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elen\Documents\1 WORK\3 PROJECTS\P034_1_CSIR-WRC Mt Groundwater\7_Draft Report\"/>
    </mc:Choice>
  </mc:AlternateContent>
  <bookViews>
    <workbookView xWindow="0" yWindow="0" windowWidth="7466" windowHeight="3274" activeTab="6"/>
  </bookViews>
  <sheets>
    <sheet name="Report (original)" sheetId="5" r:id="rId1"/>
    <sheet name="Legend" sheetId="2" r:id="rId2"/>
    <sheet name="All" sheetId="1" r:id="rId3"/>
    <sheet name="&gt;50 only" sheetId="6" r:id="rId4"/>
    <sheet name="checks" sheetId="8" r:id="rId5"/>
    <sheet name="stats" sheetId="4" r:id="rId6"/>
    <sheet name="Sheet1" sheetId="9" r:id="rId7"/>
    <sheet name="NOTES - ERRORS to fix" sheetId="7" r:id="rId8"/>
  </sheets>
  <externalReferences>
    <externalReference r:id="rId9"/>
    <externalReference r:id="rId10"/>
  </externalReferences>
  <definedNames>
    <definedName name="_xlnm._FilterDatabase" localSheetId="3" hidden="1">'&gt;50 only'!$A$3:$HS$397</definedName>
    <definedName name="_xlnm._FilterDatabase" localSheetId="2" hidden="1">All!$A$3:$HS$953</definedName>
    <definedName name="_xlnm._FilterDatabase" localSheetId="4" hidden="1">checks!$A$1:$C$306</definedName>
    <definedName name="_xlnm._FilterDatabase" localSheetId="0" hidden="1">'Report (original)'!$A$1:$HS$967</definedName>
    <definedName name="_xlnm._FilterDatabase" localSheetId="6" hidden="1">Sheet1!$C$2:$C$952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5" i="9" l="1"/>
  <c r="I18" i="9"/>
  <c r="E21" i="9"/>
  <c r="E20" i="9"/>
  <c r="G33" i="9" l="1"/>
  <c r="G32" i="9"/>
  <c r="G31" i="9"/>
  <c r="H30" i="9"/>
  <c r="G30" i="9"/>
  <c r="G29" i="9"/>
  <c r="D10" i="4"/>
  <c r="O41" i="9"/>
  <c r="K29" i="9"/>
  <c r="K28" i="9"/>
  <c r="K30" i="9" l="1"/>
  <c r="C24" i="4" l="1"/>
  <c r="B24" i="4"/>
  <c r="AS354" i="6" l="1"/>
  <c r="AO354" i="6"/>
  <c r="T354" i="6"/>
  <c r="S354" i="6" s="1"/>
  <c r="P354" i="6"/>
  <c r="AM354" i="6" s="1"/>
  <c r="AQ354" i="6" s="1"/>
  <c r="K354" i="6"/>
  <c r="L354" i="6" s="1"/>
  <c r="AS397" i="6"/>
  <c r="AQ397" i="6"/>
  <c r="T397" i="6"/>
  <c r="S397" i="6" s="1"/>
  <c r="P397" i="6"/>
  <c r="AA397" i="6" s="1"/>
  <c r="F397" i="6"/>
  <c r="K397" i="6" s="1"/>
  <c r="F951" i="1"/>
  <c r="BF349" i="6"/>
  <c r="AT349" i="6"/>
  <c r="AR349" i="6"/>
  <c r="AB349" i="6"/>
  <c r="K349" i="6"/>
  <c r="N349" i="6" s="1"/>
  <c r="F349" i="6"/>
  <c r="BF392" i="6"/>
  <c r="AT392" i="6"/>
  <c r="N392" i="6" s="1"/>
  <c r="AR392" i="6"/>
  <c r="AM392" i="6"/>
  <c r="AB392" i="6"/>
  <c r="N354" i="6" l="1"/>
  <c r="M354" i="6"/>
  <c r="AH354" i="6"/>
  <c r="M397" i="6"/>
  <c r="L397" i="6"/>
  <c r="N397" i="6"/>
  <c r="AH397" i="6"/>
  <c r="L349" i="6"/>
  <c r="AM349" i="6"/>
  <c r="M349" i="6"/>
  <c r="B26" i="4" l="1"/>
  <c r="B27" i="4" s="1"/>
  <c r="E24" i="4"/>
  <c r="E23" i="4"/>
  <c r="C21" i="4"/>
  <c r="B21" i="4"/>
  <c r="E10" i="4"/>
  <c r="C10" i="4"/>
  <c r="D9" i="4"/>
  <c r="D7" i="4"/>
  <c r="D8" i="4" s="1"/>
  <c r="C7" i="4"/>
  <c r="J5" i="4"/>
  <c r="J9" i="4" s="1"/>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AS274" i="6"/>
  <c r="AQ274" i="6"/>
  <c r="AO274" i="6"/>
  <c r="AA274" i="6"/>
  <c r="T274" i="6"/>
  <c r="S274" i="6"/>
  <c r="P274" i="6"/>
  <c r="N274" i="6"/>
  <c r="M274" i="6"/>
  <c r="L274" i="6"/>
  <c r="K274" i="6"/>
  <c r="AH274" i="6" s="1"/>
  <c r="AS396" i="6"/>
  <c r="AQ396" i="6"/>
  <c r="T396" i="6"/>
  <c r="P396" i="6"/>
  <c r="AA396" i="6" s="1"/>
  <c r="K396" i="6"/>
  <c r="AW394" i="6"/>
  <c r="AA394" i="6"/>
  <c r="P394" i="6"/>
  <c r="N394" i="6"/>
  <c r="M394" i="6"/>
  <c r="L394" i="6"/>
  <c r="K394" i="6"/>
  <c r="AT391" i="6"/>
  <c r="AR391" i="6"/>
  <c r="AM391" i="6"/>
  <c r="AB391" i="6"/>
  <c r="N391" i="6"/>
  <c r="M391" i="6"/>
  <c r="AT390" i="6"/>
  <c r="AR390" i="6"/>
  <c r="AM390" i="6"/>
  <c r="AB390" i="6"/>
  <c r="N390" i="6"/>
  <c r="M390" i="6"/>
  <c r="AW388" i="6"/>
  <c r="P388" i="6"/>
  <c r="L388" i="6"/>
  <c r="K388" i="6"/>
  <c r="AW384" i="6"/>
  <c r="N384" i="6"/>
  <c r="BE383" i="6"/>
  <c r="AW383" i="6"/>
  <c r="AA383" i="6"/>
  <c r="N383" i="6"/>
  <c r="AW382" i="6"/>
  <c r="AA382" i="6"/>
  <c r="N382" i="6"/>
  <c r="AW378" i="6"/>
  <c r="AA378" i="6"/>
  <c r="N378" i="6"/>
  <c r="M378" i="6"/>
  <c r="L378" i="6"/>
  <c r="P377" i="6"/>
  <c r="K377" i="6"/>
  <c r="P376" i="6"/>
  <c r="M376" i="6"/>
  <c r="K376" i="6"/>
  <c r="AW376" i="6" s="1"/>
  <c r="P375" i="6"/>
  <c r="L375" i="6"/>
  <c r="K375" i="6"/>
  <c r="AA370" i="6"/>
  <c r="P370" i="6"/>
  <c r="N370" i="6"/>
  <c r="M370" i="6"/>
  <c r="AA369" i="6"/>
  <c r="P369" i="6"/>
  <c r="N369" i="6"/>
  <c r="M369" i="6"/>
  <c r="AA368" i="6"/>
  <c r="P368" i="6"/>
  <c r="N368" i="6"/>
  <c r="M368" i="6"/>
  <c r="AA367" i="6"/>
  <c r="P367" i="6"/>
  <c r="N367" i="6"/>
  <c r="M367" i="6"/>
  <c r="AA366" i="6"/>
  <c r="P366" i="6"/>
  <c r="N366" i="6"/>
  <c r="AA365" i="6"/>
  <c r="P365" i="6"/>
  <c r="N365" i="6"/>
  <c r="M365" i="6"/>
  <c r="AA364" i="6"/>
  <c r="P364" i="6"/>
  <c r="N364" i="6"/>
  <c r="M364" i="6"/>
  <c r="AT363" i="6"/>
  <c r="AR363" i="6"/>
  <c r="AB363" i="6"/>
  <c r="K363" i="6"/>
  <c r="AT362" i="6"/>
  <c r="AR362" i="6"/>
  <c r="AB362" i="6"/>
  <c r="K362" i="6"/>
  <c r="N362" i="6" s="1"/>
  <c r="P361" i="6"/>
  <c r="M361" i="6"/>
  <c r="L361" i="6"/>
  <c r="K361" i="6"/>
  <c r="N361" i="6" s="1"/>
  <c r="AA360" i="6"/>
  <c r="P360" i="6"/>
  <c r="K360" i="6"/>
  <c r="AA359" i="6"/>
  <c r="P359" i="6"/>
  <c r="K359" i="6"/>
  <c r="AW358" i="6"/>
  <c r="AA358" i="6"/>
  <c r="P358" i="6"/>
  <c r="N358" i="6"/>
  <c r="M358" i="6"/>
  <c r="K358" i="6"/>
  <c r="L358" i="6" s="1"/>
  <c r="AA357" i="6"/>
  <c r="P357" i="6"/>
  <c r="L357" i="6"/>
  <c r="K357" i="6"/>
  <c r="AA356" i="6"/>
  <c r="P356" i="6"/>
  <c r="K356" i="6"/>
  <c r="P355" i="6"/>
  <c r="K355" i="6"/>
  <c r="AS353" i="6"/>
  <c r="AO353" i="6"/>
  <c r="T353" i="6"/>
  <c r="P353" i="6"/>
  <c r="K353" i="6"/>
  <c r="L353" i="6" s="1"/>
  <c r="AA352" i="6"/>
  <c r="P352" i="6"/>
  <c r="K352" i="6"/>
  <c r="AA351" i="6"/>
  <c r="P351" i="6"/>
  <c r="K351" i="6"/>
  <c r="AW350" i="6"/>
  <c r="AA350" i="6"/>
  <c r="P350" i="6"/>
  <c r="M350" i="6"/>
  <c r="L350" i="6"/>
  <c r="K350" i="6"/>
  <c r="N350" i="6" s="1"/>
  <c r="AA348" i="6"/>
  <c r="P348" i="6"/>
  <c r="K348" i="6"/>
  <c r="AA347" i="6"/>
  <c r="P347" i="6"/>
  <c r="K347" i="6"/>
  <c r="AA346" i="6"/>
  <c r="P346" i="6"/>
  <c r="K346" i="6"/>
  <c r="L346" i="6" s="1"/>
  <c r="P345" i="6"/>
  <c r="K345" i="6"/>
  <c r="AW345" i="6" s="1"/>
  <c r="P344" i="6"/>
  <c r="M344" i="6"/>
  <c r="K344" i="6"/>
  <c r="AW344" i="6" s="1"/>
  <c r="P343" i="6"/>
  <c r="K343" i="6"/>
  <c r="AW343" i="6" s="1"/>
  <c r="P342" i="6"/>
  <c r="N342" i="6" s="1"/>
  <c r="M342" i="6"/>
  <c r="K342" i="6"/>
  <c r="AW342" i="6" s="1"/>
  <c r="P341" i="6"/>
  <c r="K341" i="6"/>
  <c r="AW341" i="6" s="1"/>
  <c r="P340" i="6"/>
  <c r="K340" i="6"/>
  <c r="AT339" i="6"/>
  <c r="AR339" i="6"/>
  <c r="AB339" i="6"/>
  <c r="N339" i="6"/>
  <c r="M339" i="6"/>
  <c r="K339" i="6"/>
  <c r="AM339" i="6" s="1"/>
  <c r="AT338" i="6"/>
  <c r="AR338" i="6"/>
  <c r="AB338" i="6"/>
  <c r="K338" i="6"/>
  <c r="AT337" i="6"/>
  <c r="AR337" i="6"/>
  <c r="AM337" i="6"/>
  <c r="AB337" i="6"/>
  <c r="X337" i="6"/>
  <c r="V337" i="6"/>
  <c r="N337" i="6"/>
  <c r="M337" i="6"/>
  <c r="P336" i="6"/>
  <c r="K336" i="6"/>
  <c r="P335" i="6"/>
  <c r="K335" i="6"/>
  <c r="P334" i="6"/>
  <c r="K334" i="6"/>
  <c r="M334" i="6" s="1"/>
  <c r="P332" i="6"/>
  <c r="K332" i="6"/>
  <c r="AW332" i="6" s="1"/>
  <c r="AA331" i="6"/>
  <c r="P331" i="6"/>
  <c r="N331" i="6"/>
  <c r="M331" i="6"/>
  <c r="AA330" i="6"/>
  <c r="P330" i="6"/>
  <c r="N330" i="6"/>
  <c r="M330" i="6"/>
  <c r="AA329" i="6"/>
  <c r="P329" i="6"/>
  <c r="N329" i="6"/>
  <c r="M329" i="6"/>
  <c r="AA328" i="6"/>
  <c r="P328" i="6"/>
  <c r="N328" i="6"/>
  <c r="M328" i="6"/>
  <c r="AA327" i="6"/>
  <c r="P327" i="6"/>
  <c r="N327" i="6"/>
  <c r="M327" i="6"/>
  <c r="AA326" i="6"/>
  <c r="P326" i="6"/>
  <c r="N326" i="6"/>
  <c r="M326" i="6"/>
  <c r="AA325" i="6"/>
  <c r="P325" i="6"/>
  <c r="N325" i="6"/>
  <c r="M325" i="6"/>
  <c r="AA324" i="6"/>
  <c r="P324" i="6"/>
  <c r="N324" i="6"/>
  <c r="M324" i="6"/>
  <c r="AA323" i="6"/>
  <c r="P323" i="6"/>
  <c r="N323" i="6"/>
  <c r="M323" i="6"/>
  <c r="AA322" i="6"/>
  <c r="P322" i="6"/>
  <c r="K322" i="6"/>
  <c r="AW321" i="6"/>
  <c r="AA321" i="6"/>
  <c r="P321" i="6"/>
  <c r="N321" i="6" s="1"/>
  <c r="M321" i="6"/>
  <c r="K321" i="6"/>
  <c r="L321" i="6" s="1"/>
  <c r="AA320" i="6"/>
  <c r="P320" i="6"/>
  <c r="L320" i="6"/>
  <c r="K320" i="6"/>
  <c r="AA319" i="6"/>
  <c r="P319" i="6"/>
  <c r="L319" i="6"/>
  <c r="K319" i="6"/>
  <c r="AA318" i="6"/>
  <c r="P318" i="6"/>
  <c r="N318" i="6" s="1"/>
  <c r="K318" i="6"/>
  <c r="AA317" i="6"/>
  <c r="P317" i="6"/>
  <c r="K317" i="6"/>
  <c r="AW317" i="6" s="1"/>
  <c r="AA316" i="6"/>
  <c r="P316" i="6"/>
  <c r="K316" i="6"/>
  <c r="AA315" i="6"/>
  <c r="P315" i="6"/>
  <c r="K315" i="6"/>
  <c r="AA314" i="6"/>
  <c r="P314" i="6"/>
  <c r="N314" i="6" s="1"/>
  <c r="M314" i="6"/>
  <c r="K314" i="6"/>
  <c r="L314" i="6" s="1"/>
  <c r="AA313" i="6"/>
  <c r="P313" i="6"/>
  <c r="L313" i="6"/>
  <c r="K313" i="6"/>
  <c r="AT312" i="6"/>
  <c r="AS312" i="6" s="1"/>
  <c r="AQ312" i="6"/>
  <c r="AO312" i="6"/>
  <c r="AM312" i="6"/>
  <c r="N312" i="6"/>
  <c r="K312" i="6"/>
  <c r="AS311" i="6"/>
  <c r="AO311" i="6"/>
  <c r="AA311" i="6"/>
  <c r="T311" i="6"/>
  <c r="S311" i="6" s="1"/>
  <c r="P311" i="6"/>
  <c r="AM311" i="6" s="1"/>
  <c r="AQ311" i="6" s="1"/>
  <c r="M311" i="6"/>
  <c r="K311" i="6"/>
  <c r="AT310" i="6"/>
  <c r="AS310" i="6" s="1"/>
  <c r="AO310" i="6"/>
  <c r="AA310" i="6"/>
  <c r="T310" i="6"/>
  <c r="P310" i="6"/>
  <c r="AM310" i="6" s="1"/>
  <c r="AQ310" i="6" s="1"/>
  <c r="L310" i="6"/>
  <c r="K310" i="6"/>
  <c r="AH310" i="6" s="1"/>
  <c r="AT309" i="6"/>
  <c r="AR309" i="6"/>
  <c r="AM309" i="6"/>
  <c r="AB309" i="6"/>
  <c r="X309" i="6"/>
  <c r="V309" i="6"/>
  <c r="N309" i="6"/>
  <c r="M309" i="6"/>
  <c r="AA308" i="6"/>
  <c r="P308" i="6"/>
  <c r="K308" i="6"/>
  <c r="L308" i="6" s="1"/>
  <c r="AA307" i="6"/>
  <c r="P307" i="6"/>
  <c r="K307" i="6"/>
  <c r="AW306" i="6"/>
  <c r="AA306" i="6"/>
  <c r="P306" i="6"/>
  <c r="K306" i="6"/>
  <c r="AA305" i="6"/>
  <c r="P305" i="6"/>
  <c r="K305" i="6"/>
  <c r="AA304" i="6"/>
  <c r="P304" i="6"/>
  <c r="K304" i="6"/>
  <c r="L304" i="6" s="1"/>
  <c r="AA303" i="6"/>
  <c r="P303" i="6"/>
  <c r="K303" i="6"/>
  <c r="N303" i="6" s="1"/>
  <c r="P302" i="6"/>
  <c r="M302" i="6"/>
  <c r="L302" i="6"/>
  <c r="K302" i="6"/>
  <c r="N302" i="6" s="1"/>
  <c r="AS301" i="6"/>
  <c r="AQ301" i="6"/>
  <c r="AA301" i="6"/>
  <c r="L301" i="6"/>
  <c r="K301" i="6"/>
  <c r="AH301" i="6" s="1"/>
  <c r="AS300" i="6"/>
  <c r="AQ300" i="6"/>
  <c r="T300" i="6"/>
  <c r="P300" i="6"/>
  <c r="AA300" i="6" s="1"/>
  <c r="K300" i="6"/>
  <c r="AS299" i="6"/>
  <c r="AQ299" i="6"/>
  <c r="AA299" i="6"/>
  <c r="T299" i="6"/>
  <c r="S299" i="6" s="1"/>
  <c r="P299" i="6"/>
  <c r="N299" i="6"/>
  <c r="M299" i="6"/>
  <c r="K299" i="6"/>
  <c r="L299" i="6" s="1"/>
  <c r="AS298" i="6"/>
  <c r="AQ298" i="6"/>
  <c r="T298" i="6"/>
  <c r="P298" i="6"/>
  <c r="K298" i="6"/>
  <c r="AS297" i="6"/>
  <c r="AQ297" i="6"/>
  <c r="T297" i="6"/>
  <c r="P297" i="6"/>
  <c r="K297" i="6"/>
  <c r="AS296" i="6"/>
  <c r="AQ296" i="6"/>
  <c r="AO296" i="6"/>
  <c r="T296" i="6"/>
  <c r="P296" i="6"/>
  <c r="K296" i="6"/>
  <c r="AA290" i="6"/>
  <c r="P290" i="6"/>
  <c r="K290" i="6"/>
  <c r="AA289" i="6"/>
  <c r="P289" i="6"/>
  <c r="K289" i="6"/>
  <c r="N289" i="6" s="1"/>
  <c r="AT287" i="6"/>
  <c r="AR287" i="6"/>
  <c r="AB287" i="6"/>
  <c r="Y287" i="6"/>
  <c r="K287" i="6"/>
  <c r="L287" i="6" s="1"/>
  <c r="AT286" i="6"/>
  <c r="AR286" i="6"/>
  <c r="AB286" i="6"/>
  <c r="M286" i="6"/>
  <c r="K286" i="6"/>
  <c r="AT285" i="6"/>
  <c r="AR285" i="6"/>
  <c r="AB285" i="6"/>
  <c r="K285" i="6"/>
  <c r="AW284" i="6"/>
  <c r="P284" i="6"/>
  <c r="K284" i="6"/>
  <c r="AA283" i="6"/>
  <c r="P283" i="6"/>
  <c r="K283" i="6"/>
  <c r="AA282" i="6"/>
  <c r="P282" i="6"/>
  <c r="K282" i="6"/>
  <c r="N282" i="6" s="1"/>
  <c r="AA281" i="6"/>
  <c r="P281" i="6"/>
  <c r="K281" i="6"/>
  <c r="M281" i="6" s="1"/>
  <c r="AA280" i="6"/>
  <c r="P280" i="6"/>
  <c r="K280" i="6"/>
  <c r="AA279" i="6"/>
  <c r="P279" i="6"/>
  <c r="K279" i="6"/>
  <c r="AA278" i="6"/>
  <c r="P278" i="6"/>
  <c r="K278" i="6"/>
  <c r="AA277" i="6"/>
  <c r="P277" i="6"/>
  <c r="K277" i="6"/>
  <c r="AW277" i="6" s="1"/>
  <c r="AA276" i="6"/>
  <c r="P276" i="6"/>
  <c r="K276" i="6"/>
  <c r="L276" i="6" s="1"/>
  <c r="P273" i="6"/>
  <c r="K273" i="6"/>
  <c r="P272" i="6"/>
  <c r="N272" i="6" s="1"/>
  <c r="M272" i="6"/>
  <c r="K272" i="6"/>
  <c r="AW272" i="6" s="1"/>
  <c r="P271" i="6"/>
  <c r="K271" i="6"/>
  <c r="P270" i="6"/>
  <c r="M270" i="6"/>
  <c r="K270" i="6"/>
  <c r="AW270" i="6" s="1"/>
  <c r="P269" i="6"/>
  <c r="K269" i="6"/>
  <c r="P268" i="6"/>
  <c r="K268" i="6"/>
  <c r="P267" i="6"/>
  <c r="K267" i="6"/>
  <c r="P266" i="6"/>
  <c r="M266" i="6"/>
  <c r="K266" i="6"/>
  <c r="AW266" i="6" s="1"/>
  <c r="P265" i="6"/>
  <c r="K265" i="6"/>
  <c r="P264" i="6"/>
  <c r="N264" i="6" s="1"/>
  <c r="M264" i="6"/>
  <c r="K264" i="6"/>
  <c r="AW264" i="6" s="1"/>
  <c r="P263" i="6"/>
  <c r="K263" i="6"/>
  <c r="AA262" i="6"/>
  <c r="P262" i="6"/>
  <c r="K262" i="6"/>
  <c r="AA261" i="6"/>
  <c r="P261" i="6"/>
  <c r="M261" i="6"/>
  <c r="K261" i="6"/>
  <c r="L261" i="6" s="1"/>
  <c r="AW260" i="6"/>
  <c r="AA260" i="6"/>
  <c r="P260" i="6"/>
  <c r="M260" i="6"/>
  <c r="L260" i="6"/>
  <c r="K260" i="6"/>
  <c r="AA259" i="6"/>
  <c r="P259" i="6"/>
  <c r="K259" i="6"/>
  <c r="AA258" i="6"/>
  <c r="P258" i="6"/>
  <c r="N258" i="6"/>
  <c r="K258" i="6"/>
  <c r="AW258" i="6" s="1"/>
  <c r="AA257" i="6"/>
  <c r="P257" i="6"/>
  <c r="N257" i="6" s="1"/>
  <c r="M257" i="6"/>
  <c r="K257" i="6"/>
  <c r="L257" i="6" s="1"/>
  <c r="AA256" i="6"/>
  <c r="P256" i="6"/>
  <c r="K256" i="6"/>
  <c r="AA255" i="6"/>
  <c r="P255" i="6"/>
  <c r="K255" i="6"/>
  <c r="AA254" i="6"/>
  <c r="P254" i="6"/>
  <c r="K254" i="6"/>
  <c r="AA253" i="6"/>
  <c r="P253" i="6"/>
  <c r="M253" i="6"/>
  <c r="K253" i="6"/>
  <c r="L253" i="6" s="1"/>
  <c r="AW252" i="6"/>
  <c r="AA252" i="6"/>
  <c r="P252" i="6"/>
  <c r="M252" i="6"/>
  <c r="L252" i="6"/>
  <c r="K252" i="6"/>
  <c r="AA251" i="6"/>
  <c r="P251" i="6"/>
  <c r="K251" i="6"/>
  <c r="AA250" i="6"/>
  <c r="P250" i="6"/>
  <c r="N250" i="6" s="1"/>
  <c r="K250" i="6"/>
  <c r="AW250" i="6" s="1"/>
  <c r="AA249" i="6"/>
  <c r="P249" i="6"/>
  <c r="N249" i="6" s="1"/>
  <c r="M249" i="6"/>
  <c r="K249" i="6"/>
  <c r="L249" i="6" s="1"/>
  <c r="AA248" i="6"/>
  <c r="P248" i="6"/>
  <c r="L248" i="6"/>
  <c r="K248" i="6"/>
  <c r="AA247" i="6"/>
  <c r="P247" i="6"/>
  <c r="K247" i="6"/>
  <c r="AA246" i="6"/>
  <c r="P246" i="6"/>
  <c r="K246" i="6"/>
  <c r="AA245" i="6"/>
  <c r="P245" i="6"/>
  <c r="K245" i="6"/>
  <c r="L245" i="6" s="1"/>
  <c r="AW244" i="6"/>
  <c r="AA244" i="6"/>
  <c r="P244" i="6"/>
  <c r="M244" i="6"/>
  <c r="L244" i="6"/>
  <c r="K244" i="6"/>
  <c r="AA243" i="6"/>
  <c r="P243" i="6"/>
  <c r="K243" i="6"/>
  <c r="AA242" i="6"/>
  <c r="P242" i="6"/>
  <c r="K242" i="6"/>
  <c r="AW242" i="6" s="1"/>
  <c r="AT241" i="6"/>
  <c r="AR241" i="6"/>
  <c r="AB241" i="6"/>
  <c r="T241" i="6"/>
  <c r="K241" i="6"/>
  <c r="N241" i="6" s="1"/>
  <c r="AT240" i="6"/>
  <c r="AR240" i="6"/>
  <c r="AM240" i="6"/>
  <c r="AB240" i="6"/>
  <c r="N240" i="6"/>
  <c r="AT239" i="6"/>
  <c r="AR239" i="6"/>
  <c r="AM239" i="6"/>
  <c r="AB239" i="6"/>
  <c r="N239" i="6"/>
  <c r="AT238" i="6"/>
  <c r="AR238" i="6"/>
  <c r="AM238" i="6"/>
  <c r="AB238" i="6"/>
  <c r="N238" i="6"/>
  <c r="AT237" i="6"/>
  <c r="AR237" i="6"/>
  <c r="AB237" i="6"/>
  <c r="N237" i="6"/>
  <c r="K237" i="6"/>
  <c r="M237" i="6" s="1"/>
  <c r="P236" i="6"/>
  <c r="K236" i="6"/>
  <c r="AW236" i="6" s="1"/>
  <c r="P235" i="6"/>
  <c r="K235" i="6"/>
  <c r="P234" i="6"/>
  <c r="K234" i="6"/>
  <c r="M234" i="6" s="1"/>
  <c r="P233" i="6"/>
  <c r="K233" i="6"/>
  <c r="AT232" i="6"/>
  <c r="AR232" i="6"/>
  <c r="AM232" i="6"/>
  <c r="AB232" i="6"/>
  <c r="X232" i="6"/>
  <c r="V232" i="6"/>
  <c r="N232" i="6"/>
  <c r="M232" i="6"/>
  <c r="K232" i="6"/>
  <c r="L232" i="6" s="1"/>
  <c r="AS231" i="6"/>
  <c r="AQ231" i="6"/>
  <c r="AO231" i="6"/>
  <c r="AM231" i="6"/>
  <c r="AA231" i="6"/>
  <c r="N231" i="6"/>
  <c r="M231" i="6"/>
  <c r="AS230" i="6"/>
  <c r="AO230" i="6"/>
  <c r="AH230" i="6"/>
  <c r="T230" i="6"/>
  <c r="P230" i="6"/>
  <c r="AM230" i="6" s="1"/>
  <c r="AQ230" i="6" s="1"/>
  <c r="K230" i="6"/>
  <c r="AT229" i="6"/>
  <c r="AS229" i="6" s="1"/>
  <c r="AO229" i="6"/>
  <c r="AM229" i="6"/>
  <c r="AQ229" i="6" s="1"/>
  <c r="AA229" i="6"/>
  <c r="N229" i="6"/>
  <c r="M229" i="6"/>
  <c r="K229" i="6"/>
  <c r="AH229" i="6" s="1"/>
  <c r="AT228" i="6"/>
  <c r="AR228" i="6"/>
  <c r="AB228" i="6"/>
  <c r="K228" i="6"/>
  <c r="AT227" i="6"/>
  <c r="AR227" i="6"/>
  <c r="AB227" i="6"/>
  <c r="K227" i="6"/>
  <c r="AA226" i="6"/>
  <c r="P226" i="6"/>
  <c r="N226" i="6" s="1"/>
  <c r="K226" i="6"/>
  <c r="AW226" i="6" s="1"/>
  <c r="AA225" i="6"/>
  <c r="P225" i="6"/>
  <c r="M225" i="6"/>
  <c r="K225" i="6"/>
  <c r="P224" i="6"/>
  <c r="N224" i="6"/>
  <c r="M224" i="6"/>
  <c r="AA219" i="6"/>
  <c r="P219" i="6"/>
  <c r="K219" i="6"/>
  <c r="F219" i="6"/>
  <c r="AA218" i="6"/>
  <c r="P218" i="6"/>
  <c r="K218" i="6"/>
  <c r="AA217" i="6"/>
  <c r="P217" i="6"/>
  <c r="N217" i="6" s="1"/>
  <c r="K217" i="6"/>
  <c r="AW217" i="6" s="1"/>
  <c r="AA216" i="6"/>
  <c r="P216" i="6"/>
  <c r="K216" i="6"/>
  <c r="AA215" i="6"/>
  <c r="P215" i="6"/>
  <c r="K215" i="6"/>
  <c r="N215" i="6" s="1"/>
  <c r="AA214" i="6"/>
  <c r="P214" i="6"/>
  <c r="K214" i="6"/>
  <c r="AA213" i="6"/>
  <c r="P213" i="6"/>
  <c r="N213" i="6" s="1"/>
  <c r="K213" i="6"/>
  <c r="AW213" i="6" s="1"/>
  <c r="AA212" i="6"/>
  <c r="P212" i="6"/>
  <c r="K212" i="6"/>
  <c r="AA211" i="6"/>
  <c r="P211" i="6"/>
  <c r="K211" i="6"/>
  <c r="AA210" i="6"/>
  <c r="P210" i="6"/>
  <c r="K210" i="6"/>
  <c r="AA209" i="6"/>
  <c r="P209" i="6"/>
  <c r="N209" i="6" s="1"/>
  <c r="K209" i="6"/>
  <c r="AW209" i="6" s="1"/>
  <c r="AA208" i="6"/>
  <c r="P208" i="6"/>
  <c r="M208" i="6"/>
  <c r="K208" i="6"/>
  <c r="AA207" i="6"/>
  <c r="P207" i="6"/>
  <c r="N207" i="6" s="1"/>
  <c r="K207" i="6"/>
  <c r="AA206" i="6"/>
  <c r="P206" i="6"/>
  <c r="K206" i="6"/>
  <c r="AA205" i="6"/>
  <c r="P205" i="6"/>
  <c r="K205" i="6"/>
  <c r="AW205" i="6" s="1"/>
  <c r="AA204" i="6"/>
  <c r="P204" i="6"/>
  <c r="K204" i="6"/>
  <c r="M204" i="6" s="1"/>
  <c r="AA203" i="6"/>
  <c r="P203" i="6"/>
  <c r="K203" i="6"/>
  <c r="N203" i="6" s="1"/>
  <c r="P202" i="6"/>
  <c r="N202" i="6" s="1"/>
  <c r="K202" i="6"/>
  <c r="M202" i="6" s="1"/>
  <c r="AA201" i="6"/>
  <c r="P201" i="6"/>
  <c r="K201" i="6"/>
  <c r="AT200" i="6"/>
  <c r="AR200" i="6"/>
  <c r="AM200" i="6"/>
  <c r="AB200" i="6"/>
  <c r="N200" i="6"/>
  <c r="M200" i="6"/>
  <c r="L200" i="6"/>
  <c r="AA199" i="6"/>
  <c r="P199" i="6"/>
  <c r="K199" i="6"/>
  <c r="AW199" i="6" s="1"/>
  <c r="AA198" i="6"/>
  <c r="P198" i="6"/>
  <c r="K198" i="6"/>
  <c r="AW197" i="6"/>
  <c r="AA197" i="6"/>
  <c r="P197" i="6"/>
  <c r="M197" i="6"/>
  <c r="L197" i="6"/>
  <c r="K197" i="6"/>
  <c r="N197" i="6" s="1"/>
  <c r="AA196" i="6"/>
  <c r="P196" i="6"/>
  <c r="K196" i="6"/>
  <c r="AA195" i="6"/>
  <c r="P195" i="6"/>
  <c r="K195" i="6"/>
  <c r="AW195" i="6" s="1"/>
  <c r="AW194" i="6"/>
  <c r="AA194" i="6"/>
  <c r="P194" i="6"/>
  <c r="N194" i="6"/>
  <c r="M194" i="6"/>
  <c r="K194" i="6"/>
  <c r="L194" i="6" s="1"/>
  <c r="AA193" i="6"/>
  <c r="P193" i="6"/>
  <c r="K193" i="6"/>
  <c r="AT192" i="6"/>
  <c r="AR192" i="6"/>
  <c r="AB192" i="6"/>
  <c r="M192" i="6"/>
  <c r="L192" i="6"/>
  <c r="K192" i="6"/>
  <c r="N192" i="6" s="1"/>
  <c r="AT191" i="6"/>
  <c r="AR191" i="6"/>
  <c r="AM191" i="6"/>
  <c r="AB191" i="6"/>
  <c r="N191" i="6"/>
  <c r="M191" i="6"/>
  <c r="AT190" i="6"/>
  <c r="AR190" i="6"/>
  <c r="AM190" i="6"/>
  <c r="AB190" i="6"/>
  <c r="N190" i="6"/>
  <c r="M190" i="6"/>
  <c r="AA189" i="6"/>
  <c r="P189" i="6"/>
  <c r="K189" i="6"/>
  <c r="AA188" i="6"/>
  <c r="P188" i="6"/>
  <c r="N188" i="6"/>
  <c r="K188" i="6"/>
  <c r="AW188" i="6" s="1"/>
  <c r="AA187" i="6"/>
  <c r="P187" i="6"/>
  <c r="N187" i="6" s="1"/>
  <c r="M187" i="6"/>
  <c r="K187" i="6"/>
  <c r="L187" i="6" s="1"/>
  <c r="AA186" i="6"/>
  <c r="P186" i="6"/>
  <c r="K186" i="6"/>
  <c r="AA185" i="6"/>
  <c r="P185" i="6"/>
  <c r="K185" i="6"/>
  <c r="AA184" i="6"/>
  <c r="P184" i="6"/>
  <c r="K184" i="6"/>
  <c r="AA183" i="6"/>
  <c r="P183" i="6"/>
  <c r="M183" i="6"/>
  <c r="K183" i="6"/>
  <c r="AS182" i="6"/>
  <c r="AQ182" i="6"/>
  <c r="AA182" i="6"/>
  <c r="T182" i="6"/>
  <c r="S182" i="6" s="1"/>
  <c r="P182" i="6"/>
  <c r="M182" i="6"/>
  <c r="L182" i="6"/>
  <c r="K182" i="6"/>
  <c r="AH182" i="6" s="1"/>
  <c r="AS181" i="6"/>
  <c r="AQ181" i="6"/>
  <c r="AH181" i="6"/>
  <c r="T181" i="6"/>
  <c r="P181" i="6"/>
  <c r="M181" i="6"/>
  <c r="L181" i="6"/>
  <c r="K181" i="6"/>
  <c r="AT179" i="6"/>
  <c r="AR179" i="6"/>
  <c r="AM179" i="6"/>
  <c r="AB179" i="6"/>
  <c r="M179" i="6"/>
  <c r="L179" i="6"/>
  <c r="K179" i="6"/>
  <c r="N179" i="6" s="1"/>
  <c r="AT178" i="6"/>
  <c r="AR178" i="6"/>
  <c r="AM178" i="6"/>
  <c r="AB178" i="6"/>
  <c r="M178" i="6"/>
  <c r="L178" i="6"/>
  <c r="K178" i="6"/>
  <c r="N178" i="6" s="1"/>
  <c r="AT177" i="6"/>
  <c r="AR177" i="6"/>
  <c r="AM177" i="6"/>
  <c r="AB177" i="6"/>
  <c r="M177" i="6"/>
  <c r="L177" i="6"/>
  <c r="K177" i="6"/>
  <c r="N177" i="6" s="1"/>
  <c r="AT176" i="6"/>
  <c r="AR176" i="6"/>
  <c r="AM176" i="6"/>
  <c r="AB176" i="6"/>
  <c r="M176" i="6"/>
  <c r="L176" i="6"/>
  <c r="K176" i="6"/>
  <c r="N176" i="6" s="1"/>
  <c r="AT175" i="6"/>
  <c r="AR175" i="6"/>
  <c r="AM175" i="6"/>
  <c r="AB175" i="6"/>
  <c r="M175" i="6"/>
  <c r="L175" i="6"/>
  <c r="K175" i="6"/>
  <c r="N175" i="6" s="1"/>
  <c r="AT174" i="6"/>
  <c r="AR174" i="6"/>
  <c r="AM174" i="6"/>
  <c r="AB174" i="6"/>
  <c r="M174" i="6"/>
  <c r="L174" i="6"/>
  <c r="K174" i="6"/>
  <c r="N174" i="6" s="1"/>
  <c r="AA173" i="6"/>
  <c r="P173" i="6"/>
  <c r="K173" i="6"/>
  <c r="AA172" i="6"/>
  <c r="P172" i="6"/>
  <c r="K172" i="6"/>
  <c r="N172" i="6" s="1"/>
  <c r="AA171" i="6"/>
  <c r="P171" i="6"/>
  <c r="K171" i="6"/>
  <c r="L171" i="6" s="1"/>
  <c r="AA170" i="6"/>
  <c r="P170" i="6"/>
  <c r="K170" i="6"/>
  <c r="AA169" i="6"/>
  <c r="P169" i="6"/>
  <c r="K169" i="6"/>
  <c r="AT168" i="6"/>
  <c r="AR168" i="6"/>
  <c r="AB168" i="6"/>
  <c r="N168" i="6"/>
  <c r="K168" i="6"/>
  <c r="AA167" i="6"/>
  <c r="P167" i="6"/>
  <c r="N167" i="6"/>
  <c r="K167" i="6"/>
  <c r="P166" i="6"/>
  <c r="K166" i="6"/>
  <c r="AW166" i="6" s="1"/>
  <c r="P165" i="6"/>
  <c r="K165" i="6"/>
  <c r="N165" i="6" s="1"/>
  <c r="AW164" i="6"/>
  <c r="P164" i="6"/>
  <c r="M164" i="6"/>
  <c r="L164" i="6"/>
  <c r="K164" i="6"/>
  <c r="N164" i="6" s="1"/>
  <c r="P163" i="6"/>
  <c r="K163" i="6"/>
  <c r="M163" i="6" s="1"/>
  <c r="P162" i="6"/>
  <c r="K162" i="6"/>
  <c r="P161" i="6"/>
  <c r="N161" i="6"/>
  <c r="L161" i="6"/>
  <c r="K161" i="6"/>
  <c r="M161" i="6" s="1"/>
  <c r="P160" i="6"/>
  <c r="K160" i="6"/>
  <c r="P159" i="6"/>
  <c r="L159" i="6"/>
  <c r="K159" i="6"/>
  <c r="M159" i="6" s="1"/>
  <c r="AS158" i="6"/>
  <c r="AQ158" i="6"/>
  <c r="AO158" i="6"/>
  <c r="T158" i="6"/>
  <c r="P158" i="6"/>
  <c r="K158" i="6"/>
  <c r="M158" i="6" s="1"/>
  <c r="P157" i="6"/>
  <c r="K157" i="6"/>
  <c r="P156" i="6"/>
  <c r="K156" i="6"/>
  <c r="P155" i="6"/>
  <c r="K155" i="6"/>
  <c r="P154" i="6"/>
  <c r="M154" i="6"/>
  <c r="K154" i="6"/>
  <c r="P153" i="6"/>
  <c r="L153" i="6"/>
  <c r="K153" i="6"/>
  <c r="M153" i="6" s="1"/>
  <c r="AA152" i="6"/>
  <c r="P152" i="6"/>
  <c r="K152" i="6"/>
  <c r="AW151" i="6"/>
  <c r="AA151" i="6"/>
  <c r="P151" i="6"/>
  <c r="N151" i="6"/>
  <c r="M151" i="6"/>
  <c r="L151" i="6"/>
  <c r="K151" i="6"/>
  <c r="AA150" i="6"/>
  <c r="P150" i="6"/>
  <c r="M150" i="6"/>
  <c r="K150" i="6"/>
  <c r="AA149" i="6"/>
  <c r="P149" i="6"/>
  <c r="N149" i="6" s="1"/>
  <c r="L149" i="6"/>
  <c r="K149" i="6"/>
  <c r="AW148" i="6"/>
  <c r="AA148" i="6"/>
  <c r="P148" i="6"/>
  <c r="K148" i="6"/>
  <c r="AW147" i="6"/>
  <c r="AA147" i="6"/>
  <c r="P147" i="6"/>
  <c r="M147" i="6"/>
  <c r="L147" i="6"/>
  <c r="K147" i="6"/>
  <c r="N147" i="6" s="1"/>
  <c r="AA146" i="6"/>
  <c r="P146" i="6"/>
  <c r="M146" i="6"/>
  <c r="K146" i="6"/>
  <c r="AA145" i="6"/>
  <c r="P145" i="6"/>
  <c r="N145" i="6" s="1"/>
  <c r="L145" i="6"/>
  <c r="K145" i="6"/>
  <c r="AA144" i="6"/>
  <c r="P144" i="6"/>
  <c r="K144" i="6"/>
  <c r="AW144" i="6" s="1"/>
  <c r="P142" i="6"/>
  <c r="K142" i="6"/>
  <c r="M142" i="6" s="1"/>
  <c r="P141" i="6"/>
  <c r="K141" i="6"/>
  <c r="M141" i="6" s="1"/>
  <c r="AT140" i="6"/>
  <c r="AR140" i="6"/>
  <c r="AB140" i="6"/>
  <c r="K140" i="6"/>
  <c r="AT139" i="6"/>
  <c r="AR139" i="6"/>
  <c r="AM139" i="6"/>
  <c r="AB139" i="6"/>
  <c r="N139" i="6"/>
  <c r="M139" i="6"/>
  <c r="AT138" i="6"/>
  <c r="AR138" i="6"/>
  <c r="AM138" i="6"/>
  <c r="AB138" i="6"/>
  <c r="N138" i="6"/>
  <c r="AT137" i="6"/>
  <c r="AR137" i="6"/>
  <c r="AB137" i="6"/>
  <c r="K137" i="6"/>
  <c r="AT136" i="6"/>
  <c r="AR136" i="6"/>
  <c r="AB136" i="6"/>
  <c r="L136" i="6"/>
  <c r="K136" i="6"/>
  <c r="M136" i="6" s="1"/>
  <c r="AT135" i="6"/>
  <c r="AR135" i="6"/>
  <c r="AB135" i="6"/>
  <c r="K135" i="6"/>
  <c r="M135" i="6" s="1"/>
  <c r="AT132" i="6"/>
  <c r="AR132" i="6"/>
  <c r="AB132" i="6"/>
  <c r="N132" i="6"/>
  <c r="K132" i="6"/>
  <c r="M132" i="6" s="1"/>
  <c r="AS123" i="6"/>
  <c r="AQ123" i="6"/>
  <c r="AO123" i="6"/>
  <c r="T123" i="6"/>
  <c r="S123" i="6" s="1"/>
  <c r="P123" i="6"/>
  <c r="AA123" i="6" s="1"/>
  <c r="K123" i="6"/>
  <c r="AS122" i="6"/>
  <c r="AQ122" i="6"/>
  <c r="AO122" i="6"/>
  <c r="AA122" i="6"/>
  <c r="K122" i="6"/>
  <c r="N122" i="6" s="1"/>
  <c r="AS121" i="6"/>
  <c r="AQ121" i="6"/>
  <c r="AO121" i="6"/>
  <c r="AA121" i="6"/>
  <c r="K121" i="6"/>
  <c r="AS120" i="6"/>
  <c r="AQ120" i="6"/>
  <c r="AO120" i="6"/>
  <c r="AH120" i="6"/>
  <c r="T120" i="6"/>
  <c r="S120" i="6"/>
  <c r="P120" i="6"/>
  <c r="AA120" i="6" s="1"/>
  <c r="N120" i="6"/>
  <c r="K120" i="6"/>
  <c r="L120" i="6" s="1"/>
  <c r="AS119" i="6"/>
  <c r="AQ119" i="6"/>
  <c r="AO119" i="6"/>
  <c r="AA119" i="6"/>
  <c r="T119" i="6"/>
  <c r="S119" i="6"/>
  <c r="P119" i="6"/>
  <c r="M119" i="6"/>
  <c r="L119" i="6"/>
  <c r="K119" i="6"/>
  <c r="P118" i="6"/>
  <c r="K118" i="6"/>
  <c r="AW118" i="6" s="1"/>
  <c r="P117" i="6"/>
  <c r="K117" i="6"/>
  <c r="M117" i="6" s="1"/>
  <c r="P116" i="6"/>
  <c r="K116" i="6"/>
  <c r="M116" i="6" s="1"/>
  <c r="AA115" i="6"/>
  <c r="P115" i="6"/>
  <c r="K115" i="6"/>
  <c r="AW115" i="6" s="1"/>
  <c r="AA114" i="6"/>
  <c r="P114" i="6"/>
  <c r="K114" i="6"/>
  <c r="L114" i="6" s="1"/>
  <c r="AA113" i="6"/>
  <c r="P113" i="6"/>
  <c r="K113" i="6"/>
  <c r="AA112" i="6"/>
  <c r="P112" i="6"/>
  <c r="K112" i="6"/>
  <c r="AW112" i="6" s="1"/>
  <c r="AA111" i="6"/>
  <c r="P111" i="6"/>
  <c r="K111" i="6"/>
  <c r="AW111" i="6" s="1"/>
  <c r="AA110" i="6"/>
  <c r="P110" i="6"/>
  <c r="K110" i="6"/>
  <c r="L110" i="6" s="1"/>
  <c r="AA109" i="6"/>
  <c r="P109" i="6"/>
  <c r="K109" i="6"/>
  <c r="AA108" i="6"/>
  <c r="P108" i="6"/>
  <c r="K108" i="6"/>
  <c r="AW108" i="6" s="1"/>
  <c r="AA107" i="6"/>
  <c r="P107" i="6"/>
  <c r="K107" i="6"/>
  <c r="AW107" i="6" s="1"/>
  <c r="AA106" i="6"/>
  <c r="P106" i="6"/>
  <c r="K106" i="6"/>
  <c r="AW106" i="6" s="1"/>
  <c r="AA105" i="6"/>
  <c r="P105" i="6"/>
  <c r="K105" i="6"/>
  <c r="AW105" i="6" s="1"/>
  <c r="AA104" i="6"/>
  <c r="P104" i="6"/>
  <c r="K104" i="6"/>
  <c r="AW104" i="6" s="1"/>
  <c r="AA103" i="6"/>
  <c r="P103" i="6"/>
  <c r="N103" i="6"/>
  <c r="L103" i="6"/>
  <c r="K103" i="6"/>
  <c r="AA102" i="6"/>
  <c r="P102" i="6"/>
  <c r="K102" i="6"/>
  <c r="AA101" i="6"/>
  <c r="P101" i="6"/>
  <c r="K101" i="6"/>
  <c r="AW101" i="6" s="1"/>
  <c r="AA100" i="6"/>
  <c r="P100" i="6"/>
  <c r="K100" i="6"/>
  <c r="AW100" i="6" s="1"/>
  <c r="AA99" i="6"/>
  <c r="P99" i="6"/>
  <c r="K99" i="6"/>
  <c r="N99" i="6" s="1"/>
  <c r="AA98" i="6"/>
  <c r="P98" i="6"/>
  <c r="K98" i="6"/>
  <c r="AA97" i="6"/>
  <c r="P97" i="6"/>
  <c r="K97" i="6"/>
  <c r="AW97" i="6" s="1"/>
  <c r="AA96" i="6"/>
  <c r="P96" i="6"/>
  <c r="K96" i="6"/>
  <c r="AW96" i="6" s="1"/>
  <c r="AA95" i="6"/>
  <c r="P95" i="6"/>
  <c r="N95" i="6"/>
  <c r="L95" i="6"/>
  <c r="K95" i="6"/>
  <c r="AT92" i="6"/>
  <c r="AR92" i="6"/>
  <c r="AB92" i="6"/>
  <c r="N92" i="6"/>
  <c r="L92" i="6"/>
  <c r="K92" i="6"/>
  <c r="M92" i="6" s="1"/>
  <c r="P91" i="6"/>
  <c r="N91" i="6" s="1"/>
  <c r="K91" i="6"/>
  <c r="M91" i="6" s="1"/>
  <c r="AW90" i="6"/>
  <c r="P90" i="6"/>
  <c r="L90" i="6"/>
  <c r="K90" i="6"/>
  <c r="P89" i="6"/>
  <c r="N89" i="6" s="1"/>
  <c r="L89" i="6"/>
  <c r="K89" i="6"/>
  <c r="M89" i="6" s="1"/>
  <c r="P88" i="6"/>
  <c r="K88" i="6"/>
  <c r="P87" i="6"/>
  <c r="K87" i="6"/>
  <c r="P86" i="6"/>
  <c r="N86" i="6" s="1"/>
  <c r="K86" i="6"/>
  <c r="AW86" i="6" s="1"/>
  <c r="P85" i="6"/>
  <c r="N85" i="6"/>
  <c r="M85" i="6"/>
  <c r="K85" i="6"/>
  <c r="AW85" i="6" s="1"/>
  <c r="P84" i="6"/>
  <c r="K84" i="6"/>
  <c r="M84" i="6" s="1"/>
  <c r="AA83" i="6"/>
  <c r="P83" i="6"/>
  <c r="K83" i="6"/>
  <c r="AW83" i="6" s="1"/>
  <c r="AW82" i="6"/>
  <c r="AA82" i="6"/>
  <c r="P82" i="6"/>
  <c r="N82" i="6"/>
  <c r="M82" i="6"/>
  <c r="L82" i="6"/>
  <c r="K82" i="6"/>
  <c r="AT81" i="6"/>
  <c r="AR81" i="6"/>
  <c r="AM81" i="6"/>
  <c r="AB81" i="6"/>
  <c r="N81" i="6"/>
  <c r="M81" i="6"/>
  <c r="AT80" i="6"/>
  <c r="AR80" i="6"/>
  <c r="AB80" i="6"/>
  <c r="N80" i="6"/>
  <c r="K80" i="6"/>
  <c r="M80" i="6" s="1"/>
  <c r="AT79" i="6"/>
  <c r="AR79" i="6"/>
  <c r="AM79" i="6"/>
  <c r="AB79" i="6"/>
  <c r="N79" i="6"/>
  <c r="M79" i="6"/>
  <c r="AT78" i="6"/>
  <c r="AR78" i="6"/>
  <c r="AM78" i="6"/>
  <c r="AB78" i="6"/>
  <c r="N78" i="6"/>
  <c r="M78" i="6"/>
  <c r="P77" i="6"/>
  <c r="K77" i="6"/>
  <c r="P76" i="6"/>
  <c r="K76" i="6"/>
  <c r="M76" i="6" s="1"/>
  <c r="P75" i="6"/>
  <c r="K75" i="6"/>
  <c r="N75" i="6" s="1"/>
  <c r="AT73" i="6"/>
  <c r="AR73" i="6"/>
  <c r="AB73" i="6"/>
  <c r="K73" i="6"/>
  <c r="N73" i="6" s="1"/>
  <c r="AT72" i="6"/>
  <c r="AR72" i="6"/>
  <c r="AB72" i="6"/>
  <c r="K72" i="6"/>
  <c r="N72" i="6" s="1"/>
  <c r="AA71" i="6"/>
  <c r="P71" i="6"/>
  <c r="K71" i="6"/>
  <c r="AA70" i="6"/>
  <c r="P70" i="6"/>
  <c r="L70" i="6"/>
  <c r="K70" i="6"/>
  <c r="AA69" i="6"/>
  <c r="P69" i="6"/>
  <c r="K69" i="6"/>
  <c r="AW69" i="6" s="1"/>
  <c r="AT68" i="6"/>
  <c r="AR68" i="6"/>
  <c r="AB68" i="6"/>
  <c r="K68" i="6"/>
  <c r="M68" i="6" s="1"/>
  <c r="AT67" i="6"/>
  <c r="AR67" i="6"/>
  <c r="AM67" i="6"/>
  <c r="AB67" i="6"/>
  <c r="N67" i="6"/>
  <c r="M67" i="6"/>
  <c r="AA66" i="6"/>
  <c r="P66" i="6"/>
  <c r="K66" i="6"/>
  <c r="AW66" i="6" s="1"/>
  <c r="AA65" i="6"/>
  <c r="P65" i="6"/>
  <c r="K65" i="6"/>
  <c r="AW65" i="6" s="1"/>
  <c r="AW64" i="6"/>
  <c r="AA64" i="6"/>
  <c r="P64" i="6"/>
  <c r="N64" i="6"/>
  <c r="M64" i="6"/>
  <c r="L64" i="6"/>
  <c r="K64" i="6"/>
  <c r="AA61" i="6"/>
  <c r="P61" i="6"/>
  <c r="K61" i="6"/>
  <c r="AA60" i="6"/>
  <c r="P60" i="6"/>
  <c r="K60" i="6"/>
  <c r="AW60" i="6" s="1"/>
  <c r="AA59" i="6"/>
  <c r="P59" i="6"/>
  <c r="K59" i="6"/>
  <c r="AW59" i="6" s="1"/>
  <c r="AA58" i="6"/>
  <c r="P58" i="6"/>
  <c r="N58" i="6"/>
  <c r="AA57" i="6"/>
  <c r="P57" i="6"/>
  <c r="N57" i="6"/>
  <c r="M57" i="6"/>
  <c r="AA56" i="6"/>
  <c r="P56" i="6"/>
  <c r="K56" i="6"/>
  <c r="AA55" i="6"/>
  <c r="P55" i="6"/>
  <c r="K55" i="6"/>
  <c r="AW55" i="6" s="1"/>
  <c r="AW54" i="6"/>
  <c r="P54" i="6"/>
  <c r="N54" i="6"/>
  <c r="M54" i="6"/>
  <c r="L54" i="6"/>
  <c r="K54" i="6"/>
  <c r="P53" i="6"/>
  <c r="N53" i="6" s="1"/>
  <c r="K53" i="6"/>
  <c r="M53" i="6" s="1"/>
  <c r="AA52" i="6"/>
  <c r="P52" i="6"/>
  <c r="K52" i="6"/>
  <c r="AW52" i="6" s="1"/>
  <c r="AA51" i="6"/>
  <c r="P51" i="6"/>
  <c r="N51" i="6" s="1"/>
  <c r="K51" i="6"/>
  <c r="AW51" i="6" s="1"/>
  <c r="AS50" i="6"/>
  <c r="AQ50" i="6"/>
  <c r="AO50" i="6"/>
  <c r="AM50" i="6"/>
  <c r="AA50" i="6"/>
  <c r="K50" i="6"/>
  <c r="M50" i="6" s="1"/>
  <c r="AS49" i="6"/>
  <c r="AO49" i="6"/>
  <c r="AM49" i="6"/>
  <c r="AQ49" i="6" s="1"/>
  <c r="AA49" i="6"/>
  <c r="T49" i="6"/>
  <c r="S49" i="6"/>
  <c r="P49" i="6"/>
  <c r="N49" i="6"/>
  <c r="L49" i="6"/>
  <c r="K49" i="6"/>
  <c r="M49" i="6" s="1"/>
  <c r="AS48" i="6"/>
  <c r="AO48" i="6"/>
  <c r="T48" i="6"/>
  <c r="P48" i="6"/>
  <c r="L48" i="6"/>
  <c r="K48" i="6"/>
  <c r="M48" i="6" s="1"/>
  <c r="AS47" i="6"/>
  <c r="AO47" i="6"/>
  <c r="AM47" i="6"/>
  <c r="AQ47" i="6" s="1"/>
  <c r="AA47" i="6"/>
  <c r="T47" i="6"/>
  <c r="S47" i="6"/>
  <c r="P47" i="6"/>
  <c r="N47" i="6"/>
  <c r="K47" i="6"/>
  <c r="M47" i="6" s="1"/>
  <c r="AS46" i="6"/>
  <c r="AO46" i="6"/>
  <c r="T46" i="6"/>
  <c r="P46" i="6"/>
  <c r="AM46" i="6" s="1"/>
  <c r="AQ46" i="6" s="1"/>
  <c r="K46" i="6"/>
  <c r="AS45" i="6"/>
  <c r="AQ45" i="6"/>
  <c r="AO45" i="6"/>
  <c r="T45" i="6"/>
  <c r="S45" i="6" s="1"/>
  <c r="P45" i="6"/>
  <c r="AA45" i="6" s="1"/>
  <c r="M45" i="6"/>
  <c r="K45" i="6"/>
  <c r="AH45" i="6" s="1"/>
  <c r="AS44" i="6"/>
  <c r="AO44" i="6"/>
  <c r="AM44" i="6"/>
  <c r="AQ44" i="6" s="1"/>
  <c r="AA44" i="6"/>
  <c r="T44" i="6"/>
  <c r="S44" i="6"/>
  <c r="P44" i="6"/>
  <c r="K44" i="6"/>
  <c r="AS43" i="6"/>
  <c r="AO43" i="6"/>
  <c r="T43" i="6"/>
  <c r="P43" i="6"/>
  <c r="L43" i="6"/>
  <c r="K43" i="6"/>
  <c r="M43" i="6" s="1"/>
  <c r="AS42" i="6"/>
  <c r="AO42" i="6"/>
  <c r="AM42" i="6"/>
  <c r="AQ42" i="6" s="1"/>
  <c r="AA42" i="6"/>
  <c r="T42" i="6"/>
  <c r="S42" i="6"/>
  <c r="P42" i="6"/>
  <c r="K42" i="6"/>
  <c r="AH42" i="6" s="1"/>
  <c r="AS41" i="6"/>
  <c r="AO41" i="6"/>
  <c r="AM41" i="6"/>
  <c r="AQ41" i="6" s="1"/>
  <c r="AA41" i="6"/>
  <c r="K41" i="6"/>
  <c r="M41" i="6" s="1"/>
  <c r="AS40" i="6"/>
  <c r="AQ40" i="6"/>
  <c r="T40" i="6"/>
  <c r="P40" i="6"/>
  <c r="AA40" i="6" s="1"/>
  <c r="K40" i="6"/>
  <c r="M40" i="6" s="1"/>
  <c r="AT38" i="6"/>
  <c r="AR38" i="6"/>
  <c r="AB38" i="6"/>
  <c r="N38" i="6"/>
  <c r="K38" i="6"/>
  <c r="M38" i="6" s="1"/>
  <c r="AS37" i="6"/>
  <c r="T37" i="6"/>
  <c r="S37" i="6" s="1"/>
  <c r="P37" i="6"/>
  <c r="AM37" i="6" s="1"/>
  <c r="AQ37" i="6" s="1"/>
  <c r="K37" i="6"/>
  <c r="M37" i="6" s="1"/>
  <c r="AT36" i="6"/>
  <c r="AR36" i="6"/>
  <c r="AB36" i="6"/>
  <c r="K36" i="6"/>
  <c r="M36" i="6" s="1"/>
  <c r="AA35" i="6"/>
  <c r="P35" i="6"/>
  <c r="K35" i="6"/>
  <c r="N35" i="6" s="1"/>
  <c r="AA34" i="6"/>
  <c r="P34" i="6"/>
  <c r="K34" i="6"/>
  <c r="AA33" i="6"/>
  <c r="P33" i="6"/>
  <c r="K33" i="6"/>
  <c r="AW33" i="6" s="1"/>
  <c r="AA32" i="6"/>
  <c r="P32" i="6"/>
  <c r="K32" i="6"/>
  <c r="AW32" i="6" s="1"/>
  <c r="AA31" i="6"/>
  <c r="P31" i="6"/>
  <c r="K31" i="6"/>
  <c r="N31" i="6" s="1"/>
  <c r="AA30" i="6"/>
  <c r="P30" i="6"/>
  <c r="K30" i="6"/>
  <c r="AA29" i="6"/>
  <c r="P29" i="6"/>
  <c r="K29" i="6"/>
  <c r="AW29" i="6" s="1"/>
  <c r="AA28" i="6"/>
  <c r="P28" i="6"/>
  <c r="K28" i="6"/>
  <c r="AW28" i="6" s="1"/>
  <c r="AA27" i="6"/>
  <c r="P27" i="6"/>
  <c r="K27" i="6"/>
  <c r="N27" i="6" s="1"/>
  <c r="AA26" i="6"/>
  <c r="P26" i="6"/>
  <c r="K26" i="6"/>
  <c r="AA25" i="6"/>
  <c r="P25" i="6"/>
  <c r="K25" i="6"/>
  <c r="AW25" i="6" s="1"/>
  <c r="AS24" i="6"/>
  <c r="AO24" i="6"/>
  <c r="T24" i="6"/>
  <c r="P24" i="6"/>
  <c r="K24" i="6"/>
  <c r="M24" i="6" s="1"/>
  <c r="AS23" i="6"/>
  <c r="AO23" i="6"/>
  <c r="AM23" i="6"/>
  <c r="AQ23" i="6" s="1"/>
  <c r="AA23" i="6"/>
  <c r="T23" i="6"/>
  <c r="S23" i="6"/>
  <c r="P23" i="6"/>
  <c r="K23" i="6"/>
  <c r="M23" i="6" s="1"/>
  <c r="AS22" i="6"/>
  <c r="AO22" i="6"/>
  <c r="T22" i="6"/>
  <c r="P22" i="6"/>
  <c r="AM22" i="6" s="1"/>
  <c r="AQ22" i="6" s="1"/>
  <c r="K22" i="6"/>
  <c r="M22" i="6" s="1"/>
  <c r="AA21" i="6"/>
  <c r="P21" i="6"/>
  <c r="K21" i="6"/>
  <c r="AW21" i="6" s="1"/>
  <c r="AS20" i="6"/>
  <c r="AQ20" i="6"/>
  <c r="T20" i="6"/>
  <c r="P20" i="6"/>
  <c r="K20" i="6"/>
  <c r="M20" i="6" s="1"/>
  <c r="AS19" i="6"/>
  <c r="AQ19" i="6"/>
  <c r="AA19" i="6"/>
  <c r="K19" i="6"/>
  <c r="M19" i="6" s="1"/>
  <c r="AS18" i="6"/>
  <c r="AQ18" i="6"/>
  <c r="AA18" i="6"/>
  <c r="T18" i="6"/>
  <c r="S18" i="6"/>
  <c r="P18" i="6"/>
  <c r="N18" i="6"/>
  <c r="M18" i="6"/>
  <c r="K18" i="6"/>
  <c r="AH18" i="6" s="1"/>
  <c r="AS17" i="6"/>
  <c r="AQ17" i="6"/>
  <c r="T17" i="6"/>
  <c r="P17" i="6"/>
  <c r="AA17" i="6" s="1"/>
  <c r="M17" i="6"/>
  <c r="K17" i="6"/>
  <c r="AH17" i="6" s="1"/>
  <c r="AT16" i="6"/>
  <c r="AR16" i="6"/>
  <c r="AB16" i="6"/>
  <c r="N16" i="6"/>
  <c r="M16" i="6"/>
  <c r="K16" i="6"/>
  <c r="AM16" i="6" s="1"/>
  <c r="AT15" i="6"/>
  <c r="AR15" i="6"/>
  <c r="AB15" i="6"/>
  <c r="N15" i="6"/>
  <c r="M15" i="6"/>
  <c r="K15" i="6"/>
  <c r="AM15" i="6" s="1"/>
  <c r="AT14" i="6"/>
  <c r="AR14" i="6"/>
  <c r="AB14" i="6"/>
  <c r="N14" i="6"/>
  <c r="M14" i="6"/>
  <c r="K14" i="6"/>
  <c r="AM14" i="6" s="1"/>
  <c r="AT13" i="6"/>
  <c r="AR13" i="6"/>
  <c r="AB13" i="6"/>
  <c r="N13" i="6"/>
  <c r="M13" i="6"/>
  <c r="K13" i="6"/>
  <c r="AM13" i="6" s="1"/>
  <c r="AA12" i="6"/>
  <c r="P12" i="6"/>
  <c r="K12" i="6"/>
  <c r="AA11" i="6"/>
  <c r="P11" i="6"/>
  <c r="N11" i="6" s="1"/>
  <c r="K11" i="6"/>
  <c r="AW11" i="6" s="1"/>
  <c r="AA10" i="6"/>
  <c r="P10" i="6"/>
  <c r="K10" i="6"/>
  <c r="L10" i="6" s="1"/>
  <c r="AA9" i="6"/>
  <c r="P9" i="6"/>
  <c r="L9" i="6"/>
  <c r="K9" i="6"/>
  <c r="N9" i="6" s="1"/>
  <c r="AA8" i="6"/>
  <c r="P8" i="6"/>
  <c r="K8" i="6"/>
  <c r="AA7" i="6"/>
  <c r="P7" i="6"/>
  <c r="L7" i="6"/>
  <c r="K7" i="6"/>
  <c r="AW7" i="6" s="1"/>
  <c r="AW5" i="6"/>
  <c r="AA5" i="6"/>
  <c r="N5" i="6"/>
  <c r="AW4" i="6"/>
  <c r="AA4" i="6"/>
  <c r="N4" i="6"/>
  <c r="M4" i="6"/>
  <c r="L4" i="6"/>
  <c r="AS953" i="1"/>
  <c r="AQ953" i="1"/>
  <c r="AA953" i="1"/>
  <c r="T953" i="1"/>
  <c r="S953" i="1"/>
  <c r="P953" i="1"/>
  <c r="N953" i="1"/>
  <c r="M953" i="1"/>
  <c r="K953" i="1"/>
  <c r="L953" i="1" s="1"/>
  <c r="AS952" i="1"/>
  <c r="AQ952" i="1"/>
  <c r="T952" i="1"/>
  <c r="S952" i="1" s="1"/>
  <c r="P952" i="1"/>
  <c r="AA952" i="1" s="1"/>
  <c r="K952" i="1"/>
  <c r="AS951" i="1"/>
  <c r="AQ951" i="1"/>
  <c r="T951" i="1"/>
  <c r="P951" i="1"/>
  <c r="K951" i="1"/>
  <c r="L951" i="1" s="1"/>
  <c r="AS950" i="1"/>
  <c r="AQ950" i="1"/>
  <c r="T950" i="1"/>
  <c r="P950" i="1"/>
  <c r="K950" i="1"/>
  <c r="AS949" i="1"/>
  <c r="AQ949" i="1"/>
  <c r="AH949" i="1"/>
  <c r="AA949" i="1"/>
  <c r="T949" i="1"/>
  <c r="S949" i="1" s="1"/>
  <c r="P949" i="1"/>
  <c r="N949" i="1"/>
  <c r="M949" i="1"/>
  <c r="K949" i="1"/>
  <c r="L949" i="1" s="1"/>
  <c r="BF948" i="1"/>
  <c r="AW948" i="1"/>
  <c r="AA948" i="1"/>
  <c r="N948" i="1"/>
  <c r="BF947" i="1"/>
  <c r="AW947" i="1"/>
  <c r="AA947" i="1"/>
  <c r="N947" i="1"/>
  <c r="L947" i="1"/>
  <c r="G947" i="1"/>
  <c r="M947" i="1" s="1"/>
  <c r="BF946" i="1"/>
  <c r="AW946" i="1"/>
  <c r="N946" i="1"/>
  <c r="L946" i="1"/>
  <c r="G946" i="1"/>
  <c r="M946" i="1" s="1"/>
  <c r="BF945" i="1"/>
  <c r="AW945" i="1"/>
  <c r="N945" i="1"/>
  <c r="L945" i="1"/>
  <c r="G945" i="1"/>
  <c r="M945" i="1" s="1"/>
  <c r="BF944" i="1"/>
  <c r="AW944" i="1"/>
  <c r="N944" i="1"/>
  <c r="L944" i="1"/>
  <c r="G944" i="1"/>
  <c r="M944" i="1" s="1"/>
  <c r="AA943" i="1"/>
  <c r="P943" i="1"/>
  <c r="K943" i="1"/>
  <c r="M943" i="1" s="1"/>
  <c r="AA942" i="1"/>
  <c r="P942" i="1"/>
  <c r="K942" i="1"/>
  <c r="BF941" i="1"/>
  <c r="AW941" i="1"/>
  <c r="AA941" i="1"/>
  <c r="N941" i="1"/>
  <c r="L941" i="1"/>
  <c r="G941" i="1"/>
  <c r="M941" i="1" s="1"/>
  <c r="BF940" i="1"/>
  <c r="AW940" i="1"/>
  <c r="AA940" i="1"/>
  <c r="N940" i="1"/>
  <c r="M940" i="1"/>
  <c r="AW939" i="1"/>
  <c r="AA939" i="1"/>
  <c r="N939" i="1"/>
  <c r="L939" i="1"/>
  <c r="AW938" i="1"/>
  <c r="AA938" i="1"/>
  <c r="N938" i="1"/>
  <c r="L938" i="1"/>
  <c r="AW937" i="1"/>
  <c r="AA937" i="1"/>
  <c r="N937" i="1"/>
  <c r="M937" i="1"/>
  <c r="L937" i="1"/>
  <c r="BF936" i="1"/>
  <c r="AW936" i="1"/>
  <c r="N936" i="1"/>
  <c r="L936" i="1"/>
  <c r="G936" i="1"/>
  <c r="M936" i="1" s="1"/>
  <c r="BF935" i="1"/>
  <c r="AW935" i="1"/>
  <c r="N935" i="1"/>
  <c r="L935" i="1"/>
  <c r="G935" i="1"/>
  <c r="M935" i="1" s="1"/>
  <c r="BF934" i="1"/>
  <c r="AW934" i="1"/>
  <c r="N934" i="1"/>
  <c r="L934" i="1"/>
  <c r="G934" i="1"/>
  <c r="M934" i="1" s="1"/>
  <c r="AT933" i="1"/>
  <c r="AR933" i="1"/>
  <c r="AB933" i="1"/>
  <c r="K933" i="1"/>
  <c r="AT932" i="1"/>
  <c r="AR932" i="1"/>
  <c r="AM932" i="1"/>
  <c r="AB932" i="1"/>
  <c r="N932" i="1"/>
  <c r="M932" i="1"/>
  <c r="AT931" i="1"/>
  <c r="AR931" i="1"/>
  <c r="AM931" i="1"/>
  <c r="AB931" i="1"/>
  <c r="N931" i="1"/>
  <c r="M931" i="1"/>
  <c r="BF930" i="1"/>
  <c r="AT930" i="1"/>
  <c r="AR930" i="1"/>
  <c r="AM930" i="1"/>
  <c r="AB930" i="1"/>
  <c r="N930" i="1"/>
  <c r="BF929" i="1"/>
  <c r="AW929" i="1"/>
  <c r="AA929" i="1"/>
  <c r="N929" i="1"/>
  <c r="BF928" i="1"/>
  <c r="AW928" i="1"/>
  <c r="AA928" i="1"/>
  <c r="N928" i="1"/>
  <c r="BF927" i="1"/>
  <c r="AW927" i="1"/>
  <c r="AA927" i="1"/>
  <c r="N927" i="1"/>
  <c r="BF926" i="1"/>
  <c r="AW926" i="1"/>
  <c r="N926" i="1"/>
  <c r="L926" i="1"/>
  <c r="G926" i="1"/>
  <c r="M926" i="1" s="1"/>
  <c r="BF925" i="1"/>
  <c r="AW925" i="1"/>
  <c r="N925" i="1"/>
  <c r="L925" i="1"/>
  <c r="G925" i="1"/>
  <c r="M925" i="1" s="1"/>
  <c r="BF924" i="1"/>
  <c r="AW924" i="1"/>
  <c r="AA924" i="1"/>
  <c r="N924" i="1"/>
  <c r="L924" i="1"/>
  <c r="G924" i="1"/>
  <c r="M924" i="1" s="1"/>
  <c r="BF923" i="1"/>
  <c r="AW923" i="1"/>
  <c r="AA923" i="1"/>
  <c r="N923" i="1"/>
  <c r="L923" i="1"/>
  <c r="G923" i="1"/>
  <c r="M923" i="1" s="1"/>
  <c r="BF922" i="1"/>
  <c r="AW922" i="1"/>
  <c r="AA922" i="1"/>
  <c r="N922" i="1"/>
  <c r="M922" i="1"/>
  <c r="L922" i="1"/>
  <c r="F922" i="1"/>
  <c r="P921" i="1"/>
  <c r="N921" i="1"/>
  <c r="L921" i="1"/>
  <c r="K921" i="1"/>
  <c r="M921" i="1" s="1"/>
  <c r="P920" i="1"/>
  <c r="N920" i="1"/>
  <c r="K920" i="1"/>
  <c r="P919" i="1"/>
  <c r="K919" i="1"/>
  <c r="AW919" i="1" s="1"/>
  <c r="AW918" i="1"/>
  <c r="N918" i="1"/>
  <c r="BF917" i="1"/>
  <c r="AW917" i="1"/>
  <c r="N917" i="1"/>
  <c r="L917" i="1"/>
  <c r="H917" i="1"/>
  <c r="M917" i="1" s="1"/>
  <c r="BF916" i="1"/>
  <c r="AW916" i="1"/>
  <c r="N916" i="1"/>
  <c r="M916" i="1"/>
  <c r="F916" i="1"/>
  <c r="L916" i="1" s="1"/>
  <c r="BF915" i="1"/>
  <c r="AW915" i="1"/>
  <c r="N915" i="1"/>
  <c r="M915" i="1"/>
  <c r="F915" i="1"/>
  <c r="L915" i="1" s="1"/>
  <c r="BF914" i="1"/>
  <c r="AW914" i="1"/>
  <c r="N914" i="1"/>
  <c r="M914" i="1"/>
  <c r="F914" i="1"/>
  <c r="L914" i="1" s="1"/>
  <c r="BF913" i="1"/>
  <c r="AW913" i="1"/>
  <c r="AA913" i="1"/>
  <c r="N913" i="1"/>
  <c r="L913" i="1"/>
  <c r="G913" i="1"/>
  <c r="M913" i="1" s="1"/>
  <c r="BF912" i="1"/>
  <c r="AW912" i="1"/>
  <c r="AA912" i="1"/>
  <c r="N912" i="1"/>
  <c r="L912" i="1"/>
  <c r="G912" i="1"/>
  <c r="M912" i="1" s="1"/>
  <c r="BF911" i="1"/>
  <c r="AW911" i="1"/>
  <c r="AA911" i="1"/>
  <c r="N911" i="1"/>
  <c r="BF910" i="1"/>
  <c r="AW910" i="1"/>
  <c r="AA910" i="1"/>
  <c r="N910" i="1"/>
  <c r="L910" i="1"/>
  <c r="G910" i="1"/>
  <c r="M910" i="1" s="1"/>
  <c r="BF909" i="1"/>
  <c r="AW909" i="1"/>
  <c r="AA909" i="1"/>
  <c r="N909" i="1"/>
  <c r="BF908" i="1"/>
  <c r="AW908" i="1"/>
  <c r="AA908" i="1"/>
  <c r="N908" i="1"/>
  <c r="L908" i="1"/>
  <c r="G908" i="1"/>
  <c r="M908" i="1" s="1"/>
  <c r="BF907" i="1"/>
  <c r="AW907" i="1"/>
  <c r="AA907" i="1"/>
  <c r="N907" i="1"/>
  <c r="L907" i="1"/>
  <c r="G907" i="1"/>
  <c r="M907" i="1" s="1"/>
  <c r="BF906" i="1"/>
  <c r="AW906" i="1"/>
  <c r="AA906" i="1"/>
  <c r="N906" i="1"/>
  <c r="L906" i="1"/>
  <c r="G906" i="1"/>
  <c r="M906" i="1" s="1"/>
  <c r="BF905" i="1"/>
  <c r="AW905" i="1"/>
  <c r="AA905" i="1"/>
  <c r="N905" i="1"/>
  <c r="BF904" i="1"/>
  <c r="AW904" i="1"/>
  <c r="AA904" i="1"/>
  <c r="N904" i="1"/>
  <c r="BF903" i="1"/>
  <c r="AW903" i="1"/>
  <c r="AA903" i="1"/>
  <c r="N903" i="1"/>
  <c r="L903" i="1"/>
  <c r="BF902" i="1"/>
  <c r="AW902" i="1"/>
  <c r="N902" i="1"/>
  <c r="L902" i="1"/>
  <c r="AW901" i="1"/>
  <c r="N901" i="1"/>
  <c r="BF900" i="1"/>
  <c r="AW900" i="1"/>
  <c r="AA900" i="1"/>
  <c r="N900" i="1"/>
  <c r="M900" i="1"/>
  <c r="BF899" i="1"/>
  <c r="AW899" i="1"/>
  <c r="AA899" i="1"/>
  <c r="N899" i="1"/>
  <c r="BF898" i="1"/>
  <c r="AW898" i="1"/>
  <c r="AA898" i="1"/>
  <c r="N898" i="1"/>
  <c r="BF897" i="1"/>
  <c r="AW897" i="1"/>
  <c r="AA897" i="1"/>
  <c r="N897" i="1"/>
  <c r="M897" i="1"/>
  <c r="BF896" i="1"/>
  <c r="AW896" i="1"/>
  <c r="AA896" i="1"/>
  <c r="N896" i="1"/>
  <c r="L896" i="1"/>
  <c r="M896" i="1" s="1"/>
  <c r="G896" i="1"/>
  <c r="BF895" i="1"/>
  <c r="AW895" i="1"/>
  <c r="AA895" i="1"/>
  <c r="N895" i="1"/>
  <c r="M895" i="1"/>
  <c r="BF894" i="1"/>
  <c r="AW894" i="1"/>
  <c r="N894" i="1"/>
  <c r="L894" i="1"/>
  <c r="G894" i="1"/>
  <c r="M894" i="1" s="1"/>
  <c r="AW893" i="1"/>
  <c r="AA893" i="1"/>
  <c r="N893" i="1"/>
  <c r="M893" i="1"/>
  <c r="L893" i="1"/>
  <c r="AW892" i="1"/>
  <c r="AA892" i="1"/>
  <c r="N892" i="1"/>
  <c r="L892" i="1"/>
  <c r="H892" i="1"/>
  <c r="M892" i="1" s="1"/>
  <c r="AW891" i="1"/>
  <c r="AA891" i="1"/>
  <c r="N891" i="1"/>
  <c r="L891" i="1"/>
  <c r="H891" i="1"/>
  <c r="M891" i="1" s="1"/>
  <c r="AW890" i="1"/>
  <c r="AA890" i="1"/>
  <c r="N890" i="1"/>
  <c r="L890" i="1"/>
  <c r="H890" i="1"/>
  <c r="M890" i="1" s="1"/>
  <c r="AW889" i="1"/>
  <c r="AA889" i="1"/>
  <c r="N889" i="1"/>
  <c r="L889" i="1"/>
  <c r="H889" i="1"/>
  <c r="M889" i="1" s="1"/>
  <c r="P888" i="1"/>
  <c r="K888" i="1"/>
  <c r="L888" i="1" s="1"/>
  <c r="P887" i="1"/>
  <c r="K887" i="1"/>
  <c r="P886" i="1"/>
  <c r="K886" i="1"/>
  <c r="L886" i="1" s="1"/>
  <c r="BF885" i="1"/>
  <c r="AW885" i="1"/>
  <c r="N885" i="1"/>
  <c r="M885" i="1"/>
  <c r="F885" i="1"/>
  <c r="L885" i="1" s="1"/>
  <c r="BF884" i="1"/>
  <c r="AW884" i="1"/>
  <c r="N884" i="1"/>
  <c r="L884" i="1"/>
  <c r="G884" i="1"/>
  <c r="M884" i="1" s="1"/>
  <c r="BF883" i="1"/>
  <c r="AW883" i="1"/>
  <c r="N883" i="1"/>
  <c r="M883" i="1"/>
  <c r="F883" i="1"/>
  <c r="L883" i="1" s="1"/>
  <c r="BF882" i="1"/>
  <c r="AW882" i="1"/>
  <c r="N882" i="1"/>
  <c r="M882" i="1"/>
  <c r="F882" i="1"/>
  <c r="L882" i="1" s="1"/>
  <c r="BF881" i="1"/>
  <c r="AW881" i="1"/>
  <c r="N881" i="1"/>
  <c r="BF880" i="1"/>
  <c r="AW880" i="1"/>
  <c r="N880" i="1"/>
  <c r="AA879" i="1"/>
  <c r="P879" i="1"/>
  <c r="K879" i="1"/>
  <c r="AA878" i="1"/>
  <c r="P878" i="1"/>
  <c r="K878" i="1"/>
  <c r="L878" i="1" s="1"/>
  <c r="AA877" i="1"/>
  <c r="P877" i="1"/>
  <c r="N877" i="1"/>
  <c r="M877" i="1"/>
  <c r="AA876" i="1"/>
  <c r="P876" i="1"/>
  <c r="N876" i="1"/>
  <c r="M876" i="1"/>
  <c r="AA875" i="1"/>
  <c r="P875" i="1"/>
  <c r="N875" i="1"/>
  <c r="M875" i="1"/>
  <c r="AA874" i="1"/>
  <c r="P874" i="1"/>
  <c r="N874" i="1"/>
  <c r="M874" i="1"/>
  <c r="AA873" i="1"/>
  <c r="P873" i="1"/>
  <c r="N873" i="1"/>
  <c r="AA872" i="1"/>
  <c r="P872" i="1"/>
  <c r="N872" i="1"/>
  <c r="M872" i="1"/>
  <c r="AA871" i="1"/>
  <c r="P871" i="1"/>
  <c r="N871" i="1"/>
  <c r="M871" i="1"/>
  <c r="AT870" i="1"/>
  <c r="AR870" i="1"/>
  <c r="AB870" i="1"/>
  <c r="K870" i="1"/>
  <c r="AM870" i="1" s="1"/>
  <c r="AT869" i="1"/>
  <c r="AR869" i="1"/>
  <c r="AB869" i="1"/>
  <c r="K869" i="1"/>
  <c r="P868" i="1"/>
  <c r="K868" i="1"/>
  <c r="AA867" i="1"/>
  <c r="P867" i="1"/>
  <c r="L867" i="1"/>
  <c r="K867" i="1"/>
  <c r="AA866" i="1"/>
  <c r="P866" i="1"/>
  <c r="L866" i="1"/>
  <c r="K866" i="1"/>
  <c r="AA865" i="1"/>
  <c r="P865" i="1"/>
  <c r="L865" i="1"/>
  <c r="K865" i="1"/>
  <c r="AA864" i="1"/>
  <c r="P864" i="1"/>
  <c r="K864" i="1"/>
  <c r="H864" i="1"/>
  <c r="AA863" i="1"/>
  <c r="P863" i="1"/>
  <c r="M863" i="1"/>
  <c r="K863" i="1"/>
  <c r="H863" i="1"/>
  <c r="AA862" i="1"/>
  <c r="P862" i="1"/>
  <c r="K862" i="1"/>
  <c r="AA861" i="1"/>
  <c r="P861" i="1"/>
  <c r="N861" i="1"/>
  <c r="K861" i="1"/>
  <c r="AA860" i="1"/>
  <c r="P860" i="1"/>
  <c r="K860" i="1"/>
  <c r="AA859" i="1"/>
  <c r="P859" i="1"/>
  <c r="K859" i="1"/>
  <c r="AW858" i="1"/>
  <c r="AA858" i="1"/>
  <c r="P858" i="1"/>
  <c r="K858" i="1"/>
  <c r="M858" i="1" s="1"/>
  <c r="AA857" i="1"/>
  <c r="P857" i="1"/>
  <c r="K857" i="1"/>
  <c r="L857" i="1" s="1"/>
  <c r="AA856" i="1"/>
  <c r="P856" i="1"/>
  <c r="K856" i="1"/>
  <c r="AA855" i="1"/>
  <c r="P855" i="1"/>
  <c r="K855" i="1"/>
  <c r="AA854" i="1"/>
  <c r="P854" i="1"/>
  <c r="K854" i="1"/>
  <c r="AA853" i="1"/>
  <c r="P853" i="1"/>
  <c r="K853" i="1"/>
  <c r="P852" i="1"/>
  <c r="K852" i="1"/>
  <c r="P851" i="1"/>
  <c r="L851" i="1"/>
  <c r="K851" i="1"/>
  <c r="AW851" i="1" s="1"/>
  <c r="P850" i="1"/>
  <c r="K850" i="1"/>
  <c r="AS849" i="1"/>
  <c r="AO849" i="1"/>
  <c r="AA849" i="1"/>
  <c r="T849" i="1"/>
  <c r="S849" i="1"/>
  <c r="P849" i="1"/>
  <c r="AM849" i="1" s="1"/>
  <c r="AQ849" i="1" s="1"/>
  <c r="K849" i="1"/>
  <c r="AS848" i="1"/>
  <c r="AO848" i="1"/>
  <c r="T848" i="1"/>
  <c r="S848" i="1" s="1"/>
  <c r="P848" i="1"/>
  <c r="AM848" i="1" s="1"/>
  <c r="AQ848" i="1" s="1"/>
  <c r="K848" i="1"/>
  <c r="AS847" i="1"/>
  <c r="AO847" i="1"/>
  <c r="AM847" i="1"/>
  <c r="AQ847" i="1" s="1"/>
  <c r="AA847" i="1"/>
  <c r="T847" i="1"/>
  <c r="S847" i="1" s="1"/>
  <c r="P847" i="1"/>
  <c r="K847" i="1"/>
  <c r="AS846" i="1"/>
  <c r="AO846" i="1"/>
  <c r="AA846" i="1"/>
  <c r="T846" i="1"/>
  <c r="S846" i="1" s="1"/>
  <c r="P846" i="1"/>
  <c r="AM846" i="1" s="1"/>
  <c r="AQ846" i="1" s="1"/>
  <c r="K846" i="1"/>
  <c r="L846" i="1" s="1"/>
  <c r="AS845" i="1"/>
  <c r="AO845" i="1"/>
  <c r="T845" i="1"/>
  <c r="P845" i="1"/>
  <c r="K845" i="1"/>
  <c r="AH845" i="1" s="1"/>
  <c r="AS844" i="1"/>
  <c r="AO844" i="1"/>
  <c r="AM844" i="1"/>
  <c r="AQ844" i="1" s="1"/>
  <c r="T844" i="1"/>
  <c r="S844" i="1"/>
  <c r="P844" i="1"/>
  <c r="AA844" i="1" s="1"/>
  <c r="K844" i="1"/>
  <c r="AS843" i="1"/>
  <c r="AO843" i="1"/>
  <c r="AM843" i="1"/>
  <c r="AQ843" i="1" s="1"/>
  <c r="AA843" i="1"/>
  <c r="T843" i="1"/>
  <c r="S843" i="1" s="1"/>
  <c r="P843" i="1"/>
  <c r="K843" i="1"/>
  <c r="BF842" i="1"/>
  <c r="AS842" i="1"/>
  <c r="AO842" i="1"/>
  <c r="T842" i="1"/>
  <c r="P842" i="1"/>
  <c r="K842" i="1"/>
  <c r="AA841" i="1"/>
  <c r="P841" i="1"/>
  <c r="L841" i="1"/>
  <c r="K841" i="1"/>
  <c r="AA840" i="1"/>
  <c r="P840" i="1"/>
  <c r="L840" i="1"/>
  <c r="K840" i="1"/>
  <c r="M840" i="1" s="1"/>
  <c r="AA839" i="1"/>
  <c r="P839" i="1"/>
  <c r="K839" i="1"/>
  <c r="AW839" i="1" s="1"/>
  <c r="AA838" i="1"/>
  <c r="P838" i="1"/>
  <c r="K838" i="1"/>
  <c r="AA837" i="1"/>
  <c r="P837" i="1"/>
  <c r="K837" i="1"/>
  <c r="AA836" i="1"/>
  <c r="P836" i="1"/>
  <c r="K836" i="1"/>
  <c r="L836" i="1" s="1"/>
  <c r="AA835" i="1"/>
  <c r="P835" i="1"/>
  <c r="K835" i="1"/>
  <c r="L835" i="1" s="1"/>
  <c r="AA834" i="1"/>
  <c r="P834" i="1"/>
  <c r="K834" i="1"/>
  <c r="AS833" i="1"/>
  <c r="AQ833" i="1"/>
  <c r="V833" i="1"/>
  <c r="T833" i="1"/>
  <c r="S833" i="1" s="1"/>
  <c r="P833" i="1"/>
  <c r="AA833" i="1" s="1"/>
  <c r="K833" i="1"/>
  <c r="AS832" i="1"/>
  <c r="AQ832" i="1"/>
  <c r="T832" i="1"/>
  <c r="S832" i="1"/>
  <c r="P832" i="1"/>
  <c r="AA832" i="1" s="1"/>
  <c r="K832" i="1"/>
  <c r="AS831" i="1"/>
  <c r="AQ831" i="1"/>
  <c r="T831" i="1"/>
  <c r="P831" i="1"/>
  <c r="K831" i="1"/>
  <c r="M831" i="1" s="1"/>
  <c r="AS830" i="1"/>
  <c r="AQ830" i="1"/>
  <c r="AA830" i="1"/>
  <c r="T830" i="1"/>
  <c r="S830" i="1" s="1"/>
  <c r="P830" i="1"/>
  <c r="K830" i="1"/>
  <c r="L830" i="1" s="1"/>
  <c r="AS829" i="1"/>
  <c r="AO829" i="1"/>
  <c r="T829" i="1"/>
  <c r="P829" i="1"/>
  <c r="AS828" i="1"/>
  <c r="AO828" i="1"/>
  <c r="AM828" i="1"/>
  <c r="AQ828" i="1" s="1"/>
  <c r="T828" i="1"/>
  <c r="S828" i="1"/>
  <c r="P828" i="1"/>
  <c r="AA828" i="1" s="1"/>
  <c r="AS827" i="1"/>
  <c r="AO827" i="1"/>
  <c r="AM827" i="1"/>
  <c r="AQ827" i="1" s="1"/>
  <c r="T827" i="1"/>
  <c r="S827" i="1"/>
  <c r="P827" i="1"/>
  <c r="AA827" i="1" s="1"/>
  <c r="AS826" i="1"/>
  <c r="AO826" i="1"/>
  <c r="AM826" i="1"/>
  <c r="AQ826" i="1" s="1"/>
  <c r="AA826" i="1"/>
  <c r="T826" i="1"/>
  <c r="S826" i="1" s="1"/>
  <c r="P826" i="1"/>
  <c r="AS825" i="1"/>
  <c r="AO825" i="1"/>
  <c r="AM825" i="1"/>
  <c r="AQ825" i="1" s="1"/>
  <c r="AA825" i="1"/>
  <c r="T825" i="1"/>
  <c r="S825" i="1" s="1"/>
  <c r="P825" i="1"/>
  <c r="AS824" i="1"/>
  <c r="AO824" i="1"/>
  <c r="AA824" i="1"/>
  <c r="T824" i="1"/>
  <c r="S824" i="1" s="1"/>
  <c r="P824" i="1"/>
  <c r="AM824" i="1" s="1"/>
  <c r="AQ824" i="1" s="1"/>
  <c r="AS823" i="1"/>
  <c r="AO823" i="1"/>
  <c r="AA823" i="1"/>
  <c r="T823" i="1"/>
  <c r="S823" i="1" s="1"/>
  <c r="P823" i="1"/>
  <c r="AM823" i="1" s="1"/>
  <c r="AQ823" i="1" s="1"/>
  <c r="AT822" i="1"/>
  <c r="N822" i="1" s="1"/>
  <c r="AR822" i="1"/>
  <c r="AB822" i="1"/>
  <c r="K822" i="1"/>
  <c r="AT821" i="1"/>
  <c r="AR821" i="1"/>
  <c r="AB821" i="1"/>
  <c r="K821" i="1"/>
  <c r="AT820" i="1"/>
  <c r="AR820" i="1"/>
  <c r="AB820" i="1"/>
  <c r="K820" i="1"/>
  <c r="BF819" i="1"/>
  <c r="AT819" i="1"/>
  <c r="AR819" i="1"/>
  <c r="AB819" i="1"/>
  <c r="K819" i="1"/>
  <c r="AM819" i="1" s="1"/>
  <c r="F819" i="1"/>
  <c r="AA818" i="1"/>
  <c r="P818" i="1"/>
  <c r="L818" i="1"/>
  <c r="K818" i="1"/>
  <c r="M818" i="1" s="1"/>
  <c r="AA817" i="1"/>
  <c r="P817" i="1"/>
  <c r="K817" i="1"/>
  <c r="J817" i="1"/>
  <c r="AA816" i="1"/>
  <c r="P816" i="1"/>
  <c r="N816" i="1"/>
  <c r="L816" i="1"/>
  <c r="K816" i="1"/>
  <c r="AA815" i="1"/>
  <c r="P815" i="1"/>
  <c r="K815" i="1"/>
  <c r="AA814" i="1"/>
  <c r="P814" i="1"/>
  <c r="K814" i="1"/>
  <c r="AW814" i="1" s="1"/>
  <c r="AS813" i="1"/>
  <c r="AQ813" i="1"/>
  <c r="T813" i="1"/>
  <c r="P813" i="1"/>
  <c r="M813" i="1"/>
  <c r="K813" i="1"/>
  <c r="AS812" i="1"/>
  <c r="AQ812" i="1"/>
  <c r="AA812" i="1"/>
  <c r="T812" i="1"/>
  <c r="S812" i="1" s="1"/>
  <c r="P812" i="1"/>
  <c r="K812" i="1"/>
  <c r="AS811" i="1"/>
  <c r="AQ811" i="1"/>
  <c r="AH811" i="1"/>
  <c r="AA811" i="1"/>
  <c r="T811" i="1"/>
  <c r="S811" i="1" s="1"/>
  <c r="P811" i="1"/>
  <c r="N811" i="1"/>
  <c r="M811" i="1"/>
  <c r="K811" i="1"/>
  <c r="L811" i="1" s="1"/>
  <c r="AS810" i="1"/>
  <c r="AQ810" i="1"/>
  <c r="T810" i="1"/>
  <c r="S810" i="1"/>
  <c r="P810" i="1"/>
  <c r="AA810" i="1" s="1"/>
  <c r="K810" i="1"/>
  <c r="P809" i="1"/>
  <c r="M809" i="1"/>
  <c r="K809" i="1"/>
  <c r="L809" i="1" s="1"/>
  <c r="H809" i="1"/>
  <c r="AW808" i="1"/>
  <c r="P808" i="1"/>
  <c r="K808" i="1"/>
  <c r="L808" i="1" s="1"/>
  <c r="AW807" i="1"/>
  <c r="P807" i="1"/>
  <c r="L807" i="1"/>
  <c r="K807" i="1"/>
  <c r="P806" i="1"/>
  <c r="K806" i="1"/>
  <c r="AW806" i="1" s="1"/>
  <c r="P805" i="1"/>
  <c r="K805" i="1"/>
  <c r="M805" i="1" s="1"/>
  <c r="P804" i="1"/>
  <c r="K804" i="1"/>
  <c r="P803" i="1"/>
  <c r="K803" i="1"/>
  <c r="P802" i="1"/>
  <c r="K802" i="1"/>
  <c r="P801" i="1"/>
  <c r="K801" i="1"/>
  <c r="AA800" i="1"/>
  <c r="P800" i="1"/>
  <c r="N800" i="1" s="1"/>
  <c r="K800" i="1"/>
  <c r="AW800" i="1" s="1"/>
  <c r="AA799" i="1"/>
  <c r="P799" i="1"/>
  <c r="K799" i="1"/>
  <c r="AA798" i="1"/>
  <c r="P798" i="1"/>
  <c r="K798" i="1"/>
  <c r="AA797" i="1"/>
  <c r="P797" i="1"/>
  <c r="K797" i="1"/>
  <c r="L797" i="1" s="1"/>
  <c r="P796" i="1"/>
  <c r="K796" i="1"/>
  <c r="P795" i="1"/>
  <c r="M795" i="1"/>
  <c r="L795" i="1"/>
  <c r="K795" i="1"/>
  <c r="P794" i="1"/>
  <c r="K794" i="1"/>
  <c r="AW794" i="1" s="1"/>
  <c r="P793" i="1"/>
  <c r="K793" i="1"/>
  <c r="M793" i="1" s="1"/>
  <c r="P792" i="1"/>
  <c r="K792" i="1"/>
  <c r="AT791" i="1"/>
  <c r="AR791" i="1"/>
  <c r="AB791" i="1"/>
  <c r="K791" i="1"/>
  <c r="AT790" i="1"/>
  <c r="AR790" i="1"/>
  <c r="AB790" i="1"/>
  <c r="K790" i="1"/>
  <c r="M790" i="1" s="1"/>
  <c r="AT789" i="1"/>
  <c r="AR789" i="1"/>
  <c r="AM789" i="1"/>
  <c r="AB789" i="1"/>
  <c r="K789" i="1"/>
  <c r="AT788" i="1"/>
  <c r="AR788" i="1"/>
  <c r="AB788" i="1"/>
  <c r="Y788" i="1"/>
  <c r="K788" i="1"/>
  <c r="L788" i="1" s="1"/>
  <c r="AT787" i="1"/>
  <c r="AR787" i="1"/>
  <c r="AB787" i="1"/>
  <c r="K787" i="1"/>
  <c r="AM787" i="1" s="1"/>
  <c r="K786" i="1"/>
  <c r="AW786" i="1" s="1"/>
  <c r="K785" i="1"/>
  <c r="K784" i="1"/>
  <c r="AW784" i="1" s="1"/>
  <c r="P783" i="1"/>
  <c r="K783" i="1"/>
  <c r="AS782" i="1"/>
  <c r="AO782" i="1"/>
  <c r="AA782" i="1"/>
  <c r="T782" i="1"/>
  <c r="S782" i="1" s="1"/>
  <c r="P782" i="1"/>
  <c r="AM782" i="1" s="1"/>
  <c r="AQ782" i="1" s="1"/>
  <c r="AS781" i="1"/>
  <c r="AO781" i="1"/>
  <c r="T781" i="1"/>
  <c r="P781" i="1"/>
  <c r="AS780" i="1"/>
  <c r="AO780" i="1"/>
  <c r="AM780" i="1"/>
  <c r="AQ780" i="1" s="1"/>
  <c r="T780" i="1"/>
  <c r="S780" i="1"/>
  <c r="P780" i="1"/>
  <c r="AA780" i="1" s="1"/>
  <c r="AS779" i="1"/>
  <c r="AO779" i="1"/>
  <c r="AM779" i="1"/>
  <c r="AQ779" i="1" s="1"/>
  <c r="AA779" i="1"/>
  <c r="AS778" i="1"/>
  <c r="AO778" i="1"/>
  <c r="AM778" i="1"/>
  <c r="AQ778" i="1" s="1"/>
  <c r="AA778" i="1"/>
  <c r="AS777" i="1"/>
  <c r="AO777" i="1"/>
  <c r="AM777" i="1"/>
  <c r="AQ777" i="1" s="1"/>
  <c r="T777" i="1"/>
  <c r="S777" i="1" s="1"/>
  <c r="P777" i="1"/>
  <c r="AA777" i="1" s="1"/>
  <c r="AS776" i="1"/>
  <c r="AO776" i="1"/>
  <c r="AM776" i="1"/>
  <c r="AQ776" i="1" s="1"/>
  <c r="AA776" i="1"/>
  <c r="AS775" i="1"/>
  <c r="AO775" i="1"/>
  <c r="AM775" i="1"/>
  <c r="AQ775" i="1" s="1"/>
  <c r="T775" i="1"/>
  <c r="S775" i="1" s="1"/>
  <c r="P775" i="1"/>
  <c r="AA775" i="1" s="1"/>
  <c r="AT774" i="1"/>
  <c r="AR774" i="1"/>
  <c r="AB774" i="1"/>
  <c r="K774" i="1"/>
  <c r="L774" i="1" s="1"/>
  <c r="AT773" i="1"/>
  <c r="AR773" i="1"/>
  <c r="AM773" i="1"/>
  <c r="AB773" i="1"/>
  <c r="X773" i="1"/>
  <c r="V773" i="1"/>
  <c r="N773" i="1"/>
  <c r="M773" i="1"/>
  <c r="AA772" i="1"/>
  <c r="P772" i="1"/>
  <c r="K772" i="1"/>
  <c r="AW771" i="1"/>
  <c r="AA771" i="1"/>
  <c r="P771" i="1"/>
  <c r="M771" i="1"/>
  <c r="L771" i="1"/>
  <c r="K771" i="1"/>
  <c r="AA770" i="1"/>
  <c r="P770" i="1"/>
  <c r="L770" i="1"/>
  <c r="K770" i="1"/>
  <c r="P769" i="1"/>
  <c r="K769" i="1"/>
  <c r="M769" i="1" s="1"/>
  <c r="P768" i="1"/>
  <c r="K768" i="1"/>
  <c r="P767" i="1"/>
  <c r="K767" i="1"/>
  <c r="P766" i="1"/>
  <c r="N766" i="1" s="1"/>
  <c r="K766" i="1"/>
  <c r="BF765" i="1"/>
  <c r="AW765" i="1"/>
  <c r="N765" i="1"/>
  <c r="M765" i="1"/>
  <c r="F765" i="1"/>
  <c r="L765" i="1" s="1"/>
  <c r="BF764" i="1"/>
  <c r="AW764" i="1"/>
  <c r="N764" i="1"/>
  <c r="L764" i="1"/>
  <c r="G764" i="1"/>
  <c r="M764" i="1" s="1"/>
  <c r="BF763" i="1"/>
  <c r="AW763" i="1"/>
  <c r="N763" i="1"/>
  <c r="M763" i="1"/>
  <c r="L763" i="1"/>
  <c r="G763" i="1"/>
  <c r="P762" i="1"/>
  <c r="K762" i="1"/>
  <c r="P761" i="1"/>
  <c r="K761" i="1"/>
  <c r="P760" i="1"/>
  <c r="K760" i="1"/>
  <c r="AA759" i="1"/>
  <c r="P759" i="1"/>
  <c r="N759" i="1"/>
  <c r="M759" i="1"/>
  <c r="AA758" i="1"/>
  <c r="P758" i="1"/>
  <c r="N758" i="1"/>
  <c r="M758" i="1"/>
  <c r="AA757" i="1"/>
  <c r="P757" i="1"/>
  <c r="N757" i="1"/>
  <c r="M757" i="1"/>
  <c r="AA756" i="1"/>
  <c r="P756" i="1"/>
  <c r="N756" i="1"/>
  <c r="M756" i="1"/>
  <c r="AA755" i="1"/>
  <c r="P755" i="1"/>
  <c r="N755" i="1"/>
  <c r="M755" i="1"/>
  <c r="AA754" i="1"/>
  <c r="P754" i="1"/>
  <c r="N754" i="1"/>
  <c r="M754" i="1"/>
  <c r="AA753" i="1"/>
  <c r="P753" i="1"/>
  <c r="N753" i="1"/>
  <c r="M753" i="1"/>
  <c r="AA752" i="1"/>
  <c r="P752" i="1"/>
  <c r="N752" i="1"/>
  <c r="M752" i="1"/>
  <c r="AA751" i="1"/>
  <c r="P751" i="1"/>
  <c r="N751" i="1"/>
  <c r="M751" i="1"/>
  <c r="AA750" i="1"/>
  <c r="P750" i="1"/>
  <c r="K750" i="1"/>
  <c r="M750" i="1" s="1"/>
  <c r="AA749" i="1"/>
  <c r="P749" i="1"/>
  <c r="K749" i="1"/>
  <c r="M749" i="1" s="1"/>
  <c r="AA748" i="1"/>
  <c r="P748" i="1"/>
  <c r="K748" i="1"/>
  <c r="L748" i="1" s="1"/>
  <c r="AA747" i="1"/>
  <c r="P747" i="1"/>
  <c r="K747" i="1"/>
  <c r="AA746" i="1"/>
  <c r="P746" i="1"/>
  <c r="K746" i="1"/>
  <c r="M746" i="1" s="1"/>
  <c r="AW745" i="1"/>
  <c r="AA745" i="1"/>
  <c r="P745" i="1"/>
  <c r="M745" i="1"/>
  <c r="L745" i="1"/>
  <c r="K745" i="1"/>
  <c r="AA744" i="1"/>
  <c r="P744" i="1"/>
  <c r="L744" i="1"/>
  <c r="K744" i="1"/>
  <c r="AA743" i="1"/>
  <c r="P743" i="1"/>
  <c r="K743" i="1"/>
  <c r="AW743" i="1" s="1"/>
  <c r="AA742" i="1"/>
  <c r="P742" i="1"/>
  <c r="K742" i="1"/>
  <c r="AA741" i="1"/>
  <c r="P741" i="1"/>
  <c r="K741" i="1"/>
  <c r="L741" i="1" s="1"/>
  <c r="AA740" i="1"/>
  <c r="P740" i="1"/>
  <c r="K740" i="1"/>
  <c r="AA739" i="1"/>
  <c r="P739" i="1"/>
  <c r="M739" i="1"/>
  <c r="K739" i="1"/>
  <c r="BF738" i="1"/>
  <c r="AW738" i="1"/>
  <c r="AA738" i="1"/>
  <c r="P738" i="1"/>
  <c r="N738" i="1" s="1"/>
  <c r="L738" i="1"/>
  <c r="G738" i="1"/>
  <c r="M738" i="1" s="1"/>
  <c r="AT737" i="1"/>
  <c r="AS737" i="1" s="1"/>
  <c r="AO737" i="1"/>
  <c r="AM737" i="1"/>
  <c r="AQ737" i="1" s="1"/>
  <c r="K737" i="1"/>
  <c r="AH737" i="1" s="1"/>
  <c r="AT736" i="1"/>
  <c r="AS736" i="1" s="1"/>
  <c r="AO736" i="1"/>
  <c r="AM736" i="1"/>
  <c r="AQ736" i="1" s="1"/>
  <c r="AA736" i="1"/>
  <c r="T736" i="1"/>
  <c r="S736" i="1" s="1"/>
  <c r="P736" i="1"/>
  <c r="K736" i="1"/>
  <c r="L736" i="1" s="1"/>
  <c r="AS735" i="1"/>
  <c r="AO735" i="1"/>
  <c r="T735" i="1"/>
  <c r="P735" i="1"/>
  <c r="L735" i="1"/>
  <c r="K735" i="1"/>
  <c r="M735" i="1" s="1"/>
  <c r="AT734" i="1"/>
  <c r="AS734" i="1" s="1"/>
  <c r="AO734" i="1"/>
  <c r="AM734" i="1"/>
  <c r="AQ734" i="1" s="1"/>
  <c r="T734" i="1"/>
  <c r="S734" i="1" s="1"/>
  <c r="P734" i="1"/>
  <c r="AA734" i="1" s="1"/>
  <c r="K734" i="1"/>
  <c r="N734" i="1" s="1"/>
  <c r="AT733" i="1"/>
  <c r="AR733" i="1"/>
  <c r="AM733" i="1"/>
  <c r="AB733" i="1"/>
  <c r="X733" i="1"/>
  <c r="V733" i="1"/>
  <c r="N733" i="1"/>
  <c r="M733" i="1"/>
  <c r="AT732" i="1"/>
  <c r="AR732" i="1"/>
  <c r="AB732" i="1"/>
  <c r="K732" i="1"/>
  <c r="N732" i="1" s="1"/>
  <c r="AA731" i="1"/>
  <c r="P731" i="1"/>
  <c r="K731" i="1"/>
  <c r="AA730" i="1"/>
  <c r="P730" i="1"/>
  <c r="K730" i="1"/>
  <c r="AA729" i="1"/>
  <c r="P729" i="1"/>
  <c r="K729" i="1"/>
  <c r="L729" i="1" s="1"/>
  <c r="AA728" i="1"/>
  <c r="P728" i="1"/>
  <c r="K728" i="1"/>
  <c r="AA727" i="1"/>
  <c r="P727" i="1"/>
  <c r="K727" i="1"/>
  <c r="AA726" i="1"/>
  <c r="P726" i="1"/>
  <c r="K726" i="1"/>
  <c r="AA725" i="1"/>
  <c r="P725" i="1"/>
  <c r="K725" i="1"/>
  <c r="AA724" i="1"/>
  <c r="P724" i="1"/>
  <c r="K724" i="1"/>
  <c r="AA723" i="1"/>
  <c r="P723" i="1"/>
  <c r="K723" i="1"/>
  <c r="AA722" i="1"/>
  <c r="P722" i="1"/>
  <c r="K722" i="1"/>
  <c r="AA721" i="1"/>
  <c r="P721" i="1"/>
  <c r="K721" i="1"/>
  <c r="AA720" i="1"/>
  <c r="P720" i="1"/>
  <c r="K720" i="1"/>
  <c r="L720" i="1" s="1"/>
  <c r="AA719" i="1"/>
  <c r="P719" i="1"/>
  <c r="K719" i="1"/>
  <c r="AA718" i="1"/>
  <c r="P718" i="1"/>
  <c r="K718" i="1"/>
  <c r="BF717" i="1"/>
  <c r="AW717" i="1"/>
  <c r="N717" i="1"/>
  <c r="L717" i="1"/>
  <c r="G717" i="1"/>
  <c r="M717" i="1" s="1"/>
  <c r="BF716" i="1"/>
  <c r="AW716" i="1"/>
  <c r="N716" i="1"/>
  <c r="L716" i="1"/>
  <c r="G716" i="1"/>
  <c r="M716" i="1" s="1"/>
  <c r="AA715" i="1"/>
  <c r="P715" i="1"/>
  <c r="K715" i="1"/>
  <c r="AA714" i="1"/>
  <c r="P714" i="1"/>
  <c r="K714" i="1"/>
  <c r="L714" i="1" s="1"/>
  <c r="P713" i="1"/>
  <c r="K713" i="1"/>
  <c r="P712" i="1"/>
  <c r="K712" i="1"/>
  <c r="AW712" i="1" s="1"/>
  <c r="P711" i="1"/>
  <c r="K711" i="1"/>
  <c r="L711" i="1" s="1"/>
  <c r="AS710" i="1"/>
  <c r="AQ710" i="1"/>
  <c r="AH710" i="1"/>
  <c r="AA710" i="1"/>
  <c r="K710" i="1"/>
  <c r="AS709" i="1"/>
  <c r="AQ709" i="1"/>
  <c r="AA709" i="1"/>
  <c r="T709" i="1"/>
  <c r="S709" i="1" s="1"/>
  <c r="P709" i="1"/>
  <c r="K709" i="1"/>
  <c r="AS708" i="1"/>
  <c r="AQ708" i="1"/>
  <c r="AA708" i="1"/>
  <c r="T708" i="1"/>
  <c r="S708" i="1" s="1"/>
  <c r="P708" i="1"/>
  <c r="K708" i="1"/>
  <c r="AS707" i="1"/>
  <c r="AQ707" i="1"/>
  <c r="T707" i="1"/>
  <c r="S707" i="1"/>
  <c r="P707" i="1"/>
  <c r="AA707" i="1" s="1"/>
  <c r="K707" i="1"/>
  <c r="AS706" i="1"/>
  <c r="AQ706" i="1"/>
  <c r="T706" i="1"/>
  <c r="P706" i="1"/>
  <c r="K706" i="1"/>
  <c r="AS705" i="1"/>
  <c r="AQ705" i="1"/>
  <c r="AA705" i="1"/>
  <c r="T705" i="1"/>
  <c r="S705" i="1" s="1"/>
  <c r="P705" i="1"/>
  <c r="K705" i="1"/>
  <c r="L705" i="1" s="1"/>
  <c r="AS704" i="1"/>
  <c r="AQ704" i="1"/>
  <c r="AA704" i="1"/>
  <c r="T704" i="1"/>
  <c r="S704" i="1" s="1"/>
  <c r="P704" i="1"/>
  <c r="K704" i="1"/>
  <c r="AS703" i="1"/>
  <c r="AQ703" i="1"/>
  <c r="T703" i="1"/>
  <c r="S703" i="1"/>
  <c r="P703" i="1"/>
  <c r="AA703" i="1" s="1"/>
  <c r="K703" i="1"/>
  <c r="AS702" i="1"/>
  <c r="AQ702" i="1"/>
  <c r="T702" i="1"/>
  <c r="P702" i="1"/>
  <c r="K702" i="1"/>
  <c r="M702" i="1" s="1"/>
  <c r="AS701" i="1"/>
  <c r="AQ701" i="1"/>
  <c r="AO701" i="1"/>
  <c r="T701" i="1"/>
  <c r="S701" i="1"/>
  <c r="P701" i="1"/>
  <c r="AA701" i="1" s="1"/>
  <c r="K701" i="1"/>
  <c r="AS700" i="1"/>
  <c r="AQ700" i="1"/>
  <c r="AO700" i="1"/>
  <c r="AA700" i="1"/>
  <c r="T700" i="1"/>
  <c r="S700" i="1"/>
  <c r="P700" i="1"/>
  <c r="K700" i="1"/>
  <c r="AH700" i="1" s="1"/>
  <c r="AS699" i="1"/>
  <c r="AQ699" i="1"/>
  <c r="AO699" i="1"/>
  <c r="AA699" i="1"/>
  <c r="T699" i="1"/>
  <c r="S699" i="1"/>
  <c r="P699" i="1"/>
  <c r="K699" i="1"/>
  <c r="BF698" i="1"/>
  <c r="AW698" i="1"/>
  <c r="AA698" i="1"/>
  <c r="N698" i="1"/>
  <c r="BF697" i="1"/>
  <c r="AW697" i="1"/>
  <c r="AA697" i="1"/>
  <c r="N697" i="1"/>
  <c r="L697" i="1"/>
  <c r="G697" i="1"/>
  <c r="M697" i="1" s="1"/>
  <c r="BF696" i="1"/>
  <c r="AW696" i="1"/>
  <c r="AA696" i="1"/>
  <c r="N696" i="1"/>
  <c r="L696" i="1"/>
  <c r="G696" i="1"/>
  <c r="M696" i="1" s="1"/>
  <c r="BF695" i="1"/>
  <c r="AW695" i="1"/>
  <c r="AA695" i="1"/>
  <c r="N695" i="1"/>
  <c r="L695" i="1"/>
  <c r="G695" i="1"/>
  <c r="M695" i="1" s="1"/>
  <c r="BF694" i="1"/>
  <c r="AW694" i="1"/>
  <c r="AA694" i="1"/>
  <c r="N694" i="1"/>
  <c r="M694" i="1"/>
  <c r="F694" i="1"/>
  <c r="L694" i="1" s="1"/>
  <c r="BF693" i="1"/>
  <c r="AW693" i="1"/>
  <c r="AA693" i="1"/>
  <c r="N693" i="1"/>
  <c r="L693" i="1"/>
  <c r="G693" i="1"/>
  <c r="M693" i="1" s="1"/>
  <c r="AT692" i="1"/>
  <c r="AR692" i="1"/>
  <c r="AB692" i="1"/>
  <c r="K692" i="1"/>
  <c r="AT691" i="1"/>
  <c r="AR691" i="1"/>
  <c r="AB691" i="1"/>
  <c r="N691" i="1"/>
  <c r="K691" i="1"/>
  <c r="AT690" i="1"/>
  <c r="AR690" i="1"/>
  <c r="AB690" i="1"/>
  <c r="K690" i="1"/>
  <c r="N690" i="1" s="1"/>
  <c r="AT689" i="1"/>
  <c r="AR689" i="1"/>
  <c r="AB689" i="1"/>
  <c r="K689" i="1"/>
  <c r="BF688" i="1"/>
  <c r="AW688" i="1"/>
  <c r="AA688" i="1"/>
  <c r="N688" i="1"/>
  <c r="BF687" i="1"/>
  <c r="AT687" i="1"/>
  <c r="AR687" i="1"/>
  <c r="AM687" i="1"/>
  <c r="AB687" i="1"/>
  <c r="N687" i="1"/>
  <c r="BF686" i="1"/>
  <c r="AW686" i="1"/>
  <c r="AA686" i="1"/>
  <c r="N686" i="1"/>
  <c r="M686" i="1"/>
  <c r="F686" i="1"/>
  <c r="L686" i="1" s="1"/>
  <c r="BF685" i="1"/>
  <c r="AW685" i="1"/>
  <c r="AA685" i="1"/>
  <c r="N685" i="1"/>
  <c r="M685" i="1"/>
  <c r="L685" i="1"/>
  <c r="F685" i="1"/>
  <c r="BF684" i="1"/>
  <c r="AW684" i="1"/>
  <c r="AA684" i="1"/>
  <c r="N684" i="1"/>
  <c r="M684" i="1"/>
  <c r="L684" i="1"/>
  <c r="F684" i="1"/>
  <c r="BF683" i="1"/>
  <c r="AW683" i="1"/>
  <c r="AA683" i="1"/>
  <c r="N683" i="1"/>
  <c r="AW682" i="1"/>
  <c r="AA682" i="1"/>
  <c r="N682" i="1"/>
  <c r="L682" i="1"/>
  <c r="H682" i="1"/>
  <c r="M682" i="1" s="1"/>
  <c r="AW681" i="1"/>
  <c r="AA681" i="1"/>
  <c r="N681" i="1"/>
  <c r="L681" i="1"/>
  <c r="H681" i="1"/>
  <c r="M681" i="1" s="1"/>
  <c r="AW680" i="1"/>
  <c r="AA680" i="1"/>
  <c r="N680" i="1"/>
  <c r="L680" i="1"/>
  <c r="H680" i="1"/>
  <c r="M680" i="1" s="1"/>
  <c r="AW679" i="1"/>
  <c r="AA679" i="1"/>
  <c r="N679" i="1"/>
  <c r="L679" i="1"/>
  <c r="H679" i="1"/>
  <c r="M679" i="1" s="1"/>
  <c r="AT678" i="1"/>
  <c r="AR678" i="1"/>
  <c r="AB678" i="1"/>
  <c r="Y678" i="1"/>
  <c r="X678" i="1"/>
  <c r="V678" i="1"/>
  <c r="M678" i="1"/>
  <c r="K678" i="1"/>
  <c r="AT677" i="1"/>
  <c r="AR677" i="1"/>
  <c r="AB677" i="1"/>
  <c r="Y677" i="1"/>
  <c r="X677" i="1"/>
  <c r="V677" i="1"/>
  <c r="L677" i="1"/>
  <c r="K677" i="1"/>
  <c r="AT676" i="1"/>
  <c r="AR676" i="1"/>
  <c r="AM676" i="1"/>
  <c r="AB676" i="1"/>
  <c r="K676" i="1"/>
  <c r="AT675" i="1"/>
  <c r="AR675" i="1"/>
  <c r="AB675" i="1"/>
  <c r="K675" i="1"/>
  <c r="BF674" i="1"/>
  <c r="AW674" i="1"/>
  <c r="N674" i="1"/>
  <c r="L674" i="1"/>
  <c r="G674" i="1"/>
  <c r="M674" i="1" s="1"/>
  <c r="BF673" i="1"/>
  <c r="AW673" i="1"/>
  <c r="N673" i="1"/>
  <c r="L673" i="1"/>
  <c r="G673" i="1"/>
  <c r="M673" i="1" s="1"/>
  <c r="BF672" i="1"/>
  <c r="AW672" i="1"/>
  <c r="N672" i="1"/>
  <c r="L672" i="1"/>
  <c r="G672" i="1"/>
  <c r="M672" i="1" s="1"/>
  <c r="BF671" i="1"/>
  <c r="AW671" i="1"/>
  <c r="N671" i="1"/>
  <c r="L671" i="1"/>
  <c r="G671" i="1"/>
  <c r="M671" i="1" s="1"/>
  <c r="BF670" i="1"/>
  <c r="AW670" i="1"/>
  <c r="N670" i="1"/>
  <c r="L670" i="1"/>
  <c r="G670" i="1"/>
  <c r="M670" i="1" s="1"/>
  <c r="BF669" i="1"/>
  <c r="AW669" i="1"/>
  <c r="N669" i="1"/>
  <c r="L669" i="1"/>
  <c r="G669" i="1"/>
  <c r="M669" i="1" s="1"/>
  <c r="BF668" i="1"/>
  <c r="AW668" i="1"/>
  <c r="N668" i="1"/>
  <c r="L668" i="1"/>
  <c r="G668" i="1"/>
  <c r="M668" i="1" s="1"/>
  <c r="BF667" i="1"/>
  <c r="AW667" i="1"/>
  <c r="N667" i="1"/>
  <c r="L667" i="1"/>
  <c r="G667" i="1"/>
  <c r="M667" i="1" s="1"/>
  <c r="BF666" i="1"/>
  <c r="AW666" i="1"/>
  <c r="N666" i="1"/>
  <c r="L666" i="1"/>
  <c r="G666" i="1"/>
  <c r="M666" i="1" s="1"/>
  <c r="BF665" i="1"/>
  <c r="AW665" i="1"/>
  <c r="N665" i="1"/>
  <c r="L665" i="1"/>
  <c r="G665" i="1"/>
  <c r="M665" i="1" s="1"/>
  <c r="BF664" i="1"/>
  <c r="AW664" i="1"/>
  <c r="N664" i="1"/>
  <c r="L664" i="1"/>
  <c r="G664" i="1"/>
  <c r="M664" i="1" s="1"/>
  <c r="BF663" i="1"/>
  <c r="AW663" i="1"/>
  <c r="N663" i="1"/>
  <c r="L663" i="1"/>
  <c r="G663" i="1"/>
  <c r="M663" i="1" s="1"/>
  <c r="BF662" i="1"/>
  <c r="AW662" i="1"/>
  <c r="N662" i="1"/>
  <c r="L662" i="1"/>
  <c r="G662" i="1"/>
  <c r="M662" i="1" s="1"/>
  <c r="AA661" i="1"/>
  <c r="P661" i="1"/>
  <c r="K661" i="1"/>
  <c r="AW661" i="1" s="1"/>
  <c r="AA660" i="1"/>
  <c r="P660" i="1"/>
  <c r="K660" i="1"/>
  <c r="AA659" i="1"/>
  <c r="P659" i="1"/>
  <c r="K659" i="1"/>
  <c r="BF658" i="1"/>
  <c r="AW658" i="1"/>
  <c r="AA658" i="1"/>
  <c r="N658" i="1"/>
  <c r="AA657" i="1"/>
  <c r="P657" i="1"/>
  <c r="K657" i="1"/>
  <c r="AA656" i="1"/>
  <c r="P656" i="1"/>
  <c r="K656" i="1"/>
  <c r="AW656" i="1" s="1"/>
  <c r="AA655" i="1"/>
  <c r="P655" i="1"/>
  <c r="K655" i="1"/>
  <c r="L655" i="1" s="1"/>
  <c r="AA654" i="1"/>
  <c r="P654" i="1"/>
  <c r="K654" i="1"/>
  <c r="AA653" i="1"/>
  <c r="P653" i="1"/>
  <c r="K653" i="1"/>
  <c r="L653" i="1" s="1"/>
  <c r="AT652" i="1"/>
  <c r="AR652" i="1"/>
  <c r="AB652" i="1"/>
  <c r="K652" i="1"/>
  <c r="AM652" i="1" s="1"/>
  <c r="AT651" i="1"/>
  <c r="AR651" i="1"/>
  <c r="AB651" i="1"/>
  <c r="K651" i="1"/>
  <c r="M651" i="1" s="1"/>
  <c r="AT650" i="1"/>
  <c r="AR650" i="1"/>
  <c r="AB650" i="1"/>
  <c r="K650" i="1"/>
  <c r="AW649" i="1"/>
  <c r="AA649" i="1"/>
  <c r="N649" i="1"/>
  <c r="BF648" i="1"/>
  <c r="AW648" i="1"/>
  <c r="AA648" i="1"/>
  <c r="N648" i="1"/>
  <c r="M648" i="1"/>
  <c r="F648" i="1"/>
  <c r="L648" i="1" s="1"/>
  <c r="AT647" i="1"/>
  <c r="AR647" i="1"/>
  <c r="AB647" i="1"/>
  <c r="L647" i="1"/>
  <c r="K647" i="1"/>
  <c r="AM647" i="1" s="1"/>
  <c r="AT646" i="1"/>
  <c r="AR646" i="1"/>
  <c r="AB646" i="1"/>
  <c r="K646" i="1"/>
  <c r="AM646" i="1" s="1"/>
  <c r="AT645" i="1"/>
  <c r="AR645" i="1"/>
  <c r="AB645" i="1"/>
  <c r="K645" i="1"/>
  <c r="AT644" i="1"/>
  <c r="AR644" i="1"/>
  <c r="AB644" i="1"/>
  <c r="Y644" i="1"/>
  <c r="K644" i="1"/>
  <c r="AT643" i="1"/>
  <c r="AR643" i="1"/>
  <c r="AB643" i="1"/>
  <c r="K643" i="1"/>
  <c r="AT642" i="1"/>
  <c r="AR642" i="1"/>
  <c r="AB642" i="1"/>
  <c r="K642" i="1"/>
  <c r="P641" i="1"/>
  <c r="K641" i="1"/>
  <c r="AW641" i="1" s="1"/>
  <c r="P640" i="1"/>
  <c r="K640" i="1"/>
  <c r="AW640" i="1" s="1"/>
  <c r="P639" i="1"/>
  <c r="K639" i="1"/>
  <c r="P638" i="1"/>
  <c r="M638" i="1"/>
  <c r="L638" i="1"/>
  <c r="K638" i="1"/>
  <c r="N638" i="1" s="1"/>
  <c r="P637" i="1"/>
  <c r="K637" i="1"/>
  <c r="M637" i="1" s="1"/>
  <c r="AA636" i="1"/>
  <c r="P636" i="1"/>
  <c r="K636" i="1"/>
  <c r="P635" i="1"/>
  <c r="K635" i="1"/>
  <c r="AA634" i="1"/>
  <c r="P634" i="1"/>
  <c r="K634" i="1"/>
  <c r="L634" i="1" s="1"/>
  <c r="AA633" i="1"/>
  <c r="P633" i="1"/>
  <c r="K633" i="1"/>
  <c r="AA632" i="1"/>
  <c r="P632" i="1"/>
  <c r="K632" i="1"/>
  <c r="AA631" i="1"/>
  <c r="P631" i="1"/>
  <c r="K631" i="1"/>
  <c r="AA630" i="1"/>
  <c r="P630" i="1"/>
  <c r="K630" i="1"/>
  <c r="AA629" i="1"/>
  <c r="P629" i="1"/>
  <c r="K629" i="1"/>
  <c r="M629" i="1" s="1"/>
  <c r="AW628" i="1"/>
  <c r="AA628" i="1"/>
  <c r="P628" i="1"/>
  <c r="N628" i="1"/>
  <c r="M628" i="1"/>
  <c r="K628" i="1"/>
  <c r="L628" i="1" s="1"/>
  <c r="AA627" i="1"/>
  <c r="P627" i="1"/>
  <c r="K627" i="1"/>
  <c r="M627" i="1" s="1"/>
  <c r="AA626" i="1"/>
  <c r="P626" i="1"/>
  <c r="K626" i="1"/>
  <c r="AA625" i="1"/>
  <c r="P625" i="1"/>
  <c r="K625" i="1"/>
  <c r="AW625" i="1" s="1"/>
  <c r="AA624" i="1"/>
  <c r="P624" i="1"/>
  <c r="K624" i="1"/>
  <c r="L624" i="1" s="1"/>
  <c r="BF623" i="1"/>
  <c r="AW623" i="1"/>
  <c r="AA623" i="1"/>
  <c r="N623" i="1"/>
  <c r="L623" i="1"/>
  <c r="BF622" i="1"/>
  <c r="AW622" i="1"/>
  <c r="AA622" i="1"/>
  <c r="N622" i="1"/>
  <c r="L622" i="1"/>
  <c r="G622" i="1"/>
  <c r="M622" i="1" s="1"/>
  <c r="BF621" i="1"/>
  <c r="AW621" i="1"/>
  <c r="AA621" i="1"/>
  <c r="N621" i="1"/>
  <c r="K620" i="1"/>
  <c r="N620" i="1" s="1"/>
  <c r="K619" i="1"/>
  <c r="AW619" i="1" s="1"/>
  <c r="K618" i="1"/>
  <c r="N618" i="1" s="1"/>
  <c r="P617" i="1"/>
  <c r="K617" i="1"/>
  <c r="P616" i="1"/>
  <c r="K616" i="1"/>
  <c r="AW615" i="1"/>
  <c r="N615" i="1"/>
  <c r="K615" i="1"/>
  <c r="P614" i="1"/>
  <c r="K614" i="1"/>
  <c r="BF613" i="1"/>
  <c r="AW613" i="1"/>
  <c r="AA613" i="1"/>
  <c r="N613" i="1"/>
  <c r="L613" i="1"/>
  <c r="G613" i="1"/>
  <c r="M613" i="1" s="1"/>
  <c r="BF612" i="1"/>
  <c r="AW612" i="1"/>
  <c r="AA612" i="1"/>
  <c r="N612" i="1"/>
  <c r="F612" i="1"/>
  <c r="BF611" i="1"/>
  <c r="AW611" i="1"/>
  <c r="AA611" i="1"/>
  <c r="N611" i="1"/>
  <c r="AS610" i="1"/>
  <c r="AQ610" i="1"/>
  <c r="AO610" i="1"/>
  <c r="T610" i="1"/>
  <c r="P610" i="1"/>
  <c r="K610" i="1"/>
  <c r="AA609" i="1"/>
  <c r="K609" i="1"/>
  <c r="AS608" i="1"/>
  <c r="AQ608" i="1"/>
  <c r="AO608" i="1"/>
  <c r="AH608" i="1"/>
  <c r="AA608" i="1"/>
  <c r="T608" i="1"/>
  <c r="S608" i="1"/>
  <c r="P608" i="1"/>
  <c r="L608" i="1"/>
  <c r="K608" i="1"/>
  <c r="AA607" i="1"/>
  <c r="N607" i="1"/>
  <c r="M607" i="1"/>
  <c r="K607" i="1"/>
  <c r="L607" i="1" s="1"/>
  <c r="AS606" i="1"/>
  <c r="AQ606" i="1"/>
  <c r="AO606" i="1"/>
  <c r="AA606" i="1"/>
  <c r="T606" i="1"/>
  <c r="S606" i="1" s="1"/>
  <c r="P606" i="1"/>
  <c r="K606" i="1"/>
  <c r="P605" i="1"/>
  <c r="K605" i="1"/>
  <c r="P604" i="1"/>
  <c r="K604" i="1"/>
  <c r="AW604" i="1" s="1"/>
  <c r="P603" i="1"/>
  <c r="K603" i="1"/>
  <c r="M603" i="1" s="1"/>
  <c r="P602" i="1"/>
  <c r="K602" i="1"/>
  <c r="AW602" i="1" s="1"/>
  <c r="P601" i="1"/>
  <c r="K601" i="1"/>
  <c r="P600" i="1"/>
  <c r="K600" i="1"/>
  <c r="AW600" i="1" s="1"/>
  <c r="P599" i="1"/>
  <c r="N599" i="1" s="1"/>
  <c r="M599" i="1"/>
  <c r="K599" i="1"/>
  <c r="AW599" i="1" s="1"/>
  <c r="AW598" i="1"/>
  <c r="P598" i="1"/>
  <c r="K598" i="1"/>
  <c r="P597" i="1"/>
  <c r="K597" i="1"/>
  <c r="P596" i="1"/>
  <c r="K596" i="1"/>
  <c r="AW596" i="1" s="1"/>
  <c r="P595" i="1"/>
  <c r="M595" i="1"/>
  <c r="K595" i="1"/>
  <c r="AA594" i="1"/>
  <c r="P594" i="1"/>
  <c r="N594" i="1"/>
  <c r="K594" i="1"/>
  <c r="AA593" i="1"/>
  <c r="P593" i="1"/>
  <c r="K593" i="1"/>
  <c r="L593" i="1" s="1"/>
  <c r="AA592" i="1"/>
  <c r="P592" i="1"/>
  <c r="K592" i="1"/>
  <c r="AA591" i="1"/>
  <c r="P591" i="1"/>
  <c r="K591" i="1"/>
  <c r="M591" i="1" s="1"/>
  <c r="AA590" i="1"/>
  <c r="P590" i="1"/>
  <c r="K590" i="1"/>
  <c r="AA589" i="1"/>
  <c r="P589" i="1"/>
  <c r="K589" i="1"/>
  <c r="AA588" i="1"/>
  <c r="P588" i="1"/>
  <c r="K588" i="1"/>
  <c r="AA587" i="1"/>
  <c r="P587" i="1"/>
  <c r="K587" i="1"/>
  <c r="AW586" i="1"/>
  <c r="AA586" i="1"/>
  <c r="P586" i="1"/>
  <c r="M586" i="1"/>
  <c r="L586" i="1"/>
  <c r="K586" i="1"/>
  <c r="N586" i="1" s="1"/>
  <c r="AA585" i="1"/>
  <c r="P585" i="1"/>
  <c r="K585" i="1"/>
  <c r="AA584" i="1"/>
  <c r="P584" i="1"/>
  <c r="K584" i="1"/>
  <c r="AA583" i="1"/>
  <c r="P583" i="1"/>
  <c r="N583" i="1" s="1"/>
  <c r="K583" i="1"/>
  <c r="L583" i="1" s="1"/>
  <c r="AA582" i="1"/>
  <c r="P582" i="1"/>
  <c r="K582" i="1"/>
  <c r="AA581" i="1"/>
  <c r="P581" i="1"/>
  <c r="K581" i="1"/>
  <c r="L581" i="1" s="1"/>
  <c r="AA580" i="1"/>
  <c r="P580" i="1"/>
  <c r="K580" i="1"/>
  <c r="AA579" i="1"/>
  <c r="P579" i="1"/>
  <c r="K579" i="1"/>
  <c r="P578" i="1"/>
  <c r="K578" i="1"/>
  <c r="AW578" i="1" s="1"/>
  <c r="AA577" i="1"/>
  <c r="P577" i="1"/>
  <c r="K577" i="1"/>
  <c r="AA576" i="1"/>
  <c r="P576" i="1"/>
  <c r="K576" i="1"/>
  <c r="AA575" i="1"/>
  <c r="P575" i="1"/>
  <c r="K575" i="1"/>
  <c r="P574" i="1"/>
  <c r="K574" i="1"/>
  <c r="AW574" i="1" s="1"/>
  <c r="BF573" i="1"/>
  <c r="AW573" i="1"/>
  <c r="N573" i="1"/>
  <c r="L573" i="1"/>
  <c r="G573" i="1"/>
  <c r="M573" i="1" s="1"/>
  <c r="BF572" i="1"/>
  <c r="AW572" i="1"/>
  <c r="N572" i="1"/>
  <c r="M572" i="1"/>
  <c r="L572" i="1"/>
  <c r="G572" i="1"/>
  <c r="AA571" i="1"/>
  <c r="P571" i="1"/>
  <c r="K571" i="1"/>
  <c r="AA570" i="1"/>
  <c r="P570" i="1"/>
  <c r="K570" i="1"/>
  <c r="AA569" i="1"/>
  <c r="P569" i="1"/>
  <c r="K569" i="1"/>
  <c r="AA568" i="1"/>
  <c r="P568" i="1"/>
  <c r="K568" i="1"/>
  <c r="AA567" i="1"/>
  <c r="P567" i="1"/>
  <c r="K567" i="1"/>
  <c r="AA566" i="1"/>
  <c r="P566" i="1"/>
  <c r="K566" i="1"/>
  <c r="AA565" i="1"/>
  <c r="P565" i="1"/>
  <c r="K565" i="1"/>
  <c r="M565" i="1" s="1"/>
  <c r="AA564" i="1"/>
  <c r="P564" i="1"/>
  <c r="K564" i="1"/>
  <c r="AA563" i="1"/>
  <c r="P563" i="1"/>
  <c r="K563" i="1"/>
  <c r="L563" i="1" s="1"/>
  <c r="AA562" i="1"/>
  <c r="P562" i="1"/>
  <c r="K562" i="1"/>
  <c r="AA561" i="1"/>
  <c r="P561" i="1"/>
  <c r="K561" i="1"/>
  <c r="AA560" i="1"/>
  <c r="P560" i="1"/>
  <c r="K560" i="1"/>
  <c r="L560" i="1" s="1"/>
  <c r="H560" i="1"/>
  <c r="AA559" i="1"/>
  <c r="P559" i="1"/>
  <c r="K559" i="1"/>
  <c r="AA558" i="1"/>
  <c r="P558" i="1"/>
  <c r="K558" i="1"/>
  <c r="L558" i="1" s="1"/>
  <c r="AT557" i="1"/>
  <c r="AR557" i="1"/>
  <c r="AM557" i="1"/>
  <c r="AB557" i="1"/>
  <c r="N557" i="1"/>
  <c r="AT556" i="1"/>
  <c r="AR556" i="1"/>
  <c r="AM556" i="1"/>
  <c r="AB556" i="1"/>
  <c r="N556" i="1"/>
  <c r="AT555" i="1"/>
  <c r="AR555" i="1"/>
  <c r="AM555" i="1"/>
  <c r="AB555" i="1"/>
  <c r="N555" i="1"/>
  <c r="AT554" i="1"/>
  <c r="AR554" i="1"/>
  <c r="AB554" i="1"/>
  <c r="T554" i="1"/>
  <c r="K554" i="1"/>
  <c r="AT553" i="1"/>
  <c r="AR553" i="1"/>
  <c r="AB553" i="1"/>
  <c r="K553" i="1"/>
  <c r="AT552" i="1"/>
  <c r="AR552" i="1"/>
  <c r="AB552" i="1"/>
  <c r="K552" i="1"/>
  <c r="AM552" i="1" s="1"/>
  <c r="BF551" i="1"/>
  <c r="AW551" i="1"/>
  <c r="N551" i="1"/>
  <c r="L551" i="1"/>
  <c r="G551" i="1"/>
  <c r="M551" i="1" s="1"/>
  <c r="BF550" i="1"/>
  <c r="AW550" i="1"/>
  <c r="N550" i="1"/>
  <c r="L550" i="1"/>
  <c r="G550" i="1"/>
  <c r="M550" i="1" s="1"/>
  <c r="BF549" i="1"/>
  <c r="AW549" i="1"/>
  <c r="N549" i="1"/>
  <c r="L549" i="1"/>
  <c r="G549" i="1"/>
  <c r="M549" i="1" s="1"/>
  <c r="P548" i="1"/>
  <c r="K548" i="1"/>
  <c r="AA547" i="1"/>
  <c r="P547" i="1" s="1"/>
  <c r="K547" i="1"/>
  <c r="BF546" i="1"/>
  <c r="AW546" i="1"/>
  <c r="N546" i="1"/>
  <c r="L546" i="1"/>
  <c r="G546" i="1"/>
  <c r="M546" i="1" s="1"/>
  <c r="P545" i="1"/>
  <c r="K545" i="1"/>
  <c r="M545" i="1" s="1"/>
  <c r="P544" i="1"/>
  <c r="K544" i="1"/>
  <c r="P543" i="1"/>
  <c r="K543" i="1"/>
  <c r="M543" i="1" s="1"/>
  <c r="P542" i="1"/>
  <c r="K542" i="1"/>
  <c r="M542" i="1" s="1"/>
  <c r="AT541" i="1"/>
  <c r="AR541" i="1"/>
  <c r="AB541" i="1"/>
  <c r="X541" i="1"/>
  <c r="V541" i="1"/>
  <c r="K541" i="1"/>
  <c r="P540" i="1"/>
  <c r="K540" i="1"/>
  <c r="AW540" i="1" s="1"/>
  <c r="P539" i="1"/>
  <c r="K539" i="1"/>
  <c r="P538" i="1"/>
  <c r="K538" i="1"/>
  <c r="AW538" i="1" s="1"/>
  <c r="P537" i="1"/>
  <c r="K537" i="1"/>
  <c r="P536" i="1"/>
  <c r="K536" i="1"/>
  <c r="AW536" i="1" s="1"/>
  <c r="P535" i="1"/>
  <c r="K535" i="1"/>
  <c r="AW535" i="1" s="1"/>
  <c r="AA534" i="1"/>
  <c r="P534" i="1"/>
  <c r="N534" i="1"/>
  <c r="AA533" i="1"/>
  <c r="P533" i="1"/>
  <c r="N533" i="1"/>
  <c r="AA532" i="1"/>
  <c r="P532" i="1"/>
  <c r="N532" i="1"/>
  <c r="AA531" i="1"/>
  <c r="P531" i="1"/>
  <c r="N531" i="1"/>
  <c r="AA530" i="1"/>
  <c r="P530" i="1"/>
  <c r="N530" i="1"/>
  <c r="AA529" i="1"/>
  <c r="P529" i="1"/>
  <c r="N529" i="1"/>
  <c r="AA528" i="1"/>
  <c r="P528" i="1"/>
  <c r="N528" i="1"/>
  <c r="AA527" i="1"/>
  <c r="P527" i="1"/>
  <c r="N527" i="1"/>
  <c r="N526" i="1"/>
  <c r="N525" i="1"/>
  <c r="AA524" i="1"/>
  <c r="P524" i="1"/>
  <c r="N524" i="1"/>
  <c r="AA523" i="1"/>
  <c r="P523" i="1"/>
  <c r="N523" i="1"/>
  <c r="AA522" i="1"/>
  <c r="P522" i="1"/>
  <c r="N522" i="1"/>
  <c r="AA521" i="1"/>
  <c r="P521" i="1"/>
  <c r="N521" i="1"/>
  <c r="AA520" i="1"/>
  <c r="P520" i="1"/>
  <c r="N520" i="1"/>
  <c r="AA519" i="1"/>
  <c r="P519" i="1"/>
  <c r="N519" i="1"/>
  <c r="BF518" i="1"/>
  <c r="AW518" i="1"/>
  <c r="AA518" i="1"/>
  <c r="N518" i="1"/>
  <c r="AT517" i="1"/>
  <c r="AR517" i="1"/>
  <c r="AB517" i="1"/>
  <c r="K517" i="1"/>
  <c r="AT516" i="1"/>
  <c r="AR516" i="1"/>
  <c r="AB516" i="1"/>
  <c r="K516" i="1"/>
  <c r="AT515" i="1"/>
  <c r="AR515" i="1"/>
  <c r="AM515" i="1"/>
  <c r="AB515" i="1"/>
  <c r="N515" i="1"/>
  <c r="AT514" i="1"/>
  <c r="AR514" i="1"/>
  <c r="AM514" i="1"/>
  <c r="AB514" i="1"/>
  <c r="N514" i="1"/>
  <c r="AT513" i="1"/>
  <c r="AR513" i="1"/>
  <c r="AM513" i="1"/>
  <c r="AB513" i="1"/>
  <c r="N513" i="1"/>
  <c r="AT512" i="1"/>
  <c r="AR512" i="1"/>
  <c r="AM512" i="1"/>
  <c r="AB512" i="1"/>
  <c r="N512" i="1"/>
  <c r="AT511" i="1"/>
  <c r="AR511" i="1"/>
  <c r="AB511" i="1"/>
  <c r="K511" i="1"/>
  <c r="AT510" i="1"/>
  <c r="AR510" i="1"/>
  <c r="AB510" i="1"/>
  <c r="K510" i="1"/>
  <c r="AM510" i="1" s="1"/>
  <c r="AS509" i="1"/>
  <c r="AO509" i="1"/>
  <c r="AA509" i="1"/>
  <c r="T509" i="1"/>
  <c r="P509" i="1"/>
  <c r="AM509" i="1" s="1"/>
  <c r="AQ509" i="1" s="1"/>
  <c r="K509" i="1"/>
  <c r="AH509" i="1" s="1"/>
  <c r="AS508" i="1"/>
  <c r="AO508" i="1"/>
  <c r="AM508" i="1"/>
  <c r="AQ508" i="1" s="1"/>
  <c r="AA508" i="1"/>
  <c r="N508" i="1"/>
  <c r="AS507" i="1"/>
  <c r="AO507" i="1"/>
  <c r="AM507" i="1"/>
  <c r="AQ507" i="1" s="1"/>
  <c r="AA507" i="1"/>
  <c r="N507" i="1"/>
  <c r="M507" i="1"/>
  <c r="AS506" i="1"/>
  <c r="AO506" i="1"/>
  <c r="AM506" i="1"/>
  <c r="AQ506" i="1" s="1"/>
  <c r="N506" i="1"/>
  <c r="AS505" i="1"/>
  <c r="AO505" i="1"/>
  <c r="AA505" i="1"/>
  <c r="T505" i="1"/>
  <c r="S505" i="1" s="1"/>
  <c r="P505" i="1"/>
  <c r="AM505" i="1" s="1"/>
  <c r="AQ505" i="1" s="1"/>
  <c r="K505" i="1"/>
  <c r="AH505" i="1" s="1"/>
  <c r="AS504" i="1"/>
  <c r="AO504" i="1"/>
  <c r="AA504" i="1"/>
  <c r="T504" i="1"/>
  <c r="P504" i="1"/>
  <c r="AM504" i="1" s="1"/>
  <c r="AQ504" i="1" s="1"/>
  <c r="K504" i="1"/>
  <c r="AH504" i="1" s="1"/>
  <c r="AT503" i="1"/>
  <c r="AS503" i="1" s="1"/>
  <c r="AO503" i="1"/>
  <c r="AM503" i="1"/>
  <c r="AQ503" i="1" s="1"/>
  <c r="AA503" i="1"/>
  <c r="K503" i="1"/>
  <c r="AS502" i="1"/>
  <c r="AO502" i="1"/>
  <c r="AA502" i="1"/>
  <c r="T502" i="1"/>
  <c r="P502" i="1"/>
  <c r="AM502" i="1" s="1"/>
  <c r="AQ502" i="1" s="1"/>
  <c r="K502" i="1"/>
  <c r="AS501" i="1"/>
  <c r="AO501" i="1"/>
  <c r="T501" i="1"/>
  <c r="P501" i="1"/>
  <c r="K501" i="1"/>
  <c r="AS500" i="1"/>
  <c r="AO500" i="1"/>
  <c r="AM500" i="1"/>
  <c r="AQ500" i="1" s="1"/>
  <c r="AA500" i="1"/>
  <c r="N500" i="1"/>
  <c r="AS499" i="1"/>
  <c r="AO499" i="1"/>
  <c r="AA499" i="1"/>
  <c r="T499" i="1"/>
  <c r="S499" i="1" s="1"/>
  <c r="P499" i="1"/>
  <c r="AM499" i="1" s="1"/>
  <c r="AQ499" i="1" s="1"/>
  <c r="K499" i="1"/>
  <c r="AA498" i="1"/>
  <c r="P498" i="1"/>
  <c r="K498" i="1"/>
  <c r="AA497" i="1"/>
  <c r="P497" i="1"/>
  <c r="M497" i="1"/>
  <c r="K497" i="1"/>
  <c r="AA496" i="1"/>
  <c r="P496" i="1"/>
  <c r="N496" i="1" s="1"/>
  <c r="K496" i="1"/>
  <c r="AA495" i="1"/>
  <c r="P495" i="1"/>
  <c r="K495" i="1"/>
  <c r="AA494" i="1"/>
  <c r="P494" i="1"/>
  <c r="K494" i="1"/>
  <c r="AA493" i="1"/>
  <c r="P493" i="1"/>
  <c r="K493" i="1"/>
  <c r="AT492" i="1"/>
  <c r="AR492" i="1"/>
  <c r="AB492" i="1"/>
  <c r="X492" i="1"/>
  <c r="V492" i="1"/>
  <c r="L492" i="1"/>
  <c r="K492" i="1"/>
  <c r="AT491" i="1"/>
  <c r="AR491" i="1"/>
  <c r="AB491" i="1"/>
  <c r="K491" i="1"/>
  <c r="AM491" i="1" s="1"/>
  <c r="AT490" i="1"/>
  <c r="AR490" i="1"/>
  <c r="AB490" i="1"/>
  <c r="K490" i="1"/>
  <c r="AA489" i="1"/>
  <c r="P489" i="1"/>
  <c r="N489" i="1" s="1"/>
  <c r="K489" i="1"/>
  <c r="AA488" i="1"/>
  <c r="P488" i="1"/>
  <c r="K488" i="1"/>
  <c r="M488" i="1" s="1"/>
  <c r="AA487" i="1"/>
  <c r="P487" i="1"/>
  <c r="K487" i="1"/>
  <c r="AW487" i="1" s="1"/>
  <c r="AA486" i="1"/>
  <c r="P486" i="1"/>
  <c r="K486" i="1"/>
  <c r="AA485" i="1"/>
  <c r="P485" i="1"/>
  <c r="K485" i="1"/>
  <c r="AA484" i="1"/>
  <c r="P484" i="1"/>
  <c r="K484" i="1"/>
  <c r="AA483" i="1"/>
  <c r="P483" i="1"/>
  <c r="K483" i="1"/>
  <c r="AA482" i="1"/>
  <c r="P482" i="1"/>
  <c r="K482" i="1"/>
  <c r="AW482" i="1" s="1"/>
  <c r="AA481" i="1"/>
  <c r="P481" i="1"/>
  <c r="N481" i="1"/>
  <c r="P480" i="1"/>
  <c r="N480" i="1"/>
  <c r="M480" i="1"/>
  <c r="BF479" i="1"/>
  <c r="AW479" i="1"/>
  <c r="AA479" i="1"/>
  <c r="N479" i="1"/>
  <c r="M479" i="1"/>
  <c r="F479" i="1"/>
  <c r="L479" i="1" s="1"/>
  <c r="BF478" i="1"/>
  <c r="AW478" i="1"/>
  <c r="AA478" i="1"/>
  <c r="N478" i="1"/>
  <c r="M478" i="1"/>
  <c r="F478" i="1"/>
  <c r="L478" i="1" s="1"/>
  <c r="BF477" i="1"/>
  <c r="AW477" i="1"/>
  <c r="AA477" i="1"/>
  <c r="N477" i="1"/>
  <c r="M477" i="1"/>
  <c r="F477" i="1"/>
  <c r="L477" i="1" s="1"/>
  <c r="BF476" i="1"/>
  <c r="AW476" i="1"/>
  <c r="AA476" i="1"/>
  <c r="N476" i="1"/>
  <c r="M476" i="1"/>
  <c r="F476" i="1"/>
  <c r="L476" i="1" s="1"/>
  <c r="AA475" i="1"/>
  <c r="P475" i="1"/>
  <c r="K475" i="1"/>
  <c r="AA474" i="1"/>
  <c r="P474" i="1"/>
  <c r="K474" i="1"/>
  <c r="M474" i="1" s="1"/>
  <c r="AA473" i="1"/>
  <c r="P473" i="1"/>
  <c r="K473" i="1"/>
  <c r="N473" i="1" s="1"/>
  <c r="AA472" i="1"/>
  <c r="P472" i="1"/>
  <c r="K472" i="1"/>
  <c r="P471" i="1"/>
  <c r="M471" i="1"/>
  <c r="K471" i="1"/>
  <c r="L471" i="1" s="1"/>
  <c r="P470" i="1"/>
  <c r="K470" i="1"/>
  <c r="P469" i="1"/>
  <c r="K469" i="1"/>
  <c r="P468" i="1"/>
  <c r="K468" i="1"/>
  <c r="L468" i="1" s="1"/>
  <c r="P467" i="1"/>
  <c r="K467" i="1"/>
  <c r="P466" i="1"/>
  <c r="K466" i="1"/>
  <c r="P465" i="1"/>
  <c r="K465" i="1"/>
  <c r="L465" i="1" s="1"/>
  <c r="AA464" i="1"/>
  <c r="P464" i="1"/>
  <c r="K464" i="1"/>
  <c r="F464" i="1"/>
  <c r="AA463" i="1"/>
  <c r="P463" i="1"/>
  <c r="K463" i="1"/>
  <c r="AA462" i="1"/>
  <c r="P462" i="1"/>
  <c r="K462" i="1"/>
  <c r="AA461" i="1"/>
  <c r="P461" i="1"/>
  <c r="K461" i="1"/>
  <c r="L461" i="1" s="1"/>
  <c r="AA460" i="1"/>
  <c r="P460" i="1"/>
  <c r="K460" i="1"/>
  <c r="AA459" i="1"/>
  <c r="P459" i="1"/>
  <c r="N459" i="1" s="1"/>
  <c r="K459" i="1"/>
  <c r="AW459" i="1" s="1"/>
  <c r="AA458" i="1"/>
  <c r="P458" i="1"/>
  <c r="K458" i="1"/>
  <c r="AW458" i="1" s="1"/>
  <c r="P457" i="1"/>
  <c r="K457" i="1"/>
  <c r="AW457" i="1" s="1"/>
  <c r="P456" i="1"/>
  <c r="K456" i="1"/>
  <c r="AT455" i="1"/>
  <c r="AR455" i="1"/>
  <c r="AB455" i="1"/>
  <c r="K455" i="1"/>
  <c r="AT454" i="1"/>
  <c r="AR454" i="1"/>
  <c r="AB454" i="1"/>
  <c r="K454" i="1"/>
  <c r="AA453" i="1"/>
  <c r="P453" i="1"/>
  <c r="K453" i="1"/>
  <c r="N453" i="1" s="1"/>
  <c r="AA452" i="1"/>
  <c r="P452" i="1"/>
  <c r="K452" i="1"/>
  <c r="M452" i="1" s="1"/>
  <c r="AA451" i="1"/>
  <c r="P451" i="1"/>
  <c r="K451" i="1"/>
  <c r="AA450" i="1"/>
  <c r="P450" i="1"/>
  <c r="N450" i="1"/>
  <c r="K450" i="1"/>
  <c r="AW450" i="1" s="1"/>
  <c r="AA449" i="1"/>
  <c r="P449" i="1"/>
  <c r="N449" i="1"/>
  <c r="K449" i="1"/>
  <c r="AA448" i="1"/>
  <c r="P448" i="1"/>
  <c r="K448" i="1"/>
  <c r="L448" i="1" s="1"/>
  <c r="AA447" i="1"/>
  <c r="P447" i="1"/>
  <c r="K447" i="1"/>
  <c r="AA446" i="1"/>
  <c r="P446" i="1"/>
  <c r="K446" i="1"/>
  <c r="AA445" i="1"/>
  <c r="P445" i="1"/>
  <c r="N445" i="1" s="1"/>
  <c r="K445" i="1"/>
  <c r="AA444" i="1"/>
  <c r="P444" i="1"/>
  <c r="K444" i="1"/>
  <c r="AA443" i="1"/>
  <c r="P443" i="1"/>
  <c r="K443" i="1"/>
  <c r="AA442" i="1"/>
  <c r="P442" i="1"/>
  <c r="K442" i="1"/>
  <c r="AA441" i="1"/>
  <c r="P441" i="1"/>
  <c r="K441" i="1"/>
  <c r="AA440" i="1"/>
  <c r="P440" i="1"/>
  <c r="K440" i="1"/>
  <c r="AA439" i="1"/>
  <c r="P439" i="1"/>
  <c r="K439" i="1"/>
  <c r="AA438" i="1"/>
  <c r="P438" i="1"/>
  <c r="N438" i="1" s="1"/>
  <c r="K438" i="1"/>
  <c r="AW438" i="1" s="1"/>
  <c r="AA437" i="1"/>
  <c r="P437" i="1"/>
  <c r="N437" i="1" s="1"/>
  <c r="K437" i="1"/>
  <c r="AA436" i="1"/>
  <c r="P436" i="1"/>
  <c r="K436" i="1"/>
  <c r="AA435" i="1"/>
  <c r="P435" i="1"/>
  <c r="K435" i="1"/>
  <c r="AA434" i="1"/>
  <c r="P434" i="1"/>
  <c r="K434" i="1"/>
  <c r="AA433" i="1"/>
  <c r="P433" i="1"/>
  <c r="K433" i="1"/>
  <c r="AA432" i="1"/>
  <c r="P432" i="1"/>
  <c r="M432" i="1"/>
  <c r="K432" i="1"/>
  <c r="P431" i="1"/>
  <c r="K431" i="1"/>
  <c r="AW431" i="1" s="1"/>
  <c r="AA430" i="1"/>
  <c r="P430" i="1"/>
  <c r="K430" i="1"/>
  <c r="AA429" i="1"/>
  <c r="P429" i="1"/>
  <c r="K429" i="1"/>
  <c r="AA428" i="1"/>
  <c r="P428" i="1"/>
  <c r="K428" i="1"/>
  <c r="AW428" i="1" s="1"/>
  <c r="AT427" i="1"/>
  <c r="AR427" i="1"/>
  <c r="AM427" i="1"/>
  <c r="AB427" i="1"/>
  <c r="N427" i="1"/>
  <c r="M427" i="1"/>
  <c r="L427" i="1"/>
  <c r="AT426" i="1"/>
  <c r="AR426" i="1"/>
  <c r="AB426" i="1"/>
  <c r="Y426" i="1"/>
  <c r="K426" i="1"/>
  <c r="AT425" i="1"/>
  <c r="AR425" i="1"/>
  <c r="AB425" i="1"/>
  <c r="K425" i="1"/>
  <c r="M425" i="1" s="1"/>
  <c r="P424" i="1"/>
  <c r="K424" i="1"/>
  <c r="AW424" i="1" s="1"/>
  <c r="AA423" i="1"/>
  <c r="P423" i="1"/>
  <c r="K423" i="1"/>
  <c r="N423" i="1" s="1"/>
  <c r="AA422" i="1"/>
  <c r="P422" i="1"/>
  <c r="K422" i="1"/>
  <c r="AA421" i="1"/>
  <c r="P421" i="1"/>
  <c r="K421" i="1"/>
  <c r="AA420" i="1"/>
  <c r="P420" i="1"/>
  <c r="K420" i="1"/>
  <c r="AA419" i="1"/>
  <c r="P419" i="1"/>
  <c r="K419" i="1"/>
  <c r="N419" i="1" s="1"/>
  <c r="AA418" i="1"/>
  <c r="P418" i="1"/>
  <c r="K418" i="1"/>
  <c r="L418" i="1" s="1"/>
  <c r="AA417" i="1"/>
  <c r="P417" i="1"/>
  <c r="K417" i="1"/>
  <c r="AA416" i="1"/>
  <c r="P416" i="1"/>
  <c r="K416" i="1"/>
  <c r="AA415" i="1"/>
  <c r="P415" i="1"/>
  <c r="K415" i="1"/>
  <c r="AA414" i="1"/>
  <c r="P414" i="1"/>
  <c r="K414" i="1"/>
  <c r="L414" i="1" s="1"/>
  <c r="AA413" i="1"/>
  <c r="P413" i="1"/>
  <c r="K413" i="1"/>
  <c r="AA412" i="1"/>
  <c r="P412" i="1"/>
  <c r="K412" i="1"/>
  <c r="AA411" i="1"/>
  <c r="P411" i="1"/>
  <c r="K411" i="1"/>
  <c r="AA410" i="1"/>
  <c r="P410" i="1"/>
  <c r="K410" i="1"/>
  <c r="L410" i="1" s="1"/>
  <c r="AT409" i="1"/>
  <c r="AR409" i="1"/>
  <c r="AB409" i="1"/>
  <c r="K409" i="1"/>
  <c r="M409" i="1" s="1"/>
  <c r="AT408" i="1"/>
  <c r="AR408" i="1"/>
  <c r="AB408" i="1"/>
  <c r="K408" i="1"/>
  <c r="M408" i="1" s="1"/>
  <c r="AT407" i="1"/>
  <c r="AR407" i="1"/>
  <c r="AB407" i="1"/>
  <c r="K407" i="1"/>
  <c r="N407" i="1" s="1"/>
  <c r="AT406" i="1"/>
  <c r="AR406" i="1"/>
  <c r="AM406" i="1"/>
  <c r="AB406" i="1"/>
  <c r="N406" i="1"/>
  <c r="M406" i="1"/>
  <c r="AT405" i="1"/>
  <c r="AR405" i="1"/>
  <c r="AM405" i="1"/>
  <c r="AB405" i="1"/>
  <c r="N405" i="1"/>
  <c r="M405" i="1"/>
  <c r="AA404" i="1"/>
  <c r="P404" i="1"/>
  <c r="K404" i="1"/>
  <c r="L404" i="1" s="1"/>
  <c r="AA403" i="1"/>
  <c r="P403" i="1"/>
  <c r="K403" i="1"/>
  <c r="AA402" i="1"/>
  <c r="P402" i="1"/>
  <c r="K402" i="1"/>
  <c r="AA401" i="1"/>
  <c r="P401" i="1"/>
  <c r="K401" i="1"/>
  <c r="AA400" i="1"/>
  <c r="P400" i="1"/>
  <c r="K400" i="1"/>
  <c r="L400" i="1" s="1"/>
  <c r="AA399" i="1"/>
  <c r="P399" i="1"/>
  <c r="K399" i="1"/>
  <c r="M399" i="1" s="1"/>
  <c r="AA398" i="1"/>
  <c r="P398" i="1"/>
  <c r="K398" i="1"/>
  <c r="L398" i="1" s="1"/>
  <c r="AA397" i="1"/>
  <c r="P397" i="1"/>
  <c r="K397" i="1"/>
  <c r="N397" i="1" s="1"/>
  <c r="AA396" i="1"/>
  <c r="P396" i="1"/>
  <c r="K396" i="1"/>
  <c r="AW396" i="1" s="1"/>
  <c r="AA395" i="1"/>
  <c r="P395" i="1"/>
  <c r="K395" i="1"/>
  <c r="AA394" i="1"/>
  <c r="P394" i="1"/>
  <c r="K394" i="1"/>
  <c r="AA393" i="1"/>
  <c r="P393" i="1"/>
  <c r="K393" i="1"/>
  <c r="M393" i="1" s="1"/>
  <c r="AA392" i="1"/>
  <c r="P392" i="1"/>
  <c r="K392" i="1"/>
  <c r="L392" i="1" s="1"/>
  <c r="AA391" i="1"/>
  <c r="P391" i="1"/>
  <c r="K391" i="1"/>
  <c r="AA390" i="1"/>
  <c r="P390" i="1"/>
  <c r="K390" i="1"/>
  <c r="L390" i="1" s="1"/>
  <c r="AA389" i="1"/>
  <c r="P389" i="1"/>
  <c r="K389" i="1"/>
  <c r="N389" i="1" s="1"/>
  <c r="AA388" i="1"/>
  <c r="P388" i="1"/>
  <c r="K388" i="1"/>
  <c r="K387" i="1"/>
  <c r="K386" i="1"/>
  <c r="AW386" i="1" s="1"/>
  <c r="P385" i="1"/>
  <c r="K385" i="1"/>
  <c r="P384" i="1"/>
  <c r="K384" i="1"/>
  <c r="M384" i="1" s="1"/>
  <c r="AS383" i="1"/>
  <c r="AQ383" i="1"/>
  <c r="AO383" i="1"/>
  <c r="T383" i="1"/>
  <c r="P383" i="1"/>
  <c r="K383" i="1"/>
  <c r="AS382" i="1"/>
  <c r="AQ382" i="1"/>
  <c r="AO382" i="1"/>
  <c r="AH382" i="1"/>
  <c r="T382" i="1"/>
  <c r="P382" i="1"/>
  <c r="M382" i="1"/>
  <c r="L382" i="1"/>
  <c r="AS381" i="1"/>
  <c r="AQ381" i="1"/>
  <c r="AO381" i="1"/>
  <c r="AH381" i="1"/>
  <c r="AA381" i="1"/>
  <c r="T381" i="1"/>
  <c r="S381" i="1" s="1"/>
  <c r="P381" i="1"/>
  <c r="N381" i="1"/>
  <c r="M381" i="1"/>
  <c r="L381" i="1"/>
  <c r="AS380" i="1"/>
  <c r="AQ380" i="1"/>
  <c r="AO380" i="1"/>
  <c r="AH380" i="1"/>
  <c r="AA380" i="1"/>
  <c r="T380" i="1"/>
  <c r="S380" i="1" s="1"/>
  <c r="P380" i="1"/>
  <c r="N380" i="1"/>
  <c r="M380" i="1"/>
  <c r="L380" i="1"/>
  <c r="AS379" i="1"/>
  <c r="AQ379" i="1"/>
  <c r="AO379" i="1"/>
  <c r="AH379" i="1"/>
  <c r="T379" i="1"/>
  <c r="S379" i="1"/>
  <c r="P379" i="1"/>
  <c r="AA379" i="1" s="1"/>
  <c r="M379" i="1"/>
  <c r="L379" i="1"/>
  <c r="AS378" i="1"/>
  <c r="AQ378" i="1"/>
  <c r="AA378" i="1"/>
  <c r="T378" i="1"/>
  <c r="S378" i="1" s="1"/>
  <c r="P378" i="1"/>
  <c r="K378" i="1"/>
  <c r="AS377" i="1"/>
  <c r="AQ377" i="1"/>
  <c r="AA377" i="1"/>
  <c r="T377" i="1"/>
  <c r="S377" i="1" s="1"/>
  <c r="P377" i="1"/>
  <c r="K377" i="1"/>
  <c r="L377" i="1" s="1"/>
  <c r="BF376" i="1"/>
  <c r="AW376" i="1"/>
  <c r="N376" i="1"/>
  <c r="L376" i="1"/>
  <c r="G376" i="1"/>
  <c r="M376" i="1" s="1"/>
  <c r="BF375" i="1"/>
  <c r="AW375" i="1"/>
  <c r="N375" i="1"/>
  <c r="M375" i="1"/>
  <c r="F375" i="1"/>
  <c r="L375" i="1" s="1"/>
  <c r="BF374" i="1"/>
  <c r="AW374" i="1"/>
  <c r="N374" i="1"/>
  <c r="L374" i="1"/>
  <c r="G374" i="1"/>
  <c r="M374" i="1" s="1"/>
  <c r="BF373" i="1"/>
  <c r="AW373" i="1"/>
  <c r="AA373" i="1"/>
  <c r="N373" i="1"/>
  <c r="L373" i="1"/>
  <c r="G373" i="1"/>
  <c r="M373" i="1" s="1"/>
  <c r="BF372" i="1"/>
  <c r="AW372" i="1"/>
  <c r="AA372" i="1"/>
  <c r="N372" i="1"/>
  <c r="L372" i="1"/>
  <c r="G372" i="1"/>
  <c r="M372" i="1" s="1"/>
  <c r="BF371" i="1"/>
  <c r="AW371" i="1"/>
  <c r="AA371" i="1"/>
  <c r="N371" i="1"/>
  <c r="L371" i="1"/>
  <c r="G371" i="1"/>
  <c r="M371" i="1" s="1"/>
  <c r="BF370" i="1"/>
  <c r="AT370" i="1"/>
  <c r="AR370" i="1"/>
  <c r="AM370" i="1"/>
  <c r="AB370" i="1"/>
  <c r="N370" i="1"/>
  <c r="L370" i="1"/>
  <c r="G370" i="1"/>
  <c r="M370" i="1" s="1"/>
  <c r="BF369" i="1"/>
  <c r="AT369" i="1"/>
  <c r="AR369" i="1"/>
  <c r="AM369" i="1"/>
  <c r="AB369" i="1"/>
  <c r="N369" i="1"/>
  <c r="M369" i="1"/>
  <c r="L369" i="1"/>
  <c r="G369" i="1"/>
  <c r="BF368" i="1"/>
  <c r="AT368" i="1"/>
  <c r="AR368" i="1"/>
  <c r="AM368" i="1"/>
  <c r="AB368" i="1"/>
  <c r="N368" i="1"/>
  <c r="L368" i="1"/>
  <c r="G368" i="1"/>
  <c r="M368" i="1" s="1"/>
  <c r="BF367" i="1"/>
  <c r="AT367" i="1"/>
  <c r="AR367" i="1"/>
  <c r="AM367" i="1"/>
  <c r="AB367" i="1"/>
  <c r="N367" i="1"/>
  <c r="L367" i="1"/>
  <c r="G367" i="1"/>
  <c r="M367" i="1" s="1"/>
  <c r="BF366" i="1"/>
  <c r="AT366" i="1"/>
  <c r="AR366" i="1"/>
  <c r="AM366" i="1"/>
  <c r="AB366" i="1"/>
  <c r="N366" i="1"/>
  <c r="L366" i="1"/>
  <c r="G366" i="1"/>
  <c r="M366" i="1" s="1"/>
  <c r="AT365" i="1"/>
  <c r="AR365" i="1"/>
  <c r="AB365" i="1"/>
  <c r="K365" i="1"/>
  <c r="AM365" i="1" s="1"/>
  <c r="AT364" i="1"/>
  <c r="AR364" i="1"/>
  <c r="AB364" i="1"/>
  <c r="K364" i="1"/>
  <c r="L364" i="1" s="1"/>
  <c r="AT363" i="1"/>
  <c r="AR363" i="1"/>
  <c r="AB363" i="1"/>
  <c r="L363" i="1"/>
  <c r="K363" i="1"/>
  <c r="AM363" i="1" s="1"/>
  <c r="AT362" i="1"/>
  <c r="AR362" i="1"/>
  <c r="AB362" i="1"/>
  <c r="K362" i="1"/>
  <c r="L362" i="1" s="1"/>
  <c r="AT361" i="1"/>
  <c r="AR361" i="1"/>
  <c r="AB361" i="1"/>
  <c r="K361" i="1"/>
  <c r="AM361" i="1" s="1"/>
  <c r="BF360" i="1"/>
  <c r="AT360" i="1"/>
  <c r="AR360" i="1"/>
  <c r="AM360" i="1"/>
  <c r="AB360" i="1"/>
  <c r="N360" i="1"/>
  <c r="L360" i="1"/>
  <c r="H360" i="1"/>
  <c r="M360" i="1" s="1"/>
  <c r="AT359" i="1"/>
  <c r="AR359" i="1"/>
  <c r="AB359" i="1"/>
  <c r="K359" i="1"/>
  <c r="AT358" i="1"/>
  <c r="AR358" i="1"/>
  <c r="AB358" i="1"/>
  <c r="K358" i="1"/>
  <c r="M358" i="1" s="1"/>
  <c r="AT357" i="1"/>
  <c r="AR357" i="1"/>
  <c r="AB357" i="1"/>
  <c r="K357" i="1"/>
  <c r="N357" i="1" s="1"/>
  <c r="AT356" i="1"/>
  <c r="AR356" i="1"/>
  <c r="AB356" i="1"/>
  <c r="K356" i="1"/>
  <c r="AM356" i="1" s="1"/>
  <c r="AT355" i="1"/>
  <c r="AR355" i="1"/>
  <c r="AB355" i="1"/>
  <c r="K355" i="1"/>
  <c r="AM355" i="1" s="1"/>
  <c r="AT354" i="1"/>
  <c r="AR354" i="1"/>
  <c r="AB354" i="1"/>
  <c r="K354" i="1"/>
  <c r="M354" i="1" s="1"/>
  <c r="AA353" i="1"/>
  <c r="P353" i="1"/>
  <c r="K353" i="1"/>
  <c r="AA352" i="1"/>
  <c r="P352" i="1"/>
  <c r="K352" i="1"/>
  <c r="P351" i="1"/>
  <c r="K351" i="1"/>
  <c r="AW350" i="1"/>
  <c r="AA350" i="1"/>
  <c r="P350" i="1"/>
  <c r="M350" i="1"/>
  <c r="L350" i="1"/>
  <c r="K350" i="1"/>
  <c r="AA349" i="1"/>
  <c r="P349" i="1"/>
  <c r="K349" i="1"/>
  <c r="AA348" i="1"/>
  <c r="P348" i="1"/>
  <c r="K348" i="1"/>
  <c r="AW348" i="1" s="1"/>
  <c r="AA347" i="1"/>
  <c r="P347" i="1"/>
  <c r="K347" i="1"/>
  <c r="L347" i="1" s="1"/>
  <c r="P346" i="1"/>
  <c r="N346" i="1" s="1"/>
  <c r="K346" i="1"/>
  <c r="AA345" i="1"/>
  <c r="P345" i="1"/>
  <c r="K345" i="1"/>
  <c r="AS344" i="1"/>
  <c r="AQ344" i="1"/>
  <c r="AO344" i="1"/>
  <c r="T344" i="1"/>
  <c r="P344" i="1"/>
  <c r="K344" i="1"/>
  <c r="AS343" i="1"/>
  <c r="AQ343" i="1"/>
  <c r="AO343" i="1"/>
  <c r="T343" i="1"/>
  <c r="P343" i="1"/>
  <c r="K343" i="1"/>
  <c r="M343" i="1" s="1"/>
  <c r="AS342" i="1"/>
  <c r="AQ342" i="1"/>
  <c r="AO342" i="1"/>
  <c r="AH342" i="1"/>
  <c r="T342" i="1"/>
  <c r="P342" i="1"/>
  <c r="M342" i="1"/>
  <c r="L342" i="1"/>
  <c r="AS341" i="1"/>
  <c r="AQ341" i="1"/>
  <c r="AO341" i="1"/>
  <c r="AH341" i="1"/>
  <c r="AA341" i="1"/>
  <c r="T341" i="1"/>
  <c r="S341" i="1" s="1"/>
  <c r="P341" i="1"/>
  <c r="N341" i="1"/>
  <c r="M341" i="1"/>
  <c r="L341" i="1"/>
  <c r="AS340" i="1"/>
  <c r="AQ340" i="1"/>
  <c r="AO340" i="1"/>
  <c r="AH340" i="1"/>
  <c r="AA340" i="1"/>
  <c r="T340" i="1"/>
  <c r="S340" i="1" s="1"/>
  <c r="P340" i="1"/>
  <c r="N340" i="1"/>
  <c r="M340" i="1"/>
  <c r="L340" i="1"/>
  <c r="AT339" i="1"/>
  <c r="AR339" i="1"/>
  <c r="AB339" i="1"/>
  <c r="K339" i="1"/>
  <c r="AT338" i="1"/>
  <c r="AR338" i="1"/>
  <c r="AB338" i="1"/>
  <c r="N338" i="1"/>
  <c r="L338" i="1"/>
  <c r="K338" i="1"/>
  <c r="M338" i="1" s="1"/>
  <c r="P337" i="1"/>
  <c r="K337" i="1"/>
  <c r="AW337" i="1" s="1"/>
  <c r="P336" i="1"/>
  <c r="K336" i="1"/>
  <c r="P335" i="1"/>
  <c r="K335" i="1"/>
  <c r="M335" i="1" s="1"/>
  <c r="P334" i="1"/>
  <c r="N334" i="1"/>
  <c r="M334" i="1"/>
  <c r="K334" i="1"/>
  <c r="AW334" i="1" s="1"/>
  <c r="P333" i="1"/>
  <c r="K333" i="1"/>
  <c r="M333" i="1" s="1"/>
  <c r="AA332" i="1"/>
  <c r="P332" i="1"/>
  <c r="K332" i="1"/>
  <c r="L332" i="1" s="1"/>
  <c r="AA331" i="1"/>
  <c r="P331" i="1"/>
  <c r="K331" i="1"/>
  <c r="AA330" i="1"/>
  <c r="P330" i="1"/>
  <c r="K330" i="1"/>
  <c r="P329" i="1"/>
  <c r="K329" i="1"/>
  <c r="AW329" i="1" s="1"/>
  <c r="P328" i="1"/>
  <c r="K328" i="1"/>
  <c r="M328" i="1" s="1"/>
  <c r="P327" i="1"/>
  <c r="K327" i="1"/>
  <c r="M327" i="1" s="1"/>
  <c r="P326" i="1"/>
  <c r="N326" i="1" s="1"/>
  <c r="K326" i="1"/>
  <c r="AW326" i="1" s="1"/>
  <c r="AW325" i="1"/>
  <c r="P325" i="1"/>
  <c r="N325" i="1" s="1"/>
  <c r="K325" i="1"/>
  <c r="M325" i="1" s="1"/>
  <c r="P324" i="1"/>
  <c r="K324" i="1"/>
  <c r="P323" i="1"/>
  <c r="K323" i="1"/>
  <c r="M323" i="1" s="1"/>
  <c r="P322" i="1"/>
  <c r="K322" i="1"/>
  <c r="N322" i="1" s="1"/>
  <c r="AS321" i="1"/>
  <c r="AQ321" i="1"/>
  <c r="AO321" i="1"/>
  <c r="AH321" i="1"/>
  <c r="AA321" i="1"/>
  <c r="K321" i="1"/>
  <c r="L321" i="1" s="1"/>
  <c r="AS320" i="1"/>
  <c r="AQ320" i="1"/>
  <c r="AO320" i="1"/>
  <c r="AA320" i="1"/>
  <c r="T320" i="1"/>
  <c r="S320" i="1" s="1"/>
  <c r="P320" i="1"/>
  <c r="M320" i="1"/>
  <c r="L320" i="1"/>
  <c r="K320" i="1"/>
  <c r="AS319" i="1"/>
  <c r="AQ319" i="1"/>
  <c r="AO319" i="1"/>
  <c r="AA319" i="1"/>
  <c r="T319" i="1"/>
  <c r="S319" i="1" s="1"/>
  <c r="P319" i="1"/>
  <c r="K319" i="1"/>
  <c r="M319" i="1" s="1"/>
  <c r="AS318" i="1"/>
  <c r="AQ318" i="1"/>
  <c r="AO318" i="1"/>
  <c r="AA318" i="1"/>
  <c r="T318" i="1"/>
  <c r="S318" i="1" s="1"/>
  <c r="P318" i="1"/>
  <c r="K318" i="1"/>
  <c r="L318" i="1" s="1"/>
  <c r="P317" i="1"/>
  <c r="K317" i="1"/>
  <c r="P316" i="1"/>
  <c r="K316" i="1"/>
  <c r="M316" i="1" s="1"/>
  <c r="P315" i="1"/>
  <c r="K315" i="1"/>
  <c r="AW315" i="1" s="1"/>
  <c r="P314" i="1"/>
  <c r="K314" i="1"/>
  <c r="P313" i="1"/>
  <c r="K313" i="1"/>
  <c r="P312" i="1"/>
  <c r="K312" i="1"/>
  <c r="P311" i="1"/>
  <c r="K311" i="1"/>
  <c r="N311" i="1" s="1"/>
  <c r="P310" i="1"/>
  <c r="K310" i="1"/>
  <c r="AA309" i="1"/>
  <c r="P309" i="1"/>
  <c r="K309" i="1"/>
  <c r="AA308" i="1"/>
  <c r="P308" i="1"/>
  <c r="K308" i="1"/>
  <c r="AA307" i="1"/>
  <c r="P307" i="1"/>
  <c r="K307" i="1"/>
  <c r="AA306" i="1"/>
  <c r="P306" i="1"/>
  <c r="K306" i="1"/>
  <c r="AA305" i="1"/>
  <c r="P305" i="1"/>
  <c r="K305" i="1"/>
  <c r="AA304" i="1"/>
  <c r="P304" i="1"/>
  <c r="K304" i="1"/>
  <c r="AA303" i="1"/>
  <c r="P303" i="1"/>
  <c r="K303" i="1"/>
  <c r="AA302" i="1"/>
  <c r="P302" i="1"/>
  <c r="K302" i="1"/>
  <c r="AA301" i="1"/>
  <c r="P301" i="1"/>
  <c r="K301" i="1"/>
  <c r="BF300" i="1"/>
  <c r="AW300" i="1"/>
  <c r="AA300" i="1"/>
  <c r="N300" i="1"/>
  <c r="L300" i="1"/>
  <c r="BF299" i="1"/>
  <c r="AW299" i="1"/>
  <c r="AA299" i="1"/>
  <c r="N299" i="1"/>
  <c r="L299" i="1"/>
  <c r="BF298" i="1"/>
  <c r="AW298" i="1"/>
  <c r="AA298" i="1"/>
  <c r="N298" i="1"/>
  <c r="M298" i="1"/>
  <c r="BF297" i="1"/>
  <c r="AW297" i="1"/>
  <c r="AA297" i="1"/>
  <c r="N297" i="1"/>
  <c r="L297" i="1"/>
  <c r="AW296" i="1"/>
  <c r="AA296" i="1"/>
  <c r="N296" i="1"/>
  <c r="BF295" i="1"/>
  <c r="AW295" i="1"/>
  <c r="AA295" i="1"/>
  <c r="N295" i="1"/>
  <c r="L295" i="1"/>
  <c r="P294" i="1"/>
  <c r="N294" i="1"/>
  <c r="K294" i="1"/>
  <c r="P293" i="1"/>
  <c r="K293" i="1"/>
  <c r="P292" i="1"/>
  <c r="N292" i="1"/>
  <c r="M292" i="1"/>
  <c r="L292" i="1"/>
  <c r="K292" i="1"/>
  <c r="AW292" i="1" s="1"/>
  <c r="AT291" i="1"/>
  <c r="AR291" i="1"/>
  <c r="AM291" i="1"/>
  <c r="AB291" i="1"/>
  <c r="N291" i="1"/>
  <c r="M291" i="1"/>
  <c r="L291" i="1"/>
  <c r="K291" i="1"/>
  <c r="AT290" i="1"/>
  <c r="AR290" i="1"/>
  <c r="AM290" i="1"/>
  <c r="AB290" i="1"/>
  <c r="N290" i="1"/>
  <c r="M290" i="1"/>
  <c r="L290" i="1"/>
  <c r="K290" i="1"/>
  <c r="AT289" i="1"/>
  <c r="AR289" i="1"/>
  <c r="AM289" i="1"/>
  <c r="AB289" i="1"/>
  <c r="N289" i="1"/>
  <c r="M289" i="1"/>
  <c r="AT288" i="1"/>
  <c r="AR288" i="1"/>
  <c r="AB288" i="1"/>
  <c r="K288" i="1"/>
  <c r="N288" i="1" s="1"/>
  <c r="AT287" i="1"/>
  <c r="AR287" i="1"/>
  <c r="AM287" i="1"/>
  <c r="AB287" i="1"/>
  <c r="N287" i="1"/>
  <c r="AT286" i="1"/>
  <c r="AR286" i="1"/>
  <c r="AB286" i="1"/>
  <c r="K286" i="1"/>
  <c r="L286" i="1" s="1"/>
  <c r="AT285" i="1"/>
  <c r="AR285" i="1"/>
  <c r="AM285" i="1"/>
  <c r="AB285" i="1"/>
  <c r="K285" i="1"/>
  <c r="AT284" i="1"/>
  <c r="AR284" i="1"/>
  <c r="AB284" i="1"/>
  <c r="K284" i="1"/>
  <c r="M284" i="1" s="1"/>
  <c r="AT283" i="1"/>
  <c r="AR283" i="1"/>
  <c r="AB283" i="1"/>
  <c r="L283" i="1"/>
  <c r="K283" i="1"/>
  <c r="M283" i="1" s="1"/>
  <c r="BF282" i="1"/>
  <c r="AW282" i="1"/>
  <c r="N282" i="1"/>
  <c r="L282" i="1"/>
  <c r="G282" i="1"/>
  <c r="M282" i="1" s="1"/>
  <c r="BF281" i="1"/>
  <c r="AW281" i="1"/>
  <c r="AA281" i="1"/>
  <c r="N281" i="1"/>
  <c r="BF280" i="1"/>
  <c r="AW280" i="1"/>
  <c r="AA280" i="1"/>
  <c r="N280" i="1"/>
  <c r="M280" i="1"/>
  <c r="L280" i="1"/>
  <c r="F280" i="1"/>
  <c r="BF279" i="1"/>
  <c r="AW279" i="1"/>
  <c r="AA279" i="1"/>
  <c r="N279" i="1"/>
  <c r="L279" i="1"/>
  <c r="G279" i="1"/>
  <c r="M279" i="1" s="1"/>
  <c r="BF278" i="1"/>
  <c r="AW278" i="1"/>
  <c r="N278" i="1"/>
  <c r="L278" i="1"/>
  <c r="G278" i="1"/>
  <c r="M278" i="1" s="1"/>
  <c r="BF277" i="1"/>
  <c r="AW277" i="1"/>
  <c r="N277" i="1"/>
  <c r="M277" i="1"/>
  <c r="F277" i="1"/>
  <c r="L277" i="1" s="1"/>
  <c r="AT276" i="1"/>
  <c r="AR276" i="1"/>
  <c r="AB276" i="1"/>
  <c r="K276" i="1"/>
  <c r="M276" i="1" s="1"/>
  <c r="AT275" i="1"/>
  <c r="AR275" i="1"/>
  <c r="AB275" i="1"/>
  <c r="M275" i="1"/>
  <c r="L275" i="1"/>
  <c r="K275" i="1"/>
  <c r="BF274" i="1"/>
  <c r="AW274" i="1"/>
  <c r="AA274" i="1"/>
  <c r="N274" i="1"/>
  <c r="M274" i="1"/>
  <c r="BF273" i="1"/>
  <c r="AW273" i="1"/>
  <c r="AA273" i="1"/>
  <c r="N273" i="1"/>
  <c r="M273" i="1"/>
  <c r="BF272" i="1"/>
  <c r="AW272" i="1"/>
  <c r="AA272" i="1"/>
  <c r="N272" i="1"/>
  <c r="M272" i="1"/>
  <c r="BF271" i="1"/>
  <c r="AW271" i="1"/>
  <c r="AA271" i="1"/>
  <c r="N271" i="1"/>
  <c r="M271" i="1"/>
  <c r="BF270" i="1"/>
  <c r="AW270" i="1"/>
  <c r="AA270" i="1"/>
  <c r="N270" i="1"/>
  <c r="BF269" i="1"/>
  <c r="AW269" i="1"/>
  <c r="AA269" i="1"/>
  <c r="N269" i="1"/>
  <c r="BF268" i="1"/>
  <c r="AW268" i="1"/>
  <c r="AA268" i="1"/>
  <c r="N268" i="1"/>
  <c r="L268" i="1"/>
  <c r="BF267" i="1"/>
  <c r="AW267" i="1"/>
  <c r="AA267" i="1"/>
  <c r="N267" i="1"/>
  <c r="M267" i="1"/>
  <c r="BF266" i="1"/>
  <c r="AW266" i="1"/>
  <c r="AA266" i="1"/>
  <c r="N266" i="1"/>
  <c r="M266" i="1"/>
  <c r="BF265" i="1"/>
  <c r="AW265" i="1"/>
  <c r="N265" i="1"/>
  <c r="L265" i="1"/>
  <c r="G265" i="1"/>
  <c r="M265" i="1" s="1"/>
  <c r="BF264" i="1"/>
  <c r="AW264" i="1"/>
  <c r="N264" i="1"/>
  <c r="L264" i="1"/>
  <c r="G264" i="1"/>
  <c r="M264" i="1" s="1"/>
  <c r="AA263" i="1"/>
  <c r="N263" i="1"/>
  <c r="AS262" i="1"/>
  <c r="AQ262" i="1"/>
  <c r="AO262" i="1"/>
  <c r="AA262" i="1"/>
  <c r="T262" i="1"/>
  <c r="P262" i="1"/>
  <c r="S262" i="1" s="1"/>
  <c r="K262" i="1"/>
  <c r="AH262" i="1" s="1"/>
  <c r="AS261" i="1"/>
  <c r="AQ261" i="1"/>
  <c r="AO261" i="1"/>
  <c r="AA261" i="1"/>
  <c r="T261" i="1"/>
  <c r="S261" i="1" s="1"/>
  <c r="P261" i="1"/>
  <c r="K261" i="1"/>
  <c r="AH261" i="1" s="1"/>
  <c r="AS260" i="1"/>
  <c r="AQ260" i="1"/>
  <c r="AO260" i="1"/>
  <c r="AA260" i="1"/>
  <c r="T260" i="1"/>
  <c r="S260" i="1" s="1"/>
  <c r="P260" i="1"/>
  <c r="K260" i="1"/>
  <c r="M260" i="1" s="1"/>
  <c r="AS259" i="1"/>
  <c r="AQ259" i="1"/>
  <c r="AO259" i="1"/>
  <c r="AA259" i="1"/>
  <c r="K259" i="1"/>
  <c r="N259" i="1" s="1"/>
  <c r="AS258" i="1"/>
  <c r="AQ258" i="1"/>
  <c r="AO258" i="1"/>
  <c r="AH258" i="1"/>
  <c r="AA258" i="1"/>
  <c r="K258" i="1"/>
  <c r="AS257" i="1"/>
  <c r="AQ257" i="1"/>
  <c r="AO257" i="1"/>
  <c r="T257" i="1"/>
  <c r="S257" i="1"/>
  <c r="P257" i="1"/>
  <c r="AA257" i="1" s="1"/>
  <c r="K257" i="1"/>
  <c r="AH257" i="1" s="1"/>
  <c r="AS256" i="1"/>
  <c r="AQ256" i="1"/>
  <c r="AO256" i="1"/>
  <c r="AA256" i="1"/>
  <c r="T256" i="1"/>
  <c r="S256" i="1"/>
  <c r="P256" i="1"/>
  <c r="K256" i="1"/>
  <c r="N256" i="1" s="1"/>
  <c r="AS255" i="1"/>
  <c r="AQ255" i="1"/>
  <c r="AO255" i="1"/>
  <c r="AA255" i="1"/>
  <c r="T255" i="1"/>
  <c r="S255" i="1"/>
  <c r="P255" i="1"/>
  <c r="K255" i="1"/>
  <c r="N255" i="1" s="1"/>
  <c r="P254" i="1"/>
  <c r="K254" i="1"/>
  <c r="P253" i="1"/>
  <c r="K253" i="1"/>
  <c r="P252" i="1"/>
  <c r="K252" i="1"/>
  <c r="P251" i="1"/>
  <c r="K251" i="1"/>
  <c r="AA250" i="1"/>
  <c r="P250" i="1"/>
  <c r="K250" i="1"/>
  <c r="AW250" i="1" s="1"/>
  <c r="AA249" i="1"/>
  <c r="P249" i="1"/>
  <c r="K249" i="1"/>
  <c r="N249" i="1" s="1"/>
  <c r="AA248" i="1"/>
  <c r="P248" i="1"/>
  <c r="K248" i="1"/>
  <c r="AA247" i="1"/>
  <c r="P247" i="1"/>
  <c r="K247" i="1"/>
  <c r="AA246" i="1"/>
  <c r="P246" i="1"/>
  <c r="K246" i="1"/>
  <c r="AW246" i="1" s="1"/>
  <c r="AA245" i="1"/>
  <c r="P245" i="1"/>
  <c r="K245" i="1"/>
  <c r="AA244" i="1"/>
  <c r="P244" i="1"/>
  <c r="K244" i="1"/>
  <c r="AA243" i="1"/>
  <c r="P243" i="1"/>
  <c r="K243" i="1"/>
  <c r="AA242" i="1"/>
  <c r="P242" i="1"/>
  <c r="K242" i="1"/>
  <c r="AW242" i="1" s="1"/>
  <c r="AW241" i="1"/>
  <c r="AA241" i="1"/>
  <c r="P241" i="1"/>
  <c r="M241" i="1"/>
  <c r="L241" i="1"/>
  <c r="K241" i="1"/>
  <c r="AA240" i="1"/>
  <c r="P240" i="1"/>
  <c r="K240" i="1"/>
  <c r="AA239" i="1"/>
  <c r="P239" i="1"/>
  <c r="K239" i="1"/>
  <c r="AA238" i="1"/>
  <c r="P238" i="1"/>
  <c r="K238" i="1"/>
  <c r="AW238" i="1" s="1"/>
  <c r="AW237" i="1"/>
  <c r="AA237" i="1"/>
  <c r="P237" i="1"/>
  <c r="M237" i="1"/>
  <c r="L237" i="1"/>
  <c r="K237" i="1"/>
  <c r="N237" i="1" s="1"/>
  <c r="AA236" i="1"/>
  <c r="P236" i="1"/>
  <c r="K236" i="1"/>
  <c r="AA235" i="1"/>
  <c r="P235" i="1"/>
  <c r="K235" i="1"/>
  <c r="AA234" i="1"/>
  <c r="P234" i="1"/>
  <c r="N234" i="1" s="1"/>
  <c r="K234" i="1"/>
  <c r="AW234" i="1" s="1"/>
  <c r="AA233" i="1"/>
  <c r="P233" i="1"/>
  <c r="K233" i="1"/>
  <c r="AA232" i="1"/>
  <c r="P232" i="1"/>
  <c r="K232" i="1"/>
  <c r="N232" i="1" s="1"/>
  <c r="AA231" i="1"/>
  <c r="P231" i="1"/>
  <c r="K231" i="1"/>
  <c r="AW230" i="1"/>
  <c r="AA230" i="1"/>
  <c r="P230" i="1"/>
  <c r="N230" i="1"/>
  <c r="M230" i="1"/>
  <c r="L230" i="1"/>
  <c r="K230" i="1"/>
  <c r="AA229" i="1"/>
  <c r="P229" i="1"/>
  <c r="L229" i="1"/>
  <c r="K229" i="1"/>
  <c r="AA228" i="1"/>
  <c r="P228" i="1"/>
  <c r="K228" i="1"/>
  <c r="AA227" i="1"/>
  <c r="P227" i="1"/>
  <c r="K227" i="1"/>
  <c r="AA226" i="1"/>
  <c r="P226" i="1"/>
  <c r="K226" i="1"/>
  <c r="AA225" i="1"/>
  <c r="P225" i="1"/>
  <c r="N225" i="1" s="1"/>
  <c r="K225" i="1"/>
  <c r="AW225" i="1" s="1"/>
  <c r="AA224" i="1"/>
  <c r="P224" i="1"/>
  <c r="K224" i="1"/>
  <c r="AA223" i="1"/>
  <c r="P223" i="1"/>
  <c r="K223" i="1"/>
  <c r="AA222" i="1"/>
  <c r="P222" i="1"/>
  <c r="K222" i="1"/>
  <c r="AA221" i="1"/>
  <c r="P221" i="1"/>
  <c r="N221" i="1" s="1"/>
  <c r="K221" i="1"/>
  <c r="AW221" i="1" s="1"/>
  <c r="AA220" i="1"/>
  <c r="P220" i="1"/>
  <c r="K220" i="1"/>
  <c r="AW220" i="1" s="1"/>
  <c r="AA219" i="1"/>
  <c r="P219" i="1"/>
  <c r="K219" i="1"/>
  <c r="AA218" i="1"/>
  <c r="P218" i="1"/>
  <c r="K218" i="1"/>
  <c r="AA217" i="1"/>
  <c r="P217" i="1"/>
  <c r="N217" i="1" s="1"/>
  <c r="K217" i="1"/>
  <c r="AW217" i="1" s="1"/>
  <c r="AA216" i="1"/>
  <c r="P216" i="1"/>
  <c r="K216" i="1"/>
  <c r="BF215" i="1"/>
  <c r="AW215" i="1"/>
  <c r="N215" i="1"/>
  <c r="M215" i="1"/>
  <c r="F215" i="1"/>
  <c r="L215" i="1" s="1"/>
  <c r="BF214" i="1"/>
  <c r="AW214" i="1"/>
  <c r="N214" i="1"/>
  <c r="M214" i="1"/>
  <c r="F214" i="1"/>
  <c r="L214" i="1" s="1"/>
  <c r="BF213" i="1"/>
  <c r="AW213" i="1"/>
  <c r="N213" i="1"/>
  <c r="L213" i="1"/>
  <c r="G213" i="1"/>
  <c r="M213" i="1" s="1"/>
  <c r="AA212" i="1"/>
  <c r="P212" i="1"/>
  <c r="K212" i="1"/>
  <c r="AW212" i="1" s="1"/>
  <c r="AA211" i="1"/>
  <c r="P211" i="1"/>
  <c r="K211" i="1"/>
  <c r="L211" i="1" s="1"/>
  <c r="AA210" i="1"/>
  <c r="P210" i="1"/>
  <c r="K210" i="1"/>
  <c r="M210" i="1" s="1"/>
  <c r="AA209" i="1"/>
  <c r="P209" i="1"/>
  <c r="K209" i="1"/>
  <c r="AA208" i="1"/>
  <c r="P208" i="1"/>
  <c r="K208" i="1"/>
  <c r="AW208" i="1" s="1"/>
  <c r="AA207" i="1"/>
  <c r="P207" i="1"/>
  <c r="K207" i="1"/>
  <c r="AT206" i="1"/>
  <c r="AR206" i="1"/>
  <c r="AB206" i="1"/>
  <c r="K206" i="1"/>
  <c r="AT205" i="1"/>
  <c r="AR205" i="1"/>
  <c r="AB205" i="1"/>
  <c r="K205" i="1"/>
  <c r="AT204" i="1"/>
  <c r="AR204" i="1"/>
  <c r="AB204" i="1"/>
  <c r="L204" i="1"/>
  <c r="K204" i="1"/>
  <c r="AM204" i="1" s="1"/>
  <c r="AT203" i="1"/>
  <c r="AR203" i="1"/>
  <c r="AB203" i="1"/>
  <c r="K203" i="1"/>
  <c r="AT202" i="1"/>
  <c r="AR202" i="1"/>
  <c r="AM202" i="1"/>
  <c r="AB202" i="1"/>
  <c r="K202" i="1"/>
  <c r="L202" i="1" s="1"/>
  <c r="BF201" i="1"/>
  <c r="AT201" i="1"/>
  <c r="AR201" i="1"/>
  <c r="AM201" i="1"/>
  <c r="AB201" i="1"/>
  <c r="N201" i="1"/>
  <c r="L201" i="1"/>
  <c r="G201" i="1"/>
  <c r="M201" i="1" s="1"/>
  <c r="K200" i="1"/>
  <c r="K199" i="1"/>
  <c r="AW199" i="1" s="1"/>
  <c r="K198" i="1"/>
  <c r="AW198" i="1" s="1"/>
  <c r="K197" i="1"/>
  <c r="AW197" i="1" s="1"/>
  <c r="K196" i="1"/>
  <c r="AW195" i="1"/>
  <c r="N195" i="1"/>
  <c r="K195" i="1"/>
  <c r="AS194" i="1"/>
  <c r="AQ194" i="1"/>
  <c r="AO194" i="1"/>
  <c r="AA194" i="1"/>
  <c r="T194" i="1"/>
  <c r="S194" i="1" s="1"/>
  <c r="P194" i="1"/>
  <c r="K194" i="1"/>
  <c r="AH194" i="1" s="1"/>
  <c r="AS193" i="1"/>
  <c r="AQ193" i="1"/>
  <c r="AO193" i="1"/>
  <c r="AH193" i="1"/>
  <c r="AA193" i="1"/>
  <c r="T193" i="1"/>
  <c r="S193" i="1" s="1"/>
  <c r="P193" i="1"/>
  <c r="N193" i="1"/>
  <c r="M193" i="1"/>
  <c r="L193" i="1"/>
  <c r="AS192" i="1"/>
  <c r="AO192" i="1"/>
  <c r="AA192" i="1"/>
  <c r="T192" i="1"/>
  <c r="S192" i="1" s="1"/>
  <c r="P192" i="1"/>
  <c r="AM192" i="1" s="1"/>
  <c r="AQ192" i="1" s="1"/>
  <c r="K192" i="1"/>
  <c r="AH192" i="1" s="1"/>
  <c r="P191" i="1"/>
  <c r="K191" i="1"/>
  <c r="P190" i="1"/>
  <c r="K190" i="1"/>
  <c r="P189" i="1"/>
  <c r="K189" i="1"/>
  <c r="P188" i="1"/>
  <c r="K188" i="1"/>
  <c r="P187" i="1"/>
  <c r="K187" i="1"/>
  <c r="P186" i="1"/>
  <c r="K186" i="1"/>
  <c r="P185" i="1"/>
  <c r="K185" i="1"/>
  <c r="N185" i="1" s="1"/>
  <c r="P184" i="1"/>
  <c r="K184" i="1"/>
  <c r="AT183" i="1"/>
  <c r="AR183" i="1"/>
  <c r="AM183" i="1"/>
  <c r="AB183" i="1"/>
  <c r="Y183" i="1"/>
  <c r="M183" i="1"/>
  <c r="L183" i="1"/>
  <c r="K183" i="1"/>
  <c r="N183" i="1" s="1"/>
  <c r="AT182" i="1"/>
  <c r="AR182" i="1"/>
  <c r="AB182" i="1"/>
  <c r="L182" i="1"/>
  <c r="K182" i="1"/>
  <c r="AM182" i="1" s="1"/>
  <c r="AT181" i="1"/>
  <c r="AR181" i="1"/>
  <c r="AB181" i="1"/>
  <c r="K181" i="1"/>
  <c r="AM181" i="1" s="1"/>
  <c r="F181" i="1"/>
  <c r="P180" i="1"/>
  <c r="K180" i="1"/>
  <c r="AW180" i="1" s="1"/>
  <c r="P179" i="1"/>
  <c r="K179" i="1"/>
  <c r="P178" i="1"/>
  <c r="N178" i="1" s="1"/>
  <c r="K178" i="1"/>
  <c r="P177" i="1"/>
  <c r="K177" i="1"/>
  <c r="AA176" i="1"/>
  <c r="P176" i="1"/>
  <c r="K176" i="1"/>
  <c r="AW176" i="1" s="1"/>
  <c r="AA175" i="1"/>
  <c r="P175" i="1"/>
  <c r="K175" i="1"/>
  <c r="AA174" i="1"/>
  <c r="P174" i="1"/>
  <c r="K174" i="1"/>
  <c r="AA173" i="1"/>
  <c r="P173" i="1"/>
  <c r="K173" i="1"/>
  <c r="AA172" i="1"/>
  <c r="P172" i="1"/>
  <c r="K172" i="1"/>
  <c r="AW172" i="1" s="1"/>
  <c r="AA171" i="1"/>
  <c r="P171" i="1"/>
  <c r="K171" i="1"/>
  <c r="L171" i="1" s="1"/>
  <c r="AT170" i="1"/>
  <c r="AR170" i="1"/>
  <c r="AM170" i="1"/>
  <c r="AB170" i="1"/>
  <c r="N170" i="1"/>
  <c r="M170" i="1"/>
  <c r="AT169" i="1"/>
  <c r="AR169" i="1"/>
  <c r="AB169" i="1"/>
  <c r="K169" i="1"/>
  <c r="N169" i="1" s="1"/>
  <c r="AT168" i="1"/>
  <c r="AR168" i="1"/>
  <c r="AM168" i="1"/>
  <c r="AB168" i="1"/>
  <c r="N168" i="1"/>
  <c r="M168" i="1"/>
  <c r="AT167" i="1"/>
  <c r="AR167" i="1"/>
  <c r="AM167" i="1"/>
  <c r="AB167" i="1"/>
  <c r="N167" i="1"/>
  <c r="M167" i="1"/>
  <c r="BF166" i="1"/>
  <c r="AW166" i="1"/>
  <c r="AA166" i="1"/>
  <c r="N166" i="1"/>
  <c r="L166" i="1"/>
  <c r="G166" i="1"/>
  <c r="M166" i="1" s="1"/>
  <c r="BF165" i="1"/>
  <c r="AW165" i="1"/>
  <c r="AA165" i="1"/>
  <c r="N165" i="1"/>
  <c r="L165" i="1"/>
  <c r="G165" i="1"/>
  <c r="M165" i="1" s="1"/>
  <c r="BF164" i="1"/>
  <c r="AW164" i="1"/>
  <c r="AA164" i="1"/>
  <c r="N164" i="1"/>
  <c r="M164" i="1"/>
  <c r="L164" i="1"/>
  <c r="G164" i="1"/>
  <c r="BF163" i="1"/>
  <c r="AW163" i="1"/>
  <c r="AA163" i="1"/>
  <c r="N163" i="1"/>
  <c r="L163" i="1"/>
  <c r="G163" i="1"/>
  <c r="M163" i="1" s="1"/>
  <c r="AW162" i="1"/>
  <c r="P162" i="1"/>
  <c r="K162" i="1"/>
  <c r="L162" i="1" s="1"/>
  <c r="P161" i="1"/>
  <c r="K161" i="1"/>
  <c r="P160" i="1"/>
  <c r="K160" i="1"/>
  <c r="BF159" i="1"/>
  <c r="AW159" i="1"/>
  <c r="AA159" i="1"/>
  <c r="N159" i="1"/>
  <c r="L159" i="1"/>
  <c r="G159" i="1"/>
  <c r="M159" i="1" s="1"/>
  <c r="BF158" i="1"/>
  <c r="AW158" i="1"/>
  <c r="AA158" i="1"/>
  <c r="N158" i="1"/>
  <c r="L158" i="1"/>
  <c r="G158" i="1"/>
  <c r="M158" i="1" s="1"/>
  <c r="BF157" i="1"/>
  <c r="AW157" i="1"/>
  <c r="AA157" i="1"/>
  <c r="N157" i="1"/>
  <c r="M157" i="1"/>
  <c r="F157" i="1"/>
  <c r="L157" i="1" s="1"/>
  <c r="BF156" i="1"/>
  <c r="AW156" i="1"/>
  <c r="AA156" i="1"/>
  <c r="N156" i="1"/>
  <c r="L156" i="1"/>
  <c r="G156" i="1"/>
  <c r="M156" i="1" s="1"/>
  <c r="AT155" i="1"/>
  <c r="AR155" i="1"/>
  <c r="AB155" i="1"/>
  <c r="K155" i="1"/>
  <c r="M155" i="1" s="1"/>
  <c r="AT154" i="1"/>
  <c r="AR154" i="1"/>
  <c r="AB154" i="1"/>
  <c r="K154" i="1"/>
  <c r="M154" i="1" s="1"/>
  <c r="AT153" i="1"/>
  <c r="AR153" i="1"/>
  <c r="AB153" i="1"/>
  <c r="N153" i="1"/>
  <c r="L153" i="1"/>
  <c r="K153" i="1"/>
  <c r="M153" i="1" s="1"/>
  <c r="AT152" i="1"/>
  <c r="AR152" i="1"/>
  <c r="AB152" i="1"/>
  <c r="K152" i="1"/>
  <c r="M152" i="1" s="1"/>
  <c r="AT151" i="1"/>
  <c r="AR151" i="1"/>
  <c r="AB151" i="1"/>
  <c r="K151" i="1"/>
  <c r="M151" i="1" s="1"/>
  <c r="AA150" i="1"/>
  <c r="P150" i="1"/>
  <c r="K150" i="1"/>
  <c r="M150" i="1" s="1"/>
  <c r="AA149" i="1"/>
  <c r="P149" i="1"/>
  <c r="K149" i="1"/>
  <c r="N149" i="1" s="1"/>
  <c r="AA148" i="1"/>
  <c r="P148" i="1"/>
  <c r="K148" i="1"/>
  <c r="AW148" i="1" s="1"/>
  <c r="AA147" i="1"/>
  <c r="P147" i="1"/>
  <c r="K147" i="1"/>
  <c r="AA146" i="1"/>
  <c r="P146" i="1"/>
  <c r="K146" i="1"/>
  <c r="AA145" i="1"/>
  <c r="P145" i="1"/>
  <c r="K145" i="1"/>
  <c r="AA144" i="1"/>
  <c r="P144" i="1"/>
  <c r="K144" i="1"/>
  <c r="AW144" i="1" s="1"/>
  <c r="AA143" i="1"/>
  <c r="P143" i="1"/>
  <c r="K143" i="1"/>
  <c r="L143" i="1" s="1"/>
  <c r="P142" i="1"/>
  <c r="K142" i="1"/>
  <c r="AT141" i="1"/>
  <c r="AR141" i="1"/>
  <c r="AB141" i="1"/>
  <c r="K141" i="1"/>
  <c r="N141" i="1" s="1"/>
  <c r="AT140" i="1"/>
  <c r="AR140" i="1"/>
  <c r="AB140" i="1"/>
  <c r="K140" i="1"/>
  <c r="N140" i="1" s="1"/>
  <c r="AT139" i="1"/>
  <c r="AR139" i="1"/>
  <c r="AB139" i="1"/>
  <c r="Y139" i="1"/>
  <c r="K139" i="1"/>
  <c r="N139" i="1" s="1"/>
  <c r="AT138" i="1"/>
  <c r="AR138" i="1"/>
  <c r="AB138" i="1"/>
  <c r="K138" i="1"/>
  <c r="N138" i="1" s="1"/>
  <c r="AT137" i="1"/>
  <c r="AR137" i="1"/>
  <c r="AM137" i="1"/>
  <c r="AB137" i="1"/>
  <c r="N137" i="1"/>
  <c r="M137" i="1"/>
  <c r="AA136" i="1"/>
  <c r="P136" i="1"/>
  <c r="K136" i="1"/>
  <c r="AA135" i="1"/>
  <c r="P135" i="1"/>
  <c r="K135" i="1"/>
  <c r="L135" i="1" s="1"/>
  <c r="AA134" i="1"/>
  <c r="P134" i="1"/>
  <c r="K134" i="1"/>
  <c r="AA133" i="1"/>
  <c r="P133" i="1"/>
  <c r="K133" i="1"/>
  <c r="AA132" i="1"/>
  <c r="P132" i="1"/>
  <c r="K132" i="1"/>
  <c r="AA131" i="1"/>
  <c r="P131" i="1"/>
  <c r="K131" i="1"/>
  <c r="AA130" i="1"/>
  <c r="P130" i="1"/>
  <c r="K130" i="1"/>
  <c r="AW129" i="1"/>
  <c r="AA129" i="1"/>
  <c r="N129" i="1"/>
  <c r="L129" i="1"/>
  <c r="AW128" i="1"/>
  <c r="AA128" i="1"/>
  <c r="N128" i="1"/>
  <c r="M128" i="1"/>
  <c r="L128" i="1"/>
  <c r="BF127" i="1"/>
  <c r="AW127" i="1"/>
  <c r="AA127" i="1"/>
  <c r="N127" i="1"/>
  <c r="BF126" i="1"/>
  <c r="AW126" i="1"/>
  <c r="AA126" i="1"/>
  <c r="N126" i="1"/>
  <c r="M126" i="1"/>
  <c r="F126" i="1"/>
  <c r="L126" i="1" s="1"/>
  <c r="BF125" i="1"/>
  <c r="AW125" i="1"/>
  <c r="AA125" i="1"/>
  <c r="N125" i="1"/>
  <c r="L125" i="1"/>
  <c r="G125" i="1"/>
  <c r="M125" i="1" s="1"/>
  <c r="AS124" i="1"/>
  <c r="AQ124" i="1"/>
  <c r="T124" i="1"/>
  <c r="P124" i="1"/>
  <c r="K124" i="1"/>
  <c r="M124" i="1" s="1"/>
  <c r="AS123" i="1"/>
  <c r="AQ123" i="1"/>
  <c r="AA123" i="1"/>
  <c r="T123" i="1"/>
  <c r="S123" i="1" s="1"/>
  <c r="P123" i="1"/>
  <c r="L123" i="1"/>
  <c r="K123" i="1"/>
  <c r="AS122" i="1"/>
  <c r="AO122" i="1"/>
  <c r="T122" i="1"/>
  <c r="P122" i="1"/>
  <c r="L122" i="1"/>
  <c r="K122" i="1"/>
  <c r="M122" i="1" s="1"/>
  <c r="AS121" i="1"/>
  <c r="AQ121" i="1"/>
  <c r="AO121" i="1"/>
  <c r="T121" i="1"/>
  <c r="P121" i="1"/>
  <c r="K121" i="1"/>
  <c r="M121" i="1" s="1"/>
  <c r="AS120" i="1"/>
  <c r="AQ120" i="1"/>
  <c r="AH120" i="1"/>
  <c r="AA120" i="1"/>
  <c r="S120" i="1"/>
  <c r="N120" i="1"/>
  <c r="M120" i="1"/>
  <c r="L120" i="1"/>
  <c r="AA119" i="1"/>
  <c r="P119" i="1"/>
  <c r="K119" i="1"/>
  <c r="L119" i="1" s="1"/>
  <c r="AA118" i="1"/>
  <c r="P118" i="1"/>
  <c r="K118" i="1"/>
  <c r="AA117" i="1"/>
  <c r="P117" i="1"/>
  <c r="K117" i="1"/>
  <c r="AA116" i="1"/>
  <c r="P116" i="1"/>
  <c r="N116" i="1"/>
  <c r="M116" i="1"/>
  <c r="AA115" i="1"/>
  <c r="P115" i="1"/>
  <c r="N115" i="1"/>
  <c r="M115" i="1"/>
  <c r="L115" i="1"/>
  <c r="AA114" i="1"/>
  <c r="P114" i="1"/>
  <c r="N114" i="1"/>
  <c r="M114" i="1"/>
  <c r="L114" i="1"/>
  <c r="AA113" i="1"/>
  <c r="P113" i="1"/>
  <c r="N113" i="1"/>
  <c r="AA112" i="1"/>
  <c r="P112" i="1"/>
  <c r="N112" i="1"/>
  <c r="K112" i="1"/>
  <c r="AW112" i="1" s="1"/>
  <c r="AA111" i="1"/>
  <c r="P111" i="1"/>
  <c r="K111" i="1"/>
  <c r="L111" i="1" s="1"/>
  <c r="P110" i="1"/>
  <c r="K110" i="1"/>
  <c r="P109" i="1"/>
  <c r="N109" i="1"/>
  <c r="M109" i="1"/>
  <c r="K109" i="1"/>
  <c r="P108" i="1"/>
  <c r="K108" i="1"/>
  <c r="N108" i="1" s="1"/>
  <c r="P107" i="1"/>
  <c r="K107" i="1"/>
  <c r="K106" i="1"/>
  <c r="M106" i="1" s="1"/>
  <c r="AA105" i="1"/>
  <c r="P105" i="1"/>
  <c r="K105" i="1"/>
  <c r="AA104" i="1"/>
  <c r="P104" i="1"/>
  <c r="K104" i="1"/>
  <c r="AA103" i="1"/>
  <c r="P103" i="1"/>
  <c r="K103" i="1"/>
  <c r="AW103" i="1" s="1"/>
  <c r="AA102" i="1"/>
  <c r="P102" i="1"/>
  <c r="K102" i="1"/>
  <c r="AA101" i="1"/>
  <c r="P101" i="1"/>
  <c r="K101" i="1"/>
  <c r="M101" i="1" s="1"/>
  <c r="BF100" i="1"/>
  <c r="AW100" i="1"/>
  <c r="AA100" i="1"/>
  <c r="N100" i="1"/>
  <c r="L100" i="1"/>
  <c r="G100" i="1"/>
  <c r="M100" i="1" s="1"/>
  <c r="BF99" i="1"/>
  <c r="AW99" i="1"/>
  <c r="AA99" i="1"/>
  <c r="N99" i="1"/>
  <c r="L99" i="1"/>
  <c r="G99" i="1"/>
  <c r="M99" i="1" s="1"/>
  <c r="BF98" i="1"/>
  <c r="AW98" i="1"/>
  <c r="AA98" i="1"/>
  <c r="N98" i="1"/>
  <c r="L98" i="1"/>
  <c r="G98" i="1"/>
  <c r="M98" i="1" s="1"/>
  <c r="AA97" i="1"/>
  <c r="P97" i="1"/>
  <c r="N97" i="1"/>
  <c r="AS96" i="1"/>
  <c r="AO96" i="1"/>
  <c r="AM96" i="1"/>
  <c r="AQ96" i="1" s="1"/>
  <c r="K96" i="1"/>
  <c r="AS95" i="1"/>
  <c r="AO95" i="1"/>
  <c r="AM95" i="1"/>
  <c r="AQ95" i="1" s="1"/>
  <c r="AA95" i="1"/>
  <c r="K95" i="1"/>
  <c r="N95" i="1" s="1"/>
  <c r="AS94" i="1"/>
  <c r="AO94" i="1"/>
  <c r="AA94" i="1"/>
  <c r="T94" i="1"/>
  <c r="P94" i="1"/>
  <c r="AM94" i="1" s="1"/>
  <c r="AQ94" i="1" s="1"/>
  <c r="K94" i="1"/>
  <c r="AS93" i="1"/>
  <c r="AO93" i="1"/>
  <c r="T93" i="1"/>
  <c r="P93" i="1"/>
  <c r="K93" i="1"/>
  <c r="M93" i="1" s="1"/>
  <c r="AS92" i="1"/>
  <c r="AO92" i="1"/>
  <c r="AM92" i="1"/>
  <c r="AQ92" i="1" s="1"/>
  <c r="T92" i="1"/>
  <c r="S92" i="1"/>
  <c r="P92" i="1"/>
  <c r="AA92" i="1" s="1"/>
  <c r="K92" i="1"/>
  <c r="L92" i="1" s="1"/>
  <c r="AS91" i="1"/>
  <c r="AO91" i="1"/>
  <c r="AA91" i="1"/>
  <c r="T91" i="1"/>
  <c r="S91" i="1" s="1"/>
  <c r="P91" i="1"/>
  <c r="AM91" i="1" s="1"/>
  <c r="AQ91" i="1" s="1"/>
  <c r="K91" i="1"/>
  <c r="AH91" i="1" s="1"/>
  <c r="AS90" i="1"/>
  <c r="AO90" i="1"/>
  <c r="AA90" i="1"/>
  <c r="T90" i="1"/>
  <c r="P90" i="1"/>
  <c r="AM90" i="1" s="1"/>
  <c r="AQ90" i="1" s="1"/>
  <c r="K90" i="1"/>
  <c r="M90" i="1" s="1"/>
  <c r="AS89" i="1"/>
  <c r="AQ89" i="1"/>
  <c r="AO89" i="1"/>
  <c r="AA89" i="1"/>
  <c r="T89" i="1"/>
  <c r="P89" i="1"/>
  <c r="S89" i="1" s="1"/>
  <c r="K89" i="1"/>
  <c r="M89" i="1" s="1"/>
  <c r="AS88" i="1"/>
  <c r="AQ88" i="1"/>
  <c r="AO88" i="1"/>
  <c r="AA88" i="1"/>
  <c r="T88" i="1"/>
  <c r="P88" i="1"/>
  <c r="S88" i="1" s="1"/>
  <c r="K88" i="1"/>
  <c r="AH88" i="1" s="1"/>
  <c r="AS87" i="1"/>
  <c r="AO87" i="1"/>
  <c r="T87" i="1"/>
  <c r="P87" i="1"/>
  <c r="K87" i="1"/>
  <c r="L87" i="1" s="1"/>
  <c r="AS86" i="1"/>
  <c r="AO86" i="1"/>
  <c r="AM86" i="1"/>
  <c r="AQ86" i="1" s="1"/>
  <c r="K86" i="1"/>
  <c r="L86" i="1" s="1"/>
  <c r="AS85" i="1"/>
  <c r="AO85" i="1"/>
  <c r="AA85" i="1"/>
  <c r="T85" i="1"/>
  <c r="S85" i="1" s="1"/>
  <c r="P85" i="1"/>
  <c r="AM85" i="1" s="1"/>
  <c r="AQ85" i="1" s="1"/>
  <c r="K85" i="1"/>
  <c r="AH85" i="1" s="1"/>
  <c r="AS84" i="1"/>
  <c r="AO84" i="1"/>
  <c r="AA84" i="1"/>
  <c r="T84" i="1"/>
  <c r="S84" i="1" s="1"/>
  <c r="P84" i="1"/>
  <c r="AM84" i="1" s="1"/>
  <c r="AQ84" i="1" s="1"/>
  <c r="K84" i="1"/>
  <c r="AS83" i="1"/>
  <c r="AO83" i="1"/>
  <c r="AM83" i="1"/>
  <c r="AQ83" i="1" s="1"/>
  <c r="K83" i="1"/>
  <c r="N83" i="1" s="1"/>
  <c r="AS82" i="1"/>
  <c r="AO82" i="1"/>
  <c r="AM82" i="1"/>
  <c r="AQ82" i="1" s="1"/>
  <c r="AA82" i="1"/>
  <c r="K82" i="1"/>
  <c r="M82" i="1" s="1"/>
  <c r="AS81" i="1"/>
  <c r="AQ81" i="1"/>
  <c r="T81" i="1"/>
  <c r="S81" i="1"/>
  <c r="P81" i="1"/>
  <c r="AA81" i="1" s="1"/>
  <c r="K81" i="1"/>
  <c r="AH81" i="1" s="1"/>
  <c r="BF80" i="1"/>
  <c r="AT80" i="1"/>
  <c r="AR80" i="1"/>
  <c r="AM80" i="1"/>
  <c r="AB80" i="1"/>
  <c r="N80" i="1"/>
  <c r="M80" i="1"/>
  <c r="F80" i="1"/>
  <c r="L80" i="1" s="1"/>
  <c r="AT79" i="1"/>
  <c r="AR79" i="1"/>
  <c r="AB79" i="1"/>
  <c r="K79" i="1"/>
  <c r="M79" i="1" s="1"/>
  <c r="AT78" i="1"/>
  <c r="AR78" i="1"/>
  <c r="AB78" i="1"/>
  <c r="K78" i="1"/>
  <c r="AT77" i="1"/>
  <c r="AR77" i="1"/>
  <c r="AB77" i="1"/>
  <c r="K77" i="1"/>
  <c r="AS76" i="1"/>
  <c r="AQ76" i="1"/>
  <c r="AA76" i="1"/>
  <c r="T76" i="1"/>
  <c r="S76" i="1"/>
  <c r="P76" i="1"/>
  <c r="K76" i="1"/>
  <c r="N76" i="1" s="1"/>
  <c r="AS75" i="1"/>
  <c r="AQ75" i="1"/>
  <c r="T75" i="1"/>
  <c r="P75" i="1"/>
  <c r="K75" i="1"/>
  <c r="M75" i="1" s="1"/>
  <c r="AS74" i="1"/>
  <c r="T74" i="1"/>
  <c r="P74" i="1"/>
  <c r="K74" i="1"/>
  <c r="M74" i="1" s="1"/>
  <c r="AS73" i="1"/>
  <c r="AQ73" i="1"/>
  <c r="AA73" i="1"/>
  <c r="T73" i="1"/>
  <c r="P73" i="1"/>
  <c r="S73" i="1" s="1"/>
  <c r="K73" i="1"/>
  <c r="L73" i="1" s="1"/>
  <c r="BF72" i="1"/>
  <c r="AT72" i="1"/>
  <c r="AR72" i="1"/>
  <c r="AB72" i="1"/>
  <c r="X72" i="1"/>
  <c r="V72" i="1"/>
  <c r="K72" i="1"/>
  <c r="AM72" i="1" s="1"/>
  <c r="AT71" i="1"/>
  <c r="AR71" i="1"/>
  <c r="AB71" i="1"/>
  <c r="K71" i="1"/>
  <c r="AT70" i="1"/>
  <c r="AR70" i="1"/>
  <c r="AB70" i="1"/>
  <c r="K70" i="1"/>
  <c r="AA69" i="1"/>
  <c r="P69" i="1"/>
  <c r="K69" i="1"/>
  <c r="AA68" i="1"/>
  <c r="P68" i="1"/>
  <c r="K68" i="1"/>
  <c r="AA67" i="1"/>
  <c r="P67" i="1"/>
  <c r="K67" i="1"/>
  <c r="L67" i="1" s="1"/>
  <c r="AA66" i="1"/>
  <c r="P66" i="1"/>
  <c r="K66" i="1"/>
  <c r="AA65" i="1"/>
  <c r="P65" i="1"/>
  <c r="K65" i="1"/>
  <c r="AA64" i="1"/>
  <c r="P64" i="1"/>
  <c r="K64" i="1"/>
  <c r="AA63" i="1"/>
  <c r="P63" i="1"/>
  <c r="K63" i="1"/>
  <c r="AA62" i="1"/>
  <c r="P62" i="1"/>
  <c r="K62" i="1"/>
  <c r="AA61" i="1"/>
  <c r="P61" i="1"/>
  <c r="K61" i="1"/>
  <c r="AA60" i="1"/>
  <c r="P60" i="1"/>
  <c r="L60" i="1"/>
  <c r="K60" i="1"/>
  <c r="AA59" i="1"/>
  <c r="P59" i="1"/>
  <c r="L59" i="1"/>
  <c r="K59" i="1"/>
  <c r="AS58" i="1"/>
  <c r="AQ58" i="1"/>
  <c r="AO58" i="1"/>
  <c r="AA58" i="1"/>
  <c r="T58" i="1"/>
  <c r="P58" i="1"/>
  <c r="S58" i="1" s="1"/>
  <c r="K58" i="1"/>
  <c r="AH58" i="1" s="1"/>
  <c r="AS57" i="1"/>
  <c r="AQ57" i="1"/>
  <c r="AO57" i="1"/>
  <c r="AH57" i="1"/>
  <c r="AA57" i="1"/>
  <c r="T57" i="1"/>
  <c r="P57" i="1"/>
  <c r="S57" i="1" s="1"/>
  <c r="N57" i="1"/>
  <c r="K57" i="1"/>
  <c r="M57" i="1" s="1"/>
  <c r="AS56" i="1"/>
  <c r="AO56" i="1"/>
  <c r="T56" i="1"/>
  <c r="P56" i="1"/>
  <c r="K56" i="1"/>
  <c r="M56" i="1" s="1"/>
  <c r="BF55" i="1"/>
  <c r="AW55" i="1"/>
  <c r="AA55" i="1"/>
  <c r="N55" i="1"/>
  <c r="AW54" i="1"/>
  <c r="N54" i="1"/>
  <c r="AS53" i="1"/>
  <c r="AO53" i="1"/>
  <c r="AA53" i="1"/>
  <c r="T53" i="1"/>
  <c r="P53" i="1"/>
  <c r="AM53" i="1" s="1"/>
  <c r="AQ53" i="1" s="1"/>
  <c r="AS52" i="1"/>
  <c r="AO52" i="1"/>
  <c r="AA52" i="1"/>
  <c r="T52" i="1"/>
  <c r="P52" i="1"/>
  <c r="AM52" i="1" s="1"/>
  <c r="AQ52" i="1" s="1"/>
  <c r="K52" i="1"/>
  <c r="AS51" i="1"/>
  <c r="AO51" i="1"/>
  <c r="T51" i="1"/>
  <c r="P51" i="1"/>
  <c r="K51" i="1"/>
  <c r="M51" i="1" s="1"/>
  <c r="AS50" i="1"/>
  <c r="AO50" i="1"/>
  <c r="AM50" i="1"/>
  <c r="AQ50" i="1" s="1"/>
  <c r="T50" i="1"/>
  <c r="S50" i="1"/>
  <c r="P50" i="1"/>
  <c r="AA50" i="1" s="1"/>
  <c r="K50" i="1"/>
  <c r="AH50" i="1" s="1"/>
  <c r="AS49" i="1"/>
  <c r="AO49" i="1"/>
  <c r="AA49" i="1"/>
  <c r="T49" i="1"/>
  <c r="S49" i="1" s="1"/>
  <c r="P49" i="1"/>
  <c r="AM49" i="1" s="1"/>
  <c r="AQ49" i="1" s="1"/>
  <c r="M49" i="1"/>
  <c r="K49" i="1"/>
  <c r="AS48" i="1"/>
  <c r="AO48" i="1"/>
  <c r="AM48" i="1"/>
  <c r="AQ48" i="1" s="1"/>
  <c r="AA48" i="1"/>
  <c r="N48" i="1"/>
  <c r="M48" i="1"/>
  <c r="L48" i="1"/>
  <c r="AS47" i="1"/>
  <c r="AO47" i="1"/>
  <c r="AA47" i="1"/>
  <c r="T47" i="1"/>
  <c r="P47" i="1"/>
  <c r="AM47" i="1" s="1"/>
  <c r="AQ47" i="1" s="1"/>
  <c r="K47" i="1"/>
  <c r="M47" i="1" s="1"/>
  <c r="AA46" i="1"/>
  <c r="P46" i="1"/>
  <c r="K46" i="1"/>
  <c r="AA45" i="1"/>
  <c r="P45" i="1"/>
  <c r="N45" i="1" s="1"/>
  <c r="K45" i="1"/>
  <c r="AW45" i="1" s="1"/>
  <c r="AA44" i="1"/>
  <c r="P44" i="1"/>
  <c r="K44" i="1"/>
  <c r="AW44" i="1" s="1"/>
  <c r="H44" i="1"/>
  <c r="AS43" i="1"/>
  <c r="AQ43" i="1"/>
  <c r="T43" i="1"/>
  <c r="P43" i="1"/>
  <c r="K43" i="1"/>
  <c r="M43" i="1" s="1"/>
  <c r="AS42" i="1"/>
  <c r="AQ42" i="1"/>
  <c r="AA42" i="1"/>
  <c r="K42" i="1"/>
  <c r="M42" i="1" s="1"/>
  <c r="AS41" i="1"/>
  <c r="AQ41" i="1"/>
  <c r="AA41" i="1"/>
  <c r="T41" i="1"/>
  <c r="S41" i="1" s="1"/>
  <c r="P41" i="1"/>
  <c r="L41" i="1"/>
  <c r="K41" i="1"/>
  <c r="AS40" i="1"/>
  <c r="AQ40" i="1"/>
  <c r="AH40" i="1"/>
  <c r="AA40" i="1"/>
  <c r="T40" i="1"/>
  <c r="S40" i="1" s="1"/>
  <c r="P40" i="1"/>
  <c r="N40" i="1"/>
  <c r="K40" i="1"/>
  <c r="M40" i="1" s="1"/>
  <c r="AT39" i="1"/>
  <c r="AR39" i="1"/>
  <c r="AB39" i="1"/>
  <c r="K39" i="1"/>
  <c r="M39" i="1" s="1"/>
  <c r="AT38" i="1"/>
  <c r="AR38" i="1"/>
  <c r="AB38" i="1"/>
  <c r="K38" i="1"/>
  <c r="M38" i="1" s="1"/>
  <c r="AT37" i="1"/>
  <c r="AR37" i="1"/>
  <c r="AB37" i="1"/>
  <c r="K37" i="1"/>
  <c r="AA36" i="1"/>
  <c r="P36" i="1"/>
  <c r="M36" i="1"/>
  <c r="K36" i="1"/>
  <c r="AA35" i="1"/>
  <c r="P35" i="1"/>
  <c r="K35" i="1"/>
  <c r="AA34" i="1"/>
  <c r="P34" i="1"/>
  <c r="K34" i="1"/>
  <c r="AT33" i="1"/>
  <c r="AR33" i="1"/>
  <c r="AB33" i="1"/>
  <c r="K33" i="1"/>
  <c r="AT32" i="1"/>
  <c r="AR32" i="1"/>
  <c r="AB32" i="1"/>
  <c r="K32" i="1"/>
  <c r="AT31" i="1"/>
  <c r="AR31" i="1"/>
  <c r="AB31" i="1"/>
  <c r="K31" i="1"/>
  <c r="AT30" i="1"/>
  <c r="AR30" i="1"/>
  <c r="AB30" i="1"/>
  <c r="K30" i="1"/>
  <c r="N30" i="1" s="1"/>
  <c r="AT29" i="1"/>
  <c r="AR29" i="1"/>
  <c r="AB29" i="1"/>
  <c r="K29" i="1"/>
  <c r="BF28" i="1"/>
  <c r="AW28" i="1"/>
  <c r="N28" i="1"/>
  <c r="L28" i="1"/>
  <c r="G28" i="1"/>
  <c r="M28" i="1" s="1"/>
  <c r="BF27" i="1"/>
  <c r="AW27" i="1"/>
  <c r="N27" i="1"/>
  <c r="L27" i="1"/>
  <c r="G27" i="1"/>
  <c r="M27" i="1" s="1"/>
  <c r="BF26" i="1"/>
  <c r="AW26" i="1"/>
  <c r="N26" i="1"/>
  <c r="L26" i="1"/>
  <c r="G26" i="1"/>
  <c r="M26" i="1" s="1"/>
  <c r="BF25" i="1"/>
  <c r="AW25" i="1"/>
  <c r="N25" i="1"/>
  <c r="L25" i="1"/>
  <c r="G25" i="1"/>
  <c r="M25" i="1" s="1"/>
  <c r="BF24" i="1"/>
  <c r="AW24" i="1"/>
  <c r="N24" i="1"/>
  <c r="L24" i="1"/>
  <c r="G24" i="1"/>
  <c r="M24" i="1" s="1"/>
  <c r="BF23" i="1"/>
  <c r="AW23" i="1"/>
  <c r="N23" i="1"/>
  <c r="L23" i="1"/>
  <c r="G23" i="1"/>
  <c r="M23" i="1" s="1"/>
  <c r="BF22" i="1"/>
  <c r="AW22" i="1"/>
  <c r="N22" i="1"/>
  <c r="L22" i="1"/>
  <c r="G22" i="1"/>
  <c r="M22" i="1" s="1"/>
  <c r="AA21" i="1"/>
  <c r="P21" i="1"/>
  <c r="K21" i="1"/>
  <c r="AA20" i="1"/>
  <c r="P20" i="1"/>
  <c r="K20" i="1"/>
  <c r="AA19" i="1"/>
  <c r="P19" i="1"/>
  <c r="K19" i="1"/>
  <c r="AW19" i="1" s="1"/>
  <c r="AA18" i="1"/>
  <c r="P18" i="1"/>
  <c r="L18" i="1"/>
  <c r="K18" i="1"/>
  <c r="AA17" i="1"/>
  <c r="P17" i="1"/>
  <c r="K17" i="1"/>
  <c r="AW17" i="1" s="1"/>
  <c r="AA16" i="1"/>
  <c r="P16" i="1"/>
  <c r="K16" i="1"/>
  <c r="BF15" i="1"/>
  <c r="AW15" i="1"/>
  <c r="N15" i="1"/>
  <c r="AW14" i="1"/>
  <c r="AA14" i="1"/>
  <c r="N14" i="1"/>
  <c r="M14" i="1"/>
  <c r="L14" i="1"/>
  <c r="AW13" i="1"/>
  <c r="AA13" i="1"/>
  <c r="N13" i="1"/>
  <c r="AW12" i="1"/>
  <c r="AA12" i="1"/>
  <c r="N12" i="1"/>
  <c r="L12" i="1"/>
  <c r="H12" i="1"/>
  <c r="M12" i="1" s="1"/>
  <c r="AW11" i="1"/>
  <c r="AA11" i="1"/>
  <c r="N11" i="1"/>
  <c r="L11" i="1"/>
  <c r="H11" i="1"/>
  <c r="M11" i="1" s="1"/>
  <c r="AW10" i="1"/>
  <c r="AA10" i="1"/>
  <c r="N10" i="1"/>
  <c r="M10" i="1"/>
  <c r="L10" i="1"/>
  <c r="AW9" i="1"/>
  <c r="AA9" i="1"/>
  <c r="N9" i="1"/>
  <c r="M9" i="1"/>
  <c r="L9" i="1"/>
  <c r="AW8" i="1"/>
  <c r="AA8" i="1"/>
  <c r="N8" i="1"/>
  <c r="L8" i="1"/>
  <c r="H8" i="1"/>
  <c r="M8" i="1" s="1"/>
  <c r="AW7" i="1"/>
  <c r="AA7" i="1"/>
  <c r="N7" i="1"/>
  <c r="L7" i="1"/>
  <c r="H7" i="1"/>
  <c r="M7" i="1" s="1"/>
  <c r="AW6" i="1"/>
  <c r="AA6" i="1"/>
  <c r="N6" i="1"/>
  <c r="L6" i="1"/>
  <c r="H6" i="1"/>
  <c r="M6" i="1" s="1"/>
  <c r="P5" i="1"/>
  <c r="K5" i="1"/>
  <c r="AW5" i="1" s="1"/>
  <c r="P4" i="1"/>
  <c r="K4" i="1"/>
  <c r="AS967" i="5"/>
  <c r="AQ967" i="5"/>
  <c r="T967" i="5"/>
  <c r="S967" i="5" s="1"/>
  <c r="P967" i="5"/>
  <c r="AA967" i="5" s="1"/>
  <c r="K967" i="5"/>
  <c r="L967" i="5" s="1"/>
  <c r="AS966" i="5"/>
  <c r="AQ966" i="5"/>
  <c r="T966" i="5"/>
  <c r="S966" i="5"/>
  <c r="P966" i="5"/>
  <c r="AA966" i="5" s="1"/>
  <c r="N966" i="5"/>
  <c r="L966" i="5"/>
  <c r="K966" i="5"/>
  <c r="AH966" i="5" s="1"/>
  <c r="AS965" i="5"/>
  <c r="AQ965" i="5"/>
  <c r="T965" i="5"/>
  <c r="P965" i="5"/>
  <c r="AA965" i="5" s="1"/>
  <c r="M965" i="5"/>
  <c r="K965" i="5"/>
  <c r="AS964" i="5"/>
  <c r="AQ964" i="5"/>
  <c r="T964" i="5"/>
  <c r="P964" i="5"/>
  <c r="M964" i="5"/>
  <c r="L964" i="5"/>
  <c r="K964" i="5"/>
  <c r="AH964" i="5" s="1"/>
  <c r="AS963" i="5"/>
  <c r="AQ963" i="5"/>
  <c r="T963" i="5"/>
  <c r="P963" i="5"/>
  <c r="AA963" i="5" s="1"/>
  <c r="K963" i="5"/>
  <c r="L963" i="5" s="1"/>
  <c r="AW962" i="5"/>
  <c r="AA962" i="5"/>
  <c r="N962" i="5"/>
  <c r="M962" i="5"/>
  <c r="L962" i="5"/>
  <c r="AW961" i="5"/>
  <c r="AA961" i="5"/>
  <c r="N961" i="5"/>
  <c r="M961" i="5"/>
  <c r="L961" i="5"/>
  <c r="AW960" i="5"/>
  <c r="N960" i="5"/>
  <c r="M960" i="5"/>
  <c r="L960" i="5"/>
  <c r="AW959" i="5"/>
  <c r="N959" i="5"/>
  <c r="M959" i="5"/>
  <c r="L959" i="5"/>
  <c r="AW958" i="5"/>
  <c r="N958" i="5"/>
  <c r="M958" i="5"/>
  <c r="L958" i="5"/>
  <c r="AW957" i="5"/>
  <c r="AA957" i="5"/>
  <c r="P957" i="5"/>
  <c r="N957" i="5"/>
  <c r="M957" i="5"/>
  <c r="L957" i="5"/>
  <c r="K957" i="5"/>
  <c r="AA956" i="5"/>
  <c r="P956" i="5"/>
  <c r="K956" i="5"/>
  <c r="L956" i="5" s="1"/>
  <c r="AW955" i="5"/>
  <c r="AA955" i="5"/>
  <c r="N955" i="5"/>
  <c r="M955" i="5"/>
  <c r="L955" i="5"/>
  <c r="AW954" i="5"/>
  <c r="AA954" i="5"/>
  <c r="N954" i="5"/>
  <c r="M954" i="5"/>
  <c r="L954" i="5"/>
  <c r="AW953" i="5"/>
  <c r="AA953" i="5"/>
  <c r="N953" i="5"/>
  <c r="M953" i="5"/>
  <c r="L953" i="5"/>
  <c r="AW952" i="5"/>
  <c r="AA952" i="5"/>
  <c r="N952" i="5"/>
  <c r="M952" i="5"/>
  <c r="L952" i="5"/>
  <c r="AW951" i="5"/>
  <c r="AA951" i="5"/>
  <c r="N951" i="5"/>
  <c r="M951" i="5"/>
  <c r="L951" i="5"/>
  <c r="AW950" i="5"/>
  <c r="N950" i="5"/>
  <c r="M950" i="5"/>
  <c r="L950" i="5"/>
  <c r="AW949" i="5"/>
  <c r="N949" i="5"/>
  <c r="M949" i="5"/>
  <c r="L949" i="5"/>
  <c r="AW948" i="5"/>
  <c r="N948" i="5"/>
  <c r="M948" i="5"/>
  <c r="L948" i="5"/>
  <c r="AT947" i="5"/>
  <c r="AR947" i="5"/>
  <c r="AM947" i="5"/>
  <c r="AB947" i="5"/>
  <c r="N947" i="5"/>
  <c r="M947" i="5"/>
  <c r="L947" i="5"/>
  <c r="AT946" i="5"/>
  <c r="AR946" i="5"/>
  <c r="AB946" i="5"/>
  <c r="K946" i="5"/>
  <c r="AM946" i="5" s="1"/>
  <c r="AT945" i="5"/>
  <c r="AR945" i="5"/>
  <c r="AM945" i="5"/>
  <c r="AB945" i="5"/>
  <c r="N945" i="5"/>
  <c r="M945" i="5"/>
  <c r="L945" i="5"/>
  <c r="AT944" i="5"/>
  <c r="AR944" i="5"/>
  <c r="AM944" i="5"/>
  <c r="AB944" i="5"/>
  <c r="N944" i="5"/>
  <c r="M944" i="5"/>
  <c r="L944" i="5"/>
  <c r="AW943" i="5"/>
  <c r="AA943" i="5"/>
  <c r="N943" i="5"/>
  <c r="M943" i="5"/>
  <c r="L943" i="5"/>
  <c r="AW942" i="5"/>
  <c r="AA942" i="5"/>
  <c r="N942" i="5"/>
  <c r="M942" i="5"/>
  <c r="L942" i="5"/>
  <c r="AW941" i="5"/>
  <c r="AA941" i="5"/>
  <c r="N941" i="5"/>
  <c r="M941" i="5"/>
  <c r="L941" i="5"/>
  <c r="AW940" i="5"/>
  <c r="N940" i="5"/>
  <c r="M940" i="5"/>
  <c r="L940" i="5"/>
  <c r="AW939" i="5"/>
  <c r="N939" i="5"/>
  <c r="M939" i="5"/>
  <c r="L939" i="5"/>
  <c r="AW938" i="5"/>
  <c r="AA938" i="5"/>
  <c r="N938" i="5"/>
  <c r="M938" i="5"/>
  <c r="L938" i="5"/>
  <c r="AW937" i="5"/>
  <c r="AA937" i="5"/>
  <c r="N937" i="5"/>
  <c r="M937" i="5"/>
  <c r="L937" i="5"/>
  <c r="AW936" i="5"/>
  <c r="AA936" i="5"/>
  <c r="N936" i="5"/>
  <c r="M936" i="5"/>
  <c r="L936" i="5"/>
  <c r="P935" i="5"/>
  <c r="K935" i="5"/>
  <c r="N935" i="5" s="1"/>
  <c r="P934" i="5"/>
  <c r="K934" i="5"/>
  <c r="AW934" i="5" s="1"/>
  <c r="P933" i="5"/>
  <c r="K933" i="5"/>
  <c r="N933" i="5" s="1"/>
  <c r="AW932" i="5"/>
  <c r="N932" i="5"/>
  <c r="M932" i="5"/>
  <c r="L932" i="5"/>
  <c r="AW931" i="5"/>
  <c r="N931" i="5"/>
  <c r="M931" i="5"/>
  <c r="L931" i="5"/>
  <c r="AW930" i="5"/>
  <c r="N930" i="5"/>
  <c r="M930" i="5"/>
  <c r="L930" i="5"/>
  <c r="AW929" i="5"/>
  <c r="N929" i="5"/>
  <c r="M929" i="5"/>
  <c r="L929" i="5"/>
  <c r="AW928" i="5"/>
  <c r="N928" i="5"/>
  <c r="M928" i="5"/>
  <c r="L928" i="5"/>
  <c r="AW927" i="5"/>
  <c r="AA927" i="5"/>
  <c r="N927" i="5"/>
  <c r="M927" i="5"/>
  <c r="L927" i="5"/>
  <c r="AW926" i="5"/>
  <c r="AA926" i="5"/>
  <c r="N926" i="5"/>
  <c r="M926" i="5"/>
  <c r="L926" i="5"/>
  <c r="AW925" i="5"/>
  <c r="AA925" i="5"/>
  <c r="N925" i="5"/>
  <c r="M925" i="5"/>
  <c r="L925" i="5"/>
  <c r="AW924" i="5"/>
  <c r="AA924" i="5"/>
  <c r="N924" i="5"/>
  <c r="M924" i="5"/>
  <c r="L924" i="5"/>
  <c r="AW923" i="5"/>
  <c r="AA923" i="5"/>
  <c r="N923" i="5"/>
  <c r="M923" i="5"/>
  <c r="L923" i="5"/>
  <c r="AW922" i="5"/>
  <c r="AA922" i="5"/>
  <c r="N922" i="5"/>
  <c r="M922" i="5"/>
  <c r="L922" i="5"/>
  <c r="AW921" i="5"/>
  <c r="AA921" i="5"/>
  <c r="N921" i="5"/>
  <c r="M921" i="5"/>
  <c r="L921" i="5"/>
  <c r="AW920" i="5"/>
  <c r="AA920" i="5"/>
  <c r="N920" i="5"/>
  <c r="M920" i="5"/>
  <c r="L920" i="5"/>
  <c r="AW919" i="5"/>
  <c r="AA919" i="5"/>
  <c r="N919" i="5"/>
  <c r="M919" i="5"/>
  <c r="L919" i="5"/>
  <c r="AW918" i="5"/>
  <c r="AA918" i="5"/>
  <c r="N918" i="5"/>
  <c r="M918" i="5"/>
  <c r="L918" i="5"/>
  <c r="AW917" i="5"/>
  <c r="N917" i="5"/>
  <c r="M917" i="5"/>
  <c r="L917" i="5"/>
  <c r="AW916" i="5"/>
  <c r="AA916" i="5"/>
  <c r="N916" i="5"/>
  <c r="M916" i="5"/>
  <c r="L916" i="5"/>
  <c r="AW915" i="5"/>
  <c r="AA915" i="5"/>
  <c r="N915" i="5"/>
  <c r="M915" i="5"/>
  <c r="L915" i="5"/>
  <c r="AW914" i="5"/>
  <c r="AA914" i="5"/>
  <c r="N914" i="5"/>
  <c r="M914" i="5"/>
  <c r="L914" i="5"/>
  <c r="AW913" i="5"/>
  <c r="AA913" i="5"/>
  <c r="N913" i="5"/>
  <c r="M913" i="5"/>
  <c r="L913" i="5"/>
  <c r="AW912" i="5"/>
  <c r="AA912" i="5"/>
  <c r="N912" i="5"/>
  <c r="M912" i="5"/>
  <c r="L912" i="5"/>
  <c r="AW911" i="5"/>
  <c r="AA911" i="5"/>
  <c r="N911" i="5"/>
  <c r="M911" i="5"/>
  <c r="L911" i="5"/>
  <c r="AW910" i="5"/>
  <c r="AA910" i="5"/>
  <c r="N910" i="5"/>
  <c r="M910" i="5"/>
  <c r="L910" i="5"/>
  <c r="AW909" i="5"/>
  <c r="N909" i="5"/>
  <c r="M909" i="5"/>
  <c r="L909" i="5"/>
  <c r="AW908" i="5"/>
  <c r="N908" i="5"/>
  <c r="M908" i="5"/>
  <c r="L908" i="5"/>
  <c r="AW907" i="5"/>
  <c r="N907" i="5"/>
  <c r="M907" i="5"/>
  <c r="L907" i="5"/>
  <c r="AW906" i="5"/>
  <c r="AA906" i="5"/>
  <c r="N906" i="5"/>
  <c r="L906" i="5"/>
  <c r="H906" i="5"/>
  <c r="M906" i="5" s="1"/>
  <c r="AW905" i="5"/>
  <c r="AA905" i="5"/>
  <c r="N905" i="5"/>
  <c r="M905" i="5"/>
  <c r="L905" i="5"/>
  <c r="H905" i="5"/>
  <c r="AW904" i="5"/>
  <c r="AA904" i="5"/>
  <c r="N904" i="5"/>
  <c r="L904" i="5"/>
  <c r="H904" i="5"/>
  <c r="M904" i="5" s="1"/>
  <c r="AW903" i="5"/>
  <c r="AA903" i="5"/>
  <c r="N903" i="5"/>
  <c r="M903" i="5"/>
  <c r="L903" i="5"/>
  <c r="H903" i="5"/>
  <c r="AW902" i="5"/>
  <c r="AA902" i="5"/>
  <c r="N902" i="5"/>
  <c r="M902" i="5"/>
  <c r="L902" i="5"/>
  <c r="P901" i="5"/>
  <c r="K901" i="5"/>
  <c r="N901" i="5" s="1"/>
  <c r="P900" i="5"/>
  <c r="M900" i="5"/>
  <c r="K900" i="5"/>
  <c r="AW900" i="5" s="1"/>
  <c r="P899" i="5"/>
  <c r="K899" i="5"/>
  <c r="N899" i="5" s="1"/>
  <c r="AW898" i="5"/>
  <c r="N898" i="5"/>
  <c r="M898" i="5"/>
  <c r="L898" i="5"/>
  <c r="AW897" i="5"/>
  <c r="N897" i="5"/>
  <c r="M897" i="5"/>
  <c r="L897" i="5"/>
  <c r="AW896" i="5"/>
  <c r="N896" i="5"/>
  <c r="M896" i="5"/>
  <c r="L896" i="5"/>
  <c r="AW895" i="5"/>
  <c r="N895" i="5"/>
  <c r="M895" i="5"/>
  <c r="L895" i="5"/>
  <c r="AW894" i="5"/>
  <c r="N894" i="5"/>
  <c r="M894" i="5"/>
  <c r="L894" i="5"/>
  <c r="AW893" i="5"/>
  <c r="N893" i="5"/>
  <c r="M893" i="5"/>
  <c r="L893" i="5"/>
  <c r="AA892" i="5"/>
  <c r="P892" i="5"/>
  <c r="N892" i="5"/>
  <c r="L892" i="5"/>
  <c r="K892" i="5"/>
  <c r="AW892" i="5" s="1"/>
  <c r="AA891" i="5"/>
  <c r="P891" i="5"/>
  <c r="K891" i="5"/>
  <c r="L891" i="5" s="1"/>
  <c r="AA890" i="5"/>
  <c r="P890" i="5"/>
  <c r="N890" i="5"/>
  <c r="M890" i="5"/>
  <c r="L890" i="5"/>
  <c r="AA889" i="5"/>
  <c r="P889" i="5"/>
  <c r="N889" i="5"/>
  <c r="M889" i="5"/>
  <c r="L889" i="5"/>
  <c r="AA888" i="5"/>
  <c r="P888" i="5"/>
  <c r="N888" i="5"/>
  <c r="M888" i="5"/>
  <c r="L888" i="5"/>
  <c r="AA887" i="5"/>
  <c r="P887" i="5"/>
  <c r="N887" i="5"/>
  <c r="M887" i="5"/>
  <c r="L887" i="5"/>
  <c r="AA886" i="5"/>
  <c r="P886" i="5"/>
  <c r="N886" i="5"/>
  <c r="M886" i="5"/>
  <c r="L886" i="5"/>
  <c r="AA885" i="5"/>
  <c r="P885" i="5"/>
  <c r="N885" i="5"/>
  <c r="M885" i="5"/>
  <c r="L885" i="5"/>
  <c r="AA884" i="5"/>
  <c r="P884" i="5"/>
  <c r="N884" i="5"/>
  <c r="M884" i="5"/>
  <c r="L884" i="5"/>
  <c r="AT883" i="5"/>
  <c r="AR883" i="5"/>
  <c r="AM883" i="5"/>
  <c r="AB883" i="5"/>
  <c r="N883" i="5"/>
  <c r="L883" i="5"/>
  <c r="K883" i="5"/>
  <c r="M883" i="5" s="1"/>
  <c r="AT882" i="5"/>
  <c r="AR882" i="5"/>
  <c r="AM882" i="5"/>
  <c r="AB882" i="5"/>
  <c r="N882" i="5"/>
  <c r="L882" i="5"/>
  <c r="K882" i="5"/>
  <c r="M882" i="5" s="1"/>
  <c r="AW881" i="5"/>
  <c r="P881" i="5"/>
  <c r="N881" i="5"/>
  <c r="L881" i="5"/>
  <c r="K881" i="5"/>
  <c r="M881" i="5" s="1"/>
  <c r="AA880" i="5"/>
  <c r="P880" i="5"/>
  <c r="K880" i="5"/>
  <c r="L880" i="5" s="1"/>
  <c r="AA879" i="5"/>
  <c r="P879" i="5"/>
  <c r="N879" i="5"/>
  <c r="L879" i="5"/>
  <c r="K879" i="5"/>
  <c r="AW879" i="5" s="1"/>
  <c r="AW878" i="5"/>
  <c r="AA878" i="5"/>
  <c r="P878" i="5"/>
  <c r="M878" i="5"/>
  <c r="K878" i="5"/>
  <c r="N878" i="5" s="1"/>
  <c r="AA877" i="5"/>
  <c r="P877" i="5"/>
  <c r="N877" i="5"/>
  <c r="L877" i="5"/>
  <c r="K877" i="5"/>
  <c r="AW877" i="5" s="1"/>
  <c r="H877" i="5"/>
  <c r="P876" i="5"/>
  <c r="N876" i="5"/>
  <c r="M876" i="5"/>
  <c r="L876" i="5"/>
  <c r="P875" i="5"/>
  <c r="N875" i="5"/>
  <c r="M875" i="5"/>
  <c r="L875" i="5"/>
  <c r="AA874" i="5"/>
  <c r="P874" i="5"/>
  <c r="N874" i="5"/>
  <c r="L874" i="5"/>
  <c r="K874" i="5"/>
  <c r="AW874" i="5" s="1"/>
  <c r="AA873" i="5"/>
  <c r="P873" i="5"/>
  <c r="K873" i="5"/>
  <c r="L873" i="5" s="1"/>
  <c r="AA872" i="5"/>
  <c r="P872" i="5"/>
  <c r="N872" i="5"/>
  <c r="L872" i="5"/>
  <c r="K872" i="5"/>
  <c r="AW872" i="5" s="1"/>
  <c r="H872" i="5"/>
  <c r="AA871" i="5"/>
  <c r="P871" i="5"/>
  <c r="N871" i="5"/>
  <c r="L871" i="5"/>
  <c r="K871" i="5"/>
  <c r="AW871" i="5" s="1"/>
  <c r="AW870" i="5"/>
  <c r="AA870" i="5"/>
  <c r="P870" i="5"/>
  <c r="M870" i="5"/>
  <c r="K870" i="5"/>
  <c r="N870" i="5" s="1"/>
  <c r="AA869" i="5"/>
  <c r="P869" i="5"/>
  <c r="N869" i="5"/>
  <c r="L869" i="5"/>
  <c r="K869" i="5"/>
  <c r="AW869" i="5" s="1"/>
  <c r="AA868" i="5"/>
  <c r="P868" i="5"/>
  <c r="K868" i="5"/>
  <c r="L868" i="5" s="1"/>
  <c r="AA867" i="5"/>
  <c r="P867" i="5"/>
  <c r="N867" i="5"/>
  <c r="L867" i="5"/>
  <c r="K867" i="5"/>
  <c r="AW867" i="5" s="1"/>
  <c r="AW866" i="5"/>
  <c r="AA866" i="5"/>
  <c r="P866" i="5"/>
  <c r="M866" i="5"/>
  <c r="K866" i="5"/>
  <c r="N866" i="5" s="1"/>
  <c r="AA865" i="5"/>
  <c r="P865" i="5"/>
  <c r="N865" i="5"/>
  <c r="L865" i="5"/>
  <c r="K865" i="5"/>
  <c r="AW865" i="5" s="1"/>
  <c r="AA864" i="5"/>
  <c r="P864" i="5"/>
  <c r="K864" i="5"/>
  <c r="L864" i="5" s="1"/>
  <c r="P863" i="5"/>
  <c r="M863" i="5"/>
  <c r="K863" i="5"/>
  <c r="N863" i="5" s="1"/>
  <c r="P862" i="5"/>
  <c r="K862" i="5"/>
  <c r="AW862" i="5" s="1"/>
  <c r="P861" i="5"/>
  <c r="M861" i="5"/>
  <c r="K861" i="5"/>
  <c r="N861" i="5" s="1"/>
  <c r="AS860" i="5"/>
  <c r="AO860" i="5"/>
  <c r="T860" i="5"/>
  <c r="S860" i="5"/>
  <c r="P860" i="5"/>
  <c r="AM860" i="5" s="1"/>
  <c r="AQ860" i="5" s="1"/>
  <c r="N860" i="5"/>
  <c r="L860" i="5"/>
  <c r="K860" i="5"/>
  <c r="AH860" i="5" s="1"/>
  <c r="AS859" i="5"/>
  <c r="AO859" i="5"/>
  <c r="T859" i="5"/>
  <c r="P859" i="5"/>
  <c r="AM859" i="5" s="1"/>
  <c r="AQ859" i="5" s="1"/>
  <c r="K859" i="5"/>
  <c r="L859" i="5" s="1"/>
  <c r="AS858" i="5"/>
  <c r="AO858" i="5"/>
  <c r="T858" i="5"/>
  <c r="P858" i="5"/>
  <c r="AM858" i="5" s="1"/>
  <c r="AQ858" i="5" s="1"/>
  <c r="L858" i="5"/>
  <c r="K858" i="5"/>
  <c r="M858" i="5" s="1"/>
  <c r="AS857" i="5"/>
  <c r="AO857" i="5"/>
  <c r="T857" i="5"/>
  <c r="P857" i="5"/>
  <c r="AA857" i="5" s="1"/>
  <c r="M857" i="5"/>
  <c r="K857" i="5"/>
  <c r="AS856" i="5"/>
  <c r="AO856" i="5"/>
  <c r="T856" i="5"/>
  <c r="S856" i="5"/>
  <c r="P856" i="5"/>
  <c r="AM856" i="5" s="1"/>
  <c r="AQ856" i="5" s="1"/>
  <c r="N856" i="5"/>
  <c r="L856" i="5"/>
  <c r="K856" i="5"/>
  <c r="AH856" i="5" s="1"/>
  <c r="AS855" i="5"/>
  <c r="AO855" i="5"/>
  <c r="AH855" i="5"/>
  <c r="T855" i="5"/>
  <c r="P855" i="5"/>
  <c r="K855" i="5"/>
  <c r="AS854" i="5"/>
  <c r="AO854" i="5"/>
  <c r="T854" i="5"/>
  <c r="P854" i="5"/>
  <c r="AM854" i="5" s="1"/>
  <c r="AQ854" i="5" s="1"/>
  <c r="K854" i="5"/>
  <c r="AS853" i="5"/>
  <c r="AO853" i="5"/>
  <c r="AA853" i="5"/>
  <c r="T853" i="5"/>
  <c r="P853" i="5"/>
  <c r="S853" i="5" s="1"/>
  <c r="N853" i="5"/>
  <c r="L853" i="5"/>
  <c r="K853" i="5"/>
  <c r="M853" i="5" s="1"/>
  <c r="AA852" i="5"/>
  <c r="P852" i="5"/>
  <c r="K852" i="5"/>
  <c r="AA851" i="5"/>
  <c r="P851" i="5"/>
  <c r="N851" i="5"/>
  <c r="L851" i="5"/>
  <c r="K851" i="5"/>
  <c r="AW851" i="5" s="1"/>
  <c r="AA850" i="5"/>
  <c r="P850" i="5"/>
  <c r="K850" i="5"/>
  <c r="AA849" i="5"/>
  <c r="P849" i="5"/>
  <c r="N849" i="5"/>
  <c r="L849" i="5"/>
  <c r="K849" i="5"/>
  <c r="AW849" i="5" s="1"/>
  <c r="AA848" i="5"/>
  <c r="P848" i="5"/>
  <c r="K848" i="5"/>
  <c r="AA847" i="5"/>
  <c r="P847" i="5"/>
  <c r="N847" i="5"/>
  <c r="L847" i="5"/>
  <c r="K847" i="5"/>
  <c r="AW847" i="5" s="1"/>
  <c r="AA846" i="5"/>
  <c r="P846" i="5"/>
  <c r="K846" i="5"/>
  <c r="AA845" i="5"/>
  <c r="P845" i="5"/>
  <c r="N845" i="5"/>
  <c r="L845" i="5"/>
  <c r="K845" i="5"/>
  <c r="AW845" i="5" s="1"/>
  <c r="AS844" i="5"/>
  <c r="AQ844" i="5"/>
  <c r="AH844" i="5"/>
  <c r="V844" i="5"/>
  <c r="T844" i="5"/>
  <c r="S844" i="5"/>
  <c r="P844" i="5"/>
  <c r="AA844" i="5" s="1"/>
  <c r="N844" i="5"/>
  <c r="L844" i="5"/>
  <c r="K844" i="5"/>
  <c r="M844" i="5" s="1"/>
  <c r="AS843" i="5"/>
  <c r="AQ843" i="5"/>
  <c r="T843" i="5"/>
  <c r="P843" i="5"/>
  <c r="AA843" i="5" s="1"/>
  <c r="K843" i="5"/>
  <c r="AS842" i="5"/>
  <c r="AQ842" i="5"/>
  <c r="AA842" i="5"/>
  <c r="T842" i="5"/>
  <c r="P842" i="5"/>
  <c r="S842" i="5" s="1"/>
  <c r="N842" i="5"/>
  <c r="L842" i="5"/>
  <c r="K842" i="5"/>
  <c r="AH842" i="5" s="1"/>
  <c r="AS841" i="5"/>
  <c r="AQ841" i="5"/>
  <c r="T841" i="5"/>
  <c r="P841" i="5"/>
  <c r="AA841" i="5" s="1"/>
  <c r="K841" i="5"/>
  <c r="AS840" i="5"/>
  <c r="AO840" i="5"/>
  <c r="AH840" i="5"/>
  <c r="T840" i="5"/>
  <c r="P840" i="5"/>
  <c r="L840" i="5"/>
  <c r="AS839" i="5"/>
  <c r="AO839" i="5"/>
  <c r="AH839" i="5"/>
  <c r="T839" i="5"/>
  <c r="P839" i="5"/>
  <c r="L839" i="5"/>
  <c r="AS838" i="5"/>
  <c r="AO838" i="5"/>
  <c r="AM838" i="5"/>
  <c r="AQ838" i="5" s="1"/>
  <c r="AH838" i="5"/>
  <c r="AA838" i="5"/>
  <c r="T838" i="5"/>
  <c r="S838" i="5"/>
  <c r="P838" i="5"/>
  <c r="N838" i="5"/>
  <c r="L838" i="5"/>
  <c r="AS837" i="5"/>
  <c r="AO837" i="5"/>
  <c r="AH837" i="5"/>
  <c r="T837" i="5"/>
  <c r="P837" i="5"/>
  <c r="L837" i="5"/>
  <c r="AS836" i="5"/>
  <c r="AO836" i="5"/>
  <c r="AM836" i="5"/>
  <c r="AQ836" i="5" s="1"/>
  <c r="AH836" i="5"/>
  <c r="AA836" i="5"/>
  <c r="T836" i="5"/>
  <c r="S836" i="5"/>
  <c r="P836" i="5"/>
  <c r="N836" i="5"/>
  <c r="L836" i="5"/>
  <c r="AS835" i="5"/>
  <c r="AO835" i="5"/>
  <c r="AH835" i="5"/>
  <c r="T835" i="5"/>
  <c r="P835" i="5"/>
  <c r="M835" i="5"/>
  <c r="L835" i="5"/>
  <c r="AS834" i="5"/>
  <c r="AO834" i="5"/>
  <c r="AH834" i="5"/>
  <c r="T834" i="5"/>
  <c r="P834" i="5"/>
  <c r="M834" i="5"/>
  <c r="L834" i="5"/>
  <c r="AT833" i="5"/>
  <c r="AR833" i="5"/>
  <c r="AM833" i="5"/>
  <c r="AB833" i="5"/>
  <c r="N833" i="5"/>
  <c r="M833" i="5"/>
  <c r="L833" i="5"/>
  <c r="AT832" i="5"/>
  <c r="AR832" i="5"/>
  <c r="AB832" i="5"/>
  <c r="M832" i="5"/>
  <c r="K832" i="5"/>
  <c r="AT831" i="5"/>
  <c r="AR831" i="5"/>
  <c r="AM831" i="5"/>
  <c r="AB831" i="5"/>
  <c r="N831" i="5"/>
  <c r="L831" i="5"/>
  <c r="K831" i="5"/>
  <c r="M831" i="5" s="1"/>
  <c r="AT830" i="5"/>
  <c r="AR830" i="5"/>
  <c r="AM830" i="5"/>
  <c r="AB830" i="5"/>
  <c r="N830" i="5"/>
  <c r="L830" i="5"/>
  <c r="K830" i="5"/>
  <c r="M830" i="5" s="1"/>
  <c r="AA829" i="5"/>
  <c r="P829" i="5"/>
  <c r="K829" i="5"/>
  <c r="N829" i="5" s="1"/>
  <c r="J829" i="5"/>
  <c r="AA828" i="5"/>
  <c r="P828" i="5"/>
  <c r="K828" i="5"/>
  <c r="N828" i="5" s="1"/>
  <c r="AW827" i="5"/>
  <c r="AA827" i="5"/>
  <c r="P827" i="5"/>
  <c r="N827" i="5"/>
  <c r="M827" i="5"/>
  <c r="L827" i="5"/>
  <c r="K827" i="5"/>
  <c r="AW826" i="5"/>
  <c r="AA826" i="5"/>
  <c r="P826" i="5"/>
  <c r="M826" i="5"/>
  <c r="K826" i="5"/>
  <c r="L826" i="5" s="1"/>
  <c r="AA825" i="5"/>
  <c r="P825" i="5"/>
  <c r="N825" i="5"/>
  <c r="L825" i="5"/>
  <c r="K825" i="5"/>
  <c r="AW825" i="5" s="1"/>
  <c r="AS824" i="5"/>
  <c r="AQ824" i="5"/>
  <c r="T824" i="5"/>
  <c r="P824" i="5"/>
  <c r="AA824" i="5" s="1"/>
  <c r="K824" i="5"/>
  <c r="N824" i="5" s="1"/>
  <c r="AS823" i="5"/>
  <c r="AQ823" i="5"/>
  <c r="AA823" i="5"/>
  <c r="T823" i="5"/>
  <c r="S823" i="5" s="1"/>
  <c r="P823" i="5"/>
  <c r="N823" i="5"/>
  <c r="M823" i="5"/>
  <c r="L823" i="5"/>
  <c r="K823" i="5"/>
  <c r="AH823" i="5" s="1"/>
  <c r="AS822" i="5"/>
  <c r="AQ822" i="5"/>
  <c r="T822" i="5"/>
  <c r="P822" i="5"/>
  <c r="AA822" i="5" s="1"/>
  <c r="M822" i="5"/>
  <c r="K822" i="5"/>
  <c r="L822" i="5" s="1"/>
  <c r="AS821" i="5"/>
  <c r="AQ821" i="5"/>
  <c r="AA821" i="5"/>
  <c r="T821" i="5"/>
  <c r="S821" i="5" s="1"/>
  <c r="P821" i="5"/>
  <c r="N821" i="5"/>
  <c r="L821" i="5"/>
  <c r="K821" i="5"/>
  <c r="AH821" i="5" s="1"/>
  <c r="AW820" i="5"/>
  <c r="P820" i="5"/>
  <c r="N820" i="5"/>
  <c r="M820" i="5"/>
  <c r="L820" i="5"/>
  <c r="K820" i="5"/>
  <c r="H820" i="5"/>
  <c r="P819" i="5"/>
  <c r="M819" i="5"/>
  <c r="K819" i="5"/>
  <c r="AW819" i="5" s="1"/>
  <c r="P818" i="5"/>
  <c r="K818" i="5"/>
  <c r="N818" i="5" s="1"/>
  <c r="P817" i="5"/>
  <c r="M817" i="5"/>
  <c r="K817" i="5"/>
  <c r="AW817" i="5" s="1"/>
  <c r="P816" i="5"/>
  <c r="K816" i="5"/>
  <c r="N816" i="5" s="1"/>
  <c r="P815" i="5"/>
  <c r="M815" i="5"/>
  <c r="K815" i="5"/>
  <c r="AW815" i="5" s="1"/>
  <c r="P814" i="5"/>
  <c r="K814" i="5"/>
  <c r="N814" i="5" s="1"/>
  <c r="P813" i="5"/>
  <c r="M813" i="5"/>
  <c r="K813" i="5"/>
  <c r="AW813" i="5" s="1"/>
  <c r="P812" i="5"/>
  <c r="K812" i="5"/>
  <c r="N812" i="5" s="1"/>
  <c r="AW811" i="5"/>
  <c r="AA811" i="5"/>
  <c r="P811" i="5"/>
  <c r="N811" i="5"/>
  <c r="M811" i="5"/>
  <c r="L811" i="5"/>
  <c r="K811" i="5"/>
  <c r="AW810" i="5"/>
  <c r="AA810" i="5"/>
  <c r="P810" i="5"/>
  <c r="M810" i="5"/>
  <c r="K810" i="5"/>
  <c r="L810" i="5" s="1"/>
  <c r="AA809" i="5"/>
  <c r="P809" i="5"/>
  <c r="N809" i="5"/>
  <c r="L809" i="5"/>
  <c r="K809" i="5"/>
  <c r="AW809" i="5" s="1"/>
  <c r="AA808" i="5"/>
  <c r="P808" i="5"/>
  <c r="K808" i="5"/>
  <c r="N808" i="5" s="1"/>
  <c r="P807" i="5"/>
  <c r="M807" i="5"/>
  <c r="K807" i="5"/>
  <c r="AW807" i="5" s="1"/>
  <c r="P806" i="5"/>
  <c r="K806" i="5"/>
  <c r="N806" i="5" s="1"/>
  <c r="P805" i="5"/>
  <c r="M805" i="5"/>
  <c r="K805" i="5"/>
  <c r="AW805" i="5" s="1"/>
  <c r="P804" i="5"/>
  <c r="K804" i="5"/>
  <c r="N804" i="5" s="1"/>
  <c r="P803" i="5"/>
  <c r="M803" i="5"/>
  <c r="K803" i="5"/>
  <c r="AW803" i="5" s="1"/>
  <c r="AT802" i="5"/>
  <c r="AR802" i="5"/>
  <c r="AB802" i="5"/>
  <c r="M802" i="5"/>
  <c r="K802" i="5"/>
  <c r="AM802" i="5" s="1"/>
  <c r="AT801" i="5"/>
  <c r="AR801" i="5"/>
  <c r="AB801" i="5"/>
  <c r="M801" i="5"/>
  <c r="K801" i="5"/>
  <c r="AM801" i="5" s="1"/>
  <c r="AT800" i="5"/>
  <c r="AR800" i="5"/>
  <c r="AM800" i="5"/>
  <c r="AB800" i="5"/>
  <c r="Y800" i="5"/>
  <c r="N800" i="5"/>
  <c r="M800" i="5"/>
  <c r="L800" i="5"/>
  <c r="K800" i="5"/>
  <c r="AT799" i="5"/>
  <c r="AR799" i="5"/>
  <c r="AM799" i="5"/>
  <c r="AB799" i="5"/>
  <c r="N799" i="5"/>
  <c r="M799" i="5"/>
  <c r="L799" i="5"/>
  <c r="K799" i="5"/>
  <c r="AT798" i="5"/>
  <c r="AR798" i="5"/>
  <c r="AM798" i="5"/>
  <c r="AB798" i="5"/>
  <c r="N798" i="5"/>
  <c r="M798" i="5"/>
  <c r="L798" i="5"/>
  <c r="K798" i="5"/>
  <c r="AW797" i="5"/>
  <c r="P797" i="5"/>
  <c r="N797" i="5"/>
  <c r="L797" i="5"/>
  <c r="K797" i="5"/>
  <c r="M797" i="5" s="1"/>
  <c r="M796" i="5"/>
  <c r="K796" i="5"/>
  <c r="L796" i="5" s="1"/>
  <c r="N795" i="5"/>
  <c r="M795" i="5"/>
  <c r="L795" i="5"/>
  <c r="K795" i="5"/>
  <c r="AW795" i="5" s="1"/>
  <c r="K794" i="5"/>
  <c r="N794" i="5" s="1"/>
  <c r="N793" i="5"/>
  <c r="L793" i="5"/>
  <c r="K793" i="5"/>
  <c r="AW793" i="5" s="1"/>
  <c r="M792" i="5"/>
  <c r="K792" i="5"/>
  <c r="L792" i="5" s="1"/>
  <c r="AS791" i="5"/>
  <c r="AO791" i="5"/>
  <c r="AH791" i="5"/>
  <c r="AA791" i="5"/>
  <c r="T791" i="5"/>
  <c r="S791" i="5" s="1"/>
  <c r="P791" i="5"/>
  <c r="AM791" i="5" s="1"/>
  <c r="AQ791" i="5" s="1"/>
  <c r="N791" i="5"/>
  <c r="L791" i="5"/>
  <c r="AS790" i="5"/>
  <c r="AO790" i="5"/>
  <c r="AM790" i="5"/>
  <c r="AQ790" i="5" s="1"/>
  <c r="AH790" i="5"/>
  <c r="AA790" i="5"/>
  <c r="N790" i="5"/>
  <c r="AS789" i="5"/>
  <c r="AO789" i="5"/>
  <c r="AH789" i="5"/>
  <c r="AA789" i="5"/>
  <c r="T789" i="5"/>
  <c r="S789" i="5" s="1"/>
  <c r="P789" i="5"/>
  <c r="AM789" i="5" s="1"/>
  <c r="AQ789" i="5" s="1"/>
  <c r="N789" i="5"/>
  <c r="L789" i="5"/>
  <c r="AS788" i="5"/>
  <c r="AQ788" i="5"/>
  <c r="AO788" i="5"/>
  <c r="AM788" i="5"/>
  <c r="AH788" i="5"/>
  <c r="AA788" i="5"/>
  <c r="N788" i="5"/>
  <c r="AS787" i="5"/>
  <c r="AQ787" i="5"/>
  <c r="AO787" i="5"/>
  <c r="AM787" i="5"/>
  <c r="AH787" i="5"/>
  <c r="AA787" i="5"/>
  <c r="N787" i="5"/>
  <c r="AS786" i="5"/>
  <c r="AO786" i="5"/>
  <c r="AH786" i="5"/>
  <c r="T786" i="5"/>
  <c r="P786" i="5"/>
  <c r="AM786" i="5" s="1"/>
  <c r="AQ786" i="5" s="1"/>
  <c r="L786" i="5"/>
  <c r="AS785" i="5"/>
  <c r="AO785" i="5"/>
  <c r="AH785" i="5"/>
  <c r="T785" i="5"/>
  <c r="P785" i="5"/>
  <c r="M785" i="5"/>
  <c r="L785" i="5"/>
  <c r="AS784" i="5"/>
  <c r="AO784" i="5"/>
  <c r="AH784" i="5"/>
  <c r="AA784" i="5"/>
  <c r="T784" i="5"/>
  <c r="P784" i="5"/>
  <c r="AM784" i="5" s="1"/>
  <c r="AQ784" i="5" s="1"/>
  <c r="N784" i="5"/>
  <c r="M784" i="5"/>
  <c r="L784" i="5"/>
  <c r="AT783" i="5"/>
  <c r="AR783" i="5"/>
  <c r="AB783" i="5"/>
  <c r="K783" i="5"/>
  <c r="N783" i="5" s="1"/>
  <c r="AT782" i="5"/>
  <c r="AR782" i="5"/>
  <c r="AM782" i="5"/>
  <c r="AB782" i="5"/>
  <c r="X782" i="5"/>
  <c r="V782" i="5"/>
  <c r="N782" i="5"/>
  <c r="M782" i="5"/>
  <c r="L782" i="5"/>
  <c r="AA781" i="5"/>
  <c r="P781" i="5"/>
  <c r="K781" i="5"/>
  <c r="N781" i="5" s="1"/>
  <c r="AW780" i="5"/>
  <c r="AA780" i="5"/>
  <c r="P780" i="5"/>
  <c r="N780" i="5"/>
  <c r="M780" i="5"/>
  <c r="L780" i="5"/>
  <c r="K780" i="5"/>
  <c r="AW779" i="5"/>
  <c r="AA779" i="5"/>
  <c r="P779" i="5"/>
  <c r="M779" i="5"/>
  <c r="K779" i="5"/>
  <c r="L779" i="5" s="1"/>
  <c r="P778" i="5"/>
  <c r="K778" i="5"/>
  <c r="P777" i="5"/>
  <c r="M777" i="5"/>
  <c r="K777" i="5"/>
  <c r="AW777" i="5" s="1"/>
  <c r="P776" i="5"/>
  <c r="K776" i="5"/>
  <c r="P775" i="5"/>
  <c r="M775" i="5"/>
  <c r="K775" i="5"/>
  <c r="AW775" i="5" s="1"/>
  <c r="AW774" i="5"/>
  <c r="N774" i="5"/>
  <c r="M774" i="5"/>
  <c r="L774" i="5"/>
  <c r="AW773" i="5"/>
  <c r="N773" i="5"/>
  <c r="M773" i="5"/>
  <c r="L773" i="5"/>
  <c r="AW772" i="5"/>
  <c r="N772" i="5"/>
  <c r="M772" i="5"/>
  <c r="L772" i="5"/>
  <c r="P771" i="5"/>
  <c r="K771" i="5"/>
  <c r="P770" i="5"/>
  <c r="M770" i="5"/>
  <c r="K770" i="5"/>
  <c r="AW770" i="5" s="1"/>
  <c r="P769" i="5"/>
  <c r="K769" i="5"/>
  <c r="AA768" i="5"/>
  <c r="P768" i="5"/>
  <c r="N768" i="5"/>
  <c r="M768" i="5"/>
  <c r="L768" i="5"/>
  <c r="AA767" i="5"/>
  <c r="P767" i="5"/>
  <c r="N767" i="5"/>
  <c r="M767" i="5"/>
  <c r="L767" i="5"/>
  <c r="AA766" i="5"/>
  <c r="P766" i="5"/>
  <c r="N766" i="5"/>
  <c r="M766" i="5"/>
  <c r="L766" i="5"/>
  <c r="AA765" i="5"/>
  <c r="P765" i="5"/>
  <c r="N765" i="5"/>
  <c r="M765" i="5"/>
  <c r="L765" i="5"/>
  <c r="AA764" i="5"/>
  <c r="P764" i="5"/>
  <c r="N764" i="5"/>
  <c r="M764" i="5"/>
  <c r="L764" i="5"/>
  <c r="AA763" i="5"/>
  <c r="P763" i="5"/>
  <c r="N763" i="5"/>
  <c r="M763" i="5"/>
  <c r="L763" i="5"/>
  <c r="AA762" i="5"/>
  <c r="P762" i="5"/>
  <c r="N762" i="5"/>
  <c r="M762" i="5"/>
  <c r="L762" i="5"/>
  <c r="AA761" i="5"/>
  <c r="P761" i="5"/>
  <c r="N761" i="5"/>
  <c r="M761" i="5"/>
  <c r="L761" i="5"/>
  <c r="AA760" i="5"/>
  <c r="P760" i="5"/>
  <c r="N760" i="5"/>
  <c r="M760" i="5"/>
  <c r="L760" i="5"/>
  <c r="AA759" i="5"/>
  <c r="P759" i="5"/>
  <c r="K759" i="5"/>
  <c r="AW758" i="5"/>
  <c r="AA758" i="5"/>
  <c r="P758" i="5"/>
  <c r="N758" i="5"/>
  <c r="M758" i="5"/>
  <c r="L758" i="5"/>
  <c r="K758" i="5"/>
  <c r="AA757" i="5"/>
  <c r="P757" i="5"/>
  <c r="K757" i="5"/>
  <c r="AA756" i="5"/>
  <c r="P756" i="5"/>
  <c r="N756" i="5"/>
  <c r="L756" i="5"/>
  <c r="K756" i="5"/>
  <c r="AW756" i="5" s="1"/>
  <c r="AA755" i="5"/>
  <c r="P755" i="5"/>
  <c r="M755" i="5"/>
  <c r="K755" i="5"/>
  <c r="AW754" i="5"/>
  <c r="AA754" i="5"/>
  <c r="P754" i="5"/>
  <c r="N754" i="5"/>
  <c r="M754" i="5"/>
  <c r="L754" i="5"/>
  <c r="K754" i="5"/>
  <c r="AA753" i="5"/>
  <c r="P753" i="5"/>
  <c r="K753" i="5"/>
  <c r="AA752" i="5"/>
  <c r="P752" i="5"/>
  <c r="N752" i="5"/>
  <c r="L752" i="5"/>
  <c r="K752" i="5"/>
  <c r="AW752" i="5" s="1"/>
  <c r="AW751" i="5"/>
  <c r="AA751" i="5"/>
  <c r="P751" i="5"/>
  <c r="N751" i="5"/>
  <c r="M751" i="5"/>
  <c r="K751" i="5"/>
  <c r="L751" i="5" s="1"/>
  <c r="AW750" i="5"/>
  <c r="AA750" i="5"/>
  <c r="P750" i="5"/>
  <c r="N750" i="5"/>
  <c r="M750" i="5"/>
  <c r="L750" i="5"/>
  <c r="K750" i="5"/>
  <c r="AW749" i="5"/>
  <c r="AA749" i="5"/>
  <c r="P749" i="5"/>
  <c r="M749" i="5"/>
  <c r="L749" i="5"/>
  <c r="K749" i="5"/>
  <c r="AA748" i="5"/>
  <c r="P748" i="5"/>
  <c r="K748" i="5"/>
  <c r="N748" i="5" s="1"/>
  <c r="AW747" i="5"/>
  <c r="AA747" i="5"/>
  <c r="P747" i="5"/>
  <c r="N747" i="5"/>
  <c r="M747" i="5"/>
  <c r="K747" i="5"/>
  <c r="L747" i="5" s="1"/>
  <c r="AT746" i="5"/>
  <c r="AS746" i="5"/>
  <c r="AO746" i="5"/>
  <c r="T746" i="5"/>
  <c r="P746" i="5"/>
  <c r="AA746" i="5" s="1"/>
  <c r="M746" i="5"/>
  <c r="L746" i="5"/>
  <c r="K746" i="5"/>
  <c r="AH746" i="5" s="1"/>
  <c r="AS745" i="5"/>
  <c r="AQ745" i="5"/>
  <c r="AO745" i="5"/>
  <c r="AM745" i="5"/>
  <c r="AA745" i="5"/>
  <c r="T745" i="5"/>
  <c r="S745" i="5" s="1"/>
  <c r="P745" i="5"/>
  <c r="N745" i="5"/>
  <c r="M745" i="5"/>
  <c r="L745" i="5"/>
  <c r="K745" i="5"/>
  <c r="AH745" i="5" s="1"/>
  <c r="AT744" i="5"/>
  <c r="AS744" i="5"/>
  <c r="AO744" i="5"/>
  <c r="T744" i="5"/>
  <c r="P744" i="5"/>
  <c r="AM744" i="5" s="1"/>
  <c r="AQ744" i="5" s="1"/>
  <c r="K744" i="5"/>
  <c r="L744" i="5" s="1"/>
  <c r="AT743" i="5"/>
  <c r="AS743" i="5" s="1"/>
  <c r="AQ743" i="5"/>
  <c r="AO743" i="5"/>
  <c r="AM743" i="5"/>
  <c r="K743" i="5"/>
  <c r="N743" i="5" s="1"/>
  <c r="AT742" i="5"/>
  <c r="AR742" i="5"/>
  <c r="AB742" i="5"/>
  <c r="K742" i="5"/>
  <c r="AM742" i="5" s="1"/>
  <c r="AT741" i="5"/>
  <c r="AR741" i="5"/>
  <c r="AM741" i="5"/>
  <c r="AB741" i="5"/>
  <c r="X741" i="5"/>
  <c r="V741" i="5"/>
  <c r="N741" i="5"/>
  <c r="M741" i="5"/>
  <c r="L741" i="5"/>
  <c r="AA740" i="5"/>
  <c r="P740" i="5"/>
  <c r="K740" i="5"/>
  <c r="L740" i="5" s="1"/>
  <c r="AA739" i="5"/>
  <c r="P739" i="5"/>
  <c r="N739" i="5"/>
  <c r="K739" i="5"/>
  <c r="AW739" i="5" s="1"/>
  <c r="AW738" i="5"/>
  <c r="AA738" i="5"/>
  <c r="P738" i="5"/>
  <c r="N738" i="5"/>
  <c r="M738" i="5"/>
  <c r="K738" i="5"/>
  <c r="L738" i="5" s="1"/>
  <c r="AW737" i="5"/>
  <c r="AA737" i="5"/>
  <c r="P737" i="5"/>
  <c r="M737" i="5"/>
  <c r="L737" i="5"/>
  <c r="K737" i="5"/>
  <c r="N737" i="5" s="1"/>
  <c r="AA736" i="5"/>
  <c r="P736" i="5"/>
  <c r="K736" i="5"/>
  <c r="L736" i="5" s="1"/>
  <c r="AA735" i="5"/>
  <c r="P735" i="5"/>
  <c r="N735" i="5"/>
  <c r="K735" i="5"/>
  <c r="AW735" i="5" s="1"/>
  <c r="AW734" i="5"/>
  <c r="AA734" i="5"/>
  <c r="P734" i="5"/>
  <c r="N734" i="5"/>
  <c r="M734" i="5"/>
  <c r="K734" i="5"/>
  <c r="L734" i="5" s="1"/>
  <c r="AW733" i="5"/>
  <c r="AA733" i="5"/>
  <c r="P733" i="5"/>
  <c r="M733" i="5"/>
  <c r="L733" i="5"/>
  <c r="K733" i="5"/>
  <c r="N733" i="5" s="1"/>
  <c r="AA732" i="5"/>
  <c r="P732" i="5"/>
  <c r="K732" i="5"/>
  <c r="L732" i="5" s="1"/>
  <c r="AA731" i="5"/>
  <c r="P731" i="5"/>
  <c r="N731" i="5"/>
  <c r="K731" i="5"/>
  <c r="AW731" i="5" s="1"/>
  <c r="AW730" i="5"/>
  <c r="AA730" i="5"/>
  <c r="P730" i="5"/>
  <c r="N730" i="5"/>
  <c r="M730" i="5"/>
  <c r="K730" i="5"/>
  <c r="L730" i="5" s="1"/>
  <c r="AW729" i="5"/>
  <c r="AA729" i="5"/>
  <c r="P729" i="5"/>
  <c r="M729" i="5"/>
  <c r="L729" i="5"/>
  <c r="K729" i="5"/>
  <c r="N729" i="5" s="1"/>
  <c r="AA728" i="5"/>
  <c r="P728" i="5"/>
  <c r="K728" i="5"/>
  <c r="L728" i="5" s="1"/>
  <c r="AA727" i="5"/>
  <c r="P727" i="5"/>
  <c r="N727" i="5"/>
  <c r="K727" i="5"/>
  <c r="AW727" i="5" s="1"/>
  <c r="AW726" i="5"/>
  <c r="N726" i="5"/>
  <c r="M726" i="5"/>
  <c r="L726" i="5"/>
  <c r="AW725" i="5"/>
  <c r="N725" i="5"/>
  <c r="M725" i="5"/>
  <c r="L725" i="5"/>
  <c r="AW724" i="5"/>
  <c r="AA724" i="5"/>
  <c r="P724" i="5"/>
  <c r="N724" i="5"/>
  <c r="M724" i="5"/>
  <c r="L724" i="5"/>
  <c r="K724" i="5"/>
  <c r="AW723" i="5"/>
  <c r="AA723" i="5"/>
  <c r="P723" i="5"/>
  <c r="M723" i="5"/>
  <c r="L723" i="5"/>
  <c r="K723" i="5"/>
  <c r="N723" i="5" s="1"/>
  <c r="AA722" i="5"/>
  <c r="P722" i="5"/>
  <c r="K722" i="5"/>
  <c r="L722" i="5" s="1"/>
  <c r="AW721" i="5"/>
  <c r="P721" i="5"/>
  <c r="N721" i="5"/>
  <c r="M721" i="5"/>
  <c r="L721" i="5"/>
  <c r="K721" i="5"/>
  <c r="P720" i="5"/>
  <c r="K720" i="5"/>
  <c r="AW720" i="5" s="1"/>
  <c r="P719" i="5"/>
  <c r="N719" i="5"/>
  <c r="M719" i="5"/>
  <c r="L719" i="5"/>
  <c r="K719" i="5"/>
  <c r="AW719" i="5" s="1"/>
  <c r="AS718" i="5"/>
  <c r="AQ718" i="5"/>
  <c r="T718" i="5"/>
  <c r="P718" i="5"/>
  <c r="AA718" i="5" s="1"/>
  <c r="M718" i="5"/>
  <c r="L718" i="5"/>
  <c r="K718" i="5"/>
  <c r="AH718" i="5" s="1"/>
  <c r="AS717" i="5"/>
  <c r="AQ717" i="5"/>
  <c r="T717" i="5"/>
  <c r="P717" i="5"/>
  <c r="S717" i="5" s="1"/>
  <c r="K717" i="5"/>
  <c r="L717" i="5" s="1"/>
  <c r="AS716" i="5"/>
  <c r="AQ716" i="5"/>
  <c r="T716" i="5"/>
  <c r="P716" i="5"/>
  <c r="K716" i="5"/>
  <c r="AH716" i="5" s="1"/>
  <c r="AS715" i="5"/>
  <c r="AQ715" i="5"/>
  <c r="T715" i="5"/>
  <c r="P715" i="5"/>
  <c r="AA715" i="5" s="1"/>
  <c r="N715" i="5"/>
  <c r="M715" i="5"/>
  <c r="K715" i="5"/>
  <c r="L715" i="5" s="1"/>
  <c r="AS714" i="5"/>
  <c r="AQ714" i="5"/>
  <c r="T714" i="5"/>
  <c r="P714" i="5"/>
  <c r="AA714" i="5" s="1"/>
  <c r="M714" i="5"/>
  <c r="L714" i="5"/>
  <c r="K714" i="5"/>
  <c r="AH714" i="5" s="1"/>
  <c r="AS713" i="5"/>
  <c r="AQ713" i="5"/>
  <c r="T713" i="5"/>
  <c r="P713" i="5"/>
  <c r="S713" i="5" s="1"/>
  <c r="K713" i="5"/>
  <c r="L713" i="5" s="1"/>
  <c r="AS712" i="5"/>
  <c r="AQ712" i="5"/>
  <c r="T712" i="5"/>
  <c r="P712" i="5"/>
  <c r="K712" i="5"/>
  <c r="AH712" i="5" s="1"/>
  <c r="AS711" i="5"/>
  <c r="AQ711" i="5"/>
  <c r="T711" i="5"/>
  <c r="P711" i="5"/>
  <c r="AA711" i="5" s="1"/>
  <c r="N711" i="5"/>
  <c r="M711" i="5"/>
  <c r="K711" i="5"/>
  <c r="L711" i="5" s="1"/>
  <c r="AS710" i="5"/>
  <c r="AQ710" i="5"/>
  <c r="AA710" i="5"/>
  <c r="N710" i="5"/>
  <c r="M710" i="5"/>
  <c r="K710" i="5"/>
  <c r="AH710" i="5" s="1"/>
  <c r="AS709" i="5"/>
  <c r="AQ709" i="5"/>
  <c r="AO709" i="5"/>
  <c r="AA709" i="5"/>
  <c r="T709" i="5"/>
  <c r="P709" i="5"/>
  <c r="N709" i="5"/>
  <c r="M709" i="5"/>
  <c r="K709" i="5"/>
  <c r="L709" i="5" s="1"/>
  <c r="AS708" i="5"/>
  <c r="AQ708" i="5"/>
  <c r="AO708" i="5"/>
  <c r="T708" i="5"/>
  <c r="P708" i="5"/>
  <c r="AA708" i="5" s="1"/>
  <c r="N708" i="5"/>
  <c r="M708" i="5"/>
  <c r="K708" i="5"/>
  <c r="L708" i="5" s="1"/>
  <c r="AS707" i="5"/>
  <c r="AQ707" i="5"/>
  <c r="AO707" i="5"/>
  <c r="T707" i="5"/>
  <c r="P707" i="5"/>
  <c r="M707" i="5"/>
  <c r="K707" i="5"/>
  <c r="L707" i="5" s="1"/>
  <c r="AW706" i="5"/>
  <c r="AA706" i="5"/>
  <c r="N706" i="5"/>
  <c r="M706" i="5"/>
  <c r="L706" i="5"/>
  <c r="AW705" i="5"/>
  <c r="AA705" i="5"/>
  <c r="N705" i="5"/>
  <c r="M705" i="5"/>
  <c r="L705" i="5"/>
  <c r="AW704" i="5"/>
  <c r="AA704" i="5"/>
  <c r="N704" i="5"/>
  <c r="M704" i="5"/>
  <c r="L704" i="5"/>
  <c r="AW703" i="5"/>
  <c r="AA703" i="5"/>
  <c r="N703" i="5"/>
  <c r="M703" i="5"/>
  <c r="L703" i="5"/>
  <c r="AW702" i="5"/>
  <c r="AA702" i="5"/>
  <c r="N702" i="5"/>
  <c r="M702" i="5"/>
  <c r="L702" i="5"/>
  <c r="AW701" i="5"/>
  <c r="AA701" i="5"/>
  <c r="N701" i="5"/>
  <c r="M701" i="5"/>
  <c r="L701" i="5"/>
  <c r="AT700" i="5"/>
  <c r="AR700" i="5"/>
  <c r="AM700" i="5"/>
  <c r="AB700" i="5"/>
  <c r="L700" i="5"/>
  <c r="K700" i="5"/>
  <c r="AT699" i="5"/>
  <c r="AR699" i="5"/>
  <c r="AB699" i="5"/>
  <c r="K699" i="5"/>
  <c r="AM699" i="5" s="1"/>
  <c r="AT698" i="5"/>
  <c r="AR698" i="5"/>
  <c r="AM698" i="5"/>
  <c r="AB698" i="5"/>
  <c r="L698" i="5"/>
  <c r="K698" i="5"/>
  <c r="AT697" i="5"/>
  <c r="AR697" i="5"/>
  <c r="AB697" i="5"/>
  <c r="K697" i="5"/>
  <c r="AM697" i="5" s="1"/>
  <c r="AW696" i="5"/>
  <c r="AA696" i="5"/>
  <c r="N696" i="5"/>
  <c r="M696" i="5"/>
  <c r="L696" i="5"/>
  <c r="AT695" i="5"/>
  <c r="AR695" i="5"/>
  <c r="AM695" i="5"/>
  <c r="AB695" i="5"/>
  <c r="N695" i="5"/>
  <c r="M695" i="5"/>
  <c r="L695" i="5"/>
  <c r="AW694" i="5"/>
  <c r="AA694" i="5"/>
  <c r="N694" i="5"/>
  <c r="M694" i="5"/>
  <c r="L694" i="5"/>
  <c r="AW693" i="5"/>
  <c r="AA693" i="5"/>
  <c r="N693" i="5"/>
  <c r="M693" i="5"/>
  <c r="L693" i="5"/>
  <c r="AW692" i="5"/>
  <c r="AA692" i="5"/>
  <c r="N692" i="5"/>
  <c r="M692" i="5"/>
  <c r="L692" i="5"/>
  <c r="AW691" i="5"/>
  <c r="AA691" i="5"/>
  <c r="N691" i="5"/>
  <c r="M691" i="5"/>
  <c r="L691" i="5"/>
  <c r="AW690" i="5"/>
  <c r="AA690" i="5"/>
  <c r="N690" i="5"/>
  <c r="M690" i="5"/>
  <c r="L690" i="5"/>
  <c r="H690" i="5"/>
  <c r="AW689" i="5"/>
  <c r="AA689" i="5"/>
  <c r="N689" i="5"/>
  <c r="L689" i="5"/>
  <c r="H689" i="5"/>
  <c r="M689" i="5" s="1"/>
  <c r="AW688" i="5"/>
  <c r="AA688" i="5"/>
  <c r="N688" i="5"/>
  <c r="M688" i="5"/>
  <c r="L688" i="5"/>
  <c r="H688" i="5"/>
  <c r="AW687" i="5"/>
  <c r="AA687" i="5"/>
  <c r="N687" i="5"/>
  <c r="L687" i="5"/>
  <c r="H687" i="5"/>
  <c r="M687" i="5" s="1"/>
  <c r="AT686" i="5"/>
  <c r="AR686" i="5"/>
  <c r="AB686" i="5"/>
  <c r="L686" i="5"/>
  <c r="K686" i="5"/>
  <c r="AM686" i="5" s="1"/>
  <c r="AT685" i="5"/>
  <c r="AR685" i="5"/>
  <c r="AM685" i="5"/>
  <c r="AB685" i="5"/>
  <c r="Y685" i="5"/>
  <c r="X685" i="5"/>
  <c r="V685" i="5"/>
  <c r="N685" i="5"/>
  <c r="K685" i="5"/>
  <c r="AT684" i="5"/>
  <c r="AR684" i="5"/>
  <c r="AB684" i="5"/>
  <c r="Y684" i="5"/>
  <c r="X684" i="5"/>
  <c r="V684" i="5"/>
  <c r="N684" i="5"/>
  <c r="M684" i="5"/>
  <c r="L684" i="5"/>
  <c r="K684" i="5"/>
  <c r="AM684" i="5" s="1"/>
  <c r="AT683" i="5"/>
  <c r="AR683" i="5"/>
  <c r="AM683" i="5"/>
  <c r="AB683" i="5"/>
  <c r="N683" i="5"/>
  <c r="M683" i="5"/>
  <c r="L683" i="5"/>
  <c r="K683" i="5"/>
  <c r="AW682" i="5"/>
  <c r="N682" i="5"/>
  <c r="M682" i="5"/>
  <c r="L682" i="5"/>
  <c r="AW681" i="5"/>
  <c r="N681" i="5"/>
  <c r="M681" i="5"/>
  <c r="L681" i="5"/>
  <c r="AW680" i="5"/>
  <c r="N680" i="5"/>
  <c r="M680" i="5"/>
  <c r="L680" i="5"/>
  <c r="AW679" i="5"/>
  <c r="N679" i="5"/>
  <c r="M679" i="5"/>
  <c r="L679" i="5"/>
  <c r="AW678" i="5"/>
  <c r="N678" i="5"/>
  <c r="M678" i="5"/>
  <c r="L678" i="5"/>
  <c r="AW677" i="5"/>
  <c r="N677" i="5"/>
  <c r="M677" i="5"/>
  <c r="L677" i="5"/>
  <c r="AW676" i="5"/>
  <c r="N676" i="5"/>
  <c r="M676" i="5"/>
  <c r="L676" i="5"/>
  <c r="AW675" i="5"/>
  <c r="N675" i="5"/>
  <c r="M675" i="5"/>
  <c r="L675" i="5"/>
  <c r="AW674" i="5"/>
  <c r="N674" i="5"/>
  <c r="M674" i="5"/>
  <c r="L674" i="5"/>
  <c r="AW673" i="5"/>
  <c r="N673" i="5"/>
  <c r="M673" i="5"/>
  <c r="L673" i="5"/>
  <c r="AW672" i="5"/>
  <c r="N672" i="5"/>
  <c r="M672" i="5"/>
  <c r="L672" i="5"/>
  <c r="AW671" i="5"/>
  <c r="N671" i="5"/>
  <c r="M671" i="5"/>
  <c r="L671" i="5"/>
  <c r="AW670" i="5"/>
  <c r="N670" i="5"/>
  <c r="M670" i="5"/>
  <c r="L670" i="5"/>
  <c r="AW669" i="5"/>
  <c r="AA669" i="5"/>
  <c r="P669" i="5"/>
  <c r="M669" i="5"/>
  <c r="L669" i="5"/>
  <c r="K669" i="5"/>
  <c r="N669" i="5" s="1"/>
  <c r="AA668" i="5"/>
  <c r="P668" i="5"/>
  <c r="L668" i="5"/>
  <c r="K668" i="5"/>
  <c r="AA667" i="5"/>
  <c r="P667" i="5"/>
  <c r="N667" i="5"/>
  <c r="K667" i="5"/>
  <c r="AW666" i="5"/>
  <c r="AA666" i="5"/>
  <c r="P666" i="5"/>
  <c r="N666" i="5"/>
  <c r="M666" i="5"/>
  <c r="L666" i="5"/>
  <c r="K666" i="5"/>
  <c r="AW665" i="5"/>
  <c r="AA665" i="5"/>
  <c r="N665" i="5"/>
  <c r="M665" i="5"/>
  <c r="L665" i="5"/>
  <c r="AW664" i="5"/>
  <c r="AA664" i="5"/>
  <c r="P664" i="5"/>
  <c r="N664" i="5"/>
  <c r="M664" i="5"/>
  <c r="L664" i="5"/>
  <c r="K664" i="5"/>
  <c r="AW663" i="5"/>
  <c r="AA663" i="5"/>
  <c r="P663" i="5"/>
  <c r="M663" i="5"/>
  <c r="L663" i="5"/>
  <c r="K663" i="5"/>
  <c r="N663" i="5" s="1"/>
  <c r="AA662" i="5"/>
  <c r="P662" i="5"/>
  <c r="L662" i="5"/>
  <c r="K662" i="5"/>
  <c r="AA661" i="5"/>
  <c r="P661" i="5"/>
  <c r="N661" i="5" s="1"/>
  <c r="K661" i="5"/>
  <c r="AW660" i="5"/>
  <c r="AA660" i="5"/>
  <c r="P660" i="5"/>
  <c r="N660" i="5"/>
  <c r="M660" i="5"/>
  <c r="L660" i="5"/>
  <c r="K660" i="5"/>
  <c r="AT659" i="5"/>
  <c r="AR659" i="5"/>
  <c r="AM659" i="5"/>
  <c r="AB659" i="5"/>
  <c r="N659" i="5"/>
  <c r="M659" i="5"/>
  <c r="L659" i="5"/>
  <c r="K659" i="5"/>
  <c r="AT658" i="5"/>
  <c r="AR658" i="5"/>
  <c r="AM658" i="5"/>
  <c r="AB658" i="5"/>
  <c r="N658" i="5"/>
  <c r="M658" i="5"/>
  <c r="L658" i="5"/>
  <c r="K658" i="5"/>
  <c r="AT657" i="5"/>
  <c r="AR657" i="5"/>
  <c r="AM657" i="5"/>
  <c r="AB657" i="5"/>
  <c r="N657" i="5"/>
  <c r="M657" i="5"/>
  <c r="L657" i="5"/>
  <c r="K657" i="5"/>
  <c r="AW656" i="5"/>
  <c r="AA656" i="5"/>
  <c r="N656" i="5"/>
  <c r="M656" i="5"/>
  <c r="L656" i="5"/>
  <c r="AW655" i="5"/>
  <c r="AA655" i="5"/>
  <c r="N655" i="5"/>
  <c r="M655" i="5"/>
  <c r="L655" i="5"/>
  <c r="AT654" i="5"/>
  <c r="AR654" i="5"/>
  <c r="AB654" i="5"/>
  <c r="L654" i="5"/>
  <c r="K654" i="5"/>
  <c r="AM654" i="5" s="1"/>
  <c r="AT653" i="5"/>
  <c r="AR653" i="5"/>
  <c r="AM653" i="5"/>
  <c r="AB653" i="5"/>
  <c r="K653" i="5"/>
  <c r="L653" i="5" s="1"/>
  <c r="AT652" i="5"/>
  <c r="AR652" i="5"/>
  <c r="AB652" i="5"/>
  <c r="L652" i="5"/>
  <c r="K652" i="5"/>
  <c r="AM652" i="5" s="1"/>
  <c r="AT651" i="5"/>
  <c r="AR651" i="5"/>
  <c r="AM651" i="5"/>
  <c r="AB651" i="5"/>
  <c r="Y651" i="5"/>
  <c r="M651" i="5"/>
  <c r="L651" i="5"/>
  <c r="K651" i="5"/>
  <c r="N651" i="5" s="1"/>
  <c r="AT650" i="5"/>
  <c r="AR650" i="5"/>
  <c r="AM650" i="5"/>
  <c r="AB650" i="5"/>
  <c r="M650" i="5"/>
  <c r="L650" i="5"/>
  <c r="K650" i="5"/>
  <c r="N650" i="5" s="1"/>
  <c r="AT649" i="5"/>
  <c r="AR649" i="5"/>
  <c r="AM649" i="5"/>
  <c r="AB649" i="5"/>
  <c r="M649" i="5"/>
  <c r="L649" i="5"/>
  <c r="K649" i="5"/>
  <c r="N649" i="5" s="1"/>
  <c r="P648" i="5"/>
  <c r="N648" i="5" s="1"/>
  <c r="K648" i="5"/>
  <c r="AW647" i="5"/>
  <c r="P647" i="5"/>
  <c r="M647" i="5"/>
  <c r="L647" i="5"/>
  <c r="K647" i="5"/>
  <c r="N647" i="5" s="1"/>
  <c r="P646" i="5"/>
  <c r="N646" i="5" s="1"/>
  <c r="K646" i="5"/>
  <c r="AW645" i="5"/>
  <c r="P645" i="5"/>
  <c r="M645" i="5"/>
  <c r="L645" i="5"/>
  <c r="K645" i="5"/>
  <c r="N645" i="5" s="1"/>
  <c r="AA644" i="5"/>
  <c r="P644" i="5"/>
  <c r="K644" i="5"/>
  <c r="L644" i="5" s="1"/>
  <c r="AW643" i="5"/>
  <c r="P643" i="5"/>
  <c r="N643" i="5"/>
  <c r="M643" i="5"/>
  <c r="L643" i="5"/>
  <c r="K643" i="5"/>
  <c r="P642" i="5"/>
  <c r="L642" i="5"/>
  <c r="K642" i="5"/>
  <c r="AW642" i="5" s="1"/>
  <c r="AA641" i="5"/>
  <c r="P641" i="5"/>
  <c r="N641" i="5" s="1"/>
  <c r="K641" i="5"/>
  <c r="AW640" i="5"/>
  <c r="AA640" i="5"/>
  <c r="P640" i="5"/>
  <c r="N640" i="5"/>
  <c r="M640" i="5"/>
  <c r="L640" i="5"/>
  <c r="K640" i="5"/>
  <c r="AW639" i="5"/>
  <c r="AA639" i="5"/>
  <c r="P639" i="5"/>
  <c r="M639" i="5"/>
  <c r="L639" i="5"/>
  <c r="K639" i="5"/>
  <c r="N639" i="5" s="1"/>
  <c r="AA638" i="5"/>
  <c r="P638" i="5"/>
  <c r="L638" i="5"/>
  <c r="K638" i="5"/>
  <c r="AA637" i="5"/>
  <c r="P637" i="5"/>
  <c r="N637" i="5" s="1"/>
  <c r="K637" i="5"/>
  <c r="AW636" i="5"/>
  <c r="AA636" i="5"/>
  <c r="P636" i="5"/>
  <c r="N636" i="5"/>
  <c r="M636" i="5"/>
  <c r="L636" i="5"/>
  <c r="K636" i="5"/>
  <c r="AA635" i="5"/>
  <c r="P635" i="5"/>
  <c r="K635" i="5"/>
  <c r="N635" i="5" s="1"/>
  <c r="AA634" i="5"/>
  <c r="P634" i="5"/>
  <c r="M634" i="5"/>
  <c r="L634" i="5"/>
  <c r="K634" i="5"/>
  <c r="AW634" i="5" s="1"/>
  <c r="AA633" i="5"/>
  <c r="P633" i="5"/>
  <c r="L633" i="5"/>
  <c r="K633" i="5"/>
  <c r="N633" i="5" s="1"/>
  <c r="AA632" i="5"/>
  <c r="P632" i="5"/>
  <c r="K632" i="5"/>
  <c r="N632" i="5" s="1"/>
  <c r="AW631" i="5"/>
  <c r="AA631" i="5"/>
  <c r="P631" i="5"/>
  <c r="N631" i="5"/>
  <c r="M631" i="5"/>
  <c r="L631" i="5"/>
  <c r="K631" i="5"/>
  <c r="AW630" i="5"/>
  <c r="AA630" i="5"/>
  <c r="N630" i="5"/>
  <c r="M630" i="5"/>
  <c r="L630" i="5"/>
  <c r="AW629" i="5"/>
  <c r="AA629" i="5"/>
  <c r="N629" i="5"/>
  <c r="M629" i="5"/>
  <c r="L629" i="5"/>
  <c r="AW628" i="5"/>
  <c r="AA628" i="5"/>
  <c r="N628" i="5"/>
  <c r="M628" i="5"/>
  <c r="L628" i="5"/>
  <c r="P627" i="5"/>
  <c r="K627" i="5"/>
  <c r="N627" i="5" s="1"/>
  <c r="AW626" i="5"/>
  <c r="P626" i="5"/>
  <c r="M626" i="5"/>
  <c r="L626" i="5"/>
  <c r="K626" i="5"/>
  <c r="N626" i="5" s="1"/>
  <c r="P625" i="5"/>
  <c r="K625" i="5"/>
  <c r="N625" i="5" s="1"/>
  <c r="L624" i="5"/>
  <c r="K624" i="5"/>
  <c r="AW624" i="5" s="1"/>
  <c r="M623" i="5"/>
  <c r="L623" i="5"/>
  <c r="K623" i="5"/>
  <c r="AW623" i="5" s="1"/>
  <c r="N622" i="5"/>
  <c r="M622" i="5"/>
  <c r="L622" i="5"/>
  <c r="K622" i="5"/>
  <c r="AW622" i="5" s="1"/>
  <c r="K621" i="5"/>
  <c r="AW621" i="5" s="1"/>
  <c r="AW620" i="5"/>
  <c r="AA620" i="5"/>
  <c r="N620" i="5"/>
  <c r="M620" i="5"/>
  <c r="L620" i="5"/>
  <c r="AW619" i="5"/>
  <c r="AA619" i="5"/>
  <c r="N619" i="5"/>
  <c r="M619" i="5"/>
  <c r="L619" i="5"/>
  <c r="AW618" i="5"/>
  <c r="AA618" i="5"/>
  <c r="N618" i="5"/>
  <c r="M618" i="5"/>
  <c r="L618" i="5"/>
  <c r="AS617" i="5"/>
  <c r="AQ617" i="5"/>
  <c r="AO617" i="5"/>
  <c r="T617" i="5"/>
  <c r="P617" i="5"/>
  <c r="AA617" i="5" s="1"/>
  <c r="M617" i="5"/>
  <c r="L617" i="5"/>
  <c r="K617" i="5"/>
  <c r="AS616" i="5"/>
  <c r="AQ616" i="5"/>
  <c r="AO616" i="5"/>
  <c r="T616" i="5"/>
  <c r="P616" i="5"/>
  <c r="AA616" i="5" s="1"/>
  <c r="M616" i="5"/>
  <c r="L616" i="5"/>
  <c r="K616" i="5"/>
  <c r="AH616" i="5" s="1"/>
  <c r="AS615" i="5"/>
  <c r="AQ615" i="5"/>
  <c r="AO615" i="5"/>
  <c r="T615" i="5"/>
  <c r="P615" i="5"/>
  <c r="AA615" i="5" s="1"/>
  <c r="M615" i="5"/>
  <c r="L615" i="5"/>
  <c r="K615" i="5"/>
  <c r="AH615" i="5" s="1"/>
  <c r="AA614" i="5"/>
  <c r="N614" i="5"/>
  <c r="M614" i="5"/>
  <c r="L614" i="5"/>
  <c r="K614" i="5"/>
  <c r="AA613" i="5"/>
  <c r="K613" i="5"/>
  <c r="N613" i="5" s="1"/>
  <c r="AW612" i="5"/>
  <c r="P612" i="5"/>
  <c r="M612" i="5"/>
  <c r="L612" i="5"/>
  <c r="K612" i="5"/>
  <c r="N612" i="5" s="1"/>
  <c r="P611" i="5"/>
  <c r="K611" i="5"/>
  <c r="N611" i="5" s="1"/>
  <c r="AW610" i="5"/>
  <c r="P610" i="5"/>
  <c r="M610" i="5"/>
  <c r="L610" i="5"/>
  <c r="K610" i="5"/>
  <c r="N610" i="5" s="1"/>
  <c r="P609" i="5"/>
  <c r="K609" i="5"/>
  <c r="N609" i="5" s="1"/>
  <c r="AW608" i="5"/>
  <c r="P608" i="5"/>
  <c r="M608" i="5"/>
  <c r="L608" i="5"/>
  <c r="K608" i="5"/>
  <c r="N608" i="5" s="1"/>
  <c r="P607" i="5"/>
  <c r="K607" i="5"/>
  <c r="N607" i="5" s="1"/>
  <c r="AW606" i="5"/>
  <c r="P606" i="5"/>
  <c r="M606" i="5"/>
  <c r="L606" i="5"/>
  <c r="K606" i="5"/>
  <c r="N606" i="5" s="1"/>
  <c r="P605" i="5"/>
  <c r="K605" i="5"/>
  <c r="N605" i="5" s="1"/>
  <c r="AW604" i="5"/>
  <c r="P604" i="5"/>
  <c r="M604" i="5"/>
  <c r="L604" i="5"/>
  <c r="K604" i="5"/>
  <c r="N604" i="5" s="1"/>
  <c r="P603" i="5"/>
  <c r="K603" i="5"/>
  <c r="N603" i="5" s="1"/>
  <c r="AW602" i="5"/>
  <c r="P602" i="5"/>
  <c r="M602" i="5"/>
  <c r="L602" i="5"/>
  <c r="K602" i="5"/>
  <c r="N602" i="5" s="1"/>
  <c r="AA601" i="5"/>
  <c r="P601" i="5"/>
  <c r="L601" i="5"/>
  <c r="K601" i="5"/>
  <c r="N601" i="5" s="1"/>
  <c r="AA600" i="5"/>
  <c r="P600" i="5"/>
  <c r="K600" i="5"/>
  <c r="N600" i="5" s="1"/>
  <c r="AW599" i="5"/>
  <c r="AA599" i="5"/>
  <c r="P599" i="5"/>
  <c r="N599" i="5"/>
  <c r="M599" i="5"/>
  <c r="L599" i="5"/>
  <c r="K599" i="5"/>
  <c r="AW598" i="5"/>
  <c r="AA598" i="5"/>
  <c r="P598" i="5"/>
  <c r="M598" i="5"/>
  <c r="L598" i="5"/>
  <c r="K598" i="5"/>
  <c r="N598" i="5" s="1"/>
  <c r="AA597" i="5"/>
  <c r="P597" i="5"/>
  <c r="L597" i="5"/>
  <c r="K597" i="5"/>
  <c r="N597" i="5" s="1"/>
  <c r="AA596" i="5"/>
  <c r="P596" i="5"/>
  <c r="K596" i="5"/>
  <c r="N596" i="5" s="1"/>
  <c r="AW595" i="5"/>
  <c r="AA595" i="5"/>
  <c r="P595" i="5"/>
  <c r="N595" i="5"/>
  <c r="M595" i="5"/>
  <c r="L595" i="5"/>
  <c r="K595" i="5"/>
  <c r="AW594" i="5"/>
  <c r="AA594" i="5"/>
  <c r="P594" i="5"/>
  <c r="M594" i="5"/>
  <c r="L594" i="5"/>
  <c r="K594" i="5"/>
  <c r="N594" i="5" s="1"/>
  <c r="AA593" i="5"/>
  <c r="P593" i="5"/>
  <c r="L593" i="5"/>
  <c r="K593" i="5"/>
  <c r="N593" i="5" s="1"/>
  <c r="AA592" i="5"/>
  <c r="P592" i="5"/>
  <c r="K592" i="5"/>
  <c r="N592" i="5" s="1"/>
  <c r="AW591" i="5"/>
  <c r="AA591" i="5"/>
  <c r="P591" i="5"/>
  <c r="N591" i="5"/>
  <c r="M591" i="5"/>
  <c r="L591" i="5"/>
  <c r="K591" i="5"/>
  <c r="AW590" i="5"/>
  <c r="AA590" i="5"/>
  <c r="P590" i="5"/>
  <c r="M590" i="5"/>
  <c r="L590" i="5"/>
  <c r="K590" i="5"/>
  <c r="N590" i="5" s="1"/>
  <c r="AA589" i="5"/>
  <c r="P589" i="5"/>
  <c r="L589" i="5"/>
  <c r="K589" i="5"/>
  <c r="N589" i="5" s="1"/>
  <c r="AA588" i="5"/>
  <c r="P588" i="5"/>
  <c r="K588" i="5"/>
  <c r="N588" i="5" s="1"/>
  <c r="AW587" i="5"/>
  <c r="AA587" i="5"/>
  <c r="P587" i="5"/>
  <c r="N587" i="5"/>
  <c r="M587" i="5"/>
  <c r="L587" i="5"/>
  <c r="K587" i="5"/>
  <c r="AW586" i="5"/>
  <c r="AA586" i="5"/>
  <c r="P586" i="5"/>
  <c r="M586" i="5"/>
  <c r="L586" i="5"/>
  <c r="K586" i="5"/>
  <c r="N586" i="5" s="1"/>
  <c r="AA585" i="5"/>
  <c r="P585" i="5"/>
  <c r="L585" i="5"/>
  <c r="K585" i="5"/>
  <c r="N585" i="5" s="1"/>
  <c r="AA584" i="5"/>
  <c r="P584" i="5"/>
  <c r="K584" i="5"/>
  <c r="N584" i="5" s="1"/>
  <c r="AW583" i="5"/>
  <c r="P583" i="5"/>
  <c r="M583" i="5"/>
  <c r="L583" i="5"/>
  <c r="K583" i="5"/>
  <c r="N583" i="5" s="1"/>
  <c r="AA582" i="5"/>
  <c r="P582" i="5"/>
  <c r="L582" i="5"/>
  <c r="K582" i="5"/>
  <c r="N582" i="5" s="1"/>
  <c r="AW581" i="5"/>
  <c r="P581" i="5"/>
  <c r="N581" i="5"/>
  <c r="M581" i="5"/>
  <c r="L581" i="5"/>
  <c r="K581" i="5"/>
  <c r="AW580" i="5"/>
  <c r="N580" i="5"/>
  <c r="M580" i="5"/>
  <c r="L580" i="5"/>
  <c r="AW579" i="5"/>
  <c r="N579" i="5"/>
  <c r="M579" i="5"/>
  <c r="L579" i="5"/>
  <c r="AW578" i="5"/>
  <c r="AA578" i="5"/>
  <c r="P578" i="5"/>
  <c r="M578" i="5"/>
  <c r="L578" i="5"/>
  <c r="K578" i="5"/>
  <c r="N578" i="5" s="1"/>
  <c r="AA577" i="5"/>
  <c r="P577" i="5"/>
  <c r="L577" i="5"/>
  <c r="K577" i="5"/>
  <c r="N577" i="5" s="1"/>
  <c r="AA576" i="5"/>
  <c r="P576" i="5"/>
  <c r="K576" i="5"/>
  <c r="N576" i="5" s="1"/>
  <c r="AW575" i="5"/>
  <c r="AA575" i="5"/>
  <c r="P575" i="5"/>
  <c r="N575" i="5"/>
  <c r="M575" i="5"/>
  <c r="L575" i="5"/>
  <c r="K575" i="5"/>
  <c r="AW574" i="5"/>
  <c r="AA574" i="5"/>
  <c r="P574" i="5"/>
  <c r="M574" i="5"/>
  <c r="L574" i="5"/>
  <c r="K574" i="5"/>
  <c r="N574" i="5" s="1"/>
  <c r="AA573" i="5"/>
  <c r="P573" i="5"/>
  <c r="L573" i="5"/>
  <c r="K573" i="5"/>
  <c r="N573" i="5" s="1"/>
  <c r="AA572" i="5"/>
  <c r="P572" i="5"/>
  <c r="K572" i="5"/>
  <c r="N572" i="5" s="1"/>
  <c r="AW571" i="5"/>
  <c r="AA571" i="5"/>
  <c r="P571" i="5"/>
  <c r="N571" i="5"/>
  <c r="M571" i="5"/>
  <c r="L571" i="5"/>
  <c r="K571" i="5"/>
  <c r="AW570" i="5"/>
  <c r="AA570" i="5"/>
  <c r="P570" i="5"/>
  <c r="M570" i="5"/>
  <c r="L570" i="5"/>
  <c r="K570" i="5"/>
  <c r="N570" i="5" s="1"/>
  <c r="AA569" i="5"/>
  <c r="P569" i="5"/>
  <c r="L569" i="5"/>
  <c r="K569" i="5"/>
  <c r="N569" i="5" s="1"/>
  <c r="AA568" i="5"/>
  <c r="P568" i="5"/>
  <c r="K568" i="5"/>
  <c r="N568" i="5" s="1"/>
  <c r="AW567" i="5"/>
  <c r="AA567" i="5"/>
  <c r="P567" i="5"/>
  <c r="N567" i="5"/>
  <c r="M567" i="5"/>
  <c r="L567" i="5"/>
  <c r="K567" i="5"/>
  <c r="H567" i="5"/>
  <c r="AW566" i="5"/>
  <c r="AA566" i="5"/>
  <c r="P566" i="5"/>
  <c r="N566" i="5"/>
  <c r="M566" i="5"/>
  <c r="L566" i="5"/>
  <c r="K566" i="5"/>
  <c r="AW565" i="5"/>
  <c r="AA565" i="5"/>
  <c r="P565" i="5"/>
  <c r="M565" i="5"/>
  <c r="L565" i="5"/>
  <c r="K565" i="5"/>
  <c r="N565" i="5" s="1"/>
  <c r="AT564" i="5"/>
  <c r="AR564" i="5"/>
  <c r="AM564" i="5"/>
  <c r="AB564" i="5"/>
  <c r="M564" i="5"/>
  <c r="L564" i="5"/>
  <c r="K564" i="5"/>
  <c r="N564" i="5" s="1"/>
  <c r="AT563" i="5"/>
  <c r="AR563" i="5"/>
  <c r="AM563" i="5"/>
  <c r="AB563" i="5"/>
  <c r="T563" i="5"/>
  <c r="N563" i="5"/>
  <c r="M563" i="5"/>
  <c r="L563" i="5"/>
  <c r="K563" i="5"/>
  <c r="AT562" i="5"/>
  <c r="AR562" i="5"/>
  <c r="AM562" i="5"/>
  <c r="AB562" i="5"/>
  <c r="N562" i="5"/>
  <c r="M562" i="5"/>
  <c r="L562" i="5"/>
  <c r="K562" i="5"/>
  <c r="AT561" i="5"/>
  <c r="AR561" i="5"/>
  <c r="AM561" i="5"/>
  <c r="AB561" i="5"/>
  <c r="N561" i="5"/>
  <c r="AT560" i="5"/>
  <c r="AR560" i="5"/>
  <c r="AM560" i="5"/>
  <c r="AB560" i="5"/>
  <c r="N560" i="5"/>
  <c r="AT559" i="5"/>
  <c r="AR559" i="5"/>
  <c r="AM559" i="5"/>
  <c r="AB559" i="5"/>
  <c r="N559" i="5"/>
  <c r="AW558" i="5"/>
  <c r="N558" i="5"/>
  <c r="M558" i="5"/>
  <c r="L558" i="5"/>
  <c r="AW557" i="5"/>
  <c r="N557" i="5"/>
  <c r="M557" i="5"/>
  <c r="L557" i="5"/>
  <c r="AW556" i="5"/>
  <c r="N556" i="5"/>
  <c r="M556" i="5"/>
  <c r="L556" i="5"/>
  <c r="P555" i="5"/>
  <c r="K555" i="5"/>
  <c r="AW554" i="5"/>
  <c r="AA554" i="5"/>
  <c r="P554" i="5" s="1"/>
  <c r="N554" i="5"/>
  <c r="M554" i="5"/>
  <c r="L554" i="5"/>
  <c r="K554" i="5"/>
  <c r="AW553" i="5"/>
  <c r="N553" i="5"/>
  <c r="M553" i="5"/>
  <c r="L553" i="5"/>
  <c r="AW552" i="5"/>
  <c r="P552" i="5"/>
  <c r="L552" i="5"/>
  <c r="K552" i="5"/>
  <c r="N552" i="5" s="1"/>
  <c r="AW551" i="5"/>
  <c r="P551" i="5"/>
  <c r="N551" i="5"/>
  <c r="M551" i="5"/>
  <c r="L551" i="5"/>
  <c r="K551" i="5"/>
  <c r="AW550" i="5"/>
  <c r="P550" i="5"/>
  <c r="L550" i="5"/>
  <c r="K550" i="5"/>
  <c r="N550" i="5" s="1"/>
  <c r="AW549" i="5"/>
  <c r="P549" i="5"/>
  <c r="N549" i="5"/>
  <c r="M549" i="5"/>
  <c r="L549" i="5"/>
  <c r="K549" i="5"/>
  <c r="AT548" i="5"/>
  <c r="AR548" i="5"/>
  <c r="AB548" i="5"/>
  <c r="X548" i="5"/>
  <c r="V548" i="5"/>
  <c r="L548" i="5"/>
  <c r="K548" i="5"/>
  <c r="AM548" i="5" s="1"/>
  <c r="AW547" i="5"/>
  <c r="P547" i="5"/>
  <c r="N547" i="5"/>
  <c r="M547" i="5"/>
  <c r="L547" i="5"/>
  <c r="K547" i="5"/>
  <c r="AW546" i="5"/>
  <c r="P546" i="5"/>
  <c r="L546" i="5"/>
  <c r="K546" i="5"/>
  <c r="N546" i="5" s="1"/>
  <c r="AW545" i="5"/>
  <c r="P545" i="5"/>
  <c r="N545" i="5"/>
  <c r="M545" i="5"/>
  <c r="L545" i="5"/>
  <c r="K545" i="5"/>
  <c r="AW544" i="5"/>
  <c r="P544" i="5"/>
  <c r="L544" i="5"/>
  <c r="K544" i="5"/>
  <c r="N544" i="5" s="1"/>
  <c r="AW543" i="5"/>
  <c r="P543" i="5"/>
  <c r="N543" i="5"/>
  <c r="M543" i="5"/>
  <c r="L543" i="5"/>
  <c r="K543" i="5"/>
  <c r="AW542" i="5"/>
  <c r="P542" i="5"/>
  <c r="L542" i="5"/>
  <c r="K542" i="5"/>
  <c r="N542" i="5" s="1"/>
  <c r="AA541" i="5"/>
  <c r="P541" i="5"/>
  <c r="N541" i="5"/>
  <c r="M541" i="5"/>
  <c r="L541" i="5"/>
  <c r="AA540" i="5"/>
  <c r="P540" i="5"/>
  <c r="N540" i="5"/>
  <c r="M540" i="5"/>
  <c r="L540" i="5"/>
  <c r="AA539" i="5"/>
  <c r="P539" i="5"/>
  <c r="N539" i="5"/>
  <c r="M539" i="5"/>
  <c r="L539" i="5"/>
  <c r="AA538" i="5"/>
  <c r="P538" i="5"/>
  <c r="N538" i="5"/>
  <c r="M538" i="5"/>
  <c r="L538" i="5"/>
  <c r="AA537" i="5"/>
  <c r="P537" i="5"/>
  <c r="N537" i="5"/>
  <c r="M537" i="5"/>
  <c r="L537" i="5"/>
  <c r="AA536" i="5"/>
  <c r="P536" i="5"/>
  <c r="N536" i="5"/>
  <c r="M536" i="5"/>
  <c r="L536" i="5"/>
  <c r="AA535" i="5"/>
  <c r="P535" i="5"/>
  <c r="N535" i="5"/>
  <c r="M535" i="5"/>
  <c r="L535" i="5"/>
  <c r="AA534" i="5"/>
  <c r="P534" i="5"/>
  <c r="N534" i="5"/>
  <c r="M534" i="5"/>
  <c r="L534" i="5"/>
  <c r="AA533" i="5"/>
  <c r="P533" i="5"/>
  <c r="N533" i="5"/>
  <c r="M533" i="5"/>
  <c r="L533" i="5"/>
  <c r="AA532" i="5"/>
  <c r="P532" i="5"/>
  <c r="N532" i="5"/>
  <c r="M532" i="5"/>
  <c r="L532" i="5"/>
  <c r="AA531" i="5"/>
  <c r="P531" i="5"/>
  <c r="N531" i="5"/>
  <c r="M531" i="5"/>
  <c r="L531" i="5"/>
  <c r="AA530" i="5"/>
  <c r="P530" i="5"/>
  <c r="N530" i="5"/>
  <c r="M530" i="5"/>
  <c r="L530" i="5"/>
  <c r="AA529" i="5"/>
  <c r="P529" i="5"/>
  <c r="N529" i="5"/>
  <c r="M529" i="5"/>
  <c r="L529" i="5"/>
  <c r="AA528" i="5"/>
  <c r="P528" i="5"/>
  <c r="N528" i="5"/>
  <c r="M528" i="5"/>
  <c r="L528" i="5"/>
  <c r="N527" i="5"/>
  <c r="M527" i="5"/>
  <c r="L527" i="5"/>
  <c r="N526" i="5"/>
  <c r="M526" i="5"/>
  <c r="L526" i="5"/>
  <c r="AW525" i="5"/>
  <c r="AA525" i="5"/>
  <c r="N525" i="5"/>
  <c r="M525" i="5"/>
  <c r="L525" i="5"/>
  <c r="AT524" i="5"/>
  <c r="AR524" i="5"/>
  <c r="AM524" i="5"/>
  <c r="AB524" i="5"/>
  <c r="M524" i="5"/>
  <c r="L524" i="5"/>
  <c r="K524" i="5"/>
  <c r="N524" i="5" s="1"/>
  <c r="AT523" i="5"/>
  <c r="AR523" i="5"/>
  <c r="AM523" i="5"/>
  <c r="AB523" i="5"/>
  <c r="M523" i="5"/>
  <c r="L523" i="5"/>
  <c r="K523" i="5"/>
  <c r="N523" i="5" s="1"/>
  <c r="AT522" i="5"/>
  <c r="AR522" i="5"/>
  <c r="AM522" i="5"/>
  <c r="AB522" i="5"/>
  <c r="M522" i="5"/>
  <c r="L522" i="5"/>
  <c r="K522" i="5"/>
  <c r="N522" i="5" s="1"/>
  <c r="AT521" i="5"/>
  <c r="AR521" i="5"/>
  <c r="AM521" i="5"/>
  <c r="AB521" i="5"/>
  <c r="M521" i="5"/>
  <c r="L521" i="5"/>
  <c r="K521" i="5"/>
  <c r="N521" i="5" s="1"/>
  <c r="AT520" i="5"/>
  <c r="AR520" i="5"/>
  <c r="AM520" i="5"/>
  <c r="AB520" i="5"/>
  <c r="N520" i="5"/>
  <c r="AT519" i="5"/>
  <c r="AR519" i="5"/>
  <c r="AM519" i="5"/>
  <c r="AB519" i="5"/>
  <c r="N519" i="5"/>
  <c r="AT518" i="5"/>
  <c r="AR518" i="5"/>
  <c r="AM518" i="5"/>
  <c r="AB518" i="5"/>
  <c r="N518" i="5"/>
  <c r="AT517" i="5"/>
  <c r="AR517" i="5"/>
  <c r="AM517" i="5"/>
  <c r="AB517" i="5"/>
  <c r="N517" i="5"/>
  <c r="AS516" i="5"/>
  <c r="AQ516" i="5"/>
  <c r="AO516" i="5"/>
  <c r="AM516" i="5"/>
  <c r="AA516" i="5"/>
  <c r="T516" i="5"/>
  <c r="S516" i="5" s="1"/>
  <c r="P516" i="5"/>
  <c r="N516" i="5"/>
  <c r="M516" i="5"/>
  <c r="L516" i="5"/>
  <c r="K516" i="5"/>
  <c r="AH516" i="5" s="1"/>
  <c r="AS515" i="5"/>
  <c r="AO515" i="5"/>
  <c r="AH515" i="5"/>
  <c r="T515" i="5"/>
  <c r="P515" i="5"/>
  <c r="K515" i="5"/>
  <c r="AS514" i="5"/>
  <c r="AO514" i="5"/>
  <c r="AM514" i="5"/>
  <c r="AQ514" i="5" s="1"/>
  <c r="T514" i="5"/>
  <c r="S514" i="5" s="1"/>
  <c r="P514" i="5"/>
  <c r="AA514" i="5" s="1"/>
  <c r="L514" i="5"/>
  <c r="K514" i="5"/>
  <c r="AH514" i="5" s="1"/>
  <c r="AS513" i="5"/>
  <c r="AO513" i="5"/>
  <c r="T513" i="5"/>
  <c r="S513" i="5" s="1"/>
  <c r="P513" i="5"/>
  <c r="M513" i="5"/>
  <c r="L513" i="5"/>
  <c r="K513" i="5"/>
  <c r="AH513" i="5" s="1"/>
  <c r="AS512" i="5"/>
  <c r="AO512" i="5"/>
  <c r="AM512" i="5"/>
  <c r="AQ512" i="5" s="1"/>
  <c r="AA512" i="5"/>
  <c r="T512" i="5"/>
  <c r="P512" i="5"/>
  <c r="N512" i="5"/>
  <c r="M512" i="5"/>
  <c r="L512" i="5"/>
  <c r="K512" i="5"/>
  <c r="AH512" i="5" s="1"/>
  <c r="AT511" i="5"/>
  <c r="AS511" i="5" s="1"/>
  <c r="AO511" i="5"/>
  <c r="AM511" i="5"/>
  <c r="AQ511" i="5" s="1"/>
  <c r="AH511" i="5"/>
  <c r="AA511" i="5"/>
  <c r="M511" i="5"/>
  <c r="L511" i="5"/>
  <c r="K511" i="5"/>
  <c r="N511" i="5" s="1"/>
  <c r="AS510" i="5"/>
  <c r="AQ510" i="5"/>
  <c r="AO510" i="5"/>
  <c r="AM510" i="5"/>
  <c r="AA510" i="5"/>
  <c r="T510" i="5"/>
  <c r="S510" i="5" s="1"/>
  <c r="P510" i="5"/>
  <c r="N510" i="5"/>
  <c r="M510" i="5"/>
  <c r="L510" i="5"/>
  <c r="K510" i="5"/>
  <c r="AH510" i="5" s="1"/>
  <c r="AS509" i="5"/>
  <c r="AQ509" i="5"/>
  <c r="AO509" i="5"/>
  <c r="AM509" i="5"/>
  <c r="N509" i="5"/>
  <c r="M509" i="5"/>
  <c r="L509" i="5"/>
  <c r="AS508" i="5"/>
  <c r="AQ508" i="5"/>
  <c r="AO508" i="5"/>
  <c r="AM508" i="5"/>
  <c r="AA508" i="5"/>
  <c r="N508" i="5"/>
  <c r="M508" i="5"/>
  <c r="L508" i="5"/>
  <c r="AS507" i="5"/>
  <c r="AQ507" i="5"/>
  <c r="AO507" i="5"/>
  <c r="AM507" i="5"/>
  <c r="AA507" i="5"/>
  <c r="N507" i="5"/>
  <c r="M507" i="5"/>
  <c r="L507" i="5"/>
  <c r="AS506" i="5"/>
  <c r="AQ506" i="5"/>
  <c r="AO506" i="5"/>
  <c r="AM506" i="5"/>
  <c r="AA506" i="5"/>
  <c r="N506" i="5"/>
  <c r="AW505" i="5"/>
  <c r="AA505" i="5"/>
  <c r="P505" i="5"/>
  <c r="N505" i="5"/>
  <c r="M505" i="5"/>
  <c r="L505" i="5"/>
  <c r="K505" i="5"/>
  <c r="AW504" i="5"/>
  <c r="AA504" i="5"/>
  <c r="P504" i="5"/>
  <c r="M504" i="5"/>
  <c r="L504" i="5"/>
  <c r="K504" i="5"/>
  <c r="N504" i="5" s="1"/>
  <c r="AA503" i="5"/>
  <c r="P503" i="5"/>
  <c r="L503" i="5"/>
  <c r="K503" i="5"/>
  <c r="N503" i="5" s="1"/>
  <c r="AA502" i="5"/>
  <c r="P502" i="5"/>
  <c r="N502" i="5" s="1"/>
  <c r="K502" i="5"/>
  <c r="AW501" i="5"/>
  <c r="AA501" i="5"/>
  <c r="P501" i="5"/>
  <c r="N501" i="5"/>
  <c r="M501" i="5"/>
  <c r="L501" i="5"/>
  <c r="K501" i="5"/>
  <c r="AW500" i="5"/>
  <c r="AA500" i="5"/>
  <c r="P500" i="5"/>
  <c r="M500" i="5"/>
  <c r="L500" i="5"/>
  <c r="K500" i="5"/>
  <c r="N500" i="5" s="1"/>
  <c r="AT499" i="5"/>
  <c r="AR499" i="5"/>
  <c r="AB499" i="5"/>
  <c r="X499" i="5"/>
  <c r="V499" i="5"/>
  <c r="K499" i="5"/>
  <c r="AM499" i="5" s="1"/>
  <c r="AT498" i="5"/>
  <c r="AR498" i="5"/>
  <c r="AB498" i="5"/>
  <c r="N498" i="5"/>
  <c r="K498" i="5"/>
  <c r="AT497" i="5"/>
  <c r="AR497" i="5"/>
  <c r="AB497" i="5"/>
  <c r="N497" i="5"/>
  <c r="K497" i="5"/>
  <c r="AW496" i="5"/>
  <c r="AA496" i="5"/>
  <c r="P496" i="5"/>
  <c r="N496" i="5"/>
  <c r="M496" i="5"/>
  <c r="L496" i="5"/>
  <c r="K496" i="5"/>
  <c r="AW495" i="5"/>
  <c r="AA495" i="5"/>
  <c r="P495" i="5"/>
  <c r="M495" i="5"/>
  <c r="L495" i="5"/>
  <c r="K495" i="5"/>
  <c r="N495" i="5" s="1"/>
  <c r="AA494" i="5"/>
  <c r="P494" i="5"/>
  <c r="L494" i="5"/>
  <c r="K494" i="5"/>
  <c r="AA493" i="5"/>
  <c r="P493" i="5"/>
  <c r="N493" i="5" s="1"/>
  <c r="K493" i="5"/>
  <c r="AW492" i="5"/>
  <c r="AA492" i="5"/>
  <c r="P492" i="5"/>
  <c r="N492" i="5"/>
  <c r="M492" i="5"/>
  <c r="L492" i="5"/>
  <c r="K492" i="5"/>
  <c r="AW491" i="5"/>
  <c r="AA491" i="5"/>
  <c r="P491" i="5"/>
  <c r="M491" i="5"/>
  <c r="L491" i="5"/>
  <c r="K491" i="5"/>
  <c r="N491" i="5" s="1"/>
  <c r="AA490" i="5"/>
  <c r="P490" i="5"/>
  <c r="K490" i="5"/>
  <c r="L490" i="5" s="1"/>
  <c r="AA489" i="5"/>
  <c r="P489" i="5"/>
  <c r="K489" i="5"/>
  <c r="N489" i="5" s="1"/>
  <c r="AA488" i="5"/>
  <c r="P488" i="5"/>
  <c r="N488" i="5"/>
  <c r="M488" i="5"/>
  <c r="L488" i="5"/>
  <c r="P487" i="5"/>
  <c r="N487" i="5"/>
  <c r="M487" i="5"/>
  <c r="L487" i="5"/>
  <c r="P486" i="5"/>
  <c r="N486" i="5"/>
  <c r="M486" i="5"/>
  <c r="L486" i="5"/>
  <c r="P485" i="5"/>
  <c r="N485" i="5"/>
  <c r="M485" i="5"/>
  <c r="L485" i="5"/>
  <c r="P484" i="5"/>
  <c r="N484" i="5"/>
  <c r="M484" i="5"/>
  <c r="L484" i="5"/>
  <c r="AW483" i="5"/>
  <c r="AA483" i="5"/>
  <c r="N483" i="5"/>
  <c r="M483" i="5"/>
  <c r="L483" i="5"/>
  <c r="AW482" i="5"/>
  <c r="AA482" i="5"/>
  <c r="N482" i="5"/>
  <c r="M482" i="5"/>
  <c r="L482" i="5"/>
  <c r="AW481" i="5"/>
  <c r="AA481" i="5"/>
  <c r="N481" i="5"/>
  <c r="M481" i="5"/>
  <c r="L481" i="5"/>
  <c r="AW480" i="5"/>
  <c r="AA480" i="5"/>
  <c r="N480" i="5"/>
  <c r="M480" i="5"/>
  <c r="L480" i="5"/>
  <c r="AA479" i="5"/>
  <c r="P479" i="5"/>
  <c r="N479" i="5"/>
  <c r="K479" i="5"/>
  <c r="AW478" i="5"/>
  <c r="AA478" i="5"/>
  <c r="P478" i="5"/>
  <c r="N478" i="5"/>
  <c r="M478" i="5"/>
  <c r="K478" i="5"/>
  <c r="L478" i="5" s="1"/>
  <c r="AW477" i="5"/>
  <c r="AA477" i="5"/>
  <c r="P477" i="5"/>
  <c r="N477" i="5"/>
  <c r="M477" i="5"/>
  <c r="L477" i="5"/>
  <c r="K477" i="5"/>
  <c r="P476" i="5"/>
  <c r="N476" i="5"/>
  <c r="K476" i="5"/>
  <c r="AW475" i="5"/>
  <c r="AA475" i="5"/>
  <c r="P475" i="5"/>
  <c r="N475" i="5"/>
  <c r="M475" i="5"/>
  <c r="K475" i="5"/>
  <c r="L475" i="5" s="1"/>
  <c r="AW474" i="5"/>
  <c r="P474" i="5"/>
  <c r="L474" i="5"/>
  <c r="K474" i="5"/>
  <c r="P473" i="5"/>
  <c r="N473" i="5"/>
  <c r="M473" i="5"/>
  <c r="K473" i="5"/>
  <c r="AW473" i="5" s="1"/>
  <c r="AW472" i="5"/>
  <c r="P472" i="5"/>
  <c r="L472" i="5"/>
  <c r="K472" i="5"/>
  <c r="P471" i="5"/>
  <c r="N471" i="5"/>
  <c r="M471" i="5"/>
  <c r="K471" i="5"/>
  <c r="AW471" i="5" s="1"/>
  <c r="AW470" i="5"/>
  <c r="P470" i="5"/>
  <c r="L470" i="5"/>
  <c r="K470" i="5"/>
  <c r="P469" i="5"/>
  <c r="N469" i="5"/>
  <c r="M469" i="5"/>
  <c r="K469" i="5"/>
  <c r="AW469" i="5" s="1"/>
  <c r="AW468" i="5"/>
  <c r="AA468" i="5"/>
  <c r="P468" i="5"/>
  <c r="N468" i="5"/>
  <c r="M468" i="5"/>
  <c r="L468" i="5"/>
  <c r="K468" i="5"/>
  <c r="F468" i="5"/>
  <c r="AW467" i="5"/>
  <c r="AA467" i="5"/>
  <c r="P467" i="5"/>
  <c r="N467" i="5"/>
  <c r="M467" i="5"/>
  <c r="L467" i="5"/>
  <c r="K467" i="5"/>
  <c r="AA466" i="5"/>
  <c r="P466" i="5"/>
  <c r="L466" i="5"/>
  <c r="K466" i="5"/>
  <c r="AA465" i="5"/>
  <c r="P465" i="5"/>
  <c r="N465" i="5" s="1"/>
  <c r="K465" i="5"/>
  <c r="AW464" i="5"/>
  <c r="AA464" i="5"/>
  <c r="P464" i="5"/>
  <c r="N464" i="5"/>
  <c r="M464" i="5"/>
  <c r="K464" i="5"/>
  <c r="L464" i="5" s="1"/>
  <c r="AW463" i="5"/>
  <c r="AA463" i="5"/>
  <c r="P463" i="5"/>
  <c r="N463" i="5"/>
  <c r="M463" i="5"/>
  <c r="L463" i="5"/>
  <c r="K463" i="5"/>
  <c r="AA462" i="5"/>
  <c r="P462" i="5"/>
  <c r="L462" i="5"/>
  <c r="K462" i="5"/>
  <c r="P461" i="5"/>
  <c r="N461" i="5"/>
  <c r="M461" i="5"/>
  <c r="K461" i="5"/>
  <c r="AW461" i="5" s="1"/>
  <c r="AW460" i="5"/>
  <c r="P460" i="5"/>
  <c r="L460" i="5"/>
  <c r="K460" i="5"/>
  <c r="AT459" i="5"/>
  <c r="AR459" i="5"/>
  <c r="AB459" i="5"/>
  <c r="L459" i="5"/>
  <c r="K459" i="5"/>
  <c r="AM459" i="5" s="1"/>
  <c r="AT458" i="5"/>
  <c r="AR458" i="5"/>
  <c r="AM458" i="5"/>
  <c r="AB458" i="5"/>
  <c r="L458" i="5"/>
  <c r="K458" i="5"/>
  <c r="AA457" i="5"/>
  <c r="P457" i="5"/>
  <c r="N457" i="5" s="1"/>
  <c r="K457" i="5"/>
  <c r="AW456" i="5"/>
  <c r="AA456" i="5"/>
  <c r="P456" i="5"/>
  <c r="N456" i="5"/>
  <c r="M456" i="5"/>
  <c r="K456" i="5"/>
  <c r="L456" i="5" s="1"/>
  <c r="AW455" i="5"/>
  <c r="AA455" i="5"/>
  <c r="P455" i="5"/>
  <c r="N455" i="5"/>
  <c r="M455" i="5"/>
  <c r="L455" i="5"/>
  <c r="K455" i="5"/>
  <c r="AA454" i="5"/>
  <c r="P454" i="5"/>
  <c r="K454" i="5"/>
  <c r="L454" i="5" s="1"/>
  <c r="AA453" i="5"/>
  <c r="P453" i="5"/>
  <c r="K453" i="5"/>
  <c r="N453" i="5" s="1"/>
  <c r="AW452" i="5"/>
  <c r="AA452" i="5"/>
  <c r="P452" i="5"/>
  <c r="N452" i="5"/>
  <c r="M452" i="5"/>
  <c r="K452" i="5"/>
  <c r="L452" i="5" s="1"/>
  <c r="AW451" i="5"/>
  <c r="AA451" i="5"/>
  <c r="P451" i="5"/>
  <c r="N451" i="5"/>
  <c r="M451" i="5"/>
  <c r="L451" i="5"/>
  <c r="K451" i="5"/>
  <c r="AA450" i="5"/>
  <c r="P450" i="5"/>
  <c r="L450" i="5"/>
  <c r="K450" i="5"/>
  <c r="AA449" i="5"/>
  <c r="P449" i="5"/>
  <c r="N449" i="5"/>
  <c r="K449" i="5"/>
  <c r="AW448" i="5"/>
  <c r="AA448" i="5"/>
  <c r="P448" i="5"/>
  <c r="N448" i="5"/>
  <c r="M448" i="5"/>
  <c r="K448" i="5"/>
  <c r="L448" i="5" s="1"/>
  <c r="AW447" i="5"/>
  <c r="AA447" i="5"/>
  <c r="P447" i="5"/>
  <c r="N447" i="5"/>
  <c r="M447" i="5"/>
  <c r="L447" i="5"/>
  <c r="K447" i="5"/>
  <c r="AA446" i="5"/>
  <c r="P446" i="5"/>
  <c r="L446" i="5"/>
  <c r="K446" i="5"/>
  <c r="AA445" i="5"/>
  <c r="P445" i="5"/>
  <c r="N445" i="5" s="1"/>
  <c r="K445" i="5"/>
  <c r="AW444" i="5"/>
  <c r="AA444" i="5"/>
  <c r="P444" i="5"/>
  <c r="N444" i="5"/>
  <c r="M444" i="5"/>
  <c r="K444" i="5"/>
  <c r="L444" i="5" s="1"/>
  <c r="AW443" i="5"/>
  <c r="AA443" i="5"/>
  <c r="P443" i="5"/>
  <c r="N443" i="5"/>
  <c r="M443" i="5"/>
  <c r="L443" i="5"/>
  <c r="K443" i="5"/>
  <c r="AA442" i="5"/>
  <c r="P442" i="5"/>
  <c r="L442" i="5"/>
  <c r="K442" i="5"/>
  <c r="AA441" i="5"/>
  <c r="P441" i="5"/>
  <c r="N441" i="5" s="1"/>
  <c r="K441" i="5"/>
  <c r="AW440" i="5"/>
  <c r="AA440" i="5"/>
  <c r="P440" i="5"/>
  <c r="N440" i="5"/>
  <c r="M440" i="5"/>
  <c r="K440" i="5"/>
  <c r="L440" i="5" s="1"/>
  <c r="AW439" i="5"/>
  <c r="AA439" i="5"/>
  <c r="P439" i="5"/>
  <c r="N439" i="5"/>
  <c r="M439" i="5"/>
  <c r="L439" i="5"/>
  <c r="K439" i="5"/>
  <c r="AA438" i="5"/>
  <c r="P438" i="5"/>
  <c r="K438" i="5"/>
  <c r="L438" i="5" s="1"/>
  <c r="AA437" i="5"/>
  <c r="P437" i="5"/>
  <c r="K437" i="5"/>
  <c r="N437" i="5" s="1"/>
  <c r="AW436" i="5"/>
  <c r="AA436" i="5"/>
  <c r="P436" i="5"/>
  <c r="N436" i="5"/>
  <c r="M436" i="5"/>
  <c r="K436" i="5"/>
  <c r="L436" i="5" s="1"/>
  <c r="AW435" i="5"/>
  <c r="AA435" i="5"/>
  <c r="P435" i="5"/>
  <c r="N435" i="5"/>
  <c r="M435" i="5"/>
  <c r="L435" i="5"/>
  <c r="K435" i="5"/>
  <c r="AA434" i="5"/>
  <c r="P434" i="5"/>
  <c r="L434" i="5"/>
  <c r="K434" i="5"/>
  <c r="AA433" i="5"/>
  <c r="P433" i="5"/>
  <c r="N433" i="5"/>
  <c r="K433" i="5"/>
  <c r="AW432" i="5"/>
  <c r="P432" i="5"/>
  <c r="N432" i="5"/>
  <c r="M432" i="5"/>
  <c r="L432" i="5"/>
  <c r="K432" i="5"/>
  <c r="AT431" i="5"/>
  <c r="AR431" i="5"/>
  <c r="AM431" i="5"/>
  <c r="AB431" i="5"/>
  <c r="Y431" i="5"/>
  <c r="N431" i="5"/>
  <c r="M431" i="5"/>
  <c r="K431" i="5"/>
  <c r="L431" i="5" s="1"/>
  <c r="AT430" i="5"/>
  <c r="N430" i="5" s="1"/>
  <c r="AR430" i="5"/>
  <c r="AB430" i="5"/>
  <c r="M430" i="5"/>
  <c r="K430" i="5"/>
  <c r="AM430" i="5" s="1"/>
  <c r="AT429" i="5"/>
  <c r="AR429" i="5"/>
  <c r="AM429" i="5"/>
  <c r="AB429" i="5"/>
  <c r="N429" i="5"/>
  <c r="M429" i="5"/>
  <c r="L429" i="5"/>
  <c r="P428" i="5"/>
  <c r="N428" i="5" s="1"/>
  <c r="K428" i="5"/>
  <c r="AW427" i="5"/>
  <c r="AA427" i="5"/>
  <c r="P427" i="5"/>
  <c r="N427" i="5"/>
  <c r="M427" i="5"/>
  <c r="K427" i="5"/>
  <c r="L427" i="5" s="1"/>
  <c r="AW426" i="5"/>
  <c r="AA426" i="5"/>
  <c r="P426" i="5"/>
  <c r="N426" i="5"/>
  <c r="M426" i="5"/>
  <c r="L426" i="5"/>
  <c r="K426" i="5"/>
  <c r="AA425" i="5"/>
  <c r="P425" i="5"/>
  <c r="K425" i="5"/>
  <c r="L425" i="5" s="1"/>
  <c r="AA424" i="5"/>
  <c r="P424" i="5"/>
  <c r="K424" i="5"/>
  <c r="N424" i="5" s="1"/>
  <c r="AW423" i="5"/>
  <c r="AA423" i="5"/>
  <c r="P423" i="5"/>
  <c r="N423" i="5"/>
  <c r="M423" i="5"/>
  <c r="K423" i="5"/>
  <c r="L423" i="5" s="1"/>
  <c r="AW422" i="5"/>
  <c r="AA422" i="5"/>
  <c r="P422" i="5"/>
  <c r="N422" i="5"/>
  <c r="M422" i="5"/>
  <c r="L422" i="5"/>
  <c r="K422" i="5"/>
  <c r="AA421" i="5"/>
  <c r="P421" i="5"/>
  <c r="L421" i="5"/>
  <c r="K421" i="5"/>
  <c r="AA420" i="5"/>
  <c r="P420" i="5"/>
  <c r="N420" i="5"/>
  <c r="K420" i="5"/>
  <c r="AW419" i="5"/>
  <c r="AA419" i="5"/>
  <c r="P419" i="5"/>
  <c r="N419" i="5"/>
  <c r="M419" i="5"/>
  <c r="K419" i="5"/>
  <c r="L419" i="5" s="1"/>
  <c r="AW418" i="5"/>
  <c r="AA418" i="5"/>
  <c r="P418" i="5"/>
  <c r="N418" i="5"/>
  <c r="M418" i="5"/>
  <c r="L418" i="5"/>
  <c r="K418" i="5"/>
  <c r="AA417" i="5"/>
  <c r="P417" i="5"/>
  <c r="L417" i="5"/>
  <c r="K417" i="5"/>
  <c r="AA416" i="5"/>
  <c r="P416" i="5"/>
  <c r="N416" i="5" s="1"/>
  <c r="K416" i="5"/>
  <c r="AW415" i="5"/>
  <c r="AA415" i="5"/>
  <c r="P415" i="5"/>
  <c r="N415" i="5"/>
  <c r="M415" i="5"/>
  <c r="K415" i="5"/>
  <c r="L415" i="5" s="1"/>
  <c r="AW414" i="5"/>
  <c r="AA414" i="5"/>
  <c r="P414" i="5"/>
  <c r="N414" i="5"/>
  <c r="M414" i="5"/>
  <c r="L414" i="5"/>
  <c r="K414" i="5"/>
  <c r="AT413" i="5"/>
  <c r="AR413" i="5"/>
  <c r="AM413" i="5"/>
  <c r="AB413" i="5"/>
  <c r="N413" i="5"/>
  <c r="M413" i="5"/>
  <c r="L413" i="5"/>
  <c r="K413" i="5"/>
  <c r="AT412" i="5"/>
  <c r="AR412" i="5"/>
  <c r="AM412" i="5"/>
  <c r="AB412" i="5"/>
  <c r="N412" i="5"/>
  <c r="M412" i="5"/>
  <c r="L412" i="5"/>
  <c r="K412" i="5"/>
  <c r="AT411" i="5"/>
  <c r="AR411" i="5"/>
  <c r="AM411" i="5"/>
  <c r="AB411" i="5"/>
  <c r="N411" i="5"/>
  <c r="M411" i="5"/>
  <c r="L411" i="5"/>
  <c r="K411" i="5"/>
  <c r="AT410" i="5"/>
  <c r="AR410" i="5"/>
  <c r="AM410" i="5"/>
  <c r="AB410" i="5"/>
  <c r="N410" i="5"/>
  <c r="M410" i="5"/>
  <c r="L410" i="5"/>
  <c r="AT409" i="5"/>
  <c r="AR409" i="5"/>
  <c r="AM409" i="5"/>
  <c r="AB409" i="5"/>
  <c r="N409" i="5"/>
  <c r="M409" i="5"/>
  <c r="L409" i="5"/>
  <c r="AW408" i="5"/>
  <c r="AA408" i="5"/>
  <c r="P408" i="5"/>
  <c r="N408" i="5"/>
  <c r="M408" i="5"/>
  <c r="K408" i="5"/>
  <c r="L408" i="5" s="1"/>
  <c r="AW407" i="5"/>
  <c r="AA407" i="5"/>
  <c r="P407" i="5"/>
  <c r="N407" i="5"/>
  <c r="M407" i="5"/>
  <c r="L407" i="5"/>
  <c r="K407" i="5"/>
  <c r="AA406" i="5"/>
  <c r="P406" i="5"/>
  <c r="L406" i="5"/>
  <c r="K406" i="5"/>
  <c r="AA405" i="5"/>
  <c r="P405" i="5"/>
  <c r="N405" i="5"/>
  <c r="K405" i="5"/>
  <c r="AA404" i="5"/>
  <c r="P404" i="5"/>
  <c r="K404" i="5"/>
  <c r="L404" i="5" s="1"/>
  <c r="AW403" i="5"/>
  <c r="AA403" i="5"/>
  <c r="P403" i="5"/>
  <c r="N403" i="5"/>
  <c r="M403" i="5"/>
  <c r="L403" i="5"/>
  <c r="K403" i="5"/>
  <c r="AA402" i="5"/>
  <c r="P402" i="5"/>
  <c r="K402" i="5"/>
  <c r="N402" i="5" s="1"/>
  <c r="AA401" i="5"/>
  <c r="P401" i="5"/>
  <c r="N401" i="5"/>
  <c r="M401" i="5"/>
  <c r="L401" i="5"/>
  <c r="K401" i="5"/>
  <c r="AW401" i="5" s="1"/>
  <c r="AW400" i="5"/>
  <c r="AA400" i="5"/>
  <c r="P400" i="5"/>
  <c r="M400" i="5"/>
  <c r="L400" i="5"/>
  <c r="K400" i="5"/>
  <c r="N400" i="5" s="1"/>
  <c r="AA399" i="5"/>
  <c r="P399" i="5"/>
  <c r="K399" i="5"/>
  <c r="L399" i="5" s="1"/>
  <c r="AA398" i="5"/>
  <c r="P398" i="5"/>
  <c r="N398" i="5"/>
  <c r="K398" i="5"/>
  <c r="AW398" i="5" s="1"/>
  <c r="AW397" i="5"/>
  <c r="AA397" i="5"/>
  <c r="P397" i="5"/>
  <c r="N397" i="5"/>
  <c r="M397" i="5"/>
  <c r="L397" i="5"/>
  <c r="K397" i="5"/>
  <c r="AW396" i="5"/>
  <c r="AA396" i="5"/>
  <c r="P396" i="5"/>
  <c r="M396" i="5"/>
  <c r="L396" i="5"/>
  <c r="K396" i="5"/>
  <c r="N396" i="5" s="1"/>
  <c r="AA395" i="5"/>
  <c r="P395" i="5"/>
  <c r="K395" i="5"/>
  <c r="L395" i="5" s="1"/>
  <c r="AA394" i="5"/>
  <c r="P394" i="5"/>
  <c r="N394" i="5"/>
  <c r="K394" i="5"/>
  <c r="AW394" i="5" s="1"/>
  <c r="AW393" i="5"/>
  <c r="AA393" i="5"/>
  <c r="P393" i="5"/>
  <c r="N393" i="5"/>
  <c r="M393" i="5"/>
  <c r="L393" i="5"/>
  <c r="K393" i="5"/>
  <c r="AW392" i="5"/>
  <c r="AA392" i="5"/>
  <c r="P392" i="5"/>
  <c r="M392" i="5"/>
  <c r="L392" i="5"/>
  <c r="K392" i="5"/>
  <c r="N392" i="5" s="1"/>
  <c r="P391" i="5"/>
  <c r="N391" i="5"/>
  <c r="K391" i="5"/>
  <c r="M391" i="5" s="1"/>
  <c r="AW390" i="5"/>
  <c r="P390" i="5"/>
  <c r="M390" i="5"/>
  <c r="L390" i="5"/>
  <c r="K390" i="5"/>
  <c r="N390" i="5" s="1"/>
  <c r="N389" i="5"/>
  <c r="M389" i="5"/>
  <c r="L389" i="5"/>
  <c r="K389" i="5"/>
  <c r="AW389" i="5" s="1"/>
  <c r="N388" i="5"/>
  <c r="K388" i="5"/>
  <c r="AW388" i="5" s="1"/>
  <c r="AS387" i="5"/>
  <c r="AQ387" i="5"/>
  <c r="AO387" i="5"/>
  <c r="T387" i="5"/>
  <c r="P387" i="5"/>
  <c r="AA387" i="5" s="1"/>
  <c r="N387" i="5"/>
  <c r="K387" i="5"/>
  <c r="AH387" i="5" s="1"/>
  <c r="AS386" i="5"/>
  <c r="AQ386" i="5"/>
  <c r="AO386" i="5"/>
  <c r="AH386" i="5"/>
  <c r="T386" i="5"/>
  <c r="S386" i="5" s="1"/>
  <c r="P386" i="5"/>
  <c r="M386" i="5"/>
  <c r="L386" i="5"/>
  <c r="AS385" i="5"/>
  <c r="AQ385" i="5"/>
  <c r="AO385" i="5"/>
  <c r="AH385" i="5"/>
  <c r="AA385" i="5"/>
  <c r="T385" i="5"/>
  <c r="S385" i="5" s="1"/>
  <c r="P385" i="5"/>
  <c r="N385" i="5"/>
  <c r="M385" i="5"/>
  <c r="L385" i="5"/>
  <c r="AS384" i="5"/>
  <c r="AQ384" i="5"/>
  <c r="AO384" i="5"/>
  <c r="AH384" i="5"/>
  <c r="T384" i="5"/>
  <c r="S384" i="5"/>
  <c r="P384" i="5"/>
  <c r="AA384" i="5" s="1"/>
  <c r="M384" i="5"/>
  <c r="L384" i="5"/>
  <c r="AS383" i="5"/>
  <c r="AQ383" i="5"/>
  <c r="AO383" i="5"/>
  <c r="AH383" i="5"/>
  <c r="T383" i="5"/>
  <c r="P383" i="5"/>
  <c r="M383" i="5"/>
  <c r="L383" i="5"/>
  <c r="AS382" i="5"/>
  <c r="AQ382" i="5"/>
  <c r="T382" i="5"/>
  <c r="P382" i="5"/>
  <c r="AA382" i="5" s="1"/>
  <c r="N382" i="5"/>
  <c r="M382" i="5"/>
  <c r="L382" i="5"/>
  <c r="K382" i="5"/>
  <c r="AH382" i="5" s="1"/>
  <c r="AS381" i="5"/>
  <c r="AQ381" i="5"/>
  <c r="T381" i="5"/>
  <c r="P381" i="5"/>
  <c r="AA381" i="5" s="1"/>
  <c r="M381" i="5"/>
  <c r="L381" i="5"/>
  <c r="K381" i="5"/>
  <c r="AH381" i="5" s="1"/>
  <c r="AW380" i="5"/>
  <c r="N380" i="5"/>
  <c r="M380" i="5"/>
  <c r="L380" i="5"/>
  <c r="AW379" i="5"/>
  <c r="N379" i="5"/>
  <c r="M379" i="5"/>
  <c r="L379" i="5"/>
  <c r="AW378" i="5"/>
  <c r="N378" i="5"/>
  <c r="M378" i="5"/>
  <c r="L378" i="5"/>
  <c r="AW377" i="5"/>
  <c r="AA377" i="5"/>
  <c r="N377" i="5"/>
  <c r="M377" i="5"/>
  <c r="L377" i="5"/>
  <c r="AW376" i="5"/>
  <c r="AA376" i="5"/>
  <c r="N376" i="5"/>
  <c r="M376" i="5"/>
  <c r="L376" i="5"/>
  <c r="AW375" i="5"/>
  <c r="AA375" i="5"/>
  <c r="N375" i="5"/>
  <c r="M375" i="5"/>
  <c r="L375" i="5"/>
  <c r="AT374" i="5"/>
  <c r="AR374" i="5"/>
  <c r="AM374" i="5"/>
  <c r="AB374" i="5"/>
  <c r="N374" i="5"/>
  <c r="M374" i="5"/>
  <c r="L374" i="5"/>
  <c r="AT373" i="5"/>
  <c r="AR373" i="5"/>
  <c r="AM373" i="5"/>
  <c r="AB373" i="5"/>
  <c r="N373" i="5"/>
  <c r="M373" i="5"/>
  <c r="L373" i="5"/>
  <c r="AT372" i="5"/>
  <c r="AR372" i="5"/>
  <c r="AM372" i="5"/>
  <c r="AB372" i="5"/>
  <c r="N372" i="5"/>
  <c r="M372" i="5"/>
  <c r="L372" i="5"/>
  <c r="AT371" i="5"/>
  <c r="AR371" i="5"/>
  <c r="AM371" i="5"/>
  <c r="AB371" i="5"/>
  <c r="N371" i="5"/>
  <c r="M371" i="5"/>
  <c r="L371" i="5"/>
  <c r="AT370" i="5"/>
  <c r="AR370" i="5"/>
  <c r="AM370" i="5"/>
  <c r="AB370" i="5"/>
  <c r="N370" i="5"/>
  <c r="M370" i="5"/>
  <c r="L370" i="5"/>
  <c r="AT369" i="5"/>
  <c r="AR369" i="5"/>
  <c r="AB369" i="5"/>
  <c r="K369" i="5"/>
  <c r="N369" i="5" s="1"/>
  <c r="AT368" i="5"/>
  <c r="AR368" i="5"/>
  <c r="AB368" i="5"/>
  <c r="K368" i="5"/>
  <c r="N368" i="5" s="1"/>
  <c r="AT367" i="5"/>
  <c r="AR367" i="5"/>
  <c r="AB367" i="5"/>
  <c r="K367" i="5"/>
  <c r="N367" i="5" s="1"/>
  <c r="AT366" i="5"/>
  <c r="AR366" i="5"/>
  <c r="AB366" i="5"/>
  <c r="K366" i="5"/>
  <c r="N366" i="5" s="1"/>
  <c r="AT365" i="5"/>
  <c r="AR365" i="5"/>
  <c r="AB365" i="5"/>
  <c r="K365" i="5"/>
  <c r="N365" i="5" s="1"/>
  <c r="AT364" i="5"/>
  <c r="AR364" i="5"/>
  <c r="AM364" i="5"/>
  <c r="AB364" i="5"/>
  <c r="N364" i="5"/>
  <c r="M364" i="5"/>
  <c r="L364" i="5"/>
  <c r="AT363" i="5"/>
  <c r="AR363" i="5"/>
  <c r="AM363" i="5"/>
  <c r="AB363" i="5"/>
  <c r="N363" i="5"/>
  <c r="M363" i="5"/>
  <c r="L363" i="5"/>
  <c r="K363" i="5"/>
  <c r="AT362" i="5"/>
  <c r="AR362" i="5"/>
  <c r="AM362" i="5"/>
  <c r="AB362" i="5"/>
  <c r="N362" i="5"/>
  <c r="M362" i="5"/>
  <c r="L362" i="5"/>
  <c r="K362" i="5"/>
  <c r="AT361" i="5"/>
  <c r="AR361" i="5"/>
  <c r="AM361" i="5"/>
  <c r="AB361" i="5"/>
  <c r="N361" i="5"/>
  <c r="M361" i="5"/>
  <c r="L361" i="5"/>
  <c r="K361" i="5"/>
  <c r="AT360" i="5"/>
  <c r="AR360" i="5"/>
  <c r="AM360" i="5"/>
  <c r="AB360" i="5"/>
  <c r="N360" i="5"/>
  <c r="M360" i="5"/>
  <c r="L360" i="5"/>
  <c r="K360" i="5"/>
  <c r="AT359" i="5"/>
  <c r="AR359" i="5"/>
  <c r="AM359" i="5"/>
  <c r="AB359" i="5"/>
  <c r="N359" i="5"/>
  <c r="M359" i="5"/>
  <c r="L359" i="5"/>
  <c r="K359" i="5"/>
  <c r="AT358" i="5"/>
  <c r="AR358" i="5"/>
  <c r="AM358" i="5"/>
  <c r="AB358" i="5"/>
  <c r="N358" i="5"/>
  <c r="M358" i="5"/>
  <c r="L358" i="5"/>
  <c r="K358" i="5"/>
  <c r="AW357" i="5"/>
  <c r="AA357" i="5"/>
  <c r="P357" i="5"/>
  <c r="M357" i="5"/>
  <c r="L357" i="5"/>
  <c r="K357" i="5"/>
  <c r="N357" i="5" s="1"/>
  <c r="AA356" i="5"/>
  <c r="P356" i="5"/>
  <c r="L356" i="5"/>
  <c r="K356" i="5"/>
  <c r="N356" i="5" s="1"/>
  <c r="AA355" i="5"/>
  <c r="P355" i="5"/>
  <c r="K355" i="5"/>
  <c r="N355" i="5" s="1"/>
  <c r="AW354" i="5"/>
  <c r="AA354" i="5"/>
  <c r="P354" i="5"/>
  <c r="N354" i="5"/>
  <c r="M354" i="5"/>
  <c r="L354" i="5"/>
  <c r="K354" i="5"/>
  <c r="AW353" i="5"/>
  <c r="P353" i="5"/>
  <c r="L353" i="5"/>
  <c r="K353" i="5"/>
  <c r="N353" i="5" s="1"/>
  <c r="AA352" i="5"/>
  <c r="P352" i="5"/>
  <c r="K352" i="5"/>
  <c r="N352" i="5" s="1"/>
  <c r="AW351" i="5"/>
  <c r="AA351" i="5"/>
  <c r="P351" i="5"/>
  <c r="N351" i="5"/>
  <c r="M351" i="5"/>
  <c r="L351" i="5"/>
  <c r="K351" i="5"/>
  <c r="AW350" i="5"/>
  <c r="AA350" i="5"/>
  <c r="P350" i="5"/>
  <c r="M350" i="5"/>
  <c r="L350" i="5"/>
  <c r="K350" i="5"/>
  <c r="N350" i="5" s="1"/>
  <c r="P349" i="5"/>
  <c r="K349" i="5"/>
  <c r="N349" i="5" s="1"/>
  <c r="AS348" i="5"/>
  <c r="AQ348" i="5"/>
  <c r="AO348" i="5"/>
  <c r="T348" i="5"/>
  <c r="P348" i="5"/>
  <c r="AA348" i="5" s="1"/>
  <c r="K348" i="5"/>
  <c r="AH348" i="5" s="1"/>
  <c r="AS347" i="5"/>
  <c r="AQ347" i="5"/>
  <c r="AO347" i="5"/>
  <c r="AH347" i="5"/>
  <c r="T347" i="5"/>
  <c r="S347" i="5" s="1"/>
  <c r="P347" i="5"/>
  <c r="AA347" i="5" s="1"/>
  <c r="M347" i="5"/>
  <c r="L347" i="5"/>
  <c r="AS346" i="5"/>
  <c r="AQ346" i="5"/>
  <c r="AO346" i="5"/>
  <c r="AA346" i="5"/>
  <c r="T346" i="5"/>
  <c r="S346" i="5" s="1"/>
  <c r="P346" i="5"/>
  <c r="N346" i="5"/>
  <c r="M346" i="5"/>
  <c r="L346" i="5"/>
  <c r="K346" i="5"/>
  <c r="AH346" i="5" s="1"/>
  <c r="AS345" i="5"/>
  <c r="AQ345" i="5"/>
  <c r="AO345" i="5"/>
  <c r="AH345" i="5"/>
  <c r="T345" i="5"/>
  <c r="S345" i="5" s="1"/>
  <c r="P345" i="5"/>
  <c r="N345" i="5" s="1"/>
  <c r="M345" i="5"/>
  <c r="L345" i="5"/>
  <c r="AS344" i="5"/>
  <c r="AQ344" i="5"/>
  <c r="AO344" i="5"/>
  <c r="AH344" i="5"/>
  <c r="T344" i="5"/>
  <c r="S344" i="5" s="1"/>
  <c r="P344" i="5"/>
  <c r="AA344" i="5" s="1"/>
  <c r="M344" i="5"/>
  <c r="L344" i="5"/>
  <c r="AT343" i="5"/>
  <c r="AR343" i="5"/>
  <c r="AM343" i="5"/>
  <c r="AB343" i="5"/>
  <c r="L343" i="5"/>
  <c r="K343" i="5"/>
  <c r="N343" i="5" s="1"/>
  <c r="AT342" i="5"/>
  <c r="AR342" i="5"/>
  <c r="AM342" i="5"/>
  <c r="AB342" i="5"/>
  <c r="L342" i="5"/>
  <c r="K342" i="5"/>
  <c r="N342" i="5" s="1"/>
  <c r="P341" i="5"/>
  <c r="N341" i="5"/>
  <c r="M341" i="5"/>
  <c r="K341" i="5"/>
  <c r="AW341" i="5" s="1"/>
  <c r="AW340" i="5"/>
  <c r="P340" i="5"/>
  <c r="L340" i="5"/>
  <c r="K340" i="5"/>
  <c r="N340" i="5" s="1"/>
  <c r="P339" i="5"/>
  <c r="N339" i="5"/>
  <c r="M339" i="5"/>
  <c r="K339" i="5"/>
  <c r="AW339" i="5" s="1"/>
  <c r="AW338" i="5"/>
  <c r="P338" i="5"/>
  <c r="L338" i="5"/>
  <c r="K338" i="5"/>
  <c r="N338" i="5" s="1"/>
  <c r="P337" i="5"/>
  <c r="N337" i="5"/>
  <c r="M337" i="5"/>
  <c r="K337" i="5"/>
  <c r="AW337" i="5" s="1"/>
  <c r="AW336" i="5"/>
  <c r="AA336" i="5"/>
  <c r="P336" i="5"/>
  <c r="M336" i="5"/>
  <c r="L336" i="5"/>
  <c r="K336" i="5"/>
  <c r="N336" i="5" s="1"/>
  <c r="AA335" i="5"/>
  <c r="P335" i="5"/>
  <c r="L335" i="5"/>
  <c r="K335" i="5"/>
  <c r="N335" i="5" s="1"/>
  <c r="AA334" i="5"/>
  <c r="P334" i="5"/>
  <c r="K334" i="5"/>
  <c r="N334" i="5" s="1"/>
  <c r="AW333" i="5"/>
  <c r="P333" i="5"/>
  <c r="M333" i="5"/>
  <c r="L333" i="5"/>
  <c r="K333" i="5"/>
  <c r="N333" i="5" s="1"/>
  <c r="P332" i="5"/>
  <c r="K332" i="5"/>
  <c r="N332" i="5" s="1"/>
  <c r="AW331" i="5"/>
  <c r="P331" i="5"/>
  <c r="M331" i="5"/>
  <c r="L331" i="5"/>
  <c r="K331" i="5"/>
  <c r="N331" i="5" s="1"/>
  <c r="P330" i="5"/>
  <c r="K330" i="5"/>
  <c r="N330" i="5" s="1"/>
  <c r="AW329" i="5"/>
  <c r="P329" i="5"/>
  <c r="M329" i="5"/>
  <c r="L329" i="5"/>
  <c r="K329" i="5"/>
  <c r="N329" i="5" s="1"/>
  <c r="P328" i="5"/>
  <c r="K328" i="5"/>
  <c r="N328" i="5" s="1"/>
  <c r="AW327" i="5"/>
  <c r="P327" i="5"/>
  <c r="M327" i="5"/>
  <c r="L327" i="5"/>
  <c r="K327" i="5"/>
  <c r="N327" i="5" s="1"/>
  <c r="P326" i="5"/>
  <c r="K326" i="5"/>
  <c r="N326" i="5" s="1"/>
  <c r="AS325" i="5"/>
  <c r="AQ325" i="5"/>
  <c r="AO325" i="5"/>
  <c r="AH325" i="5"/>
  <c r="AA325" i="5"/>
  <c r="L325" i="5"/>
  <c r="K325" i="5"/>
  <c r="N325" i="5" s="1"/>
  <c r="AS324" i="5"/>
  <c r="AQ324" i="5"/>
  <c r="AO324" i="5"/>
  <c r="T324" i="5"/>
  <c r="S324" i="5" s="1"/>
  <c r="P324" i="5"/>
  <c r="AA324" i="5" s="1"/>
  <c r="L324" i="5"/>
  <c r="K324" i="5"/>
  <c r="AH324" i="5" s="1"/>
  <c r="AS323" i="5"/>
  <c r="AQ323" i="5"/>
  <c r="AO323" i="5"/>
  <c r="T323" i="5"/>
  <c r="S323" i="5" s="1"/>
  <c r="P323" i="5"/>
  <c r="AA323" i="5" s="1"/>
  <c r="L323" i="5"/>
  <c r="K323" i="5"/>
  <c r="AH323" i="5" s="1"/>
  <c r="AS322" i="5"/>
  <c r="AQ322" i="5"/>
  <c r="AO322" i="5"/>
  <c r="T322" i="5"/>
  <c r="S322" i="5" s="1"/>
  <c r="P322" i="5"/>
  <c r="AA322" i="5" s="1"/>
  <c r="L322" i="5"/>
  <c r="K322" i="5"/>
  <c r="AH322" i="5" s="1"/>
  <c r="AW321" i="5"/>
  <c r="P321" i="5"/>
  <c r="N321" i="5"/>
  <c r="M321" i="5"/>
  <c r="L321" i="5"/>
  <c r="K321" i="5"/>
  <c r="AW320" i="5"/>
  <c r="P320" i="5"/>
  <c r="L320" i="5"/>
  <c r="K320" i="5"/>
  <c r="N320" i="5" s="1"/>
  <c r="P319" i="5"/>
  <c r="N319" i="5"/>
  <c r="M319" i="5"/>
  <c r="K319" i="5"/>
  <c r="AW319" i="5" s="1"/>
  <c r="AW318" i="5"/>
  <c r="P318" i="5"/>
  <c r="L318" i="5"/>
  <c r="K318" i="5"/>
  <c r="N318" i="5" s="1"/>
  <c r="P317" i="5"/>
  <c r="N317" i="5"/>
  <c r="M317" i="5"/>
  <c r="K317" i="5"/>
  <c r="AW317" i="5" s="1"/>
  <c r="AW316" i="5"/>
  <c r="P316" i="5"/>
  <c r="L316" i="5"/>
  <c r="K316" i="5"/>
  <c r="N316" i="5" s="1"/>
  <c r="P315" i="5"/>
  <c r="N315" i="5"/>
  <c r="M315" i="5"/>
  <c r="K315" i="5"/>
  <c r="AW315" i="5" s="1"/>
  <c r="AW314" i="5"/>
  <c r="P314" i="5"/>
  <c r="L314" i="5"/>
  <c r="K314" i="5"/>
  <c r="N314" i="5" s="1"/>
  <c r="AA313" i="5"/>
  <c r="P313" i="5"/>
  <c r="K313" i="5"/>
  <c r="N313" i="5" s="1"/>
  <c r="AW312" i="5"/>
  <c r="AA312" i="5"/>
  <c r="P312" i="5"/>
  <c r="N312" i="5"/>
  <c r="M312" i="5"/>
  <c r="K312" i="5"/>
  <c r="L312" i="5" s="1"/>
  <c r="AW311" i="5"/>
  <c r="AA311" i="5"/>
  <c r="P311" i="5"/>
  <c r="N311" i="5"/>
  <c r="M311" i="5"/>
  <c r="L311" i="5"/>
  <c r="K311" i="5"/>
  <c r="AA310" i="5"/>
  <c r="P310" i="5"/>
  <c r="L310" i="5"/>
  <c r="K310" i="5"/>
  <c r="N310" i="5" s="1"/>
  <c r="AA309" i="5"/>
  <c r="P309" i="5"/>
  <c r="K309" i="5"/>
  <c r="AW308" i="5"/>
  <c r="AA308" i="5"/>
  <c r="P308" i="5"/>
  <c r="N308" i="5"/>
  <c r="M308" i="5"/>
  <c r="K308" i="5"/>
  <c r="L308" i="5" s="1"/>
  <c r="AW307" i="5"/>
  <c r="AA307" i="5"/>
  <c r="P307" i="5"/>
  <c r="N307" i="5"/>
  <c r="M307" i="5"/>
  <c r="L307" i="5"/>
  <c r="K307" i="5"/>
  <c r="AA306" i="5"/>
  <c r="P306" i="5"/>
  <c r="L306" i="5"/>
  <c r="K306" i="5"/>
  <c r="N306" i="5" s="1"/>
  <c r="AA305" i="5"/>
  <c r="P305" i="5"/>
  <c r="K305" i="5"/>
  <c r="AW304" i="5"/>
  <c r="AA304" i="5"/>
  <c r="N304" i="5"/>
  <c r="M304" i="5"/>
  <c r="L304" i="5"/>
  <c r="AW303" i="5"/>
  <c r="AA303" i="5"/>
  <c r="N303" i="5"/>
  <c r="M303" i="5"/>
  <c r="L303" i="5"/>
  <c r="AW302" i="5"/>
  <c r="AA302" i="5"/>
  <c r="N302" i="5"/>
  <c r="M302" i="5"/>
  <c r="L302" i="5"/>
  <c r="AW301" i="5"/>
  <c r="AA301" i="5"/>
  <c r="N301" i="5"/>
  <c r="M301" i="5"/>
  <c r="L301" i="5"/>
  <c r="AW300" i="5"/>
  <c r="AA300" i="5"/>
  <c r="N300" i="5"/>
  <c r="M300" i="5"/>
  <c r="L300" i="5"/>
  <c r="AW299" i="5"/>
  <c r="AA299" i="5"/>
  <c r="N299" i="5"/>
  <c r="M299" i="5"/>
  <c r="L299" i="5"/>
  <c r="P298" i="5"/>
  <c r="K298" i="5"/>
  <c r="AW297" i="5"/>
  <c r="P297" i="5"/>
  <c r="M297" i="5"/>
  <c r="L297" i="5"/>
  <c r="K297" i="5"/>
  <c r="N297" i="5" s="1"/>
  <c r="P296" i="5"/>
  <c r="K296" i="5"/>
  <c r="AT295" i="5"/>
  <c r="AR295" i="5"/>
  <c r="AB295" i="5"/>
  <c r="N295" i="5"/>
  <c r="K295" i="5"/>
  <c r="AT294" i="5"/>
  <c r="AR294" i="5"/>
  <c r="AB294" i="5"/>
  <c r="N294" i="5"/>
  <c r="K294" i="5"/>
  <c r="AT293" i="5"/>
  <c r="AR293" i="5"/>
  <c r="AB293" i="5"/>
  <c r="K293" i="5"/>
  <c r="N293" i="5" s="1"/>
  <c r="AT292" i="5"/>
  <c r="AR292" i="5"/>
  <c r="AB292" i="5"/>
  <c r="K292" i="5"/>
  <c r="AT291" i="5"/>
  <c r="AR291" i="5"/>
  <c r="AB291" i="5"/>
  <c r="N291" i="5"/>
  <c r="K291" i="5"/>
  <c r="AT290" i="5"/>
  <c r="AR290" i="5"/>
  <c r="AM290" i="5"/>
  <c r="AB290" i="5"/>
  <c r="N290" i="5"/>
  <c r="M290" i="5"/>
  <c r="L290" i="5"/>
  <c r="AT289" i="5"/>
  <c r="AR289" i="5"/>
  <c r="AM289" i="5"/>
  <c r="AB289" i="5"/>
  <c r="N289" i="5"/>
  <c r="M289" i="5"/>
  <c r="L289" i="5"/>
  <c r="AT288" i="5"/>
  <c r="AR288" i="5"/>
  <c r="AM288" i="5"/>
  <c r="AB288" i="5"/>
  <c r="M288" i="5"/>
  <c r="L288" i="5"/>
  <c r="K288" i="5"/>
  <c r="N288" i="5" s="1"/>
  <c r="AT287" i="5"/>
  <c r="AR287" i="5"/>
  <c r="AM287" i="5"/>
  <c r="AB287" i="5"/>
  <c r="M287" i="5"/>
  <c r="L287" i="5"/>
  <c r="K287" i="5"/>
  <c r="N287" i="5" s="1"/>
  <c r="AW286" i="5"/>
  <c r="N286" i="5"/>
  <c r="M286" i="5"/>
  <c r="L286" i="5"/>
  <c r="AW285" i="5"/>
  <c r="AA285" i="5"/>
  <c r="N285" i="5"/>
  <c r="M285" i="5"/>
  <c r="L285" i="5"/>
  <c r="AW284" i="5"/>
  <c r="AA284" i="5"/>
  <c r="N284" i="5"/>
  <c r="M284" i="5"/>
  <c r="L284" i="5"/>
  <c r="AW283" i="5"/>
  <c r="AA283" i="5"/>
  <c r="N283" i="5"/>
  <c r="M283" i="5"/>
  <c r="L283" i="5"/>
  <c r="AW282" i="5"/>
  <c r="N282" i="5"/>
  <c r="M282" i="5"/>
  <c r="L282" i="5"/>
  <c r="AW281" i="5"/>
  <c r="N281" i="5"/>
  <c r="M281" i="5"/>
  <c r="L281" i="5"/>
  <c r="AT280" i="5"/>
  <c r="AR280" i="5"/>
  <c r="AM280" i="5"/>
  <c r="AB280" i="5"/>
  <c r="L280" i="5"/>
  <c r="K280" i="5"/>
  <c r="AT279" i="5"/>
  <c r="AR279" i="5"/>
  <c r="AB279" i="5"/>
  <c r="K279" i="5"/>
  <c r="AM279" i="5" s="1"/>
  <c r="AW278" i="5"/>
  <c r="AA278" i="5"/>
  <c r="N278" i="5"/>
  <c r="M278" i="5"/>
  <c r="L278" i="5"/>
  <c r="AW277" i="5"/>
  <c r="AA277" i="5"/>
  <c r="N277" i="5"/>
  <c r="M277" i="5"/>
  <c r="L277" i="5"/>
  <c r="AW276" i="5"/>
  <c r="AA276" i="5"/>
  <c r="N276" i="5"/>
  <c r="M276" i="5"/>
  <c r="L276" i="5"/>
  <c r="AW275" i="5"/>
  <c r="AA275" i="5"/>
  <c r="N275" i="5"/>
  <c r="M275" i="5"/>
  <c r="L275" i="5"/>
  <c r="AW274" i="5"/>
  <c r="AA274" i="5"/>
  <c r="N274" i="5"/>
  <c r="M274" i="5"/>
  <c r="L274" i="5"/>
  <c r="AW273" i="5"/>
  <c r="AA273" i="5"/>
  <c r="N273" i="5"/>
  <c r="M273" i="5"/>
  <c r="L273" i="5"/>
  <c r="AW272" i="5"/>
  <c r="AA272" i="5"/>
  <c r="N272" i="5"/>
  <c r="M272" i="5"/>
  <c r="L272" i="5"/>
  <c r="AW271" i="5"/>
  <c r="AA271" i="5"/>
  <c r="N271" i="5"/>
  <c r="M271" i="5"/>
  <c r="L271" i="5"/>
  <c r="AW270" i="5"/>
  <c r="AA270" i="5"/>
  <c r="N270" i="5"/>
  <c r="M270" i="5"/>
  <c r="L270" i="5"/>
  <c r="AW269" i="5"/>
  <c r="N269" i="5"/>
  <c r="M269" i="5"/>
  <c r="L269" i="5"/>
  <c r="AW268" i="5"/>
  <c r="N268" i="5"/>
  <c r="M268" i="5"/>
  <c r="L268" i="5"/>
  <c r="AS267" i="5"/>
  <c r="AQ267" i="5"/>
  <c r="AO267" i="5"/>
  <c r="T267" i="5"/>
  <c r="S267" i="5" s="1"/>
  <c r="P267" i="5"/>
  <c r="AA267" i="5" s="1"/>
  <c r="M267" i="5"/>
  <c r="L267" i="5"/>
  <c r="K267" i="5"/>
  <c r="AH267" i="5" s="1"/>
  <c r="AS266" i="5"/>
  <c r="AQ266" i="5"/>
  <c r="AO266" i="5"/>
  <c r="AH266" i="5"/>
  <c r="T266" i="5"/>
  <c r="S266" i="5" s="1"/>
  <c r="P266" i="5"/>
  <c r="AA266" i="5" s="1"/>
  <c r="M266" i="5"/>
  <c r="L266" i="5"/>
  <c r="AS265" i="5"/>
  <c r="AQ265" i="5"/>
  <c r="AO265" i="5"/>
  <c r="AH265" i="5"/>
  <c r="T265" i="5"/>
  <c r="P265" i="5"/>
  <c r="AA265" i="5" s="1"/>
  <c r="L265" i="5"/>
  <c r="K265" i="5"/>
  <c r="AA264" i="5"/>
  <c r="N264" i="5"/>
  <c r="AS263" i="5"/>
  <c r="AQ263" i="5"/>
  <c r="AO263" i="5"/>
  <c r="AA263" i="5"/>
  <c r="T263" i="5"/>
  <c r="S263" i="5" s="1"/>
  <c r="P263" i="5"/>
  <c r="N263" i="5"/>
  <c r="M263" i="5"/>
  <c r="K263" i="5"/>
  <c r="L263" i="5" s="1"/>
  <c r="AS262" i="5"/>
  <c r="AQ262" i="5"/>
  <c r="AO262" i="5"/>
  <c r="AA262" i="5"/>
  <c r="N262" i="5"/>
  <c r="K262" i="5"/>
  <c r="AS261" i="5"/>
  <c r="AQ261" i="5"/>
  <c r="AO261" i="5"/>
  <c r="AA261" i="5"/>
  <c r="T261" i="5"/>
  <c r="S261" i="5" s="1"/>
  <c r="P261" i="5"/>
  <c r="K261" i="5"/>
  <c r="AH261" i="5" s="1"/>
  <c r="AS260" i="5"/>
  <c r="AQ260" i="5"/>
  <c r="AO260" i="5"/>
  <c r="AH260" i="5"/>
  <c r="AA260" i="5"/>
  <c r="L260" i="5"/>
  <c r="K260" i="5"/>
  <c r="AS259" i="5"/>
  <c r="AQ259" i="5"/>
  <c r="AO259" i="5"/>
  <c r="T259" i="5"/>
  <c r="S259" i="5" s="1"/>
  <c r="P259" i="5"/>
  <c r="AA259" i="5" s="1"/>
  <c r="K259" i="5"/>
  <c r="AH259" i="5" s="1"/>
  <c r="P258" i="5"/>
  <c r="N258" i="5"/>
  <c r="M258" i="5"/>
  <c r="K258" i="5"/>
  <c r="AW258" i="5" s="1"/>
  <c r="AW257" i="5"/>
  <c r="P257" i="5"/>
  <c r="K257" i="5"/>
  <c r="L257" i="5" s="1"/>
  <c r="P256" i="5"/>
  <c r="N256" i="5"/>
  <c r="M256" i="5"/>
  <c r="K256" i="5"/>
  <c r="AW256" i="5" s="1"/>
  <c r="AW255" i="5"/>
  <c r="P255" i="5"/>
  <c r="K255" i="5"/>
  <c r="L255" i="5" s="1"/>
  <c r="AA254" i="5"/>
  <c r="P254" i="5"/>
  <c r="K254" i="5"/>
  <c r="N254" i="5" s="1"/>
  <c r="AW253" i="5"/>
  <c r="AA253" i="5"/>
  <c r="P253" i="5"/>
  <c r="N253" i="5"/>
  <c r="M253" i="5"/>
  <c r="K253" i="5"/>
  <c r="L253" i="5" s="1"/>
  <c r="AW252" i="5"/>
  <c r="AA252" i="5"/>
  <c r="P252" i="5"/>
  <c r="N252" i="5"/>
  <c r="M252" i="5"/>
  <c r="L252" i="5"/>
  <c r="K252" i="5"/>
  <c r="AA251" i="5"/>
  <c r="P251" i="5"/>
  <c r="K251" i="5"/>
  <c r="AA250" i="5"/>
  <c r="P250" i="5"/>
  <c r="K250" i="5"/>
  <c r="AW249" i="5"/>
  <c r="AA249" i="5"/>
  <c r="P249" i="5"/>
  <c r="N249" i="5"/>
  <c r="M249" i="5"/>
  <c r="K249" i="5"/>
  <c r="L249" i="5" s="1"/>
  <c r="AW248" i="5"/>
  <c r="AA248" i="5"/>
  <c r="P248" i="5"/>
  <c r="N248" i="5"/>
  <c r="M248" i="5"/>
  <c r="L248" i="5"/>
  <c r="K248" i="5"/>
  <c r="AA247" i="5"/>
  <c r="P247" i="5"/>
  <c r="L247" i="5"/>
  <c r="K247" i="5"/>
  <c r="AA246" i="5"/>
  <c r="P246" i="5"/>
  <c r="N246" i="5"/>
  <c r="K246" i="5"/>
  <c r="AW245" i="5"/>
  <c r="AA245" i="5"/>
  <c r="P245" i="5"/>
  <c r="N245" i="5"/>
  <c r="M245" i="5"/>
  <c r="K245" i="5"/>
  <c r="L245" i="5" s="1"/>
  <c r="AW244" i="5"/>
  <c r="AA244" i="5"/>
  <c r="P244" i="5"/>
  <c r="N244" i="5"/>
  <c r="M244" i="5"/>
  <c r="L244" i="5"/>
  <c r="K244" i="5"/>
  <c r="AA243" i="5"/>
  <c r="P243" i="5"/>
  <c r="L243" i="5"/>
  <c r="K243" i="5"/>
  <c r="AA242" i="5"/>
  <c r="P242" i="5"/>
  <c r="N242" i="5" s="1"/>
  <c r="K242" i="5"/>
  <c r="AW241" i="5"/>
  <c r="AA241" i="5"/>
  <c r="P241" i="5"/>
  <c r="N241" i="5"/>
  <c r="M241" i="5"/>
  <c r="K241" i="5"/>
  <c r="L241" i="5" s="1"/>
  <c r="AW240" i="5"/>
  <c r="AA240" i="5"/>
  <c r="P240" i="5"/>
  <c r="N240" i="5"/>
  <c r="M240" i="5"/>
  <c r="L240" i="5"/>
  <c r="K240" i="5"/>
  <c r="AA239" i="5"/>
  <c r="P239" i="5"/>
  <c r="K239" i="5"/>
  <c r="L239" i="5" s="1"/>
  <c r="AA238" i="5"/>
  <c r="P238" i="5"/>
  <c r="K238" i="5"/>
  <c r="N238" i="5" s="1"/>
  <c r="AW237" i="5"/>
  <c r="AA237" i="5"/>
  <c r="P237" i="5"/>
  <c r="N237" i="5"/>
  <c r="M237" i="5"/>
  <c r="K237" i="5"/>
  <c r="L237" i="5" s="1"/>
  <c r="AW236" i="5"/>
  <c r="AA236" i="5"/>
  <c r="P236" i="5"/>
  <c r="N236" i="5"/>
  <c r="M236" i="5"/>
  <c r="L236" i="5"/>
  <c r="K236" i="5"/>
  <c r="AA235" i="5"/>
  <c r="P235" i="5"/>
  <c r="K235" i="5"/>
  <c r="AA234" i="5"/>
  <c r="P234" i="5"/>
  <c r="K234" i="5"/>
  <c r="AW233" i="5"/>
  <c r="AA233" i="5"/>
  <c r="P233" i="5"/>
  <c r="N233" i="5"/>
  <c r="M233" i="5"/>
  <c r="K233" i="5"/>
  <c r="L233" i="5" s="1"/>
  <c r="AW232" i="5"/>
  <c r="AA232" i="5"/>
  <c r="P232" i="5"/>
  <c r="N232" i="5"/>
  <c r="M232" i="5"/>
  <c r="L232" i="5"/>
  <c r="K232" i="5"/>
  <c r="AA231" i="5"/>
  <c r="P231" i="5"/>
  <c r="L231" i="5"/>
  <c r="K231" i="5"/>
  <c r="AA230" i="5"/>
  <c r="P230" i="5"/>
  <c r="N230" i="5"/>
  <c r="K230" i="5"/>
  <c r="AW229" i="5"/>
  <c r="AA229" i="5"/>
  <c r="P229" i="5"/>
  <c r="N229" i="5"/>
  <c r="M229" i="5"/>
  <c r="K229" i="5"/>
  <c r="L229" i="5" s="1"/>
  <c r="AW228" i="5"/>
  <c r="AA228" i="5"/>
  <c r="P228" i="5"/>
  <c r="N228" i="5"/>
  <c r="M228" i="5"/>
  <c r="L228" i="5"/>
  <c r="K228" i="5"/>
  <c r="AA227" i="5"/>
  <c r="P227" i="5"/>
  <c r="L227" i="5"/>
  <c r="K227" i="5"/>
  <c r="AA226" i="5"/>
  <c r="P226" i="5"/>
  <c r="N226" i="5" s="1"/>
  <c r="K226" i="5"/>
  <c r="AW225" i="5"/>
  <c r="AA225" i="5"/>
  <c r="P225" i="5"/>
  <c r="N225" i="5"/>
  <c r="M225" i="5"/>
  <c r="K225" i="5"/>
  <c r="L225" i="5" s="1"/>
  <c r="AW224" i="5"/>
  <c r="AA224" i="5"/>
  <c r="P224" i="5"/>
  <c r="N224" i="5"/>
  <c r="M224" i="5"/>
  <c r="L224" i="5"/>
  <c r="K224" i="5"/>
  <c r="AA223" i="5"/>
  <c r="P223" i="5"/>
  <c r="K223" i="5"/>
  <c r="L223" i="5" s="1"/>
  <c r="AA222" i="5"/>
  <c r="P222" i="5"/>
  <c r="K222" i="5"/>
  <c r="N222" i="5" s="1"/>
  <c r="AW221" i="5"/>
  <c r="AA221" i="5"/>
  <c r="P221" i="5"/>
  <c r="N221" i="5"/>
  <c r="M221" i="5"/>
  <c r="K221" i="5"/>
  <c r="L221" i="5" s="1"/>
  <c r="AW220" i="5"/>
  <c r="AA220" i="5"/>
  <c r="P220" i="5"/>
  <c r="N220" i="5"/>
  <c r="M220" i="5"/>
  <c r="L220" i="5"/>
  <c r="K220" i="5"/>
  <c r="AW219" i="5"/>
  <c r="N219" i="5"/>
  <c r="M219" i="5"/>
  <c r="L219" i="5"/>
  <c r="AW218" i="5"/>
  <c r="N218" i="5"/>
  <c r="M218" i="5"/>
  <c r="L218" i="5"/>
  <c r="AW217" i="5"/>
  <c r="N217" i="5"/>
  <c r="M217" i="5"/>
  <c r="L217" i="5"/>
  <c r="AA216" i="5"/>
  <c r="P216" i="5"/>
  <c r="K216" i="5"/>
  <c r="AA215" i="5"/>
  <c r="P215" i="5"/>
  <c r="K215" i="5"/>
  <c r="AW214" i="5"/>
  <c r="AA214" i="5"/>
  <c r="P214" i="5"/>
  <c r="N214" i="5"/>
  <c r="M214" i="5"/>
  <c r="K214" i="5"/>
  <c r="L214" i="5" s="1"/>
  <c r="AW213" i="5"/>
  <c r="AA213" i="5"/>
  <c r="P213" i="5"/>
  <c r="N213" i="5"/>
  <c r="M213" i="5"/>
  <c r="L213" i="5"/>
  <c r="K213" i="5"/>
  <c r="AA212" i="5"/>
  <c r="P212" i="5"/>
  <c r="L212" i="5"/>
  <c r="K212" i="5"/>
  <c r="AA211" i="5"/>
  <c r="P211" i="5"/>
  <c r="N211" i="5"/>
  <c r="K211" i="5"/>
  <c r="AT210" i="5"/>
  <c r="AR210" i="5"/>
  <c r="AM210" i="5"/>
  <c r="AB210" i="5"/>
  <c r="N210" i="5"/>
  <c r="M210" i="5"/>
  <c r="L210" i="5"/>
  <c r="AT209" i="5"/>
  <c r="AR209" i="5"/>
  <c r="AB209" i="5"/>
  <c r="N209" i="5"/>
  <c r="M209" i="5"/>
  <c r="K209" i="5"/>
  <c r="AM209" i="5" s="1"/>
  <c r="AT208" i="5"/>
  <c r="N208" i="5" s="1"/>
  <c r="AR208" i="5"/>
  <c r="AB208" i="5"/>
  <c r="M208" i="5"/>
  <c r="K208" i="5"/>
  <c r="AM208" i="5" s="1"/>
  <c r="AT207" i="5"/>
  <c r="AR207" i="5"/>
  <c r="AB207" i="5"/>
  <c r="N207" i="5"/>
  <c r="M207" i="5"/>
  <c r="K207" i="5"/>
  <c r="AM207" i="5" s="1"/>
  <c r="AT206" i="5"/>
  <c r="N206" i="5" s="1"/>
  <c r="AR206" i="5"/>
  <c r="AB206" i="5"/>
  <c r="M206" i="5"/>
  <c r="K206" i="5"/>
  <c r="AM206" i="5" s="1"/>
  <c r="AT205" i="5"/>
  <c r="AR205" i="5"/>
  <c r="AB205" i="5"/>
  <c r="N205" i="5"/>
  <c r="M205" i="5"/>
  <c r="K205" i="5"/>
  <c r="AM205" i="5" s="1"/>
  <c r="AW204" i="5"/>
  <c r="N204" i="5"/>
  <c r="K204" i="5"/>
  <c r="K203" i="5"/>
  <c r="AW203" i="5" s="1"/>
  <c r="N202" i="5"/>
  <c r="M202" i="5"/>
  <c r="L202" i="5"/>
  <c r="K202" i="5"/>
  <c r="AW202" i="5" s="1"/>
  <c r="N201" i="5"/>
  <c r="M201" i="5"/>
  <c r="K201" i="5"/>
  <c r="L201" i="5" s="1"/>
  <c r="AW200" i="5"/>
  <c r="N200" i="5"/>
  <c r="K200" i="5"/>
  <c r="AW199" i="5"/>
  <c r="L199" i="5"/>
  <c r="K199" i="5"/>
  <c r="AS198" i="5"/>
  <c r="AQ198" i="5"/>
  <c r="AO198" i="5"/>
  <c r="AH198" i="5"/>
  <c r="T198" i="5"/>
  <c r="P198" i="5"/>
  <c r="AA198" i="5" s="1"/>
  <c r="L198" i="5"/>
  <c r="K198" i="5"/>
  <c r="AS197" i="5"/>
  <c r="AQ197" i="5"/>
  <c r="AO197" i="5"/>
  <c r="AH197" i="5"/>
  <c r="T197" i="5"/>
  <c r="S197" i="5" s="1"/>
  <c r="P197" i="5"/>
  <c r="M197" i="5"/>
  <c r="L197" i="5"/>
  <c r="AS196" i="5"/>
  <c r="AO196" i="5"/>
  <c r="T196" i="5"/>
  <c r="P196" i="5"/>
  <c r="AM196" i="5" s="1"/>
  <c r="AQ196" i="5" s="1"/>
  <c r="K196" i="5"/>
  <c r="L196" i="5" s="1"/>
  <c r="AW195" i="5"/>
  <c r="P195" i="5"/>
  <c r="N195" i="5"/>
  <c r="M195" i="5"/>
  <c r="L195" i="5"/>
  <c r="K195" i="5"/>
  <c r="P194" i="5"/>
  <c r="K194" i="5"/>
  <c r="AW194" i="5" s="1"/>
  <c r="AW193" i="5"/>
  <c r="P193" i="5"/>
  <c r="N193" i="5"/>
  <c r="M193" i="5"/>
  <c r="L193" i="5"/>
  <c r="K193" i="5"/>
  <c r="P192" i="5"/>
  <c r="K192" i="5"/>
  <c r="AW192" i="5" s="1"/>
  <c r="AW191" i="5"/>
  <c r="P191" i="5"/>
  <c r="N191" i="5"/>
  <c r="M191" i="5"/>
  <c r="L191" i="5"/>
  <c r="K191" i="5"/>
  <c r="P190" i="5"/>
  <c r="K190" i="5"/>
  <c r="AW190" i="5" s="1"/>
  <c r="AW189" i="5"/>
  <c r="P189" i="5"/>
  <c r="N189" i="5"/>
  <c r="M189" i="5"/>
  <c r="L189" i="5"/>
  <c r="K189" i="5"/>
  <c r="P188" i="5"/>
  <c r="K188" i="5"/>
  <c r="AW188" i="5" s="1"/>
  <c r="AT187" i="5"/>
  <c r="AR187" i="5"/>
  <c r="AM187" i="5"/>
  <c r="AB187" i="5"/>
  <c r="Y187" i="5"/>
  <c r="M187" i="5"/>
  <c r="L187" i="5"/>
  <c r="K187" i="5"/>
  <c r="N187" i="5" s="1"/>
  <c r="AT186" i="5"/>
  <c r="AR186" i="5"/>
  <c r="AM186" i="5"/>
  <c r="AB186" i="5"/>
  <c r="M186" i="5"/>
  <c r="L186" i="5"/>
  <c r="K186" i="5"/>
  <c r="N186" i="5" s="1"/>
  <c r="AT185" i="5"/>
  <c r="AR185" i="5"/>
  <c r="AM185" i="5"/>
  <c r="AB185" i="5"/>
  <c r="M185" i="5"/>
  <c r="L185" i="5"/>
  <c r="K185" i="5"/>
  <c r="N185" i="5" s="1"/>
  <c r="F185" i="5"/>
  <c r="P184" i="5"/>
  <c r="K184" i="5"/>
  <c r="AW184" i="5" s="1"/>
  <c r="AW183" i="5"/>
  <c r="P183" i="5"/>
  <c r="N183" i="5"/>
  <c r="M183" i="5"/>
  <c r="L183" i="5"/>
  <c r="K183" i="5"/>
  <c r="P182" i="5"/>
  <c r="K182" i="5"/>
  <c r="AW182" i="5" s="1"/>
  <c r="AW181" i="5"/>
  <c r="P181" i="5"/>
  <c r="N181" i="5"/>
  <c r="M181" i="5"/>
  <c r="L181" i="5"/>
  <c r="K181" i="5"/>
  <c r="AW180" i="5"/>
  <c r="AA180" i="5"/>
  <c r="P180" i="5"/>
  <c r="M180" i="5"/>
  <c r="L180" i="5"/>
  <c r="K180" i="5"/>
  <c r="N180" i="5" s="1"/>
  <c r="AA179" i="5"/>
  <c r="P179" i="5"/>
  <c r="K179" i="5"/>
  <c r="L179" i="5" s="1"/>
  <c r="AA178" i="5"/>
  <c r="P178" i="5"/>
  <c r="N178" i="5"/>
  <c r="K178" i="5"/>
  <c r="AW178" i="5" s="1"/>
  <c r="AW177" i="5"/>
  <c r="AA177" i="5"/>
  <c r="P177" i="5"/>
  <c r="N177" i="5"/>
  <c r="M177" i="5"/>
  <c r="L177" i="5"/>
  <c r="K177" i="5"/>
  <c r="AW176" i="5"/>
  <c r="AA176" i="5"/>
  <c r="P176" i="5"/>
  <c r="M176" i="5"/>
  <c r="L176" i="5"/>
  <c r="K176" i="5"/>
  <c r="N176" i="5" s="1"/>
  <c r="AA175" i="5"/>
  <c r="P175" i="5"/>
  <c r="K175" i="5"/>
  <c r="L175" i="5" s="1"/>
  <c r="AT174" i="5"/>
  <c r="AR174" i="5"/>
  <c r="AB174" i="5"/>
  <c r="K174" i="5"/>
  <c r="AM174" i="5" s="1"/>
  <c r="AT173" i="5"/>
  <c r="AR173" i="5"/>
  <c r="AM173" i="5"/>
  <c r="AB173" i="5"/>
  <c r="N173" i="5"/>
  <c r="M173" i="5"/>
  <c r="L173" i="5"/>
  <c r="AT172" i="5"/>
  <c r="AR172" i="5"/>
  <c r="AM172" i="5"/>
  <c r="AB172" i="5"/>
  <c r="N172" i="5"/>
  <c r="M172" i="5"/>
  <c r="L172" i="5"/>
  <c r="AT171" i="5"/>
  <c r="AR171" i="5"/>
  <c r="AM171" i="5"/>
  <c r="AB171" i="5"/>
  <c r="N171" i="5"/>
  <c r="M171" i="5"/>
  <c r="L171" i="5"/>
  <c r="AW170" i="5"/>
  <c r="AA170" i="5"/>
  <c r="N170" i="5"/>
  <c r="M170" i="5"/>
  <c r="L170" i="5"/>
  <c r="AW169" i="5"/>
  <c r="AA169" i="5"/>
  <c r="N169" i="5"/>
  <c r="M169" i="5"/>
  <c r="L169" i="5"/>
  <c r="AW168" i="5"/>
  <c r="AA168" i="5"/>
  <c r="N168" i="5"/>
  <c r="M168" i="5"/>
  <c r="L168" i="5"/>
  <c r="AW167" i="5"/>
  <c r="AA167" i="5"/>
  <c r="N167" i="5"/>
  <c r="M167" i="5"/>
  <c r="L167" i="5"/>
  <c r="P166" i="5"/>
  <c r="N166" i="5"/>
  <c r="K166" i="5"/>
  <c r="M166" i="5" s="1"/>
  <c r="AW165" i="5"/>
  <c r="P165" i="5"/>
  <c r="M165" i="5"/>
  <c r="L165" i="5"/>
  <c r="K165" i="5"/>
  <c r="N165" i="5" s="1"/>
  <c r="P164" i="5"/>
  <c r="N164" i="5"/>
  <c r="K164" i="5"/>
  <c r="M164" i="5" s="1"/>
  <c r="AW163" i="5"/>
  <c r="AA163" i="5"/>
  <c r="N163" i="5"/>
  <c r="M163" i="5"/>
  <c r="L163" i="5"/>
  <c r="AW162" i="5"/>
  <c r="AA162" i="5"/>
  <c r="N162" i="5"/>
  <c r="M162" i="5"/>
  <c r="L162" i="5"/>
  <c r="AW161" i="5"/>
  <c r="AA161" i="5"/>
  <c r="N161" i="5"/>
  <c r="M161" i="5"/>
  <c r="L161" i="5"/>
  <c r="AW160" i="5"/>
  <c r="AA160" i="5"/>
  <c r="N160" i="5"/>
  <c r="M160" i="5"/>
  <c r="L160" i="5"/>
  <c r="AT159" i="5"/>
  <c r="AR159" i="5"/>
  <c r="AB159" i="5"/>
  <c r="N159" i="5"/>
  <c r="K159" i="5"/>
  <c r="M159" i="5" s="1"/>
  <c r="AT158" i="5"/>
  <c r="AR158" i="5"/>
  <c r="AB158" i="5"/>
  <c r="N158" i="5"/>
  <c r="K158" i="5"/>
  <c r="M158" i="5" s="1"/>
  <c r="AT157" i="5"/>
  <c r="AR157" i="5"/>
  <c r="AB157" i="5"/>
  <c r="N157" i="5"/>
  <c r="K157" i="5"/>
  <c r="M157" i="5" s="1"/>
  <c r="AT156" i="5"/>
  <c r="AR156" i="5"/>
  <c r="AB156" i="5"/>
  <c r="N156" i="5"/>
  <c r="K156" i="5"/>
  <c r="M156" i="5" s="1"/>
  <c r="AT155" i="5"/>
  <c r="AR155" i="5"/>
  <c r="AB155" i="5"/>
  <c r="N155" i="5"/>
  <c r="K155" i="5"/>
  <c r="M155" i="5" s="1"/>
  <c r="AW154" i="5"/>
  <c r="AA154" i="5"/>
  <c r="P154" i="5"/>
  <c r="N154" i="5"/>
  <c r="M154" i="5"/>
  <c r="L154" i="5"/>
  <c r="K154" i="5"/>
  <c r="AW153" i="5"/>
  <c r="AA153" i="5"/>
  <c r="P153" i="5"/>
  <c r="M153" i="5"/>
  <c r="L153" i="5"/>
  <c r="K153" i="5"/>
  <c r="N153" i="5" s="1"/>
  <c r="AA152" i="5"/>
  <c r="P152" i="5"/>
  <c r="K152" i="5"/>
  <c r="L152" i="5" s="1"/>
  <c r="AA151" i="5"/>
  <c r="P151" i="5"/>
  <c r="N151" i="5"/>
  <c r="K151" i="5"/>
  <c r="AW151" i="5" s="1"/>
  <c r="AW150" i="5"/>
  <c r="AA150" i="5"/>
  <c r="P150" i="5"/>
  <c r="N150" i="5"/>
  <c r="M150" i="5"/>
  <c r="L150" i="5"/>
  <c r="K150" i="5"/>
  <c r="AW149" i="5"/>
  <c r="AA149" i="5"/>
  <c r="P149" i="5"/>
  <c r="M149" i="5"/>
  <c r="L149" i="5"/>
  <c r="K149" i="5"/>
  <c r="N149" i="5" s="1"/>
  <c r="AA148" i="5"/>
  <c r="P148" i="5"/>
  <c r="K148" i="5"/>
  <c r="L148" i="5" s="1"/>
  <c r="AA147" i="5"/>
  <c r="P147" i="5"/>
  <c r="N147" i="5"/>
  <c r="K147" i="5"/>
  <c r="AW147" i="5" s="1"/>
  <c r="AW146" i="5"/>
  <c r="P146" i="5"/>
  <c r="M146" i="5"/>
  <c r="L146" i="5"/>
  <c r="K146" i="5"/>
  <c r="N146" i="5" s="1"/>
  <c r="AT145" i="5"/>
  <c r="AR145" i="5"/>
  <c r="AM145" i="5"/>
  <c r="AB145" i="5"/>
  <c r="M145" i="5"/>
  <c r="L145" i="5"/>
  <c r="K145" i="5"/>
  <c r="N145" i="5" s="1"/>
  <c r="AT144" i="5"/>
  <c r="AR144" i="5"/>
  <c r="AM144" i="5"/>
  <c r="AB144" i="5"/>
  <c r="Y144" i="5"/>
  <c r="N144" i="5"/>
  <c r="M144" i="5"/>
  <c r="L144" i="5"/>
  <c r="K144" i="5"/>
  <c r="AT143" i="5"/>
  <c r="AR143" i="5"/>
  <c r="AM143" i="5"/>
  <c r="AB143" i="5"/>
  <c r="N143" i="5"/>
  <c r="M143" i="5"/>
  <c r="L143" i="5"/>
  <c r="K143" i="5"/>
  <c r="AT142" i="5"/>
  <c r="AR142" i="5"/>
  <c r="AM142" i="5"/>
  <c r="AB142" i="5"/>
  <c r="N142" i="5"/>
  <c r="M142" i="5"/>
  <c r="L142" i="5"/>
  <c r="K142" i="5"/>
  <c r="AT141" i="5"/>
  <c r="AR141" i="5"/>
  <c r="AM141" i="5"/>
  <c r="AB141" i="5"/>
  <c r="N141" i="5"/>
  <c r="M141" i="5"/>
  <c r="L141" i="5"/>
  <c r="AA140" i="5"/>
  <c r="P140" i="5"/>
  <c r="K140" i="5"/>
  <c r="L140" i="5" s="1"/>
  <c r="AA139" i="5"/>
  <c r="P139" i="5"/>
  <c r="N139" i="5"/>
  <c r="K139" i="5"/>
  <c r="AW139" i="5" s="1"/>
  <c r="AW138" i="5"/>
  <c r="AA138" i="5"/>
  <c r="P138" i="5"/>
  <c r="N138" i="5"/>
  <c r="M138" i="5"/>
  <c r="L138" i="5"/>
  <c r="K138" i="5"/>
  <c r="AW137" i="5"/>
  <c r="AA137" i="5"/>
  <c r="P137" i="5"/>
  <c r="M137" i="5"/>
  <c r="L137" i="5"/>
  <c r="K137" i="5"/>
  <c r="N137" i="5" s="1"/>
  <c r="AA136" i="5"/>
  <c r="P136" i="5"/>
  <c r="K136" i="5"/>
  <c r="L136" i="5" s="1"/>
  <c r="AA135" i="5"/>
  <c r="P135" i="5"/>
  <c r="N135" i="5"/>
  <c r="K135" i="5"/>
  <c r="AW135" i="5" s="1"/>
  <c r="AW134" i="5"/>
  <c r="AA134" i="5"/>
  <c r="P134" i="5"/>
  <c r="N134" i="5"/>
  <c r="M134" i="5"/>
  <c r="L134" i="5"/>
  <c r="K134" i="5"/>
  <c r="AW133" i="5"/>
  <c r="AA133" i="5"/>
  <c r="N133" i="5"/>
  <c r="M133" i="5"/>
  <c r="L133" i="5"/>
  <c r="AW132" i="5"/>
  <c r="AA132" i="5"/>
  <c r="N132" i="5"/>
  <c r="M132" i="5"/>
  <c r="L132" i="5"/>
  <c r="AW131" i="5"/>
  <c r="AA131" i="5"/>
  <c r="N131" i="5"/>
  <c r="M131" i="5"/>
  <c r="L131" i="5"/>
  <c r="AW130" i="5"/>
  <c r="AA130" i="5"/>
  <c r="N130" i="5"/>
  <c r="M130" i="5"/>
  <c r="L130" i="5"/>
  <c r="AW129" i="5"/>
  <c r="AA129" i="5"/>
  <c r="N129" i="5"/>
  <c r="M129" i="5"/>
  <c r="L129" i="5"/>
  <c r="AS128" i="5"/>
  <c r="AQ128" i="5"/>
  <c r="AH128" i="5"/>
  <c r="AA128" i="5"/>
  <c r="S128" i="5"/>
  <c r="N128" i="5"/>
  <c r="M128" i="5"/>
  <c r="L128" i="5"/>
  <c r="AS127" i="5"/>
  <c r="AQ127" i="5"/>
  <c r="AO127" i="5"/>
  <c r="T127" i="5"/>
  <c r="P127" i="5"/>
  <c r="N127" i="5" s="1"/>
  <c r="K127" i="5"/>
  <c r="AH127" i="5" s="1"/>
  <c r="AS126" i="5"/>
  <c r="AO126" i="5"/>
  <c r="T126" i="5"/>
  <c r="P126" i="5"/>
  <c r="AM126" i="5" s="1"/>
  <c r="AQ126" i="5" s="1"/>
  <c r="K126" i="5"/>
  <c r="L126" i="5" s="1"/>
  <c r="AS125" i="5"/>
  <c r="AQ125" i="5"/>
  <c r="T125" i="5"/>
  <c r="P125" i="5"/>
  <c r="N125" i="5" s="1"/>
  <c r="K125" i="5"/>
  <c r="AH125" i="5" s="1"/>
  <c r="AS124" i="5"/>
  <c r="AQ124" i="5"/>
  <c r="AA124" i="5"/>
  <c r="T124" i="5"/>
  <c r="S124" i="5" s="1"/>
  <c r="P124" i="5"/>
  <c r="N124" i="5"/>
  <c r="M124" i="5"/>
  <c r="L124" i="5"/>
  <c r="K124" i="5"/>
  <c r="AH124" i="5" s="1"/>
  <c r="AW123" i="5"/>
  <c r="AA123" i="5"/>
  <c r="P123" i="5"/>
  <c r="M123" i="5"/>
  <c r="L123" i="5"/>
  <c r="K123" i="5"/>
  <c r="N123" i="5" s="1"/>
  <c r="AA122" i="5"/>
  <c r="P122" i="5"/>
  <c r="K122" i="5"/>
  <c r="L122" i="5" s="1"/>
  <c r="AA121" i="5"/>
  <c r="P121" i="5"/>
  <c r="N121" i="5"/>
  <c r="K121" i="5"/>
  <c r="AW121" i="5" s="1"/>
  <c r="AA120" i="5"/>
  <c r="P120" i="5"/>
  <c r="N120" i="5"/>
  <c r="M120" i="5"/>
  <c r="L120" i="5"/>
  <c r="AA119" i="5"/>
  <c r="P119" i="5"/>
  <c r="N119" i="5"/>
  <c r="M119" i="5"/>
  <c r="L119" i="5"/>
  <c r="AA118" i="5"/>
  <c r="P118" i="5"/>
  <c r="N118" i="5"/>
  <c r="M118" i="5"/>
  <c r="L118" i="5"/>
  <c r="AA117" i="5"/>
  <c r="P117" i="5"/>
  <c r="N117" i="5"/>
  <c r="M117" i="5"/>
  <c r="L117" i="5"/>
  <c r="AW116" i="5"/>
  <c r="AA116" i="5"/>
  <c r="P116" i="5"/>
  <c r="N116" i="5"/>
  <c r="M116" i="5"/>
  <c r="L116" i="5"/>
  <c r="K116" i="5"/>
  <c r="AW115" i="5"/>
  <c r="AA115" i="5"/>
  <c r="P115" i="5"/>
  <c r="M115" i="5"/>
  <c r="L115" i="5"/>
  <c r="K115" i="5"/>
  <c r="N115" i="5" s="1"/>
  <c r="P114" i="5"/>
  <c r="N114" i="5"/>
  <c r="K114" i="5"/>
  <c r="M114" i="5" s="1"/>
  <c r="K113" i="5"/>
  <c r="L113" i="5" s="1"/>
  <c r="AW112" i="5"/>
  <c r="P112" i="5"/>
  <c r="N112" i="5"/>
  <c r="M112" i="5"/>
  <c r="L112" i="5"/>
  <c r="K112" i="5"/>
  <c r="P111" i="5"/>
  <c r="K111" i="5"/>
  <c r="AW111" i="5" s="1"/>
  <c r="AW110" i="5"/>
  <c r="P110" i="5"/>
  <c r="N110" i="5"/>
  <c r="M110" i="5"/>
  <c r="L110" i="5"/>
  <c r="K110" i="5"/>
  <c r="AW109" i="5"/>
  <c r="AA109" i="5"/>
  <c r="P109" i="5"/>
  <c r="M109" i="5"/>
  <c r="L109" i="5"/>
  <c r="K109" i="5"/>
  <c r="N109" i="5" s="1"/>
  <c r="AA108" i="5"/>
  <c r="P108" i="5"/>
  <c r="K108" i="5"/>
  <c r="L108" i="5" s="1"/>
  <c r="AA107" i="5"/>
  <c r="P107" i="5"/>
  <c r="N107" i="5"/>
  <c r="K107" i="5"/>
  <c r="AW107" i="5" s="1"/>
  <c r="AW106" i="5"/>
  <c r="AA106" i="5"/>
  <c r="P106" i="5"/>
  <c r="N106" i="5"/>
  <c r="M106" i="5"/>
  <c r="L106" i="5"/>
  <c r="K106" i="5"/>
  <c r="N105" i="5"/>
  <c r="K105" i="5"/>
  <c r="AW105" i="5" s="1"/>
  <c r="AW104" i="5"/>
  <c r="AA104" i="5"/>
  <c r="P104" i="5"/>
  <c r="N104" i="5"/>
  <c r="M104" i="5"/>
  <c r="L104" i="5"/>
  <c r="K104" i="5"/>
  <c r="AW103" i="5"/>
  <c r="AA103" i="5"/>
  <c r="N103" i="5"/>
  <c r="M103" i="5"/>
  <c r="L103" i="5"/>
  <c r="AW102" i="5"/>
  <c r="AA102" i="5"/>
  <c r="N102" i="5"/>
  <c r="M102" i="5"/>
  <c r="L102" i="5"/>
  <c r="AW101" i="5"/>
  <c r="AA101" i="5"/>
  <c r="N101" i="5"/>
  <c r="M101" i="5"/>
  <c r="L101" i="5"/>
  <c r="P100" i="5"/>
  <c r="N100" i="5"/>
  <c r="M100" i="5"/>
  <c r="L100" i="5"/>
  <c r="P99" i="5"/>
  <c r="N99" i="5"/>
  <c r="M99" i="5"/>
  <c r="L99" i="5"/>
  <c r="P98" i="5"/>
  <c r="N98" i="5"/>
  <c r="M98" i="5"/>
  <c r="L98" i="5"/>
  <c r="P97" i="5"/>
  <c r="N97" i="5"/>
  <c r="M97" i="5"/>
  <c r="L97" i="5"/>
  <c r="AA96" i="5"/>
  <c r="P96" i="5"/>
  <c r="N96" i="5"/>
  <c r="M96" i="5"/>
  <c r="L96" i="5"/>
  <c r="P95" i="5"/>
  <c r="N95" i="5"/>
  <c r="M95" i="5"/>
  <c r="L95" i="5"/>
  <c r="AS94" i="5"/>
  <c r="AQ94" i="5"/>
  <c r="AO94" i="5"/>
  <c r="AM94" i="5"/>
  <c r="N94" i="5"/>
  <c r="K94" i="5"/>
  <c r="AH94" i="5" s="1"/>
  <c r="AS93" i="5"/>
  <c r="AO93" i="5"/>
  <c r="T93" i="5"/>
  <c r="P93" i="5"/>
  <c r="AM93" i="5" s="1"/>
  <c r="AQ93" i="5" s="1"/>
  <c r="K93" i="5"/>
  <c r="L93" i="5" s="1"/>
  <c r="AS92" i="5"/>
  <c r="AO92" i="5"/>
  <c r="T92" i="5"/>
  <c r="S92" i="5"/>
  <c r="P92" i="5"/>
  <c r="AA92" i="5" s="1"/>
  <c r="M92" i="5"/>
  <c r="L92" i="5"/>
  <c r="K92" i="5"/>
  <c r="AH92" i="5" s="1"/>
  <c r="AS91" i="5"/>
  <c r="AO91" i="5"/>
  <c r="AM91" i="5"/>
  <c r="AQ91" i="5" s="1"/>
  <c r="AA91" i="5"/>
  <c r="T91" i="5"/>
  <c r="S91" i="5" s="1"/>
  <c r="P91" i="5"/>
  <c r="N91" i="5"/>
  <c r="M91" i="5"/>
  <c r="L91" i="5"/>
  <c r="K91" i="5"/>
  <c r="AH91" i="5" s="1"/>
  <c r="AS90" i="5"/>
  <c r="AQ90" i="5"/>
  <c r="AO90" i="5"/>
  <c r="AM90" i="5"/>
  <c r="AA90" i="5"/>
  <c r="K90" i="5"/>
  <c r="AH90" i="5" s="1"/>
  <c r="AS89" i="5"/>
  <c r="AO89" i="5"/>
  <c r="AM89" i="5"/>
  <c r="AQ89" i="5" s="1"/>
  <c r="T89" i="5"/>
  <c r="S89" i="5" s="1"/>
  <c r="P89" i="5"/>
  <c r="AA89" i="5" s="1"/>
  <c r="M89" i="5"/>
  <c r="L89" i="5"/>
  <c r="K89" i="5"/>
  <c r="AH89" i="5" s="1"/>
  <c r="AS88" i="5"/>
  <c r="AO88" i="5"/>
  <c r="T88" i="5"/>
  <c r="S88" i="5" s="1"/>
  <c r="P88" i="5"/>
  <c r="AM88" i="5" s="1"/>
  <c r="AQ88" i="5" s="1"/>
  <c r="M88" i="5"/>
  <c r="L88" i="5"/>
  <c r="K88" i="5"/>
  <c r="AH88" i="5" s="1"/>
  <c r="AS87" i="5"/>
  <c r="AQ87" i="5"/>
  <c r="AO87" i="5"/>
  <c r="AM87" i="5"/>
  <c r="N87" i="5"/>
  <c r="K87" i="5"/>
  <c r="AH87" i="5" s="1"/>
  <c r="AS86" i="5"/>
  <c r="AO86" i="5"/>
  <c r="AM86" i="5"/>
  <c r="AQ86" i="5" s="1"/>
  <c r="K86" i="5"/>
  <c r="L86" i="5" s="1"/>
  <c r="AS85" i="5"/>
  <c r="AQ85" i="5"/>
  <c r="AO85" i="5"/>
  <c r="T85" i="5"/>
  <c r="P85" i="5"/>
  <c r="S85" i="5" s="1"/>
  <c r="K85" i="5"/>
  <c r="L85" i="5" s="1"/>
  <c r="AS84" i="5"/>
  <c r="AQ84" i="5"/>
  <c r="AA84" i="5"/>
  <c r="T84" i="5"/>
  <c r="S84" i="5" s="1"/>
  <c r="P84" i="5"/>
  <c r="N84" i="5" s="1"/>
  <c r="K84" i="5"/>
  <c r="M84" i="5" s="1"/>
  <c r="AS83" i="5"/>
  <c r="AO83" i="5"/>
  <c r="T83" i="5"/>
  <c r="P83" i="5"/>
  <c r="AA83" i="5" s="1"/>
  <c r="K83" i="5"/>
  <c r="AH83" i="5" s="1"/>
  <c r="AS82" i="5"/>
  <c r="AO82" i="5"/>
  <c r="AM82" i="5"/>
  <c r="AQ82" i="5" s="1"/>
  <c r="T82" i="5"/>
  <c r="S82" i="5" s="1"/>
  <c r="P82" i="5"/>
  <c r="AA82" i="5" s="1"/>
  <c r="M82" i="5"/>
  <c r="L82" i="5"/>
  <c r="K82" i="5"/>
  <c r="AH82" i="5" s="1"/>
  <c r="AS81" i="5"/>
  <c r="AQ81" i="5"/>
  <c r="AO81" i="5"/>
  <c r="AM81" i="5"/>
  <c r="AA81" i="5"/>
  <c r="N81" i="5"/>
  <c r="K81" i="5"/>
  <c r="M81" i="5" s="1"/>
  <c r="AS80" i="5"/>
  <c r="AQ80" i="5"/>
  <c r="AO80" i="5"/>
  <c r="AA80" i="5"/>
  <c r="T80" i="5"/>
  <c r="S80" i="5" s="1"/>
  <c r="P80" i="5"/>
  <c r="N80" i="5"/>
  <c r="K80" i="5"/>
  <c r="M80" i="5" s="1"/>
  <c r="AS79" i="5"/>
  <c r="AO79" i="5"/>
  <c r="T79" i="5"/>
  <c r="P79" i="5"/>
  <c r="AM79" i="5" s="1"/>
  <c r="AQ79" i="5" s="1"/>
  <c r="K79" i="5"/>
  <c r="AH79" i="5" s="1"/>
  <c r="AT78" i="5"/>
  <c r="AR78" i="5"/>
  <c r="AM78" i="5"/>
  <c r="AB78" i="5"/>
  <c r="N78" i="5"/>
  <c r="M78" i="5"/>
  <c r="L78" i="5"/>
  <c r="AT77" i="5"/>
  <c r="AR77" i="5"/>
  <c r="AB77" i="5"/>
  <c r="N77" i="5"/>
  <c r="K77" i="5"/>
  <c r="M77" i="5" s="1"/>
  <c r="AT76" i="5"/>
  <c r="AR76" i="5"/>
  <c r="AB76" i="5"/>
  <c r="N76" i="5"/>
  <c r="K76" i="5"/>
  <c r="M76" i="5" s="1"/>
  <c r="AT75" i="5"/>
  <c r="N75" i="5" s="1"/>
  <c r="AR75" i="5"/>
  <c r="AB75" i="5"/>
  <c r="K75" i="5"/>
  <c r="M75" i="5" s="1"/>
  <c r="AS74" i="5"/>
  <c r="AQ74" i="5"/>
  <c r="T74" i="5"/>
  <c r="P74" i="5"/>
  <c r="N74" i="5" s="1"/>
  <c r="M74" i="5"/>
  <c r="L74" i="5"/>
  <c r="K74" i="5"/>
  <c r="AH74" i="5" s="1"/>
  <c r="AS73" i="5"/>
  <c r="AQ73" i="5"/>
  <c r="T73" i="5"/>
  <c r="S73" i="5"/>
  <c r="P73" i="5"/>
  <c r="AA73" i="5" s="1"/>
  <c r="M73" i="5"/>
  <c r="L73" i="5"/>
  <c r="K73" i="5"/>
  <c r="AH73" i="5" s="1"/>
  <c r="AS72" i="5"/>
  <c r="AQ72" i="5"/>
  <c r="T72" i="5"/>
  <c r="P72" i="5"/>
  <c r="AA72" i="5" s="1"/>
  <c r="K72" i="5"/>
  <c r="AS71" i="5"/>
  <c r="T71" i="5"/>
  <c r="P71" i="5"/>
  <c r="AA71" i="5" s="1"/>
  <c r="K71" i="5"/>
  <c r="L71" i="5" s="1"/>
  <c r="AT70" i="5"/>
  <c r="AR70" i="5"/>
  <c r="AM70" i="5"/>
  <c r="AB70" i="5"/>
  <c r="X70" i="5"/>
  <c r="V70" i="5"/>
  <c r="N70" i="5"/>
  <c r="M70" i="5"/>
  <c r="L70" i="5"/>
  <c r="AT69" i="5"/>
  <c r="AR69" i="5"/>
  <c r="AM69" i="5"/>
  <c r="AB69" i="5"/>
  <c r="M69" i="5"/>
  <c r="L69" i="5"/>
  <c r="K69" i="5"/>
  <c r="N69" i="5" s="1"/>
  <c r="AT68" i="5"/>
  <c r="AR68" i="5"/>
  <c r="AM68" i="5"/>
  <c r="AB68" i="5"/>
  <c r="M68" i="5"/>
  <c r="L68" i="5"/>
  <c r="K68" i="5"/>
  <c r="N68" i="5" s="1"/>
  <c r="AA67" i="5"/>
  <c r="P67" i="5"/>
  <c r="K67" i="5"/>
  <c r="N67" i="5" s="1"/>
  <c r="AA66" i="5"/>
  <c r="P66" i="5"/>
  <c r="N66" i="5"/>
  <c r="K66" i="5"/>
  <c r="AW66" i="5" s="1"/>
  <c r="AW65" i="5"/>
  <c r="AA65" i="5"/>
  <c r="P65" i="5"/>
  <c r="N65" i="5"/>
  <c r="M65" i="5"/>
  <c r="L65" i="5"/>
  <c r="K65" i="5"/>
  <c r="AW64" i="5"/>
  <c r="AA64" i="5"/>
  <c r="P64" i="5"/>
  <c r="M64" i="5"/>
  <c r="L64" i="5"/>
  <c r="K64" i="5"/>
  <c r="N64" i="5" s="1"/>
  <c r="AA63" i="5"/>
  <c r="P63" i="5"/>
  <c r="K63" i="5"/>
  <c r="N63" i="5" s="1"/>
  <c r="AA62" i="5"/>
  <c r="P62" i="5"/>
  <c r="N62" i="5"/>
  <c r="K62" i="5"/>
  <c r="AW62" i="5" s="1"/>
  <c r="AW61" i="5"/>
  <c r="AA61" i="5"/>
  <c r="P61" i="5"/>
  <c r="N61" i="5"/>
  <c r="M61" i="5"/>
  <c r="L61" i="5"/>
  <c r="K61" i="5"/>
  <c r="AW60" i="5"/>
  <c r="AA60" i="5"/>
  <c r="P60" i="5"/>
  <c r="M60" i="5"/>
  <c r="L60" i="5"/>
  <c r="K60" i="5"/>
  <c r="N60" i="5" s="1"/>
  <c r="AA59" i="5"/>
  <c r="P59" i="5"/>
  <c r="K59" i="5"/>
  <c r="N59" i="5" s="1"/>
  <c r="AA58" i="5"/>
  <c r="P58" i="5"/>
  <c r="N58" i="5"/>
  <c r="K58" i="5"/>
  <c r="AW58" i="5" s="1"/>
  <c r="AW57" i="5"/>
  <c r="AA57" i="5"/>
  <c r="P57" i="5"/>
  <c r="N57" i="5"/>
  <c r="M57" i="5"/>
  <c r="L57" i="5"/>
  <c r="K57" i="5"/>
  <c r="AS56" i="5"/>
  <c r="AO56" i="5"/>
  <c r="AA56" i="5"/>
  <c r="T56" i="5"/>
  <c r="S56" i="5" s="1"/>
  <c r="P56" i="5"/>
  <c r="AM56" i="5" s="1"/>
  <c r="AQ56" i="5" s="1"/>
  <c r="N56" i="5"/>
  <c r="K56" i="5"/>
  <c r="M56" i="5" s="1"/>
  <c r="AS55" i="5"/>
  <c r="AQ55" i="5"/>
  <c r="AO55" i="5"/>
  <c r="AA55" i="5"/>
  <c r="T55" i="5"/>
  <c r="P55" i="5"/>
  <c r="N55" i="5"/>
  <c r="K55" i="5"/>
  <c r="M55" i="5" s="1"/>
  <c r="AS54" i="5"/>
  <c r="AQ54" i="5"/>
  <c r="AO54" i="5"/>
  <c r="AA54" i="5"/>
  <c r="T54" i="5"/>
  <c r="S54" i="5" s="1"/>
  <c r="P54" i="5"/>
  <c r="N54" i="5"/>
  <c r="K54" i="5"/>
  <c r="M54" i="5" s="1"/>
  <c r="AW53" i="5"/>
  <c r="AA53" i="5"/>
  <c r="N53" i="5"/>
  <c r="M53" i="5"/>
  <c r="L53" i="5"/>
  <c r="AW52" i="5"/>
  <c r="N52" i="5"/>
  <c r="M52" i="5"/>
  <c r="L52" i="5"/>
  <c r="AS51" i="5"/>
  <c r="AO51" i="5"/>
  <c r="AH51" i="5"/>
  <c r="T51" i="5"/>
  <c r="S51" i="5"/>
  <c r="P51" i="5"/>
  <c r="AA51" i="5" s="1"/>
  <c r="L51" i="5"/>
  <c r="AS50" i="5"/>
  <c r="AO50" i="5"/>
  <c r="AM50" i="5"/>
  <c r="AQ50" i="5" s="1"/>
  <c r="AA50" i="5"/>
  <c r="N50" i="5"/>
  <c r="M50" i="5"/>
  <c r="L50" i="5"/>
  <c r="AS49" i="5"/>
  <c r="AO49" i="5"/>
  <c r="T49" i="5"/>
  <c r="P49" i="5"/>
  <c r="AA49" i="5" s="1"/>
  <c r="K49" i="5"/>
  <c r="AS48" i="5"/>
  <c r="AO48" i="5"/>
  <c r="T48" i="5"/>
  <c r="S48" i="5" s="1"/>
  <c r="P48" i="5"/>
  <c r="AA48" i="5" s="1"/>
  <c r="M48" i="5"/>
  <c r="L48" i="5"/>
  <c r="K48" i="5"/>
  <c r="AH48" i="5" s="1"/>
  <c r="AS47" i="5"/>
  <c r="AO47" i="5"/>
  <c r="T47" i="5"/>
  <c r="P47" i="5"/>
  <c r="AM47" i="5" s="1"/>
  <c r="AQ47" i="5" s="1"/>
  <c r="M47" i="5"/>
  <c r="K47" i="5"/>
  <c r="L47" i="5" s="1"/>
  <c r="AS46" i="5"/>
  <c r="AO46" i="5"/>
  <c r="T46" i="5"/>
  <c r="P46" i="5"/>
  <c r="AM46" i="5" s="1"/>
  <c r="AQ46" i="5" s="1"/>
  <c r="K46" i="5"/>
  <c r="M46" i="5" s="1"/>
  <c r="AS45" i="5"/>
  <c r="AO45" i="5"/>
  <c r="T45" i="5"/>
  <c r="P45" i="5"/>
  <c r="AA45" i="5" s="1"/>
  <c r="K45" i="5"/>
  <c r="L45" i="5" s="1"/>
  <c r="AA44" i="5"/>
  <c r="P44" i="5"/>
  <c r="N44" i="5"/>
  <c r="K44" i="5"/>
  <c r="AW44" i="5" s="1"/>
  <c r="AW43" i="5"/>
  <c r="AA43" i="5"/>
  <c r="P43" i="5"/>
  <c r="N43" i="5"/>
  <c r="M43" i="5"/>
  <c r="K43" i="5"/>
  <c r="L43" i="5" s="1"/>
  <c r="H43" i="5"/>
  <c r="AW42" i="5"/>
  <c r="AA42" i="5"/>
  <c r="P42" i="5"/>
  <c r="N42" i="5"/>
  <c r="M42" i="5"/>
  <c r="K42" i="5"/>
  <c r="L42" i="5" s="1"/>
  <c r="AS41" i="5"/>
  <c r="AQ41" i="5"/>
  <c r="T41" i="5"/>
  <c r="S41" i="5" s="1"/>
  <c r="P41" i="5"/>
  <c r="AA41" i="5" s="1"/>
  <c r="M41" i="5"/>
  <c r="L41" i="5"/>
  <c r="K41" i="5"/>
  <c r="AH41" i="5" s="1"/>
  <c r="AS40" i="5"/>
  <c r="AQ40" i="5"/>
  <c r="T40" i="5"/>
  <c r="P40" i="5"/>
  <c r="K40" i="5"/>
  <c r="N40" i="5" s="1"/>
  <c r="AS39" i="5"/>
  <c r="AQ39" i="5"/>
  <c r="AA39" i="5"/>
  <c r="K39" i="5"/>
  <c r="AH39" i="5" s="1"/>
  <c r="AS38" i="5"/>
  <c r="AQ38" i="5"/>
  <c r="T38" i="5"/>
  <c r="P38" i="5"/>
  <c r="S38" i="5" s="1"/>
  <c r="K38" i="5"/>
  <c r="M38" i="5" s="1"/>
  <c r="AT37" i="5"/>
  <c r="AR37" i="5"/>
  <c r="AB37" i="5"/>
  <c r="N37" i="5"/>
  <c r="K37" i="5"/>
  <c r="M37" i="5" s="1"/>
  <c r="AT36" i="5"/>
  <c r="AR36" i="5"/>
  <c r="AB36" i="5"/>
  <c r="N36" i="5"/>
  <c r="K36" i="5"/>
  <c r="M36" i="5" s="1"/>
  <c r="AT35" i="5"/>
  <c r="AR35" i="5"/>
  <c r="AB35" i="5"/>
  <c r="N35" i="5"/>
  <c r="K35" i="5"/>
  <c r="M35" i="5" s="1"/>
  <c r="AW34" i="5"/>
  <c r="AA34" i="5"/>
  <c r="P34" i="5"/>
  <c r="N34" i="5"/>
  <c r="M34" i="5"/>
  <c r="K34" i="5"/>
  <c r="L34" i="5" s="1"/>
  <c r="AW33" i="5"/>
  <c r="AA33" i="5"/>
  <c r="P33" i="5"/>
  <c r="M33" i="5"/>
  <c r="L33" i="5"/>
  <c r="K33" i="5"/>
  <c r="N33" i="5" s="1"/>
  <c r="AA32" i="5"/>
  <c r="P32" i="5"/>
  <c r="K32" i="5"/>
  <c r="N32" i="5" s="1"/>
  <c r="AT31" i="5"/>
  <c r="AR31" i="5"/>
  <c r="AB31" i="5"/>
  <c r="K31" i="5"/>
  <c r="N31" i="5" s="1"/>
  <c r="AT30" i="5"/>
  <c r="AR30" i="5"/>
  <c r="AB30" i="5"/>
  <c r="K30" i="5"/>
  <c r="N30" i="5" s="1"/>
  <c r="AT29" i="5"/>
  <c r="AR29" i="5"/>
  <c r="AB29" i="5"/>
  <c r="K29" i="5"/>
  <c r="N29" i="5" s="1"/>
  <c r="AT28" i="5"/>
  <c r="AR28" i="5"/>
  <c r="AB28" i="5"/>
  <c r="K28" i="5"/>
  <c r="L28" i="5" s="1"/>
  <c r="AT27" i="5"/>
  <c r="AR27" i="5"/>
  <c r="AB27" i="5"/>
  <c r="K27" i="5"/>
  <c r="N27" i="5" s="1"/>
  <c r="AW26" i="5"/>
  <c r="N26" i="5"/>
  <c r="M26" i="5"/>
  <c r="L26" i="5"/>
  <c r="AW25" i="5"/>
  <c r="N25" i="5"/>
  <c r="M25" i="5"/>
  <c r="L25" i="5"/>
  <c r="AW24" i="5"/>
  <c r="N24" i="5"/>
  <c r="M24" i="5"/>
  <c r="L24" i="5"/>
  <c r="AW23" i="5"/>
  <c r="N23" i="5"/>
  <c r="M23" i="5"/>
  <c r="L23" i="5"/>
  <c r="AW22" i="5"/>
  <c r="N22" i="5"/>
  <c r="M22" i="5"/>
  <c r="L22" i="5"/>
  <c r="AW21" i="5"/>
  <c r="N21" i="5"/>
  <c r="M21" i="5"/>
  <c r="L21" i="5"/>
  <c r="AW20" i="5"/>
  <c r="N20" i="5"/>
  <c r="M20" i="5"/>
  <c r="L20" i="5"/>
  <c r="AA19" i="5"/>
  <c r="P19" i="5"/>
  <c r="N19" i="5"/>
  <c r="K19" i="5"/>
  <c r="AW19" i="5" s="1"/>
  <c r="AW18" i="5"/>
  <c r="AA18" i="5"/>
  <c r="P18" i="5"/>
  <c r="N18" i="5"/>
  <c r="M18" i="5"/>
  <c r="K18" i="5"/>
  <c r="L18" i="5" s="1"/>
  <c r="AW17" i="5"/>
  <c r="AA17" i="5"/>
  <c r="P17" i="5"/>
  <c r="N17" i="5"/>
  <c r="M17" i="5"/>
  <c r="L17" i="5"/>
  <c r="K17" i="5"/>
  <c r="AA16" i="5"/>
  <c r="P16" i="5"/>
  <c r="K16" i="5"/>
  <c r="N16" i="5" s="1"/>
  <c r="AA15" i="5"/>
  <c r="P15" i="5"/>
  <c r="N15" i="5"/>
  <c r="K15" i="5"/>
  <c r="AW15" i="5" s="1"/>
  <c r="AW14" i="5"/>
  <c r="AA14" i="5"/>
  <c r="P14" i="5"/>
  <c r="N14" i="5"/>
  <c r="M14" i="5"/>
  <c r="K14" i="5"/>
  <c r="L14" i="5" s="1"/>
  <c r="AW13" i="5"/>
  <c r="AA13" i="5"/>
  <c r="N13" i="5"/>
  <c r="L13" i="5"/>
  <c r="H13" i="5"/>
  <c r="M13" i="5" s="1"/>
  <c r="AW12" i="5"/>
  <c r="AA12" i="5"/>
  <c r="N12" i="5"/>
  <c r="M12" i="5"/>
  <c r="L12" i="5"/>
  <c r="H12" i="5"/>
  <c r="AW11" i="5"/>
  <c r="AA11" i="5"/>
  <c r="N11" i="5"/>
  <c r="M11" i="5"/>
  <c r="L11" i="5"/>
  <c r="AW10" i="5"/>
  <c r="AA10" i="5"/>
  <c r="N10" i="5"/>
  <c r="M10" i="5"/>
  <c r="L10" i="5"/>
  <c r="H10" i="5"/>
  <c r="AW9" i="5"/>
  <c r="AA9" i="5"/>
  <c r="N9" i="5"/>
  <c r="L9" i="5"/>
  <c r="H9" i="5"/>
  <c r="M9" i="5" s="1"/>
  <c r="AW8" i="5"/>
  <c r="AA8" i="5"/>
  <c r="N8" i="5"/>
  <c r="M8" i="5"/>
  <c r="L8" i="5"/>
  <c r="H8" i="5"/>
  <c r="AW7" i="5"/>
  <c r="AA7" i="5"/>
  <c r="N7" i="5"/>
  <c r="M7" i="5"/>
  <c r="L7" i="5"/>
  <c r="AW6" i="5"/>
  <c r="N6" i="5"/>
  <c r="M6" i="5"/>
  <c r="L6" i="5"/>
  <c r="AW5" i="5"/>
  <c r="AA5" i="5"/>
  <c r="N5" i="5"/>
  <c r="M5" i="5"/>
  <c r="L5" i="5"/>
  <c r="AW4" i="5"/>
  <c r="AA4" i="5"/>
  <c r="N4" i="5"/>
  <c r="M4" i="5"/>
  <c r="L4" i="5"/>
  <c r="P3" i="5"/>
  <c r="N3" i="5"/>
  <c r="M3" i="5"/>
  <c r="K3" i="5"/>
  <c r="AW3" i="5" s="1"/>
  <c r="P2" i="5"/>
  <c r="K2" i="5"/>
  <c r="N2" i="5" s="1"/>
  <c r="AW411" i="1" l="1"/>
  <c r="M411" i="1"/>
  <c r="L411" i="1"/>
  <c r="L206" i="1"/>
  <c r="AM206" i="1"/>
  <c r="N212" i="1"/>
  <c r="AW252" i="1"/>
  <c r="L252" i="1"/>
  <c r="N302" i="1"/>
  <c r="M302" i="1"/>
  <c r="AW302" i="1"/>
  <c r="L302" i="1"/>
  <c r="AW336" i="1"/>
  <c r="N336" i="1"/>
  <c r="M407" i="1"/>
  <c r="N411" i="1"/>
  <c r="AW415" i="1"/>
  <c r="M415" i="1"/>
  <c r="L415" i="1"/>
  <c r="N431" i="1"/>
  <c r="M575" i="1"/>
  <c r="AW575" i="1"/>
  <c r="L575" i="1"/>
  <c r="AW597" i="1"/>
  <c r="N597" i="1"/>
  <c r="N64" i="1"/>
  <c r="AW64" i="1"/>
  <c r="M64" i="1"/>
  <c r="M78" i="1"/>
  <c r="L78" i="1"/>
  <c r="N160" i="1"/>
  <c r="M160" i="1"/>
  <c r="L160" i="1"/>
  <c r="M721" i="1"/>
  <c r="AW721" i="1"/>
  <c r="L721" i="1"/>
  <c r="AH51" i="1"/>
  <c r="N68" i="1"/>
  <c r="L68" i="1"/>
  <c r="N132" i="1"/>
  <c r="AW132" i="1"/>
  <c r="M132" i="1"/>
  <c r="M174" i="1"/>
  <c r="AW174" i="1"/>
  <c r="L174" i="1"/>
  <c r="N208" i="1"/>
  <c r="N246" i="1"/>
  <c r="N250" i="1"/>
  <c r="L51" i="1"/>
  <c r="AH123" i="1"/>
  <c r="M123" i="1"/>
  <c r="L132" i="1"/>
  <c r="N136" i="1"/>
  <c r="M136" i="1"/>
  <c r="AW136" i="1"/>
  <c r="L136" i="1"/>
  <c r="AW160" i="1"/>
  <c r="M305" i="1"/>
  <c r="AW305" i="1"/>
  <c r="L305" i="1"/>
  <c r="M332" i="1"/>
  <c r="M336" i="1"/>
  <c r="AM358" i="1"/>
  <c r="N415" i="1"/>
  <c r="N562" i="1"/>
  <c r="AM645" i="1"/>
  <c r="L645" i="1"/>
  <c r="M715" i="1"/>
  <c r="L715" i="1"/>
  <c r="M856" i="1"/>
  <c r="AW856" i="1"/>
  <c r="L856" i="1"/>
  <c r="AH52" i="1"/>
  <c r="M52" i="1"/>
  <c r="M650" i="1"/>
  <c r="L650" i="1"/>
  <c r="AH708" i="1"/>
  <c r="L708" i="1"/>
  <c r="M708" i="1"/>
  <c r="L52" i="1"/>
  <c r="L64" i="1"/>
  <c r="N162" i="1"/>
  <c r="M162" i="1"/>
  <c r="L36" i="1"/>
  <c r="N36" i="1"/>
  <c r="AW36" i="1"/>
  <c r="L49" i="1"/>
  <c r="AH49" i="1"/>
  <c r="N49" i="1"/>
  <c r="N60" i="1"/>
  <c r="AW60" i="1"/>
  <c r="M60" i="1"/>
  <c r="AH122" i="1"/>
  <c r="M146" i="1"/>
  <c r="AW146" i="1"/>
  <c r="L146" i="1"/>
  <c r="AW294" i="1"/>
  <c r="M294" i="1"/>
  <c r="L294" i="1"/>
  <c r="AW543" i="1"/>
  <c r="AW605" i="1"/>
  <c r="M605" i="1"/>
  <c r="N760" i="1"/>
  <c r="N62" i="1"/>
  <c r="N66" i="1"/>
  <c r="N103" i="1"/>
  <c r="N130" i="1"/>
  <c r="N134" i="1"/>
  <c r="N191" i="1"/>
  <c r="N332" i="1"/>
  <c r="N400" i="1"/>
  <c r="N569" i="1"/>
  <c r="N580" i="1"/>
  <c r="N592" i="1"/>
  <c r="N605" i="1"/>
  <c r="N651" i="1"/>
  <c r="N700" i="1"/>
  <c r="N719" i="1"/>
  <c r="N771" i="1"/>
  <c r="N795" i="1"/>
  <c r="AW795" i="1"/>
  <c r="L831" i="1"/>
  <c r="M836" i="1"/>
  <c r="N4" i="1"/>
  <c r="N18" i="1"/>
  <c r="AW18" i="1"/>
  <c r="N147" i="1"/>
  <c r="N224" i="1"/>
  <c r="N303" i="1"/>
  <c r="N306" i="1"/>
  <c r="N312" i="1"/>
  <c r="N421" i="1"/>
  <c r="N836" i="1"/>
  <c r="N853" i="1"/>
  <c r="M18" i="1"/>
  <c r="N38" i="1"/>
  <c r="M68" i="1"/>
  <c r="AW68" i="1"/>
  <c r="L79" i="1"/>
  <c r="N90" i="1"/>
  <c r="AH90" i="1"/>
  <c r="N106" i="1"/>
  <c r="L139" i="1"/>
  <c r="AM139" i="1"/>
  <c r="L150" i="1"/>
  <c r="AW150" i="1"/>
  <c r="L154" i="1"/>
  <c r="N172" i="1"/>
  <c r="N176" i="1"/>
  <c r="N216" i="1"/>
  <c r="N220" i="1"/>
  <c r="L224" i="1"/>
  <c r="AW224" i="1"/>
  <c r="N242" i="1"/>
  <c r="N245" i="1"/>
  <c r="L249" i="1"/>
  <c r="AW249" i="1"/>
  <c r="L276" i="1"/>
  <c r="L284" i="1"/>
  <c r="N310" i="1"/>
  <c r="AW310" i="1"/>
  <c r="N329" i="1"/>
  <c r="N331" i="1"/>
  <c r="N337" i="1"/>
  <c r="N345" i="1"/>
  <c r="L356" i="1"/>
  <c r="M390" i="1"/>
  <c r="AW390" i="1"/>
  <c r="L393" i="1"/>
  <c r="AW393" i="1"/>
  <c r="N396" i="1"/>
  <c r="L399" i="1"/>
  <c r="AW399" i="1"/>
  <c r="L408" i="1"/>
  <c r="L419" i="1"/>
  <c r="L423" i="1"/>
  <c r="AW423" i="1"/>
  <c r="N433" i="1"/>
  <c r="N436" i="1"/>
  <c r="M436" i="1"/>
  <c r="AW436" i="1"/>
  <c r="N440" i="1"/>
  <c r="AW440" i="1"/>
  <c r="L440" i="1"/>
  <c r="L462" i="1"/>
  <c r="N462" i="1"/>
  <c r="AW462" i="1"/>
  <c r="M468" i="1"/>
  <c r="AW484" i="1"/>
  <c r="L484" i="1"/>
  <c r="N538" i="1"/>
  <c r="N545" i="1"/>
  <c r="L637" i="1"/>
  <c r="AW749" i="1"/>
  <c r="N786" i="1"/>
  <c r="N448" i="1"/>
  <c r="M448" i="1"/>
  <c r="N452" i="1"/>
  <c r="AW452" i="1"/>
  <c r="L452" i="1"/>
  <c r="AM553" i="1"/>
  <c r="L553" i="1"/>
  <c r="L569" i="1"/>
  <c r="AW569" i="1"/>
  <c r="M569" i="1"/>
  <c r="AW624" i="1"/>
  <c r="M624" i="1"/>
  <c r="AW761" i="1"/>
  <c r="M761" i="1"/>
  <c r="N835" i="1"/>
  <c r="M835" i="1"/>
  <c r="AW835" i="1"/>
  <c r="AW853" i="1"/>
  <c r="M853" i="1"/>
  <c r="L853" i="1"/>
  <c r="L858" i="1"/>
  <c r="N858" i="1"/>
  <c r="M860" i="1"/>
  <c r="L860" i="1"/>
  <c r="N888" i="1"/>
  <c r="M888" i="1"/>
  <c r="AW942" i="1"/>
  <c r="N942" i="1"/>
  <c r="N19" i="1"/>
  <c r="N39" i="1"/>
  <c r="N42" i="1"/>
  <c r="N105" i="1"/>
  <c r="N107" i="1"/>
  <c r="L121" i="1"/>
  <c r="AH121" i="1"/>
  <c r="M139" i="1"/>
  <c r="N144" i="1"/>
  <c r="L147" i="1"/>
  <c r="N154" i="1"/>
  <c r="N187" i="1"/>
  <c r="N189" i="1"/>
  <c r="N199" i="1"/>
  <c r="L210" i="1"/>
  <c r="AW210" i="1"/>
  <c r="L216" i="1"/>
  <c r="AW216" i="1"/>
  <c r="M224" i="1"/>
  <c r="N238" i="1"/>
  <c r="N241" i="1"/>
  <c r="L245" i="1"/>
  <c r="AW245" i="1"/>
  <c r="M249" i="1"/>
  <c r="N260" i="1"/>
  <c r="AH260" i="1"/>
  <c r="L262" i="1"/>
  <c r="L310" i="1"/>
  <c r="M318" i="1"/>
  <c r="L327" i="1"/>
  <c r="L331" i="1"/>
  <c r="AW331" i="1"/>
  <c r="L345" i="1"/>
  <c r="AW345" i="1"/>
  <c r="N348" i="1"/>
  <c r="N351" i="1"/>
  <c r="L354" i="1"/>
  <c r="L357" i="1"/>
  <c r="L365" i="1"/>
  <c r="N386" i="1"/>
  <c r="N390" i="1"/>
  <c r="M419" i="1"/>
  <c r="AW419" i="1"/>
  <c r="M423" i="1"/>
  <c r="N428" i="1"/>
  <c r="N432" i="1"/>
  <c r="L436" i="1"/>
  <c r="M440" i="1"/>
  <c r="N444" i="1"/>
  <c r="M444" i="1"/>
  <c r="AW444" i="1"/>
  <c r="AW446" i="1"/>
  <c r="N446" i="1"/>
  <c r="M462" i="1"/>
  <c r="M465" i="1"/>
  <c r="L482" i="1"/>
  <c r="M482" i="1"/>
  <c r="M484" i="1"/>
  <c r="AW488" i="1"/>
  <c r="N504" i="1"/>
  <c r="N505" i="1"/>
  <c r="N509" i="1"/>
  <c r="L510" i="1"/>
  <c r="N543" i="1"/>
  <c r="L543" i="1"/>
  <c r="L561" i="1"/>
  <c r="AW561" i="1"/>
  <c r="M561" i="1"/>
  <c r="N574" i="1"/>
  <c r="N582" i="1"/>
  <c r="AW582" i="1"/>
  <c r="L582" i="1"/>
  <c r="AW583" i="1"/>
  <c r="N624" i="1"/>
  <c r="N689" i="1"/>
  <c r="AW730" i="1"/>
  <c r="M730" i="1"/>
  <c r="L730" i="1"/>
  <c r="L749" i="1"/>
  <c r="N784" i="1"/>
  <c r="AW840" i="1"/>
  <c r="M852" i="1"/>
  <c r="N852" i="1"/>
  <c r="L852" i="1"/>
  <c r="M887" i="1"/>
  <c r="L887" i="1"/>
  <c r="AW448" i="1"/>
  <c r="N657" i="1"/>
  <c r="M657" i="1"/>
  <c r="AW657" i="1"/>
  <c r="L657" i="1"/>
  <c r="N711" i="1"/>
  <c r="M711" i="1"/>
  <c r="N34" i="1"/>
  <c r="N118" i="1"/>
  <c r="M216" i="1"/>
  <c r="N228" i="1"/>
  <c r="N233" i="1"/>
  <c r="M245" i="1"/>
  <c r="M262" i="1"/>
  <c r="M310" i="1"/>
  <c r="N318" i="1"/>
  <c r="AH318" i="1"/>
  <c r="M326" i="1"/>
  <c r="N328" i="1"/>
  <c r="M331" i="1"/>
  <c r="AW332" i="1"/>
  <c r="L334" i="1"/>
  <c r="L336" i="1"/>
  <c r="M345" i="1"/>
  <c r="N350" i="1"/>
  <c r="M357" i="1"/>
  <c r="L361" i="1"/>
  <c r="AW389" i="1"/>
  <c r="L407" i="1"/>
  <c r="M431" i="1"/>
  <c r="L432" i="1"/>
  <c r="AW432" i="1"/>
  <c r="AW434" i="1"/>
  <c r="N434" i="1"/>
  <c r="L444" i="1"/>
  <c r="N482" i="1"/>
  <c r="L488" i="1"/>
  <c r="N561" i="1"/>
  <c r="N575" i="1"/>
  <c r="M582" i="1"/>
  <c r="M583" i="1"/>
  <c r="M597" i="1"/>
  <c r="N630" i="1"/>
  <c r="N634" i="1"/>
  <c r="AW638" i="1"/>
  <c r="M675" i="1"/>
  <c r="N675" i="1"/>
  <c r="N710" i="1"/>
  <c r="M710" i="1"/>
  <c r="L710" i="1"/>
  <c r="AW711" i="1"/>
  <c r="AW715" i="1"/>
  <c r="N730" i="1"/>
  <c r="N743" i="1"/>
  <c r="N762" i="1"/>
  <c r="N767" i="1"/>
  <c r="N807" i="1"/>
  <c r="M807" i="1"/>
  <c r="AW861" i="1"/>
  <c r="M861" i="1"/>
  <c r="L861" i="1"/>
  <c r="N867" i="1"/>
  <c r="M867" i="1"/>
  <c r="AW867" i="1"/>
  <c r="AW888" i="1"/>
  <c r="N455" i="1"/>
  <c r="N487" i="1"/>
  <c r="N535" i="1"/>
  <c r="N564" i="1"/>
  <c r="N590" i="1"/>
  <c r="N637" i="1"/>
  <c r="N747" i="1"/>
  <c r="AW836" i="1"/>
  <c r="N839" i="1"/>
  <c r="N865" i="1"/>
  <c r="N887" i="1"/>
  <c r="N77" i="1"/>
  <c r="M77" i="1"/>
  <c r="M94" i="1"/>
  <c r="AH94" i="1"/>
  <c r="N94" i="1"/>
  <c r="AH96" i="1"/>
  <c r="N96" i="1"/>
  <c r="AW133" i="1"/>
  <c r="N133" i="1"/>
  <c r="AM138" i="1"/>
  <c r="N207" i="1"/>
  <c r="AW207" i="1"/>
  <c r="M207" i="1"/>
  <c r="AW227" i="1"/>
  <c r="N227" i="1"/>
  <c r="N248" i="1"/>
  <c r="M248" i="1"/>
  <c r="AW248" i="1"/>
  <c r="L248" i="1"/>
  <c r="M378" i="1"/>
  <c r="AH378" i="1"/>
  <c r="N378" i="1"/>
  <c r="AW394" i="1"/>
  <c r="M394" i="1"/>
  <c r="N394" i="1"/>
  <c r="N21" i="1"/>
  <c r="N35" i="1"/>
  <c r="M35" i="1"/>
  <c r="AW35" i="1"/>
  <c r="M37" i="1"/>
  <c r="N37" i="1"/>
  <c r="N63" i="1"/>
  <c r="M63" i="1"/>
  <c r="AW63" i="1"/>
  <c r="AW65" i="1"/>
  <c r="N65" i="1"/>
  <c r="AH82" i="1"/>
  <c r="AH87" i="1"/>
  <c r="L88" i="1"/>
  <c r="N102" i="1"/>
  <c r="M107" i="1"/>
  <c r="M111" i="1"/>
  <c r="AW111" i="1"/>
  <c r="AM151" i="1"/>
  <c r="L152" i="1"/>
  <c r="AM155" i="1"/>
  <c r="N219" i="1"/>
  <c r="M219" i="1"/>
  <c r="AW219" i="1"/>
  <c r="L219" i="1"/>
  <c r="N223" i="1"/>
  <c r="M223" i="1"/>
  <c r="AW223" i="1"/>
  <c r="L223" i="1"/>
  <c r="L307" i="1"/>
  <c r="N307" i="1"/>
  <c r="M309" i="1"/>
  <c r="AW309" i="1"/>
  <c r="L309" i="1"/>
  <c r="M314" i="1"/>
  <c r="AW314" i="1"/>
  <c r="L314" i="1"/>
  <c r="N359" i="1"/>
  <c r="M359" i="1"/>
  <c r="AM359" i="1"/>
  <c r="L385" i="1"/>
  <c r="AW385" i="1"/>
  <c r="L394" i="1"/>
  <c r="M455" i="1"/>
  <c r="N464" i="1"/>
  <c r="L464" i="1"/>
  <c r="N542" i="1"/>
  <c r="AW620" i="1"/>
  <c r="L627" i="1"/>
  <c r="AW632" i="1"/>
  <c r="N632" i="1"/>
  <c r="N725" i="1"/>
  <c r="AW725" i="1"/>
  <c r="L725" i="1"/>
  <c r="N726" i="1"/>
  <c r="M726" i="1"/>
  <c r="AW726" i="1"/>
  <c r="L790" i="1"/>
  <c r="M791" i="1"/>
  <c r="L791" i="1"/>
  <c r="N791" i="1"/>
  <c r="M801" i="1"/>
  <c r="N801" i="1"/>
  <c r="L801" i="1"/>
  <c r="N803" i="1"/>
  <c r="M803" i="1"/>
  <c r="L803" i="1"/>
  <c r="AH847" i="1"/>
  <c r="N847" i="1"/>
  <c r="M847" i="1"/>
  <c r="L847" i="1"/>
  <c r="AW4" i="1"/>
  <c r="N16" i="1"/>
  <c r="L17" i="1"/>
  <c r="N20" i="1"/>
  <c r="L21" i="1"/>
  <c r="AW21" i="1"/>
  <c r="N29" i="1"/>
  <c r="N31" i="1"/>
  <c r="N32" i="1"/>
  <c r="N33" i="1"/>
  <c r="L35" i="1"/>
  <c r="L44" i="1"/>
  <c r="AH47" i="1"/>
  <c r="L47" i="1"/>
  <c r="L63" i="1"/>
  <c r="N70" i="1"/>
  <c r="N71" i="1"/>
  <c r="N78" i="1"/>
  <c r="AM78" i="1"/>
  <c r="L82" i="1"/>
  <c r="M87" i="1"/>
  <c r="M88" i="1"/>
  <c r="L89" i="1"/>
  <c r="M92" i="1"/>
  <c r="M96" i="1"/>
  <c r="L102" i="1"/>
  <c r="AW102" i="1"/>
  <c r="AW105" i="1"/>
  <c r="M105" i="1"/>
  <c r="AW109" i="1"/>
  <c r="L109" i="1"/>
  <c r="N110" i="1"/>
  <c r="N111" i="1"/>
  <c r="N135" i="1"/>
  <c r="M135" i="1"/>
  <c r="AW135" i="1"/>
  <c r="M138" i="1"/>
  <c r="N145" i="1"/>
  <c r="L151" i="1"/>
  <c r="N152" i="1"/>
  <c r="AM154" i="1"/>
  <c r="L155" i="1"/>
  <c r="M178" i="1"/>
  <c r="AW178" i="1"/>
  <c r="L178" i="1"/>
  <c r="N181" i="1"/>
  <c r="M181" i="1"/>
  <c r="L181" i="1"/>
  <c r="M191" i="1"/>
  <c r="AW191" i="1"/>
  <c r="L191" i="1"/>
  <c r="N202" i="1"/>
  <c r="M202" i="1"/>
  <c r="N204" i="1"/>
  <c r="M204" i="1"/>
  <c r="N206" i="1"/>
  <c r="M206" i="1"/>
  <c r="N229" i="1"/>
  <c r="M229" i="1"/>
  <c r="AW229" i="1"/>
  <c r="AW231" i="1"/>
  <c r="N231" i="1"/>
  <c r="N240" i="1"/>
  <c r="M240" i="1"/>
  <c r="AW240" i="1"/>
  <c r="L240" i="1"/>
  <c r="N252" i="1"/>
  <c r="M252" i="1"/>
  <c r="M307" i="1"/>
  <c r="AW312" i="1"/>
  <c r="N314" i="1"/>
  <c r="N352" i="1"/>
  <c r="AW352" i="1"/>
  <c r="M352" i="1"/>
  <c r="N355" i="1"/>
  <c r="M355" i="1"/>
  <c r="L355" i="1"/>
  <c r="L359" i="1"/>
  <c r="AW384" i="1"/>
  <c r="L384" i="1"/>
  <c r="N384" i="1"/>
  <c r="N409" i="1"/>
  <c r="L409" i="1"/>
  <c r="AM409" i="1"/>
  <c r="AW489" i="1"/>
  <c r="M489" i="1"/>
  <c r="L489" i="1"/>
  <c r="N490" i="1"/>
  <c r="AM490" i="1"/>
  <c r="AW496" i="1"/>
  <c r="M496" i="1"/>
  <c r="L496" i="1"/>
  <c r="L497" i="1"/>
  <c r="N497" i="1"/>
  <c r="AW497" i="1"/>
  <c r="AH502" i="1"/>
  <c r="N502" i="1"/>
  <c r="L516" i="1"/>
  <c r="AM516" i="1"/>
  <c r="M725" i="1"/>
  <c r="L726" i="1"/>
  <c r="AW107" i="1"/>
  <c r="L107" i="1"/>
  <c r="N131" i="1"/>
  <c r="M131" i="1"/>
  <c r="AW131" i="1"/>
  <c r="AM152" i="1"/>
  <c r="N175" i="1"/>
  <c r="AW175" i="1"/>
  <c r="M175" i="1"/>
  <c r="M187" i="1"/>
  <c r="AW187" i="1"/>
  <c r="L187" i="1"/>
  <c r="N203" i="1"/>
  <c r="M203" i="1"/>
  <c r="N205" i="1"/>
  <c r="M205" i="1"/>
  <c r="AW233" i="1"/>
  <c r="N254" i="1"/>
  <c r="M254" i="1"/>
  <c r="N286" i="1"/>
  <c r="M286" i="1"/>
  <c r="AW303" i="1"/>
  <c r="M303" i="1"/>
  <c r="L303" i="1"/>
  <c r="N414" i="1"/>
  <c r="M414" i="1"/>
  <c r="AW414" i="1"/>
  <c r="AW416" i="1"/>
  <c r="N416" i="1"/>
  <c r="AW441" i="1"/>
  <c r="M441" i="1"/>
  <c r="L441" i="1"/>
  <c r="N441" i="1"/>
  <c r="AW453" i="1"/>
  <c r="M453" i="1"/>
  <c r="L453" i="1"/>
  <c r="N568" i="1"/>
  <c r="AW568" i="1"/>
  <c r="M568" i="1"/>
  <c r="L568" i="1"/>
  <c r="AW590" i="1"/>
  <c r="M590" i="1"/>
  <c r="L590" i="1"/>
  <c r="L591" i="1"/>
  <c r="N591" i="1"/>
  <c r="AW591" i="1"/>
  <c r="AW627" i="1"/>
  <c r="M692" i="1"/>
  <c r="AM692" i="1"/>
  <c r="L692" i="1"/>
  <c r="N692" i="1"/>
  <c r="N742" i="1"/>
  <c r="M742" i="1"/>
  <c r="L742" i="1"/>
  <c r="N790" i="1"/>
  <c r="AW797" i="1"/>
  <c r="M797" i="1"/>
  <c r="N797" i="1"/>
  <c r="L798" i="1"/>
  <c r="N798" i="1"/>
  <c r="AW798" i="1"/>
  <c r="M798" i="1"/>
  <c r="M804" i="1"/>
  <c r="L804" i="1"/>
  <c r="N804" i="1"/>
  <c r="L810" i="1"/>
  <c r="AH810" i="1"/>
  <c r="M810" i="1"/>
  <c r="N17" i="1"/>
  <c r="N44" i="1"/>
  <c r="AH73" i="1"/>
  <c r="M73" i="1"/>
  <c r="L77" i="1"/>
  <c r="M84" i="1"/>
  <c r="AH84" i="1"/>
  <c r="N84" i="1"/>
  <c r="AH86" i="1"/>
  <c r="N86" i="1"/>
  <c r="L96" i="1"/>
  <c r="N101" i="1"/>
  <c r="AW101" i="1"/>
  <c r="L101" i="1"/>
  <c r="N119" i="1"/>
  <c r="M119" i="1"/>
  <c r="AW119" i="1"/>
  <c r="L131" i="1"/>
  <c r="L138" i="1"/>
  <c r="AW143" i="1"/>
  <c r="M143" i="1"/>
  <c r="N148" i="1"/>
  <c r="L175" i="1"/>
  <c r="M189" i="1"/>
  <c r="AW189" i="1"/>
  <c r="L189" i="1"/>
  <c r="AW200" i="1"/>
  <c r="N200" i="1"/>
  <c r="L203" i="1"/>
  <c r="L205" i="1"/>
  <c r="L207" i="1"/>
  <c r="N211" i="1"/>
  <c r="AW211" i="1"/>
  <c r="M211" i="1"/>
  <c r="M233" i="1"/>
  <c r="N244" i="1"/>
  <c r="M244" i="1"/>
  <c r="AW244" i="1"/>
  <c r="L244" i="1"/>
  <c r="L254" i="1"/>
  <c r="AW306" i="1"/>
  <c r="M306" i="1"/>
  <c r="L306" i="1"/>
  <c r="AW307" i="1"/>
  <c r="N321" i="1"/>
  <c r="M321" i="1"/>
  <c r="L378" i="1"/>
  <c r="N5" i="1"/>
  <c r="M17" i="1"/>
  <c r="M21" i="1"/>
  <c r="AH41" i="1"/>
  <c r="M41" i="1"/>
  <c r="M44" i="1"/>
  <c r="N59" i="1"/>
  <c r="M59" i="1"/>
  <c r="AW59" i="1"/>
  <c r="AW61" i="1"/>
  <c r="N61" i="1"/>
  <c r="N67" i="1"/>
  <c r="M67" i="1"/>
  <c r="AW67" i="1"/>
  <c r="AW69" i="1"/>
  <c r="N69" i="1"/>
  <c r="AM77" i="1"/>
  <c r="N82" i="1"/>
  <c r="M86" i="1"/>
  <c r="N89" i="1"/>
  <c r="AH89" i="1"/>
  <c r="N92" i="1"/>
  <c r="AH92" i="1"/>
  <c r="M102" i="1"/>
  <c r="AW117" i="1"/>
  <c r="N117" i="1"/>
  <c r="N143" i="1"/>
  <c r="AW147" i="1"/>
  <c r="M147" i="1"/>
  <c r="N151" i="1"/>
  <c r="AM153" i="1"/>
  <c r="N155" i="1"/>
  <c r="N161" i="1"/>
  <c r="N171" i="1"/>
  <c r="AW171" i="1"/>
  <c r="M171" i="1"/>
  <c r="N182" i="1"/>
  <c r="M182" i="1"/>
  <c r="M185" i="1"/>
  <c r="AW185" i="1"/>
  <c r="L185" i="1"/>
  <c r="AW196" i="1"/>
  <c r="N196" i="1"/>
  <c r="AM203" i="1"/>
  <c r="AM205" i="1"/>
  <c r="N236" i="1"/>
  <c r="M236" i="1"/>
  <c r="AW236" i="1"/>
  <c r="L236" i="1"/>
  <c r="AW254" i="1"/>
  <c r="N258" i="1"/>
  <c r="M258" i="1"/>
  <c r="L258" i="1"/>
  <c r="N285" i="1"/>
  <c r="M285" i="1"/>
  <c r="L285" i="1"/>
  <c r="AM286" i="1"/>
  <c r="N293" i="1"/>
  <c r="N301" i="1"/>
  <c r="AW311" i="1"/>
  <c r="M313" i="1"/>
  <c r="N313" i="1"/>
  <c r="L313" i="1"/>
  <c r="M330" i="1"/>
  <c r="AW330" i="1"/>
  <c r="L330" i="1"/>
  <c r="M339" i="1"/>
  <c r="N339" i="1"/>
  <c r="L339" i="1"/>
  <c r="N347" i="1"/>
  <c r="M347" i="1"/>
  <c r="AW347" i="1"/>
  <c r="N349" i="1"/>
  <c r="M349" i="1"/>
  <c r="AW349" i="1"/>
  <c r="L349" i="1"/>
  <c r="N356" i="1"/>
  <c r="M356" i="1"/>
  <c r="N422" i="1"/>
  <c r="AM426" i="1"/>
  <c r="N426" i="1"/>
  <c r="AW437" i="1"/>
  <c r="M437" i="1"/>
  <c r="L437" i="1"/>
  <c r="AW442" i="1"/>
  <c r="N442" i="1"/>
  <c r="AW485" i="1"/>
  <c r="N485" i="1"/>
  <c r="N559" i="1"/>
  <c r="AW559" i="1"/>
  <c r="M559" i="1"/>
  <c r="L559" i="1"/>
  <c r="N646" i="1"/>
  <c r="M646" i="1"/>
  <c r="L646" i="1"/>
  <c r="N678" i="1"/>
  <c r="AM678" i="1"/>
  <c r="M691" i="1"/>
  <c r="AM691" i="1"/>
  <c r="L691" i="1"/>
  <c r="AW742" i="1"/>
  <c r="AW803" i="1"/>
  <c r="L814" i="1"/>
  <c r="N814" i="1"/>
  <c r="M814" i="1"/>
  <c r="M849" i="1"/>
  <c r="AH849" i="1"/>
  <c r="N849" i="1"/>
  <c r="L849" i="1"/>
  <c r="N46" i="1"/>
  <c r="N79" i="1"/>
  <c r="AM79" i="1"/>
  <c r="N104" i="1"/>
  <c r="N142" i="1"/>
  <c r="N146" i="1"/>
  <c r="N150" i="1"/>
  <c r="N174" i="1"/>
  <c r="N180" i="1"/>
  <c r="N210" i="1"/>
  <c r="N218" i="1"/>
  <c r="N222" i="1"/>
  <c r="N226" i="1"/>
  <c r="N235" i="1"/>
  <c r="N239" i="1"/>
  <c r="N243" i="1"/>
  <c r="N247" i="1"/>
  <c r="N251" i="1"/>
  <c r="N253" i="1"/>
  <c r="N276" i="1"/>
  <c r="AM276" i="1"/>
  <c r="N284" i="1"/>
  <c r="AM284" i="1"/>
  <c r="N354" i="1"/>
  <c r="AM354" i="1"/>
  <c r="N358" i="1"/>
  <c r="L358" i="1"/>
  <c r="N395" i="1"/>
  <c r="AW400" i="1"/>
  <c r="M400" i="1"/>
  <c r="N410" i="1"/>
  <c r="M410" i="1"/>
  <c r="AW410" i="1"/>
  <c r="AW412" i="1"/>
  <c r="N412" i="1"/>
  <c r="N418" i="1"/>
  <c r="M418" i="1"/>
  <c r="AW418" i="1"/>
  <c r="AW420" i="1"/>
  <c r="N420" i="1"/>
  <c r="N430" i="1"/>
  <c r="M430" i="1"/>
  <c r="AW430" i="1"/>
  <c r="L430" i="1"/>
  <c r="AW445" i="1"/>
  <c r="M445" i="1"/>
  <c r="L445" i="1"/>
  <c r="AH503" i="1"/>
  <c r="L503" i="1"/>
  <c r="AW539" i="1"/>
  <c r="N539" i="1"/>
  <c r="N560" i="1"/>
  <c r="AW560" i="1"/>
  <c r="M560" i="1"/>
  <c r="AW564" i="1"/>
  <c r="M564" i="1"/>
  <c r="L564" i="1"/>
  <c r="L565" i="1"/>
  <c r="N565" i="1"/>
  <c r="AW565" i="1"/>
  <c r="L576" i="1"/>
  <c r="N576" i="1"/>
  <c r="AW576" i="1"/>
  <c r="M576" i="1"/>
  <c r="AW601" i="1"/>
  <c r="N601" i="1"/>
  <c r="M601" i="1"/>
  <c r="AW603" i="1"/>
  <c r="N603" i="1"/>
  <c r="AW631" i="1"/>
  <c r="N631" i="1"/>
  <c r="N639" i="1"/>
  <c r="AW639" i="1"/>
  <c r="N643" i="1"/>
  <c r="M643" i="1"/>
  <c r="M689" i="1"/>
  <c r="AM689" i="1"/>
  <c r="L689" i="1"/>
  <c r="N718" i="1"/>
  <c r="M718" i="1"/>
  <c r="AW718" i="1"/>
  <c r="L718" i="1"/>
  <c r="L739" i="1"/>
  <c r="N739" i="1"/>
  <c r="AW739" i="1"/>
  <c r="L746" i="1"/>
  <c r="N746" i="1"/>
  <c r="AW746" i="1"/>
  <c r="AW768" i="1"/>
  <c r="L768" i="1"/>
  <c r="M796" i="1"/>
  <c r="N796" i="1"/>
  <c r="L796" i="1"/>
  <c r="AH830" i="1"/>
  <c r="N830" i="1"/>
  <c r="M830" i="1"/>
  <c r="N886" i="1"/>
  <c r="M886" i="1"/>
  <c r="AW886" i="1"/>
  <c r="N173" i="1"/>
  <c r="N177" i="1"/>
  <c r="N179" i="1"/>
  <c r="N184" i="1"/>
  <c r="N186" i="1"/>
  <c r="N188" i="1"/>
  <c r="N190" i="1"/>
  <c r="N209" i="1"/>
  <c r="N275" i="1"/>
  <c r="AM275" i="1"/>
  <c r="N283" i="1"/>
  <c r="AM283" i="1"/>
  <c r="N315" i="1"/>
  <c r="AM357" i="1"/>
  <c r="AM407" i="1"/>
  <c r="N425" i="1"/>
  <c r="AW433" i="1"/>
  <c r="M433" i="1"/>
  <c r="L433" i="1"/>
  <c r="AW449" i="1"/>
  <c r="M449" i="1"/>
  <c r="L449" i="1"/>
  <c r="N461" i="1"/>
  <c r="AW461" i="1"/>
  <c r="M461" i="1"/>
  <c r="AW473" i="1"/>
  <c r="M473" i="1"/>
  <c r="L473" i="1"/>
  <c r="L474" i="1"/>
  <c r="N474" i="1"/>
  <c r="AW474" i="1"/>
  <c r="L493" i="1"/>
  <c r="N493" i="1"/>
  <c r="AW493" i="1"/>
  <c r="M493" i="1"/>
  <c r="M504" i="1"/>
  <c r="L504" i="1"/>
  <c r="L579" i="1"/>
  <c r="N579" i="1"/>
  <c r="AW579" i="1"/>
  <c r="M579" i="1"/>
  <c r="L587" i="1"/>
  <c r="N587" i="1"/>
  <c r="AW587" i="1"/>
  <c r="M587" i="1"/>
  <c r="AW594" i="1"/>
  <c r="M594" i="1"/>
  <c r="L594" i="1"/>
  <c r="AW595" i="1"/>
  <c r="N595" i="1"/>
  <c r="N645" i="1"/>
  <c r="M645" i="1"/>
  <c r="N647" i="1"/>
  <c r="M647" i="1"/>
  <c r="N655" i="1"/>
  <c r="AW655" i="1"/>
  <c r="M655" i="1"/>
  <c r="N660" i="1"/>
  <c r="L660" i="1"/>
  <c r="M690" i="1"/>
  <c r="AM690" i="1"/>
  <c r="L690" i="1"/>
  <c r="AH705" i="1"/>
  <c r="M705" i="1"/>
  <c r="AW722" i="1"/>
  <c r="M722" i="1"/>
  <c r="N722" i="1"/>
  <c r="L722" i="1"/>
  <c r="N729" i="1"/>
  <c r="M729" i="1"/>
  <c r="AW729" i="1"/>
  <c r="AW793" i="1"/>
  <c r="L793" i="1"/>
  <c r="N793" i="1"/>
  <c r="AW802" i="1"/>
  <c r="N802" i="1"/>
  <c r="AW805" i="1"/>
  <c r="L805" i="1"/>
  <c r="N805" i="1"/>
  <c r="M843" i="1"/>
  <c r="L843" i="1"/>
  <c r="AH843" i="1"/>
  <c r="N843" i="1"/>
  <c r="N878" i="1"/>
  <c r="AW878" i="1"/>
  <c r="M878" i="1"/>
  <c r="N388" i="1"/>
  <c r="N393" i="1"/>
  <c r="N399" i="1"/>
  <c r="N402" i="1"/>
  <c r="N408" i="1"/>
  <c r="AM408" i="1"/>
  <c r="N424" i="1"/>
  <c r="N458" i="1"/>
  <c r="N465" i="1"/>
  <c r="N468" i="1"/>
  <c r="N471" i="1"/>
  <c r="N626" i="1"/>
  <c r="N641" i="1"/>
  <c r="N650" i="1"/>
  <c r="N708" i="1"/>
  <c r="AW767" i="1"/>
  <c r="M767" i="1"/>
  <c r="N770" i="1"/>
  <c r="M770" i="1"/>
  <c r="AW770" i="1"/>
  <c r="N772" i="1"/>
  <c r="AH813" i="1"/>
  <c r="L813" i="1"/>
  <c r="AW818" i="1"/>
  <c r="M822" i="1"/>
  <c r="L822" i="1"/>
  <c r="AH844" i="1"/>
  <c r="M844" i="1"/>
  <c r="L844" i="1"/>
  <c r="L854" i="1"/>
  <c r="N854" i="1"/>
  <c r="AW854" i="1"/>
  <c r="M854" i="1"/>
  <c r="N857" i="1"/>
  <c r="AW857" i="1"/>
  <c r="M857" i="1"/>
  <c r="N933" i="1"/>
  <c r="AM933" i="1"/>
  <c r="AH952" i="1"/>
  <c r="N952" i="1"/>
  <c r="N656" i="1"/>
  <c r="L750" i="1"/>
  <c r="N750" i="1"/>
  <c r="AW750" i="1"/>
  <c r="N761" i="1"/>
  <c r="L761" i="1"/>
  <c r="AW769" i="1"/>
  <c r="N769" i="1"/>
  <c r="N841" i="1"/>
  <c r="AW841" i="1"/>
  <c r="M841" i="1"/>
  <c r="N851" i="1"/>
  <c r="M851" i="1"/>
  <c r="AW860" i="1"/>
  <c r="L862" i="1"/>
  <c r="N862" i="1"/>
  <c r="AW862" i="1"/>
  <c r="M862" i="1"/>
  <c r="L863" i="1"/>
  <c r="N863" i="1"/>
  <c r="AW863" i="1"/>
  <c r="M920" i="1"/>
  <c r="AW920" i="1"/>
  <c r="L920" i="1"/>
  <c r="N715" i="1"/>
  <c r="N721" i="1"/>
  <c r="N740" i="1"/>
  <c r="N745" i="1"/>
  <c r="N749" i="1"/>
  <c r="N840" i="1"/>
  <c r="AH76" i="1"/>
  <c r="AH83" i="1"/>
  <c r="AW226" i="1"/>
  <c r="AH256" i="1"/>
  <c r="AW387" i="1"/>
  <c r="N387" i="1"/>
  <c r="AW402" i="1"/>
  <c r="N447" i="1"/>
  <c r="AW447" i="1"/>
  <c r="M447" i="1"/>
  <c r="L447" i="1"/>
  <c r="N451" i="1"/>
  <c r="AW451" i="1"/>
  <c r="M451" i="1"/>
  <c r="L451" i="1"/>
  <c r="AM454" i="1"/>
  <c r="L454" i="1"/>
  <c r="N454" i="1"/>
  <c r="M454" i="1"/>
  <c r="AW494" i="1"/>
  <c r="M494" i="1"/>
  <c r="L494" i="1"/>
  <c r="N494" i="1"/>
  <c r="N517" i="1"/>
  <c r="M517" i="1"/>
  <c r="AM517" i="1"/>
  <c r="L517" i="1"/>
  <c r="N548" i="1"/>
  <c r="M548" i="1"/>
  <c r="AW548" i="1"/>
  <c r="L548" i="1"/>
  <c r="L636" i="1"/>
  <c r="N636" i="1"/>
  <c r="AW636" i="1"/>
  <c r="M636" i="1"/>
  <c r="AW713" i="1"/>
  <c r="N713" i="1"/>
  <c r="N869" i="1"/>
  <c r="M869" i="1"/>
  <c r="L869" i="1"/>
  <c r="AM869" i="1"/>
  <c r="L20" i="1"/>
  <c r="AM29" i="1"/>
  <c r="AM30" i="1"/>
  <c r="AM31" i="1"/>
  <c r="AM32" i="1"/>
  <c r="L33" i="1"/>
  <c r="AM33" i="1"/>
  <c r="L34" i="1"/>
  <c r="L46" i="1"/>
  <c r="L62" i="1"/>
  <c r="L66" i="1"/>
  <c r="AM70" i="1"/>
  <c r="L71" i="1"/>
  <c r="L72" i="1"/>
  <c r="L75" i="1"/>
  <c r="AH75" i="1"/>
  <c r="L76" i="1"/>
  <c r="L91" i="1"/>
  <c r="L95" i="1"/>
  <c r="AW106" i="1"/>
  <c r="L110" i="1"/>
  <c r="AW110" i="1"/>
  <c r="L118" i="1"/>
  <c r="AM140" i="1"/>
  <c r="AM141" i="1"/>
  <c r="AW142" i="1"/>
  <c r="L173" i="1"/>
  <c r="AW179" i="1"/>
  <c r="L188" i="1"/>
  <c r="AW188" i="1"/>
  <c r="L192" i="1"/>
  <c r="N198" i="1"/>
  <c r="L222" i="1"/>
  <c r="L235" i="1"/>
  <c r="L243" i="1"/>
  <c r="L251" i="1"/>
  <c r="AW251" i="1"/>
  <c r="L255" i="1"/>
  <c r="L256" i="1"/>
  <c r="L257" i="1"/>
  <c r="AH259" i="1"/>
  <c r="L261" i="1"/>
  <c r="L288" i="1"/>
  <c r="AM288" i="1"/>
  <c r="L293" i="1"/>
  <c r="AW293" i="1"/>
  <c r="L301" i="1"/>
  <c r="AW304" i="1"/>
  <c r="M304" i="1"/>
  <c r="AW308" i="1"/>
  <c r="M308" i="1"/>
  <c r="N317" i="1"/>
  <c r="L319" i="1"/>
  <c r="N324" i="1"/>
  <c r="AW324" i="1"/>
  <c r="AW333" i="1"/>
  <c r="AH343" i="1"/>
  <c r="M344" i="1"/>
  <c r="AH344" i="1"/>
  <c r="L344" i="1"/>
  <c r="M383" i="1"/>
  <c r="AH383" i="1"/>
  <c r="L383" i="1"/>
  <c r="AW388" i="1"/>
  <c r="AW391" i="1"/>
  <c r="M391" i="1"/>
  <c r="L391" i="1"/>
  <c r="AW403" i="1"/>
  <c r="M403" i="1"/>
  <c r="L403" i="1"/>
  <c r="AW467" i="1"/>
  <c r="N467" i="1"/>
  <c r="AW470" i="1"/>
  <c r="N470" i="1"/>
  <c r="AW537" i="1"/>
  <c r="N537" i="1"/>
  <c r="AW547" i="1"/>
  <c r="M547" i="1"/>
  <c r="L547" i="1"/>
  <c r="N547" i="1"/>
  <c r="AW584" i="1"/>
  <c r="M584" i="1"/>
  <c r="L584" i="1"/>
  <c r="N584" i="1"/>
  <c r="M16" i="1"/>
  <c r="AW16" i="1"/>
  <c r="L19" i="1"/>
  <c r="M20" i="1"/>
  <c r="AW20" i="1"/>
  <c r="M29" i="1"/>
  <c r="M30" i="1"/>
  <c r="M31" i="1"/>
  <c r="M32" i="1"/>
  <c r="M33" i="1"/>
  <c r="M34" i="1"/>
  <c r="AW34" i="1"/>
  <c r="L37" i="1"/>
  <c r="AM37" i="1"/>
  <c r="L38" i="1"/>
  <c r="AM38" i="1"/>
  <c r="L39" i="1"/>
  <c r="AM39" i="1"/>
  <c r="L40" i="1"/>
  <c r="N41" i="1"/>
  <c r="L42" i="1"/>
  <c r="AH42" i="1"/>
  <c r="L43" i="1"/>
  <c r="AH43" i="1"/>
  <c r="L45" i="1"/>
  <c r="M46" i="1"/>
  <c r="AW46" i="1"/>
  <c r="N47" i="1"/>
  <c r="M50" i="1"/>
  <c r="N52" i="1"/>
  <c r="L56" i="1"/>
  <c r="AH56" i="1"/>
  <c r="L57" i="1"/>
  <c r="M58" i="1"/>
  <c r="L61" i="1"/>
  <c r="M62" i="1"/>
  <c r="AW62" i="1"/>
  <c r="L65" i="1"/>
  <c r="M66" i="1"/>
  <c r="AW66" i="1"/>
  <c r="L69" i="1"/>
  <c r="M70" i="1"/>
  <c r="M71" i="1"/>
  <c r="M72" i="1"/>
  <c r="N73" i="1"/>
  <c r="L74" i="1"/>
  <c r="AH74" i="1"/>
  <c r="M76" i="1"/>
  <c r="M81" i="1"/>
  <c r="M83" i="1"/>
  <c r="L84" i="1"/>
  <c r="M85" i="1"/>
  <c r="N88" i="1"/>
  <c r="L90" i="1"/>
  <c r="M91" i="1"/>
  <c r="L93" i="1"/>
  <c r="AH93" i="1"/>
  <c r="L94" i="1"/>
  <c r="M95" i="1"/>
  <c r="L103" i="1"/>
  <c r="M104" i="1"/>
  <c r="AW104" i="1"/>
  <c r="L106" i="1"/>
  <c r="M108" i="1"/>
  <c r="M110" i="1"/>
  <c r="L112" i="1"/>
  <c r="L117" i="1"/>
  <c r="M118" i="1"/>
  <c r="AW118" i="1"/>
  <c r="N123" i="1"/>
  <c r="L124" i="1"/>
  <c r="AH124" i="1"/>
  <c r="M130" i="1"/>
  <c r="AW130" i="1"/>
  <c r="L133" i="1"/>
  <c r="M134" i="1"/>
  <c r="AW134" i="1"/>
  <c r="M140" i="1"/>
  <c r="M141" i="1"/>
  <c r="M142" i="1"/>
  <c r="L144" i="1"/>
  <c r="M145" i="1"/>
  <c r="AW145" i="1"/>
  <c r="L148" i="1"/>
  <c r="M149" i="1"/>
  <c r="AW149" i="1"/>
  <c r="M161" i="1"/>
  <c r="M169" i="1"/>
  <c r="L172" i="1"/>
  <c r="M173" i="1"/>
  <c r="AW173" i="1"/>
  <c r="L176" i="1"/>
  <c r="M177" i="1"/>
  <c r="M179" i="1"/>
  <c r="M184" i="1"/>
  <c r="M186" i="1"/>
  <c r="M188" i="1"/>
  <c r="M190" i="1"/>
  <c r="M192" i="1"/>
  <c r="M194" i="1"/>
  <c r="N197" i="1"/>
  <c r="L208" i="1"/>
  <c r="M209" i="1"/>
  <c r="AW209" i="1"/>
  <c r="L212" i="1"/>
  <c r="L217" i="1"/>
  <c r="M218" i="1"/>
  <c r="AW218" i="1"/>
  <c r="M222" i="1"/>
  <c r="AW222" i="1"/>
  <c r="L225" i="1"/>
  <c r="L227" i="1"/>
  <c r="M228" i="1"/>
  <c r="AW228" i="1"/>
  <c r="L231" i="1"/>
  <c r="M232" i="1"/>
  <c r="AW232" i="1"/>
  <c r="L234" i="1"/>
  <c r="M235" i="1"/>
  <c r="AW235" i="1"/>
  <c r="L238" i="1"/>
  <c r="M239" i="1"/>
  <c r="AW239" i="1"/>
  <c r="L242" i="1"/>
  <c r="M243" i="1"/>
  <c r="AW243" i="1"/>
  <c r="L246" i="1"/>
  <c r="M247" i="1"/>
  <c r="AW247" i="1"/>
  <c r="L250" i="1"/>
  <c r="M251" i="1"/>
  <c r="M253" i="1"/>
  <c r="M255" i="1"/>
  <c r="M256" i="1"/>
  <c r="M257" i="1"/>
  <c r="M259" i="1"/>
  <c r="L260" i="1"/>
  <c r="M261" i="1"/>
  <c r="N262" i="1"/>
  <c r="M288" i="1"/>
  <c r="M293" i="1"/>
  <c r="M301" i="1"/>
  <c r="AW301" i="1"/>
  <c r="L304" i="1"/>
  <c r="N305" i="1"/>
  <c r="L308" i="1"/>
  <c r="N309" i="1"/>
  <c r="AW313" i="1"/>
  <c r="M315" i="1"/>
  <c r="L317" i="1"/>
  <c r="N319" i="1"/>
  <c r="AH319" i="1"/>
  <c r="AH320" i="1"/>
  <c r="N320" i="1"/>
  <c r="M322" i="1"/>
  <c r="L324" i="1"/>
  <c r="N327" i="1"/>
  <c r="AW327" i="1"/>
  <c r="N330" i="1"/>
  <c r="L333" i="1"/>
  <c r="N335" i="1"/>
  <c r="AM339" i="1"/>
  <c r="L343" i="1"/>
  <c r="M346" i="1"/>
  <c r="AW346" i="1"/>
  <c r="L346" i="1"/>
  <c r="N361" i="1"/>
  <c r="M361" i="1"/>
  <c r="N363" i="1"/>
  <c r="M363" i="1"/>
  <c r="N365" i="1"/>
  <c r="M365" i="1"/>
  <c r="N391" i="1"/>
  <c r="AW395" i="1"/>
  <c r="M395" i="1"/>
  <c r="L395" i="1"/>
  <c r="N403" i="1"/>
  <c r="AW421" i="1"/>
  <c r="N429" i="1"/>
  <c r="AW429" i="1"/>
  <c r="M429" i="1"/>
  <c r="L429" i="1"/>
  <c r="AW456" i="1"/>
  <c r="L456" i="1"/>
  <c r="N456" i="1"/>
  <c r="M456" i="1"/>
  <c r="AW463" i="1"/>
  <c r="M463" i="1"/>
  <c r="N463" i="1"/>
  <c r="L463" i="1"/>
  <c r="N486" i="1"/>
  <c r="M486" i="1"/>
  <c r="AW486" i="1"/>
  <c r="L486" i="1"/>
  <c r="N491" i="1"/>
  <c r="M491" i="1"/>
  <c r="L491" i="1"/>
  <c r="N511" i="1"/>
  <c r="M511" i="1"/>
  <c r="AM511" i="1"/>
  <c r="L511" i="1"/>
  <c r="N544" i="1"/>
  <c r="M544" i="1"/>
  <c r="AW544" i="1"/>
  <c r="N567" i="1"/>
  <c r="AW567" i="1"/>
  <c r="M567" i="1"/>
  <c r="L567" i="1"/>
  <c r="N609" i="1"/>
  <c r="M609" i="1"/>
  <c r="L609" i="1"/>
  <c r="L625" i="1"/>
  <c r="N625" i="1"/>
  <c r="M625" i="1"/>
  <c r="L633" i="1"/>
  <c r="N633" i="1"/>
  <c r="AW633" i="1"/>
  <c r="M633" i="1"/>
  <c r="N635" i="1"/>
  <c r="M635" i="1"/>
  <c r="AW635" i="1"/>
  <c r="L635" i="1"/>
  <c r="AH255" i="1"/>
  <c r="AW322" i="1"/>
  <c r="AW335" i="1"/>
  <c r="N353" i="1"/>
  <c r="AW353" i="1"/>
  <c r="M353" i="1"/>
  <c r="N362" i="1"/>
  <c r="M362" i="1"/>
  <c r="N364" i="1"/>
  <c r="M364" i="1"/>
  <c r="AW401" i="1"/>
  <c r="M401" i="1"/>
  <c r="L401" i="1"/>
  <c r="N435" i="1"/>
  <c r="AW435" i="1"/>
  <c r="M435" i="1"/>
  <c r="L435" i="1"/>
  <c r="N439" i="1"/>
  <c r="AW439" i="1"/>
  <c r="M439" i="1"/>
  <c r="L439" i="1"/>
  <c r="N443" i="1"/>
  <c r="AW443" i="1"/>
  <c r="M443" i="1"/>
  <c r="L443" i="1"/>
  <c r="N457" i="1"/>
  <c r="M457" i="1"/>
  <c r="L457" i="1"/>
  <c r="N585" i="1"/>
  <c r="AW585" i="1"/>
  <c r="M585" i="1"/>
  <c r="L585" i="1"/>
  <c r="L644" i="1"/>
  <c r="N644" i="1"/>
  <c r="AM644" i="1"/>
  <c r="M644" i="1"/>
  <c r="N834" i="1"/>
  <c r="M834" i="1"/>
  <c r="AW834" i="1"/>
  <c r="L834" i="1"/>
  <c r="AW837" i="1"/>
  <c r="M837" i="1"/>
  <c r="N837" i="1"/>
  <c r="L837" i="1"/>
  <c r="L16" i="1"/>
  <c r="L29" i="1"/>
  <c r="L30" i="1"/>
  <c r="L31" i="1"/>
  <c r="L32" i="1"/>
  <c r="L50" i="1"/>
  <c r="L58" i="1"/>
  <c r="L70" i="1"/>
  <c r="AM71" i="1"/>
  <c r="L81" i="1"/>
  <c r="L83" i="1"/>
  <c r="L85" i="1"/>
  <c r="AH95" i="1"/>
  <c r="L104" i="1"/>
  <c r="L108" i="1"/>
  <c r="AW108" i="1"/>
  <c r="L130" i="1"/>
  <c r="L134" i="1"/>
  <c r="L140" i="1"/>
  <c r="L141" i="1"/>
  <c r="L142" i="1"/>
  <c r="L145" i="1"/>
  <c r="L149" i="1"/>
  <c r="L161" i="1"/>
  <c r="AW161" i="1"/>
  <c r="L169" i="1"/>
  <c r="AM169" i="1"/>
  <c r="L177" i="1"/>
  <c r="AW177" i="1"/>
  <c r="L179" i="1"/>
  <c r="L184" i="1"/>
  <c r="AW184" i="1"/>
  <c r="L186" i="1"/>
  <c r="AW186" i="1"/>
  <c r="L190" i="1"/>
  <c r="AW190" i="1"/>
  <c r="L194" i="1"/>
  <c r="L209" i="1"/>
  <c r="L218" i="1"/>
  <c r="L228" i="1"/>
  <c r="L232" i="1"/>
  <c r="L239" i="1"/>
  <c r="L247" i="1"/>
  <c r="L253" i="1"/>
  <c r="AW253" i="1"/>
  <c r="L259" i="1"/>
  <c r="AW316" i="1"/>
  <c r="L316" i="1"/>
  <c r="AW317" i="1"/>
  <c r="L322" i="1"/>
  <c r="AW323" i="1"/>
  <c r="L323" i="1"/>
  <c r="L335" i="1"/>
  <c r="N385" i="1"/>
  <c r="M385" i="1"/>
  <c r="N392" i="1"/>
  <c r="AW392" i="1"/>
  <c r="M392" i="1"/>
  <c r="N401" i="1"/>
  <c r="N404" i="1"/>
  <c r="AW404" i="1"/>
  <c r="M404" i="1"/>
  <c r="M19" i="1"/>
  <c r="M45" i="1"/>
  <c r="N50" i="1"/>
  <c r="N58" i="1"/>
  <c r="M61" i="1"/>
  <c r="M65" i="1"/>
  <c r="M69" i="1"/>
  <c r="N72" i="1"/>
  <c r="N81" i="1"/>
  <c r="N85" i="1"/>
  <c r="N91" i="1"/>
  <c r="M103" i="1"/>
  <c r="M112" i="1"/>
  <c r="M117" i="1"/>
  <c r="M133" i="1"/>
  <c r="M144" i="1"/>
  <c r="M148" i="1"/>
  <c r="M172" i="1"/>
  <c r="M176" i="1"/>
  <c r="N192" i="1"/>
  <c r="N194" i="1"/>
  <c r="M208" i="1"/>
  <c r="M212" i="1"/>
  <c r="M217" i="1"/>
  <c r="M225" i="1"/>
  <c r="M227" i="1"/>
  <c r="M231" i="1"/>
  <c r="M234" i="1"/>
  <c r="M238" i="1"/>
  <c r="M242" i="1"/>
  <c r="M246" i="1"/>
  <c r="M250" i="1"/>
  <c r="N257" i="1"/>
  <c r="N261" i="1"/>
  <c r="N304" i="1"/>
  <c r="N308" i="1"/>
  <c r="N316" i="1"/>
  <c r="M317" i="1"/>
  <c r="N323" i="1"/>
  <c r="M324" i="1"/>
  <c r="AW328" i="1"/>
  <c r="L328" i="1"/>
  <c r="N333" i="1"/>
  <c r="AM338" i="1"/>
  <c r="M351" i="1"/>
  <c r="AW351" i="1"/>
  <c r="L351" i="1"/>
  <c r="AM362" i="1"/>
  <c r="AM364" i="1"/>
  <c r="AH377" i="1"/>
  <c r="N377" i="1"/>
  <c r="M377" i="1"/>
  <c r="AW397" i="1"/>
  <c r="M397" i="1"/>
  <c r="L397" i="1"/>
  <c r="N398" i="1"/>
  <c r="AW398" i="1"/>
  <c r="M398" i="1"/>
  <c r="N413" i="1"/>
  <c r="AW413" i="1"/>
  <c r="M413" i="1"/>
  <c r="L413" i="1"/>
  <c r="N417" i="1"/>
  <c r="AW417" i="1"/>
  <c r="M417" i="1"/>
  <c r="L417" i="1"/>
  <c r="AW466" i="1"/>
  <c r="L466" i="1"/>
  <c r="N466" i="1"/>
  <c r="M466" i="1"/>
  <c r="AW469" i="1"/>
  <c r="L469" i="1"/>
  <c r="N469" i="1"/>
  <c r="M469" i="1"/>
  <c r="N472" i="1"/>
  <c r="AW472" i="1"/>
  <c r="N495" i="1"/>
  <c r="AW495" i="1"/>
  <c r="M495" i="1"/>
  <c r="L495" i="1"/>
  <c r="AM541" i="1"/>
  <c r="N541" i="1"/>
  <c r="M541" i="1"/>
  <c r="L541" i="1"/>
  <c r="AW566" i="1"/>
  <c r="M566" i="1"/>
  <c r="L566" i="1"/>
  <c r="N566" i="1"/>
  <c r="L659" i="1"/>
  <c r="N659" i="1"/>
  <c r="AW659" i="1"/>
  <c r="M659" i="1"/>
  <c r="N661" i="1"/>
  <c r="M661" i="1"/>
  <c r="L661" i="1"/>
  <c r="AW422" i="1"/>
  <c r="N460" i="1"/>
  <c r="AW475" i="1"/>
  <c r="M475" i="1"/>
  <c r="AW483" i="1"/>
  <c r="M483" i="1"/>
  <c r="AW498" i="1"/>
  <c r="M498" i="1"/>
  <c r="L498" i="1"/>
  <c r="AH499" i="1"/>
  <c r="N499" i="1"/>
  <c r="M499" i="1"/>
  <c r="N552" i="1"/>
  <c r="M552" i="1"/>
  <c r="N554" i="1"/>
  <c r="AM554" i="1"/>
  <c r="M554" i="1"/>
  <c r="AW570" i="1"/>
  <c r="M570" i="1"/>
  <c r="L570" i="1"/>
  <c r="N571" i="1"/>
  <c r="AW571" i="1"/>
  <c r="M571" i="1"/>
  <c r="AW577" i="1"/>
  <c r="M577" i="1"/>
  <c r="L577" i="1"/>
  <c r="N578" i="1"/>
  <c r="M578" i="1"/>
  <c r="AW588" i="1"/>
  <c r="M588" i="1"/>
  <c r="L588" i="1"/>
  <c r="N589" i="1"/>
  <c r="AW589" i="1"/>
  <c r="M589" i="1"/>
  <c r="N596" i="1"/>
  <c r="M596" i="1"/>
  <c r="N598" i="1"/>
  <c r="M598" i="1"/>
  <c r="N600" i="1"/>
  <c r="M600" i="1"/>
  <c r="N602" i="1"/>
  <c r="M602" i="1"/>
  <c r="N604" i="1"/>
  <c r="M604" i="1"/>
  <c r="AH606" i="1"/>
  <c r="N606" i="1"/>
  <c r="M606" i="1"/>
  <c r="M614" i="1"/>
  <c r="N614" i="1"/>
  <c r="L614" i="1"/>
  <c r="N617" i="1"/>
  <c r="M617" i="1"/>
  <c r="L617" i="1"/>
  <c r="M699" i="1"/>
  <c r="L699" i="1"/>
  <c r="AH699" i="1"/>
  <c r="N699" i="1"/>
  <c r="M704" i="1"/>
  <c r="L704" i="1"/>
  <c r="M706" i="1"/>
  <c r="AH706" i="1"/>
  <c r="L706" i="1"/>
  <c r="AW799" i="1"/>
  <c r="M799" i="1"/>
  <c r="N799" i="1"/>
  <c r="L799" i="1"/>
  <c r="AW817" i="1"/>
  <c r="M817" i="1"/>
  <c r="N817" i="1"/>
  <c r="L817" i="1"/>
  <c r="M820" i="1"/>
  <c r="N820" i="1"/>
  <c r="L820" i="1"/>
  <c r="AM820" i="1"/>
  <c r="M821" i="1"/>
  <c r="N821" i="1"/>
  <c r="L821" i="1"/>
  <c r="AM821" i="1"/>
  <c r="AW859" i="1"/>
  <c r="M859" i="1"/>
  <c r="N859" i="1"/>
  <c r="L859" i="1"/>
  <c r="L412" i="1"/>
  <c r="L416" i="1"/>
  <c r="L420" i="1"/>
  <c r="L425" i="1"/>
  <c r="AM425" i="1"/>
  <c r="L426" i="1"/>
  <c r="L428" i="1"/>
  <c r="L434" i="1"/>
  <c r="L438" i="1"/>
  <c r="L442" i="1"/>
  <c r="L446" i="1"/>
  <c r="L450" i="1"/>
  <c r="AM455" i="1"/>
  <c r="L455" i="1"/>
  <c r="L460" i="1"/>
  <c r="AW460" i="1"/>
  <c r="AW464" i="1"/>
  <c r="M464" i="1"/>
  <c r="L475" i="1"/>
  <c r="L483" i="1"/>
  <c r="N484" i="1"/>
  <c r="N488" i="1"/>
  <c r="N498" i="1"/>
  <c r="L499" i="1"/>
  <c r="M501" i="1"/>
  <c r="AH501" i="1"/>
  <c r="L501" i="1"/>
  <c r="M505" i="1"/>
  <c r="L505" i="1"/>
  <c r="M509" i="1"/>
  <c r="L509" i="1"/>
  <c r="N510" i="1"/>
  <c r="M510" i="1"/>
  <c r="N516" i="1"/>
  <c r="M516" i="1"/>
  <c r="N536" i="1"/>
  <c r="N540" i="1"/>
  <c r="L552" i="1"/>
  <c r="L554" i="1"/>
  <c r="N558" i="1"/>
  <c r="AW558" i="1"/>
  <c r="M558" i="1"/>
  <c r="N570" i="1"/>
  <c r="L571" i="1"/>
  <c r="N577" i="1"/>
  <c r="L578" i="1"/>
  <c r="N588" i="1"/>
  <c r="L589" i="1"/>
  <c r="AW592" i="1"/>
  <c r="M592" i="1"/>
  <c r="L592" i="1"/>
  <c r="N593" i="1"/>
  <c r="AW593" i="1"/>
  <c r="M593" i="1"/>
  <c r="L596" i="1"/>
  <c r="L598" i="1"/>
  <c r="L600" i="1"/>
  <c r="L602" i="1"/>
  <c r="L604" i="1"/>
  <c r="L606" i="1"/>
  <c r="N608" i="1"/>
  <c r="M608" i="1"/>
  <c r="N619" i="1"/>
  <c r="L629" i="1"/>
  <c r="N629" i="1"/>
  <c r="AW629" i="1"/>
  <c r="AM642" i="1"/>
  <c r="L642" i="1"/>
  <c r="N642" i="1"/>
  <c r="M642" i="1"/>
  <c r="M652" i="1"/>
  <c r="N652" i="1"/>
  <c r="L652" i="1"/>
  <c r="M676" i="1"/>
  <c r="N676" i="1"/>
  <c r="L676" i="1"/>
  <c r="N704" i="1"/>
  <c r="AH704" i="1"/>
  <c r="AH707" i="1"/>
  <c r="M707" i="1"/>
  <c r="L707" i="1"/>
  <c r="AH709" i="1"/>
  <c r="N709" i="1"/>
  <c r="M709" i="1"/>
  <c r="L709" i="1"/>
  <c r="N714" i="1"/>
  <c r="AW714" i="1"/>
  <c r="M714" i="1"/>
  <c r="AW719" i="1"/>
  <c r="M719" i="1"/>
  <c r="L719" i="1"/>
  <c r="N720" i="1"/>
  <c r="AW720" i="1"/>
  <c r="M720" i="1"/>
  <c r="N724" i="1"/>
  <c r="AW724" i="1"/>
  <c r="M724" i="1"/>
  <c r="L724" i="1"/>
  <c r="N744" i="1"/>
  <c r="AW744" i="1"/>
  <c r="M744" i="1"/>
  <c r="AW747" i="1"/>
  <c r="M747" i="1"/>
  <c r="L747" i="1"/>
  <c r="N748" i="1"/>
  <c r="AW748" i="1"/>
  <c r="M748" i="1"/>
  <c r="M760" i="1"/>
  <c r="AW760" i="1"/>
  <c r="L760" i="1"/>
  <c r="M762" i="1"/>
  <c r="AW762" i="1"/>
  <c r="L762" i="1"/>
  <c r="M766" i="1"/>
  <c r="AW766" i="1"/>
  <c r="L766" i="1"/>
  <c r="M850" i="1"/>
  <c r="N850" i="1"/>
  <c r="AW850" i="1"/>
  <c r="L850" i="1"/>
  <c r="M412" i="1"/>
  <c r="M416" i="1"/>
  <c r="M420" i="1"/>
  <c r="M426" i="1"/>
  <c r="M428" i="1"/>
  <c r="M434" i="1"/>
  <c r="M438" i="1"/>
  <c r="M442" i="1"/>
  <c r="M446" i="1"/>
  <c r="M450" i="1"/>
  <c r="M460" i="1"/>
  <c r="AW465" i="1"/>
  <c r="AW468" i="1"/>
  <c r="AW471" i="1"/>
  <c r="N475" i="1"/>
  <c r="N483" i="1"/>
  <c r="AM492" i="1"/>
  <c r="N492" i="1"/>
  <c r="M492" i="1"/>
  <c r="M502" i="1"/>
  <c r="L502" i="1"/>
  <c r="N503" i="1"/>
  <c r="M503" i="1"/>
  <c r="N553" i="1"/>
  <c r="M553" i="1"/>
  <c r="AW562" i="1"/>
  <c r="M562" i="1"/>
  <c r="L562" i="1"/>
  <c r="N563" i="1"/>
  <c r="AW563" i="1"/>
  <c r="M563" i="1"/>
  <c r="AW580" i="1"/>
  <c r="M580" i="1"/>
  <c r="L580" i="1"/>
  <c r="N581" i="1"/>
  <c r="AW581" i="1"/>
  <c r="M581" i="1"/>
  <c r="M610" i="1"/>
  <c r="L610" i="1"/>
  <c r="AW614" i="1"/>
  <c r="AW616" i="1"/>
  <c r="L616" i="1"/>
  <c r="N616" i="1"/>
  <c r="M616" i="1"/>
  <c r="AW617" i="1"/>
  <c r="AW653" i="1"/>
  <c r="M653" i="1"/>
  <c r="N653" i="1"/>
  <c r="N654" i="1"/>
  <c r="M654" i="1"/>
  <c r="AW654" i="1"/>
  <c r="L654" i="1"/>
  <c r="M677" i="1"/>
  <c r="AM677" i="1"/>
  <c r="N677" i="1"/>
  <c r="M701" i="1"/>
  <c r="L701" i="1"/>
  <c r="AH701" i="1"/>
  <c r="N701" i="1"/>
  <c r="AH703" i="1"/>
  <c r="M703" i="1"/>
  <c r="L703" i="1"/>
  <c r="AW723" i="1"/>
  <c r="M723" i="1"/>
  <c r="L723" i="1"/>
  <c r="N723" i="1"/>
  <c r="N838" i="1"/>
  <c r="M838" i="1"/>
  <c r="AW838" i="1"/>
  <c r="L838" i="1"/>
  <c r="AH842" i="1"/>
  <c r="L842" i="1"/>
  <c r="M842" i="1"/>
  <c r="AW542" i="1"/>
  <c r="AW545" i="1"/>
  <c r="AW626" i="1"/>
  <c r="M626" i="1"/>
  <c r="AW630" i="1"/>
  <c r="M630" i="1"/>
  <c r="N640" i="1"/>
  <c r="AM651" i="1"/>
  <c r="AM675" i="1"/>
  <c r="AH702" i="1"/>
  <c r="AW727" i="1"/>
  <c r="M727" i="1"/>
  <c r="L727" i="1"/>
  <c r="N728" i="1"/>
  <c r="AW728" i="1"/>
  <c r="M728" i="1"/>
  <c r="N783" i="1"/>
  <c r="M783" i="1"/>
  <c r="AW783" i="1"/>
  <c r="M792" i="1"/>
  <c r="N792" i="1"/>
  <c r="L792" i="1"/>
  <c r="AW792" i="1"/>
  <c r="M794" i="1"/>
  <c r="N794" i="1"/>
  <c r="L794" i="1"/>
  <c r="M845" i="1"/>
  <c r="L845" i="1"/>
  <c r="M848" i="1"/>
  <c r="N848" i="1"/>
  <c r="AH848" i="1"/>
  <c r="M919" i="1"/>
  <c r="N919" i="1"/>
  <c r="L919" i="1"/>
  <c r="L595" i="1"/>
  <c r="L597" i="1"/>
  <c r="L599" i="1"/>
  <c r="L601" i="1"/>
  <c r="L603" i="1"/>
  <c r="L605" i="1"/>
  <c r="AW618" i="1"/>
  <c r="L626" i="1"/>
  <c r="N627" i="1"/>
  <c r="L630" i="1"/>
  <c r="AW634" i="1"/>
  <c r="M634" i="1"/>
  <c r="AW637" i="1"/>
  <c r="M640" i="1"/>
  <c r="AM643" i="1"/>
  <c r="L643" i="1"/>
  <c r="AM650" i="1"/>
  <c r="L651" i="1"/>
  <c r="AW660" i="1"/>
  <c r="M660" i="1"/>
  <c r="L675" i="1"/>
  <c r="L678" i="1"/>
  <c r="M700" i="1"/>
  <c r="L700" i="1"/>
  <c r="L702" i="1"/>
  <c r="N712" i="1"/>
  <c r="N727" i="1"/>
  <c r="L728" i="1"/>
  <c r="L731" i="1"/>
  <c r="N731" i="1"/>
  <c r="AW731" i="1"/>
  <c r="M731" i="1"/>
  <c r="AH734" i="1"/>
  <c r="M734" i="1"/>
  <c r="L734" i="1"/>
  <c r="AW772" i="1"/>
  <c r="M772" i="1"/>
  <c r="L772" i="1"/>
  <c r="N774" i="1"/>
  <c r="M774" i="1"/>
  <c r="AM774" i="1"/>
  <c r="L783" i="1"/>
  <c r="L833" i="1"/>
  <c r="AH833" i="1"/>
  <c r="N833" i="1"/>
  <c r="M833" i="1"/>
  <c r="N705" i="1"/>
  <c r="AH736" i="1"/>
  <c r="N736" i="1"/>
  <c r="M736" i="1"/>
  <c r="N737" i="1"/>
  <c r="M737" i="1"/>
  <c r="AW740" i="1"/>
  <c r="M740" i="1"/>
  <c r="L740" i="1"/>
  <c r="N741" i="1"/>
  <c r="AW741" i="1"/>
  <c r="M741" i="1"/>
  <c r="N787" i="1"/>
  <c r="M787" i="1"/>
  <c r="L787" i="1"/>
  <c r="M789" i="1"/>
  <c r="N789" i="1"/>
  <c r="M806" i="1"/>
  <c r="N806" i="1"/>
  <c r="L806" i="1"/>
  <c r="M812" i="1"/>
  <c r="AH812" i="1"/>
  <c r="N812" i="1"/>
  <c r="L812" i="1"/>
  <c r="N819" i="1"/>
  <c r="M819" i="1"/>
  <c r="L819" i="1"/>
  <c r="N870" i="1"/>
  <c r="M870" i="1"/>
  <c r="L879" i="1"/>
  <c r="N879" i="1"/>
  <c r="AW879" i="1"/>
  <c r="M879" i="1"/>
  <c r="M732" i="1"/>
  <c r="AM732" i="1"/>
  <c r="L732" i="1"/>
  <c r="AH735" i="1"/>
  <c r="N768" i="1"/>
  <c r="M768" i="1"/>
  <c r="N785" i="1"/>
  <c r="AW785" i="1"/>
  <c r="N788" i="1"/>
  <c r="M788" i="1"/>
  <c r="AM788" i="1"/>
  <c r="L789" i="1"/>
  <c r="M808" i="1"/>
  <c r="N808" i="1"/>
  <c r="L815" i="1"/>
  <c r="N815" i="1"/>
  <c r="AW815" i="1"/>
  <c r="M815" i="1"/>
  <c r="AH832" i="1"/>
  <c r="M832" i="1"/>
  <c r="L832" i="1"/>
  <c r="M846" i="1"/>
  <c r="AH846" i="1"/>
  <c r="N846" i="1"/>
  <c r="AW855" i="1"/>
  <c r="M855" i="1"/>
  <c r="N855" i="1"/>
  <c r="L855" i="1"/>
  <c r="L864" i="1"/>
  <c r="N864" i="1"/>
  <c r="AW864" i="1"/>
  <c r="M864" i="1"/>
  <c r="N866" i="1"/>
  <c r="M866" i="1"/>
  <c r="AW866" i="1"/>
  <c r="AW868" i="1"/>
  <c r="L868" i="1"/>
  <c r="N868" i="1"/>
  <c r="M868" i="1"/>
  <c r="L870" i="1"/>
  <c r="AM791" i="1"/>
  <c r="AW804" i="1"/>
  <c r="N809" i="1"/>
  <c r="AW809" i="1"/>
  <c r="N818" i="1"/>
  <c r="AH831" i="1"/>
  <c r="N856" i="1"/>
  <c r="N860" i="1"/>
  <c r="L943" i="1"/>
  <c r="N943" i="1"/>
  <c r="AW943" i="1"/>
  <c r="M743" i="1"/>
  <c r="AM790" i="1"/>
  <c r="AW796" i="1"/>
  <c r="AW801" i="1"/>
  <c r="AW816" i="1"/>
  <c r="M816" i="1"/>
  <c r="AM822" i="1"/>
  <c r="AW852" i="1"/>
  <c r="AW865" i="1"/>
  <c r="M865" i="1"/>
  <c r="AW887" i="1"/>
  <c r="AW921" i="1"/>
  <c r="M950" i="1"/>
  <c r="AH950" i="1"/>
  <c r="L950" i="1"/>
  <c r="L952" i="1"/>
  <c r="AH953" i="1"/>
  <c r="M952" i="1"/>
  <c r="C26" i="4"/>
  <c r="L169" i="6"/>
  <c r="M169" i="6"/>
  <c r="N193" i="6"/>
  <c r="M193" i="6"/>
  <c r="AW193" i="6"/>
  <c r="L193" i="6"/>
  <c r="AW245" i="6"/>
  <c r="N256" i="6"/>
  <c r="M256" i="6"/>
  <c r="AW256" i="6"/>
  <c r="AW276" i="6"/>
  <c r="L290" i="6"/>
  <c r="N290" i="6"/>
  <c r="AW290" i="6"/>
  <c r="AH298" i="6"/>
  <c r="M298" i="6"/>
  <c r="AW340" i="6"/>
  <c r="M340" i="6"/>
  <c r="N77" i="6"/>
  <c r="AW77" i="6"/>
  <c r="M137" i="6"/>
  <c r="N137" i="6"/>
  <c r="L137" i="6"/>
  <c r="N7" i="6"/>
  <c r="M9" i="6"/>
  <c r="AW9" i="6"/>
  <c r="L23" i="6"/>
  <c r="L27" i="6"/>
  <c r="L31" i="6"/>
  <c r="L35" i="6"/>
  <c r="M46" i="6"/>
  <c r="L46" i="6"/>
  <c r="L76" i="6"/>
  <c r="L77" i="6"/>
  <c r="M87" i="6"/>
  <c r="L87" i="6"/>
  <c r="L99" i="6"/>
  <c r="M114" i="6"/>
  <c r="AW114" i="6"/>
  <c r="L198" i="6"/>
  <c r="N198" i="6"/>
  <c r="AW198" i="6"/>
  <c r="M198" i="6"/>
  <c r="M245" i="6"/>
  <c r="AW246" i="6"/>
  <c r="N246" i="6"/>
  <c r="AW253" i="6"/>
  <c r="L256" i="6"/>
  <c r="M276" i="6"/>
  <c r="L289" i="6"/>
  <c r="M290" i="6"/>
  <c r="L306" i="6"/>
  <c r="M306" i="6"/>
  <c r="M312" i="6"/>
  <c r="AH312" i="6"/>
  <c r="N377" i="6"/>
  <c r="L377" i="6"/>
  <c r="L11" i="6"/>
  <c r="L13" i="6"/>
  <c r="L14" i="6"/>
  <c r="L15" i="6"/>
  <c r="L16" i="6"/>
  <c r="L17" i="6"/>
  <c r="L18" i="6"/>
  <c r="M27" i="6"/>
  <c r="AW27" i="6"/>
  <c r="M31" i="6"/>
  <c r="AW31" i="6"/>
  <c r="M35" i="6"/>
  <c r="AW35" i="6"/>
  <c r="L41" i="6"/>
  <c r="AH44" i="6"/>
  <c r="L44" i="6"/>
  <c r="N76" i="6"/>
  <c r="AW95" i="6"/>
  <c r="M95" i="6"/>
  <c r="AW103" i="6"/>
  <c r="M103" i="6"/>
  <c r="M110" i="6"/>
  <c r="AW110" i="6"/>
  <c r="N114" i="6"/>
  <c r="N118" i="6"/>
  <c r="N186" i="6"/>
  <c r="M186" i="6"/>
  <c r="AW186" i="6"/>
  <c r="N201" i="6"/>
  <c r="M201" i="6"/>
  <c r="AW201" i="6"/>
  <c r="L201" i="6"/>
  <c r="AW254" i="6"/>
  <c r="N254" i="6"/>
  <c r="AW261" i="6"/>
  <c r="AW268" i="6"/>
  <c r="M268" i="6"/>
  <c r="N301" i="6"/>
  <c r="M301" i="6"/>
  <c r="L311" i="6"/>
  <c r="N311" i="6"/>
  <c r="L317" i="6"/>
  <c r="M317" i="6"/>
  <c r="AW346" i="6"/>
  <c r="AW99" i="6"/>
  <c r="M99" i="6"/>
  <c r="AW282" i="6"/>
  <c r="M282" i="6"/>
  <c r="L282" i="6"/>
  <c r="AH43" i="6"/>
  <c r="AW70" i="6"/>
  <c r="N70" i="6"/>
  <c r="N71" i="6"/>
  <c r="M71" i="6"/>
  <c r="N88" i="6"/>
  <c r="AM92" i="6"/>
  <c r="N110" i="6"/>
  <c r="AH119" i="6"/>
  <c r="N119" i="6"/>
  <c r="AW167" i="6"/>
  <c r="M167" i="6"/>
  <c r="L167" i="6"/>
  <c r="AW169" i="6"/>
  <c r="L183" i="6"/>
  <c r="N183" i="6"/>
  <c r="AW183" i="6"/>
  <c r="L186" i="6"/>
  <c r="N248" i="6"/>
  <c r="M248" i="6"/>
  <c r="AW248" i="6"/>
  <c r="AW262" i="6"/>
  <c r="N262" i="6"/>
  <c r="N313" i="6"/>
  <c r="M313" i="6"/>
  <c r="AW313" i="6"/>
  <c r="N322" i="6"/>
  <c r="M346" i="6"/>
  <c r="N90" i="6"/>
  <c r="N153" i="6"/>
  <c r="N170" i="6"/>
  <c r="N182" i="6"/>
  <c r="N184" i="6"/>
  <c r="AW187" i="6"/>
  <c r="AM192" i="6"/>
  <c r="N205" i="6"/>
  <c r="N234" i="6"/>
  <c r="N244" i="6"/>
  <c r="N245" i="6"/>
  <c r="AW249" i="6"/>
  <c r="N252" i="6"/>
  <c r="N253" i="6"/>
  <c r="AW257" i="6"/>
  <c r="N260" i="6"/>
  <c r="N261" i="6"/>
  <c r="N277" i="6"/>
  <c r="AW314" i="6"/>
  <c r="N320" i="6"/>
  <c r="N334" i="6"/>
  <c r="N338" i="6"/>
  <c r="N346" i="6"/>
  <c r="N352" i="6"/>
  <c r="N154" i="6"/>
  <c r="N243" i="6"/>
  <c r="N268" i="6"/>
  <c r="AW302" i="6"/>
  <c r="N317" i="6"/>
  <c r="N357" i="6"/>
  <c r="AW361" i="6"/>
  <c r="N375" i="6"/>
  <c r="AH40" i="6"/>
  <c r="AW84" i="6"/>
  <c r="AW116" i="6"/>
  <c r="L216" i="6"/>
  <c r="N216" i="6"/>
  <c r="AH22" i="6"/>
  <c r="AW10" i="6"/>
  <c r="L22" i="6"/>
  <c r="N23" i="6"/>
  <c r="AH24" i="6"/>
  <c r="L25" i="6"/>
  <c r="N26" i="6"/>
  <c r="AW26" i="6"/>
  <c r="L29" i="6"/>
  <c r="N30" i="6"/>
  <c r="AW30" i="6"/>
  <c r="L33" i="6"/>
  <c r="N34" i="6"/>
  <c r="AW34" i="6"/>
  <c r="AM38" i="6"/>
  <c r="L40" i="6"/>
  <c r="N41" i="6"/>
  <c r="L42" i="6"/>
  <c r="M44" i="6"/>
  <c r="AW53" i="6"/>
  <c r="L55" i="6"/>
  <c r="N56" i="6"/>
  <c r="AW56" i="6"/>
  <c r="L60" i="6"/>
  <c r="N61" i="6"/>
  <c r="AW61" i="6"/>
  <c r="L66" i="6"/>
  <c r="L72" i="6"/>
  <c r="AM72" i="6"/>
  <c r="L73" i="6"/>
  <c r="AM73" i="6"/>
  <c r="L75" i="6"/>
  <c r="AW75" i="6"/>
  <c r="M77" i="6"/>
  <c r="AM80" i="6"/>
  <c r="L84" i="6"/>
  <c r="N87" i="6"/>
  <c r="L88" i="6"/>
  <c r="AW88" i="6"/>
  <c r="M90" i="6"/>
  <c r="AW91" i="6"/>
  <c r="L97" i="6"/>
  <c r="N98" i="6"/>
  <c r="AW98" i="6"/>
  <c r="L101" i="6"/>
  <c r="N102" i="6"/>
  <c r="AW102" i="6"/>
  <c r="L105" i="6"/>
  <c r="L108" i="6"/>
  <c r="N109" i="6"/>
  <c r="AW109" i="6"/>
  <c r="L112" i="6"/>
  <c r="N113" i="6"/>
  <c r="AW113" i="6"/>
  <c r="L116" i="6"/>
  <c r="N117" i="6"/>
  <c r="AW117" i="6"/>
  <c r="M122" i="6"/>
  <c r="AM132" i="6"/>
  <c r="L135" i="6"/>
  <c r="N136" i="6"/>
  <c r="N141" i="6"/>
  <c r="L148" i="6"/>
  <c r="M148" i="6"/>
  <c r="N159" i="6"/>
  <c r="N166" i="6"/>
  <c r="N169" i="6"/>
  <c r="N199" i="6"/>
  <c r="AW211" i="6"/>
  <c r="M211" i="6"/>
  <c r="L211" i="6"/>
  <c r="L212" i="6"/>
  <c r="N212" i="6"/>
  <c r="AW212" i="6"/>
  <c r="M216" i="6"/>
  <c r="M230" i="6"/>
  <c r="N230" i="6"/>
  <c r="N242" i="6"/>
  <c r="N305" i="6"/>
  <c r="AW305" i="6"/>
  <c r="M305" i="6"/>
  <c r="L305" i="6"/>
  <c r="L351" i="6"/>
  <c r="N351" i="6"/>
  <c r="AW351" i="6"/>
  <c r="M351" i="6"/>
  <c r="AW355" i="6"/>
  <c r="N355" i="6"/>
  <c r="M355" i="6"/>
  <c r="L152" i="6"/>
  <c r="M152" i="6"/>
  <c r="AW216" i="6"/>
  <c r="M10" i="6"/>
  <c r="L24" i="6"/>
  <c r="N25" i="6"/>
  <c r="M26" i="6"/>
  <c r="N29" i="6"/>
  <c r="M30" i="6"/>
  <c r="N33" i="6"/>
  <c r="M34" i="6"/>
  <c r="L38" i="6"/>
  <c r="M42" i="6"/>
  <c r="N44" i="6"/>
  <c r="AH46" i="6"/>
  <c r="L47" i="6"/>
  <c r="L53" i="6"/>
  <c r="N55" i="6"/>
  <c r="M56" i="6"/>
  <c r="N60" i="6"/>
  <c r="M61" i="6"/>
  <c r="N66" i="6"/>
  <c r="M72" i="6"/>
  <c r="M73" i="6"/>
  <c r="M75" i="6"/>
  <c r="AW76" i="6"/>
  <c r="L80" i="6"/>
  <c r="N84" i="6"/>
  <c r="L85" i="6"/>
  <c r="M88" i="6"/>
  <c r="AW89" i="6"/>
  <c r="L91" i="6"/>
  <c r="N97" i="6"/>
  <c r="M98" i="6"/>
  <c r="N101" i="6"/>
  <c r="M102" i="6"/>
  <c r="N105" i="6"/>
  <c r="N106" i="6"/>
  <c r="N108" i="6"/>
  <c r="M109" i="6"/>
  <c r="N112" i="6"/>
  <c r="M113" i="6"/>
  <c r="N116" i="6"/>
  <c r="L117" i="6"/>
  <c r="M118" i="6"/>
  <c r="L118" i="6"/>
  <c r="M120" i="6"/>
  <c r="L132" i="6"/>
  <c r="N135" i="6"/>
  <c r="AM137" i="6"/>
  <c r="L144" i="6"/>
  <c r="M144" i="6"/>
  <c r="AW161" i="6"/>
  <c r="N163" i="6"/>
  <c r="AM168" i="6"/>
  <c r="M168" i="6"/>
  <c r="N195" i="6"/>
  <c r="AW207" i="6"/>
  <c r="M207" i="6"/>
  <c r="L207" i="6"/>
  <c r="L208" i="6"/>
  <c r="N208" i="6"/>
  <c r="AW208" i="6"/>
  <c r="N211" i="6"/>
  <c r="M212" i="6"/>
  <c r="L225" i="6"/>
  <c r="N225" i="6"/>
  <c r="AW225" i="6"/>
  <c r="N251" i="6"/>
  <c r="L279" i="6"/>
  <c r="N279" i="6"/>
  <c r="AW279" i="6"/>
  <c r="M279" i="6"/>
  <c r="N335" i="6"/>
  <c r="M335" i="6"/>
  <c r="AW335" i="6"/>
  <c r="L335" i="6"/>
  <c r="AM338" i="6"/>
  <c r="M338" i="6"/>
  <c r="AH122" i="6"/>
  <c r="L122" i="6"/>
  <c r="AM135" i="6"/>
  <c r="AW215" i="6"/>
  <c r="M215" i="6"/>
  <c r="L215" i="6"/>
  <c r="N8" i="6"/>
  <c r="N12" i="6"/>
  <c r="AH41" i="6"/>
  <c r="N42" i="6"/>
  <c r="AH48" i="6"/>
  <c r="AW71" i="6"/>
  <c r="AW87" i="6"/>
  <c r="AM136" i="6"/>
  <c r="AW152" i="6"/>
  <c r="AW154" i="6"/>
  <c r="L154" i="6"/>
  <c r="N155" i="6"/>
  <c r="N157" i="6"/>
  <c r="AW159" i="6"/>
  <c r="AW172" i="6"/>
  <c r="M172" i="6"/>
  <c r="AW203" i="6"/>
  <c r="M203" i="6"/>
  <c r="L203" i="6"/>
  <c r="L204" i="6"/>
  <c r="N204" i="6"/>
  <c r="AW204" i="6"/>
  <c r="N233" i="6"/>
  <c r="AW235" i="6"/>
  <c r="N235" i="6"/>
  <c r="M235" i="6"/>
  <c r="N247" i="6"/>
  <c r="L283" i="6"/>
  <c r="N283" i="6"/>
  <c r="AW283" i="6"/>
  <c r="M283" i="6"/>
  <c r="N142" i="6"/>
  <c r="N146" i="6"/>
  <c r="N150" i="6"/>
  <c r="N160" i="6"/>
  <c r="N265" i="6"/>
  <c r="N266" i="6"/>
  <c r="N269" i="6"/>
  <c r="N270" i="6"/>
  <c r="N273" i="6"/>
  <c r="N276" i="6"/>
  <c r="N278" i="6"/>
  <c r="N286" i="6"/>
  <c r="M289" i="6"/>
  <c r="AW289" i="6"/>
  <c r="N306" i="6"/>
  <c r="N307" i="6"/>
  <c r="M310" i="6"/>
  <c r="M320" i="6"/>
  <c r="AW320" i="6"/>
  <c r="N340" i="6"/>
  <c r="N344" i="6"/>
  <c r="M357" i="6"/>
  <c r="AW357" i="6"/>
  <c r="N376" i="6"/>
  <c r="N388" i="6"/>
  <c r="N284" i="6"/>
  <c r="N310" i="6"/>
  <c r="N316" i="6"/>
  <c r="AW375" i="6"/>
  <c r="AW377" i="6"/>
  <c r="N255" i="6"/>
  <c r="N259" i="6"/>
  <c r="N263" i="6"/>
  <c r="N267" i="6"/>
  <c r="N271" i="6"/>
  <c r="N315" i="6"/>
  <c r="L8" i="6"/>
  <c r="N10" i="6"/>
  <c r="L12" i="6"/>
  <c r="N19" i="6"/>
  <c r="N21" i="6"/>
  <c r="S22" i="6"/>
  <c r="AH23" i="6"/>
  <c r="S24" i="6"/>
  <c r="L26" i="6"/>
  <c r="N28" i="6"/>
  <c r="L30" i="6"/>
  <c r="N32" i="6"/>
  <c r="L34" i="6"/>
  <c r="N36" i="6"/>
  <c r="S40" i="6"/>
  <c r="L45" i="6"/>
  <c r="S46" i="6"/>
  <c r="AH47" i="6"/>
  <c r="AH49" i="6"/>
  <c r="N50" i="6"/>
  <c r="M51" i="6"/>
  <c r="N52" i="6"/>
  <c r="L56" i="6"/>
  <c r="N59" i="6"/>
  <c r="L61" i="6"/>
  <c r="N65" i="6"/>
  <c r="N68" i="6"/>
  <c r="N69" i="6"/>
  <c r="L71" i="6"/>
  <c r="N83" i="6"/>
  <c r="N96" i="6"/>
  <c r="L98" i="6"/>
  <c r="N100" i="6"/>
  <c r="L102" i="6"/>
  <c r="N104" i="6"/>
  <c r="M106" i="6"/>
  <c r="N107" i="6"/>
  <c r="L109" i="6"/>
  <c r="N111" i="6"/>
  <c r="L113" i="6"/>
  <c r="N115" i="6"/>
  <c r="L142" i="6"/>
  <c r="L146" i="6"/>
  <c r="AW146" i="6"/>
  <c r="L150" i="6"/>
  <c r="AW150" i="6"/>
  <c r="AW155" i="6"/>
  <c r="N162" i="6"/>
  <c r="M162" i="6"/>
  <c r="M165" i="6"/>
  <c r="AW165" i="6"/>
  <c r="L165" i="6"/>
  <c r="N173" i="6"/>
  <c r="AW173" i="6"/>
  <c r="M173" i="6"/>
  <c r="M8" i="6"/>
  <c r="AW8" i="6"/>
  <c r="M12" i="6"/>
  <c r="AW12" i="6"/>
  <c r="AH121" i="6"/>
  <c r="L121" i="6"/>
  <c r="AH123" i="6"/>
  <c r="N123" i="6"/>
  <c r="AM140" i="6"/>
  <c r="L140" i="6"/>
  <c r="AW156" i="6"/>
  <c r="L156" i="6"/>
  <c r="AW157" i="6"/>
  <c r="N206" i="6"/>
  <c r="AW206" i="6"/>
  <c r="M206" i="6"/>
  <c r="L206" i="6"/>
  <c r="N210" i="6"/>
  <c r="AW210" i="6"/>
  <c r="M210" i="6"/>
  <c r="L210" i="6"/>
  <c r="N214" i="6"/>
  <c r="AW214" i="6"/>
  <c r="M214" i="6"/>
  <c r="L214" i="6"/>
  <c r="N218" i="6"/>
  <c r="AW218" i="6"/>
  <c r="M218" i="6"/>
  <c r="L218" i="6"/>
  <c r="N219" i="6"/>
  <c r="AW219" i="6"/>
  <c r="M219" i="6"/>
  <c r="L219" i="6"/>
  <c r="N227" i="6"/>
  <c r="M227" i="6"/>
  <c r="AM227" i="6"/>
  <c r="L227" i="6"/>
  <c r="AM228" i="6"/>
  <c r="N228" i="6"/>
  <c r="M7" i="6"/>
  <c r="M11" i="6"/>
  <c r="S17" i="6"/>
  <c r="L19" i="6"/>
  <c r="AH19" i="6"/>
  <c r="L20" i="6"/>
  <c r="AH20" i="6"/>
  <c r="L21" i="6"/>
  <c r="M25" i="6"/>
  <c r="L28" i="6"/>
  <c r="M29" i="6"/>
  <c r="L32" i="6"/>
  <c r="M33" i="6"/>
  <c r="L36" i="6"/>
  <c r="AM36" i="6"/>
  <c r="L37" i="6"/>
  <c r="AH37" i="6"/>
  <c r="L50" i="6"/>
  <c r="AH50" i="6"/>
  <c r="L52" i="6"/>
  <c r="M55" i="6"/>
  <c r="L59" i="6"/>
  <c r="M60" i="6"/>
  <c r="L65" i="6"/>
  <c r="M66" i="6"/>
  <c r="L68" i="6"/>
  <c r="AM68" i="6"/>
  <c r="L69" i="6"/>
  <c r="M70" i="6"/>
  <c r="L83" i="6"/>
  <c r="L96" i="6"/>
  <c r="M97" i="6"/>
  <c r="L100" i="6"/>
  <c r="M101" i="6"/>
  <c r="L104" i="6"/>
  <c r="M105" i="6"/>
  <c r="L107" i="6"/>
  <c r="M108" i="6"/>
  <c r="L111" i="6"/>
  <c r="M112" i="6"/>
  <c r="L115" i="6"/>
  <c r="M121" i="6"/>
  <c r="L123" i="6"/>
  <c r="M140" i="6"/>
  <c r="N144" i="6"/>
  <c r="AW145" i="6"/>
  <c r="M145" i="6"/>
  <c r="N148" i="6"/>
  <c r="AW149" i="6"/>
  <c r="M149" i="6"/>
  <c r="N152" i="6"/>
  <c r="AW153" i="6"/>
  <c r="M155" i="6"/>
  <c r="M156" i="6"/>
  <c r="L157" i="6"/>
  <c r="AH158" i="6"/>
  <c r="L158" i="6"/>
  <c r="AW162" i="6"/>
  <c r="AW170" i="6"/>
  <c r="M170" i="6"/>
  <c r="L170" i="6"/>
  <c r="N171" i="6"/>
  <c r="AW171" i="6"/>
  <c r="M171" i="6"/>
  <c r="M21" i="6"/>
  <c r="M28" i="6"/>
  <c r="M32" i="6"/>
  <c r="M52" i="6"/>
  <c r="M59" i="6"/>
  <c r="M65" i="6"/>
  <c r="M69" i="6"/>
  <c r="M83" i="6"/>
  <c r="M96" i="6"/>
  <c r="M100" i="6"/>
  <c r="M104" i="6"/>
  <c r="M107" i="6"/>
  <c r="M111" i="6"/>
  <c r="M115" i="6"/>
  <c r="N121" i="6"/>
  <c r="M123" i="6"/>
  <c r="N140" i="6"/>
  <c r="AW141" i="6"/>
  <c r="L141" i="6"/>
  <c r="AW142" i="6"/>
  <c r="N156" i="6"/>
  <c r="M157" i="6"/>
  <c r="M160" i="6"/>
  <c r="AW160" i="6"/>
  <c r="L160" i="6"/>
  <c r="AW184" i="6"/>
  <c r="M184" i="6"/>
  <c r="L184" i="6"/>
  <c r="N185" i="6"/>
  <c r="AW185" i="6"/>
  <c r="M185" i="6"/>
  <c r="L185" i="6"/>
  <c r="N189" i="6"/>
  <c r="AW189" i="6"/>
  <c r="M189" i="6"/>
  <c r="L189" i="6"/>
  <c r="N196" i="6"/>
  <c r="AW196" i="6"/>
  <c r="M196" i="6"/>
  <c r="L196" i="6"/>
  <c r="L233" i="6"/>
  <c r="AW233" i="6"/>
  <c r="M236" i="6"/>
  <c r="L241" i="6"/>
  <c r="L243" i="6"/>
  <c r="L247" i="6"/>
  <c r="L251" i="6"/>
  <c r="L255" i="6"/>
  <c r="L259" i="6"/>
  <c r="L263" i="6"/>
  <c r="AW263" i="6"/>
  <c r="L265" i="6"/>
  <c r="AW265" i="6"/>
  <c r="L267" i="6"/>
  <c r="AW267" i="6"/>
  <c r="L269" i="6"/>
  <c r="AW269" i="6"/>
  <c r="L271" i="6"/>
  <c r="AW271" i="6"/>
  <c r="L273" i="6"/>
  <c r="AW273" i="6"/>
  <c r="L278" i="6"/>
  <c r="AW280" i="6"/>
  <c r="M280" i="6"/>
  <c r="AM285" i="6"/>
  <c r="L285" i="6"/>
  <c r="M316" i="6"/>
  <c r="L332" i="6"/>
  <c r="N336" i="6"/>
  <c r="M336" i="6"/>
  <c r="L341" i="6"/>
  <c r="L343" i="6"/>
  <c r="L345" i="6"/>
  <c r="AM353" i="6"/>
  <c r="AQ353" i="6" s="1"/>
  <c r="AA353" i="6"/>
  <c r="N356" i="6"/>
  <c r="AW356" i="6"/>
  <c r="M356" i="6"/>
  <c r="N363" i="6"/>
  <c r="M363" i="6"/>
  <c r="AM363" i="6"/>
  <c r="L363" i="6"/>
  <c r="N396" i="6"/>
  <c r="AH396" i="6"/>
  <c r="M396" i="6"/>
  <c r="L396" i="6"/>
  <c r="AW163" i="6"/>
  <c r="L188" i="6"/>
  <c r="L195" i="6"/>
  <c r="L199" i="6"/>
  <c r="AW202" i="6"/>
  <c r="L205" i="6"/>
  <c r="L209" i="6"/>
  <c r="L213" i="6"/>
  <c r="L217" i="6"/>
  <c r="L226" i="6"/>
  <c r="L230" i="6"/>
  <c r="M233" i="6"/>
  <c r="AW234" i="6"/>
  <c r="N236" i="6"/>
  <c r="L237" i="6"/>
  <c r="AM237" i="6"/>
  <c r="M241" i="6"/>
  <c r="AM241" i="6"/>
  <c r="L242" i="6"/>
  <c r="M243" i="6"/>
  <c r="AW243" i="6"/>
  <c r="L246" i="6"/>
  <c r="M247" i="6"/>
  <c r="AW247" i="6"/>
  <c r="L250" i="6"/>
  <c r="M251" i="6"/>
  <c r="AW251" i="6"/>
  <c r="L254" i="6"/>
  <c r="M255" i="6"/>
  <c r="AW255" i="6"/>
  <c r="L258" i="6"/>
  <c r="M259" i="6"/>
  <c r="AW259" i="6"/>
  <c r="L262" i="6"/>
  <c r="M263" i="6"/>
  <c r="M265" i="6"/>
  <c r="M267" i="6"/>
  <c r="M269" i="6"/>
  <c r="M271" i="6"/>
  <c r="M273" i="6"/>
  <c r="L277" i="6"/>
  <c r="M278" i="6"/>
  <c r="AW278" i="6"/>
  <c r="L280" i="6"/>
  <c r="N281" i="6"/>
  <c r="M284" i="6"/>
  <c r="M285" i="6"/>
  <c r="M287" i="6"/>
  <c r="AM287" i="6"/>
  <c r="M296" i="6"/>
  <c r="L296" i="6"/>
  <c r="AH296" i="6"/>
  <c r="AH297" i="6"/>
  <c r="N297" i="6"/>
  <c r="M297" i="6"/>
  <c r="M300" i="6"/>
  <c r="L300" i="6"/>
  <c r="AH300" i="6"/>
  <c r="AW347" i="6"/>
  <c r="M347" i="6"/>
  <c r="L347" i="6"/>
  <c r="N348" i="6"/>
  <c r="AW348" i="6"/>
  <c r="M348" i="6"/>
  <c r="S353" i="6"/>
  <c r="L356" i="6"/>
  <c r="AW359" i="6"/>
  <c r="M359" i="6"/>
  <c r="L359" i="6"/>
  <c r="N360" i="6"/>
  <c r="AW360" i="6"/>
  <c r="M360" i="6"/>
  <c r="L168" i="6"/>
  <c r="M188" i="6"/>
  <c r="M195" i="6"/>
  <c r="M199" i="6"/>
  <c r="M205" i="6"/>
  <c r="M209" i="6"/>
  <c r="M213" i="6"/>
  <c r="M217" i="6"/>
  <c r="M226" i="6"/>
  <c r="L229" i="6"/>
  <c r="AA230" i="6"/>
  <c r="M242" i="6"/>
  <c r="M246" i="6"/>
  <c r="M250" i="6"/>
  <c r="M254" i="6"/>
  <c r="M258" i="6"/>
  <c r="M262" i="6"/>
  <c r="L264" i="6"/>
  <c r="L266" i="6"/>
  <c r="L268" i="6"/>
  <c r="L270" i="6"/>
  <c r="L272" i="6"/>
  <c r="M277" i="6"/>
  <c r="N280" i="6"/>
  <c r="L281" i="6"/>
  <c r="AW281" i="6"/>
  <c r="N285" i="6"/>
  <c r="AM286" i="6"/>
  <c r="L286" i="6"/>
  <c r="N287" i="6"/>
  <c r="N296" i="6"/>
  <c r="L297" i="6"/>
  <c r="N300" i="6"/>
  <c r="AW303" i="6"/>
  <c r="M303" i="6"/>
  <c r="L303" i="6"/>
  <c r="N304" i="6"/>
  <c r="AW304" i="6"/>
  <c r="M304" i="6"/>
  <c r="AW318" i="6"/>
  <c r="M318" i="6"/>
  <c r="L318" i="6"/>
  <c r="N319" i="6"/>
  <c r="AW319" i="6"/>
  <c r="M319" i="6"/>
  <c r="AW336" i="6"/>
  <c r="N347" i="6"/>
  <c r="L348" i="6"/>
  <c r="AW352" i="6"/>
  <c r="M352" i="6"/>
  <c r="L352" i="6"/>
  <c r="AH353" i="6"/>
  <c r="N353" i="6"/>
  <c r="M353" i="6"/>
  <c r="N359" i="6"/>
  <c r="L360" i="6"/>
  <c r="S296" i="6"/>
  <c r="AA296" i="6"/>
  <c r="S297" i="6"/>
  <c r="AA297" i="6"/>
  <c r="AW307" i="6"/>
  <c r="M307" i="6"/>
  <c r="L307" i="6"/>
  <c r="N308" i="6"/>
  <c r="AW308" i="6"/>
  <c r="M308" i="6"/>
  <c r="AW315" i="6"/>
  <c r="M315" i="6"/>
  <c r="L315" i="6"/>
  <c r="AW316" i="6"/>
  <c r="AW322" i="6"/>
  <c r="M322" i="6"/>
  <c r="L322" i="6"/>
  <c r="N332" i="6"/>
  <c r="M332" i="6"/>
  <c r="N341" i="6"/>
  <c r="M341" i="6"/>
  <c r="N343" i="6"/>
  <c r="M343" i="6"/>
  <c r="N345" i="6"/>
  <c r="M345" i="6"/>
  <c r="M362" i="6"/>
  <c r="AM362" i="6"/>
  <c r="L362" i="6"/>
  <c r="AH299" i="6"/>
  <c r="S300" i="6"/>
  <c r="AH311" i="6"/>
  <c r="AW334" i="6"/>
  <c r="M375" i="6"/>
  <c r="M377" i="6"/>
  <c r="M388" i="6"/>
  <c r="S396" i="6"/>
  <c r="J7" i="4"/>
  <c r="L298" i="6"/>
  <c r="L338" i="6"/>
  <c r="L339" i="6"/>
  <c r="L340" i="6"/>
  <c r="L342" i="6"/>
  <c r="L344" i="6"/>
  <c r="L355" i="6"/>
  <c r="L376" i="6"/>
  <c r="J11" i="4"/>
  <c r="AA735" i="1"/>
  <c r="N735" i="1"/>
  <c r="AM735" i="1"/>
  <c r="AQ735" i="1" s="1"/>
  <c r="AA831" i="1"/>
  <c r="N831" i="1"/>
  <c r="S831" i="1"/>
  <c r="N41" i="5"/>
  <c r="S46" i="5"/>
  <c r="S47" i="5"/>
  <c r="S74" i="5"/>
  <c r="AA88" i="5"/>
  <c r="S125" i="5"/>
  <c r="S127" i="5"/>
  <c r="AA345" i="5"/>
  <c r="S381" i="5"/>
  <c r="N707" i="5"/>
  <c r="AA707" i="5"/>
  <c r="N712" i="5"/>
  <c r="AA712" i="5"/>
  <c r="N716" i="5"/>
  <c r="AA716" i="5"/>
  <c r="AA964" i="5"/>
  <c r="N964" i="5"/>
  <c r="S964" i="5"/>
  <c r="AA51" i="1"/>
  <c r="N51" i="1"/>
  <c r="AM51" i="1"/>
  <c r="AQ51" i="1" s="1"/>
  <c r="S51" i="1"/>
  <c r="AA56" i="1"/>
  <c r="N56" i="1"/>
  <c r="AM56" i="1"/>
  <c r="AQ56" i="1" s="1"/>
  <c r="S56" i="1"/>
  <c r="AA74" i="1"/>
  <c r="N74" i="1"/>
  <c r="AM74" i="1"/>
  <c r="AQ74" i="1" s="1"/>
  <c r="S74" i="1"/>
  <c r="AA93" i="1"/>
  <c r="N93" i="1"/>
  <c r="AM93" i="1"/>
  <c r="AQ93" i="1" s="1"/>
  <c r="S93" i="1"/>
  <c r="K827" i="1"/>
  <c r="K826" i="1"/>
  <c r="K780" i="1"/>
  <c r="K779" i="1"/>
  <c r="K778" i="1"/>
  <c r="K777" i="1"/>
  <c r="K776" i="1"/>
  <c r="K825" i="1"/>
  <c r="K775" i="1"/>
  <c r="K823" i="1"/>
  <c r="K782" i="1"/>
  <c r="AA124" i="1"/>
  <c r="N124" i="1"/>
  <c r="K828" i="1"/>
  <c r="K781" i="1"/>
  <c r="K829" i="1"/>
  <c r="S124" i="1"/>
  <c r="AA343" i="1"/>
  <c r="N343" i="1"/>
  <c r="S343" i="1"/>
  <c r="AA382" i="1"/>
  <c r="N382" i="1"/>
  <c r="S382" i="1"/>
  <c r="AA501" i="1"/>
  <c r="N501" i="1"/>
  <c r="AM501" i="1"/>
  <c r="AQ501" i="1" s="1"/>
  <c r="S501" i="1"/>
  <c r="AA75" i="1"/>
  <c r="N75" i="1"/>
  <c r="S75" i="1"/>
  <c r="AA342" i="1"/>
  <c r="N342" i="1"/>
  <c r="S342" i="1"/>
  <c r="AA845" i="1"/>
  <c r="N845" i="1"/>
  <c r="AM845" i="1"/>
  <c r="AQ845" i="1" s="1"/>
  <c r="S845" i="1"/>
  <c r="AA38" i="5"/>
  <c r="S40" i="5"/>
  <c r="AA46" i="5"/>
  <c r="AA47" i="5"/>
  <c r="N49" i="5"/>
  <c r="S55" i="5"/>
  <c r="AA74" i="5"/>
  <c r="N88" i="5"/>
  <c r="AM92" i="5"/>
  <c r="AQ92" i="5" s="1"/>
  <c r="AA125" i="5"/>
  <c r="AA127" i="5"/>
  <c r="S348" i="5"/>
  <c r="N386" i="5"/>
  <c r="AA386" i="5"/>
  <c r="AA121" i="1"/>
  <c r="N121" i="1"/>
  <c r="S121" i="1"/>
  <c r="AA344" i="1"/>
  <c r="N344" i="1"/>
  <c r="S344" i="1"/>
  <c r="AA383" i="1"/>
  <c r="N383" i="1"/>
  <c r="S383" i="1"/>
  <c r="AA610" i="1"/>
  <c r="N610" i="1"/>
  <c r="S610" i="1"/>
  <c r="AA48" i="6"/>
  <c r="N48" i="6"/>
  <c r="AM48" i="6"/>
  <c r="AQ48" i="6" s="1"/>
  <c r="N38" i="5"/>
  <c r="N46" i="5"/>
  <c r="N47" i="5"/>
  <c r="AM48" i="5"/>
  <c r="AQ48" i="5" s="1"/>
  <c r="AM51" i="5"/>
  <c r="AQ51" i="5" s="1"/>
  <c r="N72" i="5"/>
  <c r="N266" i="5"/>
  <c r="S383" i="5"/>
  <c r="AA513" i="5"/>
  <c r="AM513" i="5"/>
  <c r="AQ513" i="5" s="1"/>
  <c r="AA785" i="5"/>
  <c r="N785" i="5"/>
  <c r="AM785" i="5"/>
  <c r="AQ785" i="5" s="1"/>
  <c r="S785" i="5"/>
  <c r="AA840" i="5"/>
  <c r="N840" i="5"/>
  <c r="AM840" i="5"/>
  <c r="AQ840" i="5" s="1"/>
  <c r="S840" i="5"/>
  <c r="AA858" i="5"/>
  <c r="N858" i="5"/>
  <c r="S858" i="5"/>
  <c r="AA43" i="1"/>
  <c r="N43" i="1"/>
  <c r="S43" i="1"/>
  <c r="AA87" i="1"/>
  <c r="N87" i="1"/>
  <c r="AM87" i="1"/>
  <c r="AQ87" i="1" s="1"/>
  <c r="S87" i="1"/>
  <c r="AA122" i="1"/>
  <c r="N122" i="1"/>
  <c r="AM122" i="1"/>
  <c r="AQ122" i="1" s="1"/>
  <c r="S122" i="1"/>
  <c r="AA813" i="1"/>
  <c r="N813" i="1"/>
  <c r="S813" i="1"/>
  <c r="AA951" i="1"/>
  <c r="S951" i="1"/>
  <c r="AA20" i="6"/>
  <c r="N20" i="6"/>
  <c r="S707" i="5"/>
  <c r="S712" i="5"/>
  <c r="S716" i="5"/>
  <c r="S837" i="5"/>
  <c r="AM853" i="5"/>
  <c r="AQ853" i="5" s="1"/>
  <c r="S859" i="5"/>
  <c r="S963" i="5"/>
  <c r="S965" i="5"/>
  <c r="AA702" i="1"/>
  <c r="N702" i="1"/>
  <c r="S702" i="1"/>
  <c r="S735" i="1"/>
  <c r="AA842" i="1"/>
  <c r="N842" i="1"/>
  <c r="AM842" i="1"/>
  <c r="AQ842" i="1" s="1"/>
  <c r="S842" i="1"/>
  <c r="S20" i="6"/>
  <c r="S48" i="6"/>
  <c r="AA158" i="6"/>
  <c r="N158" i="6"/>
  <c r="S382" i="5"/>
  <c r="S387" i="5"/>
  <c r="S615" i="5"/>
  <c r="S616" i="5"/>
  <c r="N617" i="5"/>
  <c r="S617" i="5"/>
  <c r="S708" i="5"/>
  <c r="S711" i="5"/>
  <c r="S714" i="5"/>
  <c r="S715" i="5"/>
  <c r="S718" i="5"/>
  <c r="S746" i="5"/>
  <c r="S784" i="5"/>
  <c r="S786" i="5"/>
  <c r="S824" i="5"/>
  <c r="S834" i="5"/>
  <c r="AA856" i="5"/>
  <c r="S857" i="5"/>
  <c r="AA860" i="5"/>
  <c r="N965" i="5"/>
  <c r="S47" i="1"/>
  <c r="S52" i="1"/>
  <c r="K53" i="1"/>
  <c r="S53" i="1"/>
  <c r="S90" i="1"/>
  <c r="S94" i="1"/>
  <c r="N379" i="1"/>
  <c r="S502" i="1"/>
  <c r="S504" i="1"/>
  <c r="S509" i="1"/>
  <c r="AA706" i="1"/>
  <c r="N706" i="1"/>
  <c r="S706" i="1"/>
  <c r="AA829" i="1"/>
  <c r="AM829" i="1"/>
  <c r="AQ829" i="1" s="1"/>
  <c r="S829" i="1"/>
  <c r="AA950" i="1"/>
  <c r="N950" i="1"/>
  <c r="S950" i="1"/>
  <c r="AA43" i="6"/>
  <c r="N43" i="6"/>
  <c r="AM43" i="6"/>
  <c r="AQ43" i="6" s="1"/>
  <c r="S158" i="6"/>
  <c r="AA181" i="6"/>
  <c r="N181" i="6"/>
  <c r="S512" i="5"/>
  <c r="S515" i="5"/>
  <c r="S709" i="5"/>
  <c r="S822" i="5"/>
  <c r="N857" i="5"/>
  <c r="AA781" i="1"/>
  <c r="AM781" i="1"/>
  <c r="AQ781" i="1" s="1"/>
  <c r="S781" i="1"/>
  <c r="AA24" i="6"/>
  <c r="N24" i="6"/>
  <c r="AM24" i="6"/>
  <c r="AQ24" i="6" s="1"/>
  <c r="S43" i="6"/>
  <c r="S181" i="6"/>
  <c r="AA298" i="6"/>
  <c r="N298" i="6"/>
  <c r="S298" i="6"/>
  <c r="N17" i="6"/>
  <c r="N22" i="6"/>
  <c r="AA22" i="6"/>
  <c r="N37" i="6"/>
  <c r="AA37" i="6"/>
  <c r="N40" i="6"/>
  <c r="N45" i="6"/>
  <c r="N46" i="6"/>
  <c r="AA46" i="6"/>
  <c r="N703" i="1"/>
  <c r="N707" i="1"/>
  <c r="N810" i="1"/>
  <c r="K824" i="1"/>
  <c r="N832" i="1"/>
  <c r="N844" i="1"/>
  <c r="S230" i="6"/>
  <c r="S310" i="6"/>
  <c r="L848" i="1"/>
  <c r="M951" i="1"/>
  <c r="N951" i="1"/>
  <c r="AH951" i="1"/>
  <c r="AH40" i="5"/>
  <c r="AH45" i="5"/>
  <c r="L27" i="5"/>
  <c r="AM28" i="5"/>
  <c r="AM29" i="5"/>
  <c r="L31" i="5"/>
  <c r="AH38" i="5"/>
  <c r="S45" i="5"/>
  <c r="AM45" i="5"/>
  <c r="AQ45" i="5" s="1"/>
  <c r="L49" i="5"/>
  <c r="AH55" i="5"/>
  <c r="L63" i="5"/>
  <c r="AM71" i="5"/>
  <c r="AQ71" i="5" s="1"/>
  <c r="S79" i="5"/>
  <c r="AH80" i="5"/>
  <c r="S83" i="5"/>
  <c r="AM83" i="5"/>
  <c r="AQ83" i="5" s="1"/>
  <c r="AH84" i="5"/>
  <c r="M2" i="5"/>
  <c r="L15" i="5"/>
  <c r="M16" i="5"/>
  <c r="AW16" i="5"/>
  <c r="L19" i="5"/>
  <c r="M27" i="5"/>
  <c r="M28" i="5"/>
  <c r="M29" i="5"/>
  <c r="M30" i="5"/>
  <c r="M31" i="5"/>
  <c r="M32" i="5"/>
  <c r="AW32" i="5"/>
  <c r="L35" i="5"/>
  <c r="AM35" i="5"/>
  <c r="L36" i="5"/>
  <c r="AM36" i="5"/>
  <c r="L37" i="5"/>
  <c r="AM37" i="5"/>
  <c r="L38" i="5"/>
  <c r="M39" i="5"/>
  <c r="M40" i="5"/>
  <c r="L44" i="5"/>
  <c r="M45" i="5"/>
  <c r="L46" i="5"/>
  <c r="AH47" i="5"/>
  <c r="N48" i="5"/>
  <c r="M49" i="5"/>
  <c r="N51" i="5"/>
  <c r="L54" i="5"/>
  <c r="L55" i="5"/>
  <c r="L56" i="5"/>
  <c r="L58" i="5"/>
  <c r="M59" i="5"/>
  <c r="AW59" i="5"/>
  <c r="L62" i="5"/>
  <c r="M63" i="5"/>
  <c r="AW63" i="5"/>
  <c r="L66" i="5"/>
  <c r="M67" i="5"/>
  <c r="AW67" i="5"/>
  <c r="M71" i="5"/>
  <c r="M72" i="5"/>
  <c r="N73" i="5"/>
  <c r="L75" i="5"/>
  <c r="AM75" i="5"/>
  <c r="L76" i="5"/>
  <c r="AM76" i="5"/>
  <c r="L77" i="5"/>
  <c r="AM77" i="5"/>
  <c r="M79" i="5"/>
  <c r="L80" i="5"/>
  <c r="L81" i="5"/>
  <c r="AH81" i="5"/>
  <c r="N82" i="5"/>
  <c r="M83" i="5"/>
  <c r="L84" i="5"/>
  <c r="M85" i="5"/>
  <c r="M86" i="5"/>
  <c r="L87" i="5"/>
  <c r="N89" i="5"/>
  <c r="M90" i="5"/>
  <c r="N92" i="5"/>
  <c r="M93" i="5"/>
  <c r="L94" i="5"/>
  <c r="L105" i="5"/>
  <c r="L107" i="5"/>
  <c r="M108" i="5"/>
  <c r="AW108" i="5"/>
  <c r="M111" i="5"/>
  <c r="M113" i="5"/>
  <c r="L114" i="5"/>
  <c r="AW114" i="5"/>
  <c r="L121" i="5"/>
  <c r="M122" i="5"/>
  <c r="AW122" i="5"/>
  <c r="L125" i="5"/>
  <c r="M126" i="5"/>
  <c r="L127" i="5"/>
  <c r="L135" i="5"/>
  <c r="M136" i="5"/>
  <c r="AW136" i="5"/>
  <c r="L139" i="5"/>
  <c r="M140" i="5"/>
  <c r="AW140" i="5"/>
  <c r="L147" i="5"/>
  <c r="M148" i="5"/>
  <c r="AW148" i="5"/>
  <c r="L151" i="5"/>
  <c r="M152" i="5"/>
  <c r="AW152" i="5"/>
  <c r="L155" i="5"/>
  <c r="AM155" i="5"/>
  <c r="L156" i="5"/>
  <c r="AM156" i="5"/>
  <c r="L157" i="5"/>
  <c r="AM157" i="5"/>
  <c r="L158" i="5"/>
  <c r="AM158" i="5"/>
  <c r="L159" i="5"/>
  <c r="AM159" i="5"/>
  <c r="L164" i="5"/>
  <c r="AW164" i="5"/>
  <c r="L166" i="5"/>
  <c r="AW166" i="5"/>
  <c r="M174" i="5"/>
  <c r="M175" i="5"/>
  <c r="AW175" i="5"/>
  <c r="L178" i="5"/>
  <c r="M179" i="5"/>
  <c r="AW179" i="5"/>
  <c r="M182" i="5"/>
  <c r="M184" i="5"/>
  <c r="M188" i="5"/>
  <c r="M190" i="5"/>
  <c r="M192" i="5"/>
  <c r="M194" i="5"/>
  <c r="M196" i="5"/>
  <c r="N198" i="5"/>
  <c r="M198" i="5"/>
  <c r="M200" i="5"/>
  <c r="L200" i="5"/>
  <c r="AW226" i="5"/>
  <c r="M226" i="5"/>
  <c r="L226" i="5"/>
  <c r="N227" i="5"/>
  <c r="AW227" i="5"/>
  <c r="M227" i="5"/>
  <c r="AW242" i="5"/>
  <c r="M242" i="5"/>
  <c r="L242" i="5"/>
  <c r="N243" i="5"/>
  <c r="AW243" i="5"/>
  <c r="M243" i="5"/>
  <c r="L259" i="5"/>
  <c r="N260" i="5"/>
  <c r="M260" i="5"/>
  <c r="N261" i="5"/>
  <c r="M262" i="5"/>
  <c r="AH262" i="5"/>
  <c r="L262" i="5"/>
  <c r="S265" i="5"/>
  <c r="N280" i="5"/>
  <c r="M280" i="5"/>
  <c r="M294" i="5"/>
  <c r="AM294" i="5"/>
  <c r="L294" i="5"/>
  <c r="AH49" i="5"/>
  <c r="AH72" i="5"/>
  <c r="L2" i="5"/>
  <c r="AW2" i="5"/>
  <c r="L16" i="5"/>
  <c r="AM27" i="5"/>
  <c r="L29" i="5"/>
  <c r="L30" i="5"/>
  <c r="AM30" i="5"/>
  <c r="AM31" i="5"/>
  <c r="L32" i="5"/>
  <c r="L39" i="5"/>
  <c r="L40" i="5"/>
  <c r="AH46" i="5"/>
  <c r="S49" i="5"/>
  <c r="AM49" i="5"/>
  <c r="AQ49" i="5" s="1"/>
  <c r="AH54" i="5"/>
  <c r="AH56" i="5"/>
  <c r="L59" i="5"/>
  <c r="L67" i="5"/>
  <c r="S71" i="5"/>
  <c r="L72" i="5"/>
  <c r="S72" i="5"/>
  <c r="L79" i="5"/>
  <c r="L83" i="5"/>
  <c r="L3" i="5"/>
  <c r="M15" i="5"/>
  <c r="M19" i="5"/>
  <c r="N28" i="5"/>
  <c r="N39" i="5"/>
  <c r="AA40" i="5"/>
  <c r="M44" i="5"/>
  <c r="N45" i="5"/>
  <c r="M58" i="5"/>
  <c r="M62" i="5"/>
  <c r="M66" i="5"/>
  <c r="N71" i="5"/>
  <c r="N79" i="5"/>
  <c r="AA79" i="5"/>
  <c r="N83" i="5"/>
  <c r="N85" i="5"/>
  <c r="AA85" i="5"/>
  <c r="N86" i="5"/>
  <c r="M87" i="5"/>
  <c r="N90" i="5"/>
  <c r="N93" i="5"/>
  <c r="AA93" i="5"/>
  <c r="M94" i="5"/>
  <c r="M105" i="5"/>
  <c r="M107" i="5"/>
  <c r="N108" i="5"/>
  <c r="N111" i="5"/>
  <c r="N113" i="5"/>
  <c r="M121" i="5"/>
  <c r="N122" i="5"/>
  <c r="M125" i="5"/>
  <c r="N126" i="5"/>
  <c r="AA126" i="5"/>
  <c r="M127" i="5"/>
  <c r="M135" i="5"/>
  <c r="N136" i="5"/>
  <c r="M139" i="5"/>
  <c r="N140" i="5"/>
  <c r="M147" i="5"/>
  <c r="N148" i="5"/>
  <c r="M151" i="5"/>
  <c r="N152" i="5"/>
  <c r="N174" i="5"/>
  <c r="N175" i="5"/>
  <c r="M178" i="5"/>
  <c r="N179" i="5"/>
  <c r="N182" i="5"/>
  <c r="N184" i="5"/>
  <c r="N188" i="5"/>
  <c r="N190" i="5"/>
  <c r="N192" i="5"/>
  <c r="N194" i="5"/>
  <c r="N196" i="5"/>
  <c r="AA196" i="5"/>
  <c r="AA197" i="5"/>
  <c r="N197" i="5"/>
  <c r="N199" i="5"/>
  <c r="M199" i="5"/>
  <c r="M204" i="5"/>
  <c r="L204" i="5"/>
  <c r="AW211" i="5"/>
  <c r="M211" i="5"/>
  <c r="L211" i="5"/>
  <c r="N212" i="5"/>
  <c r="AW212" i="5"/>
  <c r="M212" i="5"/>
  <c r="AW230" i="5"/>
  <c r="M230" i="5"/>
  <c r="L230" i="5"/>
  <c r="N231" i="5"/>
  <c r="AW231" i="5"/>
  <c r="M231" i="5"/>
  <c r="AW246" i="5"/>
  <c r="M246" i="5"/>
  <c r="L246" i="5"/>
  <c r="N247" i="5"/>
  <c r="AW247" i="5"/>
  <c r="M247" i="5"/>
  <c r="N265" i="5"/>
  <c r="M265" i="5"/>
  <c r="M291" i="5"/>
  <c r="AM291" i="5"/>
  <c r="L291" i="5"/>
  <c r="M295" i="5"/>
  <c r="AM295" i="5"/>
  <c r="L295" i="5"/>
  <c r="AH71" i="5"/>
  <c r="AH85" i="5"/>
  <c r="AH86" i="5"/>
  <c r="AH93" i="5"/>
  <c r="AW113" i="5"/>
  <c r="AH126" i="5"/>
  <c r="AH196" i="5"/>
  <c r="N203" i="5"/>
  <c r="M203" i="5"/>
  <c r="AW215" i="5"/>
  <c r="M215" i="5"/>
  <c r="L215" i="5"/>
  <c r="N216" i="5"/>
  <c r="AW216" i="5"/>
  <c r="M216" i="5"/>
  <c r="AW234" i="5"/>
  <c r="M234" i="5"/>
  <c r="L234" i="5"/>
  <c r="N235" i="5"/>
  <c r="AW235" i="5"/>
  <c r="M235" i="5"/>
  <c r="AW250" i="5"/>
  <c r="M250" i="5"/>
  <c r="L250" i="5"/>
  <c r="N251" i="5"/>
  <c r="AW251" i="5"/>
  <c r="M251" i="5"/>
  <c r="N279" i="5"/>
  <c r="M279" i="5"/>
  <c r="M292" i="5"/>
  <c r="AM292" i="5"/>
  <c r="L292" i="5"/>
  <c r="M296" i="5"/>
  <c r="AW296" i="5"/>
  <c r="L296" i="5"/>
  <c r="N298" i="5"/>
  <c r="M298" i="5"/>
  <c r="AW298" i="5"/>
  <c r="L298" i="5"/>
  <c r="N305" i="5"/>
  <c r="AW305" i="5"/>
  <c r="M305" i="5"/>
  <c r="L305" i="5"/>
  <c r="N309" i="5"/>
  <c r="AW309" i="5"/>
  <c r="M309" i="5"/>
  <c r="L309" i="5"/>
  <c r="L90" i="5"/>
  <c r="S93" i="5"/>
  <c r="L111" i="5"/>
  <c r="S126" i="5"/>
  <c r="L174" i="5"/>
  <c r="L182" i="5"/>
  <c r="L184" i="5"/>
  <c r="L188" i="5"/>
  <c r="L190" i="5"/>
  <c r="L192" i="5"/>
  <c r="L194" i="5"/>
  <c r="S196" i="5"/>
  <c r="S198" i="5"/>
  <c r="L203" i="5"/>
  <c r="N215" i="5"/>
  <c r="L216" i="5"/>
  <c r="AW222" i="5"/>
  <c r="M222" i="5"/>
  <c r="L222" i="5"/>
  <c r="N223" i="5"/>
  <c r="AW223" i="5"/>
  <c r="M223" i="5"/>
  <c r="N234" i="5"/>
  <c r="L235" i="5"/>
  <c r="AW238" i="5"/>
  <c r="M238" i="5"/>
  <c r="L238" i="5"/>
  <c r="N239" i="5"/>
  <c r="AW239" i="5"/>
  <c r="M239" i="5"/>
  <c r="N250" i="5"/>
  <c r="L251" i="5"/>
  <c r="AW254" i="5"/>
  <c r="M254" i="5"/>
  <c r="L254" i="5"/>
  <c r="N255" i="5"/>
  <c r="M255" i="5"/>
  <c r="N257" i="5"/>
  <c r="M257" i="5"/>
  <c r="N259" i="5"/>
  <c r="M259" i="5"/>
  <c r="M261" i="5"/>
  <c r="L261" i="5"/>
  <c r="L279" i="5"/>
  <c r="N292" i="5"/>
  <c r="M293" i="5"/>
  <c r="AM293" i="5"/>
  <c r="L293" i="5"/>
  <c r="N296" i="5"/>
  <c r="AW201" i="5"/>
  <c r="AH263" i="5"/>
  <c r="N267" i="5"/>
  <c r="M306" i="5"/>
  <c r="AW306" i="5"/>
  <c r="M310" i="5"/>
  <c r="AW310" i="5"/>
  <c r="L313" i="5"/>
  <c r="M314" i="5"/>
  <c r="M316" i="5"/>
  <c r="M318" i="5"/>
  <c r="M320" i="5"/>
  <c r="M322" i="5"/>
  <c r="M323" i="5"/>
  <c r="M324" i="5"/>
  <c r="M325" i="5"/>
  <c r="L326" i="5"/>
  <c r="AW326" i="5"/>
  <c r="L328" i="5"/>
  <c r="AW328" i="5"/>
  <c r="L330" i="5"/>
  <c r="AW330" i="5"/>
  <c r="L332" i="5"/>
  <c r="AW332" i="5"/>
  <c r="L334" i="5"/>
  <c r="M335" i="5"/>
  <c r="AW335" i="5"/>
  <c r="M338" i="5"/>
  <c r="M340" i="5"/>
  <c r="M342" i="5"/>
  <c r="M343" i="5"/>
  <c r="N344" i="5"/>
  <c r="L348" i="5"/>
  <c r="L349" i="5"/>
  <c r="AW349" i="5"/>
  <c r="L352" i="5"/>
  <c r="M353" i="5"/>
  <c r="L355" i="5"/>
  <c r="M356" i="5"/>
  <c r="AW356" i="5"/>
  <c r="L365" i="5"/>
  <c r="AM365" i="5"/>
  <c r="L366" i="5"/>
  <c r="AM366" i="5"/>
  <c r="L367" i="5"/>
  <c r="AM367" i="5"/>
  <c r="L368" i="5"/>
  <c r="AM368" i="5"/>
  <c r="L369" i="5"/>
  <c r="AM369" i="5"/>
  <c r="N381" i="5"/>
  <c r="N384" i="5"/>
  <c r="L387" i="5"/>
  <c r="L388" i="5"/>
  <c r="L391" i="5"/>
  <c r="AW391" i="5"/>
  <c r="L394" i="5"/>
  <c r="M395" i="5"/>
  <c r="AW395" i="5"/>
  <c r="L398" i="5"/>
  <c r="M399" i="5"/>
  <c r="AW399" i="5"/>
  <c r="M402" i="5"/>
  <c r="M404" i="5"/>
  <c r="AW404" i="5"/>
  <c r="M428" i="5"/>
  <c r="AW428" i="5"/>
  <c r="L428" i="5"/>
  <c r="AW441" i="5"/>
  <c r="M441" i="5"/>
  <c r="L441" i="5"/>
  <c r="N442" i="5"/>
  <c r="AW442" i="5"/>
  <c r="M442" i="5"/>
  <c r="AW457" i="5"/>
  <c r="M457" i="5"/>
  <c r="L457" i="5"/>
  <c r="N458" i="5"/>
  <c r="M458" i="5"/>
  <c r="N460" i="5"/>
  <c r="M460" i="5"/>
  <c r="N462" i="5"/>
  <c r="AW462" i="5"/>
  <c r="M462" i="5"/>
  <c r="N470" i="5"/>
  <c r="M470" i="5"/>
  <c r="N472" i="5"/>
  <c r="M472" i="5"/>
  <c r="N474" i="5"/>
  <c r="M474" i="5"/>
  <c r="AW493" i="5"/>
  <c r="M493" i="5"/>
  <c r="L493" i="5"/>
  <c r="N494" i="5"/>
  <c r="AW494" i="5"/>
  <c r="M494" i="5"/>
  <c r="N499" i="5"/>
  <c r="AW502" i="5"/>
  <c r="M502" i="5"/>
  <c r="L502" i="5"/>
  <c r="N515" i="5"/>
  <c r="M515" i="5"/>
  <c r="L515" i="5"/>
  <c r="L205" i="5"/>
  <c r="L206" i="5"/>
  <c r="L207" i="5"/>
  <c r="L208" i="5"/>
  <c r="L209" i="5"/>
  <c r="L256" i="5"/>
  <c r="L258" i="5"/>
  <c r="M313" i="5"/>
  <c r="AW313" i="5"/>
  <c r="L315" i="5"/>
  <c r="L317" i="5"/>
  <c r="L319" i="5"/>
  <c r="N322" i="5"/>
  <c r="N323" i="5"/>
  <c r="N324" i="5"/>
  <c r="M326" i="5"/>
  <c r="M328" i="5"/>
  <c r="M330" i="5"/>
  <c r="M332" i="5"/>
  <c r="M334" i="5"/>
  <c r="AW334" i="5"/>
  <c r="L337" i="5"/>
  <c r="L339" i="5"/>
  <c r="L341" i="5"/>
  <c r="M348" i="5"/>
  <c r="M349" i="5"/>
  <c r="M352" i="5"/>
  <c r="AW352" i="5"/>
  <c r="M355" i="5"/>
  <c r="AW355" i="5"/>
  <c r="M365" i="5"/>
  <c r="M366" i="5"/>
  <c r="M367" i="5"/>
  <c r="M368" i="5"/>
  <c r="M369" i="5"/>
  <c r="N383" i="5"/>
  <c r="AA383" i="5"/>
  <c r="M387" i="5"/>
  <c r="M388" i="5"/>
  <c r="M394" i="5"/>
  <c r="N395" i="5"/>
  <c r="M398" i="5"/>
  <c r="N399" i="5"/>
  <c r="N404" i="5"/>
  <c r="AW405" i="5"/>
  <c r="M405" i="5"/>
  <c r="L405" i="5"/>
  <c r="N406" i="5"/>
  <c r="AW406" i="5"/>
  <c r="M406" i="5"/>
  <c r="AW416" i="5"/>
  <c r="M416" i="5"/>
  <c r="L416" i="5"/>
  <c r="N417" i="5"/>
  <c r="AW417" i="5"/>
  <c r="M417" i="5"/>
  <c r="AW445" i="5"/>
  <c r="M445" i="5"/>
  <c r="L445" i="5"/>
  <c r="N446" i="5"/>
  <c r="AW446" i="5"/>
  <c r="M446" i="5"/>
  <c r="AW465" i="5"/>
  <c r="M465" i="5"/>
  <c r="L465" i="5"/>
  <c r="N466" i="5"/>
  <c r="AW466" i="5"/>
  <c r="M466" i="5"/>
  <c r="M497" i="5"/>
  <c r="AM497" i="5"/>
  <c r="L497" i="5"/>
  <c r="AA515" i="5"/>
  <c r="AM515" i="5"/>
  <c r="AQ515" i="5" s="1"/>
  <c r="N555" i="5"/>
  <c r="M555" i="5"/>
  <c r="AW555" i="5"/>
  <c r="L555" i="5"/>
  <c r="N347" i="5"/>
  <c r="N348" i="5"/>
  <c r="AW420" i="5"/>
  <c r="M420" i="5"/>
  <c r="L420" i="5"/>
  <c r="N421" i="5"/>
  <c r="AW421" i="5"/>
  <c r="M421" i="5"/>
  <c r="AW433" i="5"/>
  <c r="M433" i="5"/>
  <c r="L433" i="5"/>
  <c r="N434" i="5"/>
  <c r="AW434" i="5"/>
  <c r="M434" i="5"/>
  <c r="AW449" i="5"/>
  <c r="M449" i="5"/>
  <c r="L449" i="5"/>
  <c r="N450" i="5"/>
  <c r="AW450" i="5"/>
  <c r="M450" i="5"/>
  <c r="N459" i="5"/>
  <c r="M459" i="5"/>
  <c r="M476" i="5"/>
  <c r="AW476" i="5"/>
  <c r="L476" i="5"/>
  <c r="AW479" i="5"/>
  <c r="M479" i="5"/>
  <c r="L479" i="5"/>
  <c r="M498" i="5"/>
  <c r="AM498" i="5"/>
  <c r="L498" i="5"/>
  <c r="L402" i="5"/>
  <c r="AW402" i="5"/>
  <c r="AW424" i="5"/>
  <c r="M424" i="5"/>
  <c r="L424" i="5"/>
  <c r="N425" i="5"/>
  <c r="AW425" i="5"/>
  <c r="M425" i="5"/>
  <c r="AW437" i="5"/>
  <c r="M437" i="5"/>
  <c r="L437" i="5"/>
  <c r="N438" i="5"/>
  <c r="AW438" i="5"/>
  <c r="M438" i="5"/>
  <c r="AW453" i="5"/>
  <c r="M453" i="5"/>
  <c r="L453" i="5"/>
  <c r="N454" i="5"/>
  <c r="AW454" i="5"/>
  <c r="M454" i="5"/>
  <c r="AW489" i="5"/>
  <c r="M489" i="5"/>
  <c r="L489" i="5"/>
  <c r="N490" i="5"/>
  <c r="AW490" i="5"/>
  <c r="M490" i="5"/>
  <c r="M499" i="5"/>
  <c r="L499" i="5"/>
  <c r="M503" i="5"/>
  <c r="AW503" i="5"/>
  <c r="N513" i="5"/>
  <c r="M514" i="5"/>
  <c r="M542" i="5"/>
  <c r="M544" i="5"/>
  <c r="M546" i="5"/>
  <c r="M548" i="5"/>
  <c r="M550" i="5"/>
  <c r="M552" i="5"/>
  <c r="L568" i="5"/>
  <c r="M569" i="5"/>
  <c r="AW569" i="5"/>
  <c r="L572" i="5"/>
  <c r="M573" i="5"/>
  <c r="AW573" i="5"/>
  <c r="L576" i="5"/>
  <c r="M577" i="5"/>
  <c r="AW577" i="5"/>
  <c r="M582" i="5"/>
  <c r="AW582" i="5"/>
  <c r="L584" i="5"/>
  <c r="M585" i="5"/>
  <c r="AW585" i="5"/>
  <c r="L588" i="5"/>
  <c r="M589" i="5"/>
  <c r="AW589" i="5"/>
  <c r="L592" i="5"/>
  <c r="M593" i="5"/>
  <c r="AW593" i="5"/>
  <c r="L596" i="5"/>
  <c r="M597" i="5"/>
  <c r="AW597" i="5"/>
  <c r="L600" i="5"/>
  <c r="M601" i="5"/>
  <c r="AW601" i="5"/>
  <c r="L603" i="5"/>
  <c r="AW603" i="5"/>
  <c r="L605" i="5"/>
  <c r="AW605" i="5"/>
  <c r="L607" i="5"/>
  <c r="AW607" i="5"/>
  <c r="L609" i="5"/>
  <c r="AW609" i="5"/>
  <c r="L611" i="5"/>
  <c r="AW611" i="5"/>
  <c r="L613" i="5"/>
  <c r="N615" i="5"/>
  <c r="N616" i="5"/>
  <c r="L621" i="5"/>
  <c r="N623" i="5"/>
  <c r="M624" i="5"/>
  <c r="L625" i="5"/>
  <c r="AW625" i="5"/>
  <c r="L627" i="5"/>
  <c r="AW627" i="5"/>
  <c r="L632" i="5"/>
  <c r="M633" i="5"/>
  <c r="AW633" i="5"/>
  <c r="N634" i="5"/>
  <c r="L635" i="5"/>
  <c r="AW635" i="5"/>
  <c r="AW637" i="5"/>
  <c r="M637" i="5"/>
  <c r="L637" i="5"/>
  <c r="N638" i="5"/>
  <c r="AW638" i="5"/>
  <c r="M638" i="5"/>
  <c r="M646" i="5"/>
  <c r="AW646" i="5"/>
  <c r="L646" i="5"/>
  <c r="M648" i="5"/>
  <c r="AW648" i="5"/>
  <c r="L648" i="5"/>
  <c r="AW661" i="5"/>
  <c r="M661" i="5"/>
  <c r="L661" i="5"/>
  <c r="N662" i="5"/>
  <c r="AW662" i="5"/>
  <c r="M662" i="5"/>
  <c r="N698" i="5"/>
  <c r="M698" i="5"/>
  <c r="N700" i="5"/>
  <c r="M700" i="5"/>
  <c r="L430" i="5"/>
  <c r="L461" i="5"/>
  <c r="L469" i="5"/>
  <c r="L471" i="5"/>
  <c r="L473" i="5"/>
  <c r="N514" i="5"/>
  <c r="N548" i="5"/>
  <c r="M568" i="5"/>
  <c r="AW568" i="5"/>
  <c r="M572" i="5"/>
  <c r="AW572" i="5"/>
  <c r="M576" i="5"/>
  <c r="AW576" i="5"/>
  <c r="M584" i="5"/>
  <c r="AW584" i="5"/>
  <c r="M588" i="5"/>
  <c r="AW588" i="5"/>
  <c r="M592" i="5"/>
  <c r="AW592" i="5"/>
  <c r="M596" i="5"/>
  <c r="AW596" i="5"/>
  <c r="M600" i="5"/>
  <c r="AW600" i="5"/>
  <c r="M603" i="5"/>
  <c r="M605" i="5"/>
  <c r="M607" i="5"/>
  <c r="M609" i="5"/>
  <c r="M611" i="5"/>
  <c r="M613" i="5"/>
  <c r="M621" i="5"/>
  <c r="N624" i="5"/>
  <c r="M625" i="5"/>
  <c r="M627" i="5"/>
  <c r="M632" i="5"/>
  <c r="AW632" i="5"/>
  <c r="M635" i="5"/>
  <c r="AW641" i="5"/>
  <c r="M641" i="5"/>
  <c r="L641" i="5"/>
  <c r="N642" i="5"/>
  <c r="M642" i="5"/>
  <c r="N652" i="5"/>
  <c r="M652" i="5"/>
  <c r="N654" i="5"/>
  <c r="M654" i="5"/>
  <c r="AW667" i="5"/>
  <c r="M667" i="5"/>
  <c r="L667" i="5"/>
  <c r="N668" i="5"/>
  <c r="AW668" i="5"/>
  <c r="M668" i="5"/>
  <c r="M685" i="5"/>
  <c r="L685" i="5"/>
  <c r="N621" i="5"/>
  <c r="N686" i="5"/>
  <c r="M686" i="5"/>
  <c r="N697" i="5"/>
  <c r="M697" i="5"/>
  <c r="N699" i="5"/>
  <c r="M699" i="5"/>
  <c r="N644" i="5"/>
  <c r="AW644" i="5"/>
  <c r="M644" i="5"/>
  <c r="N653" i="5"/>
  <c r="M653" i="5"/>
  <c r="L697" i="5"/>
  <c r="L699" i="5"/>
  <c r="AH707" i="5"/>
  <c r="AH708" i="5"/>
  <c r="AH709" i="5"/>
  <c r="AH711" i="5"/>
  <c r="L712" i="5"/>
  <c r="M713" i="5"/>
  <c r="N714" i="5"/>
  <c r="AH715" i="5"/>
  <c r="L716" i="5"/>
  <c r="M717" i="5"/>
  <c r="N718" i="5"/>
  <c r="M720" i="5"/>
  <c r="M722" i="5"/>
  <c r="AW722" i="5"/>
  <c r="L727" i="5"/>
  <c r="M728" i="5"/>
  <c r="AW728" i="5"/>
  <c r="L731" i="5"/>
  <c r="M732" i="5"/>
  <c r="AW732" i="5"/>
  <c r="L735" i="5"/>
  <c r="M736" i="5"/>
  <c r="AW736" i="5"/>
  <c r="L739" i="5"/>
  <c r="M740" i="5"/>
  <c r="AW740" i="5"/>
  <c r="M742" i="5"/>
  <c r="AH743" i="5"/>
  <c r="M744" i="5"/>
  <c r="N746" i="5"/>
  <c r="L748" i="5"/>
  <c r="N749" i="5"/>
  <c r="L753" i="5"/>
  <c r="N753" i="5"/>
  <c r="AW753" i="5"/>
  <c r="N755" i="5"/>
  <c r="L755" i="5"/>
  <c r="AW755" i="5"/>
  <c r="N769" i="5"/>
  <c r="M769" i="5"/>
  <c r="AW769" i="5"/>
  <c r="L769" i="5"/>
  <c r="L710" i="5"/>
  <c r="M712" i="5"/>
  <c r="N713" i="5"/>
  <c r="AA713" i="5"/>
  <c r="M716" i="5"/>
  <c r="N717" i="5"/>
  <c r="AA717" i="5"/>
  <c r="N720" i="5"/>
  <c r="N722" i="5"/>
  <c r="M727" i="5"/>
  <c r="N728" i="5"/>
  <c r="M731" i="5"/>
  <c r="N732" i="5"/>
  <c r="M735" i="5"/>
  <c r="N736" i="5"/>
  <c r="M739" i="5"/>
  <c r="N740" i="5"/>
  <c r="N742" i="5"/>
  <c r="N744" i="5"/>
  <c r="AA744" i="5"/>
  <c r="AM746" i="5"/>
  <c r="AQ746" i="5" s="1"/>
  <c r="M753" i="5"/>
  <c r="N771" i="5"/>
  <c r="M771" i="5"/>
  <c r="AW771" i="5"/>
  <c r="L771" i="5"/>
  <c r="AH713" i="5"/>
  <c r="AH717" i="5"/>
  <c r="AH744" i="5"/>
  <c r="L757" i="5"/>
  <c r="N757" i="5"/>
  <c r="AW757" i="5"/>
  <c r="N759" i="5"/>
  <c r="L759" i="5"/>
  <c r="AW759" i="5"/>
  <c r="N776" i="5"/>
  <c r="M776" i="5"/>
  <c r="AW776" i="5"/>
  <c r="L776" i="5"/>
  <c r="L720" i="5"/>
  <c r="L742" i="5"/>
  <c r="S744" i="5"/>
  <c r="AW748" i="5"/>
  <c r="M748" i="5"/>
  <c r="M757" i="5"/>
  <c r="M759" i="5"/>
  <c r="N778" i="5"/>
  <c r="M778" i="5"/>
  <c r="AW778" i="5"/>
  <c r="L778" i="5"/>
  <c r="AW794" i="5"/>
  <c r="AH824" i="5"/>
  <c r="AA835" i="5"/>
  <c r="N835" i="5"/>
  <c r="AM835" i="5"/>
  <c r="AQ835" i="5" s="1"/>
  <c r="N846" i="5"/>
  <c r="L846" i="5"/>
  <c r="AW846" i="5"/>
  <c r="N850" i="5"/>
  <c r="L850" i="5"/>
  <c r="AW850" i="5"/>
  <c r="M752" i="5"/>
  <c r="M756" i="5"/>
  <c r="N770" i="5"/>
  <c r="N775" i="5"/>
  <c r="N777" i="5"/>
  <c r="N779" i="5"/>
  <c r="L781" i="5"/>
  <c r="L783" i="5"/>
  <c r="AM783" i="5"/>
  <c r="N786" i="5"/>
  <c r="AA786" i="5"/>
  <c r="N792" i="5"/>
  <c r="M793" i="5"/>
  <c r="L794" i="5"/>
  <c r="N796" i="5"/>
  <c r="N801" i="5"/>
  <c r="N802" i="5"/>
  <c r="N803" i="5"/>
  <c r="L804" i="5"/>
  <c r="AW804" i="5"/>
  <c r="N805" i="5"/>
  <c r="L806" i="5"/>
  <c r="AW806" i="5"/>
  <c r="N807" i="5"/>
  <c r="L808" i="5"/>
  <c r="M809" i="5"/>
  <c r="N810" i="5"/>
  <c r="L812" i="5"/>
  <c r="AW812" i="5"/>
  <c r="N813" i="5"/>
  <c r="L814" i="5"/>
  <c r="AW814" i="5"/>
  <c r="N815" i="5"/>
  <c r="L816" i="5"/>
  <c r="AW816" i="5"/>
  <c r="N817" i="5"/>
  <c r="L818" i="5"/>
  <c r="AW818" i="5"/>
  <c r="N819" i="5"/>
  <c r="M821" i="5"/>
  <c r="N822" i="5"/>
  <c r="L824" i="5"/>
  <c r="M825" i="5"/>
  <c r="N826" i="5"/>
  <c r="L828" i="5"/>
  <c r="L829" i="5"/>
  <c r="AA834" i="5"/>
  <c r="N834" i="5"/>
  <c r="AM834" i="5"/>
  <c r="AQ834" i="5" s="1"/>
  <c r="S835" i="5"/>
  <c r="AM837" i="5"/>
  <c r="AQ837" i="5" s="1"/>
  <c r="AA837" i="5"/>
  <c r="N837" i="5"/>
  <c r="S841" i="5"/>
  <c r="S843" i="5"/>
  <c r="M846" i="5"/>
  <c r="M850" i="5"/>
  <c r="S854" i="5"/>
  <c r="L855" i="5"/>
  <c r="N855" i="5"/>
  <c r="M855" i="5"/>
  <c r="M781" i="5"/>
  <c r="AW781" i="5"/>
  <c r="M783" i="5"/>
  <c r="AW792" i="5"/>
  <c r="M794" i="5"/>
  <c r="AW796" i="5"/>
  <c r="M804" i="5"/>
  <c r="M806" i="5"/>
  <c r="M808" i="5"/>
  <c r="AW808" i="5"/>
  <c r="M812" i="5"/>
  <c r="M814" i="5"/>
  <c r="M816" i="5"/>
  <c r="M818" i="5"/>
  <c r="AH822" i="5"/>
  <c r="M824" i="5"/>
  <c r="M828" i="5"/>
  <c r="AW828" i="5"/>
  <c r="M829" i="5"/>
  <c r="AW829" i="5"/>
  <c r="AA839" i="5"/>
  <c r="N839" i="5"/>
  <c r="AM839" i="5"/>
  <c r="AQ839" i="5" s="1"/>
  <c r="N841" i="5"/>
  <c r="L841" i="5"/>
  <c r="AH841" i="5"/>
  <c r="L843" i="5"/>
  <c r="N843" i="5"/>
  <c r="AH843" i="5"/>
  <c r="L848" i="5"/>
  <c r="N848" i="5"/>
  <c r="AW848" i="5"/>
  <c r="L852" i="5"/>
  <c r="N852" i="5"/>
  <c r="AW852" i="5"/>
  <c r="M852" i="5"/>
  <c r="AM855" i="5"/>
  <c r="AQ855" i="5" s="1"/>
  <c r="AA855" i="5"/>
  <c r="L770" i="5"/>
  <c r="L775" i="5"/>
  <c r="L777" i="5"/>
  <c r="L801" i="5"/>
  <c r="L802" i="5"/>
  <c r="L803" i="5"/>
  <c r="L805" i="5"/>
  <c r="L807" i="5"/>
  <c r="L813" i="5"/>
  <c r="L815" i="5"/>
  <c r="L817" i="5"/>
  <c r="L819" i="5"/>
  <c r="AM832" i="5"/>
  <c r="L832" i="5"/>
  <c r="N832" i="5"/>
  <c r="S839" i="5"/>
  <c r="M841" i="5"/>
  <c r="M843" i="5"/>
  <c r="M848" i="5"/>
  <c r="L854" i="5"/>
  <c r="AH854" i="5"/>
  <c r="N854" i="5"/>
  <c r="M854" i="5"/>
  <c r="S855" i="5"/>
  <c r="AH857" i="5"/>
  <c r="M859" i="5"/>
  <c r="M862" i="5"/>
  <c r="M864" i="5"/>
  <c r="AW864" i="5"/>
  <c r="M868" i="5"/>
  <c r="AW868" i="5"/>
  <c r="M873" i="5"/>
  <c r="AW873" i="5"/>
  <c r="M880" i="5"/>
  <c r="AW880" i="5"/>
  <c r="M891" i="5"/>
  <c r="AW891" i="5"/>
  <c r="M934" i="5"/>
  <c r="M946" i="5"/>
  <c r="M956" i="5"/>
  <c r="AW956" i="5"/>
  <c r="M963" i="5"/>
  <c r="AH965" i="5"/>
  <c r="M967" i="5"/>
  <c r="M842" i="5"/>
  <c r="M847" i="5"/>
  <c r="M851" i="5"/>
  <c r="AH853" i="5"/>
  <c r="M856" i="5"/>
  <c r="L857" i="5"/>
  <c r="AM857" i="5"/>
  <c r="AQ857" i="5" s="1"/>
  <c r="AH858" i="5"/>
  <c r="N859" i="5"/>
  <c r="AA859" i="5"/>
  <c r="M860" i="5"/>
  <c r="L861" i="5"/>
  <c r="AW861" i="5"/>
  <c r="N862" i="5"/>
  <c r="L863" i="5"/>
  <c r="AW863" i="5"/>
  <c r="N864" i="5"/>
  <c r="L866" i="5"/>
  <c r="M867" i="5"/>
  <c r="N868" i="5"/>
  <c r="L870" i="5"/>
  <c r="M871" i="5"/>
  <c r="M872" i="5"/>
  <c r="N873" i="5"/>
  <c r="L878" i="5"/>
  <c r="M879" i="5"/>
  <c r="N880" i="5"/>
  <c r="N891" i="5"/>
  <c r="L899" i="5"/>
  <c r="AW899" i="5"/>
  <c r="N900" i="5"/>
  <c r="L901" i="5"/>
  <c r="AW901" i="5"/>
  <c r="L933" i="5"/>
  <c r="AW933" i="5"/>
  <c r="N934" i="5"/>
  <c r="L935" i="5"/>
  <c r="AW935" i="5"/>
  <c r="N946" i="5"/>
  <c r="N956" i="5"/>
  <c r="N963" i="5"/>
  <c r="L965" i="5"/>
  <c r="M966" i="5"/>
  <c r="N967" i="5"/>
  <c r="AH859" i="5"/>
  <c r="M899" i="5"/>
  <c r="M901" i="5"/>
  <c r="M933" i="5"/>
  <c r="M935" i="5"/>
  <c r="AH963" i="5"/>
  <c r="AH967" i="5"/>
  <c r="M845" i="5"/>
  <c r="M849" i="5"/>
  <c r="L862" i="5"/>
  <c r="M865" i="5"/>
  <c r="M869" i="5"/>
  <c r="M874" i="5"/>
  <c r="M877" i="5"/>
  <c r="M892" i="5"/>
  <c r="L900" i="5"/>
  <c r="L934" i="5"/>
  <c r="L946" i="5"/>
  <c r="L824" i="1" l="1"/>
  <c r="AH824" i="1"/>
  <c r="N824" i="1"/>
  <c r="N781" i="1"/>
  <c r="M781" i="1"/>
  <c r="L781" i="1"/>
  <c r="AH781" i="1"/>
  <c r="M782" i="1"/>
  <c r="L782" i="1"/>
  <c r="AH782" i="1"/>
  <c r="N782" i="1"/>
  <c r="AH776" i="1"/>
  <c r="N776" i="1"/>
  <c r="AH780" i="1"/>
  <c r="N780" i="1"/>
  <c r="M780" i="1"/>
  <c r="L780" i="1"/>
  <c r="L53" i="1"/>
  <c r="AH53" i="1"/>
  <c r="N53" i="1"/>
  <c r="N829" i="1"/>
  <c r="M829" i="1"/>
  <c r="L829" i="1"/>
  <c r="AH829" i="1"/>
  <c r="L825" i="1"/>
  <c r="AH825" i="1"/>
  <c r="N825" i="1"/>
  <c r="M825" i="1"/>
  <c r="AH828" i="1"/>
  <c r="N828" i="1"/>
  <c r="L828" i="1"/>
  <c r="M823" i="1"/>
  <c r="L823" i="1"/>
  <c r="AH823" i="1"/>
  <c r="N823" i="1"/>
  <c r="AH777" i="1"/>
  <c r="N777" i="1"/>
  <c r="L777" i="1"/>
  <c r="AH826" i="1"/>
  <c r="N826" i="1"/>
  <c r="L826" i="1"/>
  <c r="AH779" i="1"/>
  <c r="N779" i="1"/>
  <c r="L775" i="1"/>
  <c r="AH775" i="1"/>
  <c r="N775" i="1"/>
  <c r="M775" i="1"/>
  <c r="AH778" i="1"/>
  <c r="N778" i="1"/>
  <c r="AH827" i="1"/>
  <c r="N827" i="1"/>
  <c r="M827" i="1"/>
  <c r="L827" i="1"/>
</calcChain>
</file>

<file path=xl/comments1.xml><?xml version="1.0" encoding="utf-8"?>
<comments xmlns="http://schemas.openxmlformats.org/spreadsheetml/2006/main">
  <authors>
    <author>Theys Radmann</author>
    <author>Kornelius Riemann</author>
    <author>Sinawo Jack</author>
    <author>Kornelius</author>
    <author>Helen</author>
  </authors>
  <commentList>
    <comment ref="H1" authorId="0" shapeId="0">
      <text>
        <r>
          <rPr>
            <b/>
            <sz val="9"/>
            <color indexed="81"/>
            <rFont val="Tahoma"/>
            <family val="2"/>
          </rPr>
          <t>Green: water from regiuonal provider</t>
        </r>
        <r>
          <rPr>
            <sz val="9"/>
            <color indexed="81"/>
            <rFont val="Tahoma"/>
            <family val="2"/>
          </rPr>
          <t xml:space="preserve">
</t>
        </r>
      </text>
    </comment>
    <comment ref="N1" authorId="0" shapeId="0">
      <text>
        <r>
          <rPr>
            <b/>
            <sz val="9"/>
            <color indexed="81"/>
            <rFont val="Tahoma"/>
            <family val="2"/>
          </rPr>
          <t>See legend.
Formula from WC and EC data. Used for remainder of areas with available data (might have slightly different interperation due to data derived differently).</t>
        </r>
        <r>
          <rPr>
            <sz val="9"/>
            <color indexed="81"/>
            <rFont val="Tahoma"/>
            <family val="2"/>
          </rPr>
          <t xml:space="preserve">
</t>
        </r>
      </text>
    </comment>
    <comment ref="O1" authorId="0" shapeId="0">
      <text>
        <r>
          <rPr>
            <b/>
            <sz val="9"/>
            <color indexed="81"/>
            <rFont val="Tahoma"/>
            <family val="2"/>
          </rPr>
          <t>Water Resoucre Status for Eastern (KZN / MP)
See legend</t>
        </r>
      </text>
    </comment>
    <comment ref="Z1" authorId="0" shapeId="0">
      <text>
        <r>
          <rPr>
            <sz val="9"/>
            <color indexed="81"/>
            <rFont val="Tahoma"/>
            <family val="2"/>
          </rPr>
          <t xml:space="preserve">
</t>
        </r>
        <r>
          <rPr>
            <b/>
            <sz val="9"/>
            <color indexed="81"/>
            <rFont val="Tahoma"/>
            <family val="2"/>
          </rPr>
          <t>2013/2014 WC and EC, 2015 estimated for rest
Different year: See notes in fist row of Province / DM / LM</t>
        </r>
      </text>
    </comment>
    <comment ref="AA1" authorId="0" shapeId="0">
      <text>
        <r>
          <rPr>
            <b/>
            <sz val="9"/>
            <color indexed="81"/>
            <rFont val="Tahoma"/>
            <family val="2"/>
          </rPr>
          <t>Calculated from current requirment or 2015 requrment and population.
Formula present in WC, data in EC. For other areas, formula carried over.</t>
        </r>
      </text>
    </comment>
    <comment ref="AT1" authorId="0" shapeId="0">
      <text>
        <r>
          <rPr>
            <b/>
            <sz val="9"/>
            <color indexed="81"/>
            <rFont val="Tahoma"/>
            <family val="2"/>
          </rPr>
          <t>Also data where future year not specified (KZN)
 (when this is only column with data)</t>
        </r>
      </text>
    </comment>
    <comment ref="AW1" authorId="0" shapeId="0">
      <text>
        <r>
          <rPr>
            <b/>
            <sz val="9"/>
            <color indexed="81"/>
            <rFont val="Tahoma"/>
            <family val="2"/>
          </rPr>
          <t>Calculated Current Yield - Requirement 2030 (for provinces other than WC and EC)</t>
        </r>
        <r>
          <rPr>
            <sz val="9"/>
            <color indexed="81"/>
            <rFont val="Tahoma"/>
            <family val="2"/>
          </rPr>
          <t xml:space="preserve">
</t>
        </r>
      </text>
    </comment>
    <comment ref="Z20" authorId="0" shapeId="0">
      <text>
        <r>
          <rPr>
            <b/>
            <sz val="9"/>
            <color indexed="81"/>
            <rFont val="Tahoma"/>
            <family val="2"/>
          </rPr>
          <t>Gert Sibande : 2008 data</t>
        </r>
      </text>
    </comment>
    <comment ref="AM28" authorId="1" shapeId="0">
      <text>
        <r>
          <rPr>
            <b/>
            <sz val="9"/>
            <color indexed="81"/>
            <rFont val="Tahoma"/>
            <family val="2"/>
          </rPr>
          <t>Kornelius Riemann:</t>
        </r>
        <r>
          <rPr>
            <sz val="9"/>
            <color indexed="81"/>
            <rFont val="Tahoma"/>
            <family val="2"/>
          </rPr>
          <t xml:space="preserve">
incl. agri releases for compensation</t>
        </r>
      </text>
    </comment>
    <comment ref="K51" authorId="2" shapeId="0">
      <text>
        <r>
          <rPr>
            <b/>
            <sz val="8"/>
            <color indexed="81"/>
            <rFont val="Tahoma"/>
            <family val="2"/>
          </rPr>
          <t>Sinawo Jack:</t>
        </r>
        <r>
          <rPr>
            <sz val="8"/>
            <color indexed="81"/>
            <rFont val="Tahoma"/>
            <family val="2"/>
          </rPr>
          <t xml:space="preserve">
Including Dwarskersbos</t>
        </r>
      </text>
    </comment>
    <comment ref="Z132" authorId="0" shapeId="0">
      <text>
        <r>
          <rPr>
            <b/>
            <sz val="9"/>
            <color indexed="81"/>
            <rFont val="Tahoma"/>
            <family val="2"/>
          </rPr>
          <t>2008 data for KZN</t>
        </r>
      </text>
    </comment>
    <comment ref="U196" authorId="2" shapeId="0">
      <text>
        <r>
          <rPr>
            <b/>
            <sz val="8"/>
            <color indexed="81"/>
            <rFont val="Tahoma"/>
            <family val="2"/>
          </rPr>
          <t>Sinawo Jack:</t>
        </r>
        <r>
          <rPr>
            <sz val="8"/>
            <color indexed="81"/>
            <rFont val="Tahoma"/>
            <family val="2"/>
          </rPr>
          <t xml:space="preserve">
Average of George and Wilderness</t>
        </r>
      </text>
    </comment>
    <comment ref="V196" authorId="2" shapeId="0">
      <text>
        <r>
          <rPr>
            <b/>
            <sz val="8"/>
            <color indexed="81"/>
            <rFont val="Tahoma"/>
            <family val="2"/>
          </rPr>
          <t>Sinawo Jack:</t>
        </r>
        <r>
          <rPr>
            <sz val="8"/>
            <color indexed="81"/>
            <rFont val="Tahoma"/>
            <family val="2"/>
          </rPr>
          <t xml:space="preserve">
Municipal Green Drop Score</t>
        </r>
      </text>
    </comment>
    <comment ref="K263" authorId="2" shapeId="0">
      <text>
        <r>
          <rPr>
            <b/>
            <sz val="8"/>
            <color indexed="81"/>
            <rFont val="Tahoma"/>
            <family val="2"/>
          </rPr>
          <t>Sinawo Jack:</t>
        </r>
        <r>
          <rPr>
            <sz val="8"/>
            <color indexed="81"/>
            <rFont val="Tahoma"/>
            <family val="2"/>
          </rPr>
          <t xml:space="preserve">
&amp; Jongensfontein</t>
        </r>
      </text>
    </comment>
    <comment ref="AM289" authorId="1" shapeId="0">
      <text>
        <r>
          <rPr>
            <b/>
            <sz val="9"/>
            <color indexed="81"/>
            <rFont val="Tahoma"/>
            <family val="2"/>
          </rPr>
          <t>Kornelius Riemann:</t>
        </r>
        <r>
          <rPr>
            <sz val="9"/>
            <color indexed="81"/>
            <rFont val="Tahoma"/>
            <family val="2"/>
          </rPr>
          <t xml:space="preserve">
get abstraction data from Cradock, Samual Maduna</t>
        </r>
      </text>
    </comment>
    <comment ref="V348" authorId="2" shapeId="0">
      <text>
        <r>
          <rPr>
            <b/>
            <sz val="8"/>
            <color indexed="81"/>
            <rFont val="Tahoma"/>
            <family val="2"/>
          </rPr>
          <t>Sinawo Jack:</t>
        </r>
        <r>
          <rPr>
            <sz val="8"/>
            <color indexed="81"/>
            <rFont val="Tahoma"/>
            <family val="2"/>
          </rPr>
          <t xml:space="preserve">
Avg of Knysna1 and Knysna2</t>
        </r>
      </text>
    </comment>
    <comment ref="Z498" authorId="0" shapeId="0">
      <text>
        <r>
          <rPr>
            <b/>
            <sz val="9"/>
            <color indexed="81"/>
            <rFont val="Tahoma"/>
            <family val="2"/>
          </rPr>
          <t>2088 Data</t>
        </r>
      </text>
    </comment>
    <comment ref="U513" authorId="2" shapeId="0">
      <text>
        <r>
          <rPr>
            <b/>
            <sz val="8"/>
            <color indexed="81"/>
            <rFont val="Tahoma"/>
            <family val="2"/>
          </rPr>
          <t>Sinawo Jack:</t>
        </r>
        <r>
          <rPr>
            <sz val="8"/>
            <color indexed="81"/>
            <rFont val="Tahoma"/>
            <family val="2"/>
          </rPr>
          <t xml:space="preserve">
Avg of Lutzville and Lutzville West</t>
        </r>
      </text>
    </comment>
    <comment ref="V513" authorId="2" shapeId="0">
      <text>
        <r>
          <rPr>
            <b/>
            <sz val="8"/>
            <color indexed="81"/>
            <rFont val="Tahoma"/>
            <family val="2"/>
          </rPr>
          <t>Sinawo Jack:</t>
        </r>
        <r>
          <rPr>
            <sz val="8"/>
            <color indexed="81"/>
            <rFont val="Tahoma"/>
            <family val="2"/>
          </rPr>
          <t xml:space="preserve">
Average</t>
        </r>
      </text>
    </comment>
    <comment ref="K515" authorId="3" shapeId="0">
      <text>
        <r>
          <rPr>
            <b/>
            <sz val="8"/>
            <color indexed="81"/>
            <rFont val="Tahoma"/>
            <family val="2"/>
          </rPr>
          <t>Kornelius:</t>
        </r>
        <r>
          <rPr>
            <sz val="8"/>
            <color indexed="81"/>
            <rFont val="Tahoma"/>
            <family val="2"/>
          </rPr>
          <t xml:space="preserve">
Including Doringbaai, Strandfontein, Papendorp</t>
        </r>
      </text>
    </comment>
    <comment ref="K516" authorId="3" shapeId="0">
      <text>
        <r>
          <rPr>
            <b/>
            <sz val="8"/>
            <color indexed="81"/>
            <rFont val="Tahoma"/>
            <family val="2"/>
          </rPr>
          <t>Kornelius:</t>
        </r>
        <r>
          <rPr>
            <sz val="8"/>
            <color indexed="81"/>
            <rFont val="Tahoma"/>
            <family val="2"/>
          </rPr>
          <t xml:space="preserve">
Including Van Rhynsdorp
</t>
        </r>
      </text>
    </comment>
    <comment ref="V516" authorId="2" shapeId="0">
      <text>
        <r>
          <rPr>
            <b/>
            <sz val="8"/>
            <color indexed="81"/>
            <rFont val="Tahoma"/>
            <family val="2"/>
          </rPr>
          <t>Sinawo Jack:</t>
        </r>
        <r>
          <rPr>
            <sz val="8"/>
            <color indexed="81"/>
            <rFont val="Tahoma"/>
            <family val="2"/>
          </rPr>
          <t xml:space="preserve">
Avg of North and South</t>
        </r>
      </text>
    </comment>
    <comment ref="V615" authorId="2" shapeId="0">
      <text>
        <r>
          <rPr>
            <b/>
            <sz val="8"/>
            <color indexed="81"/>
            <rFont val="Tahoma"/>
            <family val="2"/>
          </rPr>
          <t>Sinawo Jack:</t>
        </r>
        <r>
          <rPr>
            <sz val="8"/>
            <color indexed="81"/>
            <rFont val="Tahoma"/>
            <family val="2"/>
          </rPr>
          <t xml:space="preserve">
Avg of A and B</t>
        </r>
      </text>
    </comment>
    <comment ref="Z670" authorId="0" shapeId="0">
      <text>
        <r>
          <rPr>
            <b/>
            <sz val="9"/>
            <color indexed="81"/>
            <rFont val="Tahoma"/>
            <family val="2"/>
          </rPr>
          <t>2008 data for Nkonmazi LM</t>
        </r>
      </text>
    </comment>
    <comment ref="AM686" authorId="1" shapeId="0">
      <text>
        <r>
          <rPr>
            <b/>
            <sz val="9"/>
            <color indexed="81"/>
            <rFont val="Tahoma"/>
            <family val="2"/>
          </rPr>
          <t>Kornelius Riemann:</t>
        </r>
        <r>
          <rPr>
            <sz val="9"/>
            <color indexed="81"/>
            <rFont val="Tahoma"/>
            <family val="2"/>
          </rPr>
          <t xml:space="preserve">
updated by SR</t>
        </r>
      </text>
    </comment>
    <comment ref="V707" authorId="2" shapeId="0">
      <text>
        <r>
          <rPr>
            <b/>
            <sz val="8"/>
            <color indexed="81"/>
            <rFont val="Tahoma"/>
            <family val="2"/>
          </rPr>
          <t>Sinawo Jack:</t>
        </r>
        <r>
          <rPr>
            <sz val="8"/>
            <color indexed="81"/>
            <rFont val="Tahoma"/>
            <family val="2"/>
          </rPr>
          <t xml:space="preserve">
Dysseldorp</t>
        </r>
      </text>
    </comment>
    <comment ref="Z707" authorId="2" shapeId="0">
      <text>
        <r>
          <rPr>
            <b/>
            <sz val="8"/>
            <color indexed="81"/>
            <rFont val="Tahoma"/>
            <family val="2"/>
          </rPr>
          <t>Sinawo Jack:</t>
        </r>
        <r>
          <rPr>
            <sz val="8"/>
            <color indexed="81"/>
            <rFont val="Tahoma"/>
            <family val="2"/>
          </rPr>
          <t xml:space="preserve">
Dysselsdorp and Rural Farms</t>
        </r>
      </text>
    </comment>
    <comment ref="L784" authorId="4" shapeId="0">
      <text>
        <r>
          <rPr>
            <b/>
            <sz val="9"/>
            <color indexed="81"/>
            <rFont val="Tahoma"/>
            <family val="2"/>
          </rPr>
          <t>Helen:</t>
        </r>
        <r>
          <rPr>
            <sz val="9"/>
            <color indexed="81"/>
            <rFont val="Tahoma"/>
            <family val="2"/>
          </rPr>
          <t xml:space="preserve">
overestimate for Saldanha, underestimate for other towns in SBLM:  the WCDM wellfield adds ~10% to the withoogte scheme that supplies all of SBLM</t>
        </r>
      </text>
    </comment>
    <comment ref="K854" authorId="2" shapeId="0">
      <text>
        <r>
          <rPr>
            <b/>
            <sz val="8"/>
            <color indexed="81"/>
            <rFont val="Tahoma"/>
            <family val="2"/>
          </rPr>
          <t>Sinawo Jack:</t>
        </r>
        <r>
          <rPr>
            <sz val="8"/>
            <color indexed="81"/>
            <rFont val="Tahoma"/>
            <family val="2"/>
          </rPr>
          <t xml:space="preserve">
Including Bethoeskloof</t>
        </r>
      </text>
    </comment>
    <comment ref="K860" authorId="2" shapeId="0">
      <text>
        <r>
          <rPr>
            <b/>
            <sz val="8"/>
            <color indexed="81"/>
            <rFont val="Tahoma"/>
            <family val="2"/>
          </rPr>
          <t>Sinawo Jack:</t>
        </r>
        <r>
          <rPr>
            <sz val="8"/>
            <color indexed="81"/>
            <rFont val="Tahoma"/>
            <family val="2"/>
          </rPr>
          <t xml:space="preserve">
Including Bereaville</t>
        </r>
      </text>
    </comment>
    <comment ref="U860" authorId="2" shapeId="0">
      <text>
        <r>
          <rPr>
            <b/>
            <sz val="8"/>
            <color indexed="81"/>
            <rFont val="Tahoma"/>
            <family val="2"/>
          </rPr>
          <t>Sinawo Jack:</t>
        </r>
        <r>
          <rPr>
            <sz val="8"/>
            <color indexed="81"/>
            <rFont val="Tahoma"/>
            <family val="2"/>
          </rPr>
          <t xml:space="preserve">
Average of Genadendal and Genadendal (Voorstede; 52.31)
</t>
        </r>
      </text>
    </comment>
  </commentList>
</comments>
</file>

<file path=xl/comments2.xml><?xml version="1.0" encoding="utf-8"?>
<comments xmlns="http://schemas.openxmlformats.org/spreadsheetml/2006/main">
  <authors>
    <author>Theys Radmann</author>
    <author>Kornelius Riemann</author>
    <author>Sinawo Jack</author>
    <author>Helen</author>
    <author>Kornelius</author>
  </authors>
  <commentList>
    <comment ref="N2" authorId="0" shapeId="0">
      <text>
        <r>
          <rPr>
            <b/>
            <sz val="9"/>
            <color indexed="81"/>
            <rFont val="Tahoma"/>
            <family val="2"/>
          </rPr>
          <t>See legend.
Formula from WC and EC data. Used for remainder of areas with available data (might have slightly different interperation due to data derived differently).</t>
        </r>
        <r>
          <rPr>
            <sz val="9"/>
            <color indexed="81"/>
            <rFont val="Tahoma"/>
            <family val="2"/>
          </rPr>
          <t xml:space="preserve">
</t>
        </r>
      </text>
    </comment>
    <comment ref="O2" authorId="0" shapeId="0">
      <text>
        <r>
          <rPr>
            <b/>
            <sz val="9"/>
            <color indexed="81"/>
            <rFont val="Tahoma"/>
            <family val="2"/>
          </rPr>
          <t>Water Resoucre Status for Eastern (KZN / MP)
See legend</t>
        </r>
      </text>
    </comment>
    <comment ref="P2" authorId="0" shapeId="0">
      <text>
        <r>
          <rPr>
            <b/>
            <sz val="9"/>
            <color indexed="81"/>
            <rFont val="Tahoma"/>
            <family val="2"/>
          </rPr>
          <t>Water consumption for WC and EC, Current Requirment for KZN and some DMs of Mpumalanga;
Where no data, Est. Requirement 2015 used (figures in blue).</t>
        </r>
      </text>
    </comment>
    <comment ref="H3" authorId="0" shapeId="0">
      <text>
        <r>
          <rPr>
            <b/>
            <sz val="9"/>
            <color indexed="81"/>
            <rFont val="Tahoma"/>
            <family val="2"/>
          </rPr>
          <t>Green: water from regiuonal provider</t>
        </r>
        <r>
          <rPr>
            <sz val="9"/>
            <color indexed="81"/>
            <rFont val="Tahoma"/>
            <family val="2"/>
          </rPr>
          <t xml:space="preserve">
</t>
        </r>
      </text>
    </comment>
    <comment ref="N3" authorId="0" shapeId="0">
      <text>
        <r>
          <rPr>
            <b/>
            <sz val="9"/>
            <color indexed="81"/>
            <rFont val="Tahoma"/>
            <family val="2"/>
          </rPr>
          <t>See legend.
Formula from WC and EC data. Used for remainder of areas with available data (might have slightly different interperation due to data derived differently).</t>
        </r>
        <r>
          <rPr>
            <sz val="9"/>
            <color indexed="81"/>
            <rFont val="Tahoma"/>
            <family val="2"/>
          </rPr>
          <t xml:space="preserve">
</t>
        </r>
      </text>
    </comment>
    <comment ref="O3" authorId="0" shapeId="0">
      <text>
        <r>
          <rPr>
            <b/>
            <sz val="9"/>
            <color indexed="81"/>
            <rFont val="Tahoma"/>
            <family val="2"/>
          </rPr>
          <t>Water Resoucre Status for Eastern (KZN / MP)
See legend</t>
        </r>
      </text>
    </comment>
    <comment ref="Z3" authorId="0" shapeId="0">
      <text>
        <r>
          <rPr>
            <sz val="9"/>
            <color indexed="81"/>
            <rFont val="Tahoma"/>
            <family val="2"/>
          </rPr>
          <t xml:space="preserve">
</t>
        </r>
        <r>
          <rPr>
            <b/>
            <sz val="9"/>
            <color indexed="81"/>
            <rFont val="Tahoma"/>
            <family val="2"/>
          </rPr>
          <t>2013/2014 WC and EC, 2015 estimated for rest
Different year: See notes in fist row of Province / DM / LM</t>
        </r>
      </text>
    </comment>
    <comment ref="AA3" authorId="0" shapeId="0">
      <text>
        <r>
          <rPr>
            <b/>
            <sz val="9"/>
            <color indexed="81"/>
            <rFont val="Tahoma"/>
            <family val="2"/>
          </rPr>
          <t>Calculated from current requirment or 2015 requrment and population.
Formula present in WC, data in EC. For other areas, formula carried over.</t>
        </r>
      </text>
    </comment>
    <comment ref="AT3" authorId="0" shapeId="0">
      <text>
        <r>
          <rPr>
            <b/>
            <sz val="9"/>
            <color indexed="81"/>
            <rFont val="Tahoma"/>
            <family val="2"/>
          </rPr>
          <t>Also data where future year not specified (KZN)
 (when this is only column with data)</t>
        </r>
      </text>
    </comment>
    <comment ref="AW3" authorId="0" shapeId="0">
      <text>
        <r>
          <rPr>
            <b/>
            <sz val="9"/>
            <color indexed="81"/>
            <rFont val="Tahoma"/>
            <family val="2"/>
          </rPr>
          <t>Calculated Current Yield - Requirement 2030 (for provinces other than WC and EC)</t>
        </r>
        <r>
          <rPr>
            <sz val="9"/>
            <color indexed="81"/>
            <rFont val="Tahoma"/>
            <family val="2"/>
          </rPr>
          <t xml:space="preserve">
</t>
        </r>
      </text>
    </comment>
    <comment ref="Z23" authorId="0" shapeId="0">
      <text>
        <r>
          <rPr>
            <b/>
            <sz val="9"/>
            <color indexed="81"/>
            <rFont val="Tahoma"/>
            <family val="2"/>
          </rPr>
          <t>Gert Sibande : 2008 data</t>
        </r>
      </text>
    </comment>
    <comment ref="AM33" authorId="1" shapeId="0">
      <text>
        <r>
          <rPr>
            <b/>
            <sz val="9"/>
            <color indexed="81"/>
            <rFont val="Tahoma"/>
            <family val="2"/>
          </rPr>
          <t>Kornelius Riemann:</t>
        </r>
        <r>
          <rPr>
            <sz val="9"/>
            <color indexed="81"/>
            <rFont val="Tahoma"/>
            <family val="2"/>
          </rPr>
          <t xml:space="preserve">
incl. agri releases for compensation</t>
        </r>
      </text>
    </comment>
    <comment ref="K53" authorId="2" shapeId="0">
      <text>
        <r>
          <rPr>
            <b/>
            <sz val="8"/>
            <color indexed="81"/>
            <rFont val="Tahoma"/>
            <family val="2"/>
          </rPr>
          <t>Sinawo Jack:</t>
        </r>
        <r>
          <rPr>
            <sz val="8"/>
            <color indexed="81"/>
            <rFont val="Tahoma"/>
            <family val="2"/>
          </rPr>
          <t xml:space="preserve">
Including Dwarskersbos</t>
        </r>
      </text>
    </comment>
    <comment ref="Z129" authorId="0" shapeId="0">
      <text>
        <r>
          <rPr>
            <b/>
            <sz val="9"/>
            <color indexed="81"/>
            <rFont val="Tahoma"/>
            <family val="2"/>
          </rPr>
          <t>2008 data for KZN</t>
        </r>
      </text>
    </comment>
    <comment ref="U192" authorId="2" shapeId="0">
      <text>
        <r>
          <rPr>
            <b/>
            <sz val="8"/>
            <color indexed="81"/>
            <rFont val="Tahoma"/>
            <family val="2"/>
          </rPr>
          <t>Sinawo Jack:</t>
        </r>
        <r>
          <rPr>
            <sz val="8"/>
            <color indexed="81"/>
            <rFont val="Tahoma"/>
            <family val="2"/>
          </rPr>
          <t xml:space="preserve">
Average of George and Wilderness</t>
        </r>
      </text>
    </comment>
    <comment ref="V192" authorId="2" shapeId="0">
      <text>
        <r>
          <rPr>
            <b/>
            <sz val="8"/>
            <color indexed="81"/>
            <rFont val="Tahoma"/>
            <family val="2"/>
          </rPr>
          <t>Sinawo Jack:</t>
        </r>
        <r>
          <rPr>
            <sz val="8"/>
            <color indexed="81"/>
            <rFont val="Tahoma"/>
            <family val="2"/>
          </rPr>
          <t xml:space="preserve">
Municipal Green Drop Score</t>
        </r>
      </text>
    </comment>
    <comment ref="F257" authorId="3" shapeId="0">
      <text>
        <r>
          <rPr>
            <b/>
            <sz val="9"/>
            <color indexed="81"/>
            <rFont val="Tahoma"/>
            <family val="2"/>
          </rPr>
          <t>Helen:</t>
        </r>
        <r>
          <rPr>
            <sz val="9"/>
            <color indexed="81"/>
            <rFont val="Tahoma"/>
            <family val="2"/>
          </rPr>
          <t xml:space="preserve">
GW portion is to  Witsand. Combined here to give combined %</t>
        </r>
      </text>
    </comment>
    <comment ref="K257" authorId="4" shapeId="0">
      <text>
        <r>
          <rPr>
            <b/>
            <sz val="8"/>
            <color indexed="81"/>
            <rFont val="Tahoma"/>
            <family val="2"/>
          </rPr>
          <t>Kornelius:</t>
        </r>
        <r>
          <rPr>
            <sz val="8"/>
            <color indexed="81"/>
            <rFont val="Tahoma"/>
            <family val="2"/>
          </rPr>
          <t xml:space="preserve">
Including Witsand
</t>
        </r>
      </text>
    </comment>
    <comment ref="K262" authorId="2" shapeId="0">
      <text>
        <r>
          <rPr>
            <b/>
            <sz val="8"/>
            <color indexed="81"/>
            <rFont val="Tahoma"/>
            <family val="2"/>
          </rPr>
          <t>Sinawo Jack:</t>
        </r>
        <r>
          <rPr>
            <sz val="8"/>
            <color indexed="81"/>
            <rFont val="Tahoma"/>
            <family val="2"/>
          </rPr>
          <t xml:space="preserve">
&amp; Jongensfontein</t>
        </r>
      </text>
    </comment>
    <comment ref="F263" authorId="3" shapeId="0">
      <text>
        <r>
          <rPr>
            <b/>
            <sz val="9"/>
            <color indexed="81"/>
            <rFont val="Tahoma"/>
            <family val="2"/>
          </rPr>
          <t>Helen:</t>
        </r>
        <r>
          <rPr>
            <sz val="9"/>
            <color indexed="81"/>
            <rFont val="Tahoma"/>
            <family val="2"/>
          </rPr>
          <t xml:space="preserve">
0.0196 moved to Heidelberg</t>
        </r>
      </text>
    </comment>
    <comment ref="AM289" authorId="1" shapeId="0">
      <text>
        <r>
          <rPr>
            <b/>
            <sz val="9"/>
            <color indexed="81"/>
            <rFont val="Tahoma"/>
            <family val="2"/>
          </rPr>
          <t>Kornelius Riemann:</t>
        </r>
        <r>
          <rPr>
            <sz val="9"/>
            <color indexed="81"/>
            <rFont val="Tahoma"/>
            <family val="2"/>
          </rPr>
          <t xml:space="preserve">
get abstraction data from Cradock, Samual Maduna</t>
        </r>
      </text>
    </comment>
    <comment ref="V343" authorId="2" shapeId="0">
      <text>
        <r>
          <rPr>
            <b/>
            <sz val="8"/>
            <color indexed="81"/>
            <rFont val="Tahoma"/>
            <family val="2"/>
          </rPr>
          <t>Sinawo Jack:</t>
        </r>
        <r>
          <rPr>
            <sz val="8"/>
            <color indexed="81"/>
            <rFont val="Tahoma"/>
            <family val="2"/>
          </rPr>
          <t xml:space="preserve">
Avg of Knysna1 and Knysna2</t>
        </r>
      </text>
    </comment>
    <comment ref="Z490" authorId="0" shapeId="0">
      <text>
        <r>
          <rPr>
            <b/>
            <sz val="9"/>
            <color indexed="81"/>
            <rFont val="Tahoma"/>
            <family val="2"/>
          </rPr>
          <t>2088 Data</t>
        </r>
      </text>
    </comment>
    <comment ref="K501" authorId="4" shapeId="0">
      <text>
        <r>
          <rPr>
            <b/>
            <sz val="8"/>
            <color indexed="81"/>
            <rFont val="Tahoma"/>
            <family val="2"/>
          </rPr>
          <t>Kornelius:</t>
        </r>
        <r>
          <rPr>
            <sz val="8"/>
            <color indexed="81"/>
            <rFont val="Tahoma"/>
            <family val="2"/>
          </rPr>
          <t xml:space="preserve">
Including Doringbaai, Strandfontein, Papendorp</t>
        </r>
      </text>
    </comment>
    <comment ref="U505" authorId="2" shapeId="0">
      <text>
        <r>
          <rPr>
            <b/>
            <sz val="8"/>
            <color indexed="81"/>
            <rFont val="Tahoma"/>
            <family val="2"/>
          </rPr>
          <t>Sinawo Jack:</t>
        </r>
        <r>
          <rPr>
            <sz val="8"/>
            <color indexed="81"/>
            <rFont val="Tahoma"/>
            <family val="2"/>
          </rPr>
          <t xml:space="preserve">
Avg of Lutzville and Lutzville West</t>
        </r>
      </text>
    </comment>
    <comment ref="V505" authorId="2" shapeId="0">
      <text>
        <r>
          <rPr>
            <b/>
            <sz val="8"/>
            <color indexed="81"/>
            <rFont val="Tahoma"/>
            <family val="2"/>
          </rPr>
          <t>Sinawo Jack:</t>
        </r>
        <r>
          <rPr>
            <sz val="8"/>
            <color indexed="81"/>
            <rFont val="Tahoma"/>
            <family val="2"/>
          </rPr>
          <t xml:space="preserve">
Average</t>
        </r>
      </text>
    </comment>
    <comment ref="K509" authorId="4" shapeId="0">
      <text>
        <r>
          <rPr>
            <b/>
            <sz val="8"/>
            <color indexed="81"/>
            <rFont val="Tahoma"/>
            <family val="2"/>
          </rPr>
          <t>Kornelius:</t>
        </r>
        <r>
          <rPr>
            <sz val="8"/>
            <color indexed="81"/>
            <rFont val="Tahoma"/>
            <family val="2"/>
          </rPr>
          <t xml:space="preserve">
Including Van Rhynsdorp
</t>
        </r>
      </text>
    </comment>
    <comment ref="V509" authorId="2" shapeId="0">
      <text>
        <r>
          <rPr>
            <b/>
            <sz val="8"/>
            <color indexed="81"/>
            <rFont val="Tahoma"/>
            <family val="2"/>
          </rPr>
          <t>Sinawo Jack:</t>
        </r>
        <r>
          <rPr>
            <sz val="8"/>
            <color indexed="81"/>
            <rFont val="Tahoma"/>
            <family val="2"/>
          </rPr>
          <t xml:space="preserve">
Avg of North and South</t>
        </r>
      </text>
    </comment>
    <comment ref="V606" authorId="2" shapeId="0">
      <text>
        <r>
          <rPr>
            <b/>
            <sz val="8"/>
            <color indexed="81"/>
            <rFont val="Tahoma"/>
            <family val="2"/>
          </rPr>
          <t>Sinawo Jack:</t>
        </r>
        <r>
          <rPr>
            <sz val="8"/>
            <color indexed="81"/>
            <rFont val="Tahoma"/>
            <family val="2"/>
          </rPr>
          <t xml:space="preserve">
Avg of A and B</t>
        </r>
      </text>
    </comment>
    <comment ref="Z662" authorId="0" shapeId="0">
      <text>
        <r>
          <rPr>
            <b/>
            <sz val="9"/>
            <color indexed="81"/>
            <rFont val="Tahoma"/>
            <family val="2"/>
          </rPr>
          <t>2008 data for Nkonmazi LM</t>
        </r>
      </text>
    </comment>
    <comment ref="AM675" authorId="1" shapeId="0">
      <text>
        <r>
          <rPr>
            <b/>
            <sz val="9"/>
            <color indexed="81"/>
            <rFont val="Tahoma"/>
            <family val="2"/>
          </rPr>
          <t>Kornelius Riemann:</t>
        </r>
        <r>
          <rPr>
            <sz val="9"/>
            <color indexed="81"/>
            <rFont val="Tahoma"/>
            <family val="2"/>
          </rPr>
          <t xml:space="preserve">
updated by SR</t>
        </r>
      </text>
    </comment>
    <comment ref="V700" authorId="2" shapeId="0">
      <text>
        <r>
          <rPr>
            <b/>
            <sz val="8"/>
            <color indexed="81"/>
            <rFont val="Tahoma"/>
            <family val="2"/>
          </rPr>
          <t>Sinawo Jack:</t>
        </r>
        <r>
          <rPr>
            <sz val="8"/>
            <color indexed="81"/>
            <rFont val="Tahoma"/>
            <family val="2"/>
          </rPr>
          <t xml:space="preserve">
Dysseldorp</t>
        </r>
      </text>
    </comment>
    <comment ref="Z700" authorId="2" shapeId="0">
      <text>
        <r>
          <rPr>
            <b/>
            <sz val="8"/>
            <color indexed="81"/>
            <rFont val="Tahoma"/>
            <family val="2"/>
          </rPr>
          <t>Sinawo Jack:</t>
        </r>
        <r>
          <rPr>
            <sz val="8"/>
            <color indexed="81"/>
            <rFont val="Tahoma"/>
            <family val="2"/>
          </rPr>
          <t xml:space="preserve">
Dysselsdorp and Rural Farms</t>
        </r>
      </text>
    </comment>
    <comment ref="K842" authorId="2" shapeId="0">
      <text>
        <r>
          <rPr>
            <b/>
            <sz val="8"/>
            <color indexed="81"/>
            <rFont val="Tahoma"/>
            <family val="2"/>
          </rPr>
          <t>Sinawo Jack:</t>
        </r>
        <r>
          <rPr>
            <sz val="8"/>
            <color indexed="81"/>
            <rFont val="Tahoma"/>
            <family val="2"/>
          </rPr>
          <t xml:space="preserve">
Including Bereaville</t>
        </r>
      </text>
    </comment>
    <comment ref="U842" authorId="2" shapeId="0">
      <text>
        <r>
          <rPr>
            <b/>
            <sz val="8"/>
            <color indexed="81"/>
            <rFont val="Tahoma"/>
            <family val="2"/>
          </rPr>
          <t>Sinawo Jack:</t>
        </r>
        <r>
          <rPr>
            <sz val="8"/>
            <color indexed="81"/>
            <rFont val="Tahoma"/>
            <family val="2"/>
          </rPr>
          <t xml:space="preserve">
Average of Genadendal and Genadendal (Voorstede; 52.31)
</t>
        </r>
      </text>
    </comment>
    <comment ref="K848" authorId="2" shapeId="0">
      <text>
        <r>
          <rPr>
            <b/>
            <sz val="8"/>
            <color indexed="81"/>
            <rFont val="Tahoma"/>
            <family val="2"/>
          </rPr>
          <t>Sinawo Jack:</t>
        </r>
        <r>
          <rPr>
            <sz val="8"/>
            <color indexed="81"/>
            <rFont val="Tahoma"/>
            <family val="2"/>
          </rPr>
          <t xml:space="preserve">
Including Bethoeskloof</t>
        </r>
      </text>
    </comment>
  </commentList>
</comments>
</file>

<file path=xl/comments3.xml><?xml version="1.0" encoding="utf-8"?>
<comments xmlns="http://schemas.openxmlformats.org/spreadsheetml/2006/main">
  <authors>
    <author>Theys Radmann</author>
    <author>Sinawo Jack</author>
    <author>Kornelius Riemann</author>
  </authors>
  <commentList>
    <comment ref="N2" authorId="0" shapeId="0">
      <text>
        <r>
          <rPr>
            <b/>
            <sz val="9"/>
            <color indexed="81"/>
            <rFont val="Tahoma"/>
            <family val="2"/>
          </rPr>
          <t>See legend.
Formula from WC and EC data. Used for remainder of areas with available data (might have slightly different interperation due to data derived differently).</t>
        </r>
        <r>
          <rPr>
            <sz val="9"/>
            <color indexed="81"/>
            <rFont val="Tahoma"/>
            <family val="2"/>
          </rPr>
          <t xml:space="preserve">
</t>
        </r>
      </text>
    </comment>
    <comment ref="O2" authorId="0" shapeId="0">
      <text>
        <r>
          <rPr>
            <b/>
            <sz val="9"/>
            <color indexed="81"/>
            <rFont val="Tahoma"/>
            <family val="2"/>
          </rPr>
          <t>Water Resoucre Status for Eastern (KZN / MP)
See legend</t>
        </r>
      </text>
    </comment>
    <comment ref="P2" authorId="0" shapeId="0">
      <text>
        <r>
          <rPr>
            <b/>
            <sz val="9"/>
            <color indexed="81"/>
            <rFont val="Tahoma"/>
            <family val="2"/>
          </rPr>
          <t>Water consumption for WC and EC, Current Requirment for KZN and some DMs of Mpumalanga;
Where no data, Est. Requirement 2015 used (figures in blue).</t>
        </r>
      </text>
    </comment>
    <comment ref="H3" authorId="0" shapeId="0">
      <text>
        <r>
          <rPr>
            <b/>
            <sz val="9"/>
            <color indexed="81"/>
            <rFont val="Tahoma"/>
            <family val="2"/>
          </rPr>
          <t>Green: water from regiuonal provider</t>
        </r>
        <r>
          <rPr>
            <sz val="9"/>
            <color indexed="81"/>
            <rFont val="Tahoma"/>
            <family val="2"/>
          </rPr>
          <t xml:space="preserve">
</t>
        </r>
      </text>
    </comment>
    <comment ref="N3" authorId="0" shapeId="0">
      <text>
        <r>
          <rPr>
            <b/>
            <sz val="9"/>
            <color indexed="81"/>
            <rFont val="Tahoma"/>
            <family val="2"/>
          </rPr>
          <t>See legend.
Formula from WC and EC data. Used for remainder of areas with available data (might have slightly different interperation due to data derived differently).</t>
        </r>
        <r>
          <rPr>
            <sz val="9"/>
            <color indexed="81"/>
            <rFont val="Tahoma"/>
            <family val="2"/>
          </rPr>
          <t xml:space="preserve">
</t>
        </r>
      </text>
    </comment>
    <comment ref="O3" authorId="0" shapeId="0">
      <text>
        <r>
          <rPr>
            <b/>
            <sz val="9"/>
            <color indexed="81"/>
            <rFont val="Tahoma"/>
            <family val="2"/>
          </rPr>
          <t>Water Resoucre Status for Eastern (KZN / MP)
See legend</t>
        </r>
      </text>
    </comment>
    <comment ref="Z3" authorId="0" shapeId="0">
      <text>
        <r>
          <rPr>
            <sz val="9"/>
            <color indexed="81"/>
            <rFont val="Tahoma"/>
            <family val="2"/>
          </rPr>
          <t xml:space="preserve">
</t>
        </r>
        <r>
          <rPr>
            <b/>
            <sz val="9"/>
            <color indexed="81"/>
            <rFont val="Tahoma"/>
            <family val="2"/>
          </rPr>
          <t>2013/2014 WC and EC, 2015 estimated for rest
Different year: See notes in fist row of Province / DM / LM</t>
        </r>
      </text>
    </comment>
    <comment ref="AA3" authorId="0" shapeId="0">
      <text>
        <r>
          <rPr>
            <b/>
            <sz val="9"/>
            <color indexed="81"/>
            <rFont val="Tahoma"/>
            <family val="2"/>
          </rPr>
          <t>Calculated from current requirment or 2015 requrment and population.
Formula present in WC, data in EC. For other areas, formula carried over.</t>
        </r>
      </text>
    </comment>
    <comment ref="AT3" authorId="0" shapeId="0">
      <text>
        <r>
          <rPr>
            <b/>
            <sz val="9"/>
            <color indexed="81"/>
            <rFont val="Tahoma"/>
            <family val="2"/>
          </rPr>
          <t>Also data where future year not specified (KZN)
 (when this is only column with data)</t>
        </r>
      </text>
    </comment>
    <comment ref="AW3" authorId="0" shapeId="0">
      <text>
        <r>
          <rPr>
            <b/>
            <sz val="9"/>
            <color indexed="81"/>
            <rFont val="Tahoma"/>
            <family val="2"/>
          </rPr>
          <t>Calculated Current Yield - Requirement 2030 (for provinces other than WC and EC)</t>
        </r>
        <r>
          <rPr>
            <sz val="9"/>
            <color indexed="81"/>
            <rFont val="Tahoma"/>
            <family val="2"/>
          </rPr>
          <t xml:space="preserve">
</t>
        </r>
      </text>
    </comment>
    <comment ref="K123" authorId="1" shapeId="0">
      <text>
        <r>
          <rPr>
            <b/>
            <sz val="8"/>
            <color indexed="81"/>
            <rFont val="Tahoma"/>
            <family val="2"/>
          </rPr>
          <t>Sinawo Jack:</t>
        </r>
        <r>
          <rPr>
            <sz val="8"/>
            <color indexed="81"/>
            <rFont val="Tahoma"/>
            <family val="2"/>
          </rPr>
          <t xml:space="preserve">
&amp; Jongensfontein</t>
        </r>
      </text>
    </comment>
    <comment ref="AM139" authorId="2" shapeId="0">
      <text>
        <r>
          <rPr>
            <b/>
            <sz val="9"/>
            <color indexed="81"/>
            <rFont val="Tahoma"/>
            <family val="2"/>
          </rPr>
          <t>Kornelius Riemann:</t>
        </r>
        <r>
          <rPr>
            <sz val="9"/>
            <color indexed="81"/>
            <rFont val="Tahoma"/>
            <family val="2"/>
          </rPr>
          <t xml:space="preserve">
get abstraction data from Cradock, Samual Maduna</t>
        </r>
      </text>
    </comment>
    <comment ref="Z228" authorId="0" shapeId="0">
      <text>
        <r>
          <rPr>
            <b/>
            <sz val="9"/>
            <color indexed="81"/>
            <rFont val="Tahoma"/>
            <family val="2"/>
          </rPr>
          <t>2088 Data</t>
        </r>
      </text>
    </comment>
    <comment ref="V296" authorId="1" shapeId="0">
      <text>
        <r>
          <rPr>
            <b/>
            <sz val="8"/>
            <color indexed="81"/>
            <rFont val="Tahoma"/>
            <family val="2"/>
          </rPr>
          <t>Sinawo Jack:</t>
        </r>
        <r>
          <rPr>
            <sz val="8"/>
            <color indexed="81"/>
            <rFont val="Tahoma"/>
            <family val="2"/>
          </rPr>
          <t xml:space="preserve">
Dysseldorp</t>
        </r>
      </text>
    </comment>
    <comment ref="Z296" authorId="1" shapeId="0">
      <text>
        <r>
          <rPr>
            <b/>
            <sz val="8"/>
            <color indexed="81"/>
            <rFont val="Tahoma"/>
            <family val="2"/>
          </rPr>
          <t>Sinawo Jack:</t>
        </r>
        <r>
          <rPr>
            <sz val="8"/>
            <color indexed="81"/>
            <rFont val="Tahoma"/>
            <family val="2"/>
          </rPr>
          <t xml:space="preserve">
Dysselsdorp and Rural Farms</t>
        </r>
      </text>
    </comment>
    <comment ref="K354" authorId="1" shapeId="0">
      <text>
        <r>
          <rPr>
            <b/>
            <sz val="8"/>
            <color indexed="81"/>
            <rFont val="Tahoma"/>
            <family val="2"/>
          </rPr>
          <t>Sinawo Jack:</t>
        </r>
        <r>
          <rPr>
            <sz val="8"/>
            <color indexed="81"/>
            <rFont val="Tahoma"/>
            <family val="2"/>
          </rPr>
          <t xml:space="preserve">
Including Bethoeskloof</t>
        </r>
      </text>
    </comment>
  </commentList>
</comments>
</file>

<file path=xl/sharedStrings.xml><?xml version="1.0" encoding="utf-8"?>
<sst xmlns="http://schemas.openxmlformats.org/spreadsheetml/2006/main" count="16560" uniqueCount="1958">
  <si>
    <t>LIST OF TOWNS / Strategies</t>
  </si>
  <si>
    <t>Water Resource Component</t>
  </si>
  <si>
    <t>Water Supply Situation (2015)</t>
  </si>
  <si>
    <t>Studies and Interventions</t>
  </si>
  <si>
    <t>Preliminary Water Balance 2014</t>
  </si>
  <si>
    <t>License Registration</t>
  </si>
  <si>
    <t>Province</t>
  </si>
  <si>
    <t>DM</t>
  </si>
  <si>
    <t>LM</t>
  </si>
  <si>
    <t>Town /Scheme / Cluster</t>
  </si>
  <si>
    <t>Comments</t>
  </si>
  <si>
    <t>Supply Source</t>
  </si>
  <si>
    <t>Current Yield</t>
  </si>
  <si>
    <t>GW</t>
  </si>
  <si>
    <t>SW</t>
  </si>
  <si>
    <t>Flag</t>
  </si>
  <si>
    <t>Status</t>
  </si>
  <si>
    <t>Water Consumption / Current requirment</t>
  </si>
  <si>
    <t>Total NRW</t>
  </si>
  <si>
    <t>BDS</t>
  </si>
  <si>
    <t>GDS</t>
  </si>
  <si>
    <t>Non-Drop (NRW)</t>
  </si>
  <si>
    <t>Population</t>
  </si>
  <si>
    <t>Use</t>
  </si>
  <si>
    <t>WC/WDM</t>
  </si>
  <si>
    <t>RBIG / ACIP / Other</t>
  </si>
  <si>
    <t>Yield 2014 
(million m3/a)</t>
  </si>
  <si>
    <t>Population Growth</t>
  </si>
  <si>
    <t>Medium-Growth Water Requirements 
(million m3/a)</t>
  </si>
  <si>
    <t>High-growth Water Requirements 
(million m3/a)</t>
  </si>
  <si>
    <t>Shortfall</t>
  </si>
  <si>
    <t>Groundwater</t>
  </si>
  <si>
    <t>Surface water</t>
  </si>
  <si>
    <t>Strategy</t>
  </si>
  <si>
    <t>Loss reduction</t>
  </si>
  <si>
    <t>Phase</t>
  </si>
  <si>
    <t xml:space="preserve">Ground-water </t>
  </si>
  <si>
    <t>Other</t>
  </si>
  <si>
    <t>Western Cape</t>
  </si>
  <si>
    <t>Cape Winelands</t>
  </si>
  <si>
    <t>Langeberg</t>
  </si>
  <si>
    <t>Ashton</t>
  </si>
  <si>
    <t>x</t>
  </si>
  <si>
    <t>Bonnievale</t>
  </si>
  <si>
    <t>McGregor</t>
  </si>
  <si>
    <t>Montagu</t>
  </si>
  <si>
    <t>Robertson</t>
  </si>
  <si>
    <t>Breede Valley</t>
  </si>
  <si>
    <t>De Doorns / Orchard / Sandhills</t>
  </si>
  <si>
    <t>Rawsonville</t>
  </si>
  <si>
    <t>Touws River</t>
  </si>
  <si>
    <t>Worcester</t>
  </si>
  <si>
    <t>Drakenstein</t>
  </si>
  <si>
    <t>Paarl/Wellington</t>
  </si>
  <si>
    <t>Saron</t>
  </si>
  <si>
    <t>Hermon</t>
  </si>
  <si>
    <t>Gouda</t>
  </si>
  <si>
    <t>Bainskloof</t>
  </si>
  <si>
    <t>Stellenbosch</t>
  </si>
  <si>
    <t>Franschhoek / La Motte / Groendal/Wemmershoek</t>
  </si>
  <si>
    <t>Klapmuts</t>
  </si>
  <si>
    <t>Pniel, Kylemore and Groot Drakenstein</t>
  </si>
  <si>
    <t>Stellenbosch / Jamestown / Raithby</t>
  </si>
  <si>
    <t>Witzenberg</t>
  </si>
  <si>
    <t>Ceres</t>
  </si>
  <si>
    <t>Op die Berg</t>
  </si>
  <si>
    <t>Prince Alfred Hamlet</t>
  </si>
  <si>
    <t>Tulbagh</t>
  </si>
  <si>
    <t>Wolseley</t>
  </si>
  <si>
    <t>Central Karoo</t>
  </si>
  <si>
    <t>Laingsburg</t>
  </si>
  <si>
    <t>Matjiesfontein</t>
  </si>
  <si>
    <t>Prince Albert</t>
  </si>
  <si>
    <t>Leeu Gamka</t>
  </si>
  <si>
    <t>Prince Albert Road</t>
  </si>
  <si>
    <t>Klaarstroom</t>
  </si>
  <si>
    <t>Beaufort West</t>
  </si>
  <si>
    <t>Merweville</t>
  </si>
  <si>
    <t>Nelspoort</t>
  </si>
  <si>
    <t>Murraysburg</t>
  </si>
  <si>
    <t>Eden</t>
  </si>
  <si>
    <t>Bitou</t>
  </si>
  <si>
    <t>Plettenberg Bay</t>
  </si>
  <si>
    <t>Nature's Valley</t>
  </si>
  <si>
    <t>Kurland</t>
  </si>
  <si>
    <t>George</t>
  </si>
  <si>
    <t>George / Wildernis</t>
  </si>
  <si>
    <t>Haarlem</t>
  </si>
  <si>
    <t>Uniondale</t>
  </si>
  <si>
    <t>Hessequa</t>
  </si>
  <si>
    <t>Albertinia</t>
  </si>
  <si>
    <t>Melkhoutfontein</t>
  </si>
  <si>
    <t>Gouritzmond</t>
  </si>
  <si>
    <t>Jongensfontein</t>
  </si>
  <si>
    <t>Slangrivier</t>
  </si>
  <si>
    <t>Witsand</t>
  </si>
  <si>
    <t>Heidelberg</t>
  </si>
  <si>
    <t>Riversdale</t>
  </si>
  <si>
    <t>Stilbaai</t>
  </si>
  <si>
    <t>Kannaland</t>
  </si>
  <si>
    <t>Calitzdorp</t>
  </si>
  <si>
    <t>Zoar</t>
  </si>
  <si>
    <t>Vanwyksdorp</t>
  </si>
  <si>
    <t>Ladismith</t>
  </si>
  <si>
    <t>Knysna</t>
  </si>
  <si>
    <t>Buffels Bay</t>
  </si>
  <si>
    <t>Karatara</t>
  </si>
  <si>
    <t>Homtini / Rheenendal</t>
  </si>
  <si>
    <t>Sedgefield</t>
  </si>
  <si>
    <t>Mossel Bay</t>
  </si>
  <si>
    <t>Greatbrak / Glentana</t>
  </si>
  <si>
    <t>Kleinbrak / Rheebok</t>
  </si>
  <si>
    <t>Friemersheim</t>
  </si>
  <si>
    <t>Herbertsdale</t>
  </si>
  <si>
    <t>Mossel Bay (All systems)</t>
  </si>
  <si>
    <t>Oudtshoorn</t>
  </si>
  <si>
    <t>De Rust</t>
  </si>
  <si>
    <t>KKRWSS</t>
  </si>
  <si>
    <t>Overberg</t>
  </si>
  <si>
    <t>Cape Agulhas</t>
  </si>
  <si>
    <t>Bredasdorp</t>
  </si>
  <si>
    <t>L'Agulhas</t>
  </si>
  <si>
    <t>Protem</t>
  </si>
  <si>
    <t>Klipdale</t>
  </si>
  <si>
    <t>Suiderstrand</t>
  </si>
  <si>
    <t>Elim</t>
  </si>
  <si>
    <t>Napier</t>
  </si>
  <si>
    <t>Struisbaai</t>
  </si>
  <si>
    <t>Waenhuiskrans &amp; Arniston</t>
  </si>
  <si>
    <t>Overstrand</t>
  </si>
  <si>
    <t>Greater Gansbaai</t>
  </si>
  <si>
    <t>Pearly Beach</t>
  </si>
  <si>
    <t>Baardskeerdersbos</t>
  </si>
  <si>
    <t>Wolvengat (Viljoenshof)</t>
  </si>
  <si>
    <t>Greater Hermanus</t>
  </si>
  <si>
    <t>Kleinmond</t>
  </si>
  <si>
    <t>Betty's Bay / Pringle Bay / Rooi Els</t>
  </si>
  <si>
    <t>Buffeljachtsbaai</t>
  </si>
  <si>
    <t>Stanford</t>
  </si>
  <si>
    <t>Swellendam</t>
  </si>
  <si>
    <t>Barrydale</t>
  </si>
  <si>
    <t>Buffeljags River</t>
  </si>
  <si>
    <t>Suurbraak</t>
  </si>
  <si>
    <t>Theewaters-kloof</t>
  </si>
  <si>
    <t>Bot River</t>
  </si>
  <si>
    <t>Tesselaarsdal</t>
  </si>
  <si>
    <t>Caledon</t>
  </si>
  <si>
    <t>Genadendal / Voorstekraal</t>
  </si>
  <si>
    <t>Grabouw</t>
  </si>
  <si>
    <t>Greyton</t>
  </si>
  <si>
    <t>Riviersonderend</t>
  </si>
  <si>
    <t>Villiersdorp</t>
  </si>
  <si>
    <t>West Coast</t>
  </si>
  <si>
    <t>Bergrivier</t>
  </si>
  <si>
    <t>Piketberg</t>
  </si>
  <si>
    <t>Aurora</t>
  </si>
  <si>
    <t>Eendekuil</t>
  </si>
  <si>
    <t>Redelinghuys</t>
  </si>
  <si>
    <t>Porterville</t>
  </si>
  <si>
    <t>Dwarskersbos</t>
  </si>
  <si>
    <t>Velddrif</t>
  </si>
  <si>
    <t>Cederberg</t>
  </si>
  <si>
    <t>Citrusdal</t>
  </si>
  <si>
    <t>Clanwilliam</t>
  </si>
  <si>
    <t>Elands Bay</t>
  </si>
  <si>
    <t>Graafwater</t>
  </si>
  <si>
    <t>Wupperthal</t>
  </si>
  <si>
    <t>Leipoldtville</t>
  </si>
  <si>
    <t>Lambert's Bay</t>
  </si>
  <si>
    <t>Matzikama</t>
  </si>
  <si>
    <t>Doringbaai</t>
  </si>
  <si>
    <t>Strandfontein</t>
  </si>
  <si>
    <t>Papendorp</t>
  </si>
  <si>
    <t>Klawer</t>
  </si>
  <si>
    <t>Lutzville / Lutzville West</t>
  </si>
  <si>
    <t>Koekenaap</t>
  </si>
  <si>
    <t>Ebenhaezer</t>
  </si>
  <si>
    <t>Van Rhynsdorp</t>
  </si>
  <si>
    <t>Vredendal</t>
  </si>
  <si>
    <t>Bitterfontein / Nuwerus</t>
  </si>
  <si>
    <t>Kliprand</t>
  </si>
  <si>
    <t>Saldanha Bay</t>
  </si>
  <si>
    <t>Langebaan</t>
  </si>
  <si>
    <t>Langebaanweg</t>
  </si>
  <si>
    <t>Jacobs Bay</t>
  </si>
  <si>
    <t>St Helena Bay</t>
  </si>
  <si>
    <t>Hopefield</t>
  </si>
  <si>
    <t>Paternoster</t>
  </si>
  <si>
    <t>Saldanha</t>
  </si>
  <si>
    <t>Vredenburg</t>
  </si>
  <si>
    <t>Swartland</t>
  </si>
  <si>
    <t>Darling</t>
  </si>
  <si>
    <t>Yzerfontein</t>
  </si>
  <si>
    <t>Koringberg</t>
  </si>
  <si>
    <t>Riebeek Kasteel</t>
  </si>
  <si>
    <t xml:space="preserve">Malmesbury </t>
  </si>
  <si>
    <t>Moorreesburg</t>
  </si>
  <si>
    <t>Riebeek West</t>
  </si>
  <si>
    <t>Eastern Cape</t>
  </si>
  <si>
    <t>Alfred Nzo</t>
  </si>
  <si>
    <t xml:space="preserve">Matatiele </t>
  </si>
  <si>
    <t>Alfred Nzo Cluster 1 Villages</t>
  </si>
  <si>
    <t>N/A</t>
  </si>
  <si>
    <t>Cedarville</t>
  </si>
  <si>
    <t>Matatiele Growth Node and Villages</t>
  </si>
  <si>
    <t>Phase 3</t>
  </si>
  <si>
    <t xml:space="preserve">Umzimvubu </t>
  </si>
  <si>
    <t>Mount Frere and Villages</t>
  </si>
  <si>
    <t>Phase 2</t>
  </si>
  <si>
    <t>Mt Ayliff Growth Node</t>
  </si>
  <si>
    <t>Implement</t>
  </si>
  <si>
    <t>Alfred Nzo Cluster 3 Villages</t>
  </si>
  <si>
    <t>Alferd Nzo Cluster 4 Villages</t>
  </si>
  <si>
    <t>Mbizana</t>
  </si>
  <si>
    <t>WSU 3 (Bizana and villages)</t>
  </si>
  <si>
    <t xml:space="preserve">Ntabankulu </t>
  </si>
  <si>
    <t>WSU 4b (Tabankulu and Villages)</t>
  </si>
  <si>
    <t>Joe Gqabi</t>
  </si>
  <si>
    <t>Elundini</t>
  </si>
  <si>
    <t>Maclear</t>
  </si>
  <si>
    <t>Mount Fletcher</t>
  </si>
  <si>
    <t>Ugie</t>
  </si>
  <si>
    <t>Elundini Rural 1</t>
  </si>
  <si>
    <t>Elundini Rural 2</t>
  </si>
  <si>
    <t>Gariep</t>
  </si>
  <si>
    <t>Steynsburg</t>
  </si>
  <si>
    <t>Burgersdorp</t>
  </si>
  <si>
    <t>Venterstad / Oviston</t>
  </si>
  <si>
    <t>Maletswai</t>
  </si>
  <si>
    <t>Aliwal-North</t>
  </si>
  <si>
    <t>Jamestown</t>
  </si>
  <si>
    <t>Senqu</t>
  </si>
  <si>
    <t>Barkly East</t>
  </si>
  <si>
    <t>Herschel / Sterkspruit</t>
  </si>
  <si>
    <t>MIG</t>
  </si>
  <si>
    <t>Lady Grey</t>
  </si>
  <si>
    <t>Rhodes</t>
  </si>
  <si>
    <t>Rossouw</t>
  </si>
  <si>
    <t>Amathole</t>
  </si>
  <si>
    <t xml:space="preserve">Amahlathi </t>
  </si>
  <si>
    <t>Cathcart</t>
  </si>
  <si>
    <t>Keiskammahoek</t>
  </si>
  <si>
    <t>Kei Road</t>
  </si>
  <si>
    <t>Scatterd Villages</t>
  </si>
  <si>
    <t>Stutterheim</t>
  </si>
  <si>
    <t>Buffalo City</t>
  </si>
  <si>
    <t>Sandile RWSS Towns and Villages</t>
  </si>
  <si>
    <t xml:space="preserve">Great Kei </t>
  </si>
  <si>
    <t>Komga</t>
  </si>
  <si>
    <t>Kei Mouth</t>
  </si>
  <si>
    <t>Morgans Bay</t>
  </si>
  <si>
    <t>Haga Haga</t>
  </si>
  <si>
    <t xml:space="preserve">Chintsa </t>
  </si>
  <si>
    <t>Great Kei Villages</t>
  </si>
  <si>
    <t xml:space="preserve">Mbhashe </t>
  </si>
  <si>
    <t>Elliotdale</t>
  </si>
  <si>
    <t>Dutywa</t>
  </si>
  <si>
    <t>Willowvale</t>
  </si>
  <si>
    <t>Village Cluster 1</t>
  </si>
  <si>
    <t>Village Cluster 2</t>
  </si>
  <si>
    <t>Village Cluster 3</t>
  </si>
  <si>
    <t>Village Cluster 4</t>
  </si>
  <si>
    <t xml:space="preserve">Mnquma </t>
  </si>
  <si>
    <t>Butterworth</t>
  </si>
  <si>
    <t>Centane</t>
  </si>
  <si>
    <t>Ngqamakhwe</t>
  </si>
  <si>
    <t>Ngqushwa</t>
  </si>
  <si>
    <t>Nqgushwa Towns &amp; Villages</t>
  </si>
  <si>
    <t>Nkonkobe</t>
  </si>
  <si>
    <t>Hogsback</t>
  </si>
  <si>
    <t>Tyume River Valley</t>
  </si>
  <si>
    <t>Kat River Valley</t>
  </si>
  <si>
    <t>Debe Regional WSS</t>
  </si>
  <si>
    <t xml:space="preserve">Nxuba </t>
  </si>
  <si>
    <t>Adelaide</t>
  </si>
  <si>
    <t>Bedford</t>
  </si>
  <si>
    <t>Sarah Baartman</t>
  </si>
  <si>
    <t xml:space="preserve">Baviaans </t>
  </si>
  <si>
    <t>Steytlerville</t>
  </si>
  <si>
    <t>Rietbron</t>
  </si>
  <si>
    <t>Willowmore</t>
  </si>
  <si>
    <t xml:space="preserve">Blue Crane Route </t>
  </si>
  <si>
    <t>Cookhouse</t>
  </si>
  <si>
    <t>Pearston</t>
  </si>
  <si>
    <t>Somerset East</t>
  </si>
  <si>
    <t xml:space="preserve">Camdeboo </t>
  </si>
  <si>
    <t>Aberdeen</t>
  </si>
  <si>
    <t>Graaff-Reinet</t>
  </si>
  <si>
    <t>Nieu-Bethesda</t>
  </si>
  <si>
    <t xml:space="preserve">Ikwezi </t>
  </si>
  <si>
    <t>Jansenville</t>
  </si>
  <si>
    <t>Klipplaat</t>
  </si>
  <si>
    <t xml:space="preserve">Kouga </t>
  </si>
  <si>
    <t>Hankey</t>
  </si>
  <si>
    <t>Jeffreys Bay</t>
  </si>
  <si>
    <t>Humansdorp / Kruisfontein</t>
  </si>
  <si>
    <t>Cape St Francis / Francis Bay</t>
  </si>
  <si>
    <t>Thornhill</t>
  </si>
  <si>
    <t>Oyster Bay</t>
  </si>
  <si>
    <t>Patensie</t>
  </si>
  <si>
    <t>Kou-Kamma</t>
  </si>
  <si>
    <t>Louterwater</t>
  </si>
  <si>
    <t>Misgund</t>
  </si>
  <si>
    <t>Krakeel</t>
  </si>
  <si>
    <t>Joubertina</t>
  </si>
  <si>
    <t>Sanddrift / Thornham</t>
  </si>
  <si>
    <t>Clarkson</t>
  </si>
  <si>
    <t>Coldstream</t>
  </si>
  <si>
    <t>Storm River</t>
  </si>
  <si>
    <t>Woodlands</t>
  </si>
  <si>
    <t>Kareedouw</t>
  </si>
  <si>
    <t xml:space="preserve">Makana </t>
  </si>
  <si>
    <t>Alicedale</t>
  </si>
  <si>
    <t>Grahamstown</t>
  </si>
  <si>
    <t>Riebeeck-East</t>
  </si>
  <si>
    <t xml:space="preserve">Ndlambe </t>
  </si>
  <si>
    <t>Alexandria</t>
  </si>
  <si>
    <t>Bathurst</t>
  </si>
  <si>
    <t>Cannon Rocks + Boknesstrand</t>
  </si>
  <si>
    <t>Bushman's River Mouth &amp; Kenton-on-Sea</t>
  </si>
  <si>
    <t>Kleinemonde &amp; Seafield</t>
  </si>
  <si>
    <t>Port Alfred</t>
  </si>
  <si>
    <t>Sundays River Valley</t>
  </si>
  <si>
    <t>Kirkwood</t>
  </si>
  <si>
    <t>Enon/Barsheba</t>
  </si>
  <si>
    <t>Addo/Langbos</t>
  </si>
  <si>
    <t>Paterson</t>
  </si>
  <si>
    <t>Chris Hani</t>
  </si>
  <si>
    <t xml:space="preserve">Emalahleni </t>
  </si>
  <si>
    <t>Dordrecht</t>
  </si>
  <si>
    <t>Indwe</t>
  </si>
  <si>
    <t>Lady Frere &amp; Cluster 1 Villages</t>
  </si>
  <si>
    <t>Cluster 2 Villages</t>
  </si>
  <si>
    <t>Emalahleni West Villages</t>
  </si>
  <si>
    <t xml:space="preserve">Engcobo </t>
  </si>
  <si>
    <t>Cluster 5 Villages</t>
  </si>
  <si>
    <t>Cluster 6 Villages</t>
  </si>
  <si>
    <t>Engcobo &amp; Cluster 7 Villages</t>
  </si>
  <si>
    <t>Engcobo Rural South</t>
  </si>
  <si>
    <t xml:space="preserve">Inkwanca </t>
  </si>
  <si>
    <t>Molteno</t>
  </si>
  <si>
    <t>Sterkstroom</t>
  </si>
  <si>
    <t xml:space="preserve">Intsika Yethu </t>
  </si>
  <si>
    <t>Cofimvaba Town and Rural Villages</t>
  </si>
  <si>
    <t>Tsomo and Villages</t>
  </si>
  <si>
    <t>Cluster 4 Ncora Villages</t>
  </si>
  <si>
    <t>Cluster 8 Villages</t>
  </si>
  <si>
    <t>Cluster 9 Villages</t>
  </si>
  <si>
    <t>Inxuba Yethemba</t>
  </si>
  <si>
    <t>Cradock</t>
  </si>
  <si>
    <t>Middelburg &amp; Rosmead</t>
  </si>
  <si>
    <t xml:space="preserve">Lukanji </t>
  </si>
  <si>
    <t>Queenstown</t>
  </si>
  <si>
    <t>Whittlesea &amp; Sada</t>
  </si>
  <si>
    <t>Ilinge</t>
  </si>
  <si>
    <t>Hewu Cluster Villages</t>
  </si>
  <si>
    <t>Lukanji Villages</t>
  </si>
  <si>
    <t xml:space="preserve">Sakhisizwe </t>
  </si>
  <si>
    <t>Cala &amp; Cluster 4 North Villages</t>
  </si>
  <si>
    <t>Elliot</t>
  </si>
  <si>
    <t xml:space="preserve">Tsolwana </t>
  </si>
  <si>
    <t>Hofmeyr</t>
  </si>
  <si>
    <t>Tarkastad</t>
  </si>
  <si>
    <t>O R Tambo</t>
  </si>
  <si>
    <t>King Sabata Ndalindyebo</t>
  </si>
  <si>
    <t>Mnqanduli Villages</t>
  </si>
  <si>
    <t>Mthatha</t>
  </si>
  <si>
    <t xml:space="preserve">Mhlontlo </t>
  </si>
  <si>
    <t>WSU 4a (Tsolo, Qumbu and villages)</t>
  </si>
  <si>
    <t xml:space="preserve">Nyandeni </t>
  </si>
  <si>
    <t>Libode and Villages</t>
  </si>
  <si>
    <t>Ngqeleni and Villages</t>
  </si>
  <si>
    <t>Port St Johns</t>
  </si>
  <si>
    <t>WSU2a (Port St Johns and Villages)</t>
  </si>
  <si>
    <t>WSU2b Villages</t>
  </si>
  <si>
    <t>Ngquza Hill</t>
  </si>
  <si>
    <t>WSU2d (Flagstaff and Villages)</t>
  </si>
  <si>
    <t>WSU2c (Lusikisiki and Villages )</t>
  </si>
  <si>
    <t xml:space="preserve">Ukhahlamba </t>
  </si>
  <si>
    <t xml:space="preserve">Senqu </t>
  </si>
  <si>
    <t>Sterkspruit Urban</t>
  </si>
  <si>
    <t>Barkly East Urban</t>
  </si>
  <si>
    <t>Unknown</t>
  </si>
  <si>
    <t>Lady Grey Urban</t>
  </si>
  <si>
    <t>Rhodes Urban</t>
  </si>
  <si>
    <t>Rossouw Urban</t>
  </si>
  <si>
    <t xml:space="preserve">Maletswai </t>
  </si>
  <si>
    <t>Aliwal North Urban</t>
  </si>
  <si>
    <t>Jamestown Urban</t>
  </si>
  <si>
    <t xml:space="preserve">Gariep </t>
  </si>
  <si>
    <t>Burgersdorp Urban</t>
  </si>
  <si>
    <t>Steynsburg Urban</t>
  </si>
  <si>
    <t>Venterstad Urban</t>
  </si>
  <si>
    <t>KwaZulu - Natal</t>
  </si>
  <si>
    <t>Zululand District Municipality</t>
  </si>
  <si>
    <t xml:space="preserve">eDumbe </t>
  </si>
  <si>
    <t xml:space="preserve">Simdlangentsha West </t>
  </si>
  <si>
    <t>Paulpietersburg (eDumbe)</t>
  </si>
  <si>
    <t>uPhongolo (KZ262)</t>
  </si>
  <si>
    <t>Simdlangentsha Central</t>
  </si>
  <si>
    <t>Simdlangentsha East</t>
  </si>
  <si>
    <t>Abaqulusi (KZ263)</t>
  </si>
  <si>
    <t xml:space="preserve">Vryheid </t>
  </si>
  <si>
    <t>Emondlo</t>
  </si>
  <si>
    <t>Coronation Regional Scheme</t>
  </si>
  <si>
    <t>Mkuze Regional Scheme</t>
  </si>
  <si>
    <t>Kambi Regional Scheme</t>
  </si>
  <si>
    <t>Ulundi (KZ266)</t>
  </si>
  <si>
    <t>Nkonjeni Regional Scheme</t>
  </si>
  <si>
    <t>Babanango</t>
  </si>
  <si>
    <t>Nongoma (KZ265)</t>
  </si>
  <si>
    <t>Usuthu Regional Scheme</t>
  </si>
  <si>
    <t>Mandhlakazi</t>
  </si>
  <si>
    <t>Umkhanyakude (WSA)</t>
  </si>
  <si>
    <t>Umhlabuyalingana</t>
  </si>
  <si>
    <t>Enkhanyezini Supply Area</t>
  </si>
  <si>
    <t>Kwangwanase Supply Area</t>
  </si>
  <si>
    <t>Phelindaba Supply Area</t>
  </si>
  <si>
    <t>Shemula 1 &amp; 2 supply area</t>
  </si>
  <si>
    <t>Manyiseni Water Supply Area</t>
  </si>
  <si>
    <t>Jozini</t>
  </si>
  <si>
    <t>Ingwavuma Supply Area</t>
  </si>
  <si>
    <t>Jozini North  Supply Area</t>
  </si>
  <si>
    <t>Nondabuya Supply Area</t>
  </si>
  <si>
    <t>Umhlabuyalingana /Jozini</t>
  </si>
  <si>
    <t>Mseleni Supply Area</t>
  </si>
  <si>
    <t>Jozini Malobeni Supply Area</t>
  </si>
  <si>
    <t>Makatini Flats Supply Area</t>
  </si>
  <si>
    <t>Mbazwana Supply Area</t>
  </si>
  <si>
    <t>Mpini Supply Area</t>
  </si>
  <si>
    <t>Mkuze Supply Area</t>
  </si>
  <si>
    <t>Ubombo Supply Area</t>
  </si>
  <si>
    <t>Mhlekazi Supply Area</t>
  </si>
  <si>
    <t>Hlabisa</t>
  </si>
  <si>
    <t>Matshemhlope Supply Area</t>
  </si>
  <si>
    <t>Gula Supply Area</t>
  </si>
  <si>
    <t>Nhlwathi Supply Area</t>
  </si>
  <si>
    <t>Mgangatho Supply Area</t>
  </si>
  <si>
    <t>Sitezi Supply Area</t>
  </si>
  <si>
    <t>Mpembeni Supply Area</t>
  </si>
  <si>
    <t>Seme Supply Area</t>
  </si>
  <si>
    <t>Hlabisa Supply Area</t>
  </si>
  <si>
    <t>Hlabisa Rural Supply Area</t>
  </si>
  <si>
    <t>Big Five False Bay</t>
  </si>
  <si>
    <t>Hluhluwe Supply Area</t>
  </si>
  <si>
    <t>Hluhluwe Masibambane Supply Area</t>
  </si>
  <si>
    <t>Mtubatuba</t>
  </si>
  <si>
    <t>Mtubatuba Supply Area</t>
  </si>
  <si>
    <t>Uthungulu</t>
  </si>
  <si>
    <t xml:space="preserve">Mbonambi </t>
  </si>
  <si>
    <t>Mbonambi Supply Area</t>
  </si>
  <si>
    <t>Ntambanana / Mbonambi</t>
  </si>
  <si>
    <t xml:space="preserve">Upper Nseleni </t>
  </si>
  <si>
    <t xml:space="preserve">Mthonjaneni </t>
  </si>
  <si>
    <t>Greater Mthonjaneni Supply Area</t>
  </si>
  <si>
    <t>Melmoth Supply Area</t>
  </si>
  <si>
    <t>uMlalazi</t>
  </si>
  <si>
    <t>Eshowe water SA</t>
  </si>
  <si>
    <t>Kwahlokohloko water SA</t>
  </si>
  <si>
    <t>Mtunzini supply area</t>
  </si>
  <si>
    <t>Gingindlovu Supply Area</t>
  </si>
  <si>
    <t>Middledrift water SA</t>
  </si>
  <si>
    <t>Vutshini</t>
  </si>
  <si>
    <t>Vutshini Water Supply Area</t>
  </si>
  <si>
    <t>Jameson's Drift</t>
  </si>
  <si>
    <t>Nkandla</t>
  </si>
  <si>
    <t>Nkandla Water Supply Area</t>
  </si>
  <si>
    <t>uMhlathuze (WSA)</t>
  </si>
  <si>
    <t>Richards Bay</t>
  </si>
  <si>
    <t>Empangeni</t>
  </si>
  <si>
    <t>Esikhaweni</t>
  </si>
  <si>
    <t>Ngwelezana</t>
  </si>
  <si>
    <t xml:space="preserve">iLembe </t>
  </si>
  <si>
    <t>Endondakusukua (KZN 291)</t>
  </si>
  <si>
    <t>Sundumbili Water Supply Area</t>
  </si>
  <si>
    <t>Mandini Water Supply Area</t>
  </si>
  <si>
    <t>Tugela South Water Supply Area</t>
  </si>
  <si>
    <t>KwaDukuza (KZN292)</t>
  </si>
  <si>
    <t>Darnall Zinkwanzi Water Supply Area</t>
  </si>
  <si>
    <t>Umgeni Northern Feeder Supply Area</t>
  </si>
  <si>
    <t>Stanger Water Supply Area</t>
  </si>
  <si>
    <t>Dwedwe (KZN227)</t>
  </si>
  <si>
    <t>Emalangeni Supply Area</t>
  </si>
  <si>
    <t>Ozwanthini Supply Area</t>
  </si>
  <si>
    <t>Glendale Supply Area</t>
  </si>
  <si>
    <t>Maphumulo (KZN227)</t>
  </si>
  <si>
    <t>Maqumbe Otimati Supply Area</t>
  </si>
  <si>
    <t>Maphumulo Supply Area</t>
  </si>
  <si>
    <t>Ntunjambi Supply Area</t>
  </si>
  <si>
    <t>Mphise Ngcebo Supply Area</t>
  </si>
  <si>
    <t>Amajuba</t>
  </si>
  <si>
    <t>Newcastle (KZ252)</t>
  </si>
  <si>
    <t>Amajuba Forest</t>
  </si>
  <si>
    <t>Newcastle Madadeni</t>
  </si>
  <si>
    <t>Utrecht (KZ253)</t>
  </si>
  <si>
    <t>Utrecht supply area</t>
  </si>
  <si>
    <t>Dannhauser (KZ254)</t>
  </si>
  <si>
    <t>Dannhauser supply area</t>
  </si>
  <si>
    <t>Ngagane/Dannhauser supply area</t>
  </si>
  <si>
    <t>Durnaco supply area</t>
  </si>
  <si>
    <t xml:space="preserve">Umzinyathi </t>
  </si>
  <si>
    <t>Endumeni (KZN241)</t>
  </si>
  <si>
    <t>Dundee/Glencoe</t>
  </si>
  <si>
    <t>Nqutu (KZ242)</t>
  </si>
  <si>
    <t>Nquthu Supply Area</t>
  </si>
  <si>
    <t>Ngolokodo Supply Area</t>
  </si>
  <si>
    <t>Nondweni Supply Area</t>
  </si>
  <si>
    <t>Msinga (KZ244)</t>
  </si>
  <si>
    <t>Pomeroy supply</t>
  </si>
  <si>
    <t>Tugela Ferry</t>
  </si>
  <si>
    <t>Keats Drift</t>
  </si>
  <si>
    <t>uMvoti (KZN245)</t>
  </si>
  <si>
    <t>Mudeni</t>
  </si>
  <si>
    <t>Greytown</t>
  </si>
  <si>
    <t>Kranskop</t>
  </si>
  <si>
    <t>uThukela</t>
  </si>
  <si>
    <t>Emnambithi/ Ladysmith (KZ232)</t>
  </si>
  <si>
    <t>Ladysmith supply area</t>
  </si>
  <si>
    <t>Driefontein supply area</t>
  </si>
  <si>
    <t>Ezakheni supply area</t>
  </si>
  <si>
    <t>Colenso supply area</t>
  </si>
  <si>
    <t>Indaka (KZ233)</t>
  </si>
  <si>
    <t>Ekuvukeni_Lime Hill supply area</t>
  </si>
  <si>
    <t>Ngedlengedleni Water Supply Area</t>
  </si>
  <si>
    <t>Tugela Estates Supply Area</t>
  </si>
  <si>
    <t>Umtshezi (KZ234)</t>
  </si>
  <si>
    <t>Estcourt</t>
  </si>
  <si>
    <t>Weenen</t>
  </si>
  <si>
    <t>Cornfields</t>
  </si>
  <si>
    <t>Okhahlamba (KZ235)</t>
  </si>
  <si>
    <t>Zwelisha Moyeni supply area</t>
  </si>
  <si>
    <t>Langkloof supply area</t>
  </si>
  <si>
    <t>Bergville</t>
  </si>
  <si>
    <t>Hambrook</t>
  </si>
  <si>
    <t>Winterton</t>
  </si>
  <si>
    <t>Loskop</t>
  </si>
  <si>
    <t>Umgungundlovu DM</t>
  </si>
  <si>
    <t>uMshwathi (KZN 221)</t>
  </si>
  <si>
    <t>Wartburg New Hanover Dalton Supply Area</t>
  </si>
  <si>
    <t>Table Mountain area</t>
  </si>
  <si>
    <t>Ntanzi Supply Area</t>
  </si>
  <si>
    <t>Masihambisane Supply Area</t>
  </si>
  <si>
    <t>Hlatikhulu Supply Area</t>
  </si>
  <si>
    <t>uMgeni (KZN222)</t>
  </si>
  <si>
    <t>Mooi Mpfona(KZN223)</t>
  </si>
  <si>
    <t>Mooi River Supply Area</t>
  </si>
  <si>
    <t>Rosetta</t>
  </si>
  <si>
    <t>Impendle (KZN 224)</t>
  </si>
  <si>
    <t>Impendle Supply Area</t>
  </si>
  <si>
    <t>Impendle Rural Supply Area</t>
  </si>
  <si>
    <t>Mkhambathini (KZN226)</t>
  </si>
  <si>
    <t>Table Mountain Supply Area</t>
  </si>
  <si>
    <t>Richmond (KZN227)</t>
  </si>
  <si>
    <t>Richmond Ndaleni Supply Area</t>
  </si>
  <si>
    <t>Richmond Rural Supply Area</t>
  </si>
  <si>
    <t>Hopewell Baynesfield Supply Area</t>
  </si>
  <si>
    <t>Sisonke (WSA)</t>
  </si>
  <si>
    <t>Greater Kokstad</t>
  </si>
  <si>
    <t>Kokstad</t>
  </si>
  <si>
    <t>Pakkies</t>
  </si>
  <si>
    <t>Kraansdai</t>
  </si>
  <si>
    <t>Ubuhlebezwe</t>
  </si>
  <si>
    <t>Bulwer; Donnybrook; Creighton</t>
  </si>
  <si>
    <t>Springvale</t>
  </si>
  <si>
    <t>Mzimkulu Water Supply Area</t>
  </si>
  <si>
    <t>Ixopo; Carisbrooke</t>
  </si>
  <si>
    <t>Nokweja Water Supply Area</t>
  </si>
  <si>
    <t>Mahehle</t>
  </si>
  <si>
    <t>Ingwe</t>
  </si>
  <si>
    <t>Centocow</t>
  </si>
  <si>
    <t>KwaSani</t>
  </si>
  <si>
    <t xml:space="preserve">Greater Stoffleton </t>
  </si>
  <si>
    <t>Underberg Himeville</t>
  </si>
  <si>
    <t>Kwa Pitela</t>
  </si>
  <si>
    <t>Ugu</t>
  </si>
  <si>
    <t>Vulamehlo (KZN 211)</t>
  </si>
  <si>
    <t>Amanzimtoti Supply Area (Umgeni Area)</t>
  </si>
  <si>
    <t>Hlokozi Vulamehlo Supply area</t>
  </si>
  <si>
    <t>Kwalembe supply area</t>
  </si>
  <si>
    <t>uMdoni (KZN 212)</t>
  </si>
  <si>
    <t>Umzinto</t>
  </si>
  <si>
    <t>Umzumbe (KZN213)</t>
  </si>
  <si>
    <t>Umtulwane</t>
  </si>
  <si>
    <t>KwaHlongwa/Ndelu</t>
  </si>
  <si>
    <t>Pungashe Mahlabatshane Supply Area</t>
  </si>
  <si>
    <t>uMuziwabantu (KZN 214)</t>
  </si>
  <si>
    <t>Harding/Weza Supply Area</t>
  </si>
  <si>
    <t>Kwafodo Mbotho supply area</t>
  </si>
  <si>
    <t>Hibiscus Coast (KZN 216)</t>
  </si>
  <si>
    <t>Uzimkhulu/Bhoboyi Supply area</t>
  </si>
  <si>
    <t>Umtamvuna supply area</t>
  </si>
  <si>
    <t>Mpumalanga</t>
  </si>
  <si>
    <t>Ehlazeni</t>
  </si>
  <si>
    <t>Thaba Chweu</t>
  </si>
  <si>
    <t>Moremela</t>
  </si>
  <si>
    <t>Mashishing (Lydenburg)</t>
  </si>
  <si>
    <t>Thaba Chweu Remainder</t>
  </si>
  <si>
    <t>Nkomazi LM</t>
  </si>
  <si>
    <t>Driekoppies Supply Area</t>
  </si>
  <si>
    <t>Langeloop Supply Area</t>
  </si>
  <si>
    <t>Nyathi Supply Area</t>
  </si>
  <si>
    <t>Tonga Supply Area</t>
  </si>
  <si>
    <t>Mazibekela Supply Area</t>
  </si>
  <si>
    <t>Magudu Supply Area</t>
  </si>
  <si>
    <t>Madadeni Supply Area</t>
  </si>
  <si>
    <t>Sibange Supply Area</t>
  </si>
  <si>
    <t>Mbuzini Supply Area</t>
  </si>
  <si>
    <t>Malelane Supply Area</t>
  </si>
  <si>
    <t>Komatipoort Supply Area</t>
  </si>
  <si>
    <t>Hectorspruit Supply Area</t>
  </si>
  <si>
    <t>Marloth Park Supply Area</t>
  </si>
  <si>
    <t>Gert Sibande</t>
  </si>
  <si>
    <t>Albert Luthuli</t>
  </si>
  <si>
    <t xml:space="preserve">Carolina </t>
  </si>
  <si>
    <t>Badplaas</t>
  </si>
  <si>
    <t>Elukwatini</t>
  </si>
  <si>
    <t xml:space="preserve">Ekulundeni </t>
  </si>
  <si>
    <t>Empuluzi Supply Area</t>
  </si>
  <si>
    <t>Lusushwane Supply Area</t>
  </si>
  <si>
    <t>Methula Supply Area</t>
  </si>
  <si>
    <t>Pixley ka Seme</t>
  </si>
  <si>
    <t>Greater Volksrust Supply Area</t>
  </si>
  <si>
    <t>Wakkerstroom Supply Area</t>
  </si>
  <si>
    <t xml:space="preserve">Mkhondo </t>
  </si>
  <si>
    <t>Piet Retief Supply Area</t>
  </si>
  <si>
    <t>Amsterdam Supply Area</t>
  </si>
  <si>
    <t>Driefontein Supply Area</t>
  </si>
  <si>
    <t xml:space="preserve">Msukaligwa </t>
  </si>
  <si>
    <t>Breyten Urban</t>
  </si>
  <si>
    <t>Strategy included in Vaal Continuous Investigation Phase 3: Water Situation Assessment of Selected Towns</t>
  </si>
  <si>
    <t>No info</t>
  </si>
  <si>
    <t>Camden Urban</t>
  </si>
  <si>
    <t>No Strategy - Supplied by Usutu River system (direct pipeline) (VRESS)</t>
  </si>
  <si>
    <t>Davel Urban</t>
  </si>
  <si>
    <t>Strategy included in Vaal Continuous Investication Phase 3: Water Situation Assessment of Selected Towns</t>
  </si>
  <si>
    <t>Ermelo Urban</t>
  </si>
  <si>
    <t>Kwachibikhulu Urban</t>
  </si>
  <si>
    <t>Part of Usutu to Mhlathuze WMA-Supplied by Usutu River System</t>
  </si>
  <si>
    <t>Selindile Urban</t>
  </si>
  <si>
    <t>Sheepmoor Urban</t>
  </si>
  <si>
    <t xml:space="preserve">Seme </t>
  </si>
  <si>
    <t>Amersfoort Urban</t>
  </si>
  <si>
    <t>For rural supply</t>
  </si>
  <si>
    <t>Daggakraal Urban</t>
  </si>
  <si>
    <t>Included in Amersfoort Strategy</t>
  </si>
  <si>
    <t>Wakkerstroom Urban</t>
  </si>
  <si>
    <t>No Srategy - Part of Thukela WMA-Supplied by Zaaihoek River System</t>
  </si>
  <si>
    <t>Perdekop Urban</t>
  </si>
  <si>
    <t>Volksrust Urban</t>
  </si>
  <si>
    <t>Witkoppie Urban</t>
  </si>
  <si>
    <t xml:space="preserve">Lekwa </t>
  </si>
  <si>
    <t>Morgenzon Urban</t>
  </si>
  <si>
    <t>Standerton Urban</t>
  </si>
  <si>
    <t>Thuthukani Urban</t>
  </si>
  <si>
    <t>No Strategy - Supplied by Rand Water (Rand Govan Mbekie)</t>
  </si>
  <si>
    <t>Tutuka Urban</t>
  </si>
  <si>
    <t xml:space="preserve">Dipaleseng </t>
  </si>
  <si>
    <t>Balfour Urban</t>
  </si>
  <si>
    <t>for mines</t>
  </si>
  <si>
    <t>Greylingstad Urban</t>
  </si>
  <si>
    <t>Included in Balfour Strategy</t>
  </si>
  <si>
    <t xml:space="preserve">Govan Mbeki </t>
  </si>
  <si>
    <t>Bethal Urban</t>
  </si>
  <si>
    <t>Embalenhle Urban</t>
  </si>
  <si>
    <t>Charl Cilliers Urban</t>
  </si>
  <si>
    <t>Lebogang Urban</t>
  </si>
  <si>
    <t>Evander Urban</t>
  </si>
  <si>
    <t>Secunda Urban</t>
  </si>
  <si>
    <t>Mkhondo</t>
  </si>
  <si>
    <t>Amsterdam</t>
  </si>
  <si>
    <t>Driefontein</t>
  </si>
  <si>
    <t>Nkangala</t>
  </si>
  <si>
    <t>Victor Khanye</t>
  </si>
  <si>
    <t>Delmas/Botleng/SundraEloff</t>
  </si>
  <si>
    <t>Emalahleni</t>
  </si>
  <si>
    <t>Benicon/Speekfontein</t>
  </si>
  <si>
    <t>Emalahleni _Springvalley</t>
  </si>
  <si>
    <t>Ganala</t>
  </si>
  <si>
    <t>Kamatsheka_Saaiwater_Klipoortjie</t>
  </si>
  <si>
    <t>Rietspruit</t>
  </si>
  <si>
    <t>Rooiboom</t>
  </si>
  <si>
    <t>Kriel</t>
  </si>
  <si>
    <t>Vandyksdrif</t>
  </si>
  <si>
    <t>Steve Tshwete</t>
  </si>
  <si>
    <t>Bankfontein</t>
  </si>
  <si>
    <t>Doornkop</t>
  </si>
  <si>
    <t>Hendrina</t>
  </si>
  <si>
    <t>Middelburg</t>
  </si>
  <si>
    <t>Rietkuil</t>
  </si>
  <si>
    <t>Emakhazeni</t>
  </si>
  <si>
    <t>Belfast</t>
  </si>
  <si>
    <t>Thembisile Hani</t>
  </si>
  <si>
    <t>KwaNdebele / Bronkhorstspruit</t>
  </si>
  <si>
    <t>Langkloof</t>
  </si>
  <si>
    <t>Dr JS Moroka</t>
  </si>
  <si>
    <t>GaRamantshane</t>
  </si>
  <si>
    <t>Kameelpoort</t>
  </si>
  <si>
    <t>Siyabuswa</t>
  </si>
  <si>
    <t>North West</t>
  </si>
  <si>
    <t xml:space="preserve">Dr. Ruth S. Mompati </t>
  </si>
  <si>
    <t xml:space="preserve">Kagisano </t>
  </si>
  <si>
    <t>Ganyesa</t>
  </si>
  <si>
    <t>Pouval</t>
  </si>
  <si>
    <t>Tlhakgameng</t>
  </si>
  <si>
    <t>Kgokgole</t>
  </si>
  <si>
    <t>Bonabona</t>
  </si>
  <si>
    <t>Morokweng</t>
  </si>
  <si>
    <t>Ga-Modikwe</t>
  </si>
  <si>
    <t>Tseoge</t>
  </si>
  <si>
    <t>Piet Plessis</t>
  </si>
  <si>
    <t xml:space="preserve">Naledi </t>
  </si>
  <si>
    <t>Vryburg</t>
  </si>
  <si>
    <t>Stella</t>
  </si>
  <si>
    <t xml:space="preserve">Mamusa </t>
  </si>
  <si>
    <t>Amalia</t>
  </si>
  <si>
    <t>Glaudina</t>
  </si>
  <si>
    <t>Schweizer-Reneke</t>
  </si>
  <si>
    <t>Migdol</t>
  </si>
  <si>
    <t xml:space="preserve">Greater Taung </t>
  </si>
  <si>
    <t>Pitsong</t>
  </si>
  <si>
    <t>Kokomeng</t>
  </si>
  <si>
    <t>Manthestad</t>
  </si>
  <si>
    <t>Kgomotso</t>
  </si>
  <si>
    <t>Majeakgoro</t>
  </si>
  <si>
    <t>4.4-to 3.67</t>
  </si>
  <si>
    <t>Madipelesa</t>
  </si>
  <si>
    <t>Loselong</t>
  </si>
  <si>
    <t>Maganeng</t>
  </si>
  <si>
    <t>Pudimoe</t>
  </si>
  <si>
    <t>Bogosing BWS</t>
  </si>
  <si>
    <t>Mokgareng</t>
  </si>
  <si>
    <t>Modimong</t>
  </si>
  <si>
    <t>Motsweding</t>
  </si>
  <si>
    <t>Reivilo</t>
  </si>
  <si>
    <t xml:space="preserve">Pump capacity 0.095 million m3/a </t>
  </si>
  <si>
    <t xml:space="preserve">Molopo </t>
  </si>
  <si>
    <t>Pomfret</t>
  </si>
  <si>
    <t xml:space="preserve">Lekwa-Teemane </t>
  </si>
  <si>
    <t>Bloemhof</t>
  </si>
  <si>
    <t>2.6-3.7</t>
  </si>
  <si>
    <t>Christiana</t>
  </si>
  <si>
    <t>1.4-2</t>
  </si>
  <si>
    <t xml:space="preserve">Dr Kenneth Kaunda </t>
  </si>
  <si>
    <t xml:space="preserve">Ventersdorp </t>
  </si>
  <si>
    <t>Ventersdorp Urban</t>
  </si>
  <si>
    <t xml:space="preserve">1.6-2 </t>
  </si>
  <si>
    <t xml:space="preserve">Tlokwe </t>
  </si>
  <si>
    <t>Potchefstroom Urban</t>
  </si>
  <si>
    <t>Klipdrift Urban</t>
  </si>
  <si>
    <t>Included in Potchefstroom</t>
  </si>
  <si>
    <t>Only Graph</t>
  </si>
  <si>
    <t>Oorbietjiesfontein Urban</t>
  </si>
  <si>
    <t xml:space="preserve">City of Matlosana </t>
  </si>
  <si>
    <t>Stilfontein Urban</t>
  </si>
  <si>
    <t>Included In Kdlerksdorp</t>
  </si>
  <si>
    <t>Klerksdorp Urban</t>
  </si>
  <si>
    <t>27.988-37</t>
  </si>
  <si>
    <t>Dominionville Urban</t>
  </si>
  <si>
    <t>Incliuded in Wolmaranstad</t>
  </si>
  <si>
    <t>Hartebeesfontein Urban</t>
  </si>
  <si>
    <t>Jouberton Urban</t>
  </si>
  <si>
    <t>Orkney Urban</t>
  </si>
  <si>
    <t xml:space="preserve">Maquassi Hills </t>
  </si>
  <si>
    <t>Kareeboom Urban</t>
  </si>
  <si>
    <t>Leeudoringstad Urban</t>
  </si>
  <si>
    <t>Makwassie Urban</t>
  </si>
  <si>
    <t>Witpoort Urban</t>
  </si>
  <si>
    <t>Wolmaransstad Urban</t>
  </si>
  <si>
    <t xml:space="preserve">Part of for Sedibeng Water 45.9 3.3-4.3 mill m3/a </t>
  </si>
  <si>
    <t>3.3-4.3</t>
  </si>
  <si>
    <t xml:space="preserve">Merafong City </t>
  </si>
  <si>
    <t>Elandsfontein Urban</t>
  </si>
  <si>
    <t>Elandsrand Urban</t>
  </si>
  <si>
    <t>Fochville Urban</t>
  </si>
  <si>
    <t>Kokosi Urban</t>
  </si>
  <si>
    <t>East Driefontein Mine Urban</t>
  </si>
  <si>
    <t>Wedela Urban</t>
  </si>
  <si>
    <t>Blybank Urban</t>
  </si>
  <si>
    <t>Blyvooruitzicht Urban</t>
  </si>
  <si>
    <t>Carletonville Urban</t>
  </si>
  <si>
    <t>Deelkraal Urban</t>
  </si>
  <si>
    <t>Doornfontein Urban</t>
  </si>
  <si>
    <t>Elandsridge Urban</t>
  </si>
  <si>
    <t>Khutsong Urban</t>
  </si>
  <si>
    <t>Westdriefontein Urban</t>
  </si>
  <si>
    <t>Oberholzer Urban</t>
  </si>
  <si>
    <t>Welverdiend Urban</t>
  </si>
  <si>
    <t xml:space="preserve">Ngaka Modiri Molema </t>
  </si>
  <si>
    <t xml:space="preserve">Ratlou </t>
  </si>
  <si>
    <t>Logagane</t>
  </si>
  <si>
    <t>Makgori</t>
  </si>
  <si>
    <t>Motlhabeng_Setla-Kgobi</t>
  </si>
  <si>
    <t>Motsitlane</t>
  </si>
  <si>
    <t>Maipeng</t>
  </si>
  <si>
    <t>Old Kraaipan</t>
  </si>
  <si>
    <t>Setlagoli</t>
  </si>
  <si>
    <t>Disaneng</t>
  </si>
  <si>
    <t>Phitshane</t>
  </si>
  <si>
    <t xml:space="preserve">Tswaing </t>
  </si>
  <si>
    <t>Sannieshof-A</t>
  </si>
  <si>
    <t>Atamelang</t>
  </si>
  <si>
    <t>Sannieshof-B</t>
  </si>
  <si>
    <t>Mofufutso</t>
  </si>
  <si>
    <t>Delareyville</t>
  </si>
  <si>
    <t>Ottosdal</t>
  </si>
  <si>
    <t>Ga-Motlatla Urban</t>
  </si>
  <si>
    <t xml:space="preserve">Ditsobotla </t>
  </si>
  <si>
    <t>Itsoseng Urban</t>
  </si>
  <si>
    <t>Lichtenburg Urban</t>
  </si>
  <si>
    <t>Coligny Urban</t>
  </si>
  <si>
    <t>Itekeng Urban</t>
  </si>
  <si>
    <t>Ngaka Modiri Molema</t>
  </si>
  <si>
    <t>Mafikeng</t>
  </si>
  <si>
    <t>Madibe-Western</t>
  </si>
  <si>
    <t>Driehoek South/Maipeing</t>
  </si>
  <si>
    <t>MigaNorth</t>
  </si>
  <si>
    <t>Wondermere</t>
  </si>
  <si>
    <t>Ramotshere Moiloa</t>
  </si>
  <si>
    <t>Khunotswane</t>
  </si>
  <si>
    <t>Madutle</t>
  </si>
  <si>
    <t>Motswedi-Gopane</t>
  </si>
  <si>
    <t>Reboile</t>
  </si>
  <si>
    <t>Zeerust</t>
  </si>
  <si>
    <t>Brakaagte, Leeufontein</t>
  </si>
  <si>
    <t>Dinokana</t>
  </si>
  <si>
    <t>Kopfontein, Molatedi/Gabarone</t>
  </si>
  <si>
    <t>Mosweu</t>
  </si>
  <si>
    <t>Ngotwane</t>
  </si>
  <si>
    <t>Supingstadt</t>
  </si>
  <si>
    <t>Witleigat/Lehurutse</t>
  </si>
  <si>
    <t>Koffiekraal,Mankwe-Madikwe</t>
  </si>
  <si>
    <t>Ditsobotla</t>
  </si>
  <si>
    <t>Matikiring</t>
  </si>
  <si>
    <t>Shiela</t>
  </si>
  <si>
    <t>Bojanala Platinum</t>
  </si>
  <si>
    <t>Moretele</t>
  </si>
  <si>
    <t>Moretele GWS</t>
  </si>
  <si>
    <t>Selepe Tloonane</t>
  </si>
  <si>
    <t>GaHabedi-Ngobi Transactie Wellfields</t>
  </si>
  <si>
    <t>Madibeng</t>
  </si>
  <si>
    <t>Dikgophaneng</t>
  </si>
  <si>
    <t>Fafung</t>
  </si>
  <si>
    <t>Hartbeespoort Dam area</t>
  </si>
  <si>
    <t>Greater Brits</t>
  </si>
  <si>
    <t>Sandspruit ODI1&amp;ODI2B</t>
  </si>
  <si>
    <t>Rustenburg</t>
  </si>
  <si>
    <t>Kortbegrip (Vaalkop BWS Southern)</t>
  </si>
  <si>
    <t>Bafokeng (Luka,Phokeng)</t>
  </si>
  <si>
    <t>Kgetlengrivier</t>
  </si>
  <si>
    <t>Borolelo Swartruggens</t>
  </si>
  <si>
    <t>Koster</t>
  </si>
  <si>
    <t>Derby</t>
  </si>
  <si>
    <t>Moses Kotane</t>
  </si>
  <si>
    <t>Bapong</t>
  </si>
  <si>
    <t>Baphalane</t>
  </si>
  <si>
    <t>Magong</t>
  </si>
  <si>
    <t>Koffiekraal</t>
  </si>
  <si>
    <t>Pitsediselujang</t>
  </si>
  <si>
    <t>Mmatau</t>
  </si>
  <si>
    <t>Mankaipaya</t>
  </si>
  <si>
    <t>Madikwe</t>
  </si>
  <si>
    <t>Pella</t>
  </si>
  <si>
    <t>Molatedi</t>
  </si>
  <si>
    <t>Disake/Morgalwaneng</t>
  </si>
  <si>
    <t>Vaalkop</t>
  </si>
  <si>
    <t>Northern Cape</t>
  </si>
  <si>
    <t xml:space="preserve">John Taolo Gaetsewe </t>
  </si>
  <si>
    <t xml:space="preserve">Moshaweng </t>
  </si>
  <si>
    <t>Ward 1</t>
  </si>
  <si>
    <t>Ward 5</t>
  </si>
  <si>
    <t>Ward 6</t>
  </si>
  <si>
    <t>Ward 10</t>
  </si>
  <si>
    <t>Ward 4</t>
  </si>
  <si>
    <t>Ward 3</t>
  </si>
  <si>
    <t>Ward 2</t>
  </si>
  <si>
    <t>Ward 7</t>
  </si>
  <si>
    <t>Ward 8</t>
  </si>
  <si>
    <t>Ward 9</t>
  </si>
  <si>
    <t>Ward 11</t>
  </si>
  <si>
    <t xml:space="preserve">Ga-Segonyana </t>
  </si>
  <si>
    <t>Kuruman</t>
  </si>
  <si>
    <t>Batlharos</t>
  </si>
  <si>
    <t>Sedibeng</t>
  </si>
  <si>
    <t>Mothibistad</t>
  </si>
  <si>
    <t>Kagung</t>
  </si>
  <si>
    <t xml:space="preserve">Gamagara </t>
  </si>
  <si>
    <t>Olifantshoek</t>
  </si>
  <si>
    <t>Dibeng</t>
  </si>
  <si>
    <t>Sishen/Dingleton</t>
  </si>
  <si>
    <t>Kathu</t>
  </si>
  <si>
    <t>Joe Morolong</t>
  </si>
  <si>
    <t>Cluster 5</t>
  </si>
  <si>
    <t>Hotazel</t>
  </si>
  <si>
    <t>Van Zylsrust</t>
  </si>
  <si>
    <t xml:space="preserve">Namakwa </t>
  </si>
  <si>
    <t xml:space="preserve">Richtersveld </t>
  </si>
  <si>
    <t>Alexander Bay</t>
  </si>
  <si>
    <t>Eksteenfontein</t>
  </si>
  <si>
    <t>not obtained</t>
  </si>
  <si>
    <t>Port Nolloth</t>
  </si>
  <si>
    <t>Sanddrift</t>
  </si>
  <si>
    <t xml:space="preserve">Nama Khoi </t>
  </si>
  <si>
    <t>Concordia</t>
  </si>
  <si>
    <t>Kleinsee</t>
  </si>
  <si>
    <t>Komaggas</t>
  </si>
  <si>
    <t>Steinkopf</t>
  </si>
  <si>
    <t xml:space="preserve">Hantam </t>
  </si>
  <si>
    <t>Brandvlei</t>
  </si>
  <si>
    <t>Calvinia</t>
  </si>
  <si>
    <t>Loeriesfontein</t>
  </si>
  <si>
    <t>Nieuwoudtville</t>
  </si>
  <si>
    <t xml:space="preserve">Karoo Hoogland </t>
  </si>
  <si>
    <t>Fraserburg</t>
  </si>
  <si>
    <t>Sutherland</t>
  </si>
  <si>
    <t>Williston</t>
  </si>
  <si>
    <t xml:space="preserve">Khâi-Ma </t>
  </si>
  <si>
    <t>Aggeneys</t>
  </si>
  <si>
    <t>Onseepkans</t>
  </si>
  <si>
    <t>Pofadder</t>
  </si>
  <si>
    <t>Kamiesberg</t>
  </si>
  <si>
    <t>Garies</t>
  </si>
  <si>
    <t>Hondeklip</t>
  </si>
  <si>
    <t>No Info</t>
  </si>
  <si>
    <t>Kamieskroon</t>
  </si>
  <si>
    <t>Leliefontein</t>
  </si>
  <si>
    <t xml:space="preserve">Pixley ka Seme </t>
  </si>
  <si>
    <t xml:space="preserve">Ubuntu </t>
  </si>
  <si>
    <t>Loxton</t>
  </si>
  <si>
    <t>Victoria West</t>
  </si>
  <si>
    <t>Richmond</t>
  </si>
  <si>
    <t xml:space="preserve">Umsobomvu </t>
  </si>
  <si>
    <t>Colesberg Urban</t>
  </si>
  <si>
    <t>Noupoort Urban</t>
  </si>
  <si>
    <t>Norvalspont Urban</t>
  </si>
  <si>
    <t xml:space="preserve">Emthanjeni </t>
  </si>
  <si>
    <t>De Aar</t>
  </si>
  <si>
    <t>Britstown</t>
  </si>
  <si>
    <t>Hanover</t>
  </si>
  <si>
    <t xml:space="preserve">Kareeberg </t>
  </si>
  <si>
    <t>Carnarvon</t>
  </si>
  <si>
    <t>Vanwyksvlei</t>
  </si>
  <si>
    <t>For irrigation</t>
  </si>
  <si>
    <t>Vosburg</t>
  </si>
  <si>
    <t xml:space="preserve">Renosterberg </t>
  </si>
  <si>
    <t>Phillipstown Urban</t>
  </si>
  <si>
    <t>Petrusville Urban</t>
  </si>
  <si>
    <t>Vanderkloof Urban</t>
  </si>
  <si>
    <t xml:space="preserve">Thembelihle </t>
  </si>
  <si>
    <t>Hopetown</t>
  </si>
  <si>
    <t>Orania</t>
  </si>
  <si>
    <t>Strydenburg</t>
  </si>
  <si>
    <t xml:space="preserve">Siyathemba </t>
  </si>
  <si>
    <t>Prieska</t>
  </si>
  <si>
    <t>Marydale</t>
  </si>
  <si>
    <t>Niekerkshoop</t>
  </si>
  <si>
    <t xml:space="preserve">Siyancuma </t>
  </si>
  <si>
    <t>Douglas</t>
  </si>
  <si>
    <t>1.019-1.915</t>
  </si>
  <si>
    <t>Campbell</t>
  </si>
  <si>
    <t>Griekwastad</t>
  </si>
  <si>
    <t xml:space="preserve">Siyanda </t>
  </si>
  <si>
    <t xml:space="preserve">Mier </t>
  </si>
  <si>
    <t xml:space="preserve">Mier LM Combined Clusters </t>
  </si>
  <si>
    <t>Klein Mier</t>
  </si>
  <si>
    <t>Welkom</t>
  </si>
  <si>
    <t>Rietfontein</t>
  </si>
  <si>
    <t xml:space="preserve">Kai !Garib </t>
  </si>
  <si>
    <t>Kakamas</t>
  </si>
  <si>
    <t xml:space="preserve">1.15-1.5 </t>
  </si>
  <si>
    <t>Augrabies</t>
  </si>
  <si>
    <t>Keimoes</t>
  </si>
  <si>
    <t>1.36-1.8</t>
  </si>
  <si>
    <t>Kenhardt</t>
  </si>
  <si>
    <t>Siyanda DMA</t>
  </si>
  <si>
    <t>Riemvasmaak</t>
  </si>
  <si>
    <t>very low</t>
  </si>
  <si>
    <t xml:space="preserve">Khara Hais </t>
  </si>
  <si>
    <t>Upington</t>
  </si>
  <si>
    <t>21.4-23.1</t>
  </si>
  <si>
    <t xml:space="preserve">!Kheis </t>
  </si>
  <si>
    <t>Grootdrink</t>
  </si>
  <si>
    <t>1.2-1.5</t>
  </si>
  <si>
    <t>Groblershoop</t>
  </si>
  <si>
    <t xml:space="preserve">Tsantsabane </t>
  </si>
  <si>
    <t>Postmasburg</t>
  </si>
  <si>
    <t xml:space="preserve">Kgatelopele </t>
  </si>
  <si>
    <t>Danielskuil</t>
  </si>
  <si>
    <t>Lime Acres</t>
  </si>
  <si>
    <t xml:space="preserve">Frances Baard </t>
  </si>
  <si>
    <t xml:space="preserve">Sol Plaatjie </t>
  </si>
  <si>
    <t>Kimberley</t>
  </si>
  <si>
    <t>Ritchie</t>
  </si>
  <si>
    <t xml:space="preserve">Dikgatlong </t>
  </si>
  <si>
    <t>Barkly West</t>
  </si>
  <si>
    <t>0.866-0.896</t>
  </si>
  <si>
    <t>Windsorton</t>
  </si>
  <si>
    <t>0.314-0.422</t>
  </si>
  <si>
    <t>Delportshoop</t>
  </si>
  <si>
    <t xml:space="preserve">Magareng </t>
  </si>
  <si>
    <t>Warrenton</t>
  </si>
  <si>
    <t>2.055-1.909</t>
  </si>
  <si>
    <t xml:space="preserve">Phokwane </t>
  </si>
  <si>
    <t>Jan Kempdorp</t>
  </si>
  <si>
    <t>1.660-1.714</t>
  </si>
  <si>
    <t>Hartswater</t>
  </si>
  <si>
    <t>0.736-0.644</t>
  </si>
  <si>
    <t>Pampierstad</t>
  </si>
  <si>
    <t>4.488-3.920</t>
  </si>
  <si>
    <t>Free State</t>
  </si>
  <si>
    <t xml:space="preserve">Xhariep </t>
  </si>
  <si>
    <t xml:space="preserve">Letsemeng </t>
  </si>
  <si>
    <t>Koffiefontein Urban</t>
  </si>
  <si>
    <t>Petrusburg Urban</t>
  </si>
  <si>
    <t>Jacobsdal Urban</t>
  </si>
  <si>
    <t>Luckhoff Urban</t>
  </si>
  <si>
    <t>0.11-0.2</t>
  </si>
  <si>
    <t>Oppermans Urban</t>
  </si>
  <si>
    <t xml:space="preserve">Kopanong </t>
  </si>
  <si>
    <t>Bethulie Urban</t>
  </si>
  <si>
    <t>Jagersfontein Urban</t>
  </si>
  <si>
    <t xml:space="preserve">Part of 0.984 mill m3/annum </t>
  </si>
  <si>
    <t>Edenburg Urban</t>
  </si>
  <si>
    <t>Fauresmith Urban</t>
  </si>
  <si>
    <t>Gariep Urban</t>
  </si>
  <si>
    <t>Future part of 2.2 mill m3/annum</t>
  </si>
  <si>
    <t>Trompsburg Urban</t>
  </si>
  <si>
    <t>Springfontein Urban</t>
  </si>
  <si>
    <t>Phillipolis Urban</t>
  </si>
  <si>
    <t>Reddersburg Urban</t>
  </si>
  <si>
    <t xml:space="preserve">Mohokare </t>
  </si>
  <si>
    <t>Zastron Urban</t>
  </si>
  <si>
    <t>Smithfield Urban</t>
  </si>
  <si>
    <t>Rouxville Urban</t>
  </si>
  <si>
    <t>Thabo Mofutsanyane DM</t>
  </si>
  <si>
    <t>Dewetersdorp Urban</t>
  </si>
  <si>
    <t>Wepener Urban</t>
  </si>
  <si>
    <t>Van Stadensrus Urban</t>
  </si>
  <si>
    <t xml:space="preserve">Mangaung </t>
  </si>
  <si>
    <t>Baralong Boo Moroka South</t>
  </si>
  <si>
    <t>Baralong Boo Moroka North</t>
  </si>
  <si>
    <t>Bloemfontein Urban</t>
  </si>
  <si>
    <t>Botshabelo Urban</t>
  </si>
  <si>
    <t>Morago Urban</t>
  </si>
  <si>
    <t>Thaba Nchu Urban</t>
  </si>
  <si>
    <t xml:space="preserve">Mantsopa </t>
  </si>
  <si>
    <t>Tweespruit Urban</t>
  </si>
  <si>
    <t>Hobhouse Urban</t>
  </si>
  <si>
    <t>5.11 mil m3/a 
1:20 years assurance
4.44 mil m3/a
1:50 years assurance (also supports Irrigation: 6.012 mil m3/a)</t>
  </si>
  <si>
    <t>Excelsior Urban</t>
  </si>
  <si>
    <t>Ladybrand Urban</t>
  </si>
  <si>
    <t>Thaba Phatchoa Urban</t>
  </si>
  <si>
    <t>unknown</t>
  </si>
  <si>
    <t xml:space="preserve">Lejweleputswa </t>
  </si>
  <si>
    <t xml:space="preserve">Masilonyana </t>
  </si>
  <si>
    <t>Winburg Urban</t>
  </si>
  <si>
    <t>Brandfort Urban</t>
  </si>
  <si>
    <t>0.68-0.84</t>
  </si>
  <si>
    <t>Ikgomotseng Urban</t>
  </si>
  <si>
    <t>Theunissen Urban</t>
  </si>
  <si>
    <t>1.8-2.00
1.818 mill m3/a registered</t>
  </si>
  <si>
    <t>Verkeerdevlei Urban</t>
  </si>
  <si>
    <t xml:space="preserve">Tokologo </t>
  </si>
  <si>
    <t>Boshof</t>
  </si>
  <si>
    <t>0.5-1.0</t>
  </si>
  <si>
    <t>Dealesville</t>
  </si>
  <si>
    <t>0.1-0.3</t>
  </si>
  <si>
    <t>Hertzogville</t>
  </si>
  <si>
    <t>0.61-1.12</t>
  </si>
  <si>
    <t xml:space="preserve">Tswelopele </t>
  </si>
  <si>
    <t>Bultfontein Urban</t>
  </si>
  <si>
    <t>Hoopstad Urban</t>
  </si>
  <si>
    <t xml:space="preserve">Matjhabeng </t>
  </si>
  <si>
    <t>Allanridge Urban</t>
  </si>
  <si>
    <t>Hennenman Urban</t>
  </si>
  <si>
    <t>Odendaalsrus Urban</t>
  </si>
  <si>
    <t>Virginia Urban</t>
  </si>
  <si>
    <t>Ventersburg Urban</t>
  </si>
  <si>
    <t>Welkom Urban</t>
  </si>
  <si>
    <t xml:space="preserve">Nala </t>
  </si>
  <si>
    <t>Bothaville Urban</t>
  </si>
  <si>
    <t>Wesselsbron Urban</t>
  </si>
  <si>
    <t xml:space="preserve">Thabo Mofutsanyane </t>
  </si>
  <si>
    <t xml:space="preserve">Setsoto </t>
  </si>
  <si>
    <t>Clocolan Urban</t>
  </si>
  <si>
    <t>Ficksburg Urban</t>
  </si>
  <si>
    <t>Marquard Urban</t>
  </si>
  <si>
    <t>Senekal Urban</t>
  </si>
  <si>
    <t xml:space="preserve">Dihlabeng </t>
  </si>
  <si>
    <t>Bethlehem Urban</t>
  </si>
  <si>
    <t>Clarens Urban</t>
  </si>
  <si>
    <t>Paul Roux Urban</t>
  </si>
  <si>
    <t>Fouriesburg</t>
  </si>
  <si>
    <t>Rosendale Urban</t>
  </si>
  <si>
    <t>0.141
0.205 mill m3/a DWA study
Need 0.154 - 0.510 mill m3/a</t>
  </si>
  <si>
    <t>Vaalbank Urban</t>
  </si>
  <si>
    <t xml:space="preserve">Nketoana </t>
  </si>
  <si>
    <t>Arlington Urban</t>
  </si>
  <si>
    <t>Reitz Urban</t>
  </si>
  <si>
    <t>Lindley Urban</t>
  </si>
  <si>
    <t>Petrus Steyn Urban</t>
  </si>
  <si>
    <t>not available</t>
  </si>
  <si>
    <t xml:space="preserve">Maluti a Phofung </t>
  </si>
  <si>
    <t>Harrismith Urban</t>
  </si>
  <si>
    <t>4.06-5.62</t>
  </si>
  <si>
    <t>Qwaqwa Urban</t>
  </si>
  <si>
    <t>Kestell Urban</t>
  </si>
  <si>
    <t xml:space="preserve">Phumelela </t>
  </si>
  <si>
    <t>Memel Urban</t>
  </si>
  <si>
    <t>Vrede Urban</t>
  </si>
  <si>
    <t>Warden Urban</t>
  </si>
  <si>
    <t xml:space="preserve">Fezile Dabi </t>
  </si>
  <si>
    <t xml:space="preserve">Moqhaka </t>
  </si>
  <si>
    <t>Kroonstad Urban</t>
  </si>
  <si>
    <t>Steynsrus Urban</t>
  </si>
  <si>
    <t>Viljoenskroon Urban</t>
  </si>
  <si>
    <t>Vierfontein Urban</t>
  </si>
  <si>
    <t xml:space="preserve">Ngwathe </t>
  </si>
  <si>
    <t>Edenville Urban</t>
  </si>
  <si>
    <t>Heilbron Urban</t>
  </si>
  <si>
    <t>Koppies Urban</t>
  </si>
  <si>
    <t>Vredefort Urban</t>
  </si>
  <si>
    <t>Parys Urban</t>
  </si>
  <si>
    <t xml:space="preserve">Metsimaholo </t>
  </si>
  <si>
    <t>Viljoensdrift Urban</t>
  </si>
  <si>
    <t>Coalbrook Urban</t>
  </si>
  <si>
    <t>Deneysville Urban</t>
  </si>
  <si>
    <t>Skurweberg Urban</t>
  </si>
  <si>
    <t>Oranjeville Urban</t>
  </si>
  <si>
    <t>Sasolburg Urban</t>
  </si>
  <si>
    <t xml:space="preserve">Mafube </t>
  </si>
  <si>
    <t>Cornelia Urban</t>
  </si>
  <si>
    <t>Frankfort Urban</t>
  </si>
  <si>
    <t>Tweeling Urban</t>
  </si>
  <si>
    <t>Villiers Urban</t>
  </si>
  <si>
    <t>Limpopo</t>
  </si>
  <si>
    <t>Vhembe</t>
  </si>
  <si>
    <t>Musina</t>
  </si>
  <si>
    <t>Musina RWS Strategy</t>
  </si>
  <si>
    <t>-</t>
  </si>
  <si>
    <t>Luphephe Nwandedzi North RWS Musina Strategy</t>
  </si>
  <si>
    <t>Mutale</t>
  </si>
  <si>
    <t>Luphephe Nwanedzi Main RWS Strategy</t>
  </si>
  <si>
    <t>Mutale Main Strategy</t>
  </si>
  <si>
    <t>Luphephe-Nwanedzi North Strategy</t>
  </si>
  <si>
    <t>Makuya Mutale</t>
  </si>
  <si>
    <t xml:space="preserve"> Masisi Strategy</t>
  </si>
  <si>
    <t>Makhado</t>
  </si>
  <si>
    <t>Buysdorp Strategy</t>
  </si>
  <si>
    <t>Makhado Strategy</t>
  </si>
  <si>
    <t>Matshavhawe Kunda Strategy</t>
  </si>
  <si>
    <t>Middle Letaba Strategy</t>
  </si>
  <si>
    <t>Nzhelele Combined Strategy</t>
  </si>
  <si>
    <t>Sinthumule Kutama Strategy</t>
  </si>
  <si>
    <t>Tshakuma Strategy</t>
  </si>
  <si>
    <t>Tshifiri Murunwa Strategy</t>
  </si>
  <si>
    <t>Tshitale Strategy</t>
  </si>
  <si>
    <t>Valdezia Strategy</t>
  </si>
  <si>
    <t>Vhembe Individual Strategy</t>
  </si>
  <si>
    <t>Vondo South Strategy</t>
  </si>
  <si>
    <t>Makhado Mapuve System RWS Strategy</t>
  </si>
  <si>
    <t>See Malamulele West Thulamela Strategy</t>
  </si>
  <si>
    <t>Mapuve System N WSS</t>
  </si>
  <si>
    <t>Thulamela</t>
  </si>
  <si>
    <t>Damani Thulamela Strategy</t>
  </si>
  <si>
    <t>Lambani Thulamela Strategy</t>
  </si>
  <si>
    <t>Malamulele West Thulamela Strategy</t>
  </si>
  <si>
    <t>Mutale Makuya Thulamela Strategy</t>
  </si>
  <si>
    <t>North Malamulele East Thulamela Strategy</t>
  </si>
  <si>
    <t>Nzhelele Thulamela Strategy</t>
  </si>
  <si>
    <t>See Nzhelele Combined Strategy</t>
  </si>
  <si>
    <t>South Malamulele Thulamela Strategy</t>
  </si>
  <si>
    <t>Tshifudi Strategy</t>
  </si>
  <si>
    <t>Vondo Thulamela Strategy</t>
  </si>
  <si>
    <t>Waterberg</t>
  </si>
  <si>
    <t>Thabazimbi</t>
  </si>
  <si>
    <t>Leeupoort &amp; Raphuti</t>
  </si>
  <si>
    <t>Cluster currently in deficit (if WC/WDM not taken into account). Supply can be augmented via pipeline supplying Rooiberg nearby. High per capita consumption.</t>
  </si>
  <si>
    <t>Northam</t>
  </si>
  <si>
    <t>Water supplied and water requirements to be verified.</t>
  </si>
  <si>
    <t>Tables from Executive Summary</t>
  </si>
  <si>
    <t>Rooiberg</t>
  </si>
  <si>
    <t>The delivery capacity of the newly built bulk supply pipe line from Zandrivierspoort to Rooiberg is less than planned (150mm diameter was installed instead of 250mm), therefore the full allocation of water cannot be utilized. Even so Rooiberg would still have sufficient volumes.</t>
  </si>
  <si>
    <t>Thabazimbi Urban</t>
  </si>
  <si>
    <t>GW supplied to domestic &amp; mining consumers, exact split in quantities not known</t>
  </si>
  <si>
    <t>Lephalale</t>
  </si>
  <si>
    <t>Ga-Seleka</t>
  </si>
  <si>
    <t>Rural commercial farming area, BH use between domestic &amp; irrigation not exactly clear</t>
  </si>
  <si>
    <t>Lephalale (Ellisras Urban)*</t>
  </si>
  <si>
    <t>Strategic area due to the potential high increase in water requirements (due to domestic developments, power generation, mining). Mines also provide water to domestic consumers (Marapong township).</t>
  </si>
  <si>
    <t>* Super High Scenario - due to potential urban, mining and industrial (power generation) development in the region.</t>
  </si>
  <si>
    <t>Lephalale Shongwane</t>
  </si>
  <si>
    <t xml:space="preserve">Cluster currently in deficit. </t>
  </si>
  <si>
    <t>Mokuranyane</t>
  </si>
  <si>
    <t>Witpoort</t>
  </si>
  <si>
    <t>Mookgopong</t>
  </si>
  <si>
    <t xml:space="preserve">Mookgophong LM Farms </t>
  </si>
  <si>
    <t>No strategy available</t>
  </si>
  <si>
    <t xml:space="preserve">Mookgophong RWS (Naboomspuit) </t>
  </si>
  <si>
    <t xml:space="preserve">Cluster currently in deficit. Over-abstraction of GW resources. </t>
  </si>
  <si>
    <t>Modimolle</t>
  </si>
  <si>
    <t xml:space="preserve">Mabaleng (Alma) </t>
  </si>
  <si>
    <t>Cluster currently in deficit.</t>
  </si>
  <si>
    <t>Mabatlane (Vaalwater)</t>
  </si>
  <si>
    <t xml:space="preserve">Modimolle Urban (Nylstroom) </t>
  </si>
  <si>
    <t>Bela-Bela</t>
  </si>
  <si>
    <t>Bela-Bela Urban</t>
  </si>
  <si>
    <t>Cluster currently in deficit. Water requirements include domestic &amp; commercial users.</t>
  </si>
  <si>
    <t>Pienaarsrivier</t>
  </si>
  <si>
    <t>Rapotkwane</t>
  </si>
  <si>
    <t>Mogalakwena</t>
  </si>
  <si>
    <t>Bakenberg</t>
  </si>
  <si>
    <t>Cluster currently in deficit. Poor GW quality. No WTW</t>
  </si>
  <si>
    <t xml:space="preserve">Ga-Phahladira </t>
  </si>
  <si>
    <t>Mapela</t>
  </si>
  <si>
    <t>Cluster currently in deficit. Poor infrastructure (ageing, O&amp;M lacking)</t>
  </si>
  <si>
    <t>Mokopane</t>
  </si>
  <si>
    <t>Rebone &amp; Glen Alpine</t>
  </si>
  <si>
    <t>Glen Alpine Dam possible future source for augmentation. O&amp;M causing intermittent water supplies.</t>
  </si>
  <si>
    <t>Capricorn</t>
  </si>
  <si>
    <t>Blouberg</t>
  </si>
  <si>
    <t>Alldays GWS</t>
  </si>
  <si>
    <t>Archibald GWS</t>
  </si>
  <si>
    <t>Avon GWS</t>
  </si>
  <si>
    <t>Blouberg RWS</t>
  </si>
  <si>
    <t>Ga Hlako RWS</t>
  </si>
  <si>
    <t>Ga-Rawesi GWS</t>
  </si>
  <si>
    <t>Gorkum GWS</t>
  </si>
  <si>
    <t>Senwabarwana GWS</t>
  </si>
  <si>
    <t>Silwermyn_Kirstenspruit GWS</t>
  </si>
  <si>
    <t>Taaiboschgroet GWS</t>
  </si>
  <si>
    <t>Thalahane GWS</t>
  </si>
  <si>
    <t>Aganang</t>
  </si>
  <si>
    <t>Aganang East GWS</t>
  </si>
  <si>
    <t>Aganang North GWS</t>
  </si>
  <si>
    <t>Bakone GWS</t>
  </si>
  <si>
    <t>Ga-Mokobodi GWS</t>
  </si>
  <si>
    <t>Hout River RWS</t>
  </si>
  <si>
    <t>Moletje South GWS</t>
  </si>
  <si>
    <t>Molemole</t>
  </si>
  <si>
    <t>Matoks Supply Area</t>
  </si>
  <si>
    <t>Molemole West Supply Area</t>
  </si>
  <si>
    <t>Polokwane</t>
  </si>
  <si>
    <t>Badimong (included in Polokwane Cluster)</t>
  </si>
  <si>
    <t>See Polokwane Cluster</t>
  </si>
  <si>
    <t>Boyne (included in Polokwane Cluster)</t>
  </si>
  <si>
    <t>Chuene Maja</t>
  </si>
  <si>
    <t>Hout River</t>
  </si>
  <si>
    <r>
      <t xml:space="preserve">Laaste Hoop </t>
    </r>
    <r>
      <rPr>
        <u/>
        <sz val="10"/>
        <color indexed="8"/>
        <rFont val="Tahoma"/>
        <family val="2"/>
      </rPr>
      <t>(included in Polokwane Cluster)</t>
    </r>
  </si>
  <si>
    <r>
      <t xml:space="preserve">Mankweng </t>
    </r>
    <r>
      <rPr>
        <u/>
        <sz val="10"/>
        <color indexed="8"/>
        <rFont val="Tahoma"/>
        <family val="2"/>
      </rPr>
      <t>(included in Polokwane Cluster)</t>
    </r>
  </si>
  <si>
    <t>Molepo</t>
  </si>
  <si>
    <t>Moletje East</t>
  </si>
  <si>
    <t>Moletje North</t>
  </si>
  <si>
    <t>Moletje South</t>
  </si>
  <si>
    <r>
      <t xml:space="preserve">Mothapo </t>
    </r>
    <r>
      <rPr>
        <u/>
        <sz val="10"/>
        <color indexed="8"/>
        <rFont val="Tahoma"/>
        <family val="2"/>
      </rPr>
      <t>(included in Polokwane Cluster)</t>
    </r>
  </si>
  <si>
    <t>Polokwane Cluster</t>
  </si>
  <si>
    <r>
      <t xml:space="preserve">Sebayeng-Dikgale </t>
    </r>
    <r>
      <rPr>
        <u/>
        <sz val="10"/>
        <color indexed="8"/>
        <rFont val="Tahoma"/>
        <family val="2"/>
      </rPr>
      <t>(included in Polokwane Cluster)</t>
    </r>
  </si>
  <si>
    <r>
      <t xml:space="preserve">Segwasi </t>
    </r>
    <r>
      <rPr>
        <u/>
        <sz val="10"/>
        <color indexed="8"/>
        <rFont val="Tahoma"/>
        <family val="2"/>
      </rPr>
      <t>(included in Polokwane Cluster)</t>
    </r>
  </si>
  <si>
    <t>Lepele - Nkumpi</t>
  </si>
  <si>
    <t>Flag Boshilo RWS West</t>
  </si>
  <si>
    <t>GSM RWS</t>
  </si>
  <si>
    <t>Mafefe Individual GWS</t>
  </si>
  <si>
    <t>Mathabatha Individual GWS</t>
  </si>
  <si>
    <t>Greater Sekhukhune</t>
  </si>
  <si>
    <t>Makhuduthamaga</t>
  </si>
  <si>
    <t xml:space="preserve">De Hoop Group 2 Middle Ngwaritsi </t>
  </si>
  <si>
    <t>Priority 4</t>
  </si>
  <si>
    <t>De Hoop Group 3 Vergelegen</t>
  </si>
  <si>
    <t>De Hoop Group 4 Ngwaritsi</t>
  </si>
  <si>
    <t xml:space="preserve">De Hoop Group 5 Lepellane </t>
  </si>
  <si>
    <t xml:space="preserve">De Hoop Group 6 Nkadimeng </t>
  </si>
  <si>
    <t xml:space="preserve">De Hoop Group 7 Schoonoord </t>
  </si>
  <si>
    <t xml:space="preserve">De Hoop Group 8 Mampuru  </t>
  </si>
  <si>
    <t xml:space="preserve">De Hoop Group 9 Spitskop </t>
  </si>
  <si>
    <t xml:space="preserve">Flag Boshielo RWS/Makhuduthamaga </t>
  </si>
  <si>
    <t xml:space="preserve">Leolo Local Sources </t>
  </si>
  <si>
    <t xml:space="preserve">Piet Gouws Veeplaas </t>
  </si>
  <si>
    <t xml:space="preserve">Piet Gouws/Masemola </t>
  </si>
  <si>
    <t>Greater Tubatse</t>
  </si>
  <si>
    <t xml:space="preserve">Blyde Local Sources </t>
  </si>
  <si>
    <t xml:space="preserve">Burgersfort </t>
  </si>
  <si>
    <t xml:space="preserve">Lebalelo Central North &amp; South WS </t>
  </si>
  <si>
    <t>Lower Steelpoort  Tubatse Prakitseer</t>
  </si>
  <si>
    <t>Priority 4 and 2</t>
  </si>
  <si>
    <t xml:space="preserve">Lower Steelpoort Tubatse/Mooihoek </t>
  </si>
  <si>
    <t xml:space="preserve">Ohrigstad </t>
  </si>
  <si>
    <t xml:space="preserve">Phenge Local Sources </t>
  </si>
  <si>
    <t xml:space="preserve">De Hoop Group 8 Nebo Plateau Mampuru </t>
  </si>
  <si>
    <t>De Hoop/Nebo Plateau/Malekana</t>
  </si>
  <si>
    <t xml:space="preserve">Steelpoort Town </t>
  </si>
  <si>
    <t>Elias Motsoaledi</t>
  </si>
  <si>
    <t xml:space="preserve">De Hoop/Nebo Plateau/Carbonatites/Spitskop </t>
  </si>
  <si>
    <t xml:space="preserve">De Hoop/Nebo Plateau/Monsterlus </t>
  </si>
  <si>
    <t>De Hoop/Nebo Plateau/Sephaku</t>
  </si>
  <si>
    <t>0.039 ( 5.2.2)
0.135 (T 6.1)</t>
  </si>
  <si>
    <t xml:space="preserve">De Hoop/Nebo Plateau/Zaaiplaas </t>
  </si>
  <si>
    <t xml:space="preserve">Lukau </t>
  </si>
  <si>
    <t xml:space="preserve">Kwandebele/Renosterkop/Elias Motsoaledi </t>
  </si>
  <si>
    <t xml:space="preserve">Roossenekal </t>
  </si>
  <si>
    <t>Ephriam Mogale</t>
  </si>
  <si>
    <t>Flag Boshielo RWS/ Marble Hall</t>
  </si>
  <si>
    <t xml:space="preserve">Kwandebele/Renosterkop/Marble Hall </t>
  </si>
  <si>
    <t xml:space="preserve">Marble Hall </t>
  </si>
  <si>
    <t>Fetakgomo</t>
  </si>
  <si>
    <t xml:space="preserve">Olifantspoort South </t>
  </si>
  <si>
    <t>De Hoop/Nebo Plateau/Lephellale</t>
  </si>
  <si>
    <t xml:space="preserve">Lebalelo North </t>
  </si>
  <si>
    <t>Mopani</t>
  </si>
  <si>
    <t>Ba-Phalaborwa</t>
  </si>
  <si>
    <t>Ba Phalaborwa Individual Supply II</t>
  </si>
  <si>
    <t>Murchison</t>
  </si>
  <si>
    <t>Phalaborwa (Namakgale-Lulekani)</t>
  </si>
  <si>
    <t>Greater Giyani</t>
  </si>
  <si>
    <t>Greater Giyani System A B</t>
  </si>
  <si>
    <t>See Greater Giyani</t>
  </si>
  <si>
    <t>Greater Giyani System C</t>
  </si>
  <si>
    <t>Greater Giyani System D</t>
  </si>
  <si>
    <t>Greater Giyani System F1</t>
  </si>
  <si>
    <t>Greater Giyani System F2</t>
  </si>
  <si>
    <t>Greater Letaba</t>
  </si>
  <si>
    <t>Middle Letaba</t>
  </si>
  <si>
    <t>Modjadji Dam</t>
  </si>
  <si>
    <t>Sekgopo Individual</t>
  </si>
  <si>
    <t>Sekgosese Individual</t>
  </si>
  <si>
    <t>Greater Tzaneen</t>
  </si>
  <si>
    <t>Modjadjiskloof</t>
  </si>
  <si>
    <t>Ritavi I Letaba</t>
  </si>
  <si>
    <t>Ritavi II</t>
  </si>
  <si>
    <t>Thabina</t>
  </si>
  <si>
    <t>Thapane</t>
  </si>
  <si>
    <t>Tours</t>
  </si>
  <si>
    <t>Tzaneen Individual Supply</t>
  </si>
  <si>
    <t>Maruleng</t>
  </si>
  <si>
    <t>Hoedspruit Kampersrus</t>
  </si>
  <si>
    <t>Mametja Sekororo</t>
  </si>
  <si>
    <t>Marulang Individual Supply Calais</t>
  </si>
  <si>
    <t>Legend</t>
  </si>
  <si>
    <t>Current yield unknown</t>
  </si>
  <si>
    <t>Problem, requires urgent attention</t>
  </si>
  <si>
    <t>Could be or become a problem</t>
  </si>
  <si>
    <t>No problem beyond 2020</t>
  </si>
  <si>
    <t>No problem beyond 2035</t>
  </si>
  <si>
    <t>Status (KZN)</t>
  </si>
  <si>
    <t>Intervention required in less than 5 years (High scenario)</t>
  </si>
  <si>
    <t>Intervention required between 5 - 10 year (High Scenario)</t>
  </si>
  <si>
    <t>Intervention required after 10 years ( High scenario)</t>
  </si>
  <si>
    <t>Note : 208 situation</t>
  </si>
  <si>
    <t>Other: Colours in cells</t>
  </si>
  <si>
    <t>Problematic Data: cannot bew used to do calculation as is.</t>
  </si>
  <si>
    <t>Water source form regional supplier</t>
  </si>
  <si>
    <t>Current Yield [mcm/a]</t>
  </si>
  <si>
    <t>comparison</t>
  </si>
  <si>
    <t>M cole</t>
  </si>
  <si>
    <t>2008 data</t>
  </si>
  <si>
    <t>2012 data</t>
  </si>
  <si>
    <t>total towns</t>
  </si>
  <si>
    <t>blanks</t>
  </si>
  <si>
    <t>remaining</t>
  </si>
  <si>
    <t>&gt;50%</t>
  </si>
  <si>
    <t>cant merge names with J Du Plessis &amp;/ with Fanus data</t>
  </si>
  <si>
    <t>no population data</t>
  </si>
  <si>
    <t>total blank</t>
  </si>
  <si>
    <t>plus manually add the few from 11 metro's not in all towns, that are &gt;50% GW = NONE</t>
  </si>
  <si>
    <t>Motlhabeng_Setla-Kgobi Cluster</t>
  </si>
  <si>
    <t>Motsitlane Cluster</t>
  </si>
  <si>
    <t>Rietfontein Cluster</t>
  </si>
  <si>
    <t>Rosendal Town Area</t>
  </si>
  <si>
    <t>Sanddrift Town Area</t>
  </si>
  <si>
    <t>Sannieshof-A Town Area</t>
  </si>
  <si>
    <t>Sannieshof-B Cluster</t>
  </si>
  <si>
    <t>Setlagoli Cluster</t>
  </si>
  <si>
    <t>Springfontein Town Area</t>
  </si>
  <si>
    <t>Sutherland Town</t>
  </si>
  <si>
    <t>Trompsburg Town Area</t>
  </si>
  <si>
    <t>Witpoort RWS</t>
  </si>
  <si>
    <t>WSU 2b Villages</t>
  </si>
  <si>
    <t>Supply Source GW</t>
  </si>
  <si>
    <t>Supply Source Dam</t>
  </si>
  <si>
    <t>Supply Source SW</t>
  </si>
  <si>
    <t>Supply Source Desal</t>
  </si>
  <si>
    <t>Supply Source Re-use</t>
  </si>
  <si>
    <t>Water Consumption / Current requirment [mcm/a]</t>
  </si>
  <si>
    <t>Water Consumption / Current requirment Est.</t>
  </si>
  <si>
    <t>Water Consumption / Current requirment Mes.</t>
  </si>
  <si>
    <t>Total NRV [%]</t>
  </si>
  <si>
    <t>Total NRV [mcm/a]</t>
  </si>
  <si>
    <t>BDS [%]</t>
  </si>
  <si>
    <t>GDS [%]</t>
  </si>
  <si>
    <t>NonDrop (NRV) [%]</t>
  </si>
  <si>
    <t>Population 2013/2014 (2015)</t>
  </si>
  <si>
    <t>Use [l/c/d]</t>
  </si>
  <si>
    <t>GW [%] Water Resource Component</t>
  </si>
  <si>
    <t>SW [%] Water Resource Component</t>
  </si>
  <si>
    <t>Population Growth 2020</t>
  </si>
  <si>
    <t>Population Growth 2025</t>
  </si>
  <si>
    <t>Population Growth 2030</t>
  </si>
  <si>
    <t>Population Growth 2035</t>
  </si>
  <si>
    <t>Preliminary Water Balance 2015</t>
  </si>
  <si>
    <t>Preliminary Water Balance 2016</t>
  </si>
  <si>
    <t>Preliminary Water Balance 2017</t>
  </si>
  <si>
    <t>Preliminary Water Balance 2018</t>
  </si>
  <si>
    <t>Preliminary Water Balance 2019</t>
  </si>
  <si>
    <t>Preliminary Water Balance 2020</t>
  </si>
  <si>
    <t>Preliminary Water Balance 2021</t>
  </si>
  <si>
    <t>Preliminary Water Balance 2022</t>
  </si>
  <si>
    <t>Preliminary Water Balance 2023</t>
  </si>
  <si>
    <t>Preliminary Water Balance 2024</t>
  </si>
  <si>
    <t>Preliminary Water Balance 2025</t>
  </si>
  <si>
    <t>Preliminary Water Balance 2026</t>
  </si>
  <si>
    <t>Preliminary Water Balance 2027</t>
  </si>
  <si>
    <t>Preliminary Water Balance 2028</t>
  </si>
  <si>
    <t>Preliminary Water Balance 2029</t>
  </si>
  <si>
    <t>Preliminary Water Balance 2030</t>
  </si>
  <si>
    <t>Medium-Growth Water Requirements 
(million m3/a) 2014</t>
  </si>
  <si>
    <t>Medium-Growth Water Requirements 
(million m3/a) 2020</t>
  </si>
  <si>
    <t>Medium-Growth Water Requirements 
(million m3/a) 2030</t>
  </si>
  <si>
    <t>Medium-Growth Water Requirements 
(million m3/a) 2040</t>
  </si>
  <si>
    <t>High-growth Water Requirements 
(million m3/a) 2014/2015</t>
  </si>
  <si>
    <t>High-growth Water Requirements 
(million m3/a) 2020</t>
  </si>
  <si>
    <t>High-growth Water Requirements 
(million m3/a) 2025</t>
  </si>
  <si>
    <t>High-growth Water Requirements 
(million m3/a) 2030</t>
  </si>
  <si>
    <t>High-growth Water Requirements 
(million m3/a) 2035</t>
  </si>
  <si>
    <t>High-growth Water Requirements 
(million m3/a) 2040</t>
  </si>
  <si>
    <t>Shortfall 2030 (High)</t>
  </si>
  <si>
    <t>Shortfall 2040 (High)</t>
  </si>
  <si>
    <t xml:space="preserve">Groundwater Licence Regstration </t>
  </si>
  <si>
    <t xml:space="preserve">Comment Groundwater Licence Regstration </t>
  </si>
  <si>
    <t xml:space="preserve">Surface Water Licence Regstration </t>
  </si>
  <si>
    <t xml:space="preserve">Comment Surface Water Licence Regstration </t>
  </si>
  <si>
    <t>(no town, no data)</t>
  </si>
  <si>
    <t>GW [%] Water Resource Component &gt;50%</t>
  </si>
  <si>
    <t>y</t>
  </si>
  <si>
    <t>blank</t>
  </si>
  <si>
    <t>n</t>
  </si>
  <si>
    <t>% asigned from Mcole</t>
  </si>
  <si>
    <t>%GW not in MC: blank or &lt;50%</t>
  </si>
  <si>
    <t>&gt;50</t>
  </si>
  <si>
    <t>assume &gt;50% (in list of 26 towns)</t>
  </si>
  <si>
    <t>[See Malamulele West Thulamela Strategy]   % asigned from Mcole</t>
  </si>
  <si>
    <t>'%GW not in MC: blank or &lt;50%</t>
  </si>
  <si>
    <t>known &lt; 50%</t>
  </si>
  <si>
    <t>&lt;50</t>
  </si>
  <si>
    <t>on J du P as</t>
  </si>
  <si>
    <t>assumed &lt; 50</t>
  </si>
  <si>
    <t>assumption</t>
  </si>
  <si>
    <t>Comments for % GW</t>
  </si>
  <si>
    <t>no info</t>
  </si>
  <si>
    <t>No Strategy - Supplied by Rand Water (Rand Govan Mbekie)  - assume SW</t>
  </si>
  <si>
    <t>made assumption from M cole</t>
  </si>
  <si>
    <t>made assumption (Vaal WSS)</t>
  </si>
  <si>
    <t>% from M cole</t>
  </si>
  <si>
    <t>made asssumption (all other towns in LM GW dependent)</t>
  </si>
  <si>
    <t>made assumption (other towns in LM)</t>
  </si>
  <si>
    <t>from M cole</t>
  </si>
  <si>
    <t>from m cole</t>
  </si>
  <si>
    <t>from head</t>
  </si>
  <si>
    <t>assumption based on martin knowledge: sishen uses dewatered mine GW</t>
  </si>
  <si>
    <t>assumption - rest of LM on Vaal WSS</t>
  </si>
  <si>
    <t>assumption based on rest of LM</t>
  </si>
  <si>
    <t>assumption from rest of lm</t>
  </si>
  <si>
    <t>% from m cole  * Super High Scenario - due to potential urban, mining and industrial (power generation) development in the region.</t>
  </si>
  <si>
    <t>% from m cole</t>
  </si>
  <si>
    <t xml:space="preserve">Assumed.   Part of for Sedibeng Water 45.9 3.3-4.3 mill m3/a </t>
  </si>
  <si>
    <t>assume SW rand water</t>
  </si>
  <si>
    <t>assume same as rest of lm</t>
  </si>
  <si>
    <t>assumoption from rest of lm</t>
  </si>
  <si>
    <t>assumpotion from rest of lm</t>
  </si>
  <si>
    <t>Masisi Strategy</t>
  </si>
  <si>
    <t>Aganang East Ground Water Scheme</t>
  </si>
  <si>
    <t>Aganang North Ground Water Scheme</t>
  </si>
  <si>
    <t>Alfred Nzo Cluster 4 Villages</t>
  </si>
  <si>
    <t>Alldays Groundwater Scheme</t>
  </si>
  <si>
    <t>Amalia Cluster</t>
  </si>
  <si>
    <t>Archibald Groundwater Scheme</t>
  </si>
  <si>
    <t>Arlington Town Area</t>
  </si>
  <si>
    <t>Atamelang Cluster</t>
  </si>
  <si>
    <t>Avon Groundwater Scheme</t>
  </si>
  <si>
    <t>Bakenberg Cluster</t>
  </si>
  <si>
    <t>Bakone Ground Water Scheme</t>
  </si>
  <si>
    <t>Bankfontein Cluster</t>
  </si>
  <si>
    <t>Baphalane Water Supply Scheme</t>
  </si>
  <si>
    <t>Bapong Water Supply Scheme</t>
  </si>
  <si>
    <t>Barkley East Town Area</t>
  </si>
  <si>
    <t>Batlharos Cluster in the Lower Vaal</t>
  </si>
  <si>
    <t>Benicon And Speekfontein Cluster</t>
  </si>
  <si>
    <t>Leeu Gamka and Bitterwater</t>
  </si>
  <si>
    <t>Blouberg Regional Water Scheme</t>
  </si>
  <si>
    <t>Blyde Local Sources Water Supply Scheme</t>
  </si>
  <si>
    <t>Boikhutso Base Supply Scheme</t>
  </si>
  <si>
    <t>Bonabona Cluster in the Lower Vaal</t>
  </si>
  <si>
    <t>Boshof Town Area</t>
  </si>
  <si>
    <t>Botrivier</t>
  </si>
  <si>
    <t>Braklaagte-Leeufontein Water Supply Scheme</t>
  </si>
  <si>
    <t>Brandvlei Town</t>
  </si>
  <si>
    <t>Busydorp</t>
  </si>
  <si>
    <t>Cala and Cluster 4 North Villages</t>
  </si>
  <si>
    <t>Calais RWS Cluster</t>
  </si>
  <si>
    <t>Boknes &amp; Cannon Rocks</t>
  </si>
  <si>
    <t>Cape St Francis / St Francis Bay</t>
  </si>
  <si>
    <t>Carnarvon Town</t>
  </si>
  <si>
    <t>Chris Hani Cluster 2</t>
  </si>
  <si>
    <t>Chris Hani Cluster 4 Ncora Villages</t>
  </si>
  <si>
    <t>Chris Hani Cluster 5 Villages</t>
  </si>
  <si>
    <t>Chris Hani Cluster 6 Villages</t>
  </si>
  <si>
    <t>Chris Hani Cluster 8 Villages</t>
  </si>
  <si>
    <t>Chris Hani Cluster 9</t>
  </si>
  <si>
    <t>Cornelia Town Area</t>
  </si>
  <si>
    <t>Danielskuil Town</t>
  </si>
  <si>
    <t>De Aar Town</t>
  </si>
  <si>
    <t>De Hoop/Middle Ngwaritsi Water Supply Scheme</t>
  </si>
  <si>
    <t>De Hoop/Nebo Plateau/Ngwaritsi Cluster</t>
  </si>
  <si>
    <t>De Hoop/Nebo/Plateau/Lepellane Water Supply Scheme</t>
  </si>
  <si>
    <t>De Hoop/Nebo/Plateau/Schoonoord Water Supply Scheme</t>
  </si>
  <si>
    <t>De Hoop/Nebo Plateau/Mampuru Water Supply Scheme</t>
  </si>
  <si>
    <t>De Hoop/Nebo/Plateau/Carbonatites/Spitskop Cluster</t>
  </si>
  <si>
    <t>De Hoop/Nebo Plateau/Lepellane Water Supply Scheme</t>
  </si>
  <si>
    <t>Dealesville Town Area</t>
  </si>
  <si>
    <t>Delareyville Town</t>
  </si>
  <si>
    <t>Delmas/Botleng and Eloff Sundra Cluster</t>
  </si>
  <si>
    <t>Derby Cluster</t>
  </si>
  <si>
    <t>Dibeng in the Lower Vaal</t>
  </si>
  <si>
    <t>Dikgophaneng &amp; Fafung Supply Schemes</t>
  </si>
  <si>
    <t>Dinokana Water Supply Scheme</t>
  </si>
  <si>
    <t>Disake/Morgalwaneng Water Supply Scheme</t>
  </si>
  <si>
    <t>Disaneng Cluster in the Lower Vaal</t>
  </si>
  <si>
    <t>Doornkop Cluster</t>
  </si>
  <si>
    <t>Driehoek-South Supply Scheme Cluster</t>
  </si>
  <si>
    <t>Edenville Town Area</t>
  </si>
  <si>
    <t>Eksteenfontein Cluster</t>
  </si>
  <si>
    <t>Elandsbaai</t>
  </si>
  <si>
    <t>Engobo &amp; Cluster 7 Villages</t>
  </si>
  <si>
    <t>Engqobo Rural South</t>
  </si>
  <si>
    <t>Fauresmith Town Area</t>
  </si>
  <si>
    <t>Ga-Hlako Rural Water Scheme</t>
  </si>
  <si>
    <t>Ga-Phahladira Cluster</t>
  </si>
  <si>
    <t>Ga-Rawesi Ground Water Scheme</t>
  </si>
  <si>
    <t>Ga-Seleka RWS</t>
  </si>
  <si>
    <t>Gahabedi-Ngobi Cluster (Transactie Wellfields)</t>
  </si>
  <si>
    <t>Ga-Modikwe Cluster in the Lower Vaal</t>
  </si>
  <si>
    <t>Ga-Mokobodi Ground Water Supply Area</t>
  </si>
  <si>
    <t>Ganyesa Cluster in the Lower Vaal</t>
  </si>
  <si>
    <t>Glaudina Town Area in the Lower Vaal</t>
  </si>
  <si>
    <t>Gorkum Groundwater Scheme</t>
  </si>
  <si>
    <t>Griekwastad Town</t>
  </si>
  <si>
    <t>Grootpan Water Supply Scheme</t>
  </si>
  <si>
    <t>Hanover Town</t>
  </si>
  <si>
    <t>Hertzogville Town Area</t>
  </si>
  <si>
    <t>Hondeklip Bay</t>
  </si>
  <si>
    <t>Hout River Regional Water Scheme</t>
  </si>
  <si>
    <t>Humansdorp/Kruisfontein</t>
  </si>
  <si>
    <t>Illinge</t>
  </si>
  <si>
    <t>Jagersfontein Town Area</t>
  </si>
  <si>
    <t>Kagung Cluster</t>
  </si>
  <si>
    <t>Kameelpoort Water Supply Scheme</t>
  </si>
  <si>
    <t>Kathu Town in the Lower Vaal</t>
  </si>
  <si>
    <t>Kenhardt Town</t>
  </si>
  <si>
    <t>Klein Karoo RWSS</t>
  </si>
  <si>
    <t>Klein Mier Cluster</t>
  </si>
  <si>
    <t>Koffiekraal Water Supply Scheme</t>
  </si>
  <si>
    <t>Kokomeng Cluster</t>
  </si>
  <si>
    <t>Komaggas Cluster</t>
  </si>
  <si>
    <t>Kuruman Cluster</t>
  </si>
  <si>
    <t>Laaste Hoop Regional Water Supply Scheme</t>
  </si>
  <si>
    <t>Lamberts Bay</t>
  </si>
  <si>
    <t>Lebalelo North Water Supply Scheme, Lebalelo Central Water Supply Scheme, Lebalelo South</t>
  </si>
  <si>
    <t>Lebalelo North Water Supply Scheme</t>
  </si>
  <si>
    <t>Leeupoort Water Supply Scheme</t>
  </si>
  <si>
    <t>Leolo Water Supply Scheme</t>
  </si>
  <si>
    <t>Leipoltdville</t>
  </si>
  <si>
    <t>Loeriesfontein Town</t>
  </si>
  <si>
    <t>Logagane Cluster</t>
  </si>
  <si>
    <t>Loselong Cluster</t>
  </si>
  <si>
    <t>Lower Steelpoort Tubatse/Mooihoek Water Scheme</t>
  </si>
  <si>
    <t>Loxton Town</t>
  </si>
  <si>
    <t>Luphephe Nwanedzi Main RWS</t>
  </si>
  <si>
    <t>Luphephe-Nwanedzi North_Mutale</t>
  </si>
  <si>
    <t>Luphephe/Nwandedzi North Regional Water Supply Scheme</t>
  </si>
  <si>
    <t>Mabaleng Town Cluster</t>
  </si>
  <si>
    <t>Mabatlane Town Cluster</t>
  </si>
  <si>
    <t>Madipelesa Cluster</t>
  </si>
  <si>
    <t>Mafefe Individual GWS Cluster</t>
  </si>
  <si>
    <t>Mafikeng Water Supply Scheme Cluster</t>
  </si>
  <si>
    <t>Maganeng Cluster</t>
  </si>
  <si>
    <t>Magong Water Supply Scheme</t>
  </si>
  <si>
    <t>Maipeng Cluster</t>
  </si>
  <si>
    <t>Makgori Cluster</t>
  </si>
  <si>
    <t>Mukuya Mutale Water Supply Area</t>
  </si>
  <si>
    <t>De Hoop/Nebo/Plateau/Malekana Water Supply Scheme</t>
  </si>
  <si>
    <t>Mankaipaya Water Supply Scheme</t>
  </si>
  <si>
    <t>Manthestad Cluster</t>
  </si>
  <si>
    <t>Mapela Cluster</t>
  </si>
  <si>
    <t>Mapuve System N Water Supply Scheme</t>
  </si>
  <si>
    <t>Marydale Town</t>
  </si>
  <si>
    <t>Masisi Mutale Water Supply Area</t>
  </si>
  <si>
    <t>Mathabatha Individual GWS Cluster</t>
  </si>
  <si>
    <t>Matikiring-Carlisonia Cluster</t>
  </si>
  <si>
    <t>Matoks Supply Area Cluster</t>
  </si>
  <si>
    <t>Matshavhawe Kunda Water Supply Area</t>
  </si>
  <si>
    <t>Middelburg and Rosmead</t>
  </si>
  <si>
    <t>Miga-North</t>
  </si>
  <si>
    <t>Migdol Town Area</t>
  </si>
  <si>
    <t>Mmatau Water Supply Scheme</t>
  </si>
  <si>
    <t>Mqanduli Area</t>
  </si>
  <si>
    <t>Mnquma Rural Village 1 Cluster</t>
  </si>
  <si>
    <t>Mnquma Rural Village 2 Cluster</t>
  </si>
  <si>
    <t>Mnquma Rural Village 3 Cluster</t>
  </si>
  <si>
    <t>Modimong Cluster</t>
  </si>
  <si>
    <t>Mofufutso Cluster</t>
  </si>
  <si>
    <t>Mokuranyane RWS</t>
  </si>
  <si>
    <t>Molemole West Supply Area Cluster</t>
  </si>
  <si>
    <t>Moletje East Regional Groundwater Supply Scheme</t>
  </si>
  <si>
    <t>Moletje North Individual Groundwater Supply Scheme</t>
  </si>
  <si>
    <t>Moletje South Individual Groundwater Supply Scheme</t>
  </si>
  <si>
    <t>Moletje South Ground Water Scheme</t>
  </si>
  <si>
    <t>Morokweng Cluster</t>
  </si>
  <si>
    <t>Mosweu Water Supply Scheme</t>
  </si>
  <si>
    <t>Mothapo Regional Water Supply Scheme</t>
  </si>
  <si>
    <t>Mothibistad Cluster</t>
  </si>
  <si>
    <t>Motsweding Cluster</t>
  </si>
  <si>
    <t>Mutale Main Water Supply Scheme Area</t>
  </si>
  <si>
    <t>Mutale Makuya_Thulamela Regional Water Supply Scheme Area</t>
  </si>
  <si>
    <t>Ngotwane Water Supply Scheme</t>
  </si>
  <si>
    <t>Niekerkshoop Town</t>
  </si>
  <si>
    <t>Nieuwoudtville Town</t>
  </si>
  <si>
    <t>Noupoort Town Area</t>
  </si>
  <si>
    <t>Nzhelele Makhado Regional Water Supply Scheme Area</t>
  </si>
  <si>
    <t>Orighstad Town</t>
  </si>
  <si>
    <t>Old Kraaipan Cluster</t>
  </si>
  <si>
    <t>Op Die Berg</t>
  </si>
  <si>
    <t>Ottosdal Town</t>
  </si>
  <si>
    <t>Penge Water Scheme</t>
  </si>
  <si>
    <t>Petrusburg Town Area</t>
  </si>
  <si>
    <t>Philippolis Town Area</t>
  </si>
  <si>
    <t>Phillipstown Town Area</t>
  </si>
  <si>
    <t>Phitshane Cluster</t>
  </si>
  <si>
    <t>Pitsedisulejang Water Supply Scheme</t>
  </si>
  <si>
    <t>Pitsong Cluster</t>
  </si>
  <si>
    <t>Pomfret Cluster</t>
  </si>
  <si>
    <t>Postmasburg Cluster</t>
  </si>
  <si>
    <t>Ga-Ramantshane Water Supply Scheme</t>
  </si>
  <si>
    <t>Rapotkwane Supply Area</t>
  </si>
  <si>
    <t>Reboile Water Supply Area</t>
  </si>
  <si>
    <t>Rebone Cluster</t>
  </si>
  <si>
    <t>Reivilo Cluster</t>
  </si>
  <si>
    <t>Richmond Town Area</t>
  </si>
  <si>
    <t>Riebeeck East</t>
  </si>
  <si>
    <t>Rooiberg Water Supply Scheme</t>
  </si>
  <si>
    <t>Rooiboom Cluster</t>
  </si>
  <si>
    <t>Roossenekal Water Supply Scheme</t>
  </si>
  <si>
    <t>Rossouw Town Water Supply Area</t>
  </si>
  <si>
    <t>Amahlathi Scattered Villages</t>
  </si>
  <si>
    <t>Schweizer-Reneke Town Area</t>
  </si>
  <si>
    <t>Sebayeng-Dikgale Regional Water Supply Scheme</t>
  </si>
  <si>
    <t>Sedibeng Cluster</t>
  </si>
  <si>
    <t>SEKGOPO GROUNDWATER SUPPLY SCHEME</t>
  </si>
  <si>
    <t>Sekgosese Individual Groundwater Supply Scheme</t>
  </si>
  <si>
    <t>Selepe-Tloonane Cluster</t>
  </si>
  <si>
    <t>Senwabarwana Ground Water Scheme</t>
  </si>
  <si>
    <t>Shiela Water Supply Scheme</t>
  </si>
  <si>
    <t>Silwermyn-Kirstenspruit Groundwater Scheme</t>
  </si>
  <si>
    <t>Sinthumule Kutama Regional Water Supply Scheme Area</t>
  </si>
  <si>
    <t>De Hoop/Nebo Plateau/Carbonatites/Spitskop Cluster</t>
  </si>
  <si>
    <t>Steelpoort Town</t>
  </si>
  <si>
    <t>Stella Town</t>
  </si>
  <si>
    <t>Strydenburg Town</t>
  </si>
  <si>
    <t>Taaiboschgroet Groundwater Scheme</t>
  </si>
  <si>
    <t>Thalahane Groundwater Scheme</t>
  </si>
  <si>
    <t>Tlhakgameng Cluster</t>
  </si>
  <si>
    <t>Tseoge Cluster</t>
  </si>
  <si>
    <t>Tshitale Regional Water Supply Scheme Area</t>
  </si>
  <si>
    <t>Valdezia Regional Water Supply Scheme Area</t>
  </si>
  <si>
    <t>Vandyksdrif Cluster</t>
  </si>
  <si>
    <t>Van Wyksdorp</t>
  </si>
  <si>
    <t>Vanwyksvlei Town</t>
  </si>
  <si>
    <t>Van Zylsrust Town</t>
  </si>
  <si>
    <t>Verkeerdevlei Town Area</t>
  </si>
  <si>
    <t>Vhembe Individual Water Supply Scheme Areas</t>
  </si>
  <si>
    <t>Victoria West Town Area</t>
  </si>
  <si>
    <t>Vosburg Cluster</t>
  </si>
  <si>
    <t>Vryburg Town</t>
  </si>
  <si>
    <t>Moshaweng Ward 1</t>
  </si>
  <si>
    <t>Moshaweng Ward 10</t>
  </si>
  <si>
    <t>Moshaweng Ward 11</t>
  </si>
  <si>
    <t>Moshaweng Ward 2</t>
  </si>
  <si>
    <t>Moshaweng Ward 3</t>
  </si>
  <si>
    <t>Moshaweng Ward 4</t>
  </si>
  <si>
    <t>Moshaweng Ward 5</t>
  </si>
  <si>
    <t>Moshaweng Ward 6</t>
  </si>
  <si>
    <t>Moshaweng Ward 7</t>
  </si>
  <si>
    <t>Moshaweng Ward 8</t>
  </si>
  <si>
    <t>Moshaweng Ward 9</t>
  </si>
  <si>
    <t>Williston Town</t>
  </si>
  <si>
    <t>Windsorton Cluster</t>
  </si>
  <si>
    <t>Witleigat Water Supply Scheme Cluster</t>
  </si>
  <si>
    <t>Wolvengat</t>
  </si>
  <si>
    <t>Wondermere-Slurry Water Supply Scheme Cluster</t>
  </si>
  <si>
    <t>WSU 4a Tsolo, Qumbu and Villages</t>
  </si>
  <si>
    <t>De Hoop/Nebo Plateau/Zaaiplaas Water Supply Scheme</t>
  </si>
  <si>
    <t>Zeerust Water Supply Area</t>
  </si>
  <si>
    <t>Southern Namaqualand GRWSS</t>
  </si>
  <si>
    <t>Bushman's River Mouth</t>
  </si>
  <si>
    <t>Hermanus</t>
  </si>
  <si>
    <t>Hartswater Town</t>
  </si>
  <si>
    <t>Jeffreys Bay, Paradise Beach, Aston Bay</t>
  </si>
  <si>
    <t>Kwandebele-Bronkhorstspruit and Langkloof</t>
  </si>
  <si>
    <t>Madikwe and Pella</t>
  </si>
  <si>
    <t>Mkuze Regional Water Supply Area</t>
  </si>
  <si>
    <t>Mookgopong Regional Water Scheme</t>
  </si>
  <si>
    <t>Moremela Water Supply Scheme</t>
  </si>
  <si>
    <t>Nkonjeni Water Supply Area</t>
  </si>
  <si>
    <t>Piet Plessis Cluster</t>
  </si>
  <si>
    <t>Port Nolloth Town Area</t>
  </si>
  <si>
    <t>Pouval Cluster</t>
  </si>
  <si>
    <t>Rietkuil Cluster</t>
  </si>
  <si>
    <t>Siyabuswa Cluster</t>
  </si>
  <si>
    <t>Supingstadt Water Supply Scheme</t>
  </si>
  <si>
    <t>Table Mountain Water Supply Area</t>
  </si>
  <si>
    <t>ours</t>
  </si>
  <si>
    <t>J du Plessis</t>
  </si>
  <si>
    <t>name matching comment</t>
  </si>
  <si>
    <t>% within recon strat summary sheet</t>
  </si>
  <si>
    <t>corrected from recon strat summary spreadsheet</t>
  </si>
  <si>
    <t>population of all sole source towns</t>
  </si>
  <si>
    <t>BENEFICIARY TABLES</t>
  </si>
  <si>
    <t>population of SA</t>
  </si>
  <si>
    <t xml:space="preserve">low % because of lack of GW supply to metro's: where lots of population is </t>
  </si>
  <si>
    <t>Municipal supply</t>
  </si>
  <si>
    <t>total across SA</t>
  </si>
  <si>
    <t>sum from warms</t>
  </si>
  <si>
    <t>total within GWSA</t>
  </si>
  <si>
    <t>Mm3/a</t>
  </si>
  <si>
    <t>translate to population by /percapita</t>
  </si>
  <si>
    <t>add this to above population</t>
  </si>
  <si>
    <t>agriculture supply</t>
  </si>
  <si>
    <t>total GW Abstraction across SA</t>
  </si>
  <si>
    <t>total GW abstraction within GWSA</t>
  </si>
  <si>
    <t>total GW contrib to baseflow across SA</t>
  </si>
  <si>
    <t>total GW contrib to baseflow from GWSA</t>
  </si>
  <si>
    <t>sum from GRAII</t>
  </si>
  <si>
    <t>each GWSA</t>
  </si>
  <si>
    <t>sum baseflow at each GWSA: that is its contribution to SW</t>
  </si>
  <si>
    <t xml:space="preserve">manually link areas if possible with arrows only </t>
  </si>
  <si>
    <t>30% of the sole supply population rpotected by GWSA (regional and national)</t>
  </si>
  <si>
    <t>population of sole source towns WITHIN all GWSAs</t>
  </si>
  <si>
    <t xml:space="preserve">8% of the sole supply population are within national scale GWSAs.  </t>
  </si>
  <si>
    <t>shows now using sources / small dependence on them</t>
  </si>
  <si>
    <t>population sole source with national GWSAs</t>
  </si>
  <si>
    <t>percent of SA in a sole source town</t>
  </si>
  <si>
    <t>percent</t>
  </si>
  <si>
    <t>schedulen 1 supply</t>
  </si>
  <si>
    <t xml:space="preserve">industrial supply </t>
  </si>
  <si>
    <t>ADDITIONAL population within and using GWSA, just using &lt;50% (richards bay, cape town, port elizabeth - add manually etc)</t>
  </si>
  <si>
    <t>ecological / SW  supply</t>
  </si>
  <si>
    <t>baseflow total as a % MAR total across SA</t>
  </si>
  <si>
    <t>[list here that it is a small % because havent defined GW surces where cannot will not be used and are protected anyway by SW]</t>
  </si>
  <si>
    <t>for major dams, baseflow in catchment as a % MAR in catchments upstream of it</t>
  </si>
  <si>
    <t>Connection GWSA to SWSA with arrows</t>
  </si>
  <si>
    <t>numbers from26 towns sheet</t>
  </si>
  <si>
    <t>baseflow total as a % MAR total within each GWSA</t>
  </si>
  <si>
    <t>[cant do GW baseflow as a % MAR at nearest SWSA because they are all across catchments and in different areas etc - link only with arrows)</t>
  </si>
  <si>
    <t>yield, %'s unknown</t>
  </si>
  <si>
    <t>&gt;0</t>
  </si>
  <si>
    <t>&gt;0&lt;50</t>
  </si>
  <si>
    <t>&gt;50&lt;100</t>
  </si>
  <si>
    <t>&lt;100</t>
  </si>
  <si>
    <t>Some corrections / assumptions were made onto ALL and nt transferred to original</t>
  </si>
  <si>
    <t>Further corrections made on &gt;50 sheet and not transferred back</t>
  </si>
  <si>
    <t xml:space="preserve">NEED to fill in ALL gaps </t>
  </si>
  <si>
    <t>on ALL,   HUGE number of towns with 0 for SW and 0 for GW</t>
  </si>
  <si>
    <t>Name on JdP ALL TOWNS shapefile  (Study_Name)</t>
  </si>
  <si>
    <t>Name on JdP ALL TOWNS shapefile  (Study_Town)</t>
  </si>
  <si>
    <t>Bay, Rooi Els and Pringle</t>
  </si>
  <si>
    <t>Betty's Bay, Rooi Els and Pringle Bay</t>
  </si>
  <si>
    <t>Gansbaai, De Kelders, Kleinbaai, Franskraal</t>
  </si>
  <si>
    <t>Arniston and Waenhuiskrans</t>
  </si>
  <si>
    <t>Arniston, Waenhuiskrans</t>
  </si>
  <si>
    <t>Genadendal, Bereaville en Voorstekraal</t>
  </si>
  <si>
    <t>Greyton en Boschmanskloof</t>
  </si>
  <si>
    <t>Greyton, Boschmanskloof</t>
  </si>
  <si>
    <t>De Doorns &amp; Orchard</t>
  </si>
  <si>
    <t>De Doorns, Orchard</t>
  </si>
  <si>
    <t>Leeu Gamka, Bitterwater</t>
  </si>
  <si>
    <t>Klein Brak, Rheebok and Tergniet</t>
  </si>
  <si>
    <t>Klein Brak, Rheebok, Tergniet</t>
  </si>
  <si>
    <t>Dysselsdorp, Vlakteplaas, Lategansvlei, Volmoed, Kliplokasie, De Hoop</t>
  </si>
  <si>
    <t>Great Brak</t>
  </si>
  <si>
    <t>Great Brak RWSS</t>
  </si>
  <si>
    <t>George and Surrounding Towns</t>
  </si>
  <si>
    <t>George, Pacaltsdorp, Heroldsbaai, Victoria Bay, Wilderness</t>
  </si>
  <si>
    <t>Buffelsbaai</t>
  </si>
  <si>
    <t>Rheenendal</t>
  </si>
  <si>
    <t>Malmesbury and Abbotsdale</t>
  </si>
  <si>
    <t>Malmesbury, Abbotsdale</t>
  </si>
  <si>
    <t>Paarl</t>
  </si>
  <si>
    <t>Wellington separate</t>
  </si>
  <si>
    <t>Raithby</t>
  </si>
  <si>
    <t>Stellenbosch separate</t>
  </si>
  <si>
    <t>Jamestown separate</t>
  </si>
  <si>
    <t>Fransschoek, La Motte &amp; Groendal</t>
  </si>
  <si>
    <t>Fransschoek &amp; Groendal, La Motte, Wemmershoek, Roberstvlei</t>
  </si>
  <si>
    <t>Pniel, Kylemore, Lanquedoc, Johannesdal, Groot Drakenstein</t>
  </si>
  <si>
    <t>I checked for blanks in both, and for 100 in both, NOT for 0 in both!!</t>
  </si>
  <si>
    <t>taken from eastern summary: although regsitered # for GW is &gt;50% supply, from the comments it seems SW is major supply</t>
  </si>
  <si>
    <t>NEW</t>
  </si>
  <si>
    <t>taken from eastern summary: source is boreholes and springs -assumed 100%</t>
  </si>
  <si>
    <t>taken from eastern summary: source is river assume 100% SW</t>
  </si>
  <si>
    <t>eastern summary states Nyambazana River, Boreholes. No info to portion %. Go with maximised GW use for this area</t>
  </si>
  <si>
    <t>eastern summary states Mbila River, springs, boreholes. No info to portion %. Go with maximised GW use for this area</t>
  </si>
  <si>
    <t>eatern summary shows boreholes &amp; springs only</t>
  </si>
  <si>
    <t>eatern summary shows river&amp; boreholes &amp; springs - from comments it appears that GW is majoirty of supply</t>
  </si>
  <si>
    <t>eatern summary shows boreholes  only</t>
  </si>
  <si>
    <t>eatern summary shows SW  only</t>
  </si>
  <si>
    <t>eastern summary shows Lake Sibayi, Groundwater.  From comment assume lake is more important</t>
  </si>
  <si>
    <t>Receives from City of Mhlatuz, assume from Mhlathuze Water (AND local GW). Assume Mhlathuze water is highest contribution, hence SW is highest</t>
  </si>
  <si>
    <t>Goedertrouw Dam, Hlambanyiti River; streams, boreholes. No idea how to portion - frm comment appears more SW</t>
  </si>
  <si>
    <t>Mhlathuze River; Nsuze River, Groundwater. From comment assumes &lt;50</t>
  </si>
  <si>
    <t>SW + GW - no info to divide. Assume SW dominated</t>
  </si>
  <si>
    <t>SW + GW - no info to divide. But, red and assume only GW use will increase assume dam harvests as much SW as possible. So, assume more to GW</t>
  </si>
  <si>
    <t>eastern summary shows Lake Sibayi, Groundwater.  From comment seems lake is more important, but from registerd GW use, seems GW use could be higher - went with this</t>
  </si>
  <si>
    <t>SW+GW, and red. Assume future GW increases so GW&gt;50</t>
  </si>
  <si>
    <t>SW+GW, and red. Comment appears SW is more</t>
  </si>
  <si>
    <t>Comment makes it appear solely GW</t>
  </si>
  <si>
    <t>both SW and GW, red, assume future increase in GW</t>
  </si>
  <si>
    <t>assumption based on comments</t>
  </si>
  <si>
    <t>assumed 100% based on comments</t>
  </si>
  <si>
    <t>assumption from comments</t>
  </si>
  <si>
    <t>conjunctive use, no info to divide, assumed from comments</t>
  </si>
  <si>
    <t>conjunctive, % assumed from comment</t>
  </si>
  <si>
    <t>Conjunctive use, red supply, assume future increase from GW so GW&gt;50</t>
  </si>
  <si>
    <t>conjunctive use,from old EC summary assuemd to be &lt;50 GW</t>
  </si>
  <si>
    <t>assume SW from old summary</t>
  </si>
  <si>
    <t>assumed vaues (including future supplies) from old EC summary</t>
  </si>
  <si>
    <t>googled IDP, assume SW supplied</t>
  </si>
  <si>
    <t xml:space="preserve">researched location, assume SW given abundance </t>
  </si>
  <si>
    <t>no strategy supplied by bloem water</t>
  </si>
  <si>
    <t>Included in Viljoenskroon Stratgey</t>
  </si>
  <si>
    <t>Note the number of gaps for KZN Coastal</t>
  </si>
  <si>
    <t>Ideally GO BACK TO  original, make ALL verifications here, then match ALL to JdPlessis rather than just &gt;50s</t>
  </si>
  <si>
    <t>BUT don’t know what # edits were made on &gt;50 only sheet</t>
  </si>
  <si>
    <t>the DWS Ors project datafolder has an EC &amp; WS list with their priorities for ops rules. Ideally add all that info here to a master full version</t>
  </si>
  <si>
    <t>So - latest effort was:</t>
  </si>
  <si>
    <t>these matched to JdP</t>
  </si>
  <si>
    <t>for any new &gt;50% GW, added these to &gt;50 only  (version 5)</t>
  </si>
  <si>
    <t>checked blanks on ALL (version 4)</t>
  </si>
  <si>
    <t>Name on JdP ALL TOWNS shapefile  (Study_Name) on [ATS_GDB_ALL_Extracted.shp]</t>
  </si>
  <si>
    <t>Amajuba Forest Water Supply Area</t>
  </si>
  <si>
    <t>Askham Cluster</t>
  </si>
  <si>
    <t>Biesiesvlei Base Rudimentary Supply</t>
  </si>
  <si>
    <t>Bulwer Donnybrook Water Supply Area</t>
  </si>
  <si>
    <t>Cornfields Water Supply Area</t>
  </si>
  <si>
    <t>De Hoop/Nebo Plateau/Mampuru and De Hoop/Nebo Plateau/Annex</t>
  </si>
  <si>
    <t>Doornbult Water Supply Scheme</t>
  </si>
  <si>
    <t>Gula Water Supply Area</t>
  </si>
  <si>
    <t>Hambrook Water Supply Scheme</t>
  </si>
  <si>
    <t>Hlakanipha Water Supply Area</t>
  </si>
  <si>
    <t>Hlatikhulu Water Supply Area</t>
  </si>
  <si>
    <t>Hlimbitwa Water Supply Area</t>
  </si>
  <si>
    <t>Hout River Regional Water Supply Scheme</t>
  </si>
  <si>
    <t>Ixopo/Carisbrooke Water Supply Area</t>
  </si>
  <si>
    <t>Khambi Water Supply Area</t>
  </si>
  <si>
    <t>Kransdraai Water Supply Area</t>
  </si>
  <si>
    <t>KwaHlabisa Rural Water Supply Area</t>
  </si>
  <si>
    <t>Kwanovuka Water Supply Area</t>
  </si>
  <si>
    <t>Libode</t>
  </si>
  <si>
    <t>Lower Steelpoort Tubatse/Praktiseer, Lower Steelpoort Tubatse/Tubatse North</t>
  </si>
  <si>
    <t>Mahehle-Ncakubana Water Supply Area</t>
  </si>
  <si>
    <t>Mandeni Water Supply Area</t>
  </si>
  <si>
    <t>Masibambisane Water Supply Area</t>
  </si>
  <si>
    <t>Masihambisane Water Supply Area</t>
  </si>
  <si>
    <t>Matatiele Growth Node &amp; Villages</t>
  </si>
  <si>
    <t>Matshemhlope Water Supply Area</t>
  </si>
  <si>
    <t>Mbazwana Water Supply Area</t>
  </si>
  <si>
    <t>Mgangatho Water Supply Area</t>
  </si>
  <si>
    <t>Mount Frere &amp; Villages</t>
  </si>
  <si>
    <t>Mpembeni Water Supply Area</t>
  </si>
  <si>
    <t>Mseleni Water Supply Area</t>
  </si>
  <si>
    <t>Mushane Water Supply Area</t>
  </si>
  <si>
    <t>Nhlwati Water Supply Area</t>
  </si>
  <si>
    <t>Nkanda/Ngolokodo Water Supply Area</t>
  </si>
  <si>
    <t>Nondweni Water Supply Area</t>
  </si>
  <si>
    <t>Nqutu Water Supply Area</t>
  </si>
  <si>
    <t>Ntanzi Water Supply Area</t>
  </si>
  <si>
    <t>Ntunjambili Water Supply Area</t>
  </si>
  <si>
    <t>Omega Water Supply Scheme</t>
  </si>
  <si>
    <t>Ozwathini Water Supply Area</t>
  </si>
  <si>
    <t>Pakkies Water Supply Area</t>
  </si>
  <si>
    <t>Paul Roux Town Area</t>
  </si>
  <si>
    <t>Pitela Water Supply Area</t>
  </si>
  <si>
    <t>Pomeroy Water Supply Area</t>
  </si>
  <si>
    <t>Richmond Water Supply Scheme</t>
  </si>
  <si>
    <t>Sandhills</t>
  </si>
  <si>
    <t>Seme Water Supply Area</t>
  </si>
  <si>
    <t>Shemula WSS</t>
  </si>
  <si>
    <t>Shongwane RWS</t>
  </si>
  <si>
    <t>Simdlangetsha East Water Supply Area</t>
  </si>
  <si>
    <t>Sitezi Water Supply Area</t>
  </si>
  <si>
    <t>Vryheid Water Supply Area</t>
  </si>
  <si>
    <t>Vutishini Water Supply Area</t>
  </si>
  <si>
    <t>WSU 3 Bisana and Villages</t>
  </si>
  <si>
    <t>Zwelisha Moyeni Water Supply Area</t>
  </si>
  <si>
    <t>in GIS, the scheme area falls over town area (much larger than)</t>
  </si>
  <si>
    <t>seems to be 2 strategies, but 1 scheme shape file covers both Kathu and Sishen</t>
  </si>
  <si>
    <t>impossible to accurately match: atrategies for the LM are impendle town and impendle rural. Scheme shape files for the town are impendle town and a bunch of other names. Selected one adjacent to the town</t>
  </si>
  <si>
    <t>CANNOT MATCH: only 2 schsme shape files in Joe Morolong, and both are already &amp; clearly defined to other strategies</t>
  </si>
  <si>
    <t>googling Mhlekazi - this scheme overlaps it</t>
  </si>
  <si>
    <t>no scheme shape file around ime acres: strategy must have been added for 2nd phase. Not critical as other schmes close by that are GW fed</t>
  </si>
  <si>
    <t>cannot match name. there are 4 strats in the LM, 4 schemes in the LM - 3 of the 4 cannot be assigned - randomly placed</t>
  </si>
  <si>
    <t>cant match. JdP has Umzimkulu/Bhobhoyi Water Supply Area  but its to the SW on coast - and a SW scheme</t>
  </si>
  <si>
    <t>on map Phelindaba plots in middle of this scheme</t>
  </si>
  <si>
    <t>eastern summary shows Lake Sibayi, Groundwater.  From comment and registered gw use, assume lake is more important. BUT - from JdP summary GW is more important  - so included</t>
  </si>
  <si>
    <t>cant match -  not a strategy in 1st phase? Cant find location in maps / google. All scheme shapes within the LM are accounted for - already on list or certainly SW</t>
  </si>
  <si>
    <t>assume this is landy grey rural as lady grey urban is below. No scheme area file for this</t>
  </si>
  <si>
    <t>assume this is rossouw rural as urban is below. No scheme area file for this</t>
  </si>
  <si>
    <t>no scheme shape for witpoort urban alone, included in Wolmeransstad Town Area - but this scheme is 100% SW. left out</t>
  </si>
  <si>
    <t>those in JdP as GW supplied - ALL should feature here (unless in strategy 2 they switched to SW)</t>
  </si>
  <si>
    <t>match</t>
  </si>
  <si>
    <t>values</t>
  </si>
  <si>
    <t>weir</t>
  </si>
  <si>
    <t>springs</t>
  </si>
  <si>
    <t>NEW2</t>
  </si>
  <si>
    <t>based on population served by GW and SW in downloaded stratey, as not all yields known</t>
  </si>
  <si>
    <t>done</t>
  </si>
  <si>
    <t>progress</t>
  </si>
  <si>
    <t>leave out numbers show SW dominated</t>
  </si>
  <si>
    <t>no info  (And within Sheila scheme area so covered)</t>
  </si>
  <si>
    <t xml:space="preserve">cant match to a strategy - several 100% GW in the LM so leaving out isnt </t>
  </si>
  <si>
    <t>corrected</t>
  </si>
  <si>
    <t>leave out all EC summaries show SW</t>
  </si>
  <si>
    <r>
      <t xml:space="preserve">Laaste Hoop </t>
    </r>
    <r>
      <rPr>
        <sz val="8"/>
        <color indexed="8"/>
        <rFont val="Tahoma"/>
        <family val="2"/>
      </rPr>
      <t>(included in Polokwane Cluster)</t>
    </r>
  </si>
  <si>
    <r>
      <t xml:space="preserve">Mankweng </t>
    </r>
    <r>
      <rPr>
        <sz val="8"/>
        <color indexed="8"/>
        <rFont val="Tahoma"/>
        <family val="2"/>
      </rPr>
      <t>(included in Polokwane Cluster)</t>
    </r>
  </si>
  <si>
    <r>
      <t xml:space="preserve">Mothapo </t>
    </r>
    <r>
      <rPr>
        <sz val="8"/>
        <color indexed="8"/>
        <rFont val="Tahoma"/>
        <family val="2"/>
      </rPr>
      <t>(included in Polokwane Cluster)</t>
    </r>
  </si>
  <si>
    <r>
      <t xml:space="preserve">Sebayeng-Dikgale </t>
    </r>
    <r>
      <rPr>
        <sz val="8"/>
        <color indexed="8"/>
        <rFont val="Tahoma"/>
        <family val="2"/>
      </rPr>
      <t>(included in Polokwane Cluster)</t>
    </r>
  </si>
  <si>
    <r>
      <t xml:space="preserve">Segwasi </t>
    </r>
    <r>
      <rPr>
        <sz val="8"/>
        <color indexed="8"/>
        <rFont val="Tahoma"/>
        <family val="2"/>
      </rPr>
      <t>(included in Polokwane Cluster)</t>
    </r>
  </si>
  <si>
    <t>leave out all EC summaries show SW dominated</t>
  </si>
  <si>
    <t>leave out: 1st phase showed GW&gt;SW , 2nd phase values showed SW&gt; GW</t>
  </si>
  <si>
    <t>conjunctive use,from old EC summary assuemd to be &gt;50 GW</t>
  </si>
  <si>
    <t>added</t>
  </si>
  <si>
    <t>mixed sources, appears mostly SW</t>
  </si>
  <si>
    <t>leave out</t>
  </si>
  <si>
    <t>checked strategy - no GW</t>
  </si>
  <si>
    <t>leave as is</t>
  </si>
  <si>
    <t>GW %</t>
  </si>
  <si>
    <t>[blank]</t>
  </si>
  <si>
    <t>Bin</t>
  </si>
  <si>
    <t>More</t>
  </si>
  <si>
    <t>Frequency</t>
  </si>
  <si>
    <t>0.1 - 25</t>
  </si>
  <si>
    <t>25 - 50</t>
  </si>
  <si>
    <t>50 - 75</t>
  </si>
  <si>
    <t>75 - 99.9</t>
  </si>
  <si>
    <t>included</t>
  </si>
  <si>
    <t>excluded</t>
  </si>
  <si>
    <t>from graph</t>
  </si>
  <si>
    <t>total towns (don’t know why less than stats tab)</t>
  </si>
  <si>
    <t>GW &gt; 50%</t>
  </si>
  <si>
    <t>TOO HIGH!</t>
  </si>
  <si>
    <t>SW solely</t>
  </si>
  <si>
    <t>gw solely</t>
  </si>
  <si>
    <t>conjunctive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</si>
</sst>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_);_(* \(#,##0.00\);_(* &quot;-&quot;??_);_(@_)"/>
    <numFmt numFmtId="165" formatCode="_(* #,##0.000_);_(* \(#,##0.000\);_(* &quot;-&quot;??_);_(@_)"/>
    <numFmt numFmtId="166" formatCode="_(* #,##0_);_(* \(#,##0\);_(* &quot;-&quot;??_);_(@_)"/>
    <numFmt numFmtId="167" formatCode="0.000"/>
    <numFmt numFmtId="168" formatCode="_ * #,##0.000_ ;_ * \-#,##0.000_ ;_ * &quot;-&quot;??_ ;_ @_ "/>
    <numFmt numFmtId="169" formatCode="_ * #,##0_ ;_ * \-#,##0_ ;_ * &quot;-&quot;??_ ;_ @_ "/>
    <numFmt numFmtId="170" formatCode="_(* #,##0.000_);[Red]_(* \(#,##0.000\);_(* &quot;-&quot;??_);_(@_)"/>
  </numFmts>
  <fonts count="56" x14ac:knownFonts="1">
    <font>
      <sz val="11"/>
      <color theme="1"/>
      <name val="Calibri"/>
      <family val="2"/>
      <scheme val="minor"/>
    </font>
    <font>
      <sz val="11"/>
      <color theme="1"/>
      <name val="Calibri"/>
      <family val="2"/>
      <scheme val="minor"/>
    </font>
    <font>
      <b/>
      <sz val="14"/>
      <name val="Tahoma"/>
      <family val="2"/>
    </font>
    <font>
      <b/>
      <sz val="10"/>
      <name val="Tahoma"/>
      <family val="2"/>
    </font>
    <font>
      <sz val="10"/>
      <name val="Tahoma"/>
      <family val="2"/>
    </font>
    <font>
      <sz val="14"/>
      <name val="Tahoma"/>
      <family val="2"/>
    </font>
    <font>
      <sz val="10"/>
      <name val="Arial"/>
      <family val="2"/>
    </font>
    <font>
      <sz val="10"/>
      <color theme="1"/>
      <name val="Arial"/>
      <family val="2"/>
    </font>
    <font>
      <sz val="10"/>
      <color rgb="FFFF0000"/>
      <name val="Tahoma"/>
      <family val="2"/>
    </font>
    <font>
      <sz val="10"/>
      <name val="MS Sans Serif"/>
      <family val="2"/>
    </font>
    <font>
      <b/>
      <sz val="10"/>
      <name val="Arial"/>
      <family val="2"/>
    </font>
    <font>
      <sz val="10"/>
      <color theme="1"/>
      <name val="Tahoma"/>
      <family val="2"/>
    </font>
    <font>
      <sz val="11"/>
      <color theme="1"/>
      <name val="Tahoma"/>
      <family val="2"/>
    </font>
    <font>
      <sz val="9"/>
      <color theme="1"/>
      <name val="Tahoma"/>
      <family val="2"/>
    </font>
    <font>
      <sz val="9"/>
      <name val="Tahoma"/>
      <family val="2"/>
    </font>
    <font>
      <sz val="9"/>
      <color rgb="FFFFC000"/>
      <name val="Tahoma"/>
      <family val="2"/>
    </font>
    <font>
      <sz val="9"/>
      <color rgb="FFFF0000"/>
      <name val="Tahoma"/>
      <family val="2"/>
    </font>
    <font>
      <sz val="10"/>
      <color rgb="FF0070C0"/>
      <name val="Tahoma"/>
      <family val="2"/>
    </font>
    <font>
      <b/>
      <sz val="11"/>
      <color theme="1"/>
      <name val="Tahoma"/>
      <family val="2"/>
    </font>
    <font>
      <sz val="10"/>
      <color indexed="8"/>
      <name val="Arial"/>
      <family val="2"/>
    </font>
    <font>
      <sz val="10"/>
      <color theme="0"/>
      <name val="Arial"/>
      <family val="2"/>
    </font>
    <font>
      <sz val="10"/>
      <color indexed="9"/>
      <name val="Tahoma"/>
      <family val="2"/>
    </font>
    <font>
      <sz val="10"/>
      <color indexed="9"/>
      <name val="Arial"/>
      <family val="2"/>
    </font>
    <font>
      <sz val="10"/>
      <color rgb="FF00B0F0"/>
      <name val="Tahoma"/>
      <family val="2"/>
    </font>
    <font>
      <u/>
      <sz val="10"/>
      <color indexed="8"/>
      <name val="Tahoma"/>
      <family val="2"/>
    </font>
    <font>
      <b/>
      <sz val="9"/>
      <color indexed="81"/>
      <name val="Tahoma"/>
      <family val="2"/>
    </font>
    <font>
      <sz val="9"/>
      <color indexed="81"/>
      <name val="Tahoma"/>
      <family val="2"/>
    </font>
    <font>
      <b/>
      <sz val="8"/>
      <color indexed="81"/>
      <name val="Tahoma"/>
      <family val="2"/>
    </font>
    <font>
      <sz val="8"/>
      <color indexed="81"/>
      <name val="Tahoma"/>
      <family val="2"/>
    </font>
    <font>
      <sz val="11"/>
      <color rgb="FFFF0000"/>
      <name val="Calibri"/>
      <family val="2"/>
      <scheme val="minor"/>
    </font>
    <font>
      <b/>
      <sz val="11"/>
      <color rgb="FFFF0000"/>
      <name val="Calibri"/>
      <family val="2"/>
      <scheme val="minor"/>
    </font>
    <font>
      <sz val="11"/>
      <color theme="1"/>
      <name val="Arial"/>
      <family val="2"/>
    </font>
    <font>
      <b/>
      <i/>
      <sz val="11"/>
      <color theme="1"/>
      <name val="Calibri"/>
      <family val="2"/>
      <scheme val="minor"/>
    </font>
    <font>
      <b/>
      <sz val="10"/>
      <color rgb="FFFF0000"/>
      <name val="Tahoma"/>
      <family val="2"/>
    </font>
    <font>
      <b/>
      <sz val="11"/>
      <color theme="1"/>
      <name val="Calibri"/>
      <family val="2"/>
      <scheme val="minor"/>
    </font>
    <font>
      <b/>
      <sz val="9"/>
      <name val="Tahoma"/>
      <family val="2"/>
    </font>
    <font>
      <b/>
      <sz val="9"/>
      <color rgb="FFFF0000"/>
      <name val="Tahoma"/>
      <family val="2"/>
    </font>
    <font>
      <b/>
      <sz val="8"/>
      <name val="Tahoma"/>
      <family val="2"/>
    </font>
    <font>
      <sz val="8"/>
      <name val="Tahoma"/>
      <family val="2"/>
    </font>
    <font>
      <sz val="8"/>
      <name val="Arial"/>
      <family val="2"/>
    </font>
    <font>
      <sz val="8"/>
      <color theme="1"/>
      <name val="Calibri"/>
      <family val="2"/>
      <scheme val="minor"/>
    </font>
    <font>
      <b/>
      <sz val="8"/>
      <color theme="1"/>
      <name val="Tahoma"/>
      <family val="2"/>
    </font>
    <font>
      <sz val="8"/>
      <color rgb="FF0070C0"/>
      <name val="Tahoma"/>
      <family val="2"/>
    </font>
    <font>
      <sz val="8"/>
      <color theme="1"/>
      <name val="Tahoma"/>
      <family val="2"/>
    </font>
    <font>
      <b/>
      <sz val="8"/>
      <name val="Arial"/>
      <family val="2"/>
    </font>
    <font>
      <sz val="8"/>
      <color theme="1"/>
      <name val="Arial"/>
      <family val="2"/>
    </font>
    <font>
      <sz val="8"/>
      <color rgb="FFFF0000"/>
      <name val="Tahoma"/>
      <family val="2"/>
    </font>
    <font>
      <sz val="8"/>
      <color theme="0"/>
      <name val="Tahoma"/>
      <family val="2"/>
    </font>
    <font>
      <sz val="8"/>
      <color theme="0"/>
      <name val="Arial"/>
      <family val="2"/>
    </font>
    <font>
      <sz val="8"/>
      <color indexed="9"/>
      <name val="Arial"/>
      <family val="2"/>
    </font>
    <font>
      <sz val="8"/>
      <color rgb="FF00B0F0"/>
      <name val="Tahoma"/>
      <family val="2"/>
    </font>
    <font>
      <sz val="8"/>
      <color rgb="FFFFC000"/>
      <name val="Tahoma"/>
      <family val="2"/>
    </font>
    <font>
      <sz val="8"/>
      <color indexed="8"/>
      <name val="Tahoma"/>
      <family val="2"/>
    </font>
    <font>
      <sz val="8"/>
      <color indexed="8"/>
      <name val="Arial"/>
      <family val="2"/>
    </font>
    <font>
      <i/>
      <sz val="8"/>
      <color theme="1"/>
      <name val="Tahoma"/>
      <family val="2"/>
    </font>
    <font>
      <i/>
      <sz val="11"/>
      <color theme="1"/>
      <name val="Calibri"/>
      <family val="2"/>
      <scheme val="minor"/>
    </font>
  </fonts>
  <fills count="22">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rgb="FFFFC000"/>
        <bgColor indexed="64"/>
      </patternFill>
    </fill>
    <fill>
      <patternFill patternType="solid">
        <fgColor indexed="9"/>
        <bgColor indexed="64"/>
      </patternFill>
    </fill>
    <fill>
      <patternFill patternType="solid">
        <fgColor indexed="44"/>
        <bgColor indexed="64"/>
      </patternFill>
    </fill>
    <fill>
      <patternFill patternType="solid">
        <fgColor rgb="FFFFFFFF"/>
        <bgColor rgb="FF000000"/>
      </patternFill>
    </fill>
    <fill>
      <patternFill patternType="solid">
        <fgColor rgb="FF00B050"/>
        <bgColor indexed="64"/>
      </patternFill>
    </fill>
    <fill>
      <patternFill patternType="solid">
        <fgColor rgb="FFFF0000"/>
        <bgColor indexed="64"/>
      </patternFill>
    </fill>
    <fill>
      <patternFill patternType="solid">
        <fgColor theme="2"/>
        <bgColor indexed="64"/>
      </patternFill>
    </fill>
    <fill>
      <patternFill patternType="solid">
        <fgColor rgb="FFFF7C8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ABAD"/>
        <bgColor indexed="64"/>
      </patternFill>
    </fill>
    <fill>
      <patternFill patternType="solid">
        <fgColor rgb="FFFFC9C9"/>
        <bgColor indexed="64"/>
      </patternFill>
    </fill>
    <fill>
      <patternFill patternType="solid">
        <fgColor theme="8" tint="0.79998168889431442"/>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rgb="FFFFFF00"/>
        <bgColor indexed="64"/>
      </patternFill>
    </fill>
    <fill>
      <patternFill patternType="solid">
        <fgColor theme="0" tint="-0.14999847407452621"/>
        <bgColor indexed="64"/>
      </patternFill>
    </fill>
  </fills>
  <borders count="18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22"/>
      </right>
      <top style="thin">
        <color indexed="64"/>
      </top>
      <bottom style="thin">
        <color indexed="22"/>
      </bottom>
      <diagonal/>
    </border>
    <border>
      <left/>
      <right style="thin">
        <color indexed="22"/>
      </right>
      <top style="thin">
        <color indexed="64"/>
      </top>
      <bottom style="thin">
        <color indexed="22"/>
      </bottom>
      <diagonal/>
    </border>
    <border>
      <left/>
      <right style="thin">
        <color indexed="64"/>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style="thin">
        <color indexed="22"/>
      </right>
      <top style="thin">
        <color indexed="22"/>
      </top>
      <bottom style="thin">
        <color indexed="22"/>
      </bottom>
      <diagonal/>
    </border>
    <border>
      <left/>
      <right style="thin">
        <color indexed="64"/>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top style="thin">
        <color indexed="22"/>
      </top>
      <bottom style="thin">
        <color indexed="64"/>
      </bottom>
      <diagonal/>
    </border>
    <border>
      <left/>
      <right/>
      <top style="thin">
        <color indexed="22"/>
      </top>
      <bottom style="thin">
        <color indexed="64"/>
      </bottom>
      <diagonal/>
    </border>
    <border>
      <left style="thin">
        <color indexed="64"/>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64"/>
      </left>
      <right style="thin">
        <color indexed="22"/>
      </right>
      <top style="thin">
        <color indexed="22"/>
      </top>
      <bottom/>
      <diagonal/>
    </border>
    <border>
      <left/>
      <right style="thin">
        <color indexed="22"/>
      </right>
      <top style="thin">
        <color indexed="22"/>
      </top>
      <bottom/>
      <diagonal/>
    </border>
    <border>
      <left/>
      <right style="thin">
        <color indexed="64"/>
      </right>
      <top style="thin">
        <color indexed="22"/>
      </top>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top/>
      <bottom/>
      <diagonal/>
    </border>
    <border>
      <left style="thin">
        <color indexed="22"/>
      </left>
      <right style="thin">
        <color indexed="64"/>
      </right>
      <top/>
      <bottom/>
      <diagonal/>
    </border>
    <border>
      <left/>
      <right style="thin">
        <color indexed="22"/>
      </right>
      <top/>
      <bottom style="thin">
        <color indexed="22"/>
      </bottom>
      <diagonal/>
    </border>
    <border>
      <left/>
      <right style="thin">
        <color indexed="64"/>
      </right>
      <top/>
      <bottom style="thin">
        <color indexed="22"/>
      </bottom>
      <diagonal/>
    </border>
    <border>
      <left style="thin">
        <color indexed="22"/>
      </left>
      <right style="thin">
        <color indexed="64"/>
      </right>
      <top/>
      <bottom style="thin">
        <color indexed="22"/>
      </bottom>
      <diagonal/>
    </border>
    <border>
      <left style="thin">
        <color indexed="22"/>
      </left>
      <right/>
      <top style="thin">
        <color indexed="22"/>
      </top>
      <bottom/>
      <diagonal/>
    </border>
    <border>
      <left/>
      <right style="thin">
        <color indexed="55"/>
      </right>
      <top style="thin">
        <color indexed="64"/>
      </top>
      <bottom/>
      <diagonal/>
    </border>
    <border>
      <left style="thin">
        <color indexed="55"/>
      </left>
      <right style="thin">
        <color indexed="55"/>
      </right>
      <top style="thin">
        <color indexed="64"/>
      </top>
      <bottom/>
      <diagonal/>
    </border>
    <border>
      <left style="thin">
        <color indexed="55"/>
      </left>
      <right style="thin">
        <color indexed="64"/>
      </right>
      <top style="thin">
        <color indexed="64"/>
      </top>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indexed="22"/>
      </right>
      <top style="thin">
        <color indexed="22"/>
      </top>
      <bottom style="thin">
        <color indexed="64"/>
      </bottom>
      <diagonal/>
    </border>
    <border>
      <left/>
      <right style="thin">
        <color indexed="22"/>
      </right>
      <top style="thin">
        <color indexed="22"/>
      </top>
      <bottom style="thin">
        <color indexed="64"/>
      </bottom>
      <diagonal/>
    </border>
    <border>
      <left/>
      <right style="thin">
        <color indexed="64"/>
      </right>
      <top style="thin">
        <color indexed="22"/>
      </top>
      <bottom style="thin">
        <color indexed="64"/>
      </bottom>
      <diagonal/>
    </border>
    <border>
      <left style="thin">
        <color indexed="22"/>
      </left>
      <right style="thin">
        <color indexed="22"/>
      </right>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top/>
      <bottom style="thin">
        <color indexed="64"/>
      </bottom>
      <diagonal/>
    </border>
    <border>
      <left style="thin">
        <color indexed="22"/>
      </left>
      <right style="thin">
        <color indexed="64"/>
      </right>
      <top/>
      <bottom style="thin">
        <color indexed="64"/>
      </bottom>
      <diagonal/>
    </border>
    <border>
      <left style="thin">
        <color indexed="64"/>
      </left>
      <right style="thin">
        <color indexed="22"/>
      </right>
      <top style="thin">
        <color indexed="64"/>
      </top>
      <bottom style="thin">
        <color indexed="64"/>
      </bottom>
      <diagonal/>
    </border>
    <border>
      <left style="thin">
        <color indexed="22"/>
      </left>
      <right style="thin">
        <color indexed="22"/>
      </right>
      <top style="thin">
        <color indexed="64"/>
      </top>
      <bottom style="thin">
        <color indexed="64"/>
      </bottom>
      <diagonal/>
    </border>
    <border>
      <left style="thin">
        <color indexed="22"/>
      </left>
      <right/>
      <top style="thin">
        <color indexed="64"/>
      </top>
      <bottom style="thin">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22"/>
      </left>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hair">
        <color indexed="64"/>
      </left>
      <right style="hair">
        <color indexed="64"/>
      </right>
      <top style="hair">
        <color indexed="64"/>
      </top>
      <bottom/>
      <diagonal/>
    </border>
    <border>
      <left/>
      <right style="thin">
        <color indexed="23"/>
      </right>
      <top style="thin">
        <color indexed="64"/>
      </top>
      <bottom style="thin">
        <color indexed="23"/>
      </bottom>
      <diagonal/>
    </border>
    <border>
      <left style="thin">
        <color indexed="23"/>
      </left>
      <right style="thin">
        <color indexed="23"/>
      </right>
      <top style="thin">
        <color indexed="64"/>
      </top>
      <bottom style="thin">
        <color indexed="23"/>
      </bottom>
      <diagonal/>
    </border>
    <border>
      <left style="thin">
        <color indexed="23"/>
      </left>
      <right style="thin">
        <color indexed="64"/>
      </right>
      <top style="thin">
        <color indexed="64"/>
      </top>
      <bottom style="thin">
        <color indexed="23"/>
      </bottom>
      <diagonal/>
    </border>
    <border>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64"/>
      </right>
      <top style="thin">
        <color indexed="23"/>
      </top>
      <bottom style="thin">
        <color indexed="23"/>
      </bottom>
      <diagonal/>
    </border>
    <border>
      <left style="thin">
        <color indexed="64"/>
      </left>
      <right/>
      <top style="hair">
        <color indexed="64"/>
      </top>
      <bottom/>
      <diagonal/>
    </border>
    <border>
      <left/>
      <right style="thin">
        <color indexed="23"/>
      </right>
      <top style="thin">
        <color indexed="23"/>
      </top>
      <bottom/>
      <diagonal/>
    </border>
    <border>
      <left style="thin">
        <color indexed="23"/>
      </left>
      <right style="thin">
        <color indexed="23"/>
      </right>
      <top style="thin">
        <color indexed="23"/>
      </top>
      <bottom/>
      <diagonal/>
    </border>
    <border>
      <left style="thin">
        <color indexed="23"/>
      </left>
      <right style="thin">
        <color indexed="64"/>
      </right>
      <top style="thin">
        <color indexed="23"/>
      </top>
      <bottom/>
      <diagonal/>
    </border>
    <border>
      <left/>
      <right style="thin">
        <color indexed="55"/>
      </right>
      <top style="thin">
        <color indexed="64"/>
      </top>
      <bottom style="thin">
        <color indexed="55"/>
      </bottom>
      <diagonal/>
    </border>
    <border>
      <left style="thin">
        <color indexed="55"/>
      </left>
      <right style="thin">
        <color indexed="55"/>
      </right>
      <top style="thin">
        <color indexed="64"/>
      </top>
      <bottom style="thin">
        <color indexed="55"/>
      </bottom>
      <diagonal/>
    </border>
    <border>
      <left style="thin">
        <color indexed="55"/>
      </left>
      <right style="thin">
        <color indexed="64"/>
      </right>
      <top style="thin">
        <color indexed="64"/>
      </top>
      <bottom style="thin">
        <color indexed="55"/>
      </bottom>
      <diagonal/>
    </border>
    <border>
      <left/>
      <right style="thin">
        <color indexed="55"/>
      </right>
      <top style="thin">
        <color indexed="55"/>
      </top>
      <bottom/>
      <diagonal/>
    </border>
    <border>
      <left style="thin">
        <color indexed="55"/>
      </left>
      <right style="thin">
        <color indexed="55"/>
      </right>
      <top style="thin">
        <color indexed="55"/>
      </top>
      <bottom/>
      <diagonal/>
    </border>
    <border>
      <left style="thin">
        <color indexed="55"/>
      </left>
      <right style="thin">
        <color indexed="64"/>
      </right>
      <top style="thin">
        <color indexed="55"/>
      </top>
      <bottom/>
      <diagonal/>
    </border>
    <border>
      <left/>
      <right style="thin">
        <color indexed="55"/>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64"/>
      </right>
      <top style="thin">
        <color indexed="55"/>
      </top>
      <bottom style="thin">
        <color indexed="55"/>
      </bottom>
      <diagonal/>
    </border>
    <border>
      <left/>
      <right style="thin">
        <color indexed="55"/>
      </right>
      <top style="thin">
        <color indexed="55"/>
      </top>
      <bottom style="thin">
        <color indexed="64"/>
      </bottom>
      <diagonal/>
    </border>
    <border>
      <left style="thin">
        <color indexed="55"/>
      </left>
      <right style="thin">
        <color indexed="55"/>
      </right>
      <top style="thin">
        <color indexed="55"/>
      </top>
      <bottom style="thin">
        <color indexed="64"/>
      </bottom>
      <diagonal/>
    </border>
    <border>
      <left style="thin">
        <color indexed="55"/>
      </left>
      <right style="thin">
        <color indexed="64"/>
      </right>
      <top style="thin">
        <color indexed="55"/>
      </top>
      <bottom style="thin">
        <color indexed="64"/>
      </bottom>
      <diagonal/>
    </border>
    <border>
      <left/>
      <right style="thin">
        <color indexed="55"/>
      </right>
      <top style="thin">
        <color indexed="64"/>
      </top>
      <bottom style="thin">
        <color indexed="64"/>
      </bottom>
      <diagonal/>
    </border>
    <border>
      <left style="thin">
        <color indexed="55"/>
      </left>
      <right style="thin">
        <color indexed="55"/>
      </right>
      <top style="thin">
        <color indexed="64"/>
      </top>
      <bottom style="thin">
        <color indexed="64"/>
      </bottom>
      <diagonal/>
    </border>
    <border>
      <left style="thin">
        <color indexed="55"/>
      </left>
      <right style="thin">
        <color indexed="64"/>
      </right>
      <top style="thin">
        <color indexed="64"/>
      </top>
      <bottom style="thin">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hair">
        <color indexed="64"/>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hair">
        <color indexed="64"/>
      </left>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style="thin">
        <color indexed="64"/>
      </left>
      <right style="thin">
        <color indexed="22"/>
      </right>
      <top style="thin">
        <color indexed="22"/>
      </top>
      <bottom style="double">
        <color indexed="64"/>
      </bottom>
      <diagonal/>
    </border>
    <border>
      <left/>
      <right style="thin">
        <color indexed="22"/>
      </right>
      <top style="thin">
        <color indexed="22"/>
      </top>
      <bottom style="double">
        <color indexed="64"/>
      </bottom>
      <diagonal/>
    </border>
    <border>
      <left/>
      <right style="thin">
        <color indexed="64"/>
      </right>
      <top style="thin">
        <color indexed="22"/>
      </top>
      <bottom style="double">
        <color indexed="64"/>
      </bottom>
      <diagonal/>
    </border>
    <border>
      <left style="thin">
        <color indexed="22"/>
      </left>
      <right style="thin">
        <color indexed="22"/>
      </right>
      <top style="thin">
        <color indexed="22"/>
      </top>
      <bottom style="double">
        <color indexed="64"/>
      </bottom>
      <diagonal/>
    </border>
    <border>
      <left style="thin">
        <color indexed="22"/>
      </left>
      <right/>
      <top style="thin">
        <color indexed="22"/>
      </top>
      <bottom style="double">
        <color indexed="64"/>
      </bottom>
      <diagonal/>
    </border>
    <border>
      <left style="thin">
        <color indexed="22"/>
      </left>
      <right style="thin">
        <color indexed="64"/>
      </right>
      <top style="thin">
        <color indexed="22"/>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style="thin">
        <color indexed="64"/>
      </left>
      <right/>
      <top style="double">
        <color indexed="64"/>
      </top>
      <bottom style="hair">
        <color indexed="64"/>
      </bottom>
      <diagonal/>
    </border>
    <border>
      <left style="thin">
        <color indexed="64"/>
      </left>
      <right style="thin">
        <color indexed="64"/>
      </right>
      <top style="double">
        <color indexed="64"/>
      </top>
      <bottom style="thin">
        <color indexed="64"/>
      </bottom>
      <diagonal/>
    </border>
    <border>
      <left/>
      <right/>
      <top style="double">
        <color indexed="64"/>
      </top>
      <bottom style="hair">
        <color indexed="64"/>
      </bottom>
      <diagonal/>
    </border>
    <border>
      <left style="thin">
        <color indexed="64"/>
      </left>
      <right style="hair">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double">
        <color indexed="64"/>
      </top>
      <bottom/>
      <diagonal/>
    </border>
    <border>
      <left style="hair">
        <color indexed="64"/>
      </left>
      <right style="thin">
        <color indexed="64"/>
      </right>
      <top style="double">
        <color indexed="64"/>
      </top>
      <bottom/>
      <diagonal/>
    </border>
    <border>
      <left/>
      <right style="hair">
        <color indexed="64"/>
      </right>
      <top style="double">
        <color indexed="64"/>
      </top>
      <bottom style="hair">
        <color indexed="64"/>
      </bottom>
      <diagonal/>
    </border>
    <border>
      <left style="hair">
        <color indexed="64"/>
      </left>
      <right/>
      <top style="double">
        <color indexed="64"/>
      </top>
      <bottom style="hair">
        <color indexed="64"/>
      </bottom>
      <diagonal/>
    </border>
    <border>
      <left style="hair">
        <color indexed="64"/>
      </left>
      <right style="thin">
        <color indexed="64"/>
      </right>
      <top style="double">
        <color indexed="64"/>
      </top>
      <bottom style="hair">
        <color indexed="64"/>
      </bottom>
      <diagonal/>
    </border>
    <border>
      <left/>
      <right/>
      <top style="double">
        <color indexed="64"/>
      </top>
      <bottom/>
      <diagonal/>
    </border>
    <border>
      <left/>
      <right/>
      <top style="double">
        <color indexed="64"/>
      </top>
      <bottom style="thin">
        <color indexed="22"/>
      </bottom>
      <diagonal/>
    </border>
    <border>
      <left style="thin">
        <color indexed="64"/>
      </left>
      <right/>
      <top style="double">
        <color indexed="64"/>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hair">
        <color indexed="64"/>
      </left>
      <right style="thin">
        <color indexed="64"/>
      </right>
      <top/>
      <bottom/>
      <diagonal/>
    </border>
    <border>
      <left/>
      <right/>
      <top style="thin">
        <color indexed="22"/>
      </top>
      <bottom style="thin">
        <color indexed="22"/>
      </bottom>
      <diagonal/>
    </border>
    <border>
      <left style="hair">
        <color indexed="64"/>
      </left>
      <right style="thin">
        <color indexed="64"/>
      </right>
      <top style="hair">
        <color indexed="64"/>
      </top>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hair">
        <color indexed="64"/>
      </left>
      <right style="hair">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top/>
      <bottom style="thin">
        <color indexed="22"/>
      </bottom>
      <diagonal/>
    </border>
    <border>
      <left style="hair">
        <color indexed="64"/>
      </left>
      <right style="thin">
        <color indexed="64"/>
      </right>
      <top style="thin">
        <color indexed="64"/>
      </top>
      <bottom/>
      <diagonal/>
    </border>
    <border>
      <left/>
      <right/>
      <top style="hair">
        <color indexed="64"/>
      </top>
      <bottom/>
      <diagonal/>
    </border>
    <border>
      <left style="thin">
        <color indexed="64"/>
      </left>
      <right style="hair">
        <color indexed="64"/>
      </right>
      <top style="hair">
        <color indexed="64"/>
      </top>
      <bottom/>
      <diagonal/>
    </border>
    <border>
      <left/>
      <right/>
      <top/>
      <bottom style="hair">
        <color indexed="64"/>
      </bottom>
      <diagonal/>
    </border>
    <border>
      <left/>
      <right style="hair">
        <color indexed="64"/>
      </right>
      <top style="hair">
        <color indexed="64"/>
      </top>
      <bottom/>
      <diagonal/>
    </border>
    <border>
      <left style="hair">
        <color indexed="64"/>
      </left>
      <right/>
      <top style="hair">
        <color indexed="64"/>
      </top>
      <bottom/>
      <diagonal/>
    </border>
    <border>
      <left style="hair">
        <color indexed="64"/>
      </left>
      <right style="hair">
        <color indexed="64"/>
      </right>
      <top style="thin">
        <color indexed="64"/>
      </top>
      <bottom/>
      <diagonal/>
    </border>
    <border>
      <left style="thin">
        <color indexed="64"/>
      </left>
      <right/>
      <top/>
      <bottom style="hair">
        <color indexed="64"/>
      </bottom>
      <diagonal/>
    </border>
    <border>
      <left style="thin">
        <color indexed="64"/>
      </left>
      <right style="hair">
        <color indexed="64"/>
      </right>
      <top/>
      <bottom/>
      <diagonal/>
    </border>
    <border>
      <left style="hair">
        <color indexed="64"/>
      </left>
      <right style="hair">
        <color indexed="64"/>
      </right>
      <top/>
      <bottom/>
      <diagonal/>
    </border>
    <border>
      <left/>
      <right style="hair">
        <color indexed="64"/>
      </right>
      <top/>
      <bottom/>
      <diagonal/>
    </border>
    <border>
      <left style="hair">
        <color indexed="64"/>
      </left>
      <right/>
      <top/>
      <bottom/>
      <diagonal/>
    </border>
    <border>
      <left style="thin">
        <color indexed="64"/>
      </left>
      <right style="thin">
        <color indexed="64"/>
      </right>
      <top style="hair">
        <color indexed="64"/>
      </top>
      <bottom/>
      <diagonal/>
    </border>
    <border>
      <left/>
      <right/>
      <top style="thin">
        <color indexed="22"/>
      </top>
      <bottom/>
      <diagonal/>
    </border>
    <border>
      <left style="hair">
        <color indexed="64"/>
      </left>
      <right style="hair">
        <color indexed="64"/>
      </right>
      <top/>
      <bottom style="double">
        <color indexed="64"/>
      </bottom>
      <diagonal/>
    </border>
    <border>
      <left style="hair">
        <color indexed="64"/>
      </left>
      <right style="thin">
        <color indexed="64"/>
      </right>
      <top/>
      <bottom style="double">
        <color indexed="64"/>
      </bottom>
      <diagonal/>
    </border>
    <border>
      <left/>
      <right/>
      <top style="thin">
        <color indexed="22"/>
      </top>
      <bottom style="double">
        <color indexed="64"/>
      </bottom>
      <diagonal/>
    </border>
    <border>
      <left style="thin">
        <color auto="1"/>
      </left>
      <right style="thin">
        <color auto="1"/>
      </right>
      <top style="thin">
        <color auto="1"/>
      </top>
      <bottom style="medium">
        <color auto="1"/>
      </bottom>
      <diagonal/>
    </border>
    <border>
      <left/>
      <right style="thin">
        <color indexed="64"/>
      </right>
      <top/>
      <bottom style="hair">
        <color indexed="64"/>
      </bottom>
      <diagonal/>
    </border>
    <border>
      <left style="thin">
        <color auto="1"/>
      </left>
      <right style="thin">
        <color auto="1"/>
      </right>
      <top style="medium">
        <color auto="1"/>
      </top>
      <bottom style="thin">
        <color auto="1"/>
      </bottom>
      <diagonal/>
    </border>
    <border>
      <left/>
      <right style="thin">
        <color auto="1"/>
      </right>
      <top style="thin">
        <color auto="1"/>
      </top>
      <bottom style="thin">
        <color auto="1"/>
      </bottom>
      <diagonal/>
    </border>
    <border>
      <left style="hair">
        <color indexed="64"/>
      </left>
      <right/>
      <top/>
      <bottom style="double">
        <color indexed="64"/>
      </bottom>
      <diagonal/>
    </border>
    <border>
      <left style="thin">
        <color indexed="64"/>
      </left>
      <right/>
      <top style="thin">
        <color indexed="64"/>
      </top>
      <bottom style="double">
        <color indexed="64"/>
      </bottom>
      <diagonal/>
    </border>
    <border>
      <left style="hair">
        <color indexed="64"/>
      </left>
      <right/>
      <top/>
      <bottom style="thin">
        <color indexed="64"/>
      </bottom>
      <diagonal/>
    </border>
    <border>
      <left/>
      <right/>
      <top style="hair">
        <color indexed="64"/>
      </top>
      <bottom style="double">
        <color indexed="64"/>
      </bottom>
      <diagonal/>
    </border>
    <border>
      <left style="thin">
        <color indexed="64"/>
      </left>
      <right style="hair">
        <color indexed="64"/>
      </right>
      <top/>
      <bottom style="thin">
        <color indexed="64"/>
      </bottom>
      <diagonal/>
    </border>
    <border>
      <left/>
      <right style="thin">
        <color indexed="64"/>
      </right>
      <top style="hair">
        <color indexed="64"/>
      </top>
      <bottom style="hair">
        <color indexed="64"/>
      </bottom>
      <diagonal/>
    </border>
    <border>
      <left style="hair">
        <color indexed="64"/>
      </left>
      <right style="thin">
        <color indexed="64"/>
      </right>
      <top style="thin">
        <color indexed="64"/>
      </top>
      <bottom/>
      <diagonal/>
    </border>
    <border>
      <left/>
      <right/>
      <top style="thin">
        <color indexed="64"/>
      </top>
      <bottom style="thin">
        <color indexed="64"/>
      </bottom>
      <diagonal/>
    </border>
    <border>
      <left style="thin">
        <color indexed="55"/>
      </left>
      <right style="thin">
        <color indexed="55"/>
      </right>
      <top style="thin">
        <color indexed="55"/>
      </top>
      <bottom style="thin">
        <color indexed="64"/>
      </bottom>
      <diagonal/>
    </border>
    <border>
      <left/>
      <right/>
      <top/>
      <bottom style="medium">
        <color indexed="64"/>
      </bottom>
      <diagonal/>
    </border>
    <border>
      <left/>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9" fillId="0" borderId="0"/>
    <xf numFmtId="0" fontId="9" fillId="0" borderId="0"/>
  </cellStyleXfs>
  <cellXfs count="3069">
    <xf numFmtId="0" fontId="0" fillId="0" borderId="0" xfId="0"/>
    <xf numFmtId="165" fontId="2" fillId="2" borderId="3" xfId="1" applyNumberFormat="1" applyFont="1" applyFill="1" applyBorder="1" applyAlignment="1">
      <alignment vertical="center" wrapText="1"/>
    </xf>
    <xf numFmtId="0" fontId="4" fillId="0" borderId="0" xfId="0" applyFont="1"/>
    <xf numFmtId="165" fontId="3" fillId="2" borderId="9" xfId="1" applyNumberFormat="1" applyFont="1" applyFill="1" applyBorder="1" applyAlignment="1">
      <alignment vertical="center" wrapText="1"/>
    </xf>
    <xf numFmtId="166" fontId="3" fillId="2" borderId="9" xfId="1" applyNumberFormat="1" applyFont="1" applyFill="1" applyBorder="1" applyAlignment="1">
      <alignment horizontal="center" vertical="center" wrapText="1"/>
    </xf>
    <xf numFmtId="166" fontId="3" fillId="2" borderId="9" xfId="1" applyNumberFormat="1" applyFont="1" applyFill="1" applyBorder="1" applyAlignment="1">
      <alignment vertical="center" wrapText="1"/>
    </xf>
    <xf numFmtId="165" fontId="3" fillId="2" borderId="8" xfId="1" applyNumberFormat="1" applyFont="1" applyFill="1" applyBorder="1" applyAlignment="1">
      <alignment vertical="center" wrapText="1"/>
    </xf>
    <xf numFmtId="165" fontId="3" fillId="2" borderId="14" xfId="1" applyNumberFormat="1" applyFont="1" applyFill="1" applyBorder="1" applyAlignment="1">
      <alignment vertical="center" wrapText="1"/>
    </xf>
    <xf numFmtId="164" fontId="3" fillId="2" borderId="9" xfId="1" applyFont="1" applyFill="1" applyBorder="1" applyAlignment="1">
      <alignment horizontal="center" vertical="center" wrapText="1"/>
    </xf>
    <xf numFmtId="9" fontId="3" fillId="2" borderId="9" xfId="2" applyFont="1" applyFill="1" applyBorder="1" applyAlignment="1">
      <alignment horizontal="center" vertical="center"/>
    </xf>
    <xf numFmtId="2" fontId="3" fillId="2" borderId="9" xfId="0" applyNumberFormat="1" applyFont="1" applyFill="1" applyBorder="1" applyAlignment="1">
      <alignment horizontal="center" vertical="center" wrapText="1"/>
    </xf>
    <xf numFmtId="0" fontId="3" fillId="2" borderId="10" xfId="0" applyNumberFormat="1" applyFont="1" applyFill="1" applyBorder="1" applyAlignment="1">
      <alignment vertical="center" wrapText="1"/>
    </xf>
    <xf numFmtId="0" fontId="3" fillId="2" borderId="9" xfId="1" applyNumberFormat="1" applyFont="1" applyFill="1" applyBorder="1" applyAlignment="1">
      <alignment horizontal="center" vertical="center" wrapText="1"/>
    </xf>
    <xf numFmtId="0" fontId="3" fillId="2" borderId="9" xfId="1" applyNumberFormat="1" applyFont="1" applyFill="1" applyBorder="1" applyAlignment="1">
      <alignment horizontal="center" wrapText="1"/>
    </xf>
    <xf numFmtId="0" fontId="3" fillId="2" borderId="14" xfId="0" applyFont="1" applyFill="1" applyBorder="1" applyAlignment="1">
      <alignment horizontal="center" vertical="center"/>
    </xf>
    <xf numFmtId="0" fontId="3" fillId="2" borderId="4" xfId="0" applyFont="1" applyFill="1" applyBorder="1" applyAlignment="1">
      <alignment horizontal="center" vertical="center"/>
    </xf>
    <xf numFmtId="0" fontId="4" fillId="0" borderId="11" xfId="0" applyNumberFormat="1" applyFont="1" applyFill="1" applyBorder="1" applyAlignment="1">
      <alignment wrapText="1"/>
    </xf>
    <xf numFmtId="165" fontId="4" fillId="0" borderId="17" xfId="1" applyNumberFormat="1" applyFont="1" applyFill="1" applyBorder="1"/>
    <xf numFmtId="164" fontId="4" fillId="0" borderId="0" xfId="0" applyNumberFormat="1" applyFont="1"/>
    <xf numFmtId="0" fontId="4" fillId="0" borderId="0" xfId="0" applyNumberFormat="1" applyFont="1" applyFill="1" applyBorder="1" applyAlignment="1">
      <alignment wrapText="1"/>
    </xf>
    <xf numFmtId="165" fontId="4" fillId="0" borderId="32" xfId="1" applyNumberFormat="1" applyFont="1" applyFill="1" applyBorder="1"/>
    <xf numFmtId="165" fontId="4" fillId="0" borderId="33" xfId="1" applyNumberFormat="1" applyFont="1" applyFill="1" applyBorder="1"/>
    <xf numFmtId="0" fontId="4" fillId="0" borderId="34" xfId="0" applyFont="1" applyFill="1" applyBorder="1" applyAlignment="1">
      <alignment wrapText="1"/>
    </xf>
    <xf numFmtId="0" fontId="4" fillId="0" borderId="33" xfId="0" applyFont="1" applyFill="1" applyBorder="1" applyAlignment="1">
      <alignment wrapText="1"/>
    </xf>
    <xf numFmtId="9" fontId="4" fillId="0" borderId="33" xfId="2" applyFont="1" applyFill="1" applyBorder="1" applyAlignment="1"/>
    <xf numFmtId="2" fontId="4" fillId="0" borderId="33" xfId="0" applyNumberFormat="1" applyFont="1" applyFill="1" applyBorder="1" applyAlignment="1">
      <alignment wrapText="1"/>
    </xf>
    <xf numFmtId="166" fontId="4" fillId="0" borderId="18" xfId="1" applyNumberFormat="1" applyFont="1" applyFill="1" applyBorder="1" applyAlignment="1">
      <alignment wrapText="1"/>
    </xf>
    <xf numFmtId="166" fontId="4" fillId="4" borderId="35" xfId="1" quotePrefix="1" applyNumberFormat="1" applyFont="1" applyFill="1" applyBorder="1" applyAlignment="1">
      <alignment vertical="center" wrapText="1"/>
    </xf>
    <xf numFmtId="0" fontId="4" fillId="0" borderId="34" xfId="0" quotePrefix="1" applyNumberFormat="1" applyFont="1" applyFill="1" applyBorder="1" applyAlignment="1">
      <alignment horizontal="center" vertical="center" wrapText="1"/>
    </xf>
    <xf numFmtId="0" fontId="4" fillId="0" borderId="33" xfId="0" quotePrefix="1" applyNumberFormat="1" applyFont="1" applyFill="1" applyBorder="1" applyAlignment="1">
      <alignment horizontal="center" vertical="center" wrapText="1"/>
    </xf>
    <xf numFmtId="0" fontId="4" fillId="0" borderId="33" xfId="0" quotePrefix="1" applyNumberFormat="1" applyFont="1" applyFill="1" applyBorder="1" applyAlignment="1">
      <alignment vertical="center" wrapText="1"/>
    </xf>
    <xf numFmtId="0" fontId="4" fillId="0" borderId="36" xfId="0" quotePrefix="1" applyNumberFormat="1" applyFont="1" applyFill="1" applyBorder="1" applyAlignment="1">
      <alignment horizontal="center" vertical="center" wrapText="1"/>
    </xf>
    <xf numFmtId="2" fontId="4" fillId="5" borderId="29" xfId="0" applyNumberFormat="1" applyFont="1" applyFill="1" applyBorder="1" applyAlignment="1">
      <alignment wrapText="1"/>
    </xf>
    <xf numFmtId="2" fontId="4" fillId="0" borderId="37" xfId="0" applyNumberFormat="1" applyFont="1" applyFill="1" applyBorder="1" applyAlignment="1">
      <alignment wrapText="1"/>
    </xf>
    <xf numFmtId="2" fontId="4" fillId="0" borderId="38" xfId="0" applyNumberFormat="1" applyFont="1" applyFill="1" applyBorder="1" applyAlignment="1">
      <alignment wrapText="1"/>
    </xf>
    <xf numFmtId="165" fontId="4" fillId="0" borderId="37" xfId="1" applyNumberFormat="1" applyFont="1" applyFill="1" applyBorder="1" applyAlignment="1">
      <alignment wrapText="1"/>
    </xf>
    <xf numFmtId="165" fontId="4" fillId="0" borderId="30" xfId="1" applyNumberFormat="1" applyFont="1" applyFill="1" applyBorder="1" applyAlignment="1">
      <alignment wrapText="1"/>
    </xf>
    <xf numFmtId="165" fontId="4" fillId="0" borderId="31" xfId="1" applyNumberFormat="1" applyFont="1" applyFill="1" applyBorder="1" applyAlignment="1">
      <alignment wrapText="1"/>
    </xf>
    <xf numFmtId="165" fontId="4" fillId="0" borderId="29" xfId="1" applyNumberFormat="1" applyFont="1" applyFill="1" applyBorder="1" applyAlignment="1">
      <alignment wrapText="1"/>
    </xf>
    <xf numFmtId="0" fontId="6" fillId="0" borderId="30" xfId="0" quotePrefix="1" applyNumberFormat="1" applyFont="1" applyFill="1" applyBorder="1" applyAlignment="1">
      <alignment vertical="center" wrapText="1"/>
    </xf>
    <xf numFmtId="0" fontId="6" fillId="0" borderId="31" xfId="0" quotePrefix="1" applyNumberFormat="1" applyFont="1" applyFill="1" applyBorder="1" applyAlignment="1">
      <alignment vertical="center" wrapText="1"/>
    </xf>
    <xf numFmtId="0" fontId="2" fillId="0" borderId="0" xfId="0" applyFont="1" applyFill="1" applyBorder="1"/>
    <xf numFmtId="0" fontId="4" fillId="0" borderId="0" xfId="0" applyFont="1" applyFill="1" applyBorder="1"/>
    <xf numFmtId="165" fontId="4" fillId="0" borderId="33" xfId="1" applyNumberFormat="1" applyFont="1" applyFill="1" applyBorder="1" applyAlignment="1">
      <alignment wrapText="1"/>
    </xf>
    <xf numFmtId="165" fontId="4" fillId="0" borderId="30" xfId="1" applyNumberFormat="1" applyFont="1" applyFill="1" applyBorder="1" applyAlignment="1"/>
    <xf numFmtId="165" fontId="4" fillId="0" borderId="31" xfId="1" applyNumberFormat="1" applyFont="1" applyFill="1" applyBorder="1" applyAlignment="1"/>
    <xf numFmtId="0" fontId="3" fillId="0" borderId="0" xfId="0" applyFont="1" applyFill="1" applyBorder="1" applyAlignment="1">
      <alignment horizontal="left"/>
    </xf>
    <xf numFmtId="0" fontId="3" fillId="0" borderId="0" xfId="0" applyFont="1" applyFill="1" applyBorder="1" applyAlignment="1">
      <alignment vertical="center" wrapText="1"/>
    </xf>
    <xf numFmtId="0" fontId="6" fillId="0" borderId="43" xfId="0" quotePrefix="1" applyNumberFormat="1" applyFont="1" applyFill="1" applyBorder="1" applyAlignment="1">
      <alignment vertical="center" wrapText="1"/>
    </xf>
    <xf numFmtId="0" fontId="6" fillId="0" borderId="43" xfId="0" applyNumberFormat="1" applyFont="1" applyFill="1" applyBorder="1" applyAlignment="1">
      <alignment vertical="center" wrapText="1"/>
    </xf>
    <xf numFmtId="0" fontId="6" fillId="0" borderId="44" xfId="0" applyNumberFormat="1" applyFont="1" applyFill="1" applyBorder="1" applyAlignment="1">
      <alignment vertical="center" wrapText="1"/>
    </xf>
    <xf numFmtId="0" fontId="3" fillId="0" borderId="0" xfId="0" applyFont="1" applyFill="1" applyBorder="1" applyAlignment="1">
      <alignment horizontal="center" wrapText="1"/>
    </xf>
    <xf numFmtId="0" fontId="3" fillId="0" borderId="0" xfId="0" applyFont="1" applyFill="1" applyBorder="1" applyAlignment="1">
      <alignment horizontal="center" vertical="top" wrapText="1"/>
    </xf>
    <xf numFmtId="0" fontId="4" fillId="0" borderId="0" xfId="0" applyFont="1" applyFill="1" applyBorder="1" applyAlignment="1">
      <alignment horizontal="center" vertical="top" wrapText="1"/>
    </xf>
    <xf numFmtId="165" fontId="4" fillId="0" borderId="32" xfId="1" applyNumberFormat="1" applyFont="1" applyFill="1" applyBorder="1" applyAlignment="1">
      <alignment wrapText="1"/>
    </xf>
    <xf numFmtId="0" fontId="3" fillId="0" borderId="0" xfId="0" applyFont="1" applyFill="1" applyBorder="1" applyAlignment="1">
      <alignment horizontal="center" vertical="center" wrapText="1"/>
    </xf>
    <xf numFmtId="0" fontId="4" fillId="0" borderId="0" xfId="0" applyFont="1" applyFill="1" applyBorder="1" applyAlignment="1">
      <alignment horizontal="left" vertical="center" wrapText="1"/>
    </xf>
    <xf numFmtId="0" fontId="4" fillId="0" borderId="11" xfId="0" applyFont="1" applyFill="1" applyBorder="1" applyAlignment="1">
      <alignment wrapText="1"/>
    </xf>
    <xf numFmtId="0" fontId="4" fillId="0" borderId="0" xfId="0" applyFont="1" applyFill="1" applyBorder="1" applyAlignment="1">
      <alignment wrapText="1"/>
    </xf>
    <xf numFmtId="0" fontId="5" fillId="0" borderId="33" xfId="0" applyFont="1" applyFill="1" applyBorder="1" applyAlignment="1">
      <alignment horizontal="center"/>
    </xf>
    <xf numFmtId="165" fontId="4" fillId="0" borderId="43" xfId="1" applyNumberFormat="1" applyFont="1" applyFill="1" applyBorder="1" applyAlignment="1">
      <alignment wrapText="1"/>
    </xf>
    <xf numFmtId="165" fontId="4" fillId="0" borderId="44" xfId="1" applyNumberFormat="1" applyFont="1" applyFill="1" applyBorder="1" applyAlignment="1">
      <alignment wrapText="1"/>
    </xf>
    <xf numFmtId="165" fontId="4" fillId="0" borderId="42" xfId="1" applyNumberFormat="1" applyFont="1" applyFill="1" applyBorder="1" applyAlignment="1">
      <alignment wrapText="1"/>
    </xf>
    <xf numFmtId="0" fontId="3" fillId="0" borderId="0" xfId="0" applyFont="1" applyFill="1" applyBorder="1"/>
    <xf numFmtId="0" fontId="7" fillId="0" borderId="0" xfId="0" applyFont="1" applyFill="1" applyBorder="1" applyAlignment="1">
      <alignment vertical="center"/>
    </xf>
    <xf numFmtId="0" fontId="7" fillId="0" borderId="0" xfId="0" applyFont="1" applyFill="1" applyAlignment="1">
      <alignment vertical="center"/>
    </xf>
    <xf numFmtId="0" fontId="7" fillId="0" borderId="0" xfId="0" applyFont="1" applyAlignment="1">
      <alignment vertical="center" wrapText="1"/>
    </xf>
    <xf numFmtId="0" fontId="4" fillId="0" borderId="33" xfId="0" applyFont="1" applyFill="1" applyBorder="1" applyAlignment="1"/>
    <xf numFmtId="166" fontId="4" fillId="0" borderId="18" xfId="1" applyNumberFormat="1" applyFont="1" applyFill="1" applyBorder="1" applyAlignment="1"/>
    <xf numFmtId="0" fontId="4" fillId="0" borderId="34" xfId="0" applyFont="1" applyFill="1" applyBorder="1" applyAlignment="1">
      <alignment horizontal="center"/>
    </xf>
    <xf numFmtId="0" fontId="4" fillId="0" borderId="33" xfId="0" applyFont="1" applyFill="1" applyBorder="1" applyAlignment="1">
      <alignment horizontal="center"/>
    </xf>
    <xf numFmtId="0" fontId="4" fillId="0" borderId="0" xfId="0" applyFont="1" applyFill="1"/>
    <xf numFmtId="0" fontId="6" fillId="0" borderId="45" xfId="0" quotePrefix="1" applyNumberFormat="1" applyFont="1" applyFill="1" applyBorder="1" applyAlignment="1">
      <alignment vertical="center" wrapText="1"/>
    </xf>
    <xf numFmtId="0" fontId="6" fillId="0" borderId="49" xfId="0" quotePrefix="1" applyNumberFormat="1" applyFont="1" applyFill="1" applyBorder="1" applyAlignment="1">
      <alignment vertical="center" wrapText="1"/>
    </xf>
    <xf numFmtId="0" fontId="6" fillId="0" borderId="45" xfId="0" applyNumberFormat="1" applyFont="1" applyFill="1" applyBorder="1" applyAlignment="1">
      <alignment vertical="center" wrapText="1"/>
    </xf>
    <xf numFmtId="0" fontId="4" fillId="0" borderId="5" xfId="0" applyNumberFormat="1" applyFont="1" applyFill="1" applyBorder="1" applyAlignment="1">
      <alignment wrapText="1"/>
    </xf>
    <xf numFmtId="165" fontId="4" fillId="0" borderId="59" xfId="1" applyNumberFormat="1" applyFont="1" applyFill="1" applyBorder="1"/>
    <xf numFmtId="165" fontId="4" fillId="0" borderId="60" xfId="1" applyNumberFormat="1" applyFont="1" applyFill="1" applyBorder="1"/>
    <xf numFmtId="165" fontId="4" fillId="0" borderId="60" xfId="1" applyNumberFormat="1" applyFont="1" applyFill="1" applyBorder="1" applyAlignment="1">
      <alignment wrapText="1"/>
    </xf>
    <xf numFmtId="0" fontId="5" fillId="0" borderId="60" xfId="0" applyFont="1" applyFill="1" applyBorder="1" applyAlignment="1">
      <alignment horizontal="center"/>
    </xf>
    <xf numFmtId="0" fontId="4" fillId="0" borderId="60" xfId="0" applyFont="1" applyFill="1" applyBorder="1" applyAlignment="1">
      <alignment wrapText="1"/>
    </xf>
    <xf numFmtId="0" fontId="4" fillId="0" borderId="11" xfId="0" applyFont="1" applyFill="1" applyBorder="1"/>
    <xf numFmtId="165" fontId="4" fillId="0" borderId="75" xfId="1" applyNumberFormat="1" applyFont="1" applyFill="1" applyBorder="1" applyAlignment="1">
      <alignment wrapText="1"/>
    </xf>
    <xf numFmtId="165" fontId="4" fillId="0" borderId="76" xfId="1" applyNumberFormat="1" applyFont="1" applyFill="1" applyBorder="1" applyAlignment="1">
      <alignment wrapText="1"/>
    </xf>
    <xf numFmtId="0" fontId="5" fillId="0" borderId="76" xfId="0" applyFont="1" applyFill="1" applyBorder="1" applyAlignment="1">
      <alignment horizontal="center"/>
    </xf>
    <xf numFmtId="0" fontId="4" fillId="0" borderId="76" xfId="0" applyFont="1" applyFill="1" applyBorder="1" applyAlignment="1">
      <alignment wrapText="1"/>
    </xf>
    <xf numFmtId="166" fontId="4" fillId="0" borderId="77" xfId="1" applyNumberFormat="1" applyFont="1" applyFill="1" applyBorder="1" applyAlignment="1">
      <alignment wrapText="1"/>
    </xf>
    <xf numFmtId="0" fontId="4" fillId="0" borderId="76" xfId="0" quotePrefix="1" applyNumberFormat="1" applyFont="1" applyFill="1" applyBorder="1" applyAlignment="1">
      <alignment horizontal="center" vertical="center" wrapText="1"/>
    </xf>
    <xf numFmtId="0" fontId="4" fillId="0" borderId="76" xfId="0" quotePrefix="1" applyNumberFormat="1" applyFont="1" applyFill="1" applyBorder="1" applyAlignment="1">
      <alignment vertical="center" wrapText="1"/>
    </xf>
    <xf numFmtId="0" fontId="4" fillId="0" borderId="80" xfId="0" quotePrefix="1" applyNumberFormat="1" applyFont="1" applyFill="1" applyBorder="1" applyAlignment="1">
      <alignment horizontal="center" vertical="center" wrapText="1"/>
    </xf>
    <xf numFmtId="0" fontId="4" fillId="0" borderId="0" xfId="0" applyFont="1" applyBorder="1"/>
    <xf numFmtId="9" fontId="4" fillId="0" borderId="33" xfId="2" applyFont="1" applyFill="1" applyBorder="1" applyAlignment="1">
      <alignment wrapText="1"/>
    </xf>
    <xf numFmtId="0" fontId="4" fillId="0" borderId="34" xfId="0" applyNumberFormat="1" applyFont="1" applyFill="1" applyBorder="1" applyAlignment="1">
      <alignment horizontal="center" vertical="center" wrapText="1"/>
    </xf>
    <xf numFmtId="0" fontId="4" fillId="0" borderId="33" xfId="0" applyNumberFormat="1" applyFont="1" applyFill="1" applyBorder="1" applyAlignment="1">
      <alignment horizontal="center" vertical="center" wrapText="1"/>
    </xf>
    <xf numFmtId="0" fontId="4" fillId="0" borderId="33" xfId="0" applyNumberFormat="1" applyFont="1" applyFill="1" applyBorder="1" applyAlignment="1">
      <alignment vertical="center" wrapText="1"/>
    </xf>
    <xf numFmtId="0" fontId="4" fillId="0" borderId="36" xfId="0" applyNumberFormat="1" applyFont="1" applyFill="1" applyBorder="1" applyAlignment="1">
      <alignment horizontal="center" vertical="center" wrapText="1"/>
    </xf>
    <xf numFmtId="0" fontId="4" fillId="0" borderId="36" xfId="0" applyFont="1" applyFill="1" applyBorder="1" applyAlignment="1">
      <alignment horizontal="center"/>
    </xf>
    <xf numFmtId="0" fontId="4" fillId="0" borderId="33" xfId="0" applyNumberFormat="1" applyFont="1" applyFill="1" applyBorder="1" applyAlignment="1">
      <alignment horizontal="center" wrapText="1"/>
    </xf>
    <xf numFmtId="0" fontId="4" fillId="0" borderId="34" xfId="0" applyFont="1" applyFill="1" applyBorder="1" applyAlignment="1">
      <alignment horizontal="center" vertical="center" wrapText="1"/>
    </xf>
    <xf numFmtId="0" fontId="4" fillId="0" borderId="33" xfId="0" applyFont="1" applyFill="1" applyBorder="1" applyAlignment="1">
      <alignment horizontal="center" vertical="center" wrapText="1"/>
    </xf>
    <xf numFmtId="0" fontId="4" fillId="0" borderId="33" xfId="0" applyFont="1" applyFill="1" applyBorder="1" applyAlignment="1">
      <alignment vertical="center" wrapText="1"/>
    </xf>
    <xf numFmtId="0" fontId="4" fillId="0" borderId="36" xfId="0" applyFont="1" applyFill="1" applyBorder="1" applyAlignment="1">
      <alignment horizontal="center" vertical="center" wrapText="1"/>
    </xf>
    <xf numFmtId="0" fontId="6" fillId="0" borderId="29" xfId="0" applyFont="1" applyFill="1" applyBorder="1" applyAlignment="1">
      <alignment vertical="center" wrapText="1"/>
    </xf>
    <xf numFmtId="0" fontId="6" fillId="0" borderId="30" xfId="0" applyFont="1" applyFill="1" applyBorder="1" applyAlignment="1">
      <alignment vertical="center" wrapText="1"/>
    </xf>
    <xf numFmtId="0" fontId="6" fillId="0" borderId="31" xfId="0" applyFont="1" applyFill="1" applyBorder="1" applyAlignment="1">
      <alignment vertical="center" wrapText="1"/>
    </xf>
    <xf numFmtId="165" fontId="4" fillId="0" borderId="59" xfId="1" applyNumberFormat="1" applyFont="1" applyFill="1" applyBorder="1" applyAlignment="1">
      <alignment wrapText="1"/>
    </xf>
    <xf numFmtId="166" fontId="4" fillId="0" borderId="61" xfId="1" applyNumberFormat="1" applyFont="1" applyFill="1" applyBorder="1" applyAlignment="1">
      <alignment wrapText="1"/>
    </xf>
    <xf numFmtId="165" fontId="4" fillId="0" borderId="75" xfId="1" applyNumberFormat="1" applyFont="1" applyFill="1" applyBorder="1"/>
    <xf numFmtId="165" fontId="4" fillId="0" borderId="76" xfId="1" applyNumberFormat="1" applyFont="1" applyFill="1" applyBorder="1"/>
    <xf numFmtId="0" fontId="4" fillId="0" borderId="76" xfId="0" applyFont="1" applyFill="1" applyBorder="1" applyAlignment="1">
      <alignment vertical="center" wrapText="1"/>
    </xf>
    <xf numFmtId="165" fontId="4" fillId="0" borderId="43" xfId="1" applyNumberFormat="1" applyFont="1" applyFill="1" applyBorder="1" applyAlignment="1"/>
    <xf numFmtId="0" fontId="4" fillId="0" borderId="6" xfId="0" applyFont="1" applyBorder="1"/>
    <xf numFmtId="0" fontId="4" fillId="0" borderId="33" xfId="0" applyFont="1" applyBorder="1" applyAlignment="1">
      <alignment horizontal="center" vertical="center" wrapText="1"/>
    </xf>
    <xf numFmtId="2" fontId="4" fillId="0" borderId="33" xfId="0" applyNumberFormat="1" applyFont="1" applyFill="1" applyBorder="1" applyAlignment="1"/>
    <xf numFmtId="2" fontId="4" fillId="0" borderId="29" xfId="0" applyNumberFormat="1" applyFont="1" applyFill="1" applyBorder="1" applyAlignment="1">
      <alignment wrapText="1"/>
    </xf>
    <xf numFmtId="0" fontId="6" fillId="0" borderId="69" xfId="0" quotePrefix="1" applyNumberFormat="1" applyFont="1" applyFill="1" applyBorder="1" applyAlignment="1">
      <alignment vertical="center" wrapText="1"/>
    </xf>
    <xf numFmtId="0" fontId="6" fillId="0" borderId="10" xfId="0" applyNumberFormat="1" applyFont="1" applyFill="1" applyBorder="1" applyAlignment="1">
      <alignment vertical="center" wrapText="1"/>
    </xf>
    <xf numFmtId="0" fontId="6" fillId="0" borderId="12" xfId="0" applyNumberFormat="1" applyFont="1" applyFill="1" applyBorder="1" applyAlignment="1">
      <alignment vertical="center" wrapText="1"/>
    </xf>
    <xf numFmtId="0" fontId="6" fillId="0" borderId="0" xfId="0" applyNumberFormat="1" applyFont="1" applyFill="1" applyBorder="1" applyAlignment="1">
      <alignment vertical="center" wrapText="1"/>
    </xf>
    <xf numFmtId="0" fontId="6" fillId="0" borderId="4" xfId="0" applyNumberFormat="1" applyFont="1" applyFill="1" applyBorder="1" applyAlignment="1">
      <alignment vertical="center" wrapText="1"/>
    </xf>
    <xf numFmtId="0" fontId="4" fillId="0" borderId="0" xfId="0" applyFont="1" applyBorder="1" applyAlignment="1">
      <alignment wrapText="1"/>
    </xf>
    <xf numFmtId="0" fontId="4" fillId="0" borderId="13" xfId="0" applyFont="1" applyBorder="1"/>
    <xf numFmtId="0" fontId="6" fillId="0" borderId="84" xfId="0" quotePrefix="1" applyNumberFormat="1" applyFont="1" applyFill="1" applyBorder="1" applyAlignment="1">
      <alignment vertical="center" wrapText="1"/>
    </xf>
    <xf numFmtId="0" fontId="6" fillId="0" borderId="85" xfId="0" quotePrefix="1" applyNumberFormat="1" applyFont="1" applyFill="1" applyBorder="1" applyAlignment="1">
      <alignment vertical="center" wrapText="1"/>
    </xf>
    <xf numFmtId="165" fontId="4" fillId="0" borderId="0" xfId="1" applyNumberFormat="1" applyFont="1" applyFill="1" applyBorder="1"/>
    <xf numFmtId="0" fontId="6" fillId="0" borderId="10" xfId="0" quotePrefix="1" applyNumberFormat="1" applyFont="1" applyFill="1" applyBorder="1" applyAlignment="1">
      <alignment vertical="center" wrapText="1"/>
    </xf>
    <xf numFmtId="0" fontId="6" fillId="0" borderId="12" xfId="0" quotePrefix="1" applyNumberFormat="1" applyFont="1" applyFill="1" applyBorder="1" applyAlignment="1">
      <alignment vertical="center" wrapText="1"/>
    </xf>
    <xf numFmtId="0" fontId="6" fillId="7" borderId="0" xfId="0" quotePrefix="1" applyNumberFormat="1" applyFont="1" applyFill="1" applyBorder="1" applyAlignment="1">
      <alignment vertical="center" wrapText="1"/>
    </xf>
    <xf numFmtId="165" fontId="4" fillId="0" borderId="33" xfId="1" applyNumberFormat="1" applyFont="1" applyFill="1" applyBorder="1" applyAlignment="1"/>
    <xf numFmtId="166" fontId="4" fillId="0" borderId="18" xfId="1" applyNumberFormat="1" applyFont="1" applyFill="1" applyBorder="1" applyAlignment="1">
      <alignment vertical="center" wrapText="1"/>
    </xf>
    <xf numFmtId="2" fontId="3" fillId="0" borderId="33" xfId="0" applyNumberFormat="1" applyFont="1" applyFill="1" applyBorder="1" applyAlignment="1">
      <alignment wrapText="1"/>
    </xf>
    <xf numFmtId="0" fontId="6" fillId="0" borderId="94" xfId="0" applyNumberFormat="1" applyFont="1" applyFill="1" applyBorder="1" applyAlignment="1">
      <alignment vertical="center" wrapText="1"/>
    </xf>
    <xf numFmtId="0" fontId="6" fillId="0" borderId="95" xfId="0" applyNumberFormat="1" applyFont="1" applyFill="1" applyBorder="1" applyAlignment="1">
      <alignment vertical="center" wrapText="1"/>
    </xf>
    <xf numFmtId="0" fontId="6" fillId="0" borderId="96" xfId="0" applyNumberFormat="1" applyFont="1" applyFill="1" applyBorder="1" applyAlignment="1">
      <alignment vertical="center" wrapText="1"/>
    </xf>
    <xf numFmtId="0" fontId="6" fillId="0" borderId="95" xfId="0" quotePrefix="1" applyNumberFormat="1" applyFont="1" applyFill="1" applyBorder="1" applyAlignment="1">
      <alignment vertical="center" wrapText="1"/>
    </xf>
    <xf numFmtId="0" fontId="6" fillId="0" borderId="100" xfId="0" applyNumberFormat="1" applyFont="1" applyFill="1" applyBorder="1" applyAlignment="1">
      <alignment vertical="center" wrapText="1"/>
    </xf>
    <xf numFmtId="0" fontId="6" fillId="0" borderId="101" xfId="0" applyNumberFormat="1" applyFont="1" applyFill="1" applyBorder="1" applyAlignment="1">
      <alignment vertical="center" wrapText="1"/>
    </xf>
    <xf numFmtId="0" fontId="6" fillId="0" borderId="101" xfId="0" quotePrefix="1" applyNumberFormat="1" applyFont="1" applyFill="1" applyBorder="1" applyAlignment="1">
      <alignment vertical="center" wrapText="1"/>
    </xf>
    <xf numFmtId="0" fontId="6" fillId="0" borderId="102" xfId="0" quotePrefix="1" applyNumberFormat="1" applyFont="1" applyFill="1" applyBorder="1" applyAlignment="1">
      <alignment vertical="center" wrapText="1"/>
    </xf>
    <xf numFmtId="0" fontId="6" fillId="0" borderId="103" xfId="0" applyNumberFormat="1" applyFont="1" applyFill="1" applyBorder="1" applyAlignment="1">
      <alignment vertical="center" wrapText="1"/>
    </xf>
    <xf numFmtId="0" fontId="6" fillId="0" borderId="104" xfId="0" quotePrefix="1" applyNumberFormat="1" applyFont="1" applyFill="1" applyBorder="1" applyAlignment="1">
      <alignment vertical="center" wrapText="1"/>
    </xf>
    <xf numFmtId="0" fontId="6" fillId="0" borderId="104" xfId="0" applyNumberFormat="1" applyFont="1" applyFill="1" applyBorder="1" applyAlignment="1">
      <alignment vertical="center" wrapText="1"/>
    </xf>
    <xf numFmtId="0" fontId="6" fillId="0" borderId="0" xfId="0" quotePrefix="1" applyNumberFormat="1" applyFont="1" applyFill="1" applyBorder="1" applyAlignment="1">
      <alignment vertical="center" wrapText="1"/>
    </xf>
    <xf numFmtId="0" fontId="6" fillId="0" borderId="96" xfId="0" quotePrefix="1" applyNumberFormat="1" applyFont="1" applyFill="1" applyBorder="1" applyAlignment="1">
      <alignment vertical="center" wrapText="1"/>
    </xf>
    <xf numFmtId="0" fontId="6" fillId="0" borderId="105" xfId="0" applyNumberFormat="1" applyFont="1" applyFill="1" applyBorder="1" applyAlignment="1">
      <alignment vertical="center" wrapText="1"/>
    </xf>
    <xf numFmtId="0" fontId="6" fillId="0" borderId="4" xfId="0" quotePrefix="1" applyNumberFormat="1" applyFont="1" applyFill="1" applyBorder="1" applyAlignment="1">
      <alignment vertical="center" wrapText="1"/>
    </xf>
    <xf numFmtId="0" fontId="6" fillId="0" borderId="102" xfId="0" applyNumberFormat="1" applyFont="1" applyFill="1" applyBorder="1" applyAlignment="1">
      <alignment vertical="center" wrapText="1"/>
    </xf>
    <xf numFmtId="0" fontId="4" fillId="0" borderId="11" xfId="3" quotePrefix="1" applyNumberFormat="1" applyFont="1" applyFill="1" applyBorder="1" applyAlignment="1">
      <alignment wrapText="1"/>
    </xf>
    <xf numFmtId="0" fontId="4" fillId="0" borderId="0" xfId="3" quotePrefix="1" applyNumberFormat="1" applyFont="1" applyFill="1" applyBorder="1" applyAlignment="1">
      <alignment wrapText="1"/>
    </xf>
    <xf numFmtId="0" fontId="6" fillId="0" borderId="0" xfId="0" applyNumberFormat="1" applyFont="1" applyFill="1" applyBorder="1" applyAlignment="1">
      <alignment horizontal="center" vertical="center" wrapText="1"/>
    </xf>
    <xf numFmtId="0" fontId="4" fillId="0" borderId="34" xfId="0" applyFont="1" applyBorder="1" applyAlignment="1">
      <alignment horizontal="center"/>
    </xf>
    <xf numFmtId="0" fontId="4" fillId="0" borderId="33" xfId="0" applyFont="1" applyBorder="1" applyAlignment="1">
      <alignment horizontal="center"/>
    </xf>
    <xf numFmtId="0" fontId="4" fillId="0" borderId="11" xfId="3" quotePrefix="1" applyNumberFormat="1" applyFont="1" applyFill="1" applyBorder="1" applyAlignment="1">
      <alignment horizontal="left" wrapText="1"/>
    </xf>
    <xf numFmtId="0" fontId="4" fillId="0" borderId="0" xfId="3" quotePrefix="1" applyNumberFormat="1" applyFont="1" applyFill="1" applyBorder="1" applyAlignment="1">
      <alignment horizontal="left" wrapText="1"/>
    </xf>
    <xf numFmtId="0" fontId="4" fillId="0" borderId="112" xfId="0" applyNumberFormat="1" applyFont="1" applyFill="1" applyBorder="1" applyAlignment="1">
      <alignment wrapText="1"/>
    </xf>
    <xf numFmtId="165" fontId="4" fillId="0" borderId="114" xfId="1" applyNumberFormat="1" applyFont="1" applyFill="1" applyBorder="1"/>
    <xf numFmtId="165" fontId="4" fillId="0" borderId="115" xfId="1" applyNumberFormat="1" applyFont="1" applyFill="1" applyBorder="1"/>
    <xf numFmtId="165" fontId="4" fillId="0" borderId="115" xfId="1" applyNumberFormat="1" applyFont="1" applyFill="1" applyBorder="1" applyAlignment="1">
      <alignment wrapText="1"/>
    </xf>
    <xf numFmtId="0" fontId="4" fillId="0" borderId="115" xfId="0" applyFont="1" applyFill="1" applyBorder="1" applyAlignment="1">
      <alignment wrapText="1"/>
    </xf>
    <xf numFmtId="166" fontId="4" fillId="0" borderId="116" xfId="1" applyNumberFormat="1" applyFont="1" applyFill="1" applyBorder="1" applyAlignment="1">
      <alignment wrapText="1"/>
    </xf>
    <xf numFmtId="0" fontId="4" fillId="0" borderId="115" xfId="0" quotePrefix="1" applyNumberFormat="1" applyFont="1" applyFill="1" applyBorder="1" applyAlignment="1">
      <alignment horizontal="center" vertical="center" wrapText="1"/>
    </xf>
    <xf numFmtId="0" fontId="4" fillId="0" borderId="115" xfId="0" quotePrefix="1" applyNumberFormat="1" applyFont="1" applyFill="1" applyBorder="1" applyAlignment="1">
      <alignment vertical="center" wrapText="1"/>
    </xf>
    <xf numFmtId="0" fontId="4" fillId="0" borderId="119" xfId="0" quotePrefix="1" applyNumberFormat="1" applyFont="1" applyFill="1" applyBorder="1" applyAlignment="1">
      <alignment horizontal="center" vertical="center" wrapText="1"/>
    </xf>
    <xf numFmtId="166" fontId="4" fillId="8" borderId="21" xfId="1" quotePrefix="1" applyNumberFormat="1" applyFont="1" applyFill="1" applyBorder="1" applyAlignment="1">
      <alignment vertical="center" wrapText="1"/>
    </xf>
    <xf numFmtId="0" fontId="10" fillId="0" borderId="0" xfId="0" applyFont="1" applyBorder="1" applyAlignment="1">
      <alignment horizontal="center"/>
    </xf>
    <xf numFmtId="0" fontId="6" fillId="0" borderId="0" xfId="0" applyFont="1" applyBorder="1" applyAlignment="1">
      <alignment wrapText="1"/>
    </xf>
    <xf numFmtId="0" fontId="6" fillId="0" borderId="4" xfId="0" applyFont="1" applyBorder="1" applyAlignment="1">
      <alignment vertical="center" wrapText="1"/>
    </xf>
    <xf numFmtId="0" fontId="6" fillId="0" borderId="0" xfId="0" applyFont="1" applyBorder="1" applyAlignment="1">
      <alignment vertical="center" wrapText="1"/>
    </xf>
    <xf numFmtId="0" fontId="4" fillId="0" borderId="11" xfId="0" quotePrefix="1" applyNumberFormat="1" applyFont="1" applyFill="1" applyBorder="1" applyAlignment="1">
      <alignment wrapText="1"/>
    </xf>
    <xf numFmtId="0" fontId="4" fillId="0" borderId="142" xfId="0" quotePrefix="1" applyNumberFormat="1" applyFont="1" applyFill="1" applyBorder="1" applyAlignment="1">
      <alignment wrapText="1"/>
    </xf>
    <xf numFmtId="0" fontId="4" fillId="0" borderId="0" xfId="0" applyFont="1" applyFill="1" applyBorder="1" applyAlignment="1"/>
    <xf numFmtId="0" fontId="4" fillId="0" borderId="33" xfId="0" applyFont="1" applyFill="1" applyBorder="1" applyAlignment="1">
      <alignment horizontal="center" wrapText="1"/>
    </xf>
    <xf numFmtId="166" fontId="4" fillId="8" borderId="35" xfId="1" quotePrefix="1" applyNumberFormat="1" applyFont="1" applyFill="1" applyBorder="1" applyAlignment="1">
      <alignment vertical="center" wrapText="1"/>
    </xf>
    <xf numFmtId="1" fontId="4" fillId="4" borderId="34" xfId="0" quotePrefix="1" applyNumberFormat="1" applyFont="1" applyFill="1" applyBorder="1" applyAlignment="1">
      <alignment vertical="center" wrapText="1"/>
    </xf>
    <xf numFmtId="0" fontId="4" fillId="0" borderId="0" xfId="0" quotePrefix="1" applyNumberFormat="1" applyFont="1" applyFill="1" applyBorder="1" applyAlignment="1">
      <alignment horizontal="center" vertical="center" wrapText="1"/>
    </xf>
    <xf numFmtId="0" fontId="4" fillId="0" borderId="13" xfId="0" quotePrefix="1" applyNumberFormat="1" applyFont="1" applyFill="1" applyBorder="1" applyAlignment="1">
      <alignment horizontal="center" vertical="center" wrapText="1"/>
    </xf>
    <xf numFmtId="165" fontId="4" fillId="0" borderId="144" xfId="1" applyNumberFormat="1" applyFont="1" applyFill="1" applyBorder="1" applyAlignment="1"/>
    <xf numFmtId="165" fontId="4" fillId="0" borderId="0" xfId="1" applyNumberFormat="1" applyFont="1" applyFill="1" applyBorder="1" applyAlignment="1">
      <alignment wrapText="1"/>
    </xf>
    <xf numFmtId="165" fontId="4" fillId="0" borderId="4" xfId="1" applyNumberFormat="1" applyFont="1" applyFill="1" applyBorder="1" applyAlignment="1">
      <alignment wrapText="1"/>
    </xf>
    <xf numFmtId="165" fontId="4" fillId="0" borderId="0" xfId="1" applyNumberFormat="1" applyFont="1" applyFill="1" applyBorder="1" applyAlignment="1"/>
    <xf numFmtId="167" fontId="6" fillId="0" borderId="11" xfId="0" quotePrefix="1" applyNumberFormat="1" applyFont="1" applyFill="1" applyBorder="1" applyAlignment="1">
      <alignment vertical="center" wrapText="1"/>
    </xf>
    <xf numFmtId="0" fontId="4" fillId="0" borderId="142" xfId="0" applyNumberFormat="1" applyFont="1" applyFill="1" applyBorder="1" applyAlignment="1">
      <alignment wrapText="1"/>
    </xf>
    <xf numFmtId="0" fontId="4" fillId="0" borderId="142" xfId="0" applyFont="1" applyFill="1" applyBorder="1" applyAlignment="1">
      <alignment wrapText="1"/>
    </xf>
    <xf numFmtId="0" fontId="4" fillId="0" borderId="34" xfId="0" applyFont="1" applyFill="1" applyBorder="1" applyAlignment="1"/>
    <xf numFmtId="165" fontId="4" fillId="0" borderId="4" xfId="1" applyNumberFormat="1" applyFont="1" applyFill="1" applyBorder="1" applyAlignment="1"/>
    <xf numFmtId="167" fontId="4" fillId="0" borderId="11" xfId="0" applyNumberFormat="1" applyFont="1" applyFill="1" applyBorder="1" applyAlignment="1"/>
    <xf numFmtId="0" fontId="4" fillId="6" borderId="11" xfId="0" applyNumberFormat="1" applyFont="1" applyFill="1" applyBorder="1" applyAlignment="1">
      <alignment vertical="center" wrapText="1"/>
    </xf>
    <xf numFmtId="165" fontId="4" fillId="0" borderId="148" xfId="1" applyNumberFormat="1" applyFont="1" applyFill="1" applyBorder="1" applyAlignment="1">
      <alignment wrapText="1"/>
    </xf>
    <xf numFmtId="0" fontId="4" fillId="0" borderId="60" xfId="0" applyFont="1" applyFill="1" applyBorder="1" applyAlignment="1">
      <alignment horizontal="center" wrapText="1"/>
    </xf>
    <xf numFmtId="0" fontId="4" fillId="0" borderId="59" xfId="0" applyFont="1" applyFill="1" applyBorder="1" applyAlignment="1">
      <alignment wrapText="1"/>
    </xf>
    <xf numFmtId="166" fontId="4" fillId="8" borderId="62" xfId="1" quotePrefix="1" applyNumberFormat="1" applyFont="1" applyFill="1" applyBorder="1" applyAlignment="1">
      <alignment vertical="center" wrapText="1"/>
    </xf>
    <xf numFmtId="1" fontId="4" fillId="4" borderId="63" xfId="0" quotePrefix="1" applyNumberFormat="1" applyFont="1" applyFill="1" applyBorder="1" applyAlignment="1">
      <alignment vertical="center" wrapText="1"/>
    </xf>
    <xf numFmtId="0" fontId="4" fillId="0" borderId="6" xfId="0" quotePrefix="1" applyNumberFormat="1" applyFont="1" applyFill="1" applyBorder="1" applyAlignment="1">
      <alignment horizontal="center" vertical="center" wrapText="1"/>
    </xf>
    <xf numFmtId="0" fontId="4" fillId="0" borderId="7" xfId="0" quotePrefix="1" applyNumberFormat="1" applyFont="1" applyFill="1" applyBorder="1" applyAlignment="1">
      <alignment horizontal="center" vertical="center" wrapText="1"/>
    </xf>
    <xf numFmtId="165" fontId="4" fillId="0" borderId="6" xfId="1" applyNumberFormat="1" applyFont="1" applyFill="1" applyBorder="1" applyAlignment="1">
      <alignment wrapText="1"/>
    </xf>
    <xf numFmtId="165" fontId="4" fillId="0" borderId="5" xfId="1" applyNumberFormat="1" applyFont="1" applyFill="1" applyBorder="1" applyAlignment="1">
      <alignment wrapText="1"/>
    </xf>
    <xf numFmtId="165" fontId="4" fillId="0" borderId="6" xfId="1" applyNumberFormat="1" applyFont="1" applyFill="1" applyBorder="1" applyAlignment="1"/>
    <xf numFmtId="0" fontId="4" fillId="0" borderId="76" xfId="0" applyFont="1" applyFill="1" applyBorder="1" applyAlignment="1">
      <alignment horizontal="right" wrapText="1"/>
    </xf>
    <xf numFmtId="166" fontId="4" fillId="8" borderId="78" xfId="1" quotePrefix="1" applyNumberFormat="1" applyFont="1" applyFill="1" applyBorder="1" applyAlignment="1">
      <alignment vertical="center" wrapText="1"/>
    </xf>
    <xf numFmtId="1" fontId="4" fillId="4" borderId="79" xfId="0" quotePrefix="1" applyNumberFormat="1" applyFont="1" applyFill="1" applyBorder="1" applyAlignment="1">
      <alignment vertical="center" wrapText="1"/>
    </xf>
    <xf numFmtId="0" fontId="4" fillId="0" borderId="33" xfId="0" applyFont="1" applyFill="1" applyBorder="1" applyAlignment="1">
      <alignment horizontal="right" wrapText="1"/>
    </xf>
    <xf numFmtId="0" fontId="4" fillId="0" borderId="142" xfId="0" applyFont="1" applyFill="1" applyBorder="1"/>
    <xf numFmtId="0" fontId="4" fillId="0" borderId="0" xfId="0" applyFont="1" applyFill="1" applyBorder="1" applyAlignment="1">
      <alignment horizontal="center"/>
    </xf>
    <xf numFmtId="0" fontId="4" fillId="0" borderId="13" xfId="0" applyFont="1" applyFill="1" applyBorder="1" applyAlignment="1">
      <alignment horizontal="center"/>
    </xf>
    <xf numFmtId="167" fontId="4" fillId="0" borderId="11" xfId="0" applyNumberFormat="1" applyFont="1" applyFill="1" applyBorder="1"/>
    <xf numFmtId="167" fontId="6" fillId="0" borderId="11" xfId="0" applyNumberFormat="1" applyFont="1" applyFill="1" applyBorder="1" applyAlignment="1">
      <alignment vertical="center" wrapText="1"/>
    </xf>
    <xf numFmtId="0" fontId="4" fillId="0" borderId="60" xfId="0" applyFont="1" applyFill="1" applyBorder="1" applyAlignment="1">
      <alignment horizontal="right" wrapText="1"/>
    </xf>
    <xf numFmtId="0" fontId="4" fillId="0" borderId="34" xfId="0" applyFont="1" applyFill="1" applyBorder="1" applyAlignment="1">
      <alignment horizontal="right" wrapText="1"/>
    </xf>
    <xf numFmtId="0" fontId="4" fillId="0" borderId="33" xfId="0" applyNumberFormat="1" applyFont="1" applyFill="1" applyBorder="1" applyAlignment="1">
      <alignment horizontal="right" vertical="center" wrapText="1"/>
    </xf>
    <xf numFmtId="0" fontId="4" fillId="0" borderId="0" xfId="0" applyNumberFormat="1" applyFont="1" applyFill="1" applyBorder="1" applyAlignment="1">
      <alignment horizontal="center" vertical="center" wrapText="1"/>
    </xf>
    <xf numFmtId="0" fontId="4" fillId="0" borderId="13" xfId="0" applyNumberFormat="1" applyFont="1" applyFill="1" applyBorder="1" applyAlignment="1">
      <alignment horizontal="center" vertical="center" wrapText="1"/>
    </xf>
    <xf numFmtId="0" fontId="4" fillId="0" borderId="11" xfId="0" applyNumberFormat="1" applyFont="1" applyFill="1" applyBorder="1" applyAlignment="1">
      <alignment vertical="center" wrapText="1"/>
    </xf>
    <xf numFmtId="0" fontId="4" fillId="0" borderId="142" xfId="0" applyNumberFormat="1" applyFont="1" applyFill="1" applyBorder="1" applyAlignment="1">
      <alignment vertical="center" wrapText="1"/>
    </xf>
    <xf numFmtId="0" fontId="4" fillId="0" borderId="0" xfId="0" applyFont="1" applyFill="1" applyBorder="1" applyAlignment="1">
      <alignment horizontal="center" vertical="center" wrapText="1"/>
    </xf>
    <xf numFmtId="165" fontId="4" fillId="0" borderId="154" xfId="1" applyNumberFormat="1" applyFont="1" applyFill="1" applyBorder="1" applyAlignment="1">
      <alignment wrapText="1"/>
    </xf>
    <xf numFmtId="165" fontId="4" fillId="0" borderId="83" xfId="1" applyNumberFormat="1" applyFont="1" applyFill="1" applyBorder="1" applyAlignment="1">
      <alignment wrapText="1"/>
    </xf>
    <xf numFmtId="0" fontId="4" fillId="0" borderId="83" xfId="0" applyFont="1" applyFill="1" applyBorder="1" applyAlignment="1">
      <alignment wrapText="1"/>
    </xf>
    <xf numFmtId="0" fontId="4" fillId="0" borderId="83" xfId="0" applyFont="1" applyFill="1" applyBorder="1" applyAlignment="1">
      <alignment horizontal="center" wrapText="1"/>
    </xf>
    <xf numFmtId="0" fontId="4" fillId="0" borderId="0" xfId="0" quotePrefix="1" applyNumberFormat="1" applyFont="1" applyFill="1" applyBorder="1" applyAlignment="1">
      <alignment wrapText="1"/>
    </xf>
    <xf numFmtId="165" fontId="4" fillId="0" borderId="4" xfId="1" applyNumberFormat="1" applyFont="1" applyFill="1" applyBorder="1"/>
    <xf numFmtId="0" fontId="4" fillId="0" borderId="0" xfId="0" applyFont="1" applyFill="1" applyBorder="1" applyAlignment="1">
      <alignment horizontal="right" wrapText="1"/>
    </xf>
    <xf numFmtId="0" fontId="4" fillId="0" borderId="76" xfId="0" applyFont="1" applyFill="1" applyBorder="1" applyAlignment="1">
      <alignment horizontal="center" wrapText="1"/>
    </xf>
    <xf numFmtId="0" fontId="4" fillId="0" borderId="0" xfId="0" applyFont="1" applyFill="1" applyBorder="1" applyAlignment="1">
      <alignment horizontal="center" wrapText="1"/>
    </xf>
    <xf numFmtId="165" fontId="6" fillId="0" borderId="32" xfId="1" applyNumberFormat="1" applyFont="1" applyFill="1" applyBorder="1" applyAlignment="1">
      <alignment wrapText="1"/>
    </xf>
    <xf numFmtId="165" fontId="6" fillId="0" borderId="33" xfId="1" applyNumberFormat="1" applyFont="1" applyFill="1" applyBorder="1" applyAlignment="1">
      <alignment wrapText="1"/>
    </xf>
    <xf numFmtId="165" fontId="4" fillId="0" borderId="33" xfId="1" quotePrefix="1" applyNumberFormat="1" applyFont="1" applyFill="1" applyBorder="1" applyAlignment="1">
      <alignment wrapText="1"/>
    </xf>
    <xf numFmtId="0" fontId="4" fillId="0" borderId="11" xfId="0" applyFont="1" applyBorder="1"/>
    <xf numFmtId="0" fontId="4" fillId="0" borderId="0" xfId="0" applyFont="1" applyBorder="1" applyAlignment="1">
      <alignment horizontal="center"/>
    </xf>
    <xf numFmtId="0" fontId="4" fillId="0" borderId="13" xfId="0" applyFont="1" applyBorder="1" applyAlignment="1">
      <alignment horizontal="center"/>
    </xf>
    <xf numFmtId="0" fontId="6" fillId="0" borderId="5" xfId="0" applyFont="1" applyBorder="1" applyAlignment="1">
      <alignment vertical="center" wrapText="1"/>
    </xf>
    <xf numFmtId="0" fontId="6" fillId="0" borderId="6" xfId="0" applyFont="1" applyBorder="1" applyAlignment="1">
      <alignment vertical="center" wrapText="1"/>
    </xf>
    <xf numFmtId="0" fontId="6" fillId="0" borderId="11" xfId="0" quotePrefix="1" applyNumberFormat="1" applyFont="1" applyBorder="1" applyAlignment="1">
      <alignment vertical="center"/>
    </xf>
    <xf numFmtId="0" fontId="6" fillId="0" borderId="0" xfId="0" quotePrefix="1" applyNumberFormat="1" applyFont="1" applyBorder="1" applyAlignment="1">
      <alignment vertical="center"/>
    </xf>
    <xf numFmtId="165" fontId="4" fillId="0" borderId="161" xfId="1" applyNumberFormat="1" applyFont="1" applyFill="1" applyBorder="1" applyAlignment="1">
      <alignment wrapText="1"/>
    </xf>
    <xf numFmtId="166" fontId="4" fillId="8" borderId="14" xfId="1" quotePrefix="1" applyNumberFormat="1" applyFont="1" applyFill="1" applyBorder="1" applyAlignment="1">
      <alignment vertical="center" wrapText="1"/>
    </xf>
    <xf numFmtId="0" fontId="4" fillId="0" borderId="156" xfId="0" applyFont="1" applyFill="1" applyBorder="1" applyAlignment="1">
      <alignment wrapText="1"/>
    </xf>
    <xf numFmtId="166" fontId="4" fillId="0" borderId="157" xfId="1" applyNumberFormat="1" applyFont="1" applyFill="1" applyBorder="1" applyAlignment="1">
      <alignment wrapText="1"/>
    </xf>
    <xf numFmtId="0" fontId="4" fillId="0" borderId="83" xfId="0" quotePrefix="1" applyNumberFormat="1" applyFont="1" applyFill="1" applyBorder="1" applyAlignment="1">
      <alignment horizontal="center" vertical="center" wrapText="1"/>
    </xf>
    <xf numFmtId="0" fontId="4" fillId="0" borderId="83" xfId="0" quotePrefix="1" applyNumberFormat="1" applyFont="1" applyFill="1" applyBorder="1" applyAlignment="1">
      <alignment vertical="center" wrapText="1"/>
    </xf>
    <xf numFmtId="165" fontId="4" fillId="0" borderId="114" xfId="1" applyNumberFormat="1" applyFont="1" applyFill="1" applyBorder="1" applyAlignment="1">
      <alignment wrapText="1"/>
    </xf>
    <xf numFmtId="0" fontId="4" fillId="0" borderId="115" xfId="0" applyFont="1" applyFill="1" applyBorder="1" applyAlignment="1">
      <alignment horizontal="center" wrapText="1"/>
    </xf>
    <xf numFmtId="166" fontId="4" fillId="8" borderId="117" xfId="1" quotePrefix="1" applyNumberFormat="1" applyFont="1" applyFill="1" applyBorder="1" applyAlignment="1">
      <alignment vertical="center" wrapText="1"/>
    </xf>
    <xf numFmtId="1" fontId="4" fillId="4" borderId="118" xfId="0" quotePrefix="1" applyNumberFormat="1" applyFont="1" applyFill="1" applyBorder="1" applyAlignment="1">
      <alignment vertical="center" wrapText="1"/>
    </xf>
    <xf numFmtId="0" fontId="4" fillId="0" borderId="113" xfId="0" quotePrefix="1" applyNumberFormat="1" applyFont="1" applyFill="1" applyBorder="1" applyAlignment="1">
      <alignment horizontal="center" vertical="center" wrapText="1"/>
    </xf>
    <xf numFmtId="0" fontId="4" fillId="0" borderId="109" xfId="0" quotePrefix="1" applyNumberFormat="1" applyFont="1" applyFill="1" applyBorder="1" applyAlignment="1">
      <alignment horizontal="center" vertical="center" wrapText="1"/>
    </xf>
    <xf numFmtId="165" fontId="4" fillId="0" borderId="113" xfId="1" applyNumberFormat="1" applyFont="1" applyFill="1" applyBorder="1" applyAlignment="1">
      <alignment wrapText="1"/>
    </xf>
    <xf numFmtId="165" fontId="4" fillId="0" borderId="111" xfId="1" applyNumberFormat="1" applyFont="1" applyFill="1" applyBorder="1" applyAlignment="1">
      <alignment wrapText="1"/>
    </xf>
    <xf numFmtId="165" fontId="4" fillId="0" borderId="113" xfId="1" applyNumberFormat="1" applyFont="1" applyFill="1" applyBorder="1" applyAlignment="1"/>
    <xf numFmtId="0" fontId="6" fillId="0" borderId="111" xfId="0" applyFont="1" applyBorder="1" applyAlignment="1">
      <alignment vertical="center" wrapText="1"/>
    </xf>
    <xf numFmtId="0" fontId="4" fillId="0" borderId="113" xfId="0" applyFont="1" applyBorder="1"/>
    <xf numFmtId="169" fontId="11" fillId="0" borderId="0" xfId="1" applyNumberFormat="1" applyFont="1" applyFill="1" applyBorder="1" applyAlignment="1">
      <alignment horizontal="left" vertical="center" wrapText="1"/>
    </xf>
    <xf numFmtId="165" fontId="4" fillId="0" borderId="0" xfId="1" applyNumberFormat="1" applyFont="1" applyFill="1"/>
    <xf numFmtId="165" fontId="4" fillId="0" borderId="0" xfId="1" applyNumberFormat="1" applyFont="1" applyBorder="1"/>
    <xf numFmtId="164" fontId="4" fillId="0" borderId="0" xfId="1" applyFont="1" applyBorder="1" applyAlignment="1">
      <alignment horizontal="center"/>
    </xf>
    <xf numFmtId="0" fontId="3" fillId="0" borderId="0" xfId="0" applyFont="1" applyBorder="1" applyAlignment="1">
      <alignment horizontal="center"/>
    </xf>
    <xf numFmtId="9" fontId="4" fillId="0" borderId="0" xfId="2" applyFont="1"/>
    <xf numFmtId="2" fontId="4" fillId="0" borderId="0" xfId="0" applyNumberFormat="1" applyFont="1"/>
    <xf numFmtId="0" fontId="3" fillId="0" borderId="0" xfId="0" applyFont="1" applyAlignment="1">
      <alignment horizontal="center"/>
    </xf>
    <xf numFmtId="166" fontId="4" fillId="0" borderId="4" xfId="1" applyNumberFormat="1" applyFont="1" applyBorder="1" applyAlignment="1">
      <alignment horizontal="left"/>
    </xf>
    <xf numFmtId="166" fontId="4" fillId="0" borderId="14" xfId="1" applyNumberFormat="1" applyFont="1" applyBorder="1" applyAlignment="1">
      <alignment horizontal="left"/>
    </xf>
    <xf numFmtId="0" fontId="4" fillId="0" borderId="0" xfId="0" applyFont="1" applyBorder="1" applyAlignment="1">
      <alignment vertical="center" wrapText="1"/>
    </xf>
    <xf numFmtId="166" fontId="4" fillId="0" borderId="0" xfId="1" applyNumberFormat="1" applyFont="1" applyBorder="1"/>
    <xf numFmtId="165" fontId="4" fillId="0" borderId="0" xfId="1" applyNumberFormat="1" applyFont="1" applyBorder="1" applyAlignment="1">
      <alignment wrapText="1"/>
    </xf>
    <xf numFmtId="165" fontId="3" fillId="0" borderId="0" xfId="1" applyNumberFormat="1" applyFont="1" applyBorder="1" applyAlignment="1">
      <alignment horizontal="center"/>
    </xf>
    <xf numFmtId="165" fontId="4" fillId="0" borderId="4" xfId="1" applyNumberFormat="1" applyFont="1" applyBorder="1" applyAlignment="1">
      <alignment wrapText="1"/>
    </xf>
    <xf numFmtId="169" fontId="11" fillId="0" borderId="11" xfId="1" applyNumberFormat="1" applyFont="1" applyFill="1" applyBorder="1" applyAlignment="1">
      <alignment horizontal="left" vertical="center" wrapText="1"/>
    </xf>
    <xf numFmtId="0" fontId="11" fillId="10" borderId="11" xfId="0" applyFont="1" applyFill="1" applyBorder="1" applyAlignment="1">
      <alignment vertical="center" wrapText="1"/>
    </xf>
    <xf numFmtId="169" fontId="11" fillId="4" borderId="11" xfId="1" applyNumberFormat="1" applyFont="1" applyFill="1" applyBorder="1" applyAlignment="1">
      <alignment horizontal="left" vertical="center" wrapText="1"/>
    </xf>
    <xf numFmtId="165" fontId="4" fillId="0" borderId="0" xfId="1" applyNumberFormat="1" applyFont="1" applyBorder="1" applyAlignment="1"/>
    <xf numFmtId="0" fontId="11" fillId="0" borderId="11" xfId="0" applyFont="1" applyBorder="1" applyAlignment="1">
      <alignment horizontal="left" vertical="center" wrapText="1"/>
    </xf>
    <xf numFmtId="165" fontId="4" fillId="0" borderId="5" xfId="1" applyNumberFormat="1" applyFont="1" applyFill="1" applyBorder="1"/>
    <xf numFmtId="165" fontId="4" fillId="0" borderId="6" xfId="1" applyNumberFormat="1" applyFont="1" applyFill="1" applyBorder="1"/>
    <xf numFmtId="165" fontId="4" fillId="0" borderId="6" xfId="1" applyNumberFormat="1" applyFont="1" applyBorder="1"/>
    <xf numFmtId="0" fontId="4" fillId="0" borderId="6" xfId="0" applyFont="1" applyBorder="1" applyAlignment="1">
      <alignment horizontal="center"/>
    </xf>
    <xf numFmtId="0" fontId="3" fillId="0" borderId="6" xfId="0" applyFont="1" applyBorder="1" applyAlignment="1">
      <alignment horizontal="center"/>
    </xf>
    <xf numFmtId="9" fontId="4" fillId="0" borderId="6" xfId="2" applyFont="1" applyBorder="1"/>
    <xf numFmtId="2" fontId="4" fillId="0" borderId="6" xfId="0" applyNumberFormat="1" applyFont="1" applyBorder="1"/>
    <xf numFmtId="166" fontId="4" fillId="0" borderId="5" xfId="1" applyNumberFormat="1" applyFont="1" applyBorder="1" applyAlignment="1">
      <alignment horizontal="left"/>
    </xf>
    <xf numFmtId="166" fontId="4" fillId="0" borderId="15" xfId="1" applyNumberFormat="1" applyFont="1" applyBorder="1" applyAlignment="1">
      <alignment horizontal="left"/>
    </xf>
    <xf numFmtId="0" fontId="4" fillId="0" borderId="6" xfId="0" applyFont="1" applyBorder="1" applyAlignment="1">
      <alignment vertical="center" wrapText="1"/>
    </xf>
    <xf numFmtId="0" fontId="4" fillId="0" borderId="7" xfId="0" applyFont="1" applyBorder="1"/>
    <xf numFmtId="165" fontId="4" fillId="0" borderId="6" xfId="1" applyNumberFormat="1" applyFont="1" applyBorder="1" applyAlignment="1">
      <alignment wrapText="1"/>
    </xf>
    <xf numFmtId="165" fontId="3" fillId="0" borderId="6" xfId="1" applyNumberFormat="1" applyFont="1" applyBorder="1" applyAlignment="1">
      <alignment horizontal="center"/>
    </xf>
    <xf numFmtId="165" fontId="4" fillId="0" borderId="5" xfId="1" applyNumberFormat="1" applyFont="1" applyBorder="1" applyAlignment="1">
      <alignment wrapText="1"/>
    </xf>
    <xf numFmtId="169" fontId="11" fillId="0" borderId="11" xfId="1" applyNumberFormat="1" applyFont="1" applyFill="1" applyBorder="1" applyAlignment="1">
      <alignment vertical="center" wrapText="1"/>
    </xf>
    <xf numFmtId="169" fontId="11" fillId="0" borderId="0" xfId="1" applyNumberFormat="1" applyFont="1" applyFill="1" applyBorder="1" applyAlignment="1">
      <alignment vertical="center" wrapText="1"/>
    </xf>
    <xf numFmtId="0" fontId="13" fillId="9" borderId="11" xfId="0" applyFont="1" applyFill="1" applyBorder="1" applyAlignment="1">
      <alignment vertical="center" wrapText="1"/>
    </xf>
    <xf numFmtId="0" fontId="4" fillId="0" borderId="0" xfId="0" applyFont="1" applyBorder="1" applyAlignment="1">
      <alignment horizontal="left"/>
    </xf>
    <xf numFmtId="0" fontId="13" fillId="5" borderId="11" xfId="0" applyFont="1" applyFill="1" applyBorder="1" applyAlignment="1">
      <alignment vertical="center" wrapText="1"/>
    </xf>
    <xf numFmtId="169" fontId="11" fillId="0" borderId="9" xfId="1" applyNumberFormat="1" applyFont="1" applyFill="1" applyBorder="1" applyAlignment="1">
      <alignment vertical="center" wrapText="1"/>
    </xf>
    <xf numFmtId="0" fontId="11" fillId="0" borderId="11" xfId="0" applyFont="1" applyBorder="1" applyAlignment="1">
      <alignment vertical="center" wrapText="1"/>
    </xf>
    <xf numFmtId="169" fontId="11" fillId="0" borderId="5" xfId="1" applyNumberFormat="1" applyFont="1" applyFill="1" applyBorder="1" applyAlignment="1">
      <alignment vertical="center" wrapText="1"/>
    </xf>
    <xf numFmtId="165" fontId="4" fillId="0" borderId="0" xfId="1" applyNumberFormat="1" applyFont="1"/>
    <xf numFmtId="0" fontId="4" fillId="0" borderId="0" xfId="0" applyFont="1" applyAlignment="1">
      <alignment vertical="center" wrapText="1"/>
    </xf>
    <xf numFmtId="165" fontId="4" fillId="0" borderId="0" xfId="1" applyNumberFormat="1" applyFont="1" applyAlignment="1">
      <alignment wrapText="1"/>
    </xf>
    <xf numFmtId="165" fontId="3" fillId="0" borderId="0" xfId="1" applyNumberFormat="1" applyFont="1" applyAlignment="1">
      <alignment horizontal="center"/>
    </xf>
    <xf numFmtId="0" fontId="6" fillId="0" borderId="0" xfId="0" applyFont="1" applyAlignment="1">
      <alignment vertical="center" wrapText="1"/>
    </xf>
    <xf numFmtId="0" fontId="13" fillId="10" borderId="11" xfId="0" applyFont="1" applyFill="1" applyBorder="1" applyAlignment="1">
      <alignment vertical="center" wrapText="1"/>
    </xf>
    <xf numFmtId="164" fontId="13" fillId="9" borderId="11" xfId="1" applyFont="1" applyFill="1" applyBorder="1" applyAlignment="1">
      <alignment vertical="center" wrapText="1"/>
    </xf>
    <xf numFmtId="0" fontId="13" fillId="5" borderId="11" xfId="0" applyFont="1" applyFill="1" applyBorder="1"/>
    <xf numFmtId="0" fontId="13" fillId="3" borderId="11" xfId="0" applyFont="1" applyFill="1" applyBorder="1"/>
    <xf numFmtId="169" fontId="11" fillId="0" borderId="11" xfId="1" applyNumberFormat="1" applyFont="1" applyBorder="1" applyAlignment="1">
      <alignment vertical="center" wrapText="1"/>
    </xf>
    <xf numFmtId="169" fontId="11" fillId="0" borderId="0" xfId="1" applyNumberFormat="1" applyFont="1" applyBorder="1" applyAlignment="1">
      <alignment vertical="center" wrapText="1"/>
    </xf>
    <xf numFmtId="164" fontId="13" fillId="10" borderId="11" xfId="1" applyFont="1" applyFill="1" applyBorder="1" applyAlignment="1">
      <alignment vertical="center" wrapText="1"/>
    </xf>
    <xf numFmtId="169" fontId="13" fillId="9" borderId="11" xfId="1" applyNumberFormat="1" applyFont="1" applyFill="1" applyBorder="1" applyAlignment="1">
      <alignment vertical="center" wrapText="1"/>
    </xf>
    <xf numFmtId="9" fontId="4" fillId="0" borderId="0" xfId="2" applyFont="1" applyBorder="1"/>
    <xf numFmtId="2" fontId="4" fillId="0" borderId="0" xfId="0" applyNumberFormat="1" applyFont="1" applyBorder="1"/>
    <xf numFmtId="165" fontId="4" fillId="0" borderId="111" xfId="1" applyNumberFormat="1" applyFont="1" applyFill="1" applyBorder="1"/>
    <xf numFmtId="165" fontId="4" fillId="0" borderId="113" xfId="1" applyNumberFormat="1" applyFont="1" applyFill="1" applyBorder="1"/>
    <xf numFmtId="165" fontId="4" fillId="0" borderId="113" xfId="1" applyNumberFormat="1" applyFont="1" applyBorder="1"/>
    <xf numFmtId="0" fontId="4" fillId="0" borderId="113" xfId="0" applyFont="1" applyBorder="1" applyAlignment="1">
      <alignment horizontal="center"/>
    </xf>
    <xf numFmtId="0" fontId="3" fillId="0" borderId="113" xfId="0" applyFont="1" applyBorder="1" applyAlignment="1">
      <alignment horizontal="center"/>
    </xf>
    <xf numFmtId="9" fontId="4" fillId="0" borderId="113" xfId="2" applyFont="1" applyBorder="1"/>
    <xf numFmtId="2" fontId="4" fillId="0" borderId="113" xfId="0" applyNumberFormat="1" applyFont="1" applyBorder="1"/>
    <xf numFmtId="166" fontId="4" fillId="0" borderId="111" xfId="1" applyNumberFormat="1" applyFont="1" applyBorder="1" applyAlignment="1">
      <alignment horizontal="left"/>
    </xf>
    <xf numFmtId="166" fontId="4" fillId="0" borderId="110" xfId="1" applyNumberFormat="1" applyFont="1" applyBorder="1" applyAlignment="1">
      <alignment horizontal="left"/>
    </xf>
    <xf numFmtId="0" fontId="4" fillId="0" borderId="113" xfId="0" applyFont="1" applyBorder="1" applyAlignment="1">
      <alignment vertical="center" wrapText="1"/>
    </xf>
    <xf numFmtId="0" fontId="4" fillId="0" borderId="109" xfId="0" applyFont="1" applyBorder="1"/>
    <xf numFmtId="165" fontId="4" fillId="0" borderId="113" xfId="1" applyNumberFormat="1" applyFont="1" applyBorder="1" applyAlignment="1">
      <alignment wrapText="1"/>
    </xf>
    <xf numFmtId="165" fontId="3" fillId="0" borderId="113" xfId="1" applyNumberFormat="1" applyFont="1" applyBorder="1" applyAlignment="1">
      <alignment horizontal="center"/>
    </xf>
    <xf numFmtId="165" fontId="4" fillId="0" borderId="111" xfId="1" applyNumberFormat="1" applyFont="1" applyBorder="1" applyAlignment="1">
      <alignment wrapText="1"/>
    </xf>
    <xf numFmtId="165" fontId="4" fillId="0" borderId="140" xfId="1" applyNumberFormat="1" applyFont="1" applyFill="1" applyBorder="1"/>
    <xf numFmtId="165" fontId="4" fillId="0" borderId="138" xfId="1" applyNumberFormat="1" applyFont="1" applyFill="1" applyBorder="1"/>
    <xf numFmtId="165" fontId="4" fillId="0" borderId="138" xfId="1" applyNumberFormat="1" applyFont="1" applyBorder="1"/>
    <xf numFmtId="0" fontId="3" fillId="0" borderId="138" xfId="0" applyFont="1" applyBorder="1" applyAlignment="1">
      <alignment horizontal="center"/>
    </xf>
    <xf numFmtId="164" fontId="4" fillId="0" borderId="138" xfId="1" applyFont="1" applyBorder="1" applyAlignment="1">
      <alignment horizontal="center"/>
    </xf>
    <xf numFmtId="0" fontId="4" fillId="0" borderId="138" xfId="0" applyFont="1" applyBorder="1" applyAlignment="1">
      <alignment horizontal="center"/>
    </xf>
    <xf numFmtId="166" fontId="4" fillId="0" borderId="127" xfId="1" applyNumberFormat="1" applyFont="1" applyBorder="1" applyAlignment="1">
      <alignment horizontal="left"/>
    </xf>
    <xf numFmtId="166" fontId="4" fillId="0" borderId="138" xfId="1" applyNumberFormat="1" applyFont="1" applyBorder="1"/>
    <xf numFmtId="166" fontId="4" fillId="0" borderId="126" xfId="1" applyNumberFormat="1" applyFont="1" applyBorder="1"/>
    <xf numFmtId="165" fontId="3" fillId="0" borderId="138" xfId="1" applyNumberFormat="1" applyFont="1" applyBorder="1" applyAlignment="1">
      <alignment horizontal="center"/>
    </xf>
    <xf numFmtId="165" fontId="4" fillId="0" borderId="140" xfId="1" applyNumberFormat="1" applyFont="1" applyBorder="1" applyAlignment="1">
      <alignment wrapText="1"/>
    </xf>
    <xf numFmtId="0" fontId="10" fillId="0" borderId="0" xfId="0" applyFont="1" applyBorder="1" applyAlignment="1">
      <alignment vertical="center" wrapText="1"/>
    </xf>
    <xf numFmtId="0" fontId="10" fillId="0" borderId="0" xfId="0" applyFont="1" applyAlignment="1">
      <alignment vertical="center" wrapText="1"/>
    </xf>
    <xf numFmtId="0" fontId="3" fillId="0" borderId="0" xfId="0" applyFont="1"/>
    <xf numFmtId="0" fontId="4" fillId="11" borderId="11" xfId="0" quotePrefix="1" applyNumberFormat="1" applyFont="1" applyFill="1" applyBorder="1" applyAlignment="1">
      <alignment vertical="center" wrapText="1"/>
    </xf>
    <xf numFmtId="0" fontId="4" fillId="11" borderId="0" xfId="0" quotePrefix="1" applyNumberFormat="1" applyFont="1" applyFill="1" applyBorder="1" applyAlignment="1">
      <alignment vertical="center" wrapText="1"/>
    </xf>
    <xf numFmtId="9" fontId="3" fillId="0" borderId="0" xfId="2" applyFont="1" applyBorder="1"/>
    <xf numFmtId="2" fontId="3" fillId="0" borderId="0" xfId="0" applyNumberFormat="1" applyFont="1" applyBorder="1"/>
    <xf numFmtId="0" fontId="3" fillId="0" borderId="0" xfId="0" applyFont="1" applyBorder="1"/>
    <xf numFmtId="166" fontId="4" fillId="0" borderId="4" xfId="1" applyNumberFormat="1" applyFont="1" applyBorder="1" applyAlignment="1"/>
    <xf numFmtId="0" fontId="3" fillId="0" borderId="0" xfId="0" applyFont="1" applyBorder="1" applyAlignment="1">
      <alignment vertical="center" wrapText="1"/>
    </xf>
    <xf numFmtId="166" fontId="4" fillId="0" borderId="13" xfId="1" applyNumberFormat="1" applyFont="1" applyBorder="1"/>
    <xf numFmtId="165" fontId="3" fillId="0" borderId="0" xfId="1" applyNumberFormat="1" applyFont="1" applyBorder="1" applyAlignment="1">
      <alignment wrapText="1"/>
    </xf>
    <xf numFmtId="165" fontId="3" fillId="0" borderId="0" xfId="1" applyNumberFormat="1" applyFont="1" applyBorder="1"/>
    <xf numFmtId="165" fontId="4" fillId="0" borderId="159" xfId="1" applyNumberFormat="1" applyFont="1" applyFill="1" applyBorder="1"/>
    <xf numFmtId="165" fontId="4" fillId="0" borderId="155" xfId="1" applyNumberFormat="1" applyFont="1" applyFill="1" applyBorder="1"/>
    <xf numFmtId="165" fontId="4" fillId="0" borderId="155" xfId="1" applyNumberFormat="1" applyFont="1" applyBorder="1"/>
    <xf numFmtId="0" fontId="5" fillId="0" borderId="155" xfId="0" applyFont="1" applyFill="1" applyBorder="1" applyAlignment="1">
      <alignment horizontal="center"/>
    </xf>
    <xf numFmtId="0" fontId="3" fillId="0" borderId="155" xfId="0" applyFont="1" applyBorder="1" applyAlignment="1">
      <alignment horizontal="center"/>
    </xf>
    <xf numFmtId="0" fontId="4" fillId="0" borderId="155" xfId="0" applyFont="1" applyBorder="1" applyAlignment="1">
      <alignment horizontal="center"/>
    </xf>
    <xf numFmtId="166" fontId="4" fillId="0" borderId="78" xfId="1" applyNumberFormat="1" applyFont="1" applyBorder="1" applyAlignment="1">
      <alignment horizontal="left"/>
    </xf>
    <xf numFmtId="166" fontId="4" fillId="0" borderId="155" xfId="1" applyNumberFormat="1" applyFont="1" applyBorder="1"/>
    <xf numFmtId="166" fontId="4" fillId="0" borderId="170" xfId="1" applyNumberFormat="1" applyFont="1" applyBorder="1"/>
    <xf numFmtId="165" fontId="3" fillId="0" borderId="155" xfId="1" applyNumberFormat="1" applyFont="1" applyBorder="1" applyAlignment="1">
      <alignment horizontal="center"/>
    </xf>
    <xf numFmtId="165" fontId="4" fillId="0" borderId="159" xfId="1" applyNumberFormat="1" applyFont="1" applyBorder="1" applyAlignment="1">
      <alignment wrapText="1"/>
    </xf>
    <xf numFmtId="9" fontId="4" fillId="0" borderId="155" xfId="2" applyFont="1" applyBorder="1"/>
    <xf numFmtId="2" fontId="4" fillId="0" borderId="155" xfId="0" applyNumberFormat="1" applyFont="1" applyBorder="1"/>
    <xf numFmtId="0" fontId="4" fillId="0" borderId="155" xfId="0" applyFont="1" applyBorder="1"/>
    <xf numFmtId="166" fontId="4" fillId="0" borderId="159" xfId="1" applyNumberFormat="1" applyFont="1" applyBorder="1" applyAlignment="1">
      <alignment horizontal="left"/>
    </xf>
    <xf numFmtId="0" fontId="4" fillId="0" borderId="155" xfId="0" applyFont="1" applyBorder="1" applyAlignment="1">
      <alignment vertical="center" wrapText="1"/>
    </xf>
    <xf numFmtId="0" fontId="4" fillId="0" borderId="170" xfId="0" applyFont="1" applyBorder="1"/>
    <xf numFmtId="165" fontId="4" fillId="0" borderId="155" xfId="1" applyNumberFormat="1" applyFont="1" applyBorder="1" applyAlignment="1">
      <alignment wrapText="1"/>
    </xf>
    <xf numFmtId="0" fontId="4" fillId="0" borderId="15" xfId="0" quotePrefix="1" applyNumberFormat="1" applyFont="1" applyFill="1" applyBorder="1" applyAlignment="1">
      <alignment vertical="center"/>
    </xf>
    <xf numFmtId="0" fontId="4" fillId="0" borderId="0" xfId="0" quotePrefix="1" applyNumberFormat="1" applyFont="1" applyFill="1" applyBorder="1" applyAlignment="1">
      <alignment vertical="center" wrapText="1"/>
    </xf>
    <xf numFmtId="0" fontId="4" fillId="0" borderId="11" xfId="0" quotePrefix="1" applyNumberFormat="1" applyFont="1" applyFill="1" applyBorder="1" applyAlignment="1">
      <alignment vertical="center"/>
    </xf>
    <xf numFmtId="0" fontId="4" fillId="0" borderId="0" xfId="0" quotePrefix="1" applyNumberFormat="1" applyFont="1" applyFill="1" applyBorder="1" applyAlignment="1">
      <alignment vertical="top" wrapText="1"/>
    </xf>
    <xf numFmtId="0" fontId="4" fillId="0" borderId="11" xfId="0" applyFont="1" applyFill="1" applyBorder="1" applyAlignment="1">
      <alignment vertical="center"/>
    </xf>
    <xf numFmtId="0" fontId="4" fillId="0" borderId="0" xfId="0" applyFont="1" applyFill="1" applyBorder="1" applyAlignment="1">
      <alignment vertical="center" wrapText="1"/>
    </xf>
    <xf numFmtId="165" fontId="4" fillId="0" borderId="12" xfId="1" applyNumberFormat="1" applyFont="1" applyFill="1" applyBorder="1"/>
    <xf numFmtId="0" fontId="4" fillId="0" borderId="0" xfId="0" applyFont="1" applyBorder="1" applyAlignment="1">
      <alignment horizontal="right"/>
    </xf>
    <xf numFmtId="166" fontId="4" fillId="0" borderId="0" xfId="1" applyNumberFormat="1" applyFont="1" applyBorder="1" applyAlignment="1">
      <alignment wrapText="1"/>
    </xf>
    <xf numFmtId="0" fontId="4" fillId="4" borderId="11" xfId="0" quotePrefix="1" applyNumberFormat="1" applyFont="1" applyFill="1" applyBorder="1" applyAlignment="1">
      <alignment vertical="center" wrapText="1"/>
    </xf>
    <xf numFmtId="166" fontId="4" fillId="0" borderId="0" xfId="1" applyNumberFormat="1" applyFont="1"/>
    <xf numFmtId="166" fontId="4" fillId="0" borderId="0" xfId="1" applyNumberFormat="1" applyFont="1" applyAlignment="1">
      <alignment wrapText="1"/>
    </xf>
    <xf numFmtId="0" fontId="4" fillId="0" borderId="0" xfId="0" applyFont="1" applyFill="1" applyBorder="1" applyAlignment="1">
      <alignment vertical="center"/>
    </xf>
    <xf numFmtId="0" fontId="4" fillId="0" borderId="11" xfId="0" applyFont="1" applyBorder="1" applyAlignment="1">
      <alignment vertical="center" wrapText="1"/>
    </xf>
    <xf numFmtId="0" fontId="4" fillId="0" borderId="11" xfId="0" quotePrefix="1" applyNumberFormat="1" applyFont="1" applyFill="1" applyBorder="1" applyAlignment="1">
      <alignment vertical="center" wrapText="1"/>
    </xf>
    <xf numFmtId="165" fontId="4" fillId="13" borderId="0" xfId="1" applyNumberFormat="1" applyFont="1" applyFill="1"/>
    <xf numFmtId="166" fontId="4" fillId="0" borderId="113" xfId="1" applyNumberFormat="1" applyFont="1" applyBorder="1"/>
    <xf numFmtId="166" fontId="4" fillId="0" borderId="109" xfId="1" applyNumberFormat="1" applyFont="1" applyBorder="1"/>
    <xf numFmtId="166" fontId="4" fillId="0" borderId="113" xfId="1" applyNumberFormat="1" applyFont="1" applyBorder="1" applyAlignment="1">
      <alignment wrapText="1"/>
    </xf>
    <xf numFmtId="0" fontId="4" fillId="0" borderId="0" xfId="0" quotePrefix="1" applyNumberFormat="1" applyFont="1" applyBorder="1" applyAlignment="1">
      <alignment vertical="center"/>
    </xf>
    <xf numFmtId="0" fontId="4" fillId="0" borderId="11" xfId="0" quotePrefix="1" applyNumberFormat="1" applyFont="1" applyBorder="1" applyAlignment="1">
      <alignment vertical="center"/>
    </xf>
    <xf numFmtId="0" fontId="4" fillId="14" borderId="11" xfId="0" quotePrefix="1" applyNumberFormat="1" applyFont="1" applyFill="1" applyBorder="1" applyAlignment="1">
      <alignment vertical="center"/>
    </xf>
    <xf numFmtId="0" fontId="4" fillId="14" borderId="0" xfId="0" quotePrefix="1" applyNumberFormat="1" applyFont="1" applyFill="1" applyBorder="1" applyAlignment="1">
      <alignment vertical="center"/>
    </xf>
    <xf numFmtId="165" fontId="4" fillId="15" borderId="4" xfId="1" applyNumberFormat="1" applyFont="1" applyFill="1" applyBorder="1"/>
    <xf numFmtId="0" fontId="4" fillId="0" borderId="5" xfId="0" quotePrefix="1" applyNumberFormat="1" applyFont="1" applyBorder="1" applyAlignment="1">
      <alignment vertical="center"/>
    </xf>
    <xf numFmtId="166" fontId="4" fillId="0" borderId="6" xfId="1" applyNumberFormat="1" applyFont="1" applyBorder="1"/>
    <xf numFmtId="166" fontId="4" fillId="0" borderId="7" xfId="1" applyNumberFormat="1" applyFont="1" applyBorder="1"/>
    <xf numFmtId="166" fontId="4" fillId="0" borderId="6" xfId="1" applyNumberFormat="1" applyFont="1" applyBorder="1" applyAlignment="1">
      <alignment wrapText="1"/>
    </xf>
    <xf numFmtId="0" fontId="4" fillId="2" borderId="11" xfId="0" quotePrefix="1" applyNumberFormat="1" applyFont="1" applyFill="1" applyBorder="1" applyAlignment="1">
      <alignment vertical="center"/>
    </xf>
    <xf numFmtId="0" fontId="4" fillId="2" borderId="0" xfId="0" quotePrefix="1" applyNumberFormat="1" applyFont="1" applyFill="1" applyBorder="1" applyAlignment="1">
      <alignment vertical="center"/>
    </xf>
    <xf numFmtId="0" fontId="4" fillId="2" borderId="5" xfId="0" quotePrefix="1" applyNumberFormat="1" applyFont="1" applyFill="1" applyBorder="1" applyAlignment="1">
      <alignment vertical="center"/>
    </xf>
    <xf numFmtId="0" fontId="4" fillId="0" borderId="0" xfId="0" quotePrefix="1" applyNumberFormat="1" applyFont="1" applyFill="1" applyBorder="1" applyAlignment="1">
      <alignment vertical="center"/>
    </xf>
    <xf numFmtId="165" fontId="4" fillId="17" borderId="4" xfId="1" applyNumberFormat="1" applyFont="1" applyFill="1" applyBorder="1"/>
    <xf numFmtId="0" fontId="4" fillId="0" borderId="5" xfId="0" quotePrefix="1" applyNumberFormat="1" applyFont="1" applyFill="1" applyBorder="1" applyAlignment="1">
      <alignment vertical="center"/>
    </xf>
    <xf numFmtId="0" fontId="12" fillId="11" borderId="0" xfId="0" applyFont="1" applyFill="1" applyBorder="1" applyAlignment="1">
      <alignment wrapText="1"/>
    </xf>
    <xf numFmtId="0" fontId="12" fillId="0" borderId="11" xfId="0" applyFont="1" applyFill="1" applyBorder="1" applyAlignment="1">
      <alignment wrapText="1"/>
    </xf>
    <xf numFmtId="0" fontId="12" fillId="0" borderId="0" xfId="0" applyFont="1" applyFill="1" applyBorder="1" applyAlignment="1">
      <alignment wrapText="1"/>
    </xf>
    <xf numFmtId="0" fontId="12" fillId="11" borderId="11" xfId="0" applyFont="1" applyFill="1" applyBorder="1" applyAlignment="1">
      <alignment wrapText="1"/>
    </xf>
    <xf numFmtId="0" fontId="12" fillId="0" borderId="11" xfId="0" applyFont="1" applyFill="1" applyBorder="1" applyAlignment="1">
      <alignment vertical="top" wrapText="1"/>
    </xf>
    <xf numFmtId="0" fontId="12" fillId="0" borderId="0" xfId="0" applyFont="1" applyFill="1" applyBorder="1" applyAlignment="1">
      <alignment vertical="top" wrapText="1"/>
    </xf>
    <xf numFmtId="0" fontId="12" fillId="0" borderId="5" xfId="0" applyFont="1" applyFill="1" applyBorder="1" applyAlignment="1">
      <alignment wrapText="1"/>
    </xf>
    <xf numFmtId="165" fontId="4" fillId="13" borderId="0" xfId="1" applyNumberFormat="1" applyFont="1" applyFill="1" applyBorder="1"/>
    <xf numFmtId="0" fontId="12" fillId="11" borderId="11" xfId="0" applyFont="1" applyFill="1" applyBorder="1" applyAlignment="1">
      <alignment vertical="top" wrapText="1"/>
    </xf>
    <xf numFmtId="0" fontId="12" fillId="11" borderId="0" xfId="0" applyFont="1" applyFill="1" applyBorder="1" applyAlignment="1">
      <alignment vertical="top" wrapText="1"/>
    </xf>
    <xf numFmtId="0" fontId="6" fillId="0" borderId="4" xfId="0" quotePrefix="1" applyNumberFormat="1" applyFont="1" applyBorder="1" applyAlignment="1">
      <alignment vertical="center"/>
    </xf>
    <xf numFmtId="165" fontId="6" fillId="0" borderId="76" xfId="1" applyNumberFormat="1" applyFont="1" applyFill="1" applyBorder="1" applyAlignment="1">
      <alignment vertical="center" wrapText="1"/>
    </xf>
    <xf numFmtId="165" fontId="6" fillId="0" borderId="32" xfId="1" applyNumberFormat="1" applyFont="1" applyBorder="1" applyAlignment="1">
      <alignment vertical="center" wrapText="1"/>
    </xf>
    <xf numFmtId="165" fontId="0" fillId="0" borderId="33" xfId="1" applyNumberFormat="1" applyFont="1" applyBorder="1"/>
    <xf numFmtId="165" fontId="6" fillId="0" borderId="33" xfId="1" applyNumberFormat="1" applyFont="1" applyFill="1" applyBorder="1" applyAlignment="1">
      <alignment vertical="center" wrapText="1"/>
    </xf>
    <xf numFmtId="0" fontId="4" fillId="18" borderId="11" xfId="0" quotePrefix="1" applyNumberFormat="1" applyFont="1" applyFill="1" applyBorder="1" applyAlignment="1">
      <alignment vertical="center"/>
    </xf>
    <xf numFmtId="0" fontId="6" fillId="18" borderId="4" xfId="0" quotePrefix="1" applyNumberFormat="1" applyFont="1" applyFill="1" applyBorder="1" applyAlignment="1">
      <alignment vertical="center"/>
    </xf>
    <xf numFmtId="165" fontId="6" fillId="0" borderId="32" xfId="1" applyNumberFormat="1" applyFont="1" applyFill="1" applyBorder="1" applyAlignment="1">
      <alignment vertical="center" wrapText="1"/>
    </xf>
    <xf numFmtId="165" fontId="0" fillId="0" borderId="33" xfId="1" applyNumberFormat="1" applyFont="1" applyFill="1" applyBorder="1"/>
    <xf numFmtId="0" fontId="6" fillId="0" borderId="4" xfId="0" quotePrefix="1" applyNumberFormat="1" applyFont="1" applyFill="1" applyBorder="1" applyAlignment="1">
      <alignment vertical="center"/>
    </xf>
    <xf numFmtId="0" fontId="6" fillId="18" borderId="5" xfId="0" quotePrefix="1" applyNumberFormat="1" applyFont="1" applyFill="1" applyBorder="1" applyAlignment="1">
      <alignment vertical="center"/>
    </xf>
    <xf numFmtId="165" fontId="6" fillId="0" borderId="59" xfId="1" applyNumberFormat="1" applyFont="1" applyFill="1" applyBorder="1" applyAlignment="1">
      <alignment vertical="center" wrapText="1"/>
    </xf>
    <xf numFmtId="165" fontId="0" fillId="0" borderId="60" xfId="1" applyNumberFormat="1" applyFont="1" applyFill="1" applyBorder="1"/>
    <xf numFmtId="165" fontId="6" fillId="0" borderId="60" xfId="1" applyNumberFormat="1" applyFont="1" applyFill="1" applyBorder="1" applyAlignment="1">
      <alignment vertical="center" wrapText="1"/>
    </xf>
    <xf numFmtId="165" fontId="6" fillId="0" borderId="75" xfId="1" applyNumberFormat="1" applyFont="1" applyFill="1" applyBorder="1" applyAlignment="1">
      <alignment vertical="center" wrapText="1"/>
    </xf>
    <xf numFmtId="165" fontId="0" fillId="0" borderId="76" xfId="1" applyNumberFormat="1" applyFont="1" applyFill="1" applyBorder="1"/>
    <xf numFmtId="0" fontId="6" fillId="18" borderId="0" xfId="0" quotePrefix="1" applyNumberFormat="1" applyFont="1" applyFill="1" applyBorder="1" applyAlignment="1">
      <alignment vertical="center"/>
    </xf>
    <xf numFmtId="165" fontId="6" fillId="0" borderId="32" xfId="1" applyNumberFormat="1" applyFont="1" applyFill="1" applyBorder="1" applyAlignment="1">
      <alignment vertical="center"/>
    </xf>
    <xf numFmtId="165" fontId="0" fillId="0" borderId="83" xfId="1" applyNumberFormat="1" applyFont="1" applyFill="1" applyBorder="1"/>
    <xf numFmtId="165" fontId="6" fillId="0" borderId="83" xfId="1" applyNumberFormat="1" applyFont="1" applyFill="1" applyBorder="1" applyAlignment="1">
      <alignment vertical="center" wrapText="1"/>
    </xf>
    <xf numFmtId="165" fontId="0" fillId="0" borderId="6" xfId="1" applyNumberFormat="1" applyFont="1" applyFill="1" applyBorder="1"/>
    <xf numFmtId="165" fontId="6" fillId="0" borderId="6" xfId="1" applyNumberFormat="1" applyFont="1" applyFill="1" applyBorder="1" applyAlignment="1">
      <alignment vertical="center" wrapText="1"/>
    </xf>
    <xf numFmtId="0" fontId="4" fillId="0" borderId="9" xfId="0" quotePrefix="1" applyNumberFormat="1" applyFont="1" applyBorder="1" applyAlignment="1">
      <alignment vertical="center"/>
    </xf>
    <xf numFmtId="0" fontId="4" fillId="0" borderId="15" xfId="0" quotePrefix="1" applyNumberFormat="1" applyFont="1" applyBorder="1" applyAlignment="1">
      <alignment vertical="center"/>
    </xf>
    <xf numFmtId="0" fontId="6" fillId="0" borderId="5" xfId="0" quotePrefix="1" applyNumberFormat="1" applyFont="1" applyFill="1" applyBorder="1" applyAlignment="1">
      <alignment vertical="center"/>
    </xf>
    <xf numFmtId="0" fontId="4" fillId="19" borderId="11" xfId="0" quotePrefix="1" applyNumberFormat="1" applyFont="1" applyFill="1" applyBorder="1" applyAlignment="1">
      <alignment vertical="center"/>
    </xf>
    <xf numFmtId="0" fontId="6" fillId="0" borderId="0" xfId="0" quotePrefix="1" applyNumberFormat="1" applyFont="1" applyFill="1" applyBorder="1" applyAlignment="1">
      <alignment vertical="center"/>
    </xf>
    <xf numFmtId="0" fontId="20" fillId="0" borderId="0" xfId="0" quotePrefix="1" applyNumberFormat="1" applyFont="1" applyFill="1" applyBorder="1" applyAlignment="1">
      <alignment vertical="center"/>
    </xf>
    <xf numFmtId="165" fontId="4" fillId="15" borderId="4" xfId="1" applyNumberFormat="1" applyFont="1" applyFill="1" applyBorder="1" applyAlignment="1">
      <alignment vertical="top" wrapText="1"/>
    </xf>
    <xf numFmtId="0" fontId="21" fillId="0" borderId="11" xfId="0" quotePrefix="1" applyNumberFormat="1" applyFont="1" applyFill="1" applyBorder="1" applyAlignment="1">
      <alignment vertical="center"/>
    </xf>
    <xf numFmtId="0" fontId="22" fillId="0" borderId="0" xfId="0" quotePrefix="1" applyNumberFormat="1" applyFont="1" applyFill="1" applyBorder="1" applyAlignment="1">
      <alignment vertical="center"/>
    </xf>
    <xf numFmtId="9" fontId="4" fillId="0" borderId="138" xfId="2" applyFont="1" applyBorder="1"/>
    <xf numFmtId="2" fontId="4" fillId="0" borderId="138" xfId="0" applyNumberFormat="1" applyFont="1" applyBorder="1"/>
    <xf numFmtId="0" fontId="4" fillId="0" borderId="138" xfId="0" applyFont="1" applyBorder="1"/>
    <xf numFmtId="166" fontId="4" fillId="0" borderId="140" xfId="1" applyNumberFormat="1" applyFont="1" applyBorder="1" applyAlignment="1">
      <alignment horizontal="left"/>
    </xf>
    <xf numFmtId="0" fontId="4" fillId="0" borderId="138" xfId="0" applyFont="1" applyBorder="1" applyAlignment="1">
      <alignment vertical="center" wrapText="1"/>
    </xf>
    <xf numFmtId="166" fontId="4" fillId="0" borderId="138" xfId="1" applyNumberFormat="1" applyFont="1" applyBorder="1" applyAlignment="1">
      <alignment wrapText="1"/>
    </xf>
    <xf numFmtId="0" fontId="11" fillId="0" borderId="11" xfId="0" applyFont="1" applyFill="1" applyBorder="1" applyAlignment="1">
      <alignment horizontal="left" vertical="center" wrapText="1"/>
    </xf>
    <xf numFmtId="0" fontId="4" fillId="0" borderId="4" xfId="0" applyFont="1" applyBorder="1" applyAlignment="1">
      <alignment horizontal="left" vertical="center" wrapText="1"/>
    </xf>
    <xf numFmtId="165" fontId="11" fillId="0" borderId="4" xfId="1" applyNumberFormat="1" applyFont="1" applyBorder="1" applyAlignment="1">
      <alignment horizontal="right" vertical="center" wrapText="1"/>
    </xf>
    <xf numFmtId="165" fontId="11" fillId="0" borderId="0" xfId="1" applyNumberFormat="1" applyFont="1" applyBorder="1" applyAlignment="1">
      <alignment horizontal="right" vertical="center" wrapText="1"/>
    </xf>
    <xf numFmtId="0" fontId="11" fillId="14" borderId="11" xfId="0" applyFont="1" applyFill="1" applyBorder="1" applyAlignment="1">
      <alignment horizontal="left" vertical="center" wrapText="1"/>
    </xf>
    <xf numFmtId="0" fontId="4" fillId="14" borderId="4" xfId="0" applyFont="1" applyFill="1" applyBorder="1" applyAlignment="1">
      <alignment horizontal="left" vertical="center" wrapText="1"/>
    </xf>
    <xf numFmtId="165" fontId="4" fillId="14" borderId="4" xfId="1" applyNumberFormat="1" applyFont="1" applyFill="1" applyBorder="1" applyAlignment="1">
      <alignment horizontal="right" vertical="center" wrapText="1"/>
    </xf>
    <xf numFmtId="165" fontId="4" fillId="14" borderId="0" xfId="1" applyNumberFormat="1" applyFont="1" applyFill="1" applyBorder="1" applyAlignment="1">
      <alignment horizontal="right" vertical="center" wrapText="1"/>
    </xf>
    <xf numFmtId="0" fontId="11" fillId="11" borderId="11" xfId="0" applyFont="1" applyFill="1" applyBorder="1" applyAlignment="1">
      <alignment horizontal="left" vertical="center" wrapText="1"/>
    </xf>
    <xf numFmtId="0" fontId="4" fillId="11" borderId="4" xfId="0" applyFont="1" applyFill="1" applyBorder="1" applyAlignment="1">
      <alignment horizontal="left" vertical="center" wrapText="1"/>
    </xf>
    <xf numFmtId="165" fontId="4" fillId="11" borderId="4" xfId="1" applyNumberFormat="1" applyFont="1" applyFill="1" applyBorder="1" applyAlignment="1">
      <alignment horizontal="right" vertical="center" wrapText="1"/>
    </xf>
    <xf numFmtId="165" fontId="4" fillId="11" borderId="0" xfId="1" applyNumberFormat="1" applyFont="1" applyFill="1" applyBorder="1" applyAlignment="1">
      <alignment horizontal="right" vertical="center" wrapText="1"/>
    </xf>
    <xf numFmtId="0" fontId="12" fillId="0" borderId="11" xfId="0" applyFont="1" applyBorder="1" applyAlignment="1">
      <alignment wrapText="1"/>
    </xf>
    <xf numFmtId="165" fontId="11" fillId="0" borderId="4" xfId="1" applyNumberFormat="1" applyFont="1" applyBorder="1" applyAlignment="1">
      <alignment wrapText="1"/>
    </xf>
    <xf numFmtId="165" fontId="11" fillId="0" borderId="0" xfId="1" applyNumberFormat="1" applyFont="1" applyBorder="1" applyAlignment="1">
      <alignment wrapText="1"/>
    </xf>
    <xf numFmtId="0" fontId="4" fillId="0" borderId="11" xfId="0" applyFont="1" applyBorder="1" applyAlignment="1">
      <alignment wrapText="1"/>
    </xf>
    <xf numFmtId="165" fontId="8" fillId="14" borderId="4" xfId="1" applyNumberFormat="1" applyFont="1" applyFill="1" applyBorder="1" applyAlignment="1">
      <alignment horizontal="right" vertical="center" wrapText="1"/>
    </xf>
    <xf numFmtId="165" fontId="8" fillId="14" borderId="0" xfId="1" applyNumberFormat="1" applyFont="1" applyFill="1" applyBorder="1" applyAlignment="1">
      <alignment horizontal="right" vertical="center" wrapText="1"/>
    </xf>
    <xf numFmtId="0" fontId="4" fillId="0" borderId="5" xfId="0" applyFont="1" applyBorder="1" applyAlignment="1">
      <alignment horizontal="left" vertical="center" wrapText="1"/>
    </xf>
    <xf numFmtId="165" fontId="11" fillId="0" borderId="5" xfId="1" applyNumberFormat="1" applyFont="1" applyBorder="1" applyAlignment="1">
      <alignment horizontal="right" vertical="center" wrapText="1"/>
    </xf>
    <xf numFmtId="165" fontId="11" fillId="0" borderId="6" xfId="1" applyNumberFormat="1" applyFont="1" applyBorder="1" applyAlignment="1">
      <alignment horizontal="right" vertical="center" wrapText="1"/>
    </xf>
    <xf numFmtId="0" fontId="5" fillId="0" borderId="147" xfId="0" applyFont="1" applyFill="1" applyBorder="1" applyAlignment="1">
      <alignment horizontal="center"/>
    </xf>
    <xf numFmtId="0" fontId="11" fillId="0" borderId="11" xfId="0" applyFont="1" applyFill="1" applyBorder="1" applyAlignment="1">
      <alignment horizontal="left" vertical="top" wrapText="1"/>
    </xf>
    <xf numFmtId="0" fontId="4" fillId="0" borderId="4" xfId="0" applyFont="1" applyBorder="1" applyAlignment="1">
      <alignment vertical="top" wrapText="1"/>
    </xf>
    <xf numFmtId="0" fontId="11" fillId="0" borderId="11" xfId="0" applyFont="1" applyFill="1" applyBorder="1" applyAlignment="1">
      <alignment vertical="top" wrapText="1"/>
    </xf>
    <xf numFmtId="0" fontId="11" fillId="14" borderId="11" xfId="0" applyFont="1" applyFill="1" applyBorder="1" applyAlignment="1">
      <alignment vertical="center" wrapText="1"/>
    </xf>
    <xf numFmtId="165" fontId="4" fillId="14" borderId="4" xfId="1" applyNumberFormat="1" applyFont="1" applyFill="1" applyBorder="1" applyAlignment="1">
      <alignment vertical="center" wrapText="1"/>
    </xf>
    <xf numFmtId="165" fontId="4" fillId="14" borderId="0" xfId="1" applyNumberFormat="1" applyFont="1" applyFill="1" applyBorder="1" applyAlignment="1">
      <alignment vertical="center" wrapText="1"/>
    </xf>
    <xf numFmtId="0" fontId="4" fillId="0" borderId="11" xfId="0" applyFont="1" applyFill="1" applyBorder="1" applyAlignment="1">
      <alignment vertical="top" wrapText="1"/>
    </xf>
    <xf numFmtId="0" fontId="23" fillId="0" borderId="11" xfId="0" applyFont="1" applyFill="1" applyBorder="1" applyAlignment="1">
      <alignment vertical="top" wrapText="1"/>
    </xf>
    <xf numFmtId="165" fontId="11" fillId="0" borderId="5" xfId="1" applyNumberFormat="1" applyFont="1" applyBorder="1" applyAlignment="1">
      <alignment wrapText="1"/>
    </xf>
    <xf numFmtId="0" fontId="11" fillId="0" borderId="11" xfId="0" applyFont="1" applyBorder="1" applyAlignment="1">
      <alignment horizontal="left" vertical="top" wrapText="1"/>
    </xf>
    <xf numFmtId="0" fontId="4" fillId="0" borderId="4" xfId="0" applyFont="1" applyFill="1" applyBorder="1"/>
    <xf numFmtId="165" fontId="4" fillId="0" borderId="4" xfId="1" applyNumberFormat="1" applyFont="1" applyFill="1" applyBorder="1" applyAlignment="1">
      <alignment horizontal="center" vertical="center" wrapText="1"/>
    </xf>
    <xf numFmtId="165" fontId="4" fillId="0" borderId="0" xfId="1" applyNumberFormat="1" applyFont="1" applyFill="1" applyBorder="1" applyAlignment="1">
      <alignment horizontal="center" vertical="center" wrapText="1"/>
    </xf>
    <xf numFmtId="0" fontId="4" fillId="0" borderId="11" xfId="0" applyFont="1" applyFill="1" applyBorder="1" applyAlignment="1">
      <alignment vertical="top"/>
    </xf>
    <xf numFmtId="165" fontId="4" fillId="0" borderId="0" xfId="1" applyNumberFormat="1" applyFont="1" applyFill="1" applyBorder="1" applyAlignment="1">
      <alignment horizontal="right" vertical="center" wrapText="1"/>
    </xf>
    <xf numFmtId="0" fontId="4" fillId="0" borderId="5" xfId="0" applyFont="1" applyFill="1" applyBorder="1"/>
    <xf numFmtId="0" fontId="11" fillId="0" borderId="1" xfId="0" applyFont="1" applyBorder="1" applyAlignment="1">
      <alignment horizontal="left" vertical="center" wrapText="1"/>
    </xf>
    <xf numFmtId="165" fontId="11" fillId="0" borderId="111" xfId="1" applyNumberFormat="1" applyFont="1" applyBorder="1" applyAlignment="1">
      <alignment horizontal="right" vertical="center" wrapText="1"/>
    </xf>
    <xf numFmtId="165" fontId="11" fillId="0" borderId="113" xfId="1" applyNumberFormat="1" applyFont="1" applyBorder="1" applyAlignment="1">
      <alignment horizontal="right" vertical="center" wrapText="1"/>
    </xf>
    <xf numFmtId="0" fontId="3" fillId="0" borderId="0" xfId="0" applyFont="1" applyAlignment="1">
      <alignment horizontal="center" wrapText="1"/>
    </xf>
    <xf numFmtId="0" fontId="3" fillId="0" borderId="0" xfId="0" applyFont="1" applyAlignment="1">
      <alignment horizontal="left" vertical="center" wrapText="1"/>
    </xf>
    <xf numFmtId="165" fontId="6" fillId="0" borderId="0" xfId="1" applyNumberFormat="1" applyFont="1"/>
    <xf numFmtId="0" fontId="6" fillId="0" borderId="0" xfId="0" applyFont="1"/>
    <xf numFmtId="0" fontId="6" fillId="0" borderId="0" xfId="0" applyFont="1" applyBorder="1"/>
    <xf numFmtId="166" fontId="4" fillId="0" borderId="0" xfId="1" applyNumberFormat="1" applyFont="1" applyBorder="1" applyAlignment="1">
      <alignment horizontal="left"/>
    </xf>
    <xf numFmtId="165" fontId="6" fillId="0" borderId="0" xfId="1" applyNumberFormat="1" applyFont="1" applyAlignment="1">
      <alignment wrapText="1"/>
    </xf>
    <xf numFmtId="165" fontId="10" fillId="0" borderId="0" xfId="1" applyNumberFormat="1" applyFont="1" applyAlignment="1">
      <alignment horizontal="center"/>
    </xf>
    <xf numFmtId="0" fontId="6" fillId="0" borderId="138" xfId="0" applyFont="1" applyBorder="1"/>
    <xf numFmtId="166" fontId="4" fillId="0" borderId="138" xfId="1" applyNumberFormat="1" applyFont="1" applyBorder="1" applyAlignment="1">
      <alignment horizontal="left"/>
    </xf>
    <xf numFmtId="0" fontId="6" fillId="0" borderId="138" xfId="0" applyFont="1" applyBorder="1" applyAlignment="1">
      <alignment vertical="center" wrapText="1"/>
    </xf>
    <xf numFmtId="0" fontId="0" fillId="0" borderId="0" xfId="0" applyBorder="1"/>
    <xf numFmtId="0" fontId="4" fillId="0" borderId="10" xfId="0" quotePrefix="1" applyNumberFormat="1" applyFont="1" applyFill="1" applyBorder="1" applyAlignment="1">
      <alignment vertical="center" wrapText="1"/>
    </xf>
    <xf numFmtId="0" fontId="4" fillId="0" borderId="15" xfId="0" quotePrefix="1" applyNumberFormat="1" applyFont="1" applyFill="1" applyBorder="1" applyAlignment="1">
      <alignment vertical="center" wrapText="1"/>
    </xf>
    <xf numFmtId="165" fontId="4" fillId="0" borderId="18" xfId="1" applyNumberFormat="1" applyFont="1" applyFill="1" applyBorder="1"/>
    <xf numFmtId="165" fontId="4" fillId="0" borderId="18" xfId="1" applyNumberFormat="1" applyFont="1" applyFill="1" applyBorder="1" applyAlignment="1">
      <alignment wrapText="1"/>
    </xf>
    <xf numFmtId="165" fontId="4" fillId="0" borderId="18" xfId="1" applyNumberFormat="1" applyFont="1" applyFill="1" applyBorder="1" applyAlignment="1"/>
    <xf numFmtId="165" fontId="4" fillId="0" borderId="77" xfId="1" applyNumberFormat="1" applyFont="1" applyFill="1" applyBorder="1" applyAlignment="1"/>
    <xf numFmtId="165" fontId="4" fillId="0" borderId="163" xfId="1" applyNumberFormat="1" applyFont="1" applyFill="1" applyBorder="1" applyAlignment="1"/>
    <xf numFmtId="0" fontId="5" fillId="0" borderId="142" xfId="0" applyFont="1" applyFill="1" applyBorder="1" applyAlignment="1">
      <alignment horizontal="center"/>
    </xf>
    <xf numFmtId="0" fontId="5" fillId="0" borderId="135" xfId="0" applyFont="1" applyFill="1" applyBorder="1" applyAlignment="1">
      <alignment horizontal="center"/>
    </xf>
    <xf numFmtId="0" fontId="5" fillId="0" borderId="63" xfId="0" applyFont="1" applyFill="1" applyBorder="1" applyAlignment="1">
      <alignment horizontal="center"/>
    </xf>
    <xf numFmtId="0" fontId="5" fillId="0" borderId="118" xfId="0" applyFont="1" applyFill="1" applyBorder="1" applyAlignment="1">
      <alignment horizontal="center"/>
    </xf>
    <xf numFmtId="0" fontId="5" fillId="0" borderId="176" xfId="0" applyFont="1" applyFill="1" applyBorder="1" applyAlignment="1">
      <alignment horizontal="center"/>
    </xf>
    <xf numFmtId="0" fontId="5" fillId="0" borderId="153" xfId="0" applyFont="1" applyFill="1" applyBorder="1" applyAlignment="1">
      <alignment horizontal="center"/>
    </xf>
    <xf numFmtId="0" fontId="5" fillId="0" borderId="0" xfId="0" applyFont="1" applyFill="1" applyBorder="1" applyAlignment="1">
      <alignment horizontal="center"/>
    </xf>
    <xf numFmtId="0" fontId="5" fillId="0" borderId="130" xfId="0" applyFont="1" applyFill="1" applyBorder="1" applyAlignment="1">
      <alignment horizontal="center"/>
    </xf>
    <xf numFmtId="2" fontId="3" fillId="0" borderId="141" xfId="0" applyNumberFormat="1" applyFont="1" applyFill="1" applyBorder="1"/>
    <xf numFmtId="2" fontId="3" fillId="0" borderId="36" xfId="0" applyNumberFormat="1" applyFont="1" applyFill="1" applyBorder="1"/>
    <xf numFmtId="2" fontId="3" fillId="0" borderId="146" xfId="0" applyNumberFormat="1" applyFont="1" applyFill="1" applyBorder="1"/>
    <xf numFmtId="2" fontId="3" fillId="0" borderId="64" xfId="0" applyNumberFormat="1" applyFont="1" applyFill="1" applyBorder="1"/>
    <xf numFmtId="2" fontId="3" fillId="0" borderId="159" xfId="0" applyNumberFormat="1" applyFont="1" applyFill="1" applyBorder="1"/>
    <xf numFmtId="2" fontId="3" fillId="0" borderId="80" xfId="0" applyNumberFormat="1" applyFont="1" applyFill="1" applyBorder="1"/>
    <xf numFmtId="2" fontId="3" fillId="0" borderId="4" xfId="0" applyNumberFormat="1" applyFont="1" applyFill="1" applyBorder="1"/>
    <xf numFmtId="165" fontId="4" fillId="0" borderId="4" xfId="1" applyNumberFormat="1" applyFont="1" applyFill="1" applyBorder="1" applyAlignment="1">
      <alignment vertical="center"/>
    </xf>
    <xf numFmtId="2" fontId="18" fillId="0" borderId="4" xfId="1" applyNumberFormat="1" applyFont="1" applyBorder="1"/>
    <xf numFmtId="2" fontId="18" fillId="0" borderId="13" xfId="1" applyNumberFormat="1" applyFont="1" applyBorder="1"/>
    <xf numFmtId="2" fontId="18" fillId="0" borderId="111" xfId="1" applyNumberFormat="1" applyFont="1" applyBorder="1"/>
    <xf numFmtId="2" fontId="18" fillId="0" borderId="109" xfId="1" applyNumberFormat="1" applyFont="1" applyBorder="1"/>
    <xf numFmtId="2" fontId="18" fillId="0" borderId="5" xfId="1" applyNumberFormat="1" applyFont="1" applyBorder="1"/>
    <xf numFmtId="2" fontId="18" fillId="0" borderId="7" xfId="1" applyNumberFormat="1" applyFont="1" applyBorder="1"/>
    <xf numFmtId="2" fontId="18" fillId="0" borderId="159" xfId="1" applyNumberFormat="1" applyFont="1" applyBorder="1"/>
    <xf numFmtId="2" fontId="18" fillId="0" borderId="170" xfId="1" applyNumberFormat="1" applyFont="1" applyBorder="1"/>
    <xf numFmtId="2" fontId="18" fillId="0" borderId="140" xfId="1" applyNumberFormat="1" applyFont="1" applyBorder="1"/>
    <xf numFmtId="2" fontId="18" fillId="0" borderId="126" xfId="1" applyNumberFormat="1" applyFont="1" applyBorder="1"/>
    <xf numFmtId="165" fontId="6" fillId="16" borderId="33" xfId="1" applyNumberFormat="1" applyFont="1" applyFill="1" applyBorder="1" applyAlignment="1">
      <alignment vertical="top" wrapText="1"/>
    </xf>
    <xf numFmtId="165" fontId="8" fillId="0" borderId="33" xfId="1" applyNumberFormat="1" applyFont="1" applyFill="1" applyBorder="1" applyAlignment="1">
      <alignment wrapText="1"/>
    </xf>
    <xf numFmtId="165" fontId="4" fillId="0" borderId="0" xfId="1" applyNumberFormat="1" applyFont="1" applyBorder="1" applyAlignment="1">
      <alignment horizontal="center"/>
    </xf>
    <xf numFmtId="165" fontId="4" fillId="0" borderId="6" xfId="1" applyNumberFormat="1" applyFont="1" applyBorder="1" applyAlignment="1">
      <alignment horizontal="center"/>
    </xf>
    <xf numFmtId="165" fontId="17" fillId="0" borderId="0" xfId="1" applyNumberFormat="1" applyFont="1" applyBorder="1" applyAlignment="1">
      <alignment horizontal="center"/>
    </xf>
    <xf numFmtId="165" fontId="17" fillId="0" borderId="155" xfId="1" applyNumberFormat="1" applyFont="1" applyBorder="1" applyAlignment="1">
      <alignment horizontal="center"/>
    </xf>
    <xf numFmtId="165" fontId="17" fillId="0" borderId="113" xfId="1" applyNumberFormat="1" applyFont="1" applyBorder="1" applyAlignment="1">
      <alignment horizontal="center"/>
    </xf>
    <xf numFmtId="165" fontId="17" fillId="0" borderId="6" xfId="1" applyNumberFormat="1" applyFont="1" applyBorder="1" applyAlignment="1">
      <alignment horizontal="center"/>
    </xf>
    <xf numFmtId="165" fontId="17" fillId="0" borderId="138" xfId="1" applyNumberFormat="1" applyFont="1" applyBorder="1" applyAlignment="1">
      <alignment horizontal="center"/>
    </xf>
    <xf numFmtId="0" fontId="3" fillId="0" borderId="13" xfId="0" applyFont="1" applyBorder="1"/>
    <xf numFmtId="0" fontId="4" fillId="0" borderId="126" xfId="0" applyFont="1" applyBorder="1"/>
    <xf numFmtId="170" fontId="4" fillId="0" borderId="39" xfId="1" quotePrefix="1" applyNumberFormat="1" applyFont="1" applyFill="1" applyBorder="1" applyAlignment="1">
      <alignment wrapText="1"/>
    </xf>
    <xf numFmtId="170" fontId="4" fillId="0" borderId="39" xfId="1" applyNumberFormat="1" applyFont="1" applyFill="1" applyBorder="1" applyAlignment="1"/>
    <xf numFmtId="170" fontId="4" fillId="0" borderId="39" xfId="1" applyNumberFormat="1" applyFont="1" applyFill="1" applyBorder="1" applyAlignment="1">
      <alignment wrapText="1"/>
    </xf>
    <xf numFmtId="170" fontId="4" fillId="0" borderId="54" xfId="1" quotePrefix="1" applyNumberFormat="1" applyFont="1" applyFill="1" applyBorder="1" applyAlignment="1">
      <alignment wrapText="1"/>
    </xf>
    <xf numFmtId="170" fontId="4" fillId="0" borderId="54" xfId="1" applyNumberFormat="1" applyFont="1" applyFill="1" applyBorder="1" applyAlignment="1">
      <alignment wrapText="1"/>
    </xf>
    <xf numFmtId="170" fontId="4" fillId="0" borderId="13" xfId="1" applyNumberFormat="1" applyFont="1" applyFill="1" applyBorder="1" applyAlignment="1">
      <alignment wrapText="1"/>
    </xf>
    <xf numFmtId="170" fontId="4" fillId="0" borderId="13" xfId="1" applyNumberFormat="1" applyFont="1" applyFill="1" applyBorder="1" applyAlignment="1"/>
    <xf numFmtId="170" fontId="4" fillId="0" borderId="7" xfId="1" applyNumberFormat="1" applyFont="1" applyFill="1" applyBorder="1" applyAlignment="1">
      <alignment wrapText="1"/>
    </xf>
    <xf numFmtId="170" fontId="4" fillId="0" borderId="109" xfId="1" applyNumberFormat="1" applyFont="1" applyFill="1" applyBorder="1" applyAlignment="1">
      <alignment wrapText="1"/>
    </xf>
    <xf numFmtId="170" fontId="4" fillId="0" borderId="126" xfId="1" applyNumberFormat="1" applyFont="1" applyBorder="1" applyAlignment="1">
      <alignment wrapText="1"/>
    </xf>
    <xf numFmtId="170" fontId="4" fillId="0" borderId="13" xfId="1" applyNumberFormat="1" applyFont="1" applyBorder="1" applyAlignment="1">
      <alignment wrapText="1"/>
    </xf>
    <xf numFmtId="170" fontId="4" fillId="0" borderId="7" xfId="1" applyNumberFormat="1" applyFont="1" applyBorder="1" applyAlignment="1">
      <alignment wrapText="1"/>
    </xf>
    <xf numFmtId="170" fontId="4" fillId="0" borderId="109" xfId="1" applyNumberFormat="1" applyFont="1" applyBorder="1" applyAlignment="1">
      <alignment wrapText="1"/>
    </xf>
    <xf numFmtId="170" fontId="3" fillId="0" borderId="13" xfId="1" applyNumberFormat="1" applyFont="1" applyBorder="1" applyAlignment="1">
      <alignment wrapText="1"/>
    </xf>
    <xf numFmtId="170" fontId="4" fillId="0" borderId="170" xfId="1" applyNumberFormat="1" applyFont="1" applyBorder="1" applyAlignment="1">
      <alignment wrapText="1"/>
    </xf>
    <xf numFmtId="170" fontId="4" fillId="0" borderId="0" xfId="1" applyNumberFormat="1" applyFont="1" applyFill="1" applyBorder="1" applyAlignment="1">
      <alignment wrapText="1"/>
    </xf>
    <xf numFmtId="170" fontId="4" fillId="0" borderId="0" xfId="1" applyNumberFormat="1" applyFont="1" applyBorder="1" applyAlignment="1">
      <alignment horizontal="center"/>
    </xf>
    <xf numFmtId="170" fontId="4" fillId="0" borderId="6" xfId="1" applyNumberFormat="1" applyFont="1" applyBorder="1" applyAlignment="1">
      <alignment horizontal="center"/>
    </xf>
    <xf numFmtId="170" fontId="4" fillId="0" borderId="0" xfId="1" applyNumberFormat="1" applyFont="1" applyAlignment="1">
      <alignment horizontal="center"/>
    </xf>
    <xf numFmtId="170" fontId="4" fillId="0" borderId="113" xfId="1" applyNumberFormat="1" applyFont="1" applyBorder="1" applyAlignment="1">
      <alignment horizontal="center"/>
    </xf>
    <xf numFmtId="170" fontId="4" fillId="0" borderId="138" xfId="1" applyNumberFormat="1" applyFont="1" applyBorder="1" applyAlignment="1">
      <alignment horizontal="center"/>
    </xf>
    <xf numFmtId="170" fontId="4" fillId="0" borderId="155" xfId="1" applyNumberFormat="1" applyFont="1" applyBorder="1" applyAlignment="1">
      <alignment horizontal="center"/>
    </xf>
    <xf numFmtId="0" fontId="2" fillId="0" borderId="0" xfId="0" applyFont="1"/>
    <xf numFmtId="0" fontId="3" fillId="0" borderId="0" xfId="0" applyFont="1" applyAlignment="1">
      <alignment horizontal="left"/>
    </xf>
    <xf numFmtId="0" fontId="3" fillId="0" borderId="0" xfId="0" applyFont="1" applyAlignment="1">
      <alignment vertical="center" wrapText="1"/>
    </xf>
    <xf numFmtId="0" fontId="3" fillId="0" borderId="11" xfId="0" applyFont="1" applyBorder="1" applyAlignment="1">
      <alignment horizontal="center" vertical="top" wrapText="1"/>
    </xf>
    <xf numFmtId="0" fontId="4" fillId="0" borderId="11" xfId="0" applyFont="1" applyBorder="1" applyAlignment="1">
      <alignment horizontal="center" vertical="top" wrapText="1"/>
    </xf>
    <xf numFmtId="0" fontId="3" fillId="0" borderId="11"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1" xfId="0" applyFont="1" applyBorder="1" applyAlignment="1">
      <alignment horizontal="left" vertical="center" wrapText="1"/>
    </xf>
    <xf numFmtId="0" fontId="7" fillId="10" borderId="0" xfId="0" applyFont="1" applyFill="1" applyAlignment="1">
      <alignment vertical="center"/>
    </xf>
    <xf numFmtId="0" fontId="7" fillId="0" borderId="0" xfId="0" applyFont="1" applyAlignment="1">
      <alignment vertical="center"/>
    </xf>
    <xf numFmtId="0" fontId="7" fillId="5" borderId="0" xfId="0" applyFont="1" applyFill="1" applyAlignment="1">
      <alignment vertical="center"/>
    </xf>
    <xf numFmtId="0" fontId="7" fillId="9" borderId="0" xfId="0" applyFont="1" applyFill="1" applyAlignment="1">
      <alignment vertical="center"/>
    </xf>
    <xf numFmtId="0" fontId="4" fillId="12" borderId="0" xfId="0" applyFont="1" applyFill="1"/>
    <xf numFmtId="0" fontId="4" fillId="9" borderId="0" xfId="0" applyFont="1" applyFill="1"/>
    <xf numFmtId="0" fontId="3" fillId="2" borderId="9"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wrapText="1"/>
    </xf>
    <xf numFmtId="0" fontId="3" fillId="2" borderId="10" xfId="0" applyFont="1" applyFill="1" applyBorder="1" applyAlignment="1">
      <alignment horizontal="center" vertical="center"/>
    </xf>
    <xf numFmtId="0" fontId="4" fillId="0" borderId="13" xfId="0" applyFont="1" applyFill="1" applyBorder="1" applyAlignment="1">
      <alignment horizontal="center" vertical="center" wrapText="1"/>
    </xf>
    <xf numFmtId="0" fontId="30" fillId="0" borderId="0" xfId="0" applyFont="1"/>
    <xf numFmtId="0" fontId="3" fillId="2" borderId="11" xfId="0" applyNumberFormat="1" applyFont="1" applyFill="1" applyBorder="1" applyAlignment="1">
      <alignment vertical="center"/>
    </xf>
    <xf numFmtId="0" fontId="3" fillId="2" borderId="9" xfId="0" applyNumberFormat="1" applyFont="1" applyFill="1" applyBorder="1" applyAlignment="1">
      <alignment vertical="center"/>
    </xf>
    <xf numFmtId="0" fontId="3" fillId="2" borderId="9" xfId="0" applyFont="1" applyFill="1" applyBorder="1" applyAlignment="1">
      <alignment vertical="center"/>
    </xf>
    <xf numFmtId="0" fontId="3" fillId="2" borderId="10" xfId="0" applyFont="1" applyFill="1" applyBorder="1" applyAlignment="1">
      <alignment vertical="center"/>
    </xf>
    <xf numFmtId="0" fontId="3" fillId="2" borderId="8" xfId="0" applyFont="1" applyFill="1" applyBorder="1" applyAlignment="1">
      <alignment vertical="center"/>
    </xf>
    <xf numFmtId="0" fontId="3" fillId="2" borderId="1" xfId="0" applyFont="1" applyFill="1" applyBorder="1" applyAlignment="1">
      <alignment vertical="center" wrapText="1"/>
    </xf>
    <xf numFmtId="165" fontId="3" fillId="2" borderId="1" xfId="1" applyNumberFormat="1" applyFont="1" applyFill="1" applyBorder="1" applyAlignment="1">
      <alignment vertical="center" wrapText="1"/>
    </xf>
    <xf numFmtId="0" fontId="11" fillId="0" borderId="9" xfId="0" applyFont="1" applyBorder="1" applyAlignment="1">
      <alignment vertical="center" wrapText="1"/>
    </xf>
    <xf numFmtId="0" fontId="4" fillId="0" borderId="145" xfId="0" applyFont="1" applyFill="1" applyBorder="1" applyAlignment="1">
      <alignment vertical="center" wrapText="1"/>
    </xf>
    <xf numFmtId="0" fontId="4" fillId="0" borderId="152" xfId="0" applyFont="1" applyFill="1" applyBorder="1" applyAlignment="1">
      <alignment vertical="center" wrapText="1"/>
    </xf>
    <xf numFmtId="0" fontId="4" fillId="0" borderId="9" xfId="0" quotePrefix="1" applyNumberFormat="1" applyFont="1" applyFill="1" applyBorder="1" applyAlignment="1">
      <alignment vertical="center"/>
    </xf>
    <xf numFmtId="0" fontId="4" fillId="0" borderId="9" xfId="0" applyFont="1" applyFill="1" applyBorder="1" applyAlignment="1">
      <alignment vertical="center"/>
    </xf>
    <xf numFmtId="0" fontId="4" fillId="18" borderId="9" xfId="0" quotePrefix="1" applyNumberFormat="1" applyFont="1" applyFill="1" applyBorder="1" applyAlignment="1">
      <alignment vertical="center"/>
    </xf>
    <xf numFmtId="169" fontId="11" fillId="4" borderId="11" xfId="1" applyNumberFormat="1" applyFont="1" applyFill="1" applyBorder="1" applyAlignment="1">
      <alignment vertical="center" wrapText="1"/>
    </xf>
    <xf numFmtId="0" fontId="4" fillId="0" borderId="15" xfId="0" applyNumberFormat="1" applyFont="1" applyFill="1" applyBorder="1" applyAlignment="1">
      <alignment wrapText="1"/>
    </xf>
    <xf numFmtId="0" fontId="4" fillId="0" borderId="11" xfId="0" quotePrefix="1" applyFont="1" applyBorder="1" applyAlignment="1">
      <alignment vertical="center" wrapText="1"/>
    </xf>
    <xf numFmtId="0" fontId="4" fillId="0" borderId="112" xfId="0" quotePrefix="1" applyNumberFormat="1" applyFont="1" applyBorder="1" applyAlignment="1">
      <alignment vertical="center"/>
    </xf>
    <xf numFmtId="0" fontId="4" fillId="0" borderId="9" xfId="0" applyNumberFormat="1" applyFont="1" applyFill="1" applyBorder="1" applyAlignment="1">
      <alignment vertical="center" wrapText="1"/>
    </xf>
    <xf numFmtId="0" fontId="4" fillId="0" borderId="15" xfId="0" applyFont="1" applyFill="1" applyBorder="1" applyAlignment="1">
      <alignment wrapText="1"/>
    </xf>
    <xf numFmtId="0" fontId="4" fillId="0" borderId="5" xfId="0" quotePrefix="1" applyNumberFormat="1" applyFont="1" applyFill="1" applyBorder="1" applyAlignment="1">
      <alignment wrapText="1"/>
    </xf>
    <xf numFmtId="0" fontId="4" fillId="0" borderId="1" xfId="0" applyNumberFormat="1" applyFont="1" applyFill="1" applyBorder="1" applyAlignment="1">
      <alignment wrapText="1"/>
    </xf>
    <xf numFmtId="169" fontId="11" fillId="0" borderId="142" xfId="1" applyNumberFormat="1" applyFont="1" applyFill="1" applyBorder="1" applyAlignment="1">
      <alignment vertical="center" wrapText="1"/>
    </xf>
    <xf numFmtId="0" fontId="4" fillId="0" borderId="0" xfId="0" applyFont="1" applyBorder="1" applyAlignment="1">
      <alignment horizontal="left" vertical="center" wrapText="1"/>
    </xf>
    <xf numFmtId="0" fontId="4" fillId="2" borderId="4" xfId="0" quotePrefix="1" applyNumberFormat="1" applyFont="1" applyFill="1" applyBorder="1" applyAlignment="1">
      <alignment vertical="center"/>
    </xf>
    <xf numFmtId="0" fontId="4" fillId="11" borderId="0" xfId="0" applyFont="1" applyFill="1" applyBorder="1" applyAlignment="1">
      <alignment horizontal="left" vertical="center" wrapText="1"/>
    </xf>
    <xf numFmtId="0" fontId="6" fillId="0" borderId="5" xfId="0" quotePrefix="1" applyNumberFormat="1" applyFont="1" applyBorder="1" applyAlignment="1">
      <alignment vertical="center"/>
    </xf>
    <xf numFmtId="0" fontId="4" fillId="0" borderId="4" xfId="0" quotePrefix="1" applyNumberFormat="1" applyFont="1" applyFill="1" applyBorder="1" applyAlignment="1">
      <alignment vertical="center" wrapText="1"/>
    </xf>
    <xf numFmtId="0" fontId="4" fillId="0" borderId="4" xfId="0" quotePrefix="1" applyNumberFormat="1" applyFont="1" applyFill="1" applyBorder="1" applyAlignment="1">
      <alignment vertical="center"/>
    </xf>
    <xf numFmtId="169" fontId="11" fillId="0" borderId="147" xfId="1" applyNumberFormat="1" applyFont="1" applyFill="1" applyBorder="1" applyAlignment="1">
      <alignment vertical="center" wrapText="1"/>
    </xf>
    <xf numFmtId="0" fontId="4" fillId="0" borderId="0" xfId="0" applyNumberFormat="1" applyFont="1" applyFill="1" applyBorder="1" applyAlignment="1">
      <alignment vertical="center" wrapText="1"/>
    </xf>
    <xf numFmtId="169" fontId="11" fillId="0" borderId="153" xfId="1" applyNumberFormat="1" applyFont="1" applyFill="1" applyBorder="1" applyAlignment="1">
      <alignment vertical="center" wrapText="1"/>
    </xf>
    <xf numFmtId="0" fontId="4" fillId="14" borderId="0" xfId="0" applyFont="1" applyFill="1" applyBorder="1" applyAlignment="1">
      <alignment horizontal="left" vertical="center" wrapText="1"/>
    </xf>
    <xf numFmtId="0" fontId="8" fillId="0" borderId="0" xfId="0" applyFont="1" applyBorder="1" applyAlignment="1">
      <alignment wrapText="1"/>
    </xf>
    <xf numFmtId="169" fontId="11" fillId="0" borderId="4" xfId="1" applyNumberFormat="1" applyFont="1" applyFill="1" applyBorder="1" applyAlignment="1">
      <alignment vertical="center" wrapText="1"/>
    </xf>
    <xf numFmtId="0" fontId="12" fillId="0" borderId="5" xfId="0" applyFont="1" applyFill="1" applyBorder="1" applyAlignment="1">
      <alignment vertical="top" wrapText="1"/>
    </xf>
    <xf numFmtId="0" fontId="4" fillId="0" borderId="4" xfId="0" quotePrefix="1" applyNumberFormat="1" applyFont="1" applyBorder="1" applyAlignment="1">
      <alignment vertical="center"/>
    </xf>
    <xf numFmtId="0" fontId="4" fillId="4" borderId="0" xfId="0" applyNumberFormat="1" applyFont="1" applyFill="1" applyBorder="1" applyAlignment="1">
      <alignment horizontal="left" vertical="center" wrapText="1"/>
    </xf>
    <xf numFmtId="0" fontId="4" fillId="0" borderId="0" xfId="0" applyFont="1" applyBorder="1" applyAlignment="1">
      <alignment vertical="top" wrapText="1"/>
    </xf>
    <xf numFmtId="0" fontId="6" fillId="0" borderId="0" xfId="0" applyFont="1" applyBorder="1" applyAlignment="1">
      <alignment horizontal="left" vertical="center" wrapText="1"/>
    </xf>
    <xf numFmtId="17" fontId="4" fillId="0" borderId="0" xfId="0" applyNumberFormat="1" applyFont="1" applyBorder="1" applyAlignment="1">
      <alignment horizontal="left" vertical="center" wrapText="1"/>
    </xf>
    <xf numFmtId="0" fontId="4" fillId="0" borderId="159" xfId="0" applyFont="1" applyFill="1" applyBorder="1"/>
    <xf numFmtId="0" fontId="4" fillId="0" borderId="155" xfId="0" applyFont="1" applyBorder="1" applyAlignment="1">
      <alignment horizontal="left" vertical="center" wrapText="1"/>
    </xf>
    <xf numFmtId="0" fontId="4" fillId="14" borderId="0" xfId="0" applyFont="1" applyFill="1" applyBorder="1" applyAlignment="1">
      <alignment vertical="top" wrapText="1"/>
    </xf>
    <xf numFmtId="0" fontId="4" fillId="0" borderId="113" xfId="0" applyFont="1" applyFill="1" applyBorder="1" applyAlignment="1">
      <alignment wrapText="1"/>
    </xf>
    <xf numFmtId="165" fontId="6" fillId="0" borderId="4" xfId="1" applyNumberFormat="1" applyFont="1" applyFill="1" applyBorder="1" applyAlignment="1">
      <alignment vertical="center" wrapText="1"/>
    </xf>
    <xf numFmtId="165" fontId="4" fillId="0" borderId="154" xfId="1" applyNumberFormat="1" applyFont="1" applyFill="1" applyBorder="1"/>
    <xf numFmtId="165" fontId="4" fillId="0" borderId="16" xfId="1" applyNumberFormat="1" applyFont="1" applyFill="1" applyBorder="1"/>
    <xf numFmtId="165" fontId="6" fillId="0" borderId="4" xfId="1" applyNumberFormat="1" applyFont="1" applyFill="1" applyBorder="1" applyAlignment="1">
      <alignment wrapText="1"/>
    </xf>
    <xf numFmtId="165" fontId="4" fillId="0" borderId="159" xfId="1" applyNumberFormat="1" applyFont="1" applyFill="1" applyBorder="1" applyAlignment="1">
      <alignment wrapText="1"/>
    </xf>
    <xf numFmtId="165" fontId="6" fillId="0" borderId="4" xfId="1" applyNumberFormat="1" applyFont="1" applyFill="1" applyBorder="1" applyAlignment="1">
      <alignment horizontal="center" vertical="center" wrapText="1"/>
    </xf>
    <xf numFmtId="165" fontId="4" fillId="0" borderId="160" xfId="1" applyNumberFormat="1" applyFont="1" applyFill="1" applyBorder="1"/>
    <xf numFmtId="165" fontId="4" fillId="0" borderId="4" xfId="1" applyNumberFormat="1" applyFont="1" applyFill="1" applyBorder="1" applyAlignment="1">
      <alignment vertical="center" wrapText="1"/>
    </xf>
    <xf numFmtId="165" fontId="0" fillId="0" borderId="0" xfId="1" applyNumberFormat="1" applyFont="1" applyFill="1" applyBorder="1"/>
    <xf numFmtId="165" fontId="4" fillId="0" borderId="83" xfId="1" applyNumberFormat="1" applyFont="1" applyFill="1" applyBorder="1"/>
    <xf numFmtId="165" fontId="6" fillId="0" borderId="0" xfId="1" applyNumberFormat="1" applyFont="1" applyFill="1" applyBorder="1" applyAlignment="1">
      <alignment vertical="center" wrapText="1"/>
    </xf>
    <xf numFmtId="165" fontId="4" fillId="15" borderId="33" xfId="1" applyNumberFormat="1" applyFont="1" applyFill="1" applyBorder="1"/>
    <xf numFmtId="165" fontId="4" fillId="0" borderId="155" xfId="1" applyNumberFormat="1" applyFont="1" applyFill="1" applyBorder="1" applyAlignment="1">
      <alignment wrapText="1"/>
    </xf>
    <xf numFmtId="165" fontId="6" fillId="0" borderId="0" xfId="1" applyNumberFormat="1" applyFont="1" applyFill="1" applyBorder="1" applyAlignment="1">
      <alignment wrapText="1"/>
    </xf>
    <xf numFmtId="165" fontId="4" fillId="0" borderId="0" xfId="1" quotePrefix="1" applyNumberFormat="1" applyFont="1" applyFill="1" applyBorder="1" applyAlignment="1">
      <alignment wrapText="1"/>
    </xf>
    <xf numFmtId="165" fontId="3" fillId="0" borderId="0" xfId="1" applyNumberFormat="1" applyFont="1" applyFill="1" applyBorder="1"/>
    <xf numFmtId="165" fontId="4" fillId="0" borderId="161" xfId="1" applyNumberFormat="1" applyFont="1" applyFill="1" applyBorder="1"/>
    <xf numFmtId="165" fontId="4" fillId="0" borderId="0" xfId="1" applyNumberFormat="1" applyFont="1" applyFill="1" applyBorder="1" applyAlignment="1">
      <alignment vertical="center" wrapText="1"/>
    </xf>
    <xf numFmtId="165" fontId="0" fillId="0" borderId="0" xfId="1" applyNumberFormat="1" applyFont="1" applyFill="1" applyBorder="1" applyAlignment="1"/>
    <xf numFmtId="165" fontId="6" fillId="16" borderId="0" xfId="1" applyNumberFormat="1" applyFont="1" applyFill="1" applyBorder="1" applyAlignment="1">
      <alignment vertical="top" wrapText="1"/>
    </xf>
    <xf numFmtId="165" fontId="6" fillId="16" borderId="0" xfId="1" applyNumberFormat="1" applyFont="1" applyFill="1" applyBorder="1" applyAlignment="1">
      <alignment vertical="center" wrapText="1"/>
    </xf>
    <xf numFmtId="165" fontId="4" fillId="15" borderId="0" xfId="1" applyNumberFormat="1" applyFont="1" applyFill="1" applyBorder="1"/>
    <xf numFmtId="165" fontId="4" fillId="0" borderId="148" xfId="1" applyNumberFormat="1" applyFont="1" applyFill="1" applyBorder="1"/>
    <xf numFmtId="165" fontId="4" fillId="0" borderId="18" xfId="1" applyNumberFormat="1" applyFont="1" applyBorder="1"/>
    <xf numFmtId="165" fontId="4" fillId="0" borderId="163" xfId="1" applyNumberFormat="1" applyFont="1" applyBorder="1"/>
    <xf numFmtId="165" fontId="4" fillId="0" borderId="19" xfId="1" applyNumberFormat="1" applyFont="1" applyBorder="1"/>
    <xf numFmtId="165" fontId="4" fillId="0" borderId="175" xfId="1" applyNumberFormat="1" applyFont="1" applyBorder="1"/>
    <xf numFmtId="165" fontId="4" fillId="0" borderId="157" xfId="1" applyNumberFormat="1" applyFont="1" applyBorder="1"/>
    <xf numFmtId="165" fontId="4" fillId="0" borderId="12" xfId="1" applyNumberFormat="1" applyFont="1" applyBorder="1"/>
    <xf numFmtId="165" fontId="4" fillId="0" borderId="77" xfId="1" applyNumberFormat="1" applyFont="1" applyBorder="1"/>
    <xf numFmtId="165" fontId="4" fillId="0" borderId="155" xfId="1" applyNumberFormat="1" applyFont="1" applyFill="1" applyBorder="1" applyAlignment="1"/>
    <xf numFmtId="2" fontId="18" fillId="0" borderId="141" xfId="1" applyNumberFormat="1" applyFont="1" applyBorder="1"/>
    <xf numFmtId="2" fontId="18" fillId="0" borderId="146" xfId="1" applyNumberFormat="1" applyFont="1" applyBorder="1"/>
    <xf numFmtId="2" fontId="3" fillId="0" borderId="5" xfId="0" applyNumberFormat="1" applyFont="1" applyFill="1" applyBorder="1"/>
    <xf numFmtId="2" fontId="3" fillId="0" borderId="4" xfId="1" applyNumberFormat="1" applyFont="1" applyFill="1" applyBorder="1"/>
    <xf numFmtId="2" fontId="3" fillId="0" borderId="111" xfId="0" applyNumberFormat="1" applyFont="1" applyFill="1" applyBorder="1"/>
    <xf numFmtId="2" fontId="18" fillId="0" borderId="131" xfId="1" applyNumberFormat="1" applyFont="1" applyBorder="1"/>
    <xf numFmtId="2" fontId="18" fillId="0" borderId="90" xfId="1" applyNumberFormat="1" applyFont="1" applyBorder="1"/>
    <xf numFmtId="2" fontId="18" fillId="0" borderId="36" xfId="1" applyNumberFormat="1" applyFont="1" applyBorder="1"/>
    <xf numFmtId="2" fontId="3" fillId="0" borderId="13" xfId="0" applyNumberFormat="1" applyFont="1" applyFill="1" applyBorder="1"/>
    <xf numFmtId="2" fontId="18" fillId="0" borderId="80" xfId="1" applyNumberFormat="1" applyFont="1" applyBorder="1"/>
    <xf numFmtId="2" fontId="18" fillId="0" borderId="64" xfId="1" applyNumberFormat="1" applyFont="1" applyBorder="1"/>
    <xf numFmtId="2" fontId="3" fillId="0" borderId="7" xfId="0" applyNumberFormat="1" applyFont="1" applyFill="1" applyBorder="1"/>
    <xf numFmtId="2" fontId="3" fillId="0" borderId="109" xfId="0" applyNumberFormat="1" applyFont="1" applyFill="1" applyBorder="1"/>
    <xf numFmtId="0" fontId="11" fillId="9" borderId="0" xfId="0" applyFont="1" applyFill="1" applyBorder="1" applyAlignment="1">
      <alignment vertical="center" wrapText="1"/>
    </xf>
    <xf numFmtId="0" fontId="3" fillId="0" borderId="15" xfId="0" applyFont="1" applyBorder="1" applyAlignment="1">
      <alignment horizontal="center"/>
    </xf>
    <xf numFmtId="0" fontId="3" fillId="0" borderId="9" xfId="0" applyFont="1" applyBorder="1" applyAlignment="1">
      <alignment horizontal="center"/>
    </xf>
    <xf numFmtId="0" fontId="5" fillId="0" borderId="11" xfId="0" applyFont="1" applyFill="1" applyBorder="1" applyAlignment="1">
      <alignment horizontal="center"/>
    </xf>
    <xf numFmtId="0" fontId="3" fillId="0" borderId="11" xfId="0" applyFont="1" applyBorder="1" applyAlignment="1">
      <alignment horizontal="center"/>
    </xf>
    <xf numFmtId="0" fontId="13" fillId="5" borderId="83" xfId="0" applyFont="1" applyFill="1" applyBorder="1" applyAlignment="1">
      <alignment vertical="center" wrapText="1"/>
    </xf>
    <xf numFmtId="0" fontId="13" fillId="5" borderId="33" xfId="0" applyFont="1" applyFill="1" applyBorder="1" applyAlignment="1">
      <alignment vertical="center" wrapText="1"/>
    </xf>
    <xf numFmtId="0" fontId="13" fillId="9" borderId="33" xfId="0" applyFont="1" applyFill="1" applyBorder="1" applyAlignment="1">
      <alignment vertical="center" wrapText="1"/>
    </xf>
    <xf numFmtId="0" fontId="13" fillId="10" borderId="33" xfId="0" applyFont="1" applyFill="1" applyBorder="1" applyAlignment="1">
      <alignment vertical="center" wrapText="1"/>
    </xf>
    <xf numFmtId="164" fontId="13" fillId="9" borderId="33" xfId="1" applyFont="1" applyFill="1" applyBorder="1" applyAlignment="1">
      <alignment vertical="center" wrapText="1"/>
    </xf>
    <xf numFmtId="164" fontId="13" fillId="5" borderId="33" xfId="1" applyFont="1" applyFill="1" applyBorder="1" applyAlignment="1">
      <alignment vertical="center" wrapText="1"/>
    </xf>
    <xf numFmtId="167" fontId="4" fillId="0" borderId="0" xfId="0" applyNumberFormat="1" applyFont="1" applyFill="1" applyBorder="1" applyAlignment="1">
      <alignment wrapText="1"/>
    </xf>
    <xf numFmtId="0" fontId="13" fillId="9" borderId="0" xfId="0" applyFont="1" applyFill="1" applyBorder="1" applyAlignment="1">
      <alignment vertical="center" wrapText="1"/>
    </xf>
    <xf numFmtId="0" fontId="4" fillId="0" borderId="155" xfId="0" applyFont="1" applyFill="1" applyBorder="1" applyAlignment="1">
      <alignment wrapText="1"/>
    </xf>
    <xf numFmtId="0" fontId="13" fillId="10" borderId="0" xfId="0" applyFont="1" applyFill="1" applyBorder="1" applyAlignment="1">
      <alignment vertical="center" wrapText="1"/>
    </xf>
    <xf numFmtId="0" fontId="13" fillId="5" borderId="0" xfId="0" applyFont="1" applyFill="1" applyBorder="1" applyAlignment="1">
      <alignment vertical="center" wrapText="1"/>
    </xf>
    <xf numFmtId="0" fontId="13" fillId="5" borderId="33" xfId="0" applyFont="1" applyFill="1" applyBorder="1"/>
    <xf numFmtId="0" fontId="4" fillId="0" borderId="6" xfId="0" applyFont="1" applyFill="1" applyBorder="1" applyAlignment="1">
      <alignment wrapText="1"/>
    </xf>
    <xf numFmtId="0" fontId="3" fillId="0" borderId="21" xfId="0" applyFont="1" applyBorder="1" applyAlignment="1">
      <alignment horizontal="center"/>
    </xf>
    <xf numFmtId="0" fontId="3" fillId="0" borderId="83" xfId="0" applyFont="1" applyBorder="1" applyAlignment="1">
      <alignment horizontal="center"/>
    </xf>
    <xf numFmtId="0" fontId="11" fillId="5" borderId="0" xfId="0" applyFont="1" applyFill="1" applyBorder="1" applyAlignment="1">
      <alignment vertical="center" wrapText="1"/>
    </xf>
    <xf numFmtId="165" fontId="4" fillId="0" borderId="33" xfId="1" applyNumberFormat="1" applyFont="1" applyBorder="1" applyAlignment="1">
      <alignment horizontal="center"/>
    </xf>
    <xf numFmtId="165" fontId="8" fillId="0" borderId="0" xfId="1" applyNumberFormat="1" applyFont="1" applyFill="1" applyBorder="1" applyAlignment="1">
      <alignment wrapText="1"/>
    </xf>
    <xf numFmtId="165" fontId="17" fillId="0" borderId="0" xfId="1" applyNumberFormat="1" applyFont="1" applyFill="1" applyBorder="1" applyAlignment="1">
      <alignment wrapText="1"/>
    </xf>
    <xf numFmtId="165" fontId="17" fillId="0" borderId="161" xfId="1" applyNumberFormat="1" applyFont="1" applyBorder="1" applyAlignment="1">
      <alignment horizontal="center"/>
    </xf>
    <xf numFmtId="165" fontId="4" fillId="0" borderId="83" xfId="1" applyNumberFormat="1" applyFont="1" applyBorder="1" applyAlignment="1">
      <alignment horizontal="center"/>
    </xf>
    <xf numFmtId="165" fontId="4" fillId="0" borderId="60" xfId="1" applyNumberFormat="1" applyFont="1" applyBorder="1" applyAlignment="1">
      <alignment horizontal="center"/>
    </xf>
    <xf numFmtId="2" fontId="3" fillId="0" borderId="0" xfId="0" applyNumberFormat="1" applyFont="1" applyFill="1" applyBorder="1" applyAlignment="1">
      <alignment wrapText="1"/>
    </xf>
    <xf numFmtId="0" fontId="4" fillId="0" borderId="83" xfId="0" applyFont="1" applyBorder="1" applyAlignment="1">
      <alignment horizontal="center"/>
    </xf>
    <xf numFmtId="0" fontId="4" fillId="0" borderId="17" xfId="0" applyFont="1" applyBorder="1" applyAlignment="1">
      <alignment horizontal="center"/>
    </xf>
    <xf numFmtId="0" fontId="4" fillId="0" borderId="60" xfId="0" applyFont="1" applyBorder="1" applyAlignment="1">
      <alignment horizontal="center"/>
    </xf>
    <xf numFmtId="0" fontId="4" fillId="0" borderId="115" xfId="0" applyFont="1" applyBorder="1" applyAlignment="1">
      <alignment horizontal="center"/>
    </xf>
    <xf numFmtId="0" fontId="4" fillId="0" borderId="76" xfId="0" applyFont="1" applyBorder="1" applyAlignment="1">
      <alignment horizontal="center"/>
    </xf>
    <xf numFmtId="0" fontId="4" fillId="0" borderId="6" xfId="0" applyFont="1" applyFill="1" applyBorder="1" applyAlignment="1">
      <alignment horizontal="center" wrapText="1"/>
    </xf>
    <xf numFmtId="0" fontId="4" fillId="0" borderId="161" xfId="0" applyFont="1" applyBorder="1" applyAlignment="1">
      <alignment horizontal="center"/>
    </xf>
    <xf numFmtId="0" fontId="3" fillId="0" borderId="33" xfId="0" applyFont="1" applyBorder="1" applyAlignment="1">
      <alignment horizontal="center"/>
    </xf>
    <xf numFmtId="2" fontId="4" fillId="0" borderId="0" xfId="0" applyNumberFormat="1" applyFont="1" applyFill="1" applyBorder="1" applyAlignment="1">
      <alignment wrapText="1"/>
    </xf>
    <xf numFmtId="0" fontId="3" fillId="0" borderId="17" xfId="0" applyFont="1" applyBorder="1" applyAlignment="1">
      <alignment horizontal="center"/>
    </xf>
    <xf numFmtId="0" fontId="3" fillId="0" borderId="60" xfId="0" applyFont="1" applyBorder="1" applyAlignment="1">
      <alignment horizontal="center"/>
    </xf>
    <xf numFmtId="0" fontId="3" fillId="0" borderId="115" xfId="0" applyFont="1" applyBorder="1" applyAlignment="1">
      <alignment horizontal="center"/>
    </xf>
    <xf numFmtId="0" fontId="3" fillId="0" borderId="76" xfId="0" applyFont="1" applyBorder="1" applyAlignment="1">
      <alignment horizontal="center"/>
    </xf>
    <xf numFmtId="2" fontId="4" fillId="0" borderId="6" xfId="0" applyNumberFormat="1" applyFont="1" applyFill="1" applyBorder="1" applyAlignment="1">
      <alignment wrapText="1"/>
    </xf>
    <xf numFmtId="0" fontId="3" fillId="0" borderId="161" xfId="0" applyFont="1" applyBorder="1" applyAlignment="1">
      <alignment horizontal="center"/>
    </xf>
    <xf numFmtId="9" fontId="4" fillId="0" borderId="33" xfId="2" applyFont="1" applyBorder="1"/>
    <xf numFmtId="9" fontId="4" fillId="0" borderId="0" xfId="2" applyFont="1" applyFill="1" applyBorder="1" applyAlignment="1"/>
    <xf numFmtId="9" fontId="4" fillId="0" borderId="161" xfId="2" applyFont="1" applyBorder="1"/>
    <xf numFmtId="9" fontId="4" fillId="0" borderId="76" xfId="2" applyFont="1" applyBorder="1"/>
    <xf numFmtId="9" fontId="4" fillId="0" borderId="0" xfId="2" applyFont="1" applyFill="1" applyBorder="1" applyAlignment="1">
      <alignment wrapText="1"/>
    </xf>
    <xf numFmtId="0" fontId="4" fillId="0" borderId="0" xfId="0" applyFont="1" applyFill="1" applyBorder="1" applyAlignment="1">
      <alignment horizontal="right"/>
    </xf>
    <xf numFmtId="9" fontId="4" fillId="0" borderId="83" xfId="2" applyFont="1" applyBorder="1"/>
    <xf numFmtId="9" fontId="4" fillId="0" borderId="17" xfId="2" applyFont="1" applyBorder="1"/>
    <xf numFmtId="9" fontId="4" fillId="0" borderId="60" xfId="2" applyFont="1" applyBorder="1"/>
    <xf numFmtId="0" fontId="4" fillId="0" borderId="6" xfId="0" applyFont="1" applyFill="1" applyBorder="1" applyAlignment="1">
      <alignment horizontal="right" wrapText="1"/>
    </xf>
    <xf numFmtId="9" fontId="4" fillId="0" borderId="113" xfId="2" applyFont="1" applyFill="1" applyBorder="1" applyAlignment="1"/>
    <xf numFmtId="2" fontId="4" fillId="0" borderId="33" xfId="0" applyNumberFormat="1" applyFont="1" applyBorder="1"/>
    <xf numFmtId="2" fontId="4" fillId="0" borderId="161" xfId="0" applyNumberFormat="1" applyFont="1" applyBorder="1"/>
    <xf numFmtId="2" fontId="4" fillId="0" borderId="76" xfId="0" applyNumberFormat="1" applyFont="1" applyBorder="1"/>
    <xf numFmtId="2" fontId="4" fillId="0" borderId="34" xfId="0" applyNumberFormat="1" applyFont="1" applyBorder="1"/>
    <xf numFmtId="2" fontId="4" fillId="0" borderId="83" xfId="0" applyNumberFormat="1" applyFont="1" applyBorder="1"/>
    <xf numFmtId="2" fontId="4" fillId="0" borderId="60" xfId="0" applyNumberFormat="1" applyFont="1" applyBorder="1"/>
    <xf numFmtId="2" fontId="4" fillId="0" borderId="17" xfId="0" applyNumberFormat="1" applyFont="1" applyBorder="1"/>
    <xf numFmtId="2" fontId="4" fillId="0" borderId="0" xfId="0" applyNumberFormat="1" applyFont="1" applyFill="1" applyBorder="1" applyAlignment="1"/>
    <xf numFmtId="2" fontId="4" fillId="0" borderId="0" xfId="0" applyNumberFormat="1" applyFont="1" applyFill="1" applyBorder="1" applyAlignment="1">
      <alignment horizontal="right" wrapText="1"/>
    </xf>
    <xf numFmtId="2" fontId="4" fillId="0" borderId="113" xfId="0" applyNumberFormat="1" applyFont="1" applyFill="1" applyBorder="1" applyAlignment="1">
      <alignment wrapText="1"/>
    </xf>
    <xf numFmtId="0" fontId="3" fillId="0" borderId="34" xfId="0" applyFont="1" applyBorder="1" applyAlignment="1">
      <alignment horizontal="center"/>
    </xf>
    <xf numFmtId="0" fontId="3" fillId="0" borderId="156" xfId="0" applyFont="1" applyBorder="1" applyAlignment="1">
      <alignment horizontal="center"/>
    </xf>
    <xf numFmtId="0" fontId="3" fillId="0" borderId="79" xfId="0" applyFont="1" applyBorder="1" applyAlignment="1">
      <alignment horizontal="center"/>
    </xf>
    <xf numFmtId="0" fontId="3" fillId="0" borderId="32" xfId="0" applyFont="1" applyBorder="1" applyAlignment="1">
      <alignment horizontal="center"/>
    </xf>
    <xf numFmtId="0" fontId="3" fillId="0" borderId="59" xfId="0" applyFont="1" applyBorder="1" applyAlignment="1">
      <alignment horizontal="center"/>
    </xf>
    <xf numFmtId="0" fontId="3" fillId="0" borderId="162" xfId="0" applyFont="1" applyBorder="1" applyAlignment="1">
      <alignment horizontal="center"/>
    </xf>
    <xf numFmtId="166" fontId="4" fillId="0" borderId="18" xfId="1" applyNumberFormat="1" applyFont="1" applyBorder="1" applyAlignment="1">
      <alignment horizontal="left"/>
    </xf>
    <xf numFmtId="166" fontId="4" fillId="0" borderId="4" xfId="1" applyNumberFormat="1" applyFont="1" applyFill="1" applyBorder="1" applyAlignment="1">
      <alignment wrapText="1"/>
    </xf>
    <xf numFmtId="166" fontId="4" fillId="0" borderId="157" xfId="1" applyNumberFormat="1" applyFont="1" applyBorder="1" applyAlignment="1">
      <alignment horizontal="left"/>
    </xf>
    <xf numFmtId="166" fontId="4" fillId="0" borderId="77" xfId="1" applyNumberFormat="1" applyFont="1" applyBorder="1" applyAlignment="1">
      <alignment horizontal="left"/>
    </xf>
    <xf numFmtId="166" fontId="4" fillId="0" borderId="4" xfId="1" applyNumberFormat="1" applyFont="1" applyFill="1" applyBorder="1" applyAlignment="1"/>
    <xf numFmtId="166" fontId="4" fillId="0" borderId="61" xfId="1" applyNumberFormat="1" applyFont="1" applyBorder="1" applyAlignment="1">
      <alignment horizontal="left"/>
    </xf>
    <xf numFmtId="166" fontId="4" fillId="0" borderId="116" xfId="1" applyNumberFormat="1" applyFont="1" applyBorder="1" applyAlignment="1">
      <alignment horizontal="left"/>
    </xf>
    <xf numFmtId="166" fontId="4" fillId="0" borderId="159" xfId="1" applyNumberFormat="1" applyFont="1" applyFill="1" applyBorder="1" applyAlignment="1">
      <alignment wrapText="1"/>
    </xf>
    <xf numFmtId="166" fontId="4" fillId="0" borderId="5" xfId="1" applyNumberFormat="1" applyFont="1" applyFill="1" applyBorder="1" applyAlignment="1">
      <alignment wrapText="1"/>
    </xf>
    <xf numFmtId="166" fontId="4" fillId="0" borderId="111" xfId="1" applyNumberFormat="1" applyFont="1" applyFill="1" applyBorder="1" applyAlignment="1">
      <alignment wrapText="1"/>
    </xf>
    <xf numFmtId="166" fontId="4" fillId="0" borderId="4" xfId="1" applyNumberFormat="1" applyFont="1" applyFill="1" applyBorder="1" applyAlignment="1">
      <alignment vertical="center" wrapText="1"/>
    </xf>
    <xf numFmtId="166" fontId="4" fillId="0" borderId="163" xfId="1" applyNumberFormat="1" applyFont="1" applyBorder="1" applyAlignment="1">
      <alignment horizontal="left"/>
    </xf>
    <xf numFmtId="166" fontId="4" fillId="0" borderId="35" xfId="1" applyNumberFormat="1" applyFont="1" applyBorder="1" applyAlignment="1">
      <alignment horizontal="left"/>
    </xf>
    <xf numFmtId="166" fontId="4" fillId="4" borderId="14" xfId="1" quotePrefix="1" applyNumberFormat="1" applyFont="1" applyFill="1" applyBorder="1" applyAlignment="1">
      <alignment vertical="center" wrapText="1"/>
    </xf>
    <xf numFmtId="166" fontId="4" fillId="0" borderId="164" xfId="1" applyNumberFormat="1" applyFont="1" applyBorder="1" applyAlignment="1">
      <alignment horizontal="left"/>
    </xf>
    <xf numFmtId="166" fontId="4" fillId="0" borderId="62" xfId="1" applyNumberFormat="1" applyFont="1" applyBorder="1" applyAlignment="1">
      <alignment horizontal="left"/>
    </xf>
    <xf numFmtId="166" fontId="4" fillId="0" borderId="117" xfId="1" applyNumberFormat="1" applyFont="1" applyBorder="1" applyAlignment="1">
      <alignment horizontal="left"/>
    </xf>
    <xf numFmtId="166" fontId="4" fillId="8" borderId="15" xfId="1" quotePrefix="1" applyNumberFormat="1" applyFont="1" applyFill="1" applyBorder="1" applyAlignment="1">
      <alignment vertical="center" wrapText="1"/>
    </xf>
    <xf numFmtId="166" fontId="4" fillId="0" borderId="21" xfId="1" applyNumberFormat="1" applyFont="1" applyBorder="1" applyAlignment="1">
      <alignment horizontal="left"/>
    </xf>
    <xf numFmtId="166" fontId="4" fillId="4" borderId="110" xfId="1" quotePrefix="1" applyNumberFormat="1" applyFont="1" applyFill="1" applyBorder="1" applyAlignment="1">
      <alignment vertical="center" wrapText="1"/>
    </xf>
    <xf numFmtId="0" fontId="4" fillId="0" borderId="34" xfId="0" applyFont="1" applyBorder="1" applyAlignment="1">
      <alignment vertical="center" wrapText="1"/>
    </xf>
    <xf numFmtId="1" fontId="4" fillId="4" borderId="0" xfId="0" quotePrefix="1" applyNumberFormat="1" applyFont="1" applyFill="1" applyBorder="1" applyAlignment="1">
      <alignment vertical="center" wrapText="1"/>
    </xf>
    <xf numFmtId="0" fontId="4" fillId="0" borderId="156" xfId="0" applyFont="1" applyBorder="1" applyAlignment="1">
      <alignment vertical="center" wrapText="1"/>
    </xf>
    <xf numFmtId="0" fontId="4" fillId="0" borderId="79" xfId="0" applyFont="1" applyBorder="1" applyAlignment="1">
      <alignment vertical="center" wrapText="1"/>
    </xf>
    <xf numFmtId="0" fontId="4" fillId="0" borderId="63" xfId="0" applyFont="1" applyBorder="1" applyAlignment="1">
      <alignment vertical="center" wrapText="1"/>
    </xf>
    <xf numFmtId="0" fontId="4" fillId="0" borderId="118" xfId="0" applyFont="1" applyBorder="1" applyAlignment="1">
      <alignment vertical="center" wrapText="1"/>
    </xf>
    <xf numFmtId="1" fontId="4" fillId="4" borderId="6" xfId="0" quotePrefix="1" applyNumberFormat="1" applyFont="1" applyFill="1" applyBorder="1" applyAlignment="1">
      <alignment vertical="center" wrapText="1"/>
    </xf>
    <xf numFmtId="0" fontId="4" fillId="0" borderId="33" xfId="0" applyFont="1" applyBorder="1" applyAlignment="1">
      <alignment vertical="center" wrapText="1"/>
    </xf>
    <xf numFmtId="0" fontId="4" fillId="0" borderId="83" xfId="0" applyFont="1" applyBorder="1" applyAlignment="1">
      <alignment vertical="center" wrapText="1"/>
    </xf>
    <xf numFmtId="0" fontId="4" fillId="0" borderId="76" xfId="0" applyFont="1" applyBorder="1" applyAlignment="1">
      <alignment vertical="center" wrapText="1"/>
    </xf>
    <xf numFmtId="0" fontId="4" fillId="0" borderId="60" xfId="0" applyFont="1" applyBorder="1" applyAlignment="1">
      <alignment vertical="center" wrapText="1"/>
    </xf>
    <xf numFmtId="0" fontId="4" fillId="0" borderId="115" xfId="0" applyFont="1" applyBorder="1" applyAlignment="1">
      <alignment vertical="center" wrapText="1"/>
    </xf>
    <xf numFmtId="0" fontId="4" fillId="0" borderId="155" xfId="0" quotePrefix="1" applyNumberFormat="1" applyFont="1" applyFill="1" applyBorder="1" applyAlignment="1">
      <alignment horizontal="center" vertical="center" wrapText="1"/>
    </xf>
    <xf numFmtId="0" fontId="4" fillId="6" borderId="0" xfId="0" quotePrefix="1" applyNumberFormat="1" applyFont="1" applyFill="1" applyBorder="1" applyAlignment="1">
      <alignment horizontal="center" vertical="center" wrapText="1"/>
    </xf>
    <xf numFmtId="0" fontId="4" fillId="0" borderId="161" xfId="0" applyFont="1" applyBorder="1" applyAlignment="1">
      <alignment vertical="center" wrapText="1"/>
    </xf>
    <xf numFmtId="0" fontId="4" fillId="0" borderId="6" xfId="0" quotePrefix="1" applyNumberFormat="1" applyFont="1" applyFill="1" applyBorder="1" applyAlignment="1">
      <alignment vertical="center" wrapText="1"/>
    </xf>
    <xf numFmtId="0" fontId="4" fillId="0" borderId="0" xfId="0" applyFont="1" applyBorder="1" applyAlignment="1"/>
    <xf numFmtId="0" fontId="4" fillId="0" borderId="155" xfId="0" quotePrefix="1" applyNumberFormat="1" applyFont="1" applyFill="1" applyBorder="1" applyAlignment="1">
      <alignment vertical="center" wrapText="1"/>
    </xf>
    <xf numFmtId="0" fontId="4" fillId="6" borderId="0" xfId="0" quotePrefix="1" applyNumberFormat="1" applyFont="1" applyFill="1" applyBorder="1" applyAlignment="1">
      <alignment vertical="center" wrapText="1"/>
    </xf>
    <xf numFmtId="0" fontId="4" fillId="0" borderId="113" xfId="0" quotePrefix="1" applyNumberFormat="1" applyFont="1" applyFill="1" applyBorder="1" applyAlignment="1">
      <alignment vertical="center" wrapText="1"/>
    </xf>
    <xf numFmtId="0" fontId="4" fillId="0" borderId="0" xfId="0" applyNumberFormat="1" applyFont="1" applyFill="1" applyBorder="1" applyAlignment="1">
      <alignment horizontal="center" wrapText="1"/>
    </xf>
    <xf numFmtId="0" fontId="4" fillId="0" borderId="0" xfId="0" applyFont="1" applyBorder="1" applyAlignment="1">
      <alignment horizontal="center" vertical="center" wrapText="1"/>
    </xf>
    <xf numFmtId="0" fontId="4" fillId="0" borderId="36" xfId="0" applyFont="1" applyBorder="1" applyAlignment="1">
      <alignment vertical="center" wrapText="1"/>
    </xf>
    <xf numFmtId="0" fontId="4" fillId="0" borderId="36" xfId="0" applyFont="1" applyBorder="1"/>
    <xf numFmtId="2" fontId="4" fillId="5" borderId="13" xfId="0" applyNumberFormat="1" applyFont="1" applyFill="1" applyBorder="1" applyAlignment="1">
      <alignment wrapText="1"/>
    </xf>
    <xf numFmtId="0" fontId="4" fillId="0" borderId="29" xfId="0" applyFont="1" applyBorder="1"/>
    <xf numFmtId="0" fontId="4" fillId="0" borderId="145" xfId="0" applyFont="1" applyBorder="1"/>
    <xf numFmtId="0" fontId="4" fillId="0" borderId="29" xfId="0" quotePrefix="1" applyNumberFormat="1" applyFont="1" applyFill="1" applyBorder="1" applyAlignment="1">
      <alignment horizontal="center" vertical="center" wrapText="1"/>
    </xf>
    <xf numFmtId="0" fontId="4" fillId="0" borderId="80" xfId="0" applyFont="1" applyBorder="1"/>
    <xf numFmtId="0" fontId="4" fillId="0" borderId="29" xfId="0" applyNumberFormat="1" applyFont="1" applyFill="1" applyBorder="1" applyAlignment="1">
      <alignment horizontal="center" vertical="center" wrapText="1"/>
    </xf>
    <xf numFmtId="2" fontId="4" fillId="0" borderId="13" xfId="0" applyNumberFormat="1" applyFont="1" applyFill="1" applyBorder="1" applyAlignment="1">
      <alignment wrapText="1"/>
    </xf>
    <xf numFmtId="0" fontId="4" fillId="0" borderId="64" xfId="0" applyFont="1" applyBorder="1"/>
    <xf numFmtId="0" fontId="4" fillId="6" borderId="13" xfId="0" quotePrefix="1" applyNumberFormat="1" applyFont="1" applyFill="1" applyBorder="1" applyAlignment="1">
      <alignment horizontal="center" vertical="center" wrapText="1"/>
    </xf>
    <xf numFmtId="0" fontId="4" fillId="0" borderId="143" xfId="0" applyFont="1" applyBorder="1"/>
    <xf numFmtId="2" fontId="4" fillId="5" borderId="109" xfId="0" applyNumberFormat="1" applyFont="1" applyFill="1" applyBorder="1" applyAlignment="1">
      <alignment wrapText="1"/>
    </xf>
    <xf numFmtId="0" fontId="4" fillId="0" borderId="37" xfId="0" applyFont="1" applyBorder="1"/>
    <xf numFmtId="0" fontId="4" fillId="0" borderId="37" xfId="0" quotePrefix="1" applyNumberFormat="1" applyFont="1" applyFill="1" applyBorder="1" applyAlignment="1">
      <alignment horizontal="center" vertical="center" wrapText="1"/>
    </xf>
    <xf numFmtId="0" fontId="4" fillId="0" borderId="37" xfId="0" applyNumberFormat="1" applyFont="1" applyFill="1" applyBorder="1" applyAlignment="1">
      <alignment horizontal="center" vertical="center" wrapText="1"/>
    </xf>
    <xf numFmtId="166" fontId="4" fillId="0" borderId="37" xfId="1" applyNumberFormat="1" applyFont="1" applyBorder="1"/>
    <xf numFmtId="0" fontId="4" fillId="0" borderId="38" xfId="0" applyFont="1" applyBorder="1"/>
    <xf numFmtId="0" fontId="4" fillId="0" borderId="38" xfId="0" quotePrefix="1" applyNumberFormat="1" applyFont="1" applyFill="1" applyBorder="1" applyAlignment="1">
      <alignment horizontal="center" vertical="center" wrapText="1"/>
    </xf>
    <xf numFmtId="0" fontId="4" fillId="0" borderId="38" xfId="0" applyNumberFormat="1" applyFont="1" applyFill="1" applyBorder="1" applyAlignment="1">
      <alignment horizontal="center" vertical="center" wrapText="1"/>
    </xf>
    <xf numFmtId="2" fontId="4" fillId="0" borderId="109" xfId="0" applyNumberFormat="1" applyFont="1" applyFill="1" applyBorder="1" applyAlignment="1">
      <alignment wrapText="1"/>
    </xf>
    <xf numFmtId="165" fontId="4" fillId="0" borderId="144" xfId="1" applyNumberFormat="1" applyFont="1" applyBorder="1" applyAlignment="1">
      <alignment wrapText="1"/>
    </xf>
    <xf numFmtId="165" fontId="4" fillId="0" borderId="37" xfId="1" applyNumberFormat="1" applyFont="1" applyBorder="1" applyAlignment="1">
      <alignment wrapText="1"/>
    </xf>
    <xf numFmtId="165" fontId="4" fillId="0" borderId="165" xfId="1" applyNumberFormat="1" applyFont="1" applyBorder="1" applyAlignment="1">
      <alignment wrapText="1"/>
    </xf>
    <xf numFmtId="165" fontId="4" fillId="0" borderId="37" xfId="1" applyNumberFormat="1" applyFont="1" applyFill="1" applyBorder="1" applyAlignment="1"/>
    <xf numFmtId="165" fontId="4" fillId="0" borderId="151" xfId="1" applyNumberFormat="1" applyFont="1" applyBorder="1" applyAlignment="1">
      <alignment wrapText="1"/>
    </xf>
    <xf numFmtId="165" fontId="4" fillId="0" borderId="41" xfId="1" applyNumberFormat="1" applyFont="1" applyBorder="1" applyAlignment="1">
      <alignment wrapText="1"/>
    </xf>
    <xf numFmtId="166" fontId="4" fillId="0" borderId="155" xfId="1" applyNumberFormat="1" applyFont="1" applyBorder="1" applyAlignment="1">
      <alignment wrapText="1"/>
    </xf>
    <xf numFmtId="165" fontId="4" fillId="0" borderId="30" xfId="1" applyNumberFormat="1" applyFont="1" applyBorder="1"/>
    <xf numFmtId="165" fontId="4" fillId="0" borderId="43" xfId="1" applyNumberFormat="1" applyFont="1" applyBorder="1"/>
    <xf numFmtId="165" fontId="3" fillId="0" borderId="31" xfId="1" applyNumberFormat="1" applyFont="1" applyBorder="1" applyAlignment="1">
      <alignment horizontal="center"/>
    </xf>
    <xf numFmtId="165" fontId="3" fillId="0" borderId="44" xfId="1" applyNumberFormat="1" applyFont="1" applyBorder="1" applyAlignment="1">
      <alignment horizontal="center"/>
    </xf>
    <xf numFmtId="165" fontId="4" fillId="0" borderId="29" xfId="1" applyNumberFormat="1" applyFont="1" applyBorder="1" applyAlignment="1">
      <alignment wrapText="1"/>
    </xf>
    <xf numFmtId="165" fontId="3" fillId="0" borderId="30" xfId="1" applyNumberFormat="1" applyFont="1" applyBorder="1" applyAlignment="1">
      <alignment horizontal="center"/>
    </xf>
    <xf numFmtId="165" fontId="3" fillId="0" borderId="43" xfId="1" applyNumberFormat="1" applyFont="1" applyBorder="1" applyAlignment="1">
      <alignment horizontal="center"/>
    </xf>
    <xf numFmtId="170" fontId="4" fillId="0" borderId="31" xfId="1" applyNumberFormat="1" applyFont="1" applyBorder="1" applyAlignment="1">
      <alignment horizontal="center"/>
    </xf>
    <xf numFmtId="170" fontId="4" fillId="0" borderId="44" xfId="1" applyNumberFormat="1" applyFont="1" applyBorder="1" applyAlignment="1">
      <alignment horizontal="center"/>
    </xf>
    <xf numFmtId="170" fontId="4" fillId="0" borderId="13" xfId="1" quotePrefix="1" applyNumberFormat="1" applyFont="1" applyFill="1" applyBorder="1" applyAlignment="1">
      <alignment wrapText="1"/>
    </xf>
    <xf numFmtId="170" fontId="4" fillId="0" borderId="39" xfId="1" applyNumberFormat="1" applyFont="1" applyBorder="1" applyAlignment="1">
      <alignment wrapText="1"/>
    </xf>
    <xf numFmtId="170" fontId="4" fillId="0" borderId="170" xfId="1" applyNumberFormat="1" applyFont="1" applyFill="1" applyBorder="1" applyAlignment="1">
      <alignment wrapText="1"/>
    </xf>
    <xf numFmtId="170" fontId="4" fillId="0" borderId="54" xfId="1" applyNumberFormat="1" applyFont="1" applyBorder="1" applyAlignment="1">
      <alignment wrapText="1"/>
    </xf>
    <xf numFmtId="167" fontId="6" fillId="0" borderId="94" xfId="0" quotePrefix="1" applyNumberFormat="1" applyFont="1" applyFill="1" applyBorder="1" applyAlignment="1">
      <alignment vertical="center" wrapText="1"/>
    </xf>
    <xf numFmtId="0" fontId="6" fillId="0" borderId="11" xfId="0" applyFont="1" applyBorder="1" applyAlignment="1">
      <alignment vertical="center" wrapText="1"/>
    </xf>
    <xf numFmtId="0" fontId="6" fillId="0" borderId="0" xfId="0" applyFont="1" applyFill="1" applyBorder="1" applyAlignment="1">
      <alignment vertical="center" wrapText="1"/>
    </xf>
    <xf numFmtId="167" fontId="6" fillId="0" borderId="0" xfId="0" quotePrefix="1" applyNumberFormat="1" applyFont="1" applyFill="1" applyBorder="1" applyAlignment="1">
      <alignment vertical="center" wrapText="1"/>
    </xf>
    <xf numFmtId="167" fontId="6" fillId="0" borderId="100" xfId="0" quotePrefix="1" applyNumberFormat="1" applyFont="1" applyFill="1" applyBorder="1" applyAlignment="1">
      <alignment vertical="center" wrapText="1"/>
    </xf>
    <xf numFmtId="167" fontId="6" fillId="0" borderId="103" xfId="0" quotePrefix="1" applyNumberFormat="1" applyFont="1" applyFill="1" applyBorder="1" applyAlignment="1">
      <alignment vertical="center" wrapText="1"/>
    </xf>
    <xf numFmtId="167" fontId="6" fillId="0" borderId="4" xfId="0" quotePrefix="1" applyNumberFormat="1" applyFont="1" applyFill="1" applyBorder="1" applyAlignment="1">
      <alignment vertical="center" wrapText="1"/>
    </xf>
    <xf numFmtId="167" fontId="6" fillId="0" borderId="0" xfId="0" applyNumberFormat="1" applyFont="1" applyFill="1" applyBorder="1" applyAlignment="1">
      <alignment vertical="center" wrapText="1"/>
    </xf>
    <xf numFmtId="167" fontId="4" fillId="0" borderId="0" xfId="0" applyNumberFormat="1" applyFont="1" applyFill="1" applyBorder="1" applyAlignment="1"/>
    <xf numFmtId="0" fontId="6" fillId="0" borderId="103" xfId="0" applyFont="1" applyBorder="1" applyAlignment="1">
      <alignment vertical="center" wrapText="1"/>
    </xf>
    <xf numFmtId="167" fontId="4" fillId="0" borderId="0" xfId="0" applyNumberFormat="1" applyFont="1" applyFill="1" applyBorder="1"/>
    <xf numFmtId="0" fontId="6" fillId="0" borderId="15" xfId="0" applyFont="1" applyBorder="1" applyAlignment="1">
      <alignment vertical="center" wrapText="1"/>
    </xf>
    <xf numFmtId="0" fontId="6" fillId="0" borderId="94" xfId="0" applyFont="1" applyBorder="1" applyAlignment="1">
      <alignment vertical="center" wrapText="1"/>
    </xf>
    <xf numFmtId="0" fontId="6" fillId="0" borderId="12" xfId="0" applyFont="1" applyBorder="1" applyAlignment="1">
      <alignment vertical="center" wrapText="1"/>
    </xf>
    <xf numFmtId="0" fontId="6" fillId="0" borderId="10" xfId="0" applyFont="1" applyBorder="1" applyAlignment="1">
      <alignment vertical="center" wrapText="1"/>
    </xf>
    <xf numFmtId="0" fontId="6" fillId="0" borderId="106" xfId="0" applyFont="1" applyBorder="1" applyAlignment="1">
      <alignment vertical="center" wrapText="1"/>
    </xf>
    <xf numFmtId="0" fontId="10" fillId="0" borderId="95" xfId="0" applyFont="1" applyBorder="1" applyAlignment="1">
      <alignment horizontal="center"/>
    </xf>
    <xf numFmtId="0" fontId="10" fillId="0" borderId="101" xfId="0" applyFont="1" applyBorder="1" applyAlignment="1">
      <alignment horizontal="center"/>
    </xf>
    <xf numFmtId="0" fontId="10" fillId="0" borderId="104" xfId="0" applyFont="1" applyBorder="1" applyAlignment="1">
      <alignment horizontal="center"/>
    </xf>
    <xf numFmtId="0" fontId="6" fillId="0" borderId="104" xfId="0" applyFont="1" applyBorder="1" applyAlignment="1">
      <alignment vertical="center" wrapText="1"/>
    </xf>
    <xf numFmtId="0" fontId="6" fillId="0" borderId="95" xfId="0" applyFont="1" applyBorder="1" applyAlignment="1">
      <alignment vertical="center" wrapText="1"/>
    </xf>
    <xf numFmtId="0" fontId="0" fillId="0" borderId="0" xfId="0" applyBorder="1" applyAlignment="1">
      <alignment vertical="center" wrapText="1"/>
    </xf>
    <xf numFmtId="0" fontId="6" fillId="0" borderId="107" xfId="0" applyFont="1" applyBorder="1" applyAlignment="1">
      <alignment vertical="center" wrapText="1"/>
    </xf>
    <xf numFmtId="0" fontId="6" fillId="0" borderId="95" xfId="0" applyFont="1" applyBorder="1" applyAlignment="1">
      <alignment wrapText="1"/>
    </xf>
    <xf numFmtId="0" fontId="6" fillId="0" borderId="101" xfId="0" applyFont="1" applyBorder="1" applyAlignment="1">
      <alignment wrapText="1"/>
    </xf>
    <xf numFmtId="0" fontId="6" fillId="0" borderId="104" xfId="0" applyFont="1" applyBorder="1" applyAlignment="1">
      <alignment wrapText="1"/>
    </xf>
    <xf numFmtId="0" fontId="6" fillId="7" borderId="0" xfId="0" applyNumberFormat="1" applyFont="1" applyFill="1" applyBorder="1" applyAlignment="1">
      <alignment vertical="center" wrapText="1"/>
    </xf>
    <xf numFmtId="0" fontId="6" fillId="0" borderId="96" xfId="0" applyFont="1" applyBorder="1" applyAlignment="1">
      <alignment vertical="center" wrapText="1"/>
    </xf>
    <xf numFmtId="0" fontId="6" fillId="0" borderId="102" xfId="0" applyFont="1" applyBorder="1" applyAlignment="1">
      <alignment vertical="center" wrapText="1"/>
    </xf>
    <xf numFmtId="0" fontId="6" fillId="0" borderId="105" xfId="0" applyFont="1" applyBorder="1" applyAlignment="1">
      <alignment vertical="center" wrapText="1"/>
    </xf>
    <xf numFmtId="0" fontId="6" fillId="0" borderId="99" xfId="0" applyFont="1" applyBorder="1" applyAlignment="1">
      <alignment vertical="center" wrapText="1"/>
    </xf>
    <xf numFmtId="0" fontId="6" fillId="0" borderId="108" xfId="0" applyFont="1" applyBorder="1" applyAlignment="1">
      <alignment vertical="center" wrapText="1"/>
    </xf>
    <xf numFmtId="0" fontId="4" fillId="0" borderId="129" xfId="0" quotePrefix="1" applyNumberFormat="1" applyFont="1" applyFill="1" applyBorder="1" applyAlignment="1">
      <alignment vertical="center"/>
    </xf>
    <xf numFmtId="0" fontId="4" fillId="0" borderId="14" xfId="0" quotePrefix="1" applyNumberFormat="1" applyFont="1" applyFill="1" applyBorder="1" applyAlignment="1">
      <alignment vertical="center"/>
    </xf>
    <xf numFmtId="0" fontId="4" fillId="0" borderId="4" xfId="0" applyFont="1" applyFill="1" applyBorder="1" applyAlignment="1">
      <alignment wrapText="1"/>
    </xf>
    <xf numFmtId="165" fontId="4" fillId="15" borderId="0" xfId="1" applyNumberFormat="1" applyFont="1" applyFill="1" applyBorder="1" applyAlignment="1">
      <alignment vertical="center"/>
    </xf>
    <xf numFmtId="0" fontId="0" fillId="0" borderId="0" xfId="0" applyAlignment="1">
      <alignment horizontal="right"/>
    </xf>
    <xf numFmtId="9" fontId="29" fillId="0" borderId="0" xfId="2" applyFont="1"/>
    <xf numFmtId="167" fontId="4" fillId="0" borderId="4" xfId="0" applyNumberFormat="1" applyFont="1" applyFill="1" applyBorder="1" applyAlignment="1"/>
    <xf numFmtId="0" fontId="4" fillId="0" borderId="33" xfId="0" applyFont="1" applyBorder="1"/>
    <xf numFmtId="0" fontId="4" fillId="0" borderId="1" xfId="0" quotePrefix="1" applyNumberFormat="1" applyFont="1" applyBorder="1" applyAlignment="1">
      <alignment vertical="center"/>
    </xf>
    <xf numFmtId="1" fontId="0" fillId="0" borderId="0" xfId="0" applyNumberFormat="1"/>
    <xf numFmtId="0" fontId="3" fillId="0" borderId="11" xfId="0" applyFont="1" applyFill="1" applyBorder="1" applyAlignment="1">
      <alignment vertical="center" wrapText="1"/>
    </xf>
    <xf numFmtId="0" fontId="4" fillId="0" borderId="10" xfId="0" applyNumberFormat="1" applyFont="1" applyFill="1" applyBorder="1" applyAlignment="1">
      <alignment vertical="center" wrapText="1"/>
    </xf>
    <xf numFmtId="0" fontId="4" fillId="0" borderId="90" xfId="0" quotePrefix="1" applyNumberFormat="1" applyFont="1" applyFill="1" applyBorder="1" applyAlignment="1">
      <alignment vertical="center" wrapText="1"/>
    </xf>
    <xf numFmtId="0" fontId="4" fillId="0" borderId="141" xfId="0" quotePrefix="1" applyNumberFormat="1" applyFont="1" applyFill="1" applyBorder="1" applyAlignment="1">
      <alignment vertical="center" wrapText="1"/>
    </xf>
    <xf numFmtId="0" fontId="4" fillId="0" borderId="149" xfId="0" applyNumberFormat="1" applyFont="1" applyFill="1" applyBorder="1" applyAlignment="1">
      <alignment vertical="center" wrapText="1"/>
    </xf>
    <xf numFmtId="0" fontId="4" fillId="0" borderId="141" xfId="0" applyNumberFormat="1" applyFont="1" applyFill="1" applyBorder="1" applyAlignment="1">
      <alignment vertical="center" wrapText="1"/>
    </xf>
    <xf numFmtId="0" fontId="4" fillId="0" borderId="149" xfId="0" quotePrefix="1" applyNumberFormat="1" applyFont="1" applyFill="1" applyBorder="1" applyAlignment="1">
      <alignment vertical="center" wrapText="1"/>
    </xf>
    <xf numFmtId="0" fontId="4" fillId="0" borderId="10" xfId="0" quotePrefix="1" applyNumberFormat="1" applyFont="1" applyFill="1" applyBorder="1" applyAlignment="1">
      <alignment vertical="center"/>
    </xf>
    <xf numFmtId="0" fontId="11" fillId="0" borderId="9" xfId="0" applyFont="1" applyFill="1" applyBorder="1" applyAlignment="1">
      <alignment vertical="center" wrapText="1"/>
    </xf>
    <xf numFmtId="0" fontId="11" fillId="0" borderId="11" xfId="0" applyFont="1" applyFill="1" applyBorder="1" applyAlignment="1">
      <alignment vertical="center" wrapText="1"/>
    </xf>
    <xf numFmtId="164" fontId="11" fillId="0" borderId="9" xfId="1" applyFont="1" applyFill="1" applyBorder="1" applyAlignment="1">
      <alignment vertical="center"/>
    </xf>
    <xf numFmtId="0" fontId="11" fillId="0" borderId="11" xfId="0" applyFont="1" applyBorder="1" applyAlignment="1">
      <alignment horizontal="left" vertical="center"/>
    </xf>
    <xf numFmtId="0" fontId="11" fillId="0" borderId="11" xfId="0" applyFont="1" applyBorder="1" applyAlignment="1">
      <alignment vertical="center"/>
    </xf>
    <xf numFmtId="164" fontId="11" fillId="0" borderId="9" xfId="1" applyFont="1" applyFill="1" applyBorder="1" applyAlignment="1">
      <alignment vertical="center" wrapText="1"/>
    </xf>
    <xf numFmtId="164" fontId="11" fillId="0" borderId="11" xfId="1" applyFont="1" applyFill="1" applyBorder="1" applyAlignment="1">
      <alignment vertical="center" wrapText="1"/>
    </xf>
    <xf numFmtId="164" fontId="11" fillId="0" borderId="11" xfId="1" applyFont="1" applyFill="1" applyBorder="1" applyAlignment="1">
      <alignment horizontal="center" vertical="center" wrapText="1"/>
    </xf>
    <xf numFmtId="0" fontId="4" fillId="0" borderId="127" xfId="0" quotePrefix="1" applyNumberFormat="1" applyFont="1" applyFill="1" applyBorder="1" applyAlignment="1">
      <alignment vertical="center"/>
    </xf>
    <xf numFmtId="0" fontId="4" fillId="0" borderId="11" xfId="0" quotePrefix="1" applyNumberFormat="1" applyFont="1" applyFill="1" applyBorder="1" applyAlignment="1">
      <alignment horizontal="center" vertical="center"/>
    </xf>
    <xf numFmtId="0" fontId="4" fillId="0" borderId="11" xfId="0" quotePrefix="1" applyNumberFormat="1" applyFont="1" applyFill="1" applyBorder="1" applyAlignment="1">
      <alignment horizontal="left" vertical="center"/>
    </xf>
    <xf numFmtId="0" fontId="4" fillId="0" borderId="15" xfId="0" applyFont="1" applyFill="1" applyBorder="1" applyAlignment="1">
      <alignment vertical="center" wrapText="1"/>
    </xf>
    <xf numFmtId="0" fontId="4" fillId="0" borderId="11" xfId="0" applyFont="1" applyFill="1" applyBorder="1" applyAlignment="1">
      <alignment vertical="center" wrapText="1"/>
    </xf>
    <xf numFmtId="0" fontId="4" fillId="0" borderId="127" xfId="0" quotePrefix="1" applyNumberFormat="1" applyFont="1" applyFill="1" applyBorder="1" applyAlignment="1">
      <alignment vertical="center" wrapText="1"/>
    </xf>
    <xf numFmtId="0" fontId="4" fillId="0" borderId="9" xfId="0" quotePrefix="1" applyNumberFormat="1" applyFont="1" applyFill="1" applyBorder="1" applyAlignment="1">
      <alignment vertical="center" wrapText="1"/>
    </xf>
    <xf numFmtId="0" fontId="4" fillId="0" borderId="10" xfId="0" applyFont="1" applyFill="1" applyBorder="1" applyAlignment="1">
      <alignment vertical="center" wrapText="1"/>
    </xf>
    <xf numFmtId="0" fontId="4" fillId="0" borderId="11" xfId="4" quotePrefix="1" applyNumberFormat="1" applyFont="1" applyFill="1" applyBorder="1" applyAlignment="1">
      <alignment wrapText="1"/>
    </xf>
    <xf numFmtId="0" fontId="4" fillId="0" borderId="11" xfId="4" quotePrefix="1" applyNumberFormat="1" applyFont="1" applyFill="1" applyBorder="1" applyAlignment="1">
      <alignment vertical="center" wrapText="1"/>
    </xf>
    <xf numFmtId="0" fontId="3" fillId="3" borderId="8" xfId="0" applyFont="1" applyFill="1" applyBorder="1" applyAlignment="1">
      <alignment vertical="center"/>
    </xf>
    <xf numFmtId="0" fontId="3" fillId="2" borderId="9" xfId="0" applyNumberFormat="1" applyFont="1" applyFill="1" applyBorder="1" applyAlignment="1">
      <alignment vertical="center" wrapText="1"/>
    </xf>
    <xf numFmtId="0" fontId="3" fillId="3" borderId="2" xfId="0" applyFont="1" applyFill="1" applyBorder="1" applyAlignment="1"/>
    <xf numFmtId="0" fontId="3" fillId="3" borderId="3" xfId="0" applyFont="1" applyFill="1" applyBorder="1" applyAlignment="1"/>
    <xf numFmtId="0" fontId="3" fillId="2" borderId="180" xfId="0" applyFont="1" applyFill="1" applyBorder="1" applyAlignment="1">
      <alignment vertical="center" wrapText="1"/>
    </xf>
    <xf numFmtId="0" fontId="3" fillId="2" borderId="172" xfId="0" applyFont="1" applyFill="1" applyBorder="1" applyAlignment="1">
      <alignment vertical="center" wrapText="1"/>
    </xf>
    <xf numFmtId="0" fontId="3" fillId="2" borderId="1" xfId="0" applyNumberFormat="1" applyFont="1" applyFill="1" applyBorder="1" applyAlignment="1">
      <alignment vertical="center" wrapText="1"/>
    </xf>
    <xf numFmtId="0" fontId="3" fillId="2" borderId="5" xfId="0" applyNumberFormat="1" applyFont="1" applyFill="1" applyBorder="1" applyAlignment="1">
      <alignment vertical="center" wrapText="1"/>
    </xf>
    <xf numFmtId="0" fontId="3" fillId="2" borderId="9" xfId="0" applyFont="1" applyFill="1" applyBorder="1" applyAlignment="1">
      <alignment vertical="center" wrapText="1"/>
    </xf>
    <xf numFmtId="0" fontId="3" fillId="2" borderId="1" xfId="0" applyFont="1" applyFill="1" applyBorder="1" applyAlignment="1">
      <alignment vertical="center"/>
    </xf>
    <xf numFmtId="0" fontId="3" fillId="2" borderId="3" xfId="0" applyFont="1" applyFill="1" applyBorder="1" applyAlignment="1">
      <alignment vertical="center"/>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3" fillId="2" borderId="4" xfId="0" applyFont="1" applyFill="1" applyBorder="1" applyAlignment="1">
      <alignment vertical="center" wrapText="1"/>
    </xf>
    <xf numFmtId="0" fontId="4" fillId="0" borderId="9" xfId="0" applyFont="1" applyFill="1" applyBorder="1" applyAlignment="1">
      <alignment vertical="center" wrapText="1"/>
    </xf>
    <xf numFmtId="164" fontId="11" fillId="0" borderId="141" xfId="1" applyFont="1" applyFill="1" applyBorder="1" applyAlignment="1">
      <alignment vertical="center"/>
    </xf>
    <xf numFmtId="0" fontId="11" fillId="0" borderId="9" xfId="0" applyFont="1" applyBorder="1" applyAlignment="1">
      <alignment vertical="center"/>
    </xf>
    <xf numFmtId="0" fontId="11" fillId="0" borderId="141" xfId="0" applyFont="1" applyBorder="1" applyAlignment="1">
      <alignment vertical="center" wrapText="1"/>
    </xf>
    <xf numFmtId="0" fontId="4" fillId="0" borderId="14" xfId="0" quotePrefix="1" applyNumberFormat="1" applyFont="1" applyFill="1" applyBorder="1" applyAlignment="1">
      <alignment vertical="center" wrapText="1"/>
    </xf>
    <xf numFmtId="0" fontId="11" fillId="0" borderId="141" xfId="0" applyFont="1" applyBorder="1" applyAlignment="1">
      <alignment vertical="center"/>
    </xf>
    <xf numFmtId="0" fontId="11" fillId="0" borderId="10" xfId="0" applyFont="1" applyFill="1" applyBorder="1" applyAlignment="1">
      <alignment vertical="center" wrapText="1"/>
    </xf>
    <xf numFmtId="0" fontId="4" fillId="0" borderId="127" xfId="0" applyFont="1" applyFill="1" applyBorder="1" applyAlignment="1">
      <alignment vertical="center" wrapText="1"/>
    </xf>
    <xf numFmtId="0" fontId="4" fillId="0" borderId="172" xfId="0" quotePrefix="1" applyNumberFormat="1" applyFont="1" applyFill="1" applyBorder="1" applyAlignment="1">
      <alignment vertical="center"/>
    </xf>
    <xf numFmtId="0" fontId="4" fillId="0" borderId="9" xfId="4" quotePrefix="1" applyNumberFormat="1" applyFont="1" applyFill="1" applyBorder="1" applyAlignment="1">
      <alignment vertical="center" wrapText="1"/>
    </xf>
    <xf numFmtId="0" fontId="4" fillId="0" borderId="172" xfId="0" quotePrefix="1" applyNumberFormat="1" applyFont="1" applyFill="1" applyBorder="1" applyAlignment="1">
      <alignment vertical="center" wrapText="1"/>
    </xf>
    <xf numFmtId="0" fontId="4" fillId="0" borderId="172" xfId="0" applyFont="1" applyFill="1" applyBorder="1" applyAlignment="1">
      <alignment vertical="center" wrapText="1"/>
    </xf>
    <xf numFmtId="0" fontId="8" fillId="0" borderId="9" xfId="4" quotePrefix="1" applyNumberFormat="1" applyFont="1" applyFill="1" applyBorder="1" applyAlignment="1">
      <alignment vertical="center" wrapText="1"/>
    </xf>
    <xf numFmtId="0" fontId="4" fillId="0" borderId="14" xfId="0" applyFont="1" applyFill="1" applyBorder="1" applyAlignment="1">
      <alignment vertical="center" wrapText="1"/>
    </xf>
    <xf numFmtId="0" fontId="4" fillId="0" borderId="15" xfId="0" applyNumberFormat="1" applyFont="1" applyFill="1" applyBorder="1" applyAlignment="1">
      <alignment vertical="center" wrapText="1"/>
    </xf>
    <xf numFmtId="0" fontId="4" fillId="0" borderId="9" xfId="0" quotePrefix="1" applyNumberFormat="1" applyFont="1" applyFill="1" applyBorder="1" applyAlignment="1">
      <alignment horizontal="center" vertical="center"/>
    </xf>
    <xf numFmtId="0" fontId="4" fillId="0" borderId="9" xfId="0" quotePrefix="1" applyNumberFormat="1" applyFont="1" applyFill="1" applyBorder="1" applyAlignment="1">
      <alignment vertical="center" readingOrder="1"/>
    </xf>
    <xf numFmtId="0" fontId="4" fillId="0" borderId="9" xfId="0" applyNumberFormat="1" applyFont="1" applyFill="1" applyBorder="1" applyAlignment="1">
      <alignment horizontal="center" vertical="center"/>
    </xf>
    <xf numFmtId="169" fontId="11" fillId="10" borderId="11" xfId="1" applyNumberFormat="1" applyFont="1" applyFill="1" applyBorder="1" applyAlignment="1">
      <alignment vertical="center" wrapText="1"/>
    </xf>
    <xf numFmtId="0" fontId="4" fillId="0" borderId="152" xfId="0" applyFont="1" applyBorder="1"/>
    <xf numFmtId="0" fontId="4" fillId="0" borderId="6" xfId="0" applyFont="1" applyFill="1" applyBorder="1" applyAlignment="1">
      <alignment vertical="center" wrapText="1"/>
    </xf>
    <xf numFmtId="0" fontId="4" fillId="0" borderId="179" xfId="0" applyFont="1" applyBorder="1"/>
    <xf numFmtId="0" fontId="4" fillId="0" borderId="0" xfId="0" applyFont="1" applyFill="1" applyBorder="1" applyAlignment="1">
      <alignment horizontal="center" vertical="center"/>
    </xf>
    <xf numFmtId="0" fontId="3" fillId="0" borderId="142" xfId="0" applyFont="1" applyBorder="1" applyAlignment="1">
      <alignment horizontal="center"/>
    </xf>
    <xf numFmtId="0" fontId="3" fillId="0" borderId="13" xfId="0" applyFont="1" applyBorder="1" applyAlignment="1">
      <alignment horizontal="center"/>
    </xf>
    <xf numFmtId="0" fontId="3" fillId="0" borderId="145" xfId="0" applyFont="1" applyBorder="1" applyAlignment="1">
      <alignment horizontal="center"/>
    </xf>
    <xf numFmtId="0" fontId="3" fillId="0" borderId="143" xfId="0" applyFont="1" applyBorder="1" applyAlignment="1">
      <alignment horizontal="center"/>
    </xf>
    <xf numFmtId="0" fontId="3" fillId="0" borderId="152" xfId="0" applyFont="1" applyBorder="1" applyAlignment="1">
      <alignment horizontal="center"/>
    </xf>
    <xf numFmtId="0" fontId="3" fillId="0" borderId="36" xfId="0" applyFont="1" applyBorder="1" applyAlignment="1">
      <alignment horizontal="center"/>
    </xf>
    <xf numFmtId="0" fontId="11" fillId="0" borderId="141" xfId="0" applyFont="1" applyBorder="1" applyAlignment="1">
      <alignment horizontal="left" vertical="center"/>
    </xf>
    <xf numFmtId="0" fontId="11" fillId="0" borderId="15" xfId="0" applyFont="1" applyBorder="1" applyAlignment="1">
      <alignment horizontal="left" vertical="center" wrapText="1"/>
    </xf>
    <xf numFmtId="0" fontId="4" fillId="0" borderId="1" xfId="0" quotePrefix="1" applyNumberFormat="1" applyFont="1" applyFill="1" applyBorder="1" applyAlignment="1">
      <alignment wrapText="1"/>
    </xf>
    <xf numFmtId="0" fontId="4" fillId="11" borderId="4" xfId="0" quotePrefix="1" applyNumberFormat="1" applyFont="1" applyFill="1" applyBorder="1" applyAlignment="1">
      <alignment vertical="center" wrapText="1"/>
    </xf>
    <xf numFmtId="0" fontId="4" fillId="0" borderId="4" xfId="0" applyNumberFormat="1" applyFont="1" applyFill="1" applyBorder="1" applyAlignment="1">
      <alignment wrapText="1"/>
    </xf>
    <xf numFmtId="0" fontId="4" fillId="0" borderId="4" xfId="0" applyFont="1" applyBorder="1"/>
    <xf numFmtId="0" fontId="4" fillId="0" borderId="4" xfId="0" quotePrefix="1" applyNumberFormat="1" applyFont="1" applyFill="1" applyBorder="1" applyAlignment="1">
      <alignment wrapText="1"/>
    </xf>
    <xf numFmtId="0" fontId="4" fillId="0" borderId="4" xfId="3" quotePrefix="1" applyNumberFormat="1" applyFont="1" applyFill="1" applyBorder="1" applyAlignment="1">
      <alignment wrapText="1"/>
    </xf>
    <xf numFmtId="165" fontId="11" fillId="0" borderId="32" xfId="1" applyNumberFormat="1" applyFont="1" applyBorder="1" applyAlignment="1">
      <alignment wrapText="1"/>
    </xf>
    <xf numFmtId="165" fontId="4" fillId="0" borderId="32" xfId="1" applyNumberFormat="1" applyFont="1" applyFill="1" applyBorder="1" applyAlignment="1">
      <alignment horizontal="center" vertical="center" wrapText="1"/>
    </xf>
    <xf numFmtId="165" fontId="11" fillId="0" borderId="32" xfId="1" applyNumberFormat="1" applyFont="1" applyBorder="1" applyAlignment="1">
      <alignment horizontal="right" vertical="center" wrapText="1"/>
    </xf>
    <xf numFmtId="165" fontId="6" fillId="0" borderId="4" xfId="1" applyNumberFormat="1" applyFont="1" applyBorder="1" applyAlignment="1">
      <alignment vertical="center" wrapText="1"/>
    </xf>
    <xf numFmtId="165" fontId="11" fillId="0" borderId="75" xfId="1" applyNumberFormat="1" applyFont="1" applyBorder="1" applyAlignment="1">
      <alignment horizontal="right" vertical="center" wrapText="1"/>
    </xf>
    <xf numFmtId="165" fontId="4" fillId="11" borderId="32" xfId="1" applyNumberFormat="1" applyFont="1" applyFill="1" applyBorder="1" applyAlignment="1">
      <alignment horizontal="right" vertical="center" wrapText="1"/>
    </xf>
    <xf numFmtId="165" fontId="6" fillId="0" borderId="4" xfId="1" applyNumberFormat="1" applyFont="1" applyFill="1" applyBorder="1" applyAlignment="1">
      <alignment vertical="center"/>
    </xf>
    <xf numFmtId="165" fontId="4" fillId="14" borderId="32" xfId="1" applyNumberFormat="1" applyFont="1" applyFill="1" applyBorder="1" applyAlignment="1">
      <alignment horizontal="right" vertical="center" wrapText="1"/>
    </xf>
    <xf numFmtId="165" fontId="4" fillId="12" borderId="4" xfId="1" applyNumberFormat="1" applyFont="1" applyFill="1" applyBorder="1"/>
    <xf numFmtId="165" fontId="19" fillId="0" borderId="4" xfId="1" applyNumberFormat="1" applyFont="1" applyFill="1" applyBorder="1" applyAlignment="1">
      <alignment vertical="center" wrapText="1"/>
    </xf>
    <xf numFmtId="165" fontId="0" fillId="0" borderId="0" xfId="1" applyNumberFormat="1" applyFont="1" applyBorder="1"/>
    <xf numFmtId="165" fontId="4" fillId="0" borderId="61" xfId="1" applyNumberFormat="1" applyFont="1" applyFill="1" applyBorder="1"/>
    <xf numFmtId="165" fontId="4" fillId="0" borderId="33" xfId="1" applyNumberFormat="1" applyFont="1" applyBorder="1" applyAlignment="1">
      <alignment wrapText="1"/>
    </xf>
    <xf numFmtId="165" fontId="4" fillId="0" borderId="33" xfId="1" applyNumberFormat="1" applyFont="1" applyFill="1" applyBorder="1" applyAlignment="1">
      <alignment horizontal="center" vertical="center" wrapText="1"/>
    </xf>
    <xf numFmtId="165" fontId="11" fillId="0" borderId="33" xfId="1" applyNumberFormat="1" applyFont="1" applyBorder="1" applyAlignment="1">
      <alignment wrapText="1"/>
    </xf>
    <xf numFmtId="165" fontId="11" fillId="0" borderId="33" xfId="1" applyNumberFormat="1" applyFont="1" applyBorder="1" applyAlignment="1">
      <alignment horizontal="right" vertical="center" wrapText="1"/>
    </xf>
    <xf numFmtId="165" fontId="11" fillId="0" borderId="76" xfId="1" applyNumberFormat="1" applyFont="1" applyBorder="1" applyAlignment="1">
      <alignment horizontal="right" vertical="center" wrapText="1"/>
    </xf>
    <xf numFmtId="165" fontId="4" fillId="11" borderId="33" xfId="1" applyNumberFormat="1" applyFont="1" applyFill="1" applyBorder="1" applyAlignment="1">
      <alignment horizontal="right" vertical="center" wrapText="1"/>
    </xf>
    <xf numFmtId="165" fontId="4" fillId="14" borderId="33" xfId="1" applyNumberFormat="1" applyFont="1" applyFill="1" applyBorder="1" applyAlignment="1">
      <alignment horizontal="right" vertical="center" wrapText="1"/>
    </xf>
    <xf numFmtId="165" fontId="4" fillId="0" borderId="33" xfId="1" applyNumberFormat="1" applyFont="1" applyFill="1" applyBorder="1" applyAlignment="1">
      <alignment horizontal="right" vertical="center" wrapText="1"/>
    </xf>
    <xf numFmtId="165" fontId="4" fillId="12" borderId="0" xfId="1" applyNumberFormat="1" applyFont="1" applyFill="1" applyBorder="1"/>
    <xf numFmtId="0" fontId="5" fillId="0" borderId="113" xfId="0" applyFont="1" applyFill="1" applyBorder="1" applyAlignment="1">
      <alignment horizontal="center"/>
    </xf>
    <xf numFmtId="164" fontId="13" fillId="0" borderId="0" xfId="1" applyFont="1" applyFill="1" applyBorder="1" applyAlignment="1">
      <alignment vertical="center" wrapText="1"/>
    </xf>
    <xf numFmtId="170" fontId="4" fillId="0" borderId="109" xfId="1" quotePrefix="1" applyNumberFormat="1" applyFont="1" applyFill="1" applyBorder="1" applyAlignment="1">
      <alignment wrapText="1"/>
    </xf>
    <xf numFmtId="165" fontId="6" fillId="0" borderId="5" xfId="1" applyNumberFormat="1" applyFont="1" applyFill="1" applyBorder="1" applyAlignment="1">
      <alignment vertical="center" wrapText="1"/>
    </xf>
    <xf numFmtId="165" fontId="4" fillId="0" borderId="59" xfId="1" applyNumberFormat="1" applyFont="1" applyFill="1" applyBorder="1" applyAlignment="1">
      <alignment horizontal="center" vertical="center" wrapText="1"/>
    </xf>
    <xf numFmtId="0" fontId="4" fillId="0" borderId="113" xfId="0" applyNumberFormat="1" applyFont="1" applyFill="1" applyBorder="1" applyAlignment="1">
      <alignment vertical="center" wrapText="1"/>
    </xf>
    <xf numFmtId="166" fontId="4" fillId="0" borderId="111" xfId="1" applyNumberFormat="1" applyFont="1" applyFill="1" applyBorder="1" applyAlignment="1">
      <alignment vertical="center" wrapText="1"/>
    </xf>
    <xf numFmtId="0" fontId="31" fillId="0" borderId="0" xfId="0" applyFont="1" applyFill="1"/>
    <xf numFmtId="0" fontId="4" fillId="0" borderId="149" xfId="0" quotePrefix="1" applyNumberFormat="1" applyFont="1" applyFill="1" applyBorder="1" applyAlignment="1">
      <alignment vertical="center"/>
    </xf>
    <xf numFmtId="0" fontId="4" fillId="0" borderId="141" xfId="0" applyFont="1" applyFill="1" applyBorder="1" applyAlignment="1">
      <alignment vertical="center" wrapText="1"/>
    </xf>
    <xf numFmtId="0" fontId="11" fillId="0" borderId="10" xfId="0" applyFont="1" applyBorder="1" applyAlignment="1">
      <alignment vertical="center" wrapText="1"/>
    </xf>
    <xf numFmtId="0" fontId="4" fillId="0" borderId="141" xfId="0" quotePrefix="1" applyNumberFormat="1" applyFont="1" applyFill="1" applyBorder="1" applyAlignment="1">
      <alignment vertical="center"/>
    </xf>
    <xf numFmtId="0" fontId="11" fillId="0" borderId="10" xfId="0" applyFont="1" applyBorder="1" applyAlignment="1">
      <alignment vertical="center"/>
    </xf>
    <xf numFmtId="0" fontId="4" fillId="0" borderId="141" xfId="0" applyFont="1" applyFill="1" applyBorder="1" applyAlignment="1">
      <alignment vertical="center"/>
    </xf>
    <xf numFmtId="0" fontId="4" fillId="0" borderId="149" xfId="0" applyFont="1" applyFill="1" applyBorder="1" applyAlignment="1">
      <alignment vertical="center" wrapText="1"/>
    </xf>
    <xf numFmtId="0" fontId="11" fillId="0" borderId="9" xfId="0" applyFont="1" applyFill="1" applyBorder="1" applyAlignment="1">
      <alignment horizontal="center" vertical="center" wrapText="1"/>
    </xf>
    <xf numFmtId="0" fontId="11" fillId="0" borderId="127" xfId="0" applyFont="1" applyBorder="1" applyAlignment="1">
      <alignment vertical="center" wrapText="1"/>
    </xf>
    <xf numFmtId="164" fontId="11" fillId="0" borderId="11" xfId="1" applyFont="1" applyFill="1" applyBorder="1" applyAlignment="1">
      <alignment vertical="center"/>
    </xf>
    <xf numFmtId="0" fontId="4" fillId="0" borderId="10" xfId="0" applyFont="1" applyFill="1" applyBorder="1" applyAlignment="1">
      <alignment vertical="center"/>
    </xf>
    <xf numFmtId="164" fontId="11" fillId="0" borderId="10" xfId="1" applyFont="1" applyFill="1" applyBorder="1" applyAlignment="1">
      <alignment vertical="center"/>
    </xf>
    <xf numFmtId="164" fontId="11" fillId="0" borderId="9" xfId="1" applyFont="1" applyBorder="1" applyAlignment="1">
      <alignment vertical="center"/>
    </xf>
    <xf numFmtId="0" fontId="11" fillId="0" borderId="149" xfId="0" applyFont="1" applyBorder="1" applyAlignment="1">
      <alignment vertical="center"/>
    </xf>
    <xf numFmtId="0" fontId="4" fillId="0" borderId="9" xfId="0" applyNumberFormat="1" applyFont="1" applyFill="1" applyBorder="1" applyAlignment="1">
      <alignment wrapText="1"/>
    </xf>
    <xf numFmtId="0" fontId="4" fillId="0" borderId="9" xfId="0" quotePrefix="1" applyNumberFormat="1" applyFont="1" applyFill="1" applyBorder="1" applyAlignment="1">
      <alignment wrapText="1"/>
    </xf>
    <xf numFmtId="0" fontId="4" fillId="0" borderId="1" xfId="0" applyFont="1" applyFill="1" applyBorder="1" applyAlignment="1">
      <alignment wrapText="1"/>
    </xf>
    <xf numFmtId="0" fontId="4" fillId="4" borderId="1" xfId="0" quotePrefix="1" applyNumberFormat="1" applyFont="1" applyFill="1" applyBorder="1" applyAlignment="1">
      <alignment vertical="center" wrapText="1"/>
    </xf>
    <xf numFmtId="169" fontId="11" fillId="0" borderId="9" xfId="1" applyNumberFormat="1" applyFont="1" applyFill="1" applyBorder="1" applyAlignment="1">
      <alignment horizontal="left" vertical="center" wrapText="1"/>
    </xf>
    <xf numFmtId="0" fontId="6" fillId="0" borderId="142" xfId="0" quotePrefix="1" applyNumberFormat="1" applyFont="1" applyFill="1" applyBorder="1" applyAlignment="1">
      <alignment vertical="center"/>
    </xf>
    <xf numFmtId="0" fontId="6" fillId="18" borderId="142" xfId="0" quotePrefix="1" applyNumberFormat="1" applyFont="1" applyFill="1" applyBorder="1" applyAlignment="1">
      <alignment vertical="center"/>
    </xf>
    <xf numFmtId="0" fontId="4" fillId="0" borderId="142" xfId="0" quotePrefix="1" applyNumberFormat="1" applyFont="1" applyBorder="1" applyAlignment="1">
      <alignment vertical="center"/>
    </xf>
    <xf numFmtId="0" fontId="4" fillId="0" borderId="142" xfId="0" applyFont="1" applyFill="1" applyBorder="1" applyAlignment="1">
      <alignment vertical="center" wrapText="1"/>
    </xf>
    <xf numFmtId="169" fontId="11" fillId="0" borderId="4" xfId="1" applyNumberFormat="1" applyFont="1" applyFill="1" applyBorder="1" applyAlignment="1">
      <alignment horizontal="left" vertical="center" wrapText="1"/>
    </xf>
    <xf numFmtId="0" fontId="4" fillId="0" borderId="142" xfId="0" applyFont="1" applyBorder="1" applyAlignment="1">
      <alignment horizontal="left" vertical="center" wrapText="1"/>
    </xf>
    <xf numFmtId="0" fontId="4" fillId="0" borderId="142" xfId="0" quotePrefix="1" applyNumberFormat="1" applyFont="1" applyFill="1" applyBorder="1" applyAlignment="1">
      <alignment vertical="center" wrapText="1"/>
    </xf>
    <xf numFmtId="165" fontId="4" fillId="0" borderId="154" xfId="1" applyNumberFormat="1" applyFont="1" applyFill="1" applyBorder="1" applyAlignment="1">
      <alignment horizontal="right" vertical="center" wrapText="1"/>
    </xf>
    <xf numFmtId="165" fontId="4" fillId="0" borderId="32" xfId="1" applyNumberFormat="1" applyFont="1" applyBorder="1" applyAlignment="1">
      <alignment wrapText="1"/>
    </xf>
    <xf numFmtId="165" fontId="4" fillId="0" borderId="32" xfId="1" applyNumberFormat="1" applyFont="1" applyBorder="1" applyAlignment="1">
      <alignment horizontal="right" vertical="center" wrapText="1"/>
    </xf>
    <xf numFmtId="165" fontId="6" fillId="0" borderId="111" xfId="1" applyNumberFormat="1" applyFont="1" applyFill="1" applyBorder="1" applyAlignment="1">
      <alignment vertical="center" wrapText="1"/>
    </xf>
    <xf numFmtId="165" fontId="4" fillId="0" borderId="159" xfId="1" applyNumberFormat="1" applyFont="1" applyFill="1" applyBorder="1" applyAlignment="1">
      <alignment horizontal="center" vertical="center" wrapText="1"/>
    </xf>
    <xf numFmtId="165" fontId="11" fillId="0" borderId="59" xfId="1" applyNumberFormat="1" applyFont="1" applyBorder="1" applyAlignment="1">
      <alignment horizontal="right" vertical="center" wrapText="1"/>
    </xf>
    <xf numFmtId="165" fontId="4" fillId="12" borderId="32" xfId="1" applyNumberFormat="1" applyFont="1" applyFill="1" applyBorder="1" applyAlignment="1">
      <alignment wrapText="1"/>
    </xf>
    <xf numFmtId="165" fontId="4" fillId="15" borderId="32" xfId="1" applyNumberFormat="1" applyFont="1" applyFill="1" applyBorder="1"/>
    <xf numFmtId="165" fontId="4" fillId="15" borderId="32" xfId="1" applyNumberFormat="1" applyFont="1" applyFill="1" applyBorder="1" applyAlignment="1">
      <alignment vertical="top" wrapText="1"/>
    </xf>
    <xf numFmtId="165" fontId="0" fillId="0" borderId="113" xfId="1" applyNumberFormat="1" applyFont="1" applyFill="1" applyBorder="1"/>
    <xf numFmtId="165" fontId="4" fillId="0" borderId="83" xfId="1" applyNumberFormat="1" applyFont="1" applyFill="1" applyBorder="1" applyAlignment="1">
      <alignment horizontal="right" vertical="center" wrapText="1"/>
    </xf>
    <xf numFmtId="165" fontId="4" fillId="0" borderId="33" xfId="1" applyNumberFormat="1" applyFont="1" applyBorder="1" applyAlignment="1">
      <alignment horizontal="right" vertical="center" wrapText="1"/>
    </xf>
    <xf numFmtId="165" fontId="6" fillId="0" borderId="113" xfId="1" applyNumberFormat="1" applyFont="1" applyFill="1" applyBorder="1" applyAlignment="1">
      <alignment vertical="center" wrapText="1"/>
    </xf>
    <xf numFmtId="165" fontId="4" fillId="0" borderId="155" xfId="1" applyNumberFormat="1" applyFont="1" applyFill="1" applyBorder="1" applyAlignment="1">
      <alignment horizontal="center" vertical="center" wrapText="1"/>
    </xf>
    <xf numFmtId="165" fontId="11" fillId="0" borderId="60" xfId="1" applyNumberFormat="1" applyFont="1" applyBorder="1" applyAlignment="1">
      <alignment horizontal="right" vertical="center" wrapText="1"/>
    </xf>
    <xf numFmtId="165" fontId="4" fillId="0" borderId="61" xfId="1" applyNumberFormat="1" applyFont="1" applyBorder="1"/>
    <xf numFmtId="164" fontId="13" fillId="9" borderId="0" xfId="1" applyFont="1" applyFill="1" applyBorder="1" applyAlignment="1">
      <alignment vertical="center" wrapText="1"/>
    </xf>
    <xf numFmtId="0" fontId="3" fillId="0" borderId="171" xfId="0" applyFont="1" applyBorder="1" applyAlignment="1">
      <alignment horizontal="center"/>
    </xf>
    <xf numFmtId="0" fontId="8" fillId="9" borderId="0" xfId="0" applyFont="1" applyFill="1" applyBorder="1" applyAlignment="1">
      <alignment vertical="center" wrapText="1"/>
    </xf>
    <xf numFmtId="0" fontId="4" fillId="0" borderId="33" xfId="0" applyFont="1" applyBorder="1" applyAlignment="1">
      <alignment horizontal="right"/>
    </xf>
    <xf numFmtId="0" fontId="3" fillId="0" borderId="18" xfId="0" applyFont="1" applyBorder="1" applyAlignment="1">
      <alignment horizontal="center"/>
    </xf>
    <xf numFmtId="169" fontId="13" fillId="9" borderId="0" xfId="1" applyNumberFormat="1" applyFont="1" applyFill="1" applyBorder="1" applyAlignment="1">
      <alignment vertical="center" wrapText="1"/>
    </xf>
    <xf numFmtId="0" fontId="11" fillId="10" borderId="0" xfId="0" applyFont="1" applyFill="1" applyBorder="1" applyAlignment="1">
      <alignment vertical="center" wrapText="1"/>
    </xf>
    <xf numFmtId="0" fontId="8" fillId="5" borderId="0" xfId="0" applyFont="1" applyFill="1" applyBorder="1" applyAlignment="1">
      <alignment vertical="center" wrapText="1"/>
    </xf>
    <xf numFmtId="0" fontId="13" fillId="9" borderId="0" xfId="0" applyFont="1" applyFill="1" applyBorder="1"/>
    <xf numFmtId="169" fontId="13" fillId="5" borderId="0" xfId="1" applyNumberFormat="1" applyFont="1" applyFill="1" applyBorder="1" applyAlignment="1">
      <alignment vertical="center" wrapText="1"/>
    </xf>
    <xf numFmtId="0" fontId="5" fillId="0" borderId="83" xfId="0" applyFont="1" applyFill="1" applyBorder="1" applyAlignment="1">
      <alignment horizontal="center"/>
    </xf>
    <xf numFmtId="0" fontId="5" fillId="0" borderId="9" xfId="0" applyFont="1" applyFill="1" applyBorder="1" applyAlignment="1">
      <alignment horizontal="center"/>
    </xf>
    <xf numFmtId="164" fontId="13" fillId="5" borderId="0" xfId="1" applyFont="1" applyFill="1" applyBorder="1" applyAlignment="1">
      <alignment vertical="center" wrapText="1"/>
    </xf>
    <xf numFmtId="0" fontId="13" fillId="9" borderId="6" xfId="0" applyFont="1" applyFill="1" applyBorder="1" applyAlignment="1">
      <alignment vertical="center" wrapText="1"/>
    </xf>
    <xf numFmtId="0" fontId="8" fillId="10" borderId="0" xfId="0" applyFont="1" applyFill="1" applyBorder="1" applyAlignment="1">
      <alignment vertical="center" wrapText="1"/>
    </xf>
    <xf numFmtId="164" fontId="15" fillId="9" borderId="0" xfId="1" applyFont="1" applyFill="1" applyBorder="1" applyAlignment="1">
      <alignment vertical="center" wrapText="1"/>
    </xf>
    <xf numFmtId="165" fontId="17" fillId="0" borderId="33" xfId="1" applyNumberFormat="1" applyFont="1" applyBorder="1" applyAlignment="1">
      <alignment horizontal="center"/>
    </xf>
    <xf numFmtId="165" fontId="17" fillId="0" borderId="76" xfId="1" applyNumberFormat="1" applyFont="1" applyBorder="1" applyAlignment="1">
      <alignment horizontal="center"/>
    </xf>
    <xf numFmtId="165" fontId="17" fillId="0" borderId="148" xfId="1" applyNumberFormat="1" applyFont="1" applyBorder="1" applyAlignment="1">
      <alignment horizontal="center"/>
    </xf>
    <xf numFmtId="165" fontId="17" fillId="0" borderId="60" xfId="1" applyNumberFormat="1" applyFont="1" applyBorder="1" applyAlignment="1">
      <alignment horizontal="center"/>
    </xf>
    <xf numFmtId="165" fontId="17" fillId="0" borderId="83" xfId="1" applyNumberFormat="1" applyFont="1" applyBorder="1" applyAlignment="1">
      <alignment horizontal="center"/>
    </xf>
    <xf numFmtId="165" fontId="17" fillId="0" borderId="33" xfId="1" applyNumberFormat="1" applyFont="1" applyFill="1" applyBorder="1" applyAlignment="1">
      <alignment wrapText="1"/>
    </xf>
    <xf numFmtId="165" fontId="17" fillId="0" borderId="17" xfId="1" applyNumberFormat="1" applyFont="1" applyBorder="1" applyAlignment="1">
      <alignment horizontal="center"/>
    </xf>
    <xf numFmtId="0" fontId="4" fillId="0" borderId="76" xfId="0" applyFont="1" applyBorder="1"/>
    <xf numFmtId="0" fontId="4" fillId="0" borderId="152" xfId="0" applyFont="1" applyFill="1" applyBorder="1" applyAlignment="1">
      <alignment wrapText="1"/>
    </xf>
    <xf numFmtId="0" fontId="4" fillId="0" borderId="143" xfId="0" applyFont="1" applyFill="1" applyBorder="1" applyAlignment="1">
      <alignment wrapText="1"/>
    </xf>
    <xf numFmtId="0" fontId="4" fillId="0" borderId="145" xfId="0" applyFont="1" applyFill="1" applyBorder="1" applyAlignment="1">
      <alignment wrapText="1"/>
    </xf>
    <xf numFmtId="0" fontId="4" fillId="0" borderId="60" xfId="0" applyFont="1" applyBorder="1"/>
    <xf numFmtId="0" fontId="4" fillId="0" borderId="6" xfId="0" applyFont="1" applyBorder="1" applyAlignment="1">
      <alignment horizontal="left"/>
    </xf>
    <xf numFmtId="0" fontId="4" fillId="0" borderId="80" xfId="0" applyFont="1" applyBorder="1" applyAlignment="1">
      <alignment vertical="center" wrapText="1"/>
    </xf>
    <xf numFmtId="0" fontId="4" fillId="0" borderId="64" xfId="0" applyFont="1" applyBorder="1" applyAlignment="1">
      <alignment vertical="center" wrapText="1"/>
    </xf>
    <xf numFmtId="0" fontId="4" fillId="0" borderId="30" xfId="0" applyFont="1" applyBorder="1"/>
    <xf numFmtId="0" fontId="4" fillId="0" borderId="42" xfId="0" applyFont="1" applyBorder="1"/>
    <xf numFmtId="2" fontId="4" fillId="5" borderId="36" xfId="0" applyNumberFormat="1" applyFont="1" applyFill="1" applyBorder="1" applyAlignment="1">
      <alignment wrapText="1"/>
    </xf>
    <xf numFmtId="2" fontId="4" fillId="0" borderId="36" xfId="0" applyNumberFormat="1" applyFont="1" applyFill="1" applyBorder="1" applyAlignment="1">
      <alignment wrapText="1"/>
    </xf>
    <xf numFmtId="0" fontId="4" fillId="0" borderId="13" xfId="0" applyFont="1" applyFill="1" applyBorder="1" applyAlignment="1">
      <alignment wrapText="1"/>
    </xf>
    <xf numFmtId="0" fontId="4" fillId="0" borderId="65" xfId="0" applyFont="1" applyBorder="1"/>
    <xf numFmtId="0" fontId="4" fillId="0" borderId="45" xfId="0" applyFont="1" applyBorder="1"/>
    <xf numFmtId="166" fontId="4" fillId="0" borderId="30" xfId="1" applyNumberFormat="1" applyFont="1" applyBorder="1"/>
    <xf numFmtId="166" fontId="4" fillId="0" borderId="52" xfId="1" applyNumberFormat="1" applyFont="1" applyBorder="1"/>
    <xf numFmtId="0" fontId="4" fillId="0" borderId="66" xfId="0" applyFont="1" applyBorder="1"/>
    <xf numFmtId="166" fontId="4" fillId="0" borderId="66" xfId="1" applyNumberFormat="1" applyFont="1" applyBorder="1"/>
    <xf numFmtId="166" fontId="4" fillId="0" borderId="39" xfId="1" applyNumberFormat="1" applyFont="1" applyBorder="1"/>
    <xf numFmtId="166" fontId="4" fillId="0" borderId="38" xfId="1" applyNumberFormat="1" applyFont="1" applyBorder="1"/>
    <xf numFmtId="166" fontId="4" fillId="0" borderId="53" xfId="1" applyNumberFormat="1" applyFont="1" applyBorder="1"/>
    <xf numFmtId="0" fontId="4" fillId="0" borderId="67" xfId="0" applyFont="1" applyBorder="1"/>
    <xf numFmtId="166" fontId="4" fillId="0" borderId="67" xfId="1" applyNumberFormat="1" applyFont="1" applyBorder="1"/>
    <xf numFmtId="166" fontId="4" fillId="0" borderId="144" xfId="1" applyNumberFormat="1" applyFont="1" applyBorder="1" applyAlignment="1">
      <alignment wrapText="1"/>
    </xf>
    <xf numFmtId="166" fontId="4" fillId="0" borderId="37" xfId="1" applyNumberFormat="1" applyFont="1" applyBorder="1" applyAlignment="1">
      <alignment wrapText="1"/>
    </xf>
    <xf numFmtId="165" fontId="4" fillId="0" borderId="52" xfId="1" applyNumberFormat="1" applyFont="1" applyBorder="1" applyAlignment="1">
      <alignment wrapText="1"/>
    </xf>
    <xf numFmtId="165" fontId="4" fillId="0" borderId="144" xfId="1" applyNumberFormat="1" applyFont="1" applyFill="1" applyBorder="1" applyAlignment="1">
      <alignment wrapText="1"/>
    </xf>
    <xf numFmtId="166" fontId="4" fillId="0" borderId="41" xfId="1" applyNumberFormat="1" applyFont="1" applyBorder="1" applyAlignment="1">
      <alignment wrapText="1"/>
    </xf>
    <xf numFmtId="165" fontId="4" fillId="0" borderId="66" xfId="1" applyNumberFormat="1" applyFont="1" applyBorder="1" applyAlignment="1">
      <alignment wrapText="1"/>
    </xf>
    <xf numFmtId="166" fontId="4" fillId="0" borderId="43" xfId="1" applyNumberFormat="1" applyFont="1" applyBorder="1"/>
    <xf numFmtId="165" fontId="4" fillId="0" borderId="68" xfId="1" applyNumberFormat="1" applyFont="1" applyBorder="1"/>
    <xf numFmtId="165" fontId="4" fillId="0" borderId="69" xfId="1" applyNumberFormat="1" applyFont="1" applyBorder="1"/>
    <xf numFmtId="165" fontId="4" fillId="0" borderId="49" xfId="1" applyNumberFormat="1" applyFont="1" applyBorder="1"/>
    <xf numFmtId="165" fontId="3" fillId="0" borderId="70" xfId="1" applyNumberFormat="1" applyFont="1" applyBorder="1" applyAlignment="1">
      <alignment horizontal="center"/>
    </xf>
    <xf numFmtId="165" fontId="3" fillId="0" borderId="50" xfId="1" applyNumberFormat="1" applyFont="1" applyBorder="1" applyAlignment="1">
      <alignment horizontal="center"/>
    </xf>
    <xf numFmtId="165" fontId="3" fillId="0" borderId="81" xfId="1" applyNumberFormat="1" applyFont="1" applyBorder="1" applyAlignment="1">
      <alignment horizontal="center"/>
    </xf>
    <xf numFmtId="165" fontId="4" fillId="0" borderId="42" xfId="1" applyNumberFormat="1" applyFont="1" applyBorder="1" applyAlignment="1">
      <alignment wrapText="1"/>
    </xf>
    <xf numFmtId="165" fontId="4" fillId="0" borderId="65" xfId="1" applyNumberFormat="1" applyFont="1" applyBorder="1" applyAlignment="1">
      <alignment wrapText="1"/>
    </xf>
    <xf numFmtId="165" fontId="4" fillId="0" borderId="45" xfId="1" applyNumberFormat="1" applyFont="1" applyBorder="1" applyAlignment="1">
      <alignment wrapText="1"/>
    </xf>
    <xf numFmtId="165" fontId="4" fillId="0" borderId="48" xfId="1" applyNumberFormat="1" applyFont="1" applyBorder="1"/>
    <xf numFmtId="165" fontId="3" fillId="0" borderId="68" xfId="1" applyNumberFormat="1" applyFont="1" applyBorder="1" applyAlignment="1">
      <alignment horizontal="center"/>
    </xf>
    <xf numFmtId="165" fontId="3" fillId="0" borderId="48" xfId="1" applyNumberFormat="1" applyFont="1" applyBorder="1" applyAlignment="1">
      <alignment horizontal="center"/>
    </xf>
    <xf numFmtId="165" fontId="3" fillId="0" borderId="69" xfId="1" applyNumberFormat="1" applyFont="1" applyBorder="1" applyAlignment="1">
      <alignment horizontal="center"/>
    </xf>
    <xf numFmtId="170" fontId="4" fillId="0" borderId="70" xfId="1" applyNumberFormat="1" applyFont="1" applyBorder="1" applyAlignment="1">
      <alignment horizontal="center"/>
    </xf>
    <xf numFmtId="170" fontId="4" fillId="0" borderId="50" xfId="1" applyNumberFormat="1" applyFont="1" applyBorder="1" applyAlignment="1">
      <alignment horizontal="center"/>
    </xf>
    <xf numFmtId="170" fontId="4" fillId="0" borderId="81" xfId="1" applyNumberFormat="1" applyFont="1" applyBorder="1" applyAlignment="1">
      <alignment horizontal="center"/>
    </xf>
    <xf numFmtId="170" fontId="4" fillId="0" borderId="71" xfId="1" applyNumberFormat="1" applyFont="1" applyBorder="1" applyAlignment="1">
      <alignment wrapText="1"/>
    </xf>
    <xf numFmtId="170" fontId="4" fillId="0" borderId="51" xfId="1" applyNumberFormat="1" applyFont="1" applyBorder="1" applyAlignment="1">
      <alignment wrapText="1"/>
    </xf>
    <xf numFmtId="170" fontId="4" fillId="0" borderId="82" xfId="1" applyNumberFormat="1" applyFont="1" applyBorder="1" applyAlignment="1">
      <alignment wrapText="1"/>
    </xf>
    <xf numFmtId="167" fontId="6" fillId="0" borderId="29" xfId="0" quotePrefix="1" applyNumberFormat="1" applyFont="1" applyFill="1" applyBorder="1" applyAlignment="1">
      <alignment vertical="center" wrapText="1"/>
    </xf>
    <xf numFmtId="0" fontId="6" fillId="0" borderId="23" xfId="0" applyFont="1" applyBorder="1" applyAlignment="1">
      <alignment vertical="center" wrapText="1"/>
    </xf>
    <xf numFmtId="0" fontId="6" fillId="0" borderId="65" xfId="0" applyFont="1" applyBorder="1" applyAlignment="1">
      <alignment vertical="center" wrapText="1"/>
    </xf>
    <xf numFmtId="0" fontId="6" fillId="0" borderId="29" xfId="0" applyFont="1" applyBorder="1" applyAlignment="1">
      <alignment vertical="center" wrapText="1"/>
    </xf>
    <xf numFmtId="0" fontId="6" fillId="0" borderId="11" xfId="0" applyNumberFormat="1" applyFont="1" applyFill="1" applyBorder="1" applyAlignment="1">
      <alignment vertical="center" wrapText="1"/>
    </xf>
    <xf numFmtId="0" fontId="6" fillId="6" borderId="0" xfId="0" quotePrefix="1" applyNumberFormat="1" applyFont="1" applyFill="1" applyBorder="1" applyAlignment="1">
      <alignment vertical="center" wrapText="1"/>
    </xf>
    <xf numFmtId="0" fontId="6" fillId="0" borderId="42" xfId="0" applyFont="1" applyBorder="1" applyAlignment="1">
      <alignment vertical="center" wrapText="1"/>
    </xf>
    <xf numFmtId="0" fontId="6" fillId="0" borderId="45" xfId="0" applyFont="1" applyBorder="1" applyAlignment="1">
      <alignment vertical="center" wrapText="1"/>
    </xf>
    <xf numFmtId="0" fontId="6" fillId="0" borderId="11" xfId="0" quotePrefix="1" applyNumberFormat="1" applyFont="1" applyFill="1" applyBorder="1" applyAlignment="1">
      <alignment vertical="center" wrapText="1"/>
    </xf>
    <xf numFmtId="0" fontId="6" fillId="0" borderId="100" xfId="0" applyFont="1" applyBorder="1" applyAlignment="1">
      <alignment vertical="center" wrapText="1"/>
    </xf>
    <xf numFmtId="0" fontId="6" fillId="0" borderId="72" xfId="0" applyFont="1" applyBorder="1" applyAlignment="1">
      <alignment vertical="center" wrapText="1"/>
    </xf>
    <xf numFmtId="0" fontId="6" fillId="0" borderId="87" xfId="0" applyFont="1" applyBorder="1" applyAlignment="1">
      <alignment vertical="center" wrapText="1"/>
    </xf>
    <xf numFmtId="0" fontId="6" fillId="0" borderId="97" xfId="0" applyFont="1" applyBorder="1" applyAlignment="1">
      <alignment vertical="center" wrapText="1"/>
    </xf>
    <xf numFmtId="0" fontId="0" fillId="0" borderId="4" xfId="0" applyFill="1" applyBorder="1" applyAlignment="1">
      <alignment vertical="center" wrapText="1"/>
    </xf>
    <xf numFmtId="0" fontId="6" fillId="0" borderId="56" xfId="0" applyFont="1" applyBorder="1" applyAlignment="1">
      <alignment vertical="center" wrapText="1"/>
    </xf>
    <xf numFmtId="0" fontId="10" fillId="0" borderId="30" xfId="0" applyFont="1" applyBorder="1" applyAlignment="1">
      <alignment horizontal="center"/>
    </xf>
    <xf numFmtId="0" fontId="6" fillId="0" borderId="26" xfId="0" applyFont="1" applyBorder="1" applyAlignment="1">
      <alignment vertical="center" wrapText="1"/>
    </xf>
    <xf numFmtId="0" fontId="6" fillId="0" borderId="69" xfId="0" applyFont="1" applyBorder="1" applyAlignment="1">
      <alignment vertical="center" wrapText="1"/>
    </xf>
    <xf numFmtId="0" fontId="6" fillId="0" borderId="30" xfId="0" applyFont="1" applyBorder="1" applyAlignment="1">
      <alignment vertical="center" wrapText="1"/>
    </xf>
    <xf numFmtId="0" fontId="6" fillId="0" borderId="43" xfId="0" applyFont="1" applyBorder="1" applyAlignment="1">
      <alignment vertical="center" wrapText="1"/>
    </xf>
    <xf numFmtId="0" fontId="6" fillId="0" borderId="49" xfId="0" applyFont="1" applyBorder="1" applyAlignment="1">
      <alignment vertical="center" wrapText="1"/>
    </xf>
    <xf numFmtId="0" fontId="6" fillId="0" borderId="101" xfId="0" applyFont="1" applyBorder="1" applyAlignment="1">
      <alignment vertical="center" wrapText="1"/>
    </xf>
    <xf numFmtId="0" fontId="6" fillId="0" borderId="73" xfId="0" applyFont="1" applyBorder="1" applyAlignment="1">
      <alignment vertical="center" wrapText="1"/>
    </xf>
    <xf numFmtId="0" fontId="6" fillId="0" borderId="88" xfId="0" applyFont="1" applyBorder="1" applyAlignment="1">
      <alignment vertical="center" wrapText="1"/>
    </xf>
    <xf numFmtId="0" fontId="6" fillId="0" borderId="98" xfId="0" applyFont="1" applyBorder="1" applyAlignment="1">
      <alignment vertical="center" wrapText="1"/>
    </xf>
    <xf numFmtId="0" fontId="0" fillId="0" borderId="0" xfId="0" applyFill="1" applyBorder="1" applyAlignment="1">
      <alignment vertical="center" wrapText="1"/>
    </xf>
    <xf numFmtId="0" fontId="6" fillId="0" borderId="57" xfId="0" applyFont="1" applyBorder="1" applyAlignment="1">
      <alignment vertical="center" wrapText="1"/>
    </xf>
    <xf numFmtId="0" fontId="10" fillId="0" borderId="49" xfId="0" applyFont="1" applyBorder="1" applyAlignment="1">
      <alignment horizontal="center"/>
    </xf>
    <xf numFmtId="0" fontId="6" fillId="0" borderId="30" xfId="0" applyFont="1" applyBorder="1" applyAlignment="1">
      <alignment wrapText="1"/>
    </xf>
    <xf numFmtId="0" fontId="6" fillId="6" borderId="0" xfId="0" applyNumberFormat="1" applyFont="1" applyFill="1" applyBorder="1" applyAlignment="1">
      <alignment vertical="center" wrapText="1"/>
    </xf>
    <xf numFmtId="0" fontId="6" fillId="0" borderId="31" xfId="0" applyFont="1" applyBorder="1" applyAlignment="1">
      <alignment vertical="center" wrapText="1"/>
    </xf>
    <xf numFmtId="0" fontId="6" fillId="0" borderId="44" xfId="0" applyFont="1" applyBorder="1" applyAlignment="1">
      <alignment vertical="center" wrapText="1"/>
    </xf>
    <xf numFmtId="0" fontId="6" fillId="0" borderId="27" xfId="0" applyFont="1" applyBorder="1" applyAlignment="1">
      <alignment vertical="center" wrapText="1"/>
    </xf>
    <xf numFmtId="0" fontId="6" fillId="0" borderId="81" xfId="0" applyFont="1" applyBorder="1" applyAlignment="1">
      <alignment vertical="center" wrapText="1"/>
    </xf>
    <xf numFmtId="0" fontId="6" fillId="0" borderId="55" xfId="0" applyFont="1" applyBorder="1" applyAlignment="1">
      <alignment vertical="center" wrapText="1"/>
    </xf>
    <xf numFmtId="0" fontId="6" fillId="0" borderId="74" xfId="0" applyFont="1" applyBorder="1" applyAlignment="1">
      <alignment vertical="center" wrapText="1"/>
    </xf>
    <xf numFmtId="0" fontId="6" fillId="0" borderId="89" xfId="0" applyFont="1" applyBorder="1" applyAlignment="1">
      <alignment vertical="center" wrapText="1"/>
    </xf>
    <xf numFmtId="0" fontId="6" fillId="0" borderId="41" xfId="0" applyFont="1" applyBorder="1" applyAlignment="1">
      <alignment vertical="center" wrapText="1"/>
    </xf>
    <xf numFmtId="0" fontId="6" fillId="0" borderId="58" xfId="0" applyFont="1" applyBorder="1" applyAlignment="1">
      <alignment vertical="center" wrapText="1"/>
    </xf>
    <xf numFmtId="0" fontId="13" fillId="0" borderId="11" xfId="0" applyFont="1" applyBorder="1" applyAlignment="1">
      <alignment wrapText="1"/>
    </xf>
    <xf numFmtId="0" fontId="4" fillId="0" borderId="10" xfId="4" quotePrefix="1" applyNumberFormat="1" applyFont="1" applyFill="1" applyBorder="1" applyAlignment="1">
      <alignment vertical="center" wrapText="1"/>
    </xf>
    <xf numFmtId="0" fontId="4" fillId="0" borderId="14" xfId="0" applyNumberFormat="1" applyFont="1" applyFill="1" applyBorder="1" applyAlignment="1">
      <alignment vertical="center" wrapText="1"/>
    </xf>
    <xf numFmtId="0" fontId="11" fillId="0" borderId="14" xfId="0" applyFont="1" applyBorder="1" applyAlignment="1">
      <alignment vertical="center"/>
    </xf>
    <xf numFmtId="0" fontId="4" fillId="0" borderId="5" xfId="0" applyFont="1" applyBorder="1" applyAlignment="1">
      <alignment vertical="top" wrapText="1"/>
    </xf>
    <xf numFmtId="165" fontId="4" fillId="17" borderId="5" xfId="1" applyNumberFormat="1" applyFont="1" applyFill="1" applyBorder="1"/>
    <xf numFmtId="165" fontId="6" fillId="0" borderId="59" xfId="1" applyNumberFormat="1" applyFont="1" applyBorder="1" applyAlignment="1">
      <alignment vertical="center" wrapText="1"/>
    </xf>
    <xf numFmtId="0" fontId="4" fillId="0" borderId="6" xfId="0" applyNumberFormat="1" applyFont="1" applyFill="1" applyBorder="1" applyAlignment="1">
      <alignment vertical="center" wrapText="1"/>
    </xf>
    <xf numFmtId="1" fontId="0" fillId="0" borderId="11" xfId="0" applyNumberFormat="1" applyBorder="1"/>
    <xf numFmtId="9" fontId="0" fillId="0" borderId="0" xfId="2" applyFont="1"/>
    <xf numFmtId="0" fontId="32" fillId="0" borderId="0" xfId="0" applyFont="1"/>
    <xf numFmtId="164" fontId="11" fillId="0" borderId="141" xfId="1" applyFont="1" applyFill="1" applyBorder="1" applyAlignment="1">
      <alignment vertical="center" wrapText="1"/>
    </xf>
    <xf numFmtId="0" fontId="11" fillId="0" borderId="9" xfId="0" applyFont="1" applyFill="1" applyBorder="1" applyAlignment="1">
      <alignment horizontal="left" vertical="center" wrapText="1"/>
    </xf>
    <xf numFmtId="0" fontId="4" fillId="0" borderId="90" xfId="0" applyFont="1" applyFill="1" applyBorder="1" applyAlignment="1">
      <alignment vertical="center" wrapText="1"/>
    </xf>
    <xf numFmtId="0" fontId="11" fillId="0" borderId="4" xfId="0" applyFont="1" applyFill="1" applyBorder="1" applyAlignment="1">
      <alignment vertical="center" wrapText="1"/>
    </xf>
    <xf numFmtId="164" fontId="11" fillId="0" borderId="15" xfId="1" applyFont="1" applyFill="1" applyBorder="1" applyAlignment="1">
      <alignment vertical="center"/>
    </xf>
    <xf numFmtId="0" fontId="4" fillId="0" borderId="9" xfId="0" applyNumberFormat="1" applyFont="1" applyFill="1" applyBorder="1" applyAlignment="1">
      <alignment horizontal="center" vertical="center" wrapText="1"/>
    </xf>
    <xf numFmtId="0" fontId="11" fillId="0" borderId="4" xfId="0" applyFont="1" applyBorder="1" applyAlignment="1">
      <alignment vertical="center"/>
    </xf>
    <xf numFmtId="0" fontId="4" fillId="0" borderId="9" xfId="0" quotePrefix="1" applyNumberFormat="1" applyFont="1" applyFill="1" applyBorder="1" applyAlignment="1">
      <alignment horizontal="center" vertical="center" wrapText="1"/>
    </xf>
    <xf numFmtId="0" fontId="4" fillId="0" borderId="10" xfId="0" applyNumberFormat="1" applyFont="1" applyFill="1" applyBorder="1" applyAlignment="1">
      <alignment horizontal="center" vertical="center" wrapText="1"/>
    </xf>
    <xf numFmtId="0" fontId="11" fillId="0" borderId="129" xfId="0" applyFont="1" applyBorder="1" applyAlignment="1">
      <alignment horizontal="left" vertical="center" wrapText="1"/>
    </xf>
    <xf numFmtId="169" fontId="11" fillId="0" borderId="1" xfId="1" applyNumberFormat="1" applyFont="1" applyFill="1" applyBorder="1" applyAlignment="1">
      <alignment vertical="center" wrapText="1"/>
    </xf>
    <xf numFmtId="0" fontId="12" fillId="0" borderId="15" xfId="0" applyFont="1" applyFill="1" applyBorder="1" applyAlignment="1">
      <alignment vertical="top" wrapText="1"/>
    </xf>
    <xf numFmtId="0" fontId="4" fillId="0" borderId="15" xfId="0" applyFont="1" applyFill="1" applyBorder="1" applyAlignment="1">
      <alignment vertical="top" wrapText="1"/>
    </xf>
    <xf numFmtId="0" fontId="4" fillId="0" borderId="174" xfId="0" applyNumberFormat="1" applyFont="1" applyFill="1" applyBorder="1" applyAlignment="1">
      <alignment wrapText="1"/>
    </xf>
    <xf numFmtId="0" fontId="4" fillId="0" borderId="9" xfId="0" applyFont="1" applyFill="1" applyBorder="1" applyAlignment="1">
      <alignment vertical="top" wrapText="1"/>
    </xf>
    <xf numFmtId="0" fontId="6" fillId="0" borderId="142" xfId="0" quotePrefix="1" applyNumberFormat="1" applyFont="1" applyBorder="1" applyAlignment="1">
      <alignment vertical="center"/>
    </xf>
    <xf numFmtId="0" fontId="4" fillId="0" borderId="138" xfId="0" applyFont="1" applyBorder="1" applyAlignment="1">
      <alignment horizontal="left" vertical="center" wrapText="1"/>
    </xf>
    <xf numFmtId="0" fontId="4" fillId="6" borderId="0" xfId="0" applyNumberFormat="1" applyFont="1" applyFill="1" applyBorder="1" applyAlignment="1">
      <alignment vertical="center" wrapText="1"/>
    </xf>
    <xf numFmtId="168" fontId="6" fillId="0" borderId="0" xfId="1" applyNumberFormat="1" applyFont="1" applyFill="1" applyBorder="1" applyAlignment="1">
      <alignment vertical="center" wrapText="1"/>
    </xf>
    <xf numFmtId="0" fontId="4" fillId="0" borderId="142" xfId="0" applyFont="1" applyFill="1" applyBorder="1" applyAlignment="1">
      <alignment horizontal="left" vertical="center" wrapText="1"/>
    </xf>
    <xf numFmtId="0" fontId="4" fillId="14" borderId="142" xfId="0" applyFont="1" applyFill="1" applyBorder="1" applyAlignment="1">
      <alignment horizontal="left" vertical="center" wrapText="1"/>
    </xf>
    <xf numFmtId="169" fontId="11" fillId="0" borderId="142" xfId="1" applyNumberFormat="1" applyFont="1" applyBorder="1" applyAlignment="1">
      <alignment vertical="center" wrapText="1"/>
    </xf>
    <xf numFmtId="169" fontId="11" fillId="0" borderId="4" xfId="1" applyNumberFormat="1" applyFont="1" applyBorder="1" applyAlignment="1">
      <alignment vertical="center" wrapText="1"/>
    </xf>
    <xf numFmtId="0" fontId="6" fillId="0" borderId="159" xfId="0" quotePrefix="1" applyNumberFormat="1" applyFont="1" applyBorder="1" applyAlignment="1">
      <alignment vertical="center"/>
    </xf>
    <xf numFmtId="0" fontId="4" fillId="0" borderId="111" xfId="0" applyNumberFormat="1" applyFont="1" applyFill="1" applyBorder="1" applyAlignment="1">
      <alignment wrapText="1"/>
    </xf>
    <xf numFmtId="169" fontId="11" fillId="0" borderId="150" xfId="1" applyNumberFormat="1" applyFont="1" applyFill="1" applyBorder="1" applyAlignment="1">
      <alignment vertical="center" wrapText="1"/>
    </xf>
    <xf numFmtId="0" fontId="4" fillId="0" borderId="159" xfId="0" quotePrefix="1" applyNumberFormat="1" applyFont="1" applyBorder="1" applyAlignment="1">
      <alignment vertical="center"/>
    </xf>
    <xf numFmtId="0" fontId="4" fillId="0" borderId="113" xfId="0" applyFont="1" applyFill="1" applyBorder="1"/>
    <xf numFmtId="0" fontId="4" fillId="0" borderId="150" xfId="0" quotePrefix="1" applyNumberFormat="1" applyFont="1" applyFill="1" applyBorder="1" applyAlignment="1">
      <alignment vertical="center" wrapText="1"/>
    </xf>
    <xf numFmtId="0" fontId="6" fillId="0" borderId="147" xfId="0" quotePrefix="1" applyNumberFormat="1" applyFont="1" applyBorder="1" applyAlignment="1">
      <alignment vertical="center"/>
    </xf>
    <xf numFmtId="0" fontId="4" fillId="0" borderId="153" xfId="0" applyFont="1" applyFill="1" applyBorder="1" applyAlignment="1">
      <alignment horizontal="left" vertical="center" wrapText="1"/>
    </xf>
    <xf numFmtId="0" fontId="4" fillId="14" borderId="142" xfId="0" applyNumberFormat="1" applyFont="1" applyFill="1" applyBorder="1" applyAlignment="1">
      <alignment horizontal="left" vertical="center" wrapText="1"/>
    </xf>
    <xf numFmtId="0" fontId="22" fillId="0" borderId="4" xfId="0" quotePrefix="1" applyNumberFormat="1" applyFont="1" applyFill="1" applyBorder="1" applyAlignment="1">
      <alignment vertical="center"/>
    </xf>
    <xf numFmtId="0" fontId="4" fillId="11" borderId="5" xfId="0" applyFont="1" applyFill="1" applyBorder="1" applyAlignment="1">
      <alignment horizontal="left" vertical="center" wrapText="1"/>
    </xf>
    <xf numFmtId="165" fontId="6" fillId="0" borderId="16" xfId="1" applyNumberFormat="1" applyFont="1" applyFill="1" applyBorder="1" applyAlignment="1">
      <alignment vertical="center" wrapText="1"/>
    </xf>
    <xf numFmtId="165" fontId="11" fillId="0" borderId="140" xfId="1" applyNumberFormat="1" applyFont="1" applyBorder="1" applyAlignment="1">
      <alignment horizontal="right" vertical="center" wrapText="1"/>
    </xf>
    <xf numFmtId="165" fontId="11" fillId="0" borderId="159" xfId="1" applyNumberFormat="1" applyFont="1" applyBorder="1" applyAlignment="1">
      <alignment horizontal="right" vertical="center" wrapText="1"/>
    </xf>
    <xf numFmtId="165" fontId="4" fillId="0" borderId="32" xfId="1" applyNumberFormat="1" applyFont="1" applyFill="1" applyBorder="1" applyAlignment="1">
      <alignment horizontal="right" vertical="center" wrapText="1"/>
    </xf>
    <xf numFmtId="165" fontId="4" fillId="0" borderId="10" xfId="1" applyNumberFormat="1" applyFont="1" applyFill="1" applyBorder="1"/>
    <xf numFmtId="165" fontId="6" fillId="0" borderId="154" xfId="1" applyNumberFormat="1" applyFont="1" applyFill="1" applyBorder="1" applyAlignment="1">
      <alignment vertical="center" wrapText="1"/>
    </xf>
    <xf numFmtId="165" fontId="4" fillId="11" borderId="59" xfId="1" applyNumberFormat="1" applyFont="1" applyFill="1" applyBorder="1" applyAlignment="1">
      <alignment horizontal="right" vertical="center" wrapText="1"/>
    </xf>
    <xf numFmtId="165" fontId="4" fillId="0" borderId="5" xfId="1" applyNumberFormat="1" applyFont="1" applyFill="1" applyBorder="1" applyAlignment="1">
      <alignment horizontal="center" vertical="center" wrapText="1"/>
    </xf>
    <xf numFmtId="165" fontId="0" fillId="0" borderId="17" xfId="1" applyNumberFormat="1" applyFont="1" applyFill="1" applyBorder="1"/>
    <xf numFmtId="168" fontId="6" fillId="16" borderId="0" xfId="1" applyNumberFormat="1" applyFont="1" applyFill="1" applyBorder="1" applyAlignment="1">
      <alignment vertical="center" wrapText="1"/>
    </xf>
    <xf numFmtId="165" fontId="6" fillId="16" borderId="17" xfId="1" applyNumberFormat="1" applyFont="1" applyFill="1" applyBorder="1" applyAlignment="1">
      <alignment vertical="top" wrapText="1"/>
    </xf>
    <xf numFmtId="165" fontId="11" fillId="0" borderId="138" xfId="1" applyNumberFormat="1" applyFont="1" applyBorder="1" applyAlignment="1">
      <alignment horizontal="right" vertical="center" wrapText="1"/>
    </xf>
    <xf numFmtId="165" fontId="11" fillId="0" borderId="155" xfId="1" applyNumberFormat="1" applyFont="1" applyBorder="1" applyAlignment="1">
      <alignment horizontal="right" vertical="center" wrapText="1"/>
    </xf>
    <xf numFmtId="168" fontId="0" fillId="0" borderId="0" xfId="1" applyNumberFormat="1" applyFont="1" applyFill="1" applyBorder="1"/>
    <xf numFmtId="165" fontId="4" fillId="11" borderId="60" xfId="1" applyNumberFormat="1" applyFont="1" applyFill="1" applyBorder="1" applyAlignment="1">
      <alignment horizontal="right" vertical="center" wrapText="1"/>
    </xf>
    <xf numFmtId="165" fontId="4" fillId="0" borderId="6" xfId="1" applyNumberFormat="1" applyFont="1" applyFill="1" applyBorder="1" applyAlignment="1">
      <alignment horizontal="center" vertical="center" wrapText="1"/>
    </xf>
    <xf numFmtId="165" fontId="4" fillId="0" borderId="175" xfId="1" applyNumberFormat="1" applyFont="1" applyFill="1" applyBorder="1" applyAlignment="1">
      <alignment wrapText="1"/>
    </xf>
    <xf numFmtId="165" fontId="4" fillId="0" borderId="18" xfId="1" applyNumberFormat="1" applyFont="1" applyBorder="1" applyAlignment="1"/>
    <xf numFmtId="2" fontId="18" fillId="0" borderId="149" xfId="1" applyNumberFormat="1" applyFont="1" applyBorder="1"/>
    <xf numFmtId="2" fontId="18" fillId="0" borderId="59" xfId="1" applyNumberFormat="1" applyFont="1" applyBorder="1"/>
    <xf numFmtId="2" fontId="3" fillId="0" borderId="4" xfId="1" applyNumberFormat="1" applyFont="1" applyFill="1" applyBorder="1" applyAlignment="1"/>
    <xf numFmtId="2" fontId="18" fillId="0" borderId="22" xfId="1" applyNumberFormat="1" applyFont="1" applyBorder="1"/>
    <xf numFmtId="2" fontId="18" fillId="0" borderId="178" xfId="1" applyNumberFormat="1" applyFont="1" applyBorder="1"/>
    <xf numFmtId="0" fontId="3" fillId="0" borderId="19" xfId="0" applyFont="1" applyBorder="1" applyAlignment="1">
      <alignment horizontal="center"/>
    </xf>
    <xf numFmtId="0" fontId="11" fillId="9" borderId="33" xfId="0" applyFont="1" applyFill="1" applyBorder="1" applyAlignment="1">
      <alignment vertical="center" wrapText="1"/>
    </xf>
    <xf numFmtId="164" fontId="13" fillId="10" borderId="0" xfId="1" applyFont="1" applyFill="1" applyBorder="1" applyAlignment="1">
      <alignment vertical="center" wrapText="1"/>
    </xf>
    <xf numFmtId="0" fontId="14" fillId="5" borderId="33" xfId="0" applyFont="1" applyFill="1" applyBorder="1" applyAlignment="1">
      <alignment vertical="center" wrapText="1"/>
    </xf>
    <xf numFmtId="0" fontId="11" fillId="5" borderId="33" xfId="0" applyFont="1" applyFill="1" applyBorder="1" applyAlignment="1">
      <alignment vertical="center" wrapText="1"/>
    </xf>
    <xf numFmtId="0" fontId="11" fillId="5" borderId="18" xfId="0" applyFont="1" applyFill="1" applyBorder="1" applyAlignment="1">
      <alignment vertical="center" wrapText="1"/>
    </xf>
    <xf numFmtId="0" fontId="13" fillId="9" borderId="33" xfId="0" applyFont="1" applyFill="1" applyBorder="1"/>
    <xf numFmtId="0" fontId="13" fillId="9" borderId="60" xfId="0" applyFont="1" applyFill="1" applyBorder="1" applyAlignment="1">
      <alignment vertical="center" wrapText="1"/>
    </xf>
    <xf numFmtId="0" fontId="14" fillId="9" borderId="0" xfId="0" applyFont="1" applyFill="1" applyBorder="1" applyAlignment="1">
      <alignment vertical="center" wrapText="1"/>
    </xf>
    <xf numFmtId="0" fontId="13" fillId="9" borderId="83" xfId="0" applyFont="1" applyFill="1" applyBorder="1" applyAlignment="1">
      <alignment vertical="center" wrapText="1"/>
    </xf>
    <xf numFmtId="0" fontId="11" fillId="10" borderId="33" xfId="0" applyFont="1" applyFill="1" applyBorder="1" applyAlignment="1">
      <alignment vertical="center" wrapText="1"/>
    </xf>
    <xf numFmtId="0" fontId="13" fillId="10" borderId="60" xfId="0" applyFont="1" applyFill="1" applyBorder="1" applyAlignment="1">
      <alignment vertical="center" wrapText="1"/>
    </xf>
    <xf numFmtId="0" fontId="11" fillId="9" borderId="18" xfId="0" applyFont="1" applyFill="1" applyBorder="1" applyAlignment="1">
      <alignment vertical="center" wrapText="1"/>
    </xf>
    <xf numFmtId="0" fontId="4" fillId="0" borderId="17" xfId="0" applyFont="1" applyBorder="1" applyAlignment="1">
      <alignment horizontal="right"/>
    </xf>
    <xf numFmtId="0" fontId="3" fillId="0" borderId="14" xfId="0" applyFont="1" applyBorder="1" applyAlignment="1">
      <alignment horizontal="center"/>
    </xf>
    <xf numFmtId="0" fontId="4" fillId="0" borderId="11" xfId="0" applyFont="1" applyFill="1" applyBorder="1" applyAlignment="1"/>
    <xf numFmtId="165" fontId="17" fillId="0" borderId="34" xfId="1" applyNumberFormat="1" applyFont="1" applyBorder="1" applyAlignment="1">
      <alignment horizontal="center"/>
    </xf>
    <xf numFmtId="165" fontId="4" fillId="0" borderId="161" xfId="1" applyNumberFormat="1" applyFont="1" applyBorder="1" applyAlignment="1">
      <alignment horizontal="center"/>
    </xf>
    <xf numFmtId="165" fontId="4" fillId="0" borderId="17" xfId="1" applyNumberFormat="1" applyFont="1" applyBorder="1" applyAlignment="1">
      <alignment horizontal="center"/>
    </xf>
    <xf numFmtId="165" fontId="4" fillId="0" borderId="76" xfId="1" applyNumberFormat="1" applyFont="1" applyBorder="1" applyAlignment="1">
      <alignment horizontal="center"/>
    </xf>
    <xf numFmtId="0" fontId="4" fillId="0" borderId="20" xfId="0" applyFont="1" applyBorder="1" applyAlignment="1">
      <alignment horizontal="center"/>
    </xf>
    <xf numFmtId="0" fontId="4" fillId="0" borderId="155" xfId="0" applyFont="1" applyFill="1" applyBorder="1" applyAlignment="1">
      <alignment horizontal="center" wrapText="1"/>
    </xf>
    <xf numFmtId="0" fontId="4" fillId="0" borderId="155" xfId="0" applyFont="1" applyFill="1" applyBorder="1" applyAlignment="1">
      <alignment horizontal="right" wrapText="1"/>
    </xf>
    <xf numFmtId="9" fontId="4" fillId="0" borderId="148" xfId="2" applyFont="1" applyBorder="1"/>
    <xf numFmtId="2" fontId="4" fillId="0" borderId="158" xfId="0" applyNumberFormat="1" applyFont="1" applyFill="1" applyBorder="1" applyAlignment="1">
      <alignment wrapText="1"/>
    </xf>
    <xf numFmtId="2" fontId="4" fillId="0" borderId="148" xfId="0" applyNumberFormat="1" applyFont="1" applyBorder="1"/>
    <xf numFmtId="2" fontId="4" fillId="0" borderId="79" xfId="0" applyNumberFormat="1" applyFont="1" applyBorder="1"/>
    <xf numFmtId="0" fontId="4" fillId="0" borderId="33" xfId="0" applyNumberFormat="1" applyFont="1" applyFill="1" applyBorder="1" applyAlignment="1">
      <alignment horizontal="right" wrapText="1"/>
    </xf>
    <xf numFmtId="0" fontId="4" fillId="0" borderId="17" xfId="0" applyFont="1" applyBorder="1"/>
    <xf numFmtId="0" fontId="4" fillId="0" borderId="155" xfId="0" applyFont="1" applyFill="1" applyBorder="1" applyAlignment="1">
      <alignment horizontal="center" vertical="center" wrapText="1"/>
    </xf>
    <xf numFmtId="0" fontId="4" fillId="0" borderId="36" xfId="0" applyFont="1" applyFill="1" applyBorder="1" applyAlignment="1">
      <alignment vertical="center" wrapText="1"/>
    </xf>
    <xf numFmtId="0" fontId="4" fillId="0" borderId="6" xfId="0" applyFont="1" applyFill="1" applyBorder="1" applyAlignment="1">
      <alignment horizontal="center" vertical="center" wrapText="1"/>
    </xf>
    <xf numFmtId="0" fontId="3" fillId="0" borderId="63" xfId="0" applyFont="1" applyBorder="1" applyAlignment="1">
      <alignment horizontal="center"/>
    </xf>
    <xf numFmtId="0" fontId="4" fillId="0" borderId="155" xfId="0" applyFont="1" applyFill="1" applyBorder="1" applyAlignment="1">
      <alignment vertical="center" wrapText="1"/>
    </xf>
    <xf numFmtId="166" fontId="4" fillId="0" borderId="19" xfId="1" applyNumberFormat="1" applyFont="1" applyBorder="1" applyAlignment="1">
      <alignment horizontal="left"/>
    </xf>
    <xf numFmtId="0" fontId="4" fillId="0" borderId="20" xfId="0" applyFont="1" applyBorder="1" applyAlignment="1">
      <alignment vertical="center" wrapText="1"/>
    </xf>
    <xf numFmtId="1" fontId="4" fillId="4" borderId="155" xfId="0" quotePrefix="1" applyNumberFormat="1" applyFont="1" applyFill="1" applyBorder="1" applyAlignment="1">
      <alignment vertical="center" wrapText="1"/>
    </xf>
    <xf numFmtId="0" fontId="4" fillId="0" borderId="162" xfId="0" applyFont="1" applyBorder="1" applyAlignment="1">
      <alignment horizontal="left"/>
    </xf>
    <xf numFmtId="0" fontId="4" fillId="0" borderId="156" xfId="0" applyFont="1" applyBorder="1" applyAlignment="1">
      <alignment horizontal="left"/>
    </xf>
    <xf numFmtId="0" fontId="4" fillId="0" borderId="113" xfId="0" applyNumberFormat="1" applyFont="1" applyFill="1" applyBorder="1" applyAlignment="1">
      <alignment horizontal="center" vertical="center" wrapText="1"/>
    </xf>
    <xf numFmtId="0" fontId="4" fillId="0" borderId="17" xfId="0" applyFont="1" applyBorder="1" applyAlignment="1">
      <alignment vertical="center" wrapText="1"/>
    </xf>
    <xf numFmtId="0" fontId="4" fillId="0" borderId="22" xfId="0" applyFont="1" applyBorder="1" applyAlignment="1">
      <alignment vertical="center" wrapText="1"/>
    </xf>
    <xf numFmtId="0" fontId="4" fillId="0" borderId="23" xfId="0" applyFont="1" applyBorder="1"/>
    <xf numFmtId="0" fontId="4" fillId="0" borderId="170" xfId="0" quotePrefix="1" applyNumberFormat="1" applyFont="1" applyFill="1" applyBorder="1" applyAlignment="1">
      <alignment horizontal="center" vertical="center" wrapText="1"/>
    </xf>
    <xf numFmtId="0" fontId="4" fillId="0" borderId="42" xfId="0" quotePrefix="1" applyNumberFormat="1" applyFont="1" applyFill="1" applyBorder="1" applyAlignment="1">
      <alignment horizontal="center" vertical="center" wrapText="1"/>
    </xf>
    <xf numFmtId="166" fontId="4" fillId="0" borderId="24" xfId="1" applyNumberFormat="1" applyFont="1" applyBorder="1"/>
    <xf numFmtId="0" fontId="4" fillId="0" borderId="46" xfId="0" applyFont="1" applyBorder="1"/>
    <xf numFmtId="0" fontId="4" fillId="0" borderId="52" xfId="0" applyFont="1" applyBorder="1"/>
    <xf numFmtId="0" fontId="4" fillId="0" borderId="52" xfId="0" quotePrefix="1" applyNumberFormat="1" applyFont="1" applyFill="1" applyBorder="1" applyAlignment="1">
      <alignment horizontal="center" vertical="center" wrapText="1"/>
    </xf>
    <xf numFmtId="166" fontId="4" fillId="0" borderId="25" xfId="1" applyNumberFormat="1" applyFont="1" applyBorder="1"/>
    <xf numFmtId="0" fontId="4" fillId="0" borderId="47" xfId="0" applyFont="1" applyBorder="1"/>
    <xf numFmtId="0" fontId="4" fillId="0" borderId="53" xfId="0" applyFont="1" applyBorder="1"/>
    <xf numFmtId="0" fontId="4" fillId="0" borderId="53" xfId="0" quotePrefix="1" applyNumberFormat="1" applyFont="1" applyFill="1" applyBorder="1" applyAlignment="1">
      <alignment horizontal="center" vertical="center" wrapText="1"/>
    </xf>
    <xf numFmtId="166" fontId="4" fillId="0" borderId="24" xfId="1" applyNumberFormat="1" applyFont="1" applyBorder="1" applyAlignment="1">
      <alignment wrapText="1"/>
    </xf>
    <xf numFmtId="165" fontId="4" fillId="0" borderId="46" xfId="1" applyNumberFormat="1" applyFont="1" applyBorder="1" applyAlignment="1">
      <alignment wrapText="1"/>
    </xf>
    <xf numFmtId="166" fontId="4" fillId="0" borderId="151" xfId="1" applyNumberFormat="1" applyFont="1" applyBorder="1" applyAlignment="1">
      <alignment wrapText="1"/>
    </xf>
    <xf numFmtId="165" fontId="4" fillId="0" borderId="52" xfId="1" applyNumberFormat="1" applyFont="1" applyFill="1" applyBorder="1" applyAlignment="1"/>
    <xf numFmtId="166" fontId="4" fillId="0" borderId="26" xfId="1" applyNumberFormat="1" applyFont="1" applyBorder="1"/>
    <xf numFmtId="165" fontId="11" fillId="0" borderId="30" xfId="1" applyNumberFormat="1" applyFont="1" applyFill="1" applyBorder="1" applyAlignment="1">
      <alignment wrapText="1"/>
    </xf>
    <xf numFmtId="165" fontId="4" fillId="0" borderId="26" xfId="1" applyNumberFormat="1" applyFont="1" applyBorder="1"/>
    <xf numFmtId="165" fontId="3" fillId="0" borderId="27" xfId="1" applyNumberFormat="1" applyFont="1" applyBorder="1" applyAlignment="1">
      <alignment horizontal="center"/>
    </xf>
    <xf numFmtId="165" fontId="11" fillId="0" borderId="31" xfId="1" applyNumberFormat="1" applyFont="1" applyFill="1" applyBorder="1" applyAlignment="1">
      <alignment wrapText="1"/>
    </xf>
    <xf numFmtId="165" fontId="4" fillId="0" borderId="23" xfId="1" applyNumberFormat="1" applyFont="1" applyBorder="1" applyAlignment="1">
      <alignment wrapText="1"/>
    </xf>
    <xf numFmtId="165" fontId="11" fillId="0" borderId="29" xfId="1" applyNumberFormat="1" applyFont="1" applyFill="1" applyBorder="1" applyAlignment="1">
      <alignment wrapText="1"/>
    </xf>
    <xf numFmtId="165" fontId="3" fillId="0" borderId="26" xfId="1" applyNumberFormat="1" applyFont="1" applyBorder="1" applyAlignment="1">
      <alignment horizontal="center"/>
    </xf>
    <xf numFmtId="170" fontId="4" fillId="0" borderId="27" xfId="1" applyNumberFormat="1" applyFont="1" applyBorder="1" applyAlignment="1">
      <alignment horizontal="center"/>
    </xf>
    <xf numFmtId="170" fontId="4" fillId="0" borderId="155" xfId="1" applyNumberFormat="1" applyFont="1" applyFill="1" applyBorder="1" applyAlignment="1">
      <alignment wrapText="1"/>
    </xf>
    <xf numFmtId="170" fontId="4" fillId="0" borderId="28" xfId="1" applyNumberFormat="1" applyFont="1" applyBorder="1" applyAlignment="1">
      <alignment wrapText="1"/>
    </xf>
    <xf numFmtId="170" fontId="4" fillId="0" borderId="126" xfId="1" applyNumberFormat="1" applyFont="1" applyFill="1" applyBorder="1" applyAlignment="1">
      <alignment wrapText="1"/>
    </xf>
    <xf numFmtId="170" fontId="11" fillId="0" borderId="39" xfId="1" applyNumberFormat="1" applyFont="1" applyFill="1" applyBorder="1" applyAlignment="1">
      <alignment wrapText="1"/>
    </xf>
    <xf numFmtId="0" fontId="10" fillId="0" borderId="4" xfId="0" applyFont="1" applyBorder="1" applyAlignment="1">
      <alignment vertical="center" wrapText="1"/>
    </xf>
    <xf numFmtId="0" fontId="6" fillId="0" borderId="42" xfId="0" quotePrefix="1" applyNumberFormat="1" applyFont="1" applyFill="1" applyBorder="1" applyAlignment="1">
      <alignment vertical="center" wrapText="1"/>
    </xf>
    <xf numFmtId="167" fontId="6" fillId="0" borderId="45" xfId="0" quotePrefix="1" applyNumberFormat="1" applyFont="1" applyFill="1" applyBorder="1" applyAlignment="1">
      <alignment vertical="center" wrapText="1"/>
    </xf>
    <xf numFmtId="0" fontId="6" fillId="0" borderId="40" xfId="0" applyFont="1" applyBorder="1" applyAlignment="1">
      <alignment vertical="center" wrapText="1"/>
    </xf>
    <xf numFmtId="0" fontId="6" fillId="0" borderId="91" xfId="0" applyFont="1" applyFill="1" applyBorder="1" applyAlignment="1">
      <alignment vertical="center" wrapText="1"/>
    </xf>
    <xf numFmtId="167" fontId="6" fillId="0" borderId="94" xfId="0" applyNumberFormat="1" applyFont="1" applyFill="1" applyBorder="1" applyAlignment="1">
      <alignment vertical="center" wrapText="1"/>
    </xf>
    <xf numFmtId="0" fontId="10" fillId="0" borderId="26" xfId="0" applyFont="1" applyBorder="1" applyAlignment="1">
      <alignment horizontal="center"/>
    </xf>
    <xf numFmtId="0" fontId="6" fillId="0" borderId="92" xfId="0" applyFont="1" applyFill="1" applyBorder="1" applyAlignment="1">
      <alignment vertical="center" wrapText="1"/>
    </xf>
    <xf numFmtId="0" fontId="6" fillId="0" borderId="26" xfId="0" applyFont="1" applyBorder="1" applyAlignment="1">
      <alignment wrapText="1"/>
    </xf>
    <xf numFmtId="0" fontId="6" fillId="0" borderId="49" xfId="0" applyFont="1" applyBorder="1" applyAlignment="1">
      <alignment wrapText="1"/>
    </xf>
    <xf numFmtId="0" fontId="6" fillId="0" borderId="86" xfId="0" quotePrefix="1" applyNumberFormat="1" applyFont="1" applyFill="1" applyBorder="1" applyAlignment="1">
      <alignment vertical="center" wrapText="1"/>
    </xf>
    <xf numFmtId="0" fontId="6" fillId="0" borderId="93" xfId="0" applyFont="1" applyFill="1" applyBorder="1" applyAlignment="1">
      <alignment vertical="center" wrapText="1"/>
    </xf>
    <xf numFmtId="169" fontId="11" fillId="20" borderId="11" xfId="1" applyNumberFormat="1" applyFont="1" applyFill="1" applyBorder="1" applyAlignment="1">
      <alignment horizontal="left" vertical="center" wrapText="1"/>
    </xf>
    <xf numFmtId="169" fontId="11" fillId="20" borderId="11" xfId="1" applyNumberFormat="1" applyFont="1" applyFill="1" applyBorder="1" applyAlignment="1">
      <alignment vertical="center" wrapText="1"/>
    </xf>
    <xf numFmtId="0" fontId="4" fillId="20" borderId="11" xfId="0" quotePrefix="1" applyNumberFormat="1" applyFont="1" applyFill="1" applyBorder="1" applyAlignment="1">
      <alignment wrapText="1"/>
    </xf>
    <xf numFmtId="169" fontId="11" fillId="20" borderId="1" xfId="1" applyNumberFormat="1" applyFont="1" applyFill="1" applyBorder="1" applyAlignment="1">
      <alignment vertical="center" wrapText="1"/>
    </xf>
    <xf numFmtId="164" fontId="11" fillId="0" borderId="9" xfId="1" applyFont="1" applyFill="1" applyBorder="1" applyAlignment="1">
      <alignment horizontal="center" vertical="center" wrapText="1"/>
    </xf>
    <xf numFmtId="0" fontId="0" fillId="21" borderId="0" xfId="0" applyFill="1" applyAlignment="1">
      <alignment horizontal="right"/>
    </xf>
    <xf numFmtId="164" fontId="11" fillId="0" borderId="90" xfId="1" applyFont="1" applyFill="1" applyBorder="1" applyAlignment="1">
      <alignment vertical="center" wrapText="1"/>
    </xf>
    <xf numFmtId="0" fontId="11" fillId="0" borderId="149" xfId="0" applyFont="1" applyBorder="1" applyAlignment="1">
      <alignment vertical="center" wrapText="1"/>
    </xf>
    <xf numFmtId="0" fontId="4" fillId="0" borderId="9" xfId="0" quotePrefix="1" applyNumberFormat="1" applyFont="1" applyFill="1" applyBorder="1" applyAlignment="1">
      <alignment horizontal="left" vertical="center"/>
    </xf>
    <xf numFmtId="0" fontId="4" fillId="0" borderId="112" xfId="0" applyFont="1" applyFill="1" applyBorder="1" applyAlignment="1">
      <alignment vertical="top" wrapText="1"/>
    </xf>
    <xf numFmtId="0" fontId="4" fillId="0" borderId="129" xfId="0" applyFont="1" applyFill="1" applyBorder="1" applyAlignment="1">
      <alignment vertical="top" wrapText="1"/>
    </xf>
    <xf numFmtId="0" fontId="6" fillId="18" borderId="153" xfId="0" quotePrefix="1" applyNumberFormat="1" applyFont="1" applyFill="1" applyBorder="1" applyAlignment="1">
      <alignment vertical="center"/>
    </xf>
    <xf numFmtId="0" fontId="6" fillId="19" borderId="0" xfId="0" quotePrefix="1" applyNumberFormat="1" applyFont="1" applyFill="1" applyBorder="1" applyAlignment="1">
      <alignment vertical="center"/>
    </xf>
    <xf numFmtId="0" fontId="4" fillId="14" borderId="4" xfId="0" quotePrefix="1" applyNumberFormat="1" applyFont="1" applyFill="1" applyBorder="1" applyAlignment="1">
      <alignment vertical="center"/>
    </xf>
    <xf numFmtId="0" fontId="4" fillId="0" borderId="155" xfId="0" applyFont="1" applyFill="1" applyBorder="1"/>
    <xf numFmtId="165" fontId="6" fillId="0" borderId="140" xfId="1" applyNumberFormat="1" applyFont="1" applyFill="1" applyBorder="1" applyAlignment="1">
      <alignment vertical="center" wrapText="1"/>
    </xf>
    <xf numFmtId="165" fontId="0" fillId="0" borderId="138" xfId="1" applyNumberFormat="1" applyFont="1" applyFill="1" applyBorder="1"/>
    <xf numFmtId="165" fontId="6" fillId="0" borderId="138" xfId="1" applyNumberFormat="1" applyFont="1" applyFill="1" applyBorder="1" applyAlignment="1">
      <alignment vertical="center" wrapText="1"/>
    </xf>
    <xf numFmtId="165" fontId="4" fillId="15" borderId="60" xfId="1" applyNumberFormat="1" applyFont="1" applyFill="1" applyBorder="1"/>
    <xf numFmtId="0" fontId="4" fillId="0" borderId="10" xfId="0" applyFont="1" applyFill="1" applyBorder="1"/>
    <xf numFmtId="0" fontId="6" fillId="6" borderId="4" xfId="0" quotePrefix="1" applyNumberFormat="1" applyFont="1" applyFill="1" applyBorder="1" applyAlignment="1">
      <alignment vertical="center" wrapText="1"/>
    </xf>
    <xf numFmtId="0" fontId="33" fillId="20" borderId="0" xfId="0" applyFont="1" applyFill="1" applyAlignment="1">
      <alignment wrapText="1"/>
    </xf>
    <xf numFmtId="0" fontId="34" fillId="0" borderId="0" xfId="0" applyFont="1"/>
    <xf numFmtId="0" fontId="34" fillId="20" borderId="0" xfId="0" applyFont="1" applyFill="1"/>
    <xf numFmtId="0" fontId="4" fillId="20" borderId="0" xfId="0" applyFont="1" applyFill="1"/>
    <xf numFmtId="0" fontId="4" fillId="20" borderId="0" xfId="0" applyFont="1" applyFill="1" applyBorder="1"/>
    <xf numFmtId="0" fontId="4" fillId="0" borderId="129" xfId="0" applyNumberFormat="1" applyFont="1" applyFill="1" applyBorder="1" applyAlignment="1">
      <alignment wrapText="1"/>
    </xf>
    <xf numFmtId="165" fontId="4" fillId="0" borderId="32" xfId="1" applyNumberFormat="1" applyFont="1" applyFill="1" applyBorder="1" applyAlignment="1">
      <alignment vertical="center" wrapText="1"/>
    </xf>
    <xf numFmtId="165" fontId="4" fillId="15" borderId="33" xfId="1" applyNumberFormat="1" applyFont="1" applyFill="1" applyBorder="1" applyAlignment="1">
      <alignment vertical="center"/>
    </xf>
    <xf numFmtId="165" fontId="4" fillId="0" borderId="33" xfId="1" applyNumberFormat="1" applyFont="1" applyFill="1" applyBorder="1" applyAlignment="1">
      <alignment vertical="center" wrapText="1"/>
    </xf>
    <xf numFmtId="167" fontId="6" fillId="0" borderId="4" xfId="0" applyNumberFormat="1" applyFont="1" applyFill="1" applyBorder="1" applyAlignment="1">
      <alignment vertical="center" wrapText="1"/>
    </xf>
    <xf numFmtId="0" fontId="4" fillId="0" borderId="60" xfId="0" quotePrefix="1" applyNumberFormat="1" applyFont="1" applyFill="1" applyBorder="1" applyAlignment="1">
      <alignment horizontal="center" vertical="center" wrapText="1"/>
    </xf>
    <xf numFmtId="0" fontId="4" fillId="0" borderId="60" xfId="0" quotePrefix="1" applyNumberFormat="1" applyFont="1" applyFill="1" applyBorder="1" applyAlignment="1">
      <alignment vertical="center" wrapText="1"/>
    </xf>
    <xf numFmtId="0" fontId="4" fillId="0" borderId="64" xfId="0" quotePrefix="1" applyNumberFormat="1" applyFont="1" applyFill="1" applyBorder="1" applyAlignment="1">
      <alignment horizontal="center" vertical="center" wrapText="1"/>
    </xf>
    <xf numFmtId="167" fontId="6" fillId="0" borderId="23" xfId="0" quotePrefix="1" applyNumberFormat="1" applyFont="1" applyFill="1" applyBorder="1" applyAlignment="1">
      <alignment vertical="center" wrapText="1"/>
    </xf>
    <xf numFmtId="165" fontId="4" fillId="0" borderId="44" xfId="1" applyNumberFormat="1" applyFont="1" applyFill="1" applyBorder="1" applyAlignment="1"/>
    <xf numFmtId="170" fontId="4" fillId="0" borderId="54" xfId="1" applyNumberFormat="1" applyFont="1" applyFill="1" applyBorder="1" applyAlignment="1"/>
    <xf numFmtId="0" fontId="4" fillId="2" borderId="112" xfId="0" quotePrefix="1" applyNumberFormat="1" applyFont="1" applyFill="1" applyBorder="1" applyAlignment="1">
      <alignment vertical="center"/>
    </xf>
    <xf numFmtId="0" fontId="6" fillId="0" borderId="111" xfId="0" quotePrefix="1" applyNumberFormat="1" applyFont="1" applyBorder="1" applyAlignment="1">
      <alignment vertical="center"/>
    </xf>
    <xf numFmtId="0" fontId="4" fillId="0" borderId="149" xfId="0" applyFont="1" applyFill="1" applyBorder="1" applyAlignment="1">
      <alignment vertical="center"/>
    </xf>
    <xf numFmtId="0" fontId="4" fillId="0" borderId="9" xfId="0" quotePrefix="1" applyNumberFormat="1" applyFont="1" applyFill="1" applyBorder="1" applyAlignment="1">
      <alignment horizontal="left" vertical="center" wrapText="1"/>
    </xf>
    <xf numFmtId="0" fontId="4" fillId="0" borderId="4" xfId="0" applyFont="1" applyFill="1" applyBorder="1" applyAlignment="1">
      <alignment vertical="center" wrapText="1"/>
    </xf>
    <xf numFmtId="0" fontId="4" fillId="0" borderId="128" xfId="0" applyFont="1" applyFill="1" applyBorder="1" applyAlignment="1">
      <alignment vertical="center"/>
    </xf>
    <xf numFmtId="0" fontId="4" fillId="0" borderId="7" xfId="0" quotePrefix="1" applyNumberFormat="1" applyFont="1" applyFill="1" applyBorder="1" applyAlignment="1">
      <alignment vertical="center"/>
    </xf>
    <xf numFmtId="0" fontId="4" fillId="0" borderId="146" xfId="0" applyNumberFormat="1" applyFont="1" applyFill="1" applyBorder="1" applyAlignment="1">
      <alignment vertical="center" wrapText="1"/>
    </xf>
    <xf numFmtId="0" fontId="11" fillId="0" borderId="149" xfId="0" applyFont="1" applyBorder="1" applyAlignment="1">
      <alignment horizontal="left" vertical="center"/>
    </xf>
    <xf numFmtId="0" fontId="4" fillId="0" borderId="15" xfId="0" quotePrefix="1" applyNumberFormat="1" applyFont="1" applyFill="1" applyBorder="1" applyAlignment="1">
      <alignment wrapText="1"/>
    </xf>
    <xf numFmtId="0" fontId="11" fillId="0" borderId="112" xfId="0" applyFont="1" applyBorder="1" applyAlignment="1">
      <alignment horizontal="left" vertical="center" wrapText="1"/>
    </xf>
    <xf numFmtId="0" fontId="6" fillId="0" borderId="15" xfId="0" quotePrefix="1" applyNumberFormat="1" applyFont="1" applyBorder="1" applyAlignment="1">
      <alignment vertical="center"/>
    </xf>
    <xf numFmtId="0" fontId="4" fillId="18" borderId="129" xfId="0" quotePrefix="1" applyNumberFormat="1" applyFont="1" applyFill="1" applyBorder="1" applyAlignment="1">
      <alignment vertical="center"/>
    </xf>
    <xf numFmtId="169" fontId="11" fillId="0" borderId="1" xfId="1" applyNumberFormat="1" applyFont="1" applyFill="1" applyBorder="1" applyAlignment="1">
      <alignment horizontal="left" vertical="center" wrapText="1"/>
    </xf>
    <xf numFmtId="0" fontId="4" fillId="0" borderId="109" xfId="0" quotePrefix="1" applyNumberFormat="1" applyFont="1" applyFill="1" applyBorder="1" applyAlignment="1">
      <alignment wrapText="1"/>
    </xf>
    <xf numFmtId="0" fontId="4" fillId="0" borderId="112" xfId="0" applyFont="1" applyBorder="1" applyAlignment="1">
      <alignment wrapText="1"/>
    </xf>
    <xf numFmtId="0" fontId="6" fillId="0" borderId="12" xfId="0" quotePrefix="1" applyNumberFormat="1" applyFont="1" applyBorder="1" applyAlignment="1">
      <alignment vertical="center"/>
    </xf>
    <xf numFmtId="0" fontId="4" fillId="0" borderId="153" xfId="0" applyNumberFormat="1" applyFont="1" applyFill="1" applyBorder="1" applyAlignment="1">
      <alignment vertical="center" wrapText="1"/>
    </xf>
    <xf numFmtId="0" fontId="11" fillId="0" borderId="4" xfId="0" applyFont="1" applyBorder="1" applyAlignment="1">
      <alignment horizontal="left" vertical="center" wrapText="1"/>
    </xf>
    <xf numFmtId="0" fontId="6" fillId="0" borderId="15" xfId="0" quotePrefix="1" applyNumberFormat="1" applyFont="1" applyFill="1" applyBorder="1" applyAlignment="1">
      <alignment vertical="center"/>
    </xf>
    <xf numFmtId="0" fontId="4" fillId="14" borderId="142" xfId="0" quotePrefix="1" applyNumberFormat="1" applyFont="1" applyFill="1" applyBorder="1" applyAlignment="1">
      <alignment vertical="center"/>
    </xf>
    <xf numFmtId="0" fontId="4" fillId="0" borderId="111" xfId="0" applyFont="1" applyBorder="1" applyAlignment="1">
      <alignment horizontal="left" vertical="center" wrapText="1"/>
    </xf>
    <xf numFmtId="0" fontId="4" fillId="0" borderId="4" xfId="0" quotePrefix="1" applyFont="1" applyBorder="1" applyAlignment="1">
      <alignment vertical="center" wrapText="1"/>
    </xf>
    <xf numFmtId="0" fontId="6" fillId="18" borderId="140" xfId="0" quotePrefix="1" applyNumberFormat="1" applyFont="1" applyFill="1" applyBorder="1" applyAlignment="1">
      <alignment vertical="center"/>
    </xf>
    <xf numFmtId="0" fontId="4" fillId="4" borderId="4" xfId="0" quotePrefix="1" applyNumberFormat="1" applyFont="1" applyFill="1" applyBorder="1" applyAlignment="1">
      <alignment vertical="center" wrapText="1"/>
    </xf>
    <xf numFmtId="0" fontId="4" fillId="0" borderId="130" xfId="0" applyFont="1" applyFill="1" applyBorder="1"/>
    <xf numFmtId="168" fontId="6" fillId="0" borderId="10" xfId="1" applyNumberFormat="1" applyFont="1" applyFill="1" applyBorder="1" applyAlignment="1">
      <alignment vertical="center" wrapText="1"/>
    </xf>
    <xf numFmtId="0" fontId="6" fillId="0" borderId="155" xfId="0" quotePrefix="1" applyNumberFormat="1" applyFont="1" applyBorder="1" applyAlignment="1">
      <alignment vertical="center"/>
    </xf>
    <xf numFmtId="0" fontId="4" fillId="0" borderId="153" xfId="0" applyFont="1" applyFill="1" applyBorder="1"/>
    <xf numFmtId="0" fontId="4" fillId="0" borderId="113" xfId="0" quotePrefix="1" applyNumberFormat="1" applyFont="1" applyFill="1" applyBorder="1" applyAlignment="1">
      <alignment wrapText="1"/>
    </xf>
    <xf numFmtId="0" fontId="6" fillId="0" borderId="150" xfId="0" quotePrefix="1" applyNumberFormat="1" applyFont="1" applyBorder="1" applyAlignment="1">
      <alignment vertical="center"/>
    </xf>
    <xf numFmtId="0" fontId="4" fillId="0" borderId="113" xfId="0" applyFont="1" applyBorder="1" applyAlignment="1">
      <alignment horizontal="left" vertical="center" wrapText="1"/>
    </xf>
    <xf numFmtId="169" fontId="11" fillId="0" borderId="6" xfId="1" applyNumberFormat="1" applyFont="1" applyFill="1" applyBorder="1" applyAlignment="1">
      <alignment vertical="center" wrapText="1"/>
    </xf>
    <xf numFmtId="0" fontId="8" fillId="0" borderId="5" xfId="0" applyFont="1" applyBorder="1" applyAlignment="1">
      <alignment wrapText="1"/>
    </xf>
    <xf numFmtId="0" fontId="4" fillId="0" borderId="147" xfId="0" quotePrefix="1" applyNumberFormat="1" applyFont="1" applyFill="1" applyBorder="1" applyAlignment="1">
      <alignment wrapText="1"/>
    </xf>
    <xf numFmtId="0" fontId="4" fillId="0" borderId="147" xfId="0" applyFont="1" applyFill="1" applyBorder="1" applyAlignment="1">
      <alignment wrapText="1"/>
    </xf>
    <xf numFmtId="0" fontId="4" fillId="0" borderId="150" xfId="0" quotePrefix="1" applyNumberFormat="1" applyFont="1" applyBorder="1" applyAlignment="1">
      <alignment vertical="center"/>
    </xf>
    <xf numFmtId="0" fontId="4" fillId="0" borderId="142" xfId="0" applyFont="1" applyFill="1" applyBorder="1" applyAlignment="1">
      <alignment vertical="center"/>
    </xf>
    <xf numFmtId="0" fontId="4" fillId="0" borderId="147" xfId="0" quotePrefix="1" applyNumberFormat="1" applyFont="1" applyBorder="1" applyAlignment="1">
      <alignment vertical="center"/>
    </xf>
    <xf numFmtId="0" fontId="4" fillId="11" borderId="155" xfId="0" applyFont="1" applyFill="1" applyBorder="1" applyAlignment="1">
      <alignment horizontal="left" vertical="center" wrapText="1"/>
    </xf>
    <xf numFmtId="0" fontId="4" fillId="0" borderId="1" xfId="0" applyFont="1" applyFill="1" applyBorder="1" applyAlignment="1">
      <alignment vertical="center" wrapText="1"/>
    </xf>
    <xf numFmtId="0" fontId="4" fillId="0" borderId="142" xfId="0" quotePrefix="1" applyNumberFormat="1" applyFont="1" applyFill="1" applyBorder="1" applyAlignment="1">
      <alignment vertical="top" wrapText="1"/>
    </xf>
    <xf numFmtId="17" fontId="4" fillId="0" borderId="142" xfId="0" applyNumberFormat="1" applyFont="1" applyBorder="1" applyAlignment="1">
      <alignment horizontal="left" vertical="center" wrapText="1"/>
    </xf>
    <xf numFmtId="165" fontId="11" fillId="0" borderId="114" xfId="1" applyNumberFormat="1" applyFont="1" applyBorder="1" applyAlignment="1">
      <alignment horizontal="right" vertical="center" wrapText="1"/>
    </xf>
    <xf numFmtId="165" fontId="6" fillId="0" borderId="5" xfId="1" applyNumberFormat="1" applyFont="1" applyBorder="1" applyAlignment="1">
      <alignment vertical="center" wrapText="1"/>
    </xf>
    <xf numFmtId="165" fontId="4" fillId="0" borderId="131" xfId="1" applyNumberFormat="1" applyFont="1" applyFill="1" applyBorder="1" applyAlignment="1">
      <alignment horizontal="center" vertical="center" wrapText="1"/>
    </xf>
    <xf numFmtId="165" fontId="6" fillId="0" borderId="16" xfId="1" applyNumberFormat="1" applyFont="1" applyBorder="1" applyAlignment="1">
      <alignment vertical="center" wrapText="1"/>
    </xf>
    <xf numFmtId="165" fontId="11" fillId="0" borderId="111" xfId="1" applyNumberFormat="1" applyFont="1" applyBorder="1" applyAlignment="1">
      <alignment wrapText="1"/>
    </xf>
    <xf numFmtId="165" fontId="4" fillId="11" borderId="75" xfId="1" applyNumberFormat="1" applyFont="1" applyFill="1" applyBorder="1" applyAlignment="1">
      <alignment horizontal="right" vertical="center" wrapText="1"/>
    </xf>
    <xf numFmtId="165" fontId="0" fillId="0" borderId="6" xfId="1" applyNumberFormat="1" applyFont="1" applyBorder="1"/>
    <xf numFmtId="165" fontId="4" fillId="0" borderId="132" xfId="1" applyNumberFormat="1" applyFont="1" applyFill="1" applyBorder="1"/>
    <xf numFmtId="165" fontId="4" fillId="0" borderId="6" xfId="1" applyNumberFormat="1" applyFont="1" applyFill="1" applyBorder="1" applyAlignment="1">
      <alignment vertical="center"/>
    </xf>
    <xf numFmtId="165" fontId="0" fillId="0" borderId="17" xfId="1" applyNumberFormat="1" applyFont="1" applyBorder="1"/>
    <xf numFmtId="165" fontId="0" fillId="0" borderId="60" xfId="1" applyNumberFormat="1" applyFont="1" applyBorder="1"/>
    <xf numFmtId="165" fontId="0" fillId="0" borderId="61" xfId="1" applyNumberFormat="1" applyFont="1" applyFill="1" applyBorder="1"/>
    <xf numFmtId="165" fontId="4" fillId="0" borderId="33" xfId="1" applyNumberFormat="1" applyFont="1" applyFill="1" applyBorder="1" applyAlignment="1">
      <alignment horizontal="center" vertical="center"/>
    </xf>
    <xf numFmtId="165" fontId="4" fillId="0" borderId="76" xfId="1" applyNumberFormat="1" applyFont="1" applyFill="1" applyBorder="1" applyAlignment="1">
      <alignment horizontal="right" vertical="center" wrapText="1"/>
    </xf>
    <xf numFmtId="165" fontId="11" fillId="0" borderId="115" xfId="1" applyNumberFormat="1" applyFont="1" applyBorder="1" applyAlignment="1">
      <alignment horizontal="right" vertical="center" wrapText="1"/>
    </xf>
    <xf numFmtId="165" fontId="4" fillId="0" borderId="132" xfId="1" applyNumberFormat="1" applyFont="1" applyFill="1" applyBorder="1" applyAlignment="1">
      <alignment horizontal="center" vertical="center" wrapText="1"/>
    </xf>
    <xf numFmtId="168" fontId="6" fillId="15" borderId="12" xfId="1" applyNumberFormat="1" applyFont="1" applyFill="1" applyBorder="1" applyAlignment="1">
      <alignment vertical="center" wrapText="1"/>
    </xf>
    <xf numFmtId="165" fontId="6" fillId="0" borderId="17" xfId="1" applyNumberFormat="1" applyFont="1" applyFill="1" applyBorder="1" applyAlignment="1">
      <alignment vertical="center" wrapText="1"/>
    </xf>
    <xf numFmtId="165" fontId="11" fillId="0" borderId="113" xfId="1" applyNumberFormat="1" applyFont="1" applyBorder="1" applyAlignment="1">
      <alignment wrapText="1"/>
    </xf>
    <xf numFmtId="165" fontId="6" fillId="16" borderId="63" xfId="1" applyNumberFormat="1" applyFont="1" applyFill="1" applyBorder="1" applyAlignment="1">
      <alignment vertical="top" wrapText="1"/>
    </xf>
    <xf numFmtId="165" fontId="4" fillId="11" borderId="76" xfId="1" applyNumberFormat="1" applyFont="1" applyFill="1" applyBorder="1" applyAlignment="1">
      <alignment horizontal="right" vertical="center" wrapText="1"/>
    </xf>
    <xf numFmtId="165" fontId="4" fillId="0" borderId="166" xfId="1" applyNumberFormat="1" applyFont="1" applyFill="1" applyBorder="1" applyAlignment="1">
      <alignment wrapText="1"/>
    </xf>
    <xf numFmtId="165" fontId="4" fillId="0" borderId="157" xfId="1" applyNumberFormat="1" applyFont="1" applyFill="1" applyBorder="1" applyAlignment="1"/>
    <xf numFmtId="165" fontId="4" fillId="0" borderId="18" xfId="1" applyNumberFormat="1" applyFont="1" applyFill="1" applyBorder="1" applyAlignment="1">
      <alignment horizontal="center" vertical="center"/>
    </xf>
    <xf numFmtId="165" fontId="4" fillId="0" borderId="19" xfId="1" applyNumberFormat="1" applyFont="1" applyFill="1" applyBorder="1" applyAlignment="1">
      <alignment wrapText="1"/>
    </xf>
    <xf numFmtId="165" fontId="4" fillId="0" borderId="136" xfId="1" applyNumberFormat="1" applyFont="1" applyBorder="1"/>
    <xf numFmtId="165" fontId="4" fillId="0" borderId="173" xfId="1" applyNumberFormat="1" applyFont="1" applyFill="1" applyBorder="1" applyAlignment="1"/>
    <xf numFmtId="165" fontId="4" fillId="0" borderId="175" xfId="1" applyNumberFormat="1" applyFont="1" applyFill="1" applyBorder="1" applyAlignment="1"/>
    <xf numFmtId="165" fontId="4" fillId="0" borderId="116" xfId="1" applyNumberFormat="1" applyFont="1" applyBorder="1"/>
    <xf numFmtId="2" fontId="3" fillId="0" borderId="4" xfId="0" applyNumberFormat="1" applyFont="1" applyFill="1" applyBorder="1" applyAlignment="1"/>
    <xf numFmtId="2" fontId="3" fillId="0" borderId="177" xfId="0" applyNumberFormat="1" applyFont="1" applyFill="1" applyBorder="1"/>
    <xf numFmtId="2" fontId="18" fillId="0" borderId="119" xfId="1" applyNumberFormat="1" applyFont="1" applyBorder="1"/>
    <xf numFmtId="164" fontId="13" fillId="5" borderId="83" xfId="1" applyFont="1" applyFill="1" applyBorder="1" applyAlignment="1">
      <alignment vertical="center" wrapText="1"/>
    </xf>
    <xf numFmtId="0" fontId="13" fillId="5" borderId="161" xfId="0" applyFont="1" applyFill="1" applyBorder="1" applyAlignment="1">
      <alignment vertical="center" wrapText="1"/>
    </xf>
    <xf numFmtId="164" fontId="13" fillId="0" borderId="0" xfId="1" applyFont="1" applyBorder="1" applyAlignment="1">
      <alignment vertical="center" wrapText="1"/>
    </xf>
    <xf numFmtId="0" fontId="13" fillId="10" borderId="76" xfId="0" applyFont="1" applyFill="1" applyBorder="1" applyAlignment="1">
      <alignment vertical="center" wrapText="1"/>
    </xf>
    <xf numFmtId="0" fontId="3" fillId="0" borderId="133" xfId="0" applyFont="1" applyBorder="1" applyAlignment="1">
      <alignment horizontal="center"/>
    </xf>
    <xf numFmtId="164" fontId="16" fillId="9" borderId="60" xfId="1" applyFont="1" applyFill="1" applyBorder="1" applyAlignment="1">
      <alignment vertical="center" wrapText="1"/>
    </xf>
    <xf numFmtId="0" fontId="13" fillId="5" borderId="0" xfId="0" applyFont="1" applyFill="1" applyBorder="1"/>
    <xf numFmtId="0" fontId="4" fillId="0" borderId="169" xfId="0" applyFont="1" applyFill="1" applyBorder="1" applyAlignment="1">
      <alignment wrapText="1"/>
    </xf>
    <xf numFmtId="164" fontId="13" fillId="9" borderId="83" xfId="1" applyFont="1" applyFill="1" applyBorder="1" applyAlignment="1">
      <alignment vertical="center" wrapText="1"/>
    </xf>
    <xf numFmtId="0" fontId="13" fillId="10" borderId="17" xfId="0" applyFont="1" applyFill="1" applyBorder="1" applyAlignment="1">
      <alignment vertical="center" wrapText="1"/>
    </xf>
    <xf numFmtId="0" fontId="4" fillId="0" borderId="9" xfId="0" applyFont="1" applyFill="1" applyBorder="1" applyAlignment="1">
      <alignment wrapText="1"/>
    </xf>
    <xf numFmtId="0" fontId="4" fillId="0" borderId="78" xfId="0" applyFont="1" applyFill="1" applyBorder="1" applyAlignment="1">
      <alignment wrapText="1"/>
    </xf>
    <xf numFmtId="165" fontId="17" fillId="0" borderId="132" xfId="1" applyNumberFormat="1" applyFont="1" applyBorder="1" applyAlignment="1">
      <alignment horizontal="center"/>
    </xf>
    <xf numFmtId="165" fontId="17" fillId="0" borderId="115" xfId="1" applyNumberFormat="1" applyFont="1" applyBorder="1" applyAlignment="1">
      <alignment horizontal="center"/>
    </xf>
    <xf numFmtId="0" fontId="4" fillId="0" borderId="132" xfId="0" applyFont="1" applyBorder="1" applyAlignment="1">
      <alignment horizontal="center"/>
    </xf>
    <xf numFmtId="0" fontId="3" fillId="0" borderId="132" xfId="0" applyFont="1" applyBorder="1" applyAlignment="1">
      <alignment horizontal="center"/>
    </xf>
    <xf numFmtId="9" fontId="4" fillId="0" borderId="113" xfId="2" applyFont="1" applyFill="1" applyBorder="1" applyAlignment="1">
      <alignment wrapText="1"/>
    </xf>
    <xf numFmtId="0" fontId="4" fillId="0" borderId="6" xfId="0" applyFont="1" applyFill="1" applyBorder="1" applyAlignment="1">
      <alignment horizontal="right"/>
    </xf>
    <xf numFmtId="0" fontId="4" fillId="0" borderId="83" xfId="0" applyFont="1" applyFill="1" applyBorder="1" applyAlignment="1">
      <alignment horizontal="right" wrapText="1"/>
    </xf>
    <xf numFmtId="9" fontId="4" fillId="0" borderId="158" xfId="2" applyFont="1" applyFill="1" applyBorder="1" applyAlignment="1"/>
    <xf numFmtId="9" fontId="4" fillId="0" borderId="133" xfId="2" applyFont="1" applyBorder="1"/>
    <xf numFmtId="0" fontId="4" fillId="0" borderId="166" xfId="0" applyFont="1" applyFill="1" applyBorder="1" applyAlignment="1">
      <alignment horizontal="right" wrapText="1"/>
    </xf>
    <xf numFmtId="9" fontId="4" fillId="0" borderId="83" xfId="2" applyFont="1" applyFill="1" applyBorder="1" applyAlignment="1">
      <alignment wrapText="1"/>
    </xf>
    <xf numFmtId="9" fontId="4" fillId="0" borderId="115" xfId="2" applyFont="1" applyBorder="1"/>
    <xf numFmtId="0" fontId="4" fillId="0" borderId="156" xfId="0" applyFont="1" applyFill="1" applyBorder="1" applyAlignment="1">
      <alignment horizontal="right" wrapText="1"/>
    </xf>
    <xf numFmtId="2" fontId="4" fillId="0" borderId="133" xfId="0" applyNumberFormat="1" applyFont="1" applyBorder="1"/>
    <xf numFmtId="2" fontId="4" fillId="0" borderId="83" xfId="0" applyNumberFormat="1" applyFont="1" applyFill="1" applyBorder="1" applyAlignment="1">
      <alignment wrapText="1"/>
    </xf>
    <xf numFmtId="2" fontId="4" fillId="0" borderId="115" xfId="0" applyNumberFormat="1" applyFont="1" applyBorder="1"/>
    <xf numFmtId="0" fontId="4" fillId="0" borderId="36" xfId="0" applyFont="1" applyFill="1" applyBorder="1" applyAlignment="1">
      <alignment wrapText="1"/>
    </xf>
    <xf numFmtId="0" fontId="4" fillId="0" borderId="145" xfId="0" applyFont="1" applyFill="1" applyBorder="1" applyAlignment="1">
      <alignment horizontal="center" vertical="center" wrapText="1"/>
    </xf>
    <xf numFmtId="0" fontId="4" fillId="0" borderId="134" xfId="0" applyFont="1" applyBorder="1"/>
    <xf numFmtId="0" fontId="4" fillId="0" borderId="167" xfId="0" applyFont="1" applyFill="1" applyBorder="1" applyAlignment="1">
      <alignment vertical="center" wrapText="1"/>
    </xf>
    <xf numFmtId="0" fontId="4" fillId="0" borderId="64" xfId="0" applyFont="1" applyFill="1" applyBorder="1" applyAlignment="1">
      <alignment vertical="center" wrapText="1"/>
    </xf>
    <xf numFmtId="0" fontId="4" fillId="0" borderId="115" xfId="0" applyFont="1" applyBorder="1"/>
    <xf numFmtId="0" fontId="4" fillId="0" borderId="152" xfId="0" applyFont="1" applyFill="1" applyBorder="1" applyAlignment="1"/>
    <xf numFmtId="0" fontId="3" fillId="0" borderId="135" xfId="0" applyFont="1" applyBorder="1" applyAlignment="1">
      <alignment horizontal="center"/>
    </xf>
    <xf numFmtId="0" fontId="4" fillId="0" borderId="118" xfId="0" applyFont="1" applyFill="1" applyBorder="1" applyAlignment="1">
      <alignment wrapText="1"/>
    </xf>
    <xf numFmtId="0" fontId="3" fillId="0" borderId="134" xfId="0" applyFont="1" applyBorder="1" applyAlignment="1">
      <alignment horizontal="center"/>
    </xf>
    <xf numFmtId="166" fontId="4" fillId="0" borderId="136" xfId="1" applyNumberFormat="1" applyFont="1" applyBorder="1" applyAlignment="1">
      <alignment horizontal="left"/>
    </xf>
    <xf numFmtId="0" fontId="4" fillId="0" borderId="135" xfId="0" applyFont="1" applyBorder="1" applyAlignment="1">
      <alignment vertical="center" wrapText="1"/>
    </xf>
    <xf numFmtId="0" fontId="4" fillId="0" borderId="132" xfId="0" applyFont="1" applyBorder="1" applyAlignment="1">
      <alignment vertical="center" wrapText="1"/>
    </xf>
    <xf numFmtId="0" fontId="4" fillId="0" borderId="119" xfId="0" applyFont="1" applyBorder="1" applyAlignment="1">
      <alignment vertical="center" wrapText="1"/>
    </xf>
    <xf numFmtId="0" fontId="4" fillId="0" borderId="137" xfId="0" applyFont="1" applyBorder="1"/>
    <xf numFmtId="0" fontId="4" fillId="0" borderId="120" xfId="0" applyFont="1" applyBorder="1"/>
    <xf numFmtId="166" fontId="4" fillId="0" borderId="121" xfId="1" applyNumberFormat="1" applyFont="1" applyBorder="1"/>
    <xf numFmtId="166" fontId="4" fillId="0" borderId="122" xfId="1" applyNumberFormat="1" applyFont="1" applyBorder="1"/>
    <xf numFmtId="165" fontId="4" fillId="0" borderId="139" xfId="1" applyNumberFormat="1" applyFont="1" applyBorder="1" applyAlignment="1">
      <alignment wrapText="1"/>
    </xf>
    <xf numFmtId="165" fontId="4" fillId="0" borderId="168" xfId="1" applyNumberFormat="1" applyFont="1" applyFill="1" applyBorder="1" applyAlignment="1"/>
    <xf numFmtId="165" fontId="4" fillId="0" borderId="41" xfId="1" applyNumberFormat="1" applyFont="1" applyFill="1" applyBorder="1" applyAlignment="1"/>
    <xf numFmtId="166" fontId="4" fillId="0" borderId="52" xfId="1" applyNumberFormat="1" applyFont="1" applyBorder="1" applyAlignment="1">
      <alignment wrapText="1"/>
    </xf>
    <xf numFmtId="166" fontId="4" fillId="0" borderId="66" xfId="1" applyNumberFormat="1" applyFont="1" applyBorder="1" applyAlignment="1">
      <alignment wrapText="1"/>
    </xf>
    <xf numFmtId="165" fontId="4" fillId="0" borderId="121" xfId="1" applyNumberFormat="1" applyFont="1" applyBorder="1" applyAlignment="1">
      <alignment wrapText="1"/>
    </xf>
    <xf numFmtId="166" fontId="4" fillId="0" borderId="68" xfId="1" applyNumberFormat="1" applyFont="1" applyBorder="1"/>
    <xf numFmtId="165" fontId="4" fillId="0" borderId="123" xfId="1" applyNumberFormat="1" applyFont="1" applyBorder="1"/>
    <xf numFmtId="165" fontId="3" fillId="0" borderId="124" xfId="1" applyNumberFormat="1" applyFont="1" applyBorder="1" applyAlignment="1">
      <alignment horizontal="center"/>
    </xf>
    <xf numFmtId="165" fontId="4" fillId="0" borderId="120" xfId="1" applyNumberFormat="1" applyFont="1" applyBorder="1" applyAlignment="1">
      <alignment wrapText="1"/>
    </xf>
    <xf numFmtId="165" fontId="3" fillId="0" borderId="123" xfId="1" applyNumberFormat="1" applyFont="1" applyBorder="1" applyAlignment="1">
      <alignment horizontal="center"/>
    </xf>
    <xf numFmtId="170" fontId="4" fillId="0" borderId="124" xfId="1" applyNumberFormat="1" applyFont="1" applyBorder="1" applyAlignment="1">
      <alignment horizontal="center"/>
    </xf>
    <xf numFmtId="170" fontId="4" fillId="0" borderId="125" xfId="1" applyNumberFormat="1" applyFont="1" applyBorder="1" applyAlignment="1">
      <alignment wrapText="1"/>
    </xf>
    <xf numFmtId="167" fontId="7" fillId="0" borderId="29" xfId="0" quotePrefix="1" applyNumberFormat="1" applyFont="1" applyFill="1" applyBorder="1" applyAlignment="1">
      <alignment vertical="center" wrapText="1"/>
    </xf>
    <xf numFmtId="167" fontId="6" fillId="0" borderId="112" xfId="0" quotePrefix="1" applyNumberFormat="1" applyFont="1" applyFill="1" applyBorder="1" applyAlignment="1">
      <alignment vertical="center" wrapText="1"/>
    </xf>
    <xf numFmtId="0" fontId="6" fillId="0" borderId="65" xfId="0" quotePrefix="1" applyNumberFormat="1" applyFont="1" applyFill="1" applyBorder="1" applyAlignment="1">
      <alignment vertical="center" wrapText="1"/>
    </xf>
    <xf numFmtId="0" fontId="6" fillId="0" borderId="6" xfId="0" applyNumberFormat="1" applyFont="1" applyFill="1" applyBorder="1" applyAlignment="1">
      <alignment vertical="center" wrapText="1"/>
    </xf>
    <xf numFmtId="0" fontId="6" fillId="0" borderId="97" xfId="0" applyNumberFormat="1" applyFont="1" applyFill="1" applyBorder="1" applyAlignment="1">
      <alignment vertical="center" wrapText="1"/>
    </xf>
    <xf numFmtId="0" fontId="6" fillId="0" borderId="23" xfId="0" applyFont="1" applyFill="1" applyBorder="1" applyAlignment="1">
      <alignment vertical="center" wrapText="1"/>
    </xf>
    <xf numFmtId="0" fontId="6" fillId="0" borderId="29" xfId="0" applyNumberFormat="1" applyFont="1" applyFill="1" applyBorder="1" applyAlignment="1">
      <alignment horizontal="center" vertical="center" wrapText="1"/>
    </xf>
    <xf numFmtId="0" fontId="4" fillId="0" borderId="12" xfId="0" applyFont="1" applyFill="1" applyBorder="1"/>
    <xf numFmtId="0" fontId="10" fillId="0" borderId="113" xfId="0" applyFont="1" applyBorder="1" applyAlignment="1">
      <alignment horizontal="center"/>
    </xf>
    <xf numFmtId="0" fontId="6" fillId="0" borderId="6" xfId="0" quotePrefix="1" applyNumberFormat="1" applyFont="1" applyFill="1" applyBorder="1" applyAlignment="1">
      <alignment vertical="center" wrapText="1"/>
    </xf>
    <xf numFmtId="0" fontId="6" fillId="0" borderId="98" xfId="0" quotePrefix="1" applyNumberFormat="1" applyFont="1" applyFill="1" applyBorder="1" applyAlignment="1">
      <alignment vertical="center" wrapText="1"/>
    </xf>
    <xf numFmtId="0" fontId="6" fillId="0" borderId="26" xfId="0" applyFont="1" applyFill="1" applyBorder="1" applyAlignment="1">
      <alignment vertical="center" wrapText="1"/>
    </xf>
    <xf numFmtId="0" fontId="6" fillId="0" borderId="30" xfId="0" applyNumberFormat="1" applyFont="1" applyFill="1" applyBorder="1" applyAlignment="1">
      <alignment horizontal="center" vertical="center" wrapText="1"/>
    </xf>
    <xf numFmtId="0" fontId="6" fillId="0" borderId="113" xfId="0" applyFont="1" applyBorder="1" applyAlignment="1">
      <alignment wrapText="1"/>
    </xf>
    <xf numFmtId="0" fontId="6" fillId="0" borderId="69" xfId="0" applyNumberFormat="1" applyFont="1" applyFill="1" applyBorder="1" applyAlignment="1">
      <alignment vertical="center" wrapText="1"/>
    </xf>
    <xf numFmtId="0" fontId="6" fillId="0" borderId="98" xfId="0" applyNumberFormat="1" applyFont="1" applyFill="1" applyBorder="1" applyAlignment="1">
      <alignment vertical="center" wrapText="1"/>
    </xf>
    <xf numFmtId="0" fontId="6" fillId="0" borderId="81" xfId="0" applyNumberFormat="1" applyFont="1" applyFill="1" applyBorder="1" applyAlignment="1">
      <alignment vertical="center" wrapText="1"/>
    </xf>
    <xf numFmtId="0" fontId="6" fillId="0" borderId="99" xfId="0" applyNumberFormat="1" applyFont="1" applyFill="1" applyBorder="1" applyAlignment="1">
      <alignment vertical="center" wrapText="1"/>
    </xf>
    <xf numFmtId="0" fontId="6" fillId="0" borderId="27" xfId="0" applyFont="1" applyFill="1" applyBorder="1" applyAlignment="1">
      <alignment vertical="center" wrapText="1"/>
    </xf>
    <xf numFmtId="0" fontId="6" fillId="0" borderId="31" xfId="0" applyNumberFormat="1" applyFont="1" applyFill="1" applyBorder="1" applyAlignment="1">
      <alignment horizontal="center" vertical="center" wrapText="1"/>
    </xf>
    <xf numFmtId="0" fontId="34" fillId="0" borderId="11" xfId="0" applyFont="1" applyBorder="1"/>
    <xf numFmtId="0" fontId="0" fillId="0" borderId="11" xfId="0" applyBorder="1"/>
    <xf numFmtId="0" fontId="11" fillId="0" borderId="127" xfId="0" applyFont="1" applyFill="1" applyBorder="1" applyAlignment="1">
      <alignment vertical="center" wrapText="1"/>
    </xf>
    <xf numFmtId="0" fontId="4" fillId="0" borderId="129" xfId="0" applyFont="1" applyFill="1" applyBorder="1" applyAlignment="1">
      <alignment vertical="center" wrapText="1"/>
    </xf>
    <xf numFmtId="164" fontId="11" fillId="0" borderId="127" xfId="1" applyFont="1" applyFill="1" applyBorder="1" applyAlignment="1">
      <alignment vertical="center"/>
    </xf>
    <xf numFmtId="0" fontId="11" fillId="0" borderId="15" xfId="0" applyFont="1" applyFill="1" applyBorder="1" applyAlignment="1">
      <alignment vertical="top" wrapText="1"/>
    </xf>
    <xf numFmtId="169" fontId="11" fillId="20" borderId="112" xfId="1" applyNumberFormat="1" applyFont="1" applyFill="1" applyBorder="1" applyAlignment="1">
      <alignment vertical="center" wrapText="1"/>
    </xf>
    <xf numFmtId="0" fontId="11" fillId="0" borderId="9" xfId="0" applyFont="1" applyFill="1" applyBorder="1" applyAlignment="1">
      <alignment vertical="top" wrapText="1"/>
    </xf>
    <xf numFmtId="0" fontId="4" fillId="2" borderId="111" xfId="0" quotePrefix="1" applyNumberFormat="1" applyFont="1" applyFill="1" applyBorder="1" applyAlignment="1">
      <alignment vertical="center"/>
    </xf>
    <xf numFmtId="165" fontId="6" fillId="0" borderId="75" xfId="1" applyNumberFormat="1" applyFont="1" applyFill="1" applyBorder="1" applyAlignment="1">
      <alignment vertical="center"/>
    </xf>
    <xf numFmtId="165" fontId="6" fillId="0" borderId="32" xfId="1" applyNumberFormat="1" applyFont="1" applyFill="1" applyBorder="1" applyAlignment="1">
      <alignment horizontal="center" vertical="center" wrapText="1"/>
    </xf>
    <xf numFmtId="165" fontId="0" fillId="0" borderId="33" xfId="1" applyNumberFormat="1" applyFont="1" applyFill="1" applyBorder="1" applyAlignment="1"/>
    <xf numFmtId="165" fontId="4" fillId="0" borderId="63" xfId="1" applyNumberFormat="1" applyFont="1" applyFill="1" applyBorder="1" applyAlignment="1">
      <alignment horizontal="center" vertical="center" wrapText="1"/>
    </xf>
    <xf numFmtId="0" fontId="13" fillId="9" borderId="113" xfId="0" applyFont="1" applyFill="1" applyBorder="1" applyAlignment="1">
      <alignment vertical="center" wrapText="1"/>
    </xf>
    <xf numFmtId="165" fontId="4" fillId="0" borderId="113" xfId="1" applyNumberFormat="1" applyFont="1" applyBorder="1" applyAlignment="1">
      <alignment horizontal="center"/>
    </xf>
    <xf numFmtId="0" fontId="3" fillId="0" borderId="145" xfId="0" applyFont="1" applyBorder="1"/>
    <xf numFmtId="0" fontId="4" fillId="0" borderId="113" xfId="0" applyFont="1" applyBorder="1" applyAlignment="1">
      <alignment horizontal="left"/>
    </xf>
    <xf numFmtId="166" fontId="4" fillId="0" borderId="165" xfId="1" applyNumberFormat="1" applyFont="1" applyBorder="1" applyAlignment="1">
      <alignment wrapText="1"/>
    </xf>
    <xf numFmtId="0" fontId="10" fillId="0" borderId="11" xfId="0" applyFont="1" applyBorder="1" applyAlignment="1">
      <alignment vertical="center" wrapText="1"/>
    </xf>
    <xf numFmtId="167" fontId="4" fillId="0" borderId="4" xfId="0" applyNumberFormat="1" applyFont="1" applyFill="1" applyBorder="1"/>
    <xf numFmtId="1" fontId="0" fillId="0" borderId="0" xfId="0" applyNumberFormat="1" applyBorder="1"/>
    <xf numFmtId="1" fontId="0" fillId="20" borderId="0" xfId="0" applyNumberFormat="1" applyFill="1"/>
    <xf numFmtId="0" fontId="4" fillId="18" borderId="15" xfId="0" quotePrefix="1" applyNumberFormat="1" applyFont="1" applyFill="1" applyBorder="1" applyAlignment="1">
      <alignment vertical="center"/>
    </xf>
    <xf numFmtId="0" fontId="13" fillId="5" borderId="6" xfId="0" applyFont="1" applyFill="1" applyBorder="1" applyAlignment="1">
      <alignment vertical="center" wrapText="1"/>
    </xf>
    <xf numFmtId="0" fontId="4" fillId="0" borderId="6" xfId="0" applyNumberFormat="1" applyFont="1" applyFill="1" applyBorder="1" applyAlignment="1">
      <alignment horizontal="center" vertical="center" wrapText="1"/>
    </xf>
    <xf numFmtId="0" fontId="4" fillId="0" borderId="7" xfId="0" applyNumberFormat="1" applyFont="1" applyFill="1" applyBorder="1" applyAlignment="1">
      <alignment horizontal="center" vertical="center" wrapText="1"/>
    </xf>
    <xf numFmtId="0" fontId="11" fillId="0" borderId="90" xfId="0" applyFont="1" applyBorder="1" applyAlignment="1">
      <alignment vertical="center"/>
    </xf>
    <xf numFmtId="2" fontId="4" fillId="0" borderId="161" xfId="0" applyNumberFormat="1" applyFont="1" applyFill="1" applyBorder="1" applyAlignment="1">
      <alignment wrapText="1"/>
    </xf>
    <xf numFmtId="9" fontId="4" fillId="0" borderId="161" xfId="2" applyFont="1" applyFill="1" applyBorder="1" applyAlignment="1"/>
    <xf numFmtId="2" fontId="4" fillId="0" borderId="6" xfId="0" applyNumberFormat="1" applyFont="1" applyFill="1" applyBorder="1" applyAlignment="1">
      <alignment horizontal="right" wrapText="1"/>
    </xf>
    <xf numFmtId="0" fontId="35" fillId="3" borderId="8" xfId="0" applyFont="1" applyFill="1" applyBorder="1" applyAlignment="1">
      <alignment vertical="center"/>
    </xf>
    <xf numFmtId="0" fontId="35" fillId="2" borderId="9" xfId="0" applyNumberFormat="1" applyFont="1" applyFill="1" applyBorder="1" applyAlignment="1">
      <alignment vertical="center" wrapText="1"/>
    </xf>
    <xf numFmtId="0" fontId="35" fillId="2" borderId="10" xfId="0" applyNumberFormat="1" applyFont="1" applyFill="1" applyBorder="1" applyAlignment="1">
      <alignment vertical="center" wrapText="1"/>
    </xf>
    <xf numFmtId="0" fontId="35" fillId="2" borderId="11" xfId="0" applyNumberFormat="1" applyFont="1" applyFill="1" applyBorder="1" applyAlignment="1">
      <alignment vertical="center"/>
    </xf>
    <xf numFmtId="0" fontId="35" fillId="2" borderId="9" xfId="0" applyNumberFormat="1" applyFont="1" applyFill="1" applyBorder="1" applyAlignment="1">
      <alignment vertical="center"/>
    </xf>
    <xf numFmtId="165" fontId="35" fillId="2" borderId="8" xfId="1" applyNumberFormat="1" applyFont="1" applyFill="1" applyBorder="1" applyAlignment="1">
      <alignment vertical="center" wrapText="1"/>
    </xf>
    <xf numFmtId="165" fontId="35" fillId="2" borderId="9" xfId="1" applyNumberFormat="1" applyFont="1" applyFill="1" applyBorder="1" applyAlignment="1">
      <alignment vertical="center" wrapText="1"/>
    </xf>
    <xf numFmtId="165" fontId="35" fillId="2" borderId="14" xfId="1" applyNumberFormat="1" applyFont="1" applyFill="1" applyBorder="1" applyAlignment="1">
      <alignment vertical="center" wrapText="1"/>
    </xf>
    <xf numFmtId="0" fontId="35" fillId="2" borderId="9" xfId="0" applyFont="1" applyFill="1" applyBorder="1" applyAlignment="1">
      <alignment horizontal="center" vertical="center" wrapText="1"/>
    </xf>
    <xf numFmtId="0" fontId="35" fillId="2" borderId="9" xfId="0" applyFont="1" applyFill="1" applyBorder="1" applyAlignment="1">
      <alignment vertical="center"/>
    </xf>
    <xf numFmtId="164" fontId="35" fillId="2" borderId="9" xfId="1" applyFont="1" applyFill="1" applyBorder="1" applyAlignment="1">
      <alignment horizontal="center" vertical="center" wrapText="1"/>
    </xf>
    <xf numFmtId="9" fontId="35" fillId="2" borderId="9" xfId="2" applyFont="1" applyFill="1" applyBorder="1" applyAlignment="1">
      <alignment horizontal="center" vertical="center"/>
    </xf>
    <xf numFmtId="2" fontId="35" fillId="2" borderId="9" xfId="0" applyNumberFormat="1" applyFont="1" applyFill="1" applyBorder="1" applyAlignment="1">
      <alignment horizontal="center" vertical="center" wrapText="1"/>
    </xf>
    <xf numFmtId="0" fontId="35" fillId="2" borderId="9" xfId="0" applyFont="1" applyFill="1" applyBorder="1" applyAlignment="1">
      <alignment horizontal="center" vertical="center"/>
    </xf>
    <xf numFmtId="166" fontId="35" fillId="2" borderId="9" xfId="1" applyNumberFormat="1" applyFont="1" applyFill="1" applyBorder="1" applyAlignment="1">
      <alignment horizontal="center" vertical="center" wrapText="1"/>
    </xf>
    <xf numFmtId="166" fontId="35" fillId="2" borderId="9" xfId="1" applyNumberFormat="1" applyFont="1" applyFill="1" applyBorder="1" applyAlignment="1">
      <alignment vertical="center" wrapText="1"/>
    </xf>
    <xf numFmtId="0" fontId="35" fillId="2" borderId="9" xfId="0" applyFont="1" applyFill="1" applyBorder="1" applyAlignment="1">
      <alignment vertical="center" wrapText="1"/>
    </xf>
    <xf numFmtId="0" fontId="35" fillId="2" borderId="14" xfId="0" applyFont="1" applyFill="1" applyBorder="1" applyAlignment="1">
      <alignment horizontal="center" vertical="center" wrapText="1"/>
    </xf>
    <xf numFmtId="0" fontId="35" fillId="2" borderId="9" xfId="1" applyNumberFormat="1" applyFont="1" applyFill="1" applyBorder="1" applyAlignment="1">
      <alignment horizontal="center" vertical="center" wrapText="1"/>
    </xf>
    <xf numFmtId="0" fontId="35" fillId="2" borderId="9" xfId="1" applyNumberFormat="1" applyFont="1" applyFill="1" applyBorder="1" applyAlignment="1">
      <alignment horizontal="center" wrapText="1"/>
    </xf>
    <xf numFmtId="0" fontId="35" fillId="2" borderId="14" xfId="0" applyFont="1" applyFill="1" applyBorder="1" applyAlignment="1">
      <alignment horizontal="center" vertical="center"/>
    </xf>
    <xf numFmtId="0" fontId="35" fillId="2" borderId="4" xfId="0" applyFont="1" applyFill="1" applyBorder="1" applyAlignment="1">
      <alignment horizontal="center" vertical="center"/>
    </xf>
    <xf numFmtId="0" fontId="36" fillId="20" borderId="0" xfId="0" applyFont="1" applyFill="1" applyAlignment="1">
      <alignment wrapText="1"/>
    </xf>
    <xf numFmtId="0" fontId="14" fillId="0" borderId="0" xfId="0" applyFont="1"/>
    <xf numFmtId="0" fontId="37" fillId="2" borderId="1" xfId="0" applyFont="1" applyFill="1" applyBorder="1" applyAlignment="1">
      <alignment vertical="center" wrapText="1"/>
    </xf>
    <xf numFmtId="0" fontId="37" fillId="2" borderId="2" xfId="0" applyFont="1" applyFill="1" applyBorder="1" applyAlignment="1">
      <alignment vertical="center" wrapText="1"/>
    </xf>
    <xf numFmtId="0" fontId="37" fillId="2" borderId="3" xfId="0" applyFont="1" applyFill="1" applyBorder="1" applyAlignment="1">
      <alignment vertical="center" wrapText="1"/>
    </xf>
    <xf numFmtId="165" fontId="37" fillId="2" borderId="3" xfId="1" applyNumberFormat="1" applyFont="1" applyFill="1" applyBorder="1" applyAlignment="1">
      <alignment vertical="center" wrapText="1"/>
    </xf>
    <xf numFmtId="0" fontId="37" fillId="2" borderId="4" xfId="0" applyFont="1" applyFill="1" applyBorder="1" applyAlignment="1">
      <alignment vertical="center" wrapText="1"/>
    </xf>
    <xf numFmtId="0" fontId="37" fillId="2" borderId="1" xfId="0" applyNumberFormat="1" applyFont="1" applyFill="1" applyBorder="1" applyAlignment="1">
      <alignment vertical="center" wrapText="1"/>
    </xf>
    <xf numFmtId="0" fontId="37" fillId="2" borderId="5" xfId="0" applyNumberFormat="1" applyFont="1" applyFill="1" applyBorder="1" applyAlignment="1">
      <alignment vertical="center" wrapText="1"/>
    </xf>
    <xf numFmtId="0" fontId="38" fillId="0" borderId="0" xfId="0" applyFont="1"/>
    <xf numFmtId="0" fontId="37" fillId="3" borderId="8" xfId="0" applyFont="1" applyFill="1" applyBorder="1" applyAlignment="1">
      <alignment vertical="center"/>
    </xf>
    <xf numFmtId="0" fontId="37" fillId="2" borderId="9" xfId="0" applyNumberFormat="1" applyFont="1" applyFill="1" applyBorder="1" applyAlignment="1">
      <alignment vertical="center" wrapText="1"/>
    </xf>
    <xf numFmtId="0" fontId="37" fillId="2" borderId="10" xfId="0" applyNumberFormat="1" applyFont="1" applyFill="1" applyBorder="1" applyAlignment="1">
      <alignment vertical="center" wrapText="1"/>
    </xf>
    <xf numFmtId="0" fontId="37" fillId="2" borderId="11" xfId="0" applyNumberFormat="1" applyFont="1" applyFill="1" applyBorder="1" applyAlignment="1">
      <alignment vertical="center"/>
    </xf>
    <xf numFmtId="0" fontId="37" fillId="2" borderId="9" xfId="0" applyNumberFormat="1" applyFont="1" applyFill="1" applyBorder="1" applyAlignment="1">
      <alignment vertical="center"/>
    </xf>
    <xf numFmtId="0" fontId="37" fillId="3" borderId="2" xfId="0" applyFont="1" applyFill="1" applyBorder="1" applyAlignment="1"/>
    <xf numFmtId="0" fontId="37" fillId="3" borderId="3" xfId="0" applyFont="1" applyFill="1" applyBorder="1" applyAlignment="1"/>
    <xf numFmtId="165" fontId="37" fillId="2" borderId="9" xfId="1" applyNumberFormat="1" applyFont="1" applyFill="1" applyBorder="1" applyAlignment="1">
      <alignment vertical="center" wrapText="1"/>
    </xf>
    <xf numFmtId="0" fontId="37" fillId="2" borderId="9" xfId="0" applyFont="1" applyFill="1" applyBorder="1" applyAlignment="1">
      <alignment horizontal="center" vertical="center" wrapText="1"/>
    </xf>
    <xf numFmtId="0" fontId="37" fillId="2" borderId="9" xfId="0" applyFont="1" applyFill="1" applyBorder="1" applyAlignment="1">
      <alignment vertical="center"/>
    </xf>
    <xf numFmtId="0" fontId="37" fillId="2" borderId="180" xfId="0" applyFont="1" applyFill="1" applyBorder="1" applyAlignment="1">
      <alignment vertical="center" wrapText="1"/>
    </xf>
    <xf numFmtId="0" fontId="37" fillId="2" borderId="172" xfId="0" applyFont="1" applyFill="1" applyBorder="1" applyAlignment="1">
      <alignment vertical="center" wrapText="1"/>
    </xf>
    <xf numFmtId="0" fontId="37" fillId="2" borderId="10" xfId="0" applyFont="1" applyFill="1" applyBorder="1" applyAlignment="1">
      <alignment vertical="center"/>
    </xf>
    <xf numFmtId="0" fontId="37" fillId="2" borderId="8" xfId="0" applyFont="1" applyFill="1" applyBorder="1" applyAlignment="1">
      <alignment vertical="center"/>
    </xf>
    <xf numFmtId="0" fontId="37" fillId="2" borderId="9" xfId="0" applyFont="1" applyFill="1" applyBorder="1" applyAlignment="1">
      <alignment horizontal="center" vertical="center"/>
    </xf>
    <xf numFmtId="0" fontId="37" fillId="2" borderId="10" xfId="0" applyFont="1" applyFill="1" applyBorder="1" applyAlignment="1">
      <alignment horizontal="center" vertical="center"/>
    </xf>
    <xf numFmtId="0" fontId="37" fillId="2" borderId="10" xfId="0" applyFont="1" applyFill="1" applyBorder="1" applyAlignment="1">
      <alignment horizontal="center" vertical="center" wrapText="1"/>
    </xf>
    <xf numFmtId="166" fontId="37" fillId="2" borderId="9" xfId="1" applyNumberFormat="1" applyFont="1" applyFill="1" applyBorder="1" applyAlignment="1">
      <alignment horizontal="center" vertical="center" wrapText="1"/>
    </xf>
    <xf numFmtId="166" fontId="37" fillId="2" borderId="9" xfId="1" applyNumberFormat="1" applyFont="1" applyFill="1" applyBorder="1" applyAlignment="1">
      <alignment vertical="center" wrapText="1"/>
    </xf>
    <xf numFmtId="0" fontId="37" fillId="2" borderId="9" xfId="0" applyFont="1" applyFill="1" applyBorder="1" applyAlignment="1">
      <alignment vertical="center" wrapText="1"/>
    </xf>
    <xf numFmtId="165" fontId="37" fillId="2" borderId="1" xfId="1" applyNumberFormat="1" applyFont="1" applyFill="1" applyBorder="1" applyAlignment="1">
      <alignment vertical="center" wrapText="1"/>
    </xf>
    <xf numFmtId="0" fontId="37" fillId="2" borderId="1" xfId="0" applyFont="1" applyFill="1" applyBorder="1" applyAlignment="1">
      <alignment vertical="center"/>
    </xf>
    <xf numFmtId="0" fontId="37" fillId="2" borderId="3" xfId="0" applyFont="1" applyFill="1" applyBorder="1" applyAlignment="1">
      <alignment vertical="center"/>
    </xf>
    <xf numFmtId="165" fontId="37" fillId="2" borderId="8" xfId="1" applyNumberFormat="1" applyFont="1" applyFill="1" applyBorder="1" applyAlignment="1">
      <alignment vertical="center" wrapText="1"/>
    </xf>
    <xf numFmtId="165" fontId="37" fillId="2" borderId="14" xfId="1" applyNumberFormat="1" applyFont="1" applyFill="1" applyBorder="1" applyAlignment="1">
      <alignment vertical="center" wrapText="1"/>
    </xf>
    <xf numFmtId="164" fontId="37" fillId="2" borderId="9" xfId="1" applyFont="1" applyFill="1" applyBorder="1" applyAlignment="1">
      <alignment horizontal="center" vertical="center" wrapText="1"/>
    </xf>
    <xf numFmtId="9" fontId="37" fillId="2" borderId="9" xfId="2" applyFont="1" applyFill="1" applyBorder="1" applyAlignment="1">
      <alignment horizontal="center" vertical="center"/>
    </xf>
    <xf numFmtId="2" fontId="37" fillId="2" borderId="9" xfId="0" applyNumberFormat="1"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7" fillId="2" borderId="9" xfId="1" applyNumberFormat="1" applyFont="1" applyFill="1" applyBorder="1" applyAlignment="1">
      <alignment horizontal="center" vertical="center" wrapText="1"/>
    </xf>
    <xf numFmtId="0" fontId="37" fillId="2" borderId="9" xfId="1" applyNumberFormat="1" applyFont="1" applyFill="1" applyBorder="1" applyAlignment="1">
      <alignment horizontal="center" wrapText="1"/>
    </xf>
    <xf numFmtId="0" fontId="37" fillId="2" borderId="14" xfId="0" applyFont="1" applyFill="1" applyBorder="1" applyAlignment="1">
      <alignment horizontal="center" vertical="center"/>
    </xf>
    <xf numFmtId="0" fontId="37" fillId="2" borderId="4" xfId="0" applyFont="1" applyFill="1" applyBorder="1" applyAlignment="1">
      <alignment horizontal="center" vertical="center"/>
    </xf>
    <xf numFmtId="0" fontId="38" fillId="0" borderId="10" xfId="0" applyNumberFormat="1" applyFont="1" applyFill="1" applyBorder="1" applyAlignment="1">
      <alignment vertical="center" wrapText="1"/>
    </xf>
    <xf numFmtId="0" fontId="38" fillId="0" borderId="10" xfId="0" quotePrefix="1" applyNumberFormat="1" applyFont="1" applyFill="1" applyBorder="1" applyAlignment="1">
      <alignment vertical="center"/>
    </xf>
    <xf numFmtId="0" fontId="38" fillId="0" borderId="11" xfId="0" quotePrefix="1" applyNumberFormat="1" applyFont="1" applyBorder="1" applyAlignment="1">
      <alignment vertical="center"/>
    </xf>
    <xf numFmtId="0" fontId="39" fillId="0" borderId="12" xfId="0" quotePrefix="1" applyNumberFormat="1" applyFont="1" applyFill="1" applyBorder="1" applyAlignment="1">
      <alignment vertical="center"/>
    </xf>
    <xf numFmtId="165" fontId="39" fillId="0" borderId="16" xfId="1" applyNumberFormat="1" applyFont="1" applyFill="1" applyBorder="1" applyAlignment="1">
      <alignment vertical="center" wrapText="1"/>
    </xf>
    <xf numFmtId="165" fontId="40" fillId="0" borderId="17" xfId="1" applyNumberFormat="1" applyFont="1" applyFill="1" applyBorder="1"/>
    <xf numFmtId="165" fontId="39" fillId="16" borderId="17" xfId="1" applyNumberFormat="1" applyFont="1" applyFill="1" applyBorder="1" applyAlignment="1">
      <alignment vertical="top" wrapText="1"/>
    </xf>
    <xf numFmtId="165" fontId="38" fillId="0" borderId="17" xfId="1" applyNumberFormat="1" applyFont="1" applyFill="1" applyBorder="1"/>
    <xf numFmtId="165" fontId="38" fillId="0" borderId="19" xfId="1" applyNumberFormat="1" applyFont="1" applyBorder="1"/>
    <xf numFmtId="2" fontId="41" fillId="0" borderId="149" xfId="1" applyNumberFormat="1" applyFont="1" applyBorder="1"/>
    <xf numFmtId="2" fontId="41" fillId="0" borderId="22" xfId="1" applyNumberFormat="1" applyFont="1" applyBorder="1"/>
    <xf numFmtId="0" fontId="38" fillId="0" borderId="155" xfId="0" applyFont="1" applyFill="1" applyBorder="1" applyAlignment="1">
      <alignment horizontal="center"/>
    </xf>
    <xf numFmtId="0" fontId="37" fillId="0" borderId="19" xfId="0" applyFont="1" applyBorder="1" applyAlignment="1">
      <alignment horizontal="center"/>
    </xf>
    <xf numFmtId="165" fontId="42" fillId="0" borderId="17" xfId="1" applyNumberFormat="1" applyFont="1" applyBorder="1" applyAlignment="1">
      <alignment horizontal="center"/>
    </xf>
    <xf numFmtId="0" fontId="38" fillId="0" borderId="20" xfId="0" applyFont="1" applyBorder="1" applyAlignment="1">
      <alignment horizontal="center"/>
    </xf>
    <xf numFmtId="0" fontId="37" fillId="0" borderId="17" xfId="0" applyFont="1" applyBorder="1" applyAlignment="1">
      <alignment horizontal="center"/>
    </xf>
    <xf numFmtId="9" fontId="38" fillId="0" borderId="17" xfId="2" applyFont="1" applyBorder="1"/>
    <xf numFmtId="2" fontId="38" fillId="0" borderId="17" xfId="0" applyNumberFormat="1" applyFont="1" applyBorder="1"/>
    <xf numFmtId="0" fontId="38" fillId="0" borderId="17" xfId="0" applyFont="1" applyBorder="1"/>
    <xf numFmtId="166" fontId="38" fillId="0" borderId="19" xfId="1" applyNumberFormat="1" applyFont="1" applyBorder="1" applyAlignment="1">
      <alignment horizontal="left"/>
    </xf>
    <xf numFmtId="166" fontId="38" fillId="0" borderId="21" xfId="1" applyNumberFormat="1" applyFont="1" applyBorder="1" applyAlignment="1">
      <alignment horizontal="left"/>
    </xf>
    <xf numFmtId="0" fontId="38" fillId="0" borderId="20" xfId="0" applyFont="1" applyBorder="1" applyAlignment="1">
      <alignment vertical="center" wrapText="1"/>
    </xf>
    <xf numFmtId="0" fontId="38" fillId="0" borderId="17" xfId="0" applyFont="1" applyBorder="1" applyAlignment="1">
      <alignment vertical="center" wrapText="1"/>
    </xf>
    <xf numFmtId="0" fontId="38" fillId="0" borderId="22" xfId="0" applyFont="1" applyBorder="1" applyAlignment="1">
      <alignment vertical="center" wrapText="1"/>
    </xf>
    <xf numFmtId="0" fontId="38" fillId="0" borderId="23" xfId="0" applyFont="1" applyBorder="1"/>
    <xf numFmtId="166" fontId="38" fillId="0" borderId="24" xfId="1" applyNumberFormat="1" applyFont="1" applyBorder="1"/>
    <xf numFmtId="166" fontId="38" fillId="0" borderId="25" xfId="1" applyNumberFormat="1" applyFont="1" applyBorder="1"/>
    <xf numFmtId="166" fontId="38" fillId="0" borderId="24" xfId="1" applyNumberFormat="1" applyFont="1" applyBorder="1" applyAlignment="1">
      <alignment wrapText="1"/>
    </xf>
    <xf numFmtId="166" fontId="38" fillId="0" borderId="26" xfId="1" applyNumberFormat="1" applyFont="1" applyBorder="1"/>
    <xf numFmtId="165" fontId="38" fillId="0" borderId="26" xfId="1" applyNumberFormat="1" applyFont="1" applyBorder="1"/>
    <xf numFmtId="165" fontId="37" fillId="0" borderId="27" xfId="1" applyNumberFormat="1" applyFont="1" applyBorder="1" applyAlignment="1">
      <alignment horizontal="center"/>
    </xf>
    <xf numFmtId="165" fontId="38" fillId="0" borderId="23" xfId="1" applyNumberFormat="1" applyFont="1" applyBorder="1" applyAlignment="1">
      <alignment wrapText="1"/>
    </xf>
    <xf numFmtId="165" fontId="37" fillId="0" borderId="26" xfId="1" applyNumberFormat="1" applyFont="1" applyBorder="1" applyAlignment="1">
      <alignment horizontal="center"/>
    </xf>
    <xf numFmtId="170" fontId="38" fillId="0" borderId="27" xfId="1" applyNumberFormat="1" applyFont="1" applyBorder="1" applyAlignment="1">
      <alignment horizontal="center"/>
    </xf>
    <xf numFmtId="170" fontId="38" fillId="0" borderId="28" xfId="1" applyNumberFormat="1" applyFont="1" applyBorder="1" applyAlignment="1">
      <alignment wrapText="1"/>
    </xf>
    <xf numFmtId="0" fontId="39" fillId="0" borderId="29" xfId="0" applyFont="1" applyBorder="1" applyAlignment="1">
      <alignment vertical="center" wrapText="1"/>
    </xf>
    <xf numFmtId="0" fontId="39" fillId="0" borderId="30" xfId="0" applyFont="1" applyBorder="1" applyAlignment="1">
      <alignment vertical="center" wrapText="1"/>
    </xf>
    <xf numFmtId="0" fontId="39" fillId="0" borderId="31" xfId="0" applyFont="1" applyBorder="1" applyAlignment="1">
      <alignment vertical="center" wrapText="1"/>
    </xf>
    <xf numFmtId="0" fontId="38" fillId="0" borderId="0" xfId="0" applyFont="1" applyBorder="1"/>
    <xf numFmtId="0" fontId="39" fillId="0" borderId="0" xfId="0" quotePrefix="1" applyNumberFormat="1" applyFont="1" applyFill="1" applyBorder="1" applyAlignment="1">
      <alignment vertical="center"/>
    </xf>
    <xf numFmtId="165" fontId="39" fillId="0" borderId="32" xfId="1" applyNumberFormat="1" applyFont="1" applyFill="1" applyBorder="1" applyAlignment="1">
      <alignment vertical="center" wrapText="1"/>
    </xf>
    <xf numFmtId="165" fontId="40" fillId="0" borderId="33" xfId="1" applyNumberFormat="1" applyFont="1" applyFill="1" applyBorder="1"/>
    <xf numFmtId="165" fontId="39" fillId="16" borderId="33" xfId="1" applyNumberFormat="1" applyFont="1" applyFill="1" applyBorder="1" applyAlignment="1">
      <alignment vertical="top" wrapText="1"/>
    </xf>
    <xf numFmtId="165" fontId="38" fillId="0" borderId="33" xfId="1" applyNumberFormat="1" applyFont="1" applyFill="1" applyBorder="1"/>
    <xf numFmtId="165" fontId="38" fillId="0" borderId="18" xfId="1" applyNumberFormat="1" applyFont="1" applyBorder="1"/>
    <xf numFmtId="2" fontId="41" fillId="0" borderId="141" xfId="1" applyNumberFormat="1" applyFont="1" applyBorder="1"/>
    <xf numFmtId="2" fontId="41" fillId="0" borderId="36" xfId="1" applyNumberFormat="1" applyFont="1" applyBorder="1"/>
    <xf numFmtId="0" fontId="38" fillId="0" borderId="142" xfId="0" applyFont="1" applyFill="1" applyBorder="1" applyAlignment="1">
      <alignment horizontal="center"/>
    </xf>
    <xf numFmtId="0" fontId="37" fillId="0" borderId="18" xfId="0" applyFont="1" applyBorder="1" applyAlignment="1">
      <alignment horizontal="center"/>
    </xf>
    <xf numFmtId="165" fontId="42" fillId="0" borderId="33" xfId="1" applyNumberFormat="1" applyFont="1" applyBorder="1" applyAlignment="1">
      <alignment horizontal="center"/>
    </xf>
    <xf numFmtId="0" fontId="38" fillId="0" borderId="34" xfId="0" applyFont="1" applyBorder="1" applyAlignment="1">
      <alignment horizontal="center"/>
    </xf>
    <xf numFmtId="0" fontId="37" fillId="0" borderId="33" xfId="0" applyFont="1" applyBorder="1" applyAlignment="1">
      <alignment horizontal="center"/>
    </xf>
    <xf numFmtId="9" fontId="38" fillId="0" borderId="33" xfId="2" applyFont="1" applyBorder="1"/>
    <xf numFmtId="2" fontId="38" fillId="0" borderId="33" xfId="0" applyNumberFormat="1" applyFont="1" applyBorder="1"/>
    <xf numFmtId="0" fontId="38" fillId="0" borderId="33" xfId="0" applyFont="1" applyBorder="1"/>
    <xf numFmtId="166" fontId="38" fillId="0" borderId="18" xfId="1" applyNumberFormat="1" applyFont="1" applyBorder="1" applyAlignment="1">
      <alignment horizontal="left"/>
    </xf>
    <xf numFmtId="166" fontId="38" fillId="0" borderId="35" xfId="1" applyNumberFormat="1" applyFont="1" applyBorder="1" applyAlignment="1">
      <alignment horizontal="left"/>
    </xf>
    <xf numFmtId="0" fontId="38" fillId="0" borderId="34" xfId="0" applyFont="1" applyBorder="1" applyAlignment="1">
      <alignment vertical="center" wrapText="1"/>
    </xf>
    <xf numFmtId="0" fontId="38" fillId="0" borderId="33" xfId="0" applyFont="1" applyBorder="1" applyAlignment="1">
      <alignment vertical="center" wrapText="1"/>
    </xf>
    <xf numFmtId="0" fontId="38" fillId="0" borderId="36" xfId="0" applyFont="1" applyBorder="1" applyAlignment="1">
      <alignment vertical="center" wrapText="1"/>
    </xf>
    <xf numFmtId="0" fontId="38" fillId="0" borderId="29" xfId="0" applyFont="1" applyBorder="1"/>
    <xf numFmtId="166" fontId="38" fillId="0" borderId="37" xfId="1" applyNumberFormat="1" applyFont="1" applyBorder="1"/>
    <xf numFmtId="166" fontId="38" fillId="0" borderId="38" xfId="1" applyNumberFormat="1" applyFont="1" applyBorder="1"/>
    <xf numFmtId="166" fontId="38" fillId="0" borderId="37" xfId="1" applyNumberFormat="1" applyFont="1" applyBorder="1" applyAlignment="1">
      <alignment wrapText="1"/>
    </xf>
    <xf numFmtId="166" fontId="38" fillId="0" borderId="30" xfId="1" applyNumberFormat="1" applyFont="1" applyBorder="1"/>
    <xf numFmtId="165" fontId="38" fillId="0" borderId="30" xfId="1" applyNumberFormat="1" applyFont="1" applyBorder="1"/>
    <xf numFmtId="165" fontId="37" fillId="0" borderId="31" xfId="1" applyNumberFormat="1" applyFont="1" applyBorder="1" applyAlignment="1">
      <alignment horizontal="center"/>
    </xf>
    <xf numFmtId="165" fontId="38" fillId="0" borderId="29" xfId="1" applyNumberFormat="1" applyFont="1" applyBorder="1" applyAlignment="1">
      <alignment wrapText="1"/>
    </xf>
    <xf numFmtId="165" fontId="37" fillId="0" borderId="30" xfId="1" applyNumberFormat="1" applyFont="1" applyBorder="1" applyAlignment="1">
      <alignment horizontal="center"/>
    </xf>
    <xf numFmtId="170" fontId="38" fillId="0" borderId="31" xfId="1" applyNumberFormat="1" applyFont="1" applyBorder="1" applyAlignment="1">
      <alignment horizontal="center"/>
    </xf>
    <xf numFmtId="170" fontId="38" fillId="0" borderId="39" xfId="1" applyNumberFormat="1" applyFont="1" applyBorder="1" applyAlignment="1">
      <alignment wrapText="1"/>
    </xf>
    <xf numFmtId="0" fontId="43" fillId="0" borderId="10" xfId="0" applyFont="1" applyFill="1" applyBorder="1" applyAlignment="1">
      <alignment vertical="center" wrapText="1"/>
    </xf>
    <xf numFmtId="169" fontId="43" fillId="4" borderId="11" xfId="1" applyNumberFormat="1" applyFont="1" applyFill="1" applyBorder="1" applyAlignment="1">
      <alignment vertical="center" wrapText="1"/>
    </xf>
    <xf numFmtId="169" fontId="43" fillId="0" borderId="0" xfId="1" applyNumberFormat="1" applyFont="1" applyFill="1" applyBorder="1" applyAlignment="1">
      <alignment horizontal="left" vertical="center" wrapText="1"/>
    </xf>
    <xf numFmtId="165" fontId="38" fillId="0" borderId="32" xfId="1" applyNumberFormat="1" applyFont="1" applyFill="1" applyBorder="1"/>
    <xf numFmtId="0" fontId="43" fillId="9" borderId="18" xfId="0" applyFont="1" applyFill="1" applyBorder="1" applyAlignment="1">
      <alignment vertical="center" wrapText="1"/>
    </xf>
    <xf numFmtId="165" fontId="38" fillId="0" borderId="33" xfId="1" applyNumberFormat="1" applyFont="1" applyBorder="1" applyAlignment="1">
      <alignment horizontal="center"/>
    </xf>
    <xf numFmtId="0" fontId="38" fillId="0" borderId="37" xfId="0" applyFont="1" applyBorder="1"/>
    <xf numFmtId="0" fontId="38" fillId="0" borderId="38" xfId="0" applyFont="1" applyBorder="1"/>
    <xf numFmtId="165" fontId="38" fillId="0" borderId="37" xfId="1" applyNumberFormat="1" applyFont="1" applyBorder="1" applyAlignment="1">
      <alignment wrapText="1"/>
    </xf>
    <xf numFmtId="0" fontId="39" fillId="0" borderId="40" xfId="0" applyFont="1" applyBorder="1" applyAlignment="1">
      <alignment vertical="center" wrapText="1"/>
    </xf>
    <xf numFmtId="0" fontId="39" fillId="0" borderId="41" xfId="0" applyFont="1" applyBorder="1" applyAlignment="1">
      <alignment vertical="center" wrapText="1"/>
    </xf>
    <xf numFmtId="0" fontId="39" fillId="0" borderId="0" xfId="0" applyFont="1" applyBorder="1" applyAlignment="1">
      <alignment vertical="center" wrapText="1"/>
    </xf>
    <xf numFmtId="0" fontId="43" fillId="5" borderId="18" xfId="0" applyFont="1" applyFill="1" applyBorder="1" applyAlignment="1">
      <alignment vertical="center" wrapText="1"/>
    </xf>
    <xf numFmtId="0" fontId="39" fillId="0" borderId="42" xfId="0" applyFont="1" applyBorder="1" applyAlignment="1">
      <alignment vertical="center" wrapText="1"/>
    </xf>
    <xf numFmtId="0" fontId="39" fillId="0" borderId="43" xfId="0" applyFont="1" applyBorder="1" applyAlignment="1">
      <alignment vertical="center" wrapText="1"/>
    </xf>
    <xf numFmtId="0" fontId="39" fillId="0" borderId="44" xfId="0" applyFont="1" applyBorder="1" applyAlignment="1">
      <alignment vertical="center" wrapText="1"/>
    </xf>
    <xf numFmtId="0" fontId="43" fillId="9" borderId="33" xfId="0" applyFont="1" applyFill="1" applyBorder="1" applyAlignment="1">
      <alignment vertical="center" wrapText="1"/>
    </xf>
    <xf numFmtId="0" fontId="38" fillId="0" borderId="33" xfId="0" applyFont="1" applyBorder="1" applyAlignment="1">
      <alignment horizontal="center"/>
    </xf>
    <xf numFmtId="0" fontId="38" fillId="0" borderId="45" xfId="0" applyFont="1" applyBorder="1"/>
    <xf numFmtId="0" fontId="38" fillId="0" borderId="46" xfId="0" applyFont="1" applyBorder="1"/>
    <xf numFmtId="0" fontId="38" fillId="0" borderId="47" xfId="0" applyFont="1" applyBorder="1"/>
    <xf numFmtId="165" fontId="38" fillId="0" borderId="46" xfId="1" applyNumberFormat="1" applyFont="1" applyBorder="1" applyAlignment="1">
      <alignment wrapText="1"/>
    </xf>
    <xf numFmtId="165" fontId="38" fillId="0" borderId="48" xfId="1" applyNumberFormat="1" applyFont="1" applyBorder="1"/>
    <xf numFmtId="165" fontId="38" fillId="0" borderId="49" xfId="1" applyNumberFormat="1" applyFont="1" applyBorder="1"/>
    <xf numFmtId="165" fontId="37" fillId="0" borderId="50" xfId="1" applyNumberFormat="1" applyFont="1" applyBorder="1" applyAlignment="1">
      <alignment horizontal="center"/>
    </xf>
    <xf numFmtId="165" fontId="38" fillId="0" borderId="45" xfId="1" applyNumberFormat="1" applyFont="1" applyBorder="1" applyAlignment="1">
      <alignment wrapText="1"/>
    </xf>
    <xf numFmtId="165" fontId="37" fillId="0" borderId="48" xfId="1" applyNumberFormat="1" applyFont="1" applyBorder="1" applyAlignment="1">
      <alignment horizontal="center"/>
    </xf>
    <xf numFmtId="170" fontId="38" fillId="0" borderId="50" xfId="1" applyNumberFormat="1" applyFont="1" applyBorder="1" applyAlignment="1">
      <alignment horizontal="center"/>
    </xf>
    <xf numFmtId="170" fontId="38" fillId="0" borderId="51" xfId="1" applyNumberFormat="1" applyFont="1" applyBorder="1" applyAlignment="1">
      <alignment wrapText="1"/>
    </xf>
    <xf numFmtId="169" fontId="43" fillId="4" borderId="11" xfId="1" applyNumberFormat="1" applyFont="1" applyFill="1" applyBorder="1" applyAlignment="1">
      <alignment horizontal="left" vertical="center" wrapText="1"/>
    </xf>
    <xf numFmtId="0" fontId="43" fillId="10" borderId="33" xfId="0" applyFont="1" applyFill="1" applyBorder="1" applyAlignment="1">
      <alignment vertical="center" wrapText="1"/>
    </xf>
    <xf numFmtId="0" fontId="38" fillId="0" borderId="42" xfId="0" applyFont="1" applyBorder="1"/>
    <xf numFmtId="0" fontId="38" fillId="0" borderId="52" xfId="0" applyFont="1" applyBorder="1"/>
    <xf numFmtId="0" fontId="38" fillId="0" borderId="53" xfId="0" applyFont="1" applyBorder="1"/>
    <xf numFmtId="165" fontId="38" fillId="0" borderId="52" xfId="1" applyNumberFormat="1" applyFont="1" applyBorder="1" applyAlignment="1">
      <alignment wrapText="1"/>
    </xf>
    <xf numFmtId="165" fontId="38" fillId="0" borderId="43" xfId="1" applyNumberFormat="1" applyFont="1" applyBorder="1"/>
    <xf numFmtId="165" fontId="37" fillId="0" borderId="44" xfId="1" applyNumberFormat="1" applyFont="1" applyBorder="1" applyAlignment="1">
      <alignment horizontal="center"/>
    </xf>
    <xf numFmtId="165" fontId="38" fillId="0" borderId="42" xfId="1" applyNumberFormat="1" applyFont="1" applyBorder="1" applyAlignment="1">
      <alignment wrapText="1"/>
    </xf>
    <xf numFmtId="165" fontId="37" fillId="0" borderId="43" xfId="1" applyNumberFormat="1" applyFont="1" applyBorder="1" applyAlignment="1">
      <alignment horizontal="center"/>
    </xf>
    <xf numFmtId="170" fontId="38" fillId="0" borderId="44" xfId="1" applyNumberFormat="1" applyFont="1" applyBorder="1" applyAlignment="1">
      <alignment horizontal="center"/>
    </xf>
    <xf numFmtId="170" fontId="38" fillId="0" borderId="54" xfId="1" applyNumberFormat="1" applyFont="1" applyBorder="1" applyAlignment="1">
      <alignment wrapText="1"/>
    </xf>
    <xf numFmtId="169" fontId="43" fillId="10" borderId="11" xfId="1" applyNumberFormat="1" applyFont="1" applyFill="1" applyBorder="1" applyAlignment="1">
      <alignment vertical="center" wrapText="1"/>
    </xf>
    <xf numFmtId="0" fontId="43" fillId="0" borderId="11" xfId="0" applyFont="1" applyFill="1" applyBorder="1" applyAlignment="1">
      <alignment vertical="center" wrapText="1"/>
    </xf>
    <xf numFmtId="165" fontId="38" fillId="0" borderId="18" xfId="1" applyNumberFormat="1" applyFont="1" applyBorder="1" applyAlignment="1"/>
    <xf numFmtId="169" fontId="43" fillId="0" borderId="11" xfId="1" applyNumberFormat="1" applyFont="1" applyFill="1" applyBorder="1" applyAlignment="1">
      <alignment horizontal="left" vertical="center" wrapText="1"/>
    </xf>
    <xf numFmtId="169" fontId="43" fillId="20" borderId="11" xfId="1" applyNumberFormat="1" applyFont="1" applyFill="1" applyBorder="1" applyAlignment="1">
      <alignment horizontal="left" vertical="center" wrapText="1"/>
    </xf>
    <xf numFmtId="0" fontId="43" fillId="5" borderId="33" xfId="0" applyFont="1" applyFill="1" applyBorder="1" applyAlignment="1">
      <alignment vertical="center" wrapText="1"/>
    </xf>
    <xf numFmtId="0" fontId="38" fillId="0" borderId="10" xfId="0" applyFont="1" applyFill="1" applyBorder="1" applyAlignment="1">
      <alignment vertical="center" wrapText="1"/>
    </xf>
    <xf numFmtId="0" fontId="43" fillId="0" borderId="11" xfId="0" applyFont="1" applyBorder="1" applyAlignment="1">
      <alignment horizontal="left" vertical="center" wrapText="1"/>
    </xf>
    <xf numFmtId="0" fontId="38" fillId="0" borderId="0" xfId="0" applyFont="1" applyBorder="1" applyAlignment="1">
      <alignment horizontal="left" vertical="center" wrapText="1"/>
    </xf>
    <xf numFmtId="165" fontId="43" fillId="0" borderId="32" xfId="1" applyNumberFormat="1" applyFont="1" applyBorder="1" applyAlignment="1">
      <alignment horizontal="right" vertical="center" wrapText="1"/>
    </xf>
    <xf numFmtId="165" fontId="43" fillId="0" borderId="33" xfId="1" applyNumberFormat="1" applyFont="1" applyBorder="1" applyAlignment="1">
      <alignment horizontal="right" vertical="center" wrapText="1"/>
    </xf>
    <xf numFmtId="0" fontId="39" fillId="0" borderId="45" xfId="0" applyFont="1" applyBorder="1" applyAlignment="1">
      <alignment vertical="center" wrapText="1"/>
    </xf>
    <xf numFmtId="0" fontId="39" fillId="0" borderId="49" xfId="0" applyFont="1" applyBorder="1" applyAlignment="1">
      <alignment vertical="center" wrapText="1"/>
    </xf>
    <xf numFmtId="0" fontId="39" fillId="0" borderId="55" xfId="0" applyFont="1" applyBorder="1" applyAlignment="1">
      <alignment vertical="center" wrapText="1"/>
    </xf>
    <xf numFmtId="0" fontId="39" fillId="0" borderId="56" xfId="0" applyFont="1" applyBorder="1" applyAlignment="1">
      <alignment vertical="center" wrapText="1"/>
    </xf>
    <xf numFmtId="0" fontId="39" fillId="0" borderId="57" xfId="0" applyFont="1" applyBorder="1" applyAlignment="1">
      <alignment vertical="center" wrapText="1"/>
    </xf>
    <xf numFmtId="0" fontId="39" fillId="0" borderId="58" xfId="0" applyFont="1" applyBorder="1" applyAlignment="1">
      <alignment vertical="center" wrapText="1"/>
    </xf>
    <xf numFmtId="0" fontId="39" fillId="0" borderId="23" xfId="0" applyFont="1" applyBorder="1" applyAlignment="1">
      <alignment vertical="center" wrapText="1"/>
    </xf>
    <xf numFmtId="0" fontId="39" fillId="0" borderId="26" xfId="0" applyFont="1" applyBorder="1" applyAlignment="1">
      <alignment vertical="center" wrapText="1"/>
    </xf>
    <xf numFmtId="0" fontId="39" fillId="0" borderId="27" xfId="0" applyFont="1" applyBorder="1" applyAlignment="1">
      <alignment vertical="center" wrapText="1"/>
    </xf>
    <xf numFmtId="169" fontId="43" fillId="20" borderId="11" xfId="1" applyNumberFormat="1" applyFont="1" applyFill="1" applyBorder="1" applyAlignment="1">
      <alignment vertical="center" wrapText="1"/>
    </xf>
    <xf numFmtId="169" fontId="43" fillId="0" borderId="0" xfId="1" applyNumberFormat="1" applyFont="1" applyFill="1" applyBorder="1" applyAlignment="1">
      <alignment vertical="center" wrapText="1"/>
    </xf>
    <xf numFmtId="165" fontId="38" fillId="0" borderId="76" xfId="1" applyNumberFormat="1" applyFont="1" applyFill="1" applyBorder="1"/>
    <xf numFmtId="0" fontId="38" fillId="0" borderId="0" xfId="0" applyFont="1" applyFill="1"/>
    <xf numFmtId="169" fontId="43" fillId="0" borderId="5" xfId="1" applyNumberFormat="1" applyFont="1" applyFill="1" applyBorder="1" applyAlignment="1">
      <alignment vertical="center" wrapText="1"/>
    </xf>
    <xf numFmtId="165" fontId="38" fillId="0" borderId="59" xfId="1" applyNumberFormat="1" applyFont="1" applyFill="1" applyBorder="1"/>
    <xf numFmtId="165" fontId="38" fillId="0" borderId="60" xfId="1" applyNumberFormat="1" applyFont="1" applyFill="1" applyBorder="1"/>
    <xf numFmtId="165" fontId="38" fillId="0" borderId="61" xfId="1" applyNumberFormat="1" applyFont="1" applyBorder="1"/>
    <xf numFmtId="2" fontId="41" fillId="0" borderId="146" xfId="1" applyNumberFormat="1" applyFont="1" applyBorder="1"/>
    <xf numFmtId="2" fontId="41" fillId="0" borderId="64" xfId="1" applyNumberFormat="1" applyFont="1" applyBorder="1"/>
    <xf numFmtId="0" fontId="43" fillId="10" borderId="60" xfId="0" applyFont="1" applyFill="1" applyBorder="1" applyAlignment="1">
      <alignment vertical="center" wrapText="1"/>
    </xf>
    <xf numFmtId="165" fontId="38" fillId="0" borderId="60" xfId="1" applyNumberFormat="1" applyFont="1" applyBorder="1" applyAlignment="1">
      <alignment horizontal="center"/>
    </xf>
    <xf numFmtId="0" fontId="38" fillId="0" borderId="60" xfId="0" applyFont="1" applyBorder="1" applyAlignment="1">
      <alignment horizontal="center"/>
    </xf>
    <xf numFmtId="0" fontId="37" fillId="0" borderId="60" xfId="0" applyFont="1" applyBorder="1" applyAlignment="1">
      <alignment horizontal="center"/>
    </xf>
    <xf numFmtId="9" fontId="38" fillId="0" borderId="60" xfId="2" applyFont="1" applyBorder="1"/>
    <xf numFmtId="2" fontId="38" fillId="0" borderId="60" xfId="0" applyNumberFormat="1" applyFont="1" applyBorder="1"/>
    <xf numFmtId="0" fontId="38" fillId="0" borderId="60" xfId="0" applyFont="1" applyBorder="1"/>
    <xf numFmtId="166" fontId="38" fillId="0" borderId="61" xfId="1" applyNumberFormat="1" applyFont="1" applyBorder="1" applyAlignment="1">
      <alignment horizontal="left"/>
    </xf>
    <xf numFmtId="166" fontId="38" fillId="0" borderId="62" xfId="1" applyNumberFormat="1" applyFont="1" applyBorder="1" applyAlignment="1">
      <alignment horizontal="left"/>
    </xf>
    <xf numFmtId="0" fontId="38" fillId="0" borderId="63" xfId="0" applyFont="1" applyBorder="1" applyAlignment="1">
      <alignment vertical="center" wrapText="1"/>
    </xf>
    <xf numFmtId="0" fontId="38" fillId="0" borderId="60" xfId="0" applyFont="1" applyBorder="1" applyAlignment="1">
      <alignment vertical="center" wrapText="1"/>
    </xf>
    <xf numFmtId="0" fontId="38" fillId="0" borderId="64" xfId="0" applyFont="1" applyBorder="1" applyAlignment="1">
      <alignment vertical="center" wrapText="1"/>
    </xf>
    <xf numFmtId="0" fontId="38" fillId="0" borderId="65" xfId="0" applyFont="1" applyBorder="1"/>
    <xf numFmtId="0" fontId="38" fillId="0" borderId="66" xfId="0" applyFont="1" applyBorder="1"/>
    <xf numFmtId="0" fontId="38" fillId="0" borderId="67" xfId="0" applyFont="1" applyBorder="1"/>
    <xf numFmtId="165" fontId="38" fillId="0" borderId="66" xfId="1" applyNumberFormat="1" applyFont="1" applyBorder="1" applyAlignment="1">
      <alignment wrapText="1"/>
    </xf>
    <xf numFmtId="165" fontId="38" fillId="0" borderId="68" xfId="1" applyNumberFormat="1" applyFont="1" applyBorder="1"/>
    <xf numFmtId="165" fontId="38" fillId="0" borderId="69" xfId="1" applyNumberFormat="1" applyFont="1" applyBorder="1"/>
    <xf numFmtId="165" fontId="37" fillId="0" borderId="70" xfId="1" applyNumberFormat="1" applyFont="1" applyBorder="1" applyAlignment="1">
      <alignment horizontal="center"/>
    </xf>
    <xf numFmtId="165" fontId="38" fillId="0" borderId="65" xfId="1" applyNumberFormat="1" applyFont="1" applyBorder="1" applyAlignment="1">
      <alignment wrapText="1"/>
    </xf>
    <xf numFmtId="165" fontId="37" fillId="0" borderId="68" xfId="1" applyNumberFormat="1" applyFont="1" applyBorder="1" applyAlignment="1">
      <alignment horizontal="center"/>
    </xf>
    <xf numFmtId="170" fontId="38" fillId="0" borderId="70" xfId="1" applyNumberFormat="1" applyFont="1" applyBorder="1" applyAlignment="1">
      <alignment horizontal="center"/>
    </xf>
    <xf numFmtId="170" fontId="38" fillId="0" borderId="71" xfId="1" applyNumberFormat="1" applyFont="1" applyBorder="1" applyAlignment="1">
      <alignment wrapText="1"/>
    </xf>
    <xf numFmtId="0" fontId="39" fillId="0" borderId="72" xfId="0" applyFont="1" applyBorder="1" applyAlignment="1">
      <alignment vertical="center" wrapText="1"/>
    </xf>
    <xf numFmtId="0" fontId="39" fillId="0" borderId="73" xfId="0" applyFont="1" applyBorder="1" applyAlignment="1">
      <alignment vertical="center" wrapText="1"/>
    </xf>
    <xf numFmtId="0" fontId="39" fillId="0" borderId="74" xfId="0" applyFont="1" applyBorder="1" applyAlignment="1">
      <alignment vertical="center" wrapText="1"/>
    </xf>
    <xf numFmtId="165" fontId="38" fillId="0" borderId="75" xfId="1" applyNumberFormat="1" applyFont="1" applyFill="1" applyBorder="1"/>
    <xf numFmtId="165" fontId="38" fillId="0" borderId="77" xfId="1" applyNumberFormat="1" applyFont="1" applyBorder="1"/>
    <xf numFmtId="2" fontId="41" fillId="0" borderId="159" xfId="1" applyNumberFormat="1" applyFont="1" applyBorder="1"/>
    <xf numFmtId="2" fontId="41" fillId="0" borderId="80" xfId="1" applyNumberFormat="1" applyFont="1" applyBorder="1"/>
    <xf numFmtId="0" fontId="43" fillId="10" borderId="76" xfId="0" applyFont="1" applyFill="1" applyBorder="1" applyAlignment="1">
      <alignment vertical="center" wrapText="1"/>
    </xf>
    <xf numFmtId="165" fontId="38" fillId="0" borderId="76" xfId="1" applyNumberFormat="1" applyFont="1" applyBorder="1" applyAlignment="1">
      <alignment horizontal="center"/>
    </xf>
    <xf numFmtId="0" fontId="38" fillId="0" borderId="76" xfId="0" applyFont="1" applyBorder="1" applyAlignment="1">
      <alignment horizontal="center"/>
    </xf>
    <xf numFmtId="0" fontId="37" fillId="0" borderId="76" xfId="0" applyFont="1" applyBorder="1" applyAlignment="1">
      <alignment horizontal="center"/>
    </xf>
    <xf numFmtId="9" fontId="38" fillId="0" borderId="76" xfId="2" applyFont="1" applyBorder="1"/>
    <xf numFmtId="2" fontId="38" fillId="0" borderId="76" xfId="0" applyNumberFormat="1" applyFont="1" applyBorder="1"/>
    <xf numFmtId="0" fontId="38" fillId="0" borderId="76" xfId="0" applyFont="1" applyBorder="1"/>
    <xf numFmtId="166" fontId="38" fillId="0" borderId="77" xfId="1" applyNumberFormat="1" applyFont="1" applyBorder="1" applyAlignment="1">
      <alignment horizontal="left"/>
    </xf>
    <xf numFmtId="166" fontId="38" fillId="0" borderId="78" xfId="1" applyNumberFormat="1" applyFont="1" applyBorder="1" applyAlignment="1">
      <alignment horizontal="left"/>
    </xf>
    <xf numFmtId="0" fontId="38" fillId="0" borderId="79" xfId="0" applyFont="1" applyBorder="1" applyAlignment="1">
      <alignment vertical="center" wrapText="1"/>
    </xf>
    <xf numFmtId="0" fontId="38" fillId="0" borderId="76" xfId="0" applyFont="1" applyBorder="1" applyAlignment="1">
      <alignment vertical="center" wrapText="1"/>
    </xf>
    <xf numFmtId="0" fontId="38" fillId="0" borderId="80" xfId="0" applyFont="1" applyBorder="1" applyAlignment="1">
      <alignment vertical="center" wrapText="1"/>
    </xf>
    <xf numFmtId="0" fontId="38" fillId="0" borderId="10" xfId="0" quotePrefix="1" applyNumberFormat="1" applyFont="1" applyFill="1" applyBorder="1" applyAlignment="1">
      <alignment vertical="center" wrapText="1"/>
    </xf>
    <xf numFmtId="0" fontId="38" fillId="0" borderId="11" xfId="0" quotePrefix="1" applyNumberFormat="1" applyFont="1" applyFill="1" applyBorder="1" applyAlignment="1">
      <alignment wrapText="1"/>
    </xf>
    <xf numFmtId="0" fontId="38" fillId="0" borderId="0" xfId="0" quotePrefix="1" applyNumberFormat="1" applyFont="1" applyFill="1" applyBorder="1" applyAlignment="1">
      <alignment wrapText="1"/>
    </xf>
    <xf numFmtId="165" fontId="38" fillId="0" borderId="32" xfId="1" applyNumberFormat="1" applyFont="1" applyFill="1" applyBorder="1" applyAlignment="1">
      <alignment wrapText="1"/>
    </xf>
    <xf numFmtId="165" fontId="38" fillId="0" borderId="33" xfId="1" applyNumberFormat="1" applyFont="1" applyFill="1" applyBorder="1" applyAlignment="1">
      <alignment wrapText="1"/>
    </xf>
    <xf numFmtId="165" fontId="38" fillId="0" borderId="18" xfId="1" applyNumberFormat="1" applyFont="1" applyFill="1" applyBorder="1" applyAlignment="1"/>
    <xf numFmtId="2" fontId="37" fillId="0" borderId="141" xfId="0" applyNumberFormat="1" applyFont="1" applyFill="1" applyBorder="1"/>
    <xf numFmtId="2" fontId="37" fillId="0" borderId="36" xfId="0" applyNumberFormat="1" applyFont="1" applyFill="1" applyBorder="1"/>
    <xf numFmtId="0" fontId="38" fillId="0" borderId="33" xfId="0" applyFont="1" applyFill="1" applyBorder="1" applyAlignment="1">
      <alignment wrapText="1"/>
    </xf>
    <xf numFmtId="0" fontId="38" fillId="0" borderId="33" xfId="0" applyFont="1" applyFill="1" applyBorder="1" applyAlignment="1">
      <alignment horizontal="center" wrapText="1"/>
    </xf>
    <xf numFmtId="0" fontId="38" fillId="0" borderId="33" xfId="0" applyFont="1" applyFill="1" applyBorder="1" applyAlignment="1">
      <alignment horizontal="right" wrapText="1"/>
    </xf>
    <xf numFmtId="0" fontId="38" fillId="0" borderId="33" xfId="0" applyFont="1" applyFill="1" applyBorder="1" applyAlignment="1">
      <alignment vertical="center" wrapText="1"/>
    </xf>
    <xf numFmtId="166" fontId="38" fillId="0" borderId="18" xfId="1" applyNumberFormat="1" applyFont="1" applyFill="1" applyBorder="1" applyAlignment="1">
      <alignment wrapText="1"/>
    </xf>
    <xf numFmtId="166" fontId="38" fillId="8" borderId="35" xfId="1" quotePrefix="1" applyNumberFormat="1" applyFont="1" applyFill="1" applyBorder="1" applyAlignment="1">
      <alignment vertical="center" wrapText="1"/>
    </xf>
    <xf numFmtId="1" fontId="38" fillId="4" borderId="34" xfId="0" quotePrefix="1" applyNumberFormat="1" applyFont="1" applyFill="1" applyBorder="1" applyAlignment="1">
      <alignment vertical="center" wrapText="1"/>
    </xf>
    <xf numFmtId="0" fontId="38" fillId="0" borderId="33" xfId="0" quotePrefix="1" applyNumberFormat="1" applyFont="1" applyFill="1" applyBorder="1" applyAlignment="1">
      <alignment horizontal="center" vertical="center" wrapText="1"/>
    </xf>
    <xf numFmtId="0" fontId="38" fillId="0" borderId="33" xfId="0" quotePrefix="1" applyNumberFormat="1" applyFont="1" applyFill="1" applyBorder="1" applyAlignment="1">
      <alignment vertical="center" wrapText="1"/>
    </xf>
    <xf numFmtId="0" fontId="38" fillId="0" borderId="36" xfId="0" quotePrefix="1" applyNumberFormat="1" applyFont="1" applyFill="1" applyBorder="1" applyAlignment="1">
      <alignment horizontal="center" vertical="center" wrapText="1"/>
    </xf>
    <xf numFmtId="0" fontId="38" fillId="0" borderId="29" xfId="0" quotePrefix="1" applyNumberFormat="1" applyFont="1" applyFill="1" applyBorder="1" applyAlignment="1">
      <alignment horizontal="center" vertical="center" wrapText="1"/>
    </xf>
    <xf numFmtId="0" fontId="38" fillId="0" borderId="37" xfId="0" quotePrefix="1" applyNumberFormat="1" applyFont="1" applyFill="1" applyBorder="1" applyAlignment="1">
      <alignment horizontal="center" vertical="center" wrapText="1"/>
    </xf>
    <xf numFmtId="0" fontId="38" fillId="0" borderId="38" xfId="0" quotePrefix="1" applyNumberFormat="1" applyFont="1" applyFill="1" applyBorder="1" applyAlignment="1">
      <alignment horizontal="center" vertical="center" wrapText="1"/>
    </xf>
    <xf numFmtId="165" fontId="38" fillId="0" borderId="37" xfId="1" applyNumberFormat="1" applyFont="1" applyFill="1" applyBorder="1" applyAlignment="1"/>
    <xf numFmtId="165" fontId="38" fillId="0" borderId="30" xfId="1" applyNumberFormat="1" applyFont="1" applyFill="1" applyBorder="1" applyAlignment="1">
      <alignment wrapText="1"/>
    </xf>
    <xf numFmtId="165" fontId="38" fillId="0" borderId="31" xfId="1" applyNumberFormat="1" applyFont="1" applyFill="1" applyBorder="1" applyAlignment="1">
      <alignment wrapText="1"/>
    </xf>
    <xf numFmtId="165" fontId="38" fillId="0" borderId="29" xfId="1" applyNumberFormat="1" applyFont="1" applyFill="1" applyBorder="1" applyAlignment="1">
      <alignment wrapText="1"/>
    </xf>
    <xf numFmtId="165" fontId="38" fillId="0" borderId="30" xfId="1" applyNumberFormat="1" applyFont="1" applyFill="1" applyBorder="1" applyAlignment="1"/>
    <xf numFmtId="170" fontId="38" fillId="0" borderId="39" xfId="1" applyNumberFormat="1" applyFont="1" applyFill="1" applyBorder="1" applyAlignment="1">
      <alignment wrapText="1"/>
    </xf>
    <xf numFmtId="167" fontId="39" fillId="0" borderId="29" xfId="0" quotePrefix="1" applyNumberFormat="1" applyFont="1" applyFill="1" applyBorder="1" applyAlignment="1">
      <alignment vertical="center" wrapText="1"/>
    </xf>
    <xf numFmtId="0" fontId="44" fillId="0" borderId="30" xfId="0" applyFont="1" applyBorder="1" applyAlignment="1">
      <alignment horizontal="center"/>
    </xf>
    <xf numFmtId="0" fontId="39" fillId="0" borderId="30" xfId="0" applyFont="1" applyBorder="1" applyAlignment="1">
      <alignment wrapText="1"/>
    </xf>
    <xf numFmtId="0" fontId="38" fillId="0" borderId="11" xfId="0" applyNumberFormat="1" applyFont="1" applyFill="1" applyBorder="1" applyAlignment="1">
      <alignment wrapText="1"/>
    </xf>
    <xf numFmtId="0" fontId="38" fillId="0" borderId="0" xfId="0" applyNumberFormat="1" applyFont="1" applyFill="1" applyBorder="1" applyAlignment="1">
      <alignment wrapText="1"/>
    </xf>
    <xf numFmtId="165" fontId="38" fillId="0" borderId="43" xfId="1" applyNumberFormat="1" applyFont="1" applyFill="1" applyBorder="1" applyAlignment="1">
      <alignment wrapText="1"/>
    </xf>
    <xf numFmtId="165" fontId="38" fillId="0" borderId="44" xfId="1" applyNumberFormat="1" applyFont="1" applyFill="1" applyBorder="1" applyAlignment="1">
      <alignment wrapText="1"/>
    </xf>
    <xf numFmtId="165" fontId="38" fillId="0" borderId="43" xfId="1" applyNumberFormat="1" applyFont="1" applyFill="1" applyBorder="1" applyAlignment="1"/>
    <xf numFmtId="170" fontId="38" fillId="0" borderId="54" xfId="1" applyNumberFormat="1" applyFont="1" applyFill="1" applyBorder="1" applyAlignment="1">
      <alignment wrapText="1"/>
    </xf>
    <xf numFmtId="167" fontId="39" fillId="0" borderId="45" xfId="0" quotePrefix="1" applyNumberFormat="1" applyFont="1" applyFill="1" applyBorder="1" applyAlignment="1">
      <alignment vertical="center" wrapText="1"/>
    </xf>
    <xf numFmtId="0" fontId="44" fillId="0" borderId="49" xfId="0" applyFont="1" applyBorder="1" applyAlignment="1">
      <alignment horizontal="center"/>
    </xf>
    <xf numFmtId="0" fontId="39" fillId="0" borderId="49" xfId="0" applyFont="1" applyBorder="1" applyAlignment="1">
      <alignment wrapText="1"/>
    </xf>
    <xf numFmtId="165" fontId="43" fillId="0" borderId="30" xfId="1" applyNumberFormat="1" applyFont="1" applyFill="1" applyBorder="1" applyAlignment="1">
      <alignment wrapText="1"/>
    </xf>
    <xf numFmtId="165" fontId="43" fillId="0" borderId="31" xfId="1" applyNumberFormat="1" applyFont="1" applyFill="1" applyBorder="1" applyAlignment="1">
      <alignment wrapText="1"/>
    </xf>
    <xf numFmtId="165" fontId="43" fillId="0" borderId="29" xfId="1" applyNumberFormat="1" applyFont="1" applyFill="1" applyBorder="1" applyAlignment="1">
      <alignment wrapText="1"/>
    </xf>
    <xf numFmtId="170" fontId="43" fillId="0" borderId="39" xfId="1" applyNumberFormat="1" applyFont="1" applyFill="1" applyBorder="1" applyAlignment="1">
      <alignment wrapText="1"/>
    </xf>
    <xf numFmtId="167" fontId="45" fillId="0" borderId="23" xfId="0" quotePrefix="1" applyNumberFormat="1" applyFont="1" applyFill="1" applyBorder="1" applyAlignment="1">
      <alignment vertical="center" wrapText="1"/>
    </xf>
    <xf numFmtId="0" fontId="44" fillId="0" borderId="26" xfId="0" applyFont="1" applyBorder="1" applyAlignment="1">
      <alignment horizontal="center"/>
    </xf>
    <xf numFmtId="0" fontId="39" fillId="0" borderId="26" xfId="0" applyFont="1" applyBorder="1" applyAlignment="1">
      <alignment wrapText="1"/>
    </xf>
    <xf numFmtId="0" fontId="43" fillId="0" borderId="10" xfId="0" applyFont="1" applyBorder="1" applyAlignment="1">
      <alignment vertical="center" wrapText="1"/>
    </xf>
    <xf numFmtId="0" fontId="43" fillId="0" borderId="11" xfId="0" applyFont="1" applyFill="1" applyBorder="1" applyAlignment="1">
      <alignment horizontal="left" vertical="center" wrapText="1"/>
    </xf>
    <xf numFmtId="0" fontId="38" fillId="4" borderId="0" xfId="0" applyNumberFormat="1" applyFont="1" applyFill="1" applyBorder="1" applyAlignment="1">
      <alignment horizontal="left" vertical="center" wrapText="1"/>
    </xf>
    <xf numFmtId="165" fontId="38" fillId="0" borderId="32" xfId="1" applyNumberFormat="1" applyFont="1" applyBorder="1" applyAlignment="1">
      <alignment horizontal="right" vertical="center" wrapText="1"/>
    </xf>
    <xf numFmtId="165" fontId="38" fillId="0" borderId="33" xfId="1" applyNumberFormat="1" applyFont="1" applyBorder="1" applyAlignment="1">
      <alignment horizontal="right" vertical="center" wrapText="1"/>
    </xf>
    <xf numFmtId="0" fontId="43" fillId="14" borderId="11" xfId="0" applyFont="1" applyFill="1" applyBorder="1" applyAlignment="1">
      <alignment horizontal="left" vertical="center" wrapText="1"/>
    </xf>
    <xf numFmtId="0" fontId="38" fillId="11" borderId="5" xfId="0" applyFont="1" applyFill="1" applyBorder="1" applyAlignment="1">
      <alignment horizontal="left" vertical="center" wrapText="1"/>
    </xf>
    <xf numFmtId="165" fontId="38" fillId="11" borderId="59" xfId="1" applyNumberFormat="1" applyFont="1" applyFill="1" applyBorder="1" applyAlignment="1">
      <alignment horizontal="right" vertical="center" wrapText="1"/>
    </xf>
    <xf numFmtId="165" fontId="38" fillId="11" borderId="60" xfId="1" applyNumberFormat="1" applyFont="1" applyFill="1" applyBorder="1" applyAlignment="1">
      <alignment horizontal="right" vertical="center" wrapText="1"/>
    </xf>
    <xf numFmtId="165" fontId="42" fillId="0" borderId="60" xfId="1" applyNumberFormat="1" applyFont="1" applyBorder="1" applyAlignment="1">
      <alignment horizontal="center"/>
    </xf>
    <xf numFmtId="166" fontId="38" fillId="0" borderId="66" xfId="1" applyNumberFormat="1" applyFont="1" applyBorder="1"/>
    <xf numFmtId="166" fontId="38" fillId="0" borderId="67" xfId="1" applyNumberFormat="1" applyFont="1" applyBorder="1"/>
    <xf numFmtId="165" fontId="37" fillId="0" borderId="81" xfId="1" applyNumberFormat="1" applyFont="1" applyBorder="1" applyAlignment="1">
      <alignment horizontal="center"/>
    </xf>
    <xf numFmtId="165" fontId="37" fillId="0" borderId="69" xfId="1" applyNumberFormat="1" applyFont="1" applyBorder="1" applyAlignment="1">
      <alignment horizontal="center"/>
    </xf>
    <xf numFmtId="170" fontId="38" fillId="0" borderId="81" xfId="1" applyNumberFormat="1" applyFont="1" applyBorder="1" applyAlignment="1">
      <alignment horizontal="center"/>
    </xf>
    <xf numFmtId="170" fontId="38" fillId="0" borderId="82" xfId="1" applyNumberFormat="1" applyFont="1" applyBorder="1" applyAlignment="1">
      <alignment wrapText="1"/>
    </xf>
    <xf numFmtId="165" fontId="38" fillId="0" borderId="75" xfId="1" applyNumberFormat="1" applyFont="1" applyFill="1" applyBorder="1" applyAlignment="1">
      <alignment wrapText="1"/>
    </xf>
    <xf numFmtId="165" fontId="38" fillId="0" borderId="76" xfId="1" applyNumberFormat="1" applyFont="1" applyFill="1" applyBorder="1" applyAlignment="1">
      <alignment wrapText="1"/>
    </xf>
    <xf numFmtId="165" fontId="38" fillId="0" borderId="77" xfId="1" applyNumberFormat="1" applyFont="1" applyFill="1" applyBorder="1" applyAlignment="1"/>
    <xf numFmtId="2" fontId="37" fillId="0" borderId="159" xfId="0" applyNumberFormat="1" applyFont="1" applyFill="1" applyBorder="1"/>
    <xf numFmtId="2" fontId="37" fillId="0" borderId="80" xfId="0" applyNumberFormat="1" applyFont="1" applyFill="1" applyBorder="1"/>
    <xf numFmtId="0" fontId="38" fillId="0" borderId="76" xfId="0" applyFont="1" applyFill="1" applyBorder="1" applyAlignment="1">
      <alignment wrapText="1"/>
    </xf>
    <xf numFmtId="0" fontId="38" fillId="0" borderId="76" xfId="0" applyFont="1" applyFill="1" applyBorder="1" applyAlignment="1">
      <alignment horizontal="center" wrapText="1"/>
    </xf>
    <xf numFmtId="0" fontId="38" fillId="0" borderId="76" xfId="0" applyFont="1" applyFill="1" applyBorder="1" applyAlignment="1">
      <alignment horizontal="right" wrapText="1"/>
    </xf>
    <xf numFmtId="0" fontId="38" fillId="0" borderId="76" xfId="0" applyFont="1" applyFill="1" applyBorder="1" applyAlignment="1">
      <alignment vertical="center" wrapText="1"/>
    </xf>
    <xf numFmtId="166" fontId="38" fillId="0" borderId="77" xfId="1" applyNumberFormat="1" applyFont="1" applyFill="1" applyBorder="1" applyAlignment="1">
      <alignment wrapText="1"/>
    </xf>
    <xf numFmtId="166" fontId="38" fillId="8" borderId="78" xfId="1" quotePrefix="1" applyNumberFormat="1" applyFont="1" applyFill="1" applyBorder="1" applyAlignment="1">
      <alignment vertical="center" wrapText="1"/>
    </xf>
    <xf numFmtId="1" fontId="38" fillId="4" borderId="79" xfId="0" quotePrefix="1" applyNumberFormat="1" applyFont="1" applyFill="1" applyBorder="1" applyAlignment="1">
      <alignment vertical="center" wrapText="1"/>
    </xf>
    <xf numFmtId="0" fontId="38" fillId="0" borderId="76" xfId="0" quotePrefix="1" applyNumberFormat="1" applyFont="1" applyFill="1" applyBorder="1" applyAlignment="1">
      <alignment horizontal="center" vertical="center" wrapText="1"/>
    </xf>
    <xf numFmtId="0" fontId="38" fillId="0" borderId="76" xfId="0" quotePrefix="1" applyNumberFormat="1" applyFont="1" applyFill="1" applyBorder="1" applyAlignment="1">
      <alignment vertical="center" wrapText="1"/>
    </xf>
    <xf numFmtId="0" fontId="38" fillId="0" borderId="80" xfId="0" quotePrefix="1" applyNumberFormat="1" applyFont="1" applyFill="1" applyBorder="1" applyAlignment="1">
      <alignment horizontal="center" vertical="center" wrapText="1"/>
    </xf>
    <xf numFmtId="0" fontId="38" fillId="0" borderId="42" xfId="0" quotePrefix="1" applyNumberFormat="1" applyFont="1" applyFill="1" applyBorder="1" applyAlignment="1">
      <alignment horizontal="center" vertical="center" wrapText="1"/>
    </xf>
    <xf numFmtId="0" fontId="38" fillId="0" borderId="52" xfId="0" quotePrefix="1" applyNumberFormat="1" applyFont="1" applyFill="1" applyBorder="1" applyAlignment="1">
      <alignment horizontal="center" vertical="center" wrapText="1"/>
    </xf>
    <xf numFmtId="0" fontId="38" fillId="0" borderId="53" xfId="0" quotePrefix="1" applyNumberFormat="1" applyFont="1" applyFill="1" applyBorder="1" applyAlignment="1">
      <alignment horizontal="center" vertical="center" wrapText="1"/>
    </xf>
    <xf numFmtId="165" fontId="38" fillId="0" borderId="52" xfId="1" applyNumberFormat="1" applyFont="1" applyFill="1" applyBorder="1" applyAlignment="1"/>
    <xf numFmtId="165" fontId="38" fillId="0" borderId="42" xfId="1" applyNumberFormat="1" applyFont="1" applyFill="1" applyBorder="1" applyAlignment="1">
      <alignment wrapText="1"/>
    </xf>
    <xf numFmtId="0" fontId="38" fillId="0" borderId="6" xfId="0" applyFont="1" applyBorder="1"/>
    <xf numFmtId="165" fontId="38" fillId="0" borderId="18" xfId="1" applyNumberFormat="1" applyFont="1" applyFill="1" applyBorder="1" applyAlignment="1">
      <alignment wrapText="1"/>
    </xf>
    <xf numFmtId="0" fontId="38" fillId="0" borderId="33" xfId="0" applyFont="1" applyFill="1" applyBorder="1" applyAlignment="1">
      <alignment horizontal="center"/>
    </xf>
    <xf numFmtId="9" fontId="38" fillId="0" borderId="33" xfId="2" applyFont="1" applyFill="1" applyBorder="1" applyAlignment="1"/>
    <xf numFmtId="2" fontId="38" fillId="0" borderId="33" xfId="0" applyNumberFormat="1" applyFont="1" applyFill="1" applyBorder="1" applyAlignment="1">
      <alignment wrapText="1"/>
    </xf>
    <xf numFmtId="166" fontId="38" fillId="4" borderId="35" xfId="1" quotePrefix="1" applyNumberFormat="1" applyFont="1" applyFill="1" applyBorder="1" applyAlignment="1">
      <alignment vertical="center" wrapText="1"/>
    </xf>
    <xf numFmtId="0" fontId="38" fillId="0" borderId="34" xfId="0" applyNumberFormat="1" applyFont="1" applyFill="1" applyBorder="1" applyAlignment="1">
      <alignment horizontal="center" vertical="center" wrapText="1"/>
    </xf>
    <xf numFmtId="0" fontId="38" fillId="0" borderId="33" xfId="0" applyNumberFormat="1" applyFont="1" applyFill="1" applyBorder="1" applyAlignment="1">
      <alignment horizontal="center" vertical="center" wrapText="1"/>
    </xf>
    <xf numFmtId="0" fontId="38" fillId="0" borderId="33" xfId="0" applyNumberFormat="1" applyFont="1" applyFill="1" applyBorder="1" applyAlignment="1">
      <alignment vertical="center" wrapText="1"/>
    </xf>
    <xf numFmtId="0" fontId="38" fillId="0" borderId="33" xfId="0" applyNumberFormat="1" applyFont="1" applyFill="1" applyBorder="1" applyAlignment="1">
      <alignment horizontal="center" wrapText="1"/>
    </xf>
    <xf numFmtId="0" fontId="38" fillId="0" borderId="36" xfId="0" applyNumberFormat="1" applyFont="1" applyFill="1" applyBorder="1" applyAlignment="1">
      <alignment horizontal="center" vertical="center" wrapText="1"/>
    </xf>
    <xf numFmtId="2" fontId="38" fillId="5" borderId="29" xfId="0" applyNumberFormat="1" applyFont="1" applyFill="1" applyBorder="1" applyAlignment="1">
      <alignment wrapText="1"/>
    </xf>
    <xf numFmtId="2" fontId="38" fillId="0" borderId="37" xfId="0" applyNumberFormat="1" applyFont="1" applyFill="1" applyBorder="1" applyAlignment="1">
      <alignment wrapText="1"/>
    </xf>
    <xf numFmtId="2" fontId="38" fillId="0" borderId="38" xfId="0" applyNumberFormat="1" applyFont="1" applyFill="1" applyBorder="1" applyAlignment="1">
      <alignment wrapText="1"/>
    </xf>
    <xf numFmtId="165" fontId="38" fillId="0" borderId="37" xfId="1" applyNumberFormat="1" applyFont="1" applyFill="1" applyBorder="1" applyAlignment="1">
      <alignment wrapText="1"/>
    </xf>
    <xf numFmtId="170" fontId="38" fillId="0" borderId="39" xfId="1" quotePrefix="1" applyNumberFormat="1" applyFont="1" applyFill="1" applyBorder="1" applyAlignment="1">
      <alignment wrapText="1"/>
    </xf>
    <xf numFmtId="0" fontId="39" fillId="0" borderId="23" xfId="0" applyNumberFormat="1" applyFont="1" applyFill="1" applyBorder="1" applyAlignment="1">
      <alignment horizontal="center" vertical="center" wrapText="1"/>
    </xf>
    <xf numFmtId="0" fontId="39" fillId="0" borderId="26" xfId="0" applyNumberFormat="1" applyFont="1" applyFill="1" applyBorder="1" applyAlignment="1">
      <alignment horizontal="center" vertical="center" wrapText="1"/>
    </xf>
    <xf numFmtId="0" fontId="39" fillId="0" borderId="27" xfId="0" applyNumberFormat="1" applyFont="1" applyFill="1" applyBorder="1" applyAlignment="1">
      <alignment horizontal="center" vertical="center" wrapText="1"/>
    </xf>
    <xf numFmtId="0" fontId="38" fillId="0" borderId="34" xfId="0" applyFont="1" applyFill="1" applyBorder="1" applyAlignment="1">
      <alignment horizontal="center" vertical="center" wrapText="1"/>
    </xf>
    <xf numFmtId="0" fontId="38" fillId="0" borderId="33" xfId="0" applyFont="1" applyFill="1" applyBorder="1" applyAlignment="1">
      <alignment horizontal="center" vertical="center" wrapText="1"/>
    </xf>
    <xf numFmtId="0" fontId="38" fillId="0" borderId="36" xfId="0" applyFont="1" applyFill="1" applyBorder="1" applyAlignment="1">
      <alignment horizontal="center" vertical="center" wrapText="1"/>
    </xf>
    <xf numFmtId="0" fontId="39" fillId="0" borderId="29" xfId="0" applyFont="1" applyFill="1" applyBorder="1" applyAlignment="1">
      <alignment vertical="center" wrapText="1"/>
    </xf>
    <xf numFmtId="0" fontId="39" fillId="0" borderId="30" xfId="0" applyFont="1" applyFill="1" applyBorder="1" applyAlignment="1">
      <alignment vertical="center" wrapText="1"/>
    </xf>
    <xf numFmtId="0" fontId="39" fillId="0" borderId="31" xfId="0" applyFont="1" applyFill="1" applyBorder="1" applyAlignment="1">
      <alignment vertical="center" wrapText="1"/>
    </xf>
    <xf numFmtId="9" fontId="38" fillId="0" borderId="33" xfId="2" applyFont="1" applyFill="1" applyBorder="1" applyAlignment="1">
      <alignment wrapText="1"/>
    </xf>
    <xf numFmtId="0" fontId="38" fillId="0" borderId="11" xfId="0" applyFont="1" applyFill="1" applyBorder="1" applyAlignment="1">
      <alignment wrapText="1"/>
    </xf>
    <xf numFmtId="0" fontId="38" fillId="0" borderId="0" xfId="0" applyFont="1" applyFill="1" applyBorder="1" applyAlignment="1">
      <alignment wrapText="1"/>
    </xf>
    <xf numFmtId="165" fontId="38" fillId="0" borderId="31" xfId="1" applyNumberFormat="1" applyFont="1" applyFill="1" applyBorder="1" applyAlignment="1"/>
    <xf numFmtId="170" fontId="38" fillId="0" borderId="39" xfId="1" applyNumberFormat="1" applyFont="1" applyFill="1" applyBorder="1" applyAlignment="1"/>
    <xf numFmtId="0" fontId="38" fillId="0" borderId="10" xfId="4" quotePrefix="1" applyNumberFormat="1" applyFont="1" applyFill="1" applyBorder="1" applyAlignment="1">
      <alignment vertical="center" wrapText="1"/>
    </xf>
    <xf numFmtId="0" fontId="43" fillId="0" borderId="11" xfId="0" applyFont="1" applyFill="1" applyBorder="1" applyAlignment="1">
      <alignment vertical="top" wrapText="1"/>
    </xf>
    <xf numFmtId="0" fontId="38" fillId="0" borderId="0" xfId="0" applyFont="1" applyBorder="1" applyAlignment="1">
      <alignment wrapText="1"/>
    </xf>
    <xf numFmtId="165" fontId="43" fillId="0" borderId="32" xfId="1" applyNumberFormat="1" applyFont="1" applyBorder="1" applyAlignment="1">
      <alignment wrapText="1"/>
    </xf>
    <xf numFmtId="165" fontId="43" fillId="0" borderId="33" xfId="1" applyNumberFormat="1" applyFont="1" applyBorder="1" applyAlignment="1">
      <alignment wrapText="1"/>
    </xf>
    <xf numFmtId="165" fontId="38" fillId="0" borderId="32" xfId="1" applyNumberFormat="1" applyFont="1" applyBorder="1" applyAlignment="1">
      <alignment wrapText="1"/>
    </xf>
    <xf numFmtId="0" fontId="39" fillId="0" borderId="65" xfId="0" applyFont="1" applyBorder="1" applyAlignment="1">
      <alignment vertical="center" wrapText="1"/>
    </xf>
    <xf numFmtId="0" fontId="39" fillId="0" borderId="69" xfId="0" applyFont="1" applyBorder="1" applyAlignment="1">
      <alignment vertical="center" wrapText="1"/>
    </xf>
    <xf numFmtId="0" fontId="39" fillId="0" borderId="81" xfId="0" applyFont="1" applyBorder="1" applyAlignment="1">
      <alignment vertical="center" wrapText="1"/>
    </xf>
    <xf numFmtId="165" fontId="38" fillId="0" borderId="33" xfId="1" applyNumberFormat="1" applyFont="1" applyBorder="1" applyAlignment="1">
      <alignment wrapText="1"/>
    </xf>
    <xf numFmtId="2" fontId="37" fillId="0" borderId="33" xfId="0" applyNumberFormat="1" applyFont="1" applyFill="1" applyBorder="1" applyAlignment="1">
      <alignment wrapText="1"/>
    </xf>
    <xf numFmtId="0" fontId="38" fillId="0" borderId="34" xfId="0" quotePrefix="1" applyNumberFormat="1" applyFont="1" applyFill="1" applyBorder="1" applyAlignment="1">
      <alignment horizontal="center" vertical="center" wrapText="1"/>
    </xf>
    <xf numFmtId="0" fontId="39" fillId="0" borderId="42" xfId="0" quotePrefix="1" applyNumberFormat="1" applyFont="1" applyFill="1" applyBorder="1" applyAlignment="1">
      <alignment vertical="center" wrapText="1"/>
    </xf>
    <xf numFmtId="0" fontId="39" fillId="0" borderId="43" xfId="0" quotePrefix="1" applyNumberFormat="1" applyFont="1" applyFill="1" applyBorder="1" applyAlignment="1">
      <alignment vertical="center" wrapText="1"/>
    </xf>
    <xf numFmtId="0" fontId="39" fillId="0" borderId="43" xfId="0" applyNumberFormat="1" applyFont="1" applyFill="1" applyBorder="1" applyAlignment="1">
      <alignment vertical="center" wrapText="1"/>
    </xf>
    <xf numFmtId="0" fontId="39" fillId="0" borderId="44" xfId="0" applyNumberFormat="1" applyFont="1" applyFill="1" applyBorder="1" applyAlignment="1">
      <alignment vertical="center" wrapText="1"/>
    </xf>
    <xf numFmtId="165" fontId="38" fillId="0" borderId="83" xfId="1" applyNumberFormat="1" applyFont="1" applyFill="1" applyBorder="1"/>
    <xf numFmtId="165" fontId="38" fillId="0" borderId="18" xfId="1" applyNumberFormat="1" applyFont="1" applyFill="1" applyBorder="1"/>
    <xf numFmtId="2" fontId="38" fillId="0" borderId="29" xfId="0" applyNumberFormat="1" applyFont="1" applyFill="1" applyBorder="1" applyAlignment="1">
      <alignment wrapText="1"/>
    </xf>
    <xf numFmtId="0" fontId="39" fillId="0" borderId="45" xfId="0" applyNumberFormat="1" applyFont="1" applyFill="1" applyBorder="1" applyAlignment="1">
      <alignment vertical="center" wrapText="1"/>
    </xf>
    <xf numFmtId="0" fontId="39" fillId="0" borderId="49" xfId="0" applyNumberFormat="1" applyFont="1" applyFill="1" applyBorder="1" applyAlignment="1">
      <alignment vertical="center" wrapText="1"/>
    </xf>
    <xf numFmtId="0" fontId="39" fillId="0" borderId="30" xfId="0" quotePrefix="1" applyNumberFormat="1" applyFont="1" applyFill="1" applyBorder="1" applyAlignment="1">
      <alignment vertical="center" wrapText="1"/>
    </xf>
    <xf numFmtId="0" fontId="39" fillId="0" borderId="31" xfId="0" quotePrefix="1" applyNumberFormat="1" applyFont="1" applyFill="1" applyBorder="1" applyAlignment="1">
      <alignment vertical="center" wrapText="1"/>
    </xf>
    <xf numFmtId="165" fontId="38" fillId="0" borderId="83" xfId="1" applyNumberFormat="1" applyFont="1" applyFill="1" applyBorder="1" applyAlignment="1">
      <alignment wrapText="1"/>
    </xf>
    <xf numFmtId="0" fontId="39" fillId="0" borderId="45" xfId="0" quotePrefix="1" applyNumberFormat="1" applyFont="1" applyFill="1" applyBorder="1" applyAlignment="1">
      <alignment vertical="center" wrapText="1"/>
    </xf>
    <xf numFmtId="0" fontId="39" fillId="0" borderId="49" xfId="0" quotePrefix="1" applyNumberFormat="1" applyFont="1" applyFill="1" applyBorder="1" applyAlignment="1">
      <alignment vertical="center" wrapText="1"/>
    </xf>
    <xf numFmtId="0" fontId="39" fillId="0" borderId="30" xfId="0" applyNumberFormat="1" applyFont="1" applyFill="1" applyBorder="1" applyAlignment="1">
      <alignment vertical="center" wrapText="1"/>
    </xf>
    <xf numFmtId="0" fontId="39" fillId="0" borderId="31" xfId="0" applyNumberFormat="1" applyFont="1" applyFill="1" applyBorder="1" applyAlignment="1">
      <alignment vertical="center" wrapText="1"/>
    </xf>
    <xf numFmtId="165" fontId="46" fillId="0" borderId="33" xfId="1" applyNumberFormat="1" applyFont="1" applyFill="1" applyBorder="1" applyAlignment="1">
      <alignment wrapText="1"/>
    </xf>
    <xf numFmtId="0" fontId="39" fillId="0" borderId="65" xfId="0" applyNumberFormat="1" applyFont="1" applyFill="1" applyBorder="1" applyAlignment="1">
      <alignment vertical="center" wrapText="1"/>
    </xf>
    <xf numFmtId="0" fontId="39" fillId="0" borderId="69" xfId="0" quotePrefix="1" applyNumberFormat="1" applyFont="1" applyFill="1" applyBorder="1" applyAlignment="1">
      <alignment vertical="center" wrapText="1"/>
    </xf>
    <xf numFmtId="0" fontId="39" fillId="0" borderId="81" xfId="0" quotePrefix="1" applyNumberFormat="1" applyFont="1" applyFill="1" applyBorder="1" applyAlignment="1">
      <alignment vertical="center" wrapText="1"/>
    </xf>
    <xf numFmtId="0" fontId="39" fillId="0" borderId="10" xfId="0" quotePrefix="1" applyNumberFormat="1" applyFont="1" applyFill="1" applyBorder="1" applyAlignment="1">
      <alignment vertical="center" wrapText="1"/>
    </xf>
    <xf numFmtId="0" fontId="39" fillId="0" borderId="12" xfId="0" quotePrefix="1" applyNumberFormat="1" applyFont="1" applyFill="1" applyBorder="1" applyAlignment="1">
      <alignment vertical="center" wrapText="1"/>
    </xf>
    <xf numFmtId="0" fontId="39" fillId="0" borderId="12" xfId="0" applyNumberFormat="1" applyFont="1" applyFill="1" applyBorder="1" applyAlignment="1">
      <alignment vertical="center" wrapText="1"/>
    </xf>
    <xf numFmtId="170" fontId="38" fillId="0" borderId="54" xfId="1" quotePrefix="1" applyNumberFormat="1" applyFont="1" applyFill="1" applyBorder="1" applyAlignment="1">
      <alignment wrapText="1"/>
    </xf>
    <xf numFmtId="0" fontId="39" fillId="0" borderId="0" xfId="0" quotePrefix="1" applyNumberFormat="1" applyFont="1" applyFill="1" applyBorder="1" applyAlignment="1">
      <alignment vertical="center" wrapText="1"/>
    </xf>
    <xf numFmtId="0" fontId="39" fillId="0" borderId="84" xfId="0" quotePrefix="1" applyNumberFormat="1" applyFont="1" applyFill="1" applyBorder="1" applyAlignment="1">
      <alignment vertical="center" wrapText="1"/>
    </xf>
    <xf numFmtId="0" fontId="39" fillId="0" borderId="85" xfId="0" quotePrefix="1" applyNumberFormat="1" applyFont="1" applyFill="1" applyBorder="1" applyAlignment="1">
      <alignment vertical="center" wrapText="1"/>
    </xf>
    <xf numFmtId="0" fontId="39" fillId="0" borderId="86" xfId="0" quotePrefix="1" applyNumberFormat="1" applyFont="1" applyFill="1" applyBorder="1" applyAlignment="1">
      <alignment vertical="center" wrapText="1"/>
    </xf>
    <xf numFmtId="169" fontId="43" fillId="0" borderId="11" xfId="1" applyNumberFormat="1" applyFont="1" applyFill="1" applyBorder="1" applyAlignment="1">
      <alignment vertical="center" wrapText="1"/>
    </xf>
    <xf numFmtId="0" fontId="39" fillId="0" borderId="87" xfId="0" applyFont="1" applyBorder="1" applyAlignment="1">
      <alignment vertical="center" wrapText="1"/>
    </xf>
    <xf numFmtId="0" fontId="39" fillId="0" borderId="88" xfId="0" applyFont="1" applyBorder="1" applyAlignment="1">
      <alignment vertical="center" wrapText="1"/>
    </xf>
    <xf numFmtId="0" fontId="39" fillId="0" borderId="89" xfId="0" applyFont="1" applyBorder="1" applyAlignment="1">
      <alignment vertical="center" wrapText="1"/>
    </xf>
    <xf numFmtId="165" fontId="38" fillId="0" borderId="0" xfId="1" applyNumberFormat="1" applyFont="1" applyFill="1" applyBorder="1"/>
    <xf numFmtId="0" fontId="38" fillId="5" borderId="33" xfId="0" applyFont="1" applyFill="1" applyBorder="1" applyAlignment="1">
      <alignment vertical="center" wrapText="1"/>
    </xf>
    <xf numFmtId="0" fontId="38" fillId="0" borderId="90" xfId="0" quotePrefix="1" applyNumberFormat="1" applyFont="1" applyFill="1" applyBorder="1" applyAlignment="1">
      <alignment vertical="center" wrapText="1"/>
    </xf>
    <xf numFmtId="0" fontId="38" fillId="0" borderId="33" xfId="0" applyFont="1" applyFill="1" applyBorder="1" applyAlignment="1"/>
    <xf numFmtId="166" fontId="38" fillId="0" borderId="18" xfId="1" applyNumberFormat="1" applyFont="1" applyFill="1" applyBorder="1" applyAlignment="1"/>
    <xf numFmtId="0" fontId="38" fillId="0" borderId="34" xfId="0" applyFont="1" applyFill="1" applyBorder="1" applyAlignment="1">
      <alignment horizontal="center"/>
    </xf>
    <xf numFmtId="0" fontId="38" fillId="0" borderId="36" xfId="0" applyFont="1" applyFill="1" applyBorder="1" applyAlignment="1">
      <alignment horizontal="center"/>
    </xf>
    <xf numFmtId="0" fontId="38" fillId="0" borderId="91" xfId="0" applyFont="1" applyFill="1" applyBorder="1"/>
    <xf numFmtId="0" fontId="38" fillId="0" borderId="92" xfId="0" applyFont="1" applyFill="1" applyBorder="1"/>
    <xf numFmtId="0" fontId="38" fillId="0" borderId="93" xfId="0" applyFont="1" applyFill="1" applyBorder="1"/>
    <xf numFmtId="0" fontId="39" fillId="0" borderId="91" xfId="0" applyFont="1" applyFill="1" applyBorder="1" applyAlignment="1">
      <alignment vertical="center" wrapText="1"/>
    </xf>
    <xf numFmtId="0" fontId="39" fillId="0" borderId="92" xfId="0" applyFont="1" applyFill="1" applyBorder="1" applyAlignment="1">
      <alignment vertical="center" wrapText="1"/>
    </xf>
    <xf numFmtId="0" fontId="39" fillId="0" borderId="93" xfId="0" applyFont="1" applyFill="1" applyBorder="1" applyAlignment="1">
      <alignment vertical="center" wrapText="1"/>
    </xf>
    <xf numFmtId="0" fontId="39" fillId="0" borderId="10" xfId="0" applyFont="1" applyFill="1" applyBorder="1" applyAlignment="1">
      <alignment vertical="center" wrapText="1"/>
    </xf>
    <xf numFmtId="0" fontId="39" fillId="0" borderId="12" xfId="0" applyFont="1" applyFill="1" applyBorder="1" applyAlignment="1">
      <alignment vertical="center" wrapText="1"/>
    </xf>
    <xf numFmtId="0" fontId="38" fillId="0" borderId="90" xfId="0" applyFont="1" applyFill="1" applyBorder="1" applyAlignment="1">
      <alignment vertical="center" wrapText="1"/>
    </xf>
    <xf numFmtId="0" fontId="39" fillId="0" borderId="4" xfId="0" applyFont="1" applyBorder="1" applyAlignment="1">
      <alignment vertical="center" wrapText="1"/>
    </xf>
    <xf numFmtId="0" fontId="39" fillId="0" borderId="5" xfId="0" applyFont="1" applyBorder="1" applyAlignment="1">
      <alignment vertical="center" wrapText="1"/>
    </xf>
    <xf numFmtId="0" fontId="39" fillId="0" borderId="6" xfId="0" applyFont="1" applyBorder="1" applyAlignment="1">
      <alignment vertical="center" wrapText="1"/>
    </xf>
    <xf numFmtId="0" fontId="38" fillId="0" borderId="30" xfId="0" applyFont="1" applyBorder="1"/>
    <xf numFmtId="166" fontId="38" fillId="0" borderId="39" xfId="1" applyNumberFormat="1" applyFont="1" applyBorder="1"/>
    <xf numFmtId="0" fontId="39" fillId="0" borderId="10" xfId="0" applyFont="1" applyBorder="1" applyAlignment="1">
      <alignment vertical="center" wrapText="1"/>
    </xf>
    <xf numFmtId="0" fontId="39" fillId="0" borderId="12" xfId="0" applyFont="1" applyBorder="1" applyAlignment="1">
      <alignment vertical="center" wrapText="1"/>
    </xf>
    <xf numFmtId="0" fontId="43" fillId="11" borderId="11" xfId="0" applyFont="1" applyFill="1" applyBorder="1" applyAlignment="1">
      <alignment horizontal="left" vertical="center" wrapText="1"/>
    </xf>
    <xf numFmtId="0" fontId="38" fillId="11" borderId="0" xfId="0" applyFont="1" applyFill="1" applyBorder="1" applyAlignment="1">
      <alignment horizontal="left" vertical="center" wrapText="1"/>
    </xf>
    <xf numFmtId="165" fontId="38" fillId="11" borderId="32" xfId="1" applyNumberFormat="1" applyFont="1" applyFill="1" applyBorder="1" applyAlignment="1">
      <alignment horizontal="right" vertical="center" wrapText="1"/>
    </xf>
    <xf numFmtId="165" fontId="38" fillId="11" borderId="33" xfId="1" applyNumberFormat="1" applyFont="1" applyFill="1" applyBorder="1" applyAlignment="1">
      <alignment horizontal="right" vertical="center" wrapText="1"/>
    </xf>
    <xf numFmtId="0" fontId="38" fillId="0" borderId="5" xfId="0" applyFont="1" applyBorder="1" applyAlignment="1">
      <alignment horizontal="left" vertical="center" wrapText="1"/>
    </xf>
    <xf numFmtId="165" fontId="43" fillId="0" borderId="59" xfId="1" applyNumberFormat="1" applyFont="1" applyBorder="1" applyAlignment="1">
      <alignment horizontal="right" vertical="center" wrapText="1"/>
    </xf>
    <xf numFmtId="165" fontId="43" fillId="0" borderId="60" xfId="1" applyNumberFormat="1" applyFont="1" applyBorder="1" applyAlignment="1">
      <alignment horizontal="right" vertical="center" wrapText="1"/>
    </xf>
    <xf numFmtId="0" fontId="39" fillId="0" borderId="94" xfId="0" applyFont="1" applyBorder="1" applyAlignment="1">
      <alignment vertical="center" wrapText="1"/>
    </xf>
    <xf numFmtId="0" fontId="39" fillId="0" borderId="95" xfId="0" applyFont="1" applyBorder="1" applyAlignment="1">
      <alignment vertical="center" wrapText="1"/>
    </xf>
    <xf numFmtId="0" fontId="39" fillId="0" borderId="96" xfId="0" applyFont="1" applyBorder="1" applyAlignment="1">
      <alignment vertical="center" wrapText="1"/>
    </xf>
    <xf numFmtId="165" fontId="43" fillId="0" borderId="75" xfId="1" applyNumberFormat="1" applyFont="1" applyBorder="1" applyAlignment="1">
      <alignment horizontal="right" vertical="center" wrapText="1"/>
    </xf>
    <xf numFmtId="165" fontId="43" fillId="0" borderId="76" xfId="1" applyNumberFormat="1" applyFont="1" applyBorder="1" applyAlignment="1">
      <alignment horizontal="right" vertical="center" wrapText="1"/>
    </xf>
    <xf numFmtId="165" fontId="42" fillId="0" borderId="76" xfId="1" applyNumberFormat="1" applyFont="1" applyBorder="1" applyAlignment="1">
      <alignment horizontal="center"/>
    </xf>
    <xf numFmtId="166" fontId="38" fillId="0" borderId="52" xfId="1" applyNumberFormat="1" applyFont="1" applyBorder="1"/>
    <xf numFmtId="166" fontId="38" fillId="0" borderId="53" xfId="1" applyNumberFormat="1" applyFont="1" applyBorder="1"/>
    <xf numFmtId="0" fontId="39" fillId="0" borderId="97" xfId="0" applyFont="1" applyBorder="1" applyAlignment="1">
      <alignment vertical="center" wrapText="1"/>
    </xf>
    <xf numFmtId="0" fontId="39" fillId="0" borderId="98" xfId="0" applyFont="1" applyBorder="1" applyAlignment="1">
      <alignment vertical="center" wrapText="1"/>
    </xf>
    <xf numFmtId="0" fontId="39" fillId="0" borderId="99" xfId="0" applyFont="1" applyBorder="1" applyAlignment="1">
      <alignment vertical="center" wrapText="1"/>
    </xf>
    <xf numFmtId="167" fontId="39" fillId="0" borderId="94" xfId="0" quotePrefix="1" applyNumberFormat="1" applyFont="1" applyFill="1" applyBorder="1" applyAlignment="1">
      <alignment vertical="center" wrapText="1"/>
    </xf>
    <xf numFmtId="0" fontId="44" fillId="0" borderId="95" xfId="0" applyFont="1" applyBorder="1" applyAlignment="1">
      <alignment horizontal="center"/>
    </xf>
    <xf numFmtId="0" fontId="39" fillId="0" borderId="95" xfId="0" applyFont="1" applyBorder="1" applyAlignment="1">
      <alignment wrapText="1"/>
    </xf>
    <xf numFmtId="167" fontId="39" fillId="0" borderId="100" xfId="0" quotePrefix="1" applyNumberFormat="1" applyFont="1" applyFill="1" applyBorder="1" applyAlignment="1">
      <alignment vertical="center" wrapText="1"/>
    </xf>
    <xf numFmtId="0" fontId="44" fillId="0" borderId="101" xfId="0" applyFont="1" applyBorder="1" applyAlignment="1">
      <alignment horizontal="center"/>
    </xf>
    <xf numFmtId="0" fontId="39" fillId="0" borderId="101" xfId="0" applyFont="1" applyBorder="1" applyAlignment="1">
      <alignment wrapText="1"/>
    </xf>
    <xf numFmtId="0" fontId="39" fillId="0" borderId="102" xfId="0" applyFont="1" applyBorder="1" applyAlignment="1">
      <alignment vertical="center" wrapText="1"/>
    </xf>
    <xf numFmtId="0" fontId="38" fillId="20" borderId="11" xfId="0" quotePrefix="1" applyNumberFormat="1" applyFont="1" applyFill="1" applyBorder="1" applyAlignment="1">
      <alignment wrapText="1"/>
    </xf>
    <xf numFmtId="0" fontId="38" fillId="0" borderId="32" xfId="0" applyNumberFormat="1" applyFont="1" applyFill="1" applyBorder="1" applyAlignment="1">
      <alignment wrapText="1"/>
    </xf>
    <xf numFmtId="0" fontId="38" fillId="0" borderId="33" xfId="0" applyNumberFormat="1" applyFont="1" applyFill="1" applyBorder="1" applyAlignment="1">
      <alignment wrapText="1"/>
    </xf>
    <xf numFmtId="167" fontId="39" fillId="0" borderId="103" xfId="0" quotePrefix="1" applyNumberFormat="1" applyFont="1" applyFill="1" applyBorder="1" applyAlignment="1">
      <alignment vertical="center" wrapText="1"/>
    </xf>
    <xf numFmtId="0" fontId="44" fillId="0" borderId="104" xfId="0" applyFont="1" applyBorder="1" applyAlignment="1">
      <alignment horizontal="center"/>
    </xf>
    <xf numFmtId="0" fontId="39" fillId="0" borderId="104" xfId="0" applyFont="1" applyBorder="1" applyAlignment="1">
      <alignment wrapText="1"/>
    </xf>
    <xf numFmtId="0" fontId="39" fillId="0" borderId="105" xfId="0" applyFont="1" applyBorder="1" applyAlignment="1">
      <alignment vertical="center" wrapText="1"/>
    </xf>
    <xf numFmtId="0" fontId="39" fillId="0" borderId="10" xfId="0" applyNumberFormat="1" applyFont="1" applyFill="1" applyBorder="1" applyAlignment="1">
      <alignment vertical="center" wrapText="1"/>
    </xf>
    <xf numFmtId="0" fontId="37" fillId="0" borderId="0" xfId="0" applyFont="1" applyFill="1" applyBorder="1" applyAlignment="1">
      <alignment horizontal="center" wrapText="1"/>
    </xf>
    <xf numFmtId="0" fontId="37" fillId="0" borderId="0" xfId="0" applyFont="1" applyFill="1" applyBorder="1" applyAlignment="1">
      <alignment horizontal="center" vertical="center" wrapText="1"/>
    </xf>
    <xf numFmtId="0" fontId="38" fillId="0" borderId="0" xfId="0" applyFont="1" applyFill="1" applyBorder="1" applyAlignment="1">
      <alignment horizontal="left" vertical="center" wrapText="1"/>
    </xf>
    <xf numFmtId="0" fontId="38" fillId="0" borderId="0" xfId="0" applyFont="1" applyFill="1" applyBorder="1"/>
    <xf numFmtId="0" fontId="39" fillId="0" borderId="4" xfId="0" applyNumberFormat="1" applyFont="1" applyFill="1" applyBorder="1" applyAlignment="1">
      <alignment vertical="center" wrapText="1"/>
    </xf>
    <xf numFmtId="0" fontId="39" fillId="0" borderId="0" xfId="0" applyNumberFormat="1" applyFont="1" applyFill="1" applyBorder="1" applyAlignment="1">
      <alignment vertical="center" wrapText="1"/>
    </xf>
    <xf numFmtId="0" fontId="39" fillId="0" borderId="94" xfId="0" applyNumberFormat="1" applyFont="1" applyFill="1" applyBorder="1" applyAlignment="1">
      <alignment vertical="center" wrapText="1"/>
    </xf>
    <xf numFmtId="0" fontId="39" fillId="0" borderId="95" xfId="0" quotePrefix="1" applyNumberFormat="1" applyFont="1" applyFill="1" applyBorder="1" applyAlignment="1">
      <alignment vertical="center" wrapText="1"/>
    </xf>
    <xf numFmtId="0" fontId="39" fillId="0" borderId="95" xfId="0" applyNumberFormat="1" applyFont="1" applyFill="1" applyBorder="1" applyAlignment="1">
      <alignment vertical="center" wrapText="1"/>
    </xf>
    <xf numFmtId="0" fontId="39" fillId="0" borderId="96" xfId="0" applyNumberFormat="1" applyFont="1" applyFill="1" applyBorder="1" applyAlignment="1">
      <alignment vertical="center" wrapText="1"/>
    </xf>
    <xf numFmtId="0" fontId="38" fillId="0" borderId="10" xfId="0" applyNumberFormat="1" applyFont="1" applyFill="1" applyBorder="1" applyAlignment="1">
      <alignment horizontal="center" vertical="center" wrapText="1"/>
    </xf>
    <xf numFmtId="0" fontId="38" fillId="0" borderId="33" xfId="0" applyNumberFormat="1" applyFont="1" applyFill="1" applyBorder="1" applyAlignment="1">
      <alignment horizontal="right" vertical="center" wrapText="1"/>
    </xf>
    <xf numFmtId="0" fontId="38" fillId="0" borderId="33" xfId="0" applyNumberFormat="1" applyFont="1" applyFill="1" applyBorder="1" applyAlignment="1">
      <alignment horizontal="right" wrapText="1"/>
    </xf>
    <xf numFmtId="166" fontId="38" fillId="0" borderId="18" xfId="1" applyNumberFormat="1" applyFont="1" applyFill="1" applyBorder="1" applyAlignment="1">
      <alignment vertical="center" wrapText="1"/>
    </xf>
    <xf numFmtId="0" fontId="38" fillId="0" borderId="29" xfId="0" applyNumberFormat="1" applyFont="1" applyFill="1" applyBorder="1" applyAlignment="1">
      <alignment horizontal="center" vertical="center" wrapText="1"/>
    </xf>
    <xf numFmtId="0" fontId="38" fillId="0" borderId="37" xfId="0" applyNumberFormat="1" applyFont="1" applyFill="1" applyBorder="1" applyAlignment="1">
      <alignment horizontal="center" vertical="center" wrapText="1"/>
    </xf>
    <xf numFmtId="0" fontId="38" fillId="0" borderId="38" xfId="0" applyNumberFormat="1" applyFont="1" applyFill="1" applyBorder="1" applyAlignment="1">
      <alignment horizontal="center" vertical="center" wrapText="1"/>
    </xf>
    <xf numFmtId="167" fontId="39" fillId="0" borderId="94" xfId="0" applyNumberFormat="1" applyFont="1" applyFill="1" applyBorder="1" applyAlignment="1">
      <alignment vertical="center" wrapText="1"/>
    </xf>
    <xf numFmtId="167" fontId="39" fillId="0" borderId="4" xfId="0" quotePrefix="1" applyNumberFormat="1" applyFont="1" applyFill="1" applyBorder="1" applyAlignment="1">
      <alignment vertical="center" wrapText="1"/>
    </xf>
    <xf numFmtId="0" fontId="44" fillId="0" borderId="0" xfId="0" applyFont="1" applyBorder="1" applyAlignment="1">
      <alignment horizontal="center"/>
    </xf>
    <xf numFmtId="0" fontId="39" fillId="0" borderId="0" xfId="0" applyFont="1" applyBorder="1" applyAlignment="1">
      <alignment wrapText="1"/>
    </xf>
    <xf numFmtId="0" fontId="39" fillId="0" borderId="4" xfId="0" quotePrefix="1" applyNumberFormat="1" applyFont="1" applyFill="1" applyBorder="1" applyAlignment="1">
      <alignment vertical="center" wrapText="1"/>
    </xf>
    <xf numFmtId="0" fontId="39" fillId="0" borderId="96" xfId="0" quotePrefix="1" applyNumberFormat="1" applyFont="1" applyFill="1" applyBorder="1" applyAlignment="1">
      <alignment vertical="center" wrapText="1"/>
    </xf>
    <xf numFmtId="165" fontId="38" fillId="0" borderId="33" xfId="1" applyNumberFormat="1" applyFont="1" applyFill="1" applyBorder="1" applyAlignment="1"/>
    <xf numFmtId="0" fontId="39" fillId="0" borderId="100" xfId="0" applyNumberFormat="1" applyFont="1" applyFill="1" applyBorder="1" applyAlignment="1">
      <alignment vertical="center" wrapText="1"/>
    </xf>
    <xf numFmtId="0" fontId="39" fillId="0" borderId="101" xfId="0" applyNumberFormat="1" applyFont="1" applyFill="1" applyBorder="1" applyAlignment="1">
      <alignment vertical="center" wrapText="1"/>
    </xf>
    <xf numFmtId="0" fontId="39" fillId="0" borderId="101" xfId="0" quotePrefix="1" applyNumberFormat="1" applyFont="1" applyFill="1" applyBorder="1" applyAlignment="1">
      <alignment vertical="center" wrapText="1"/>
    </xf>
    <xf numFmtId="0" fontId="39" fillId="0" borderId="102" xfId="0" quotePrefix="1" applyNumberFormat="1" applyFont="1" applyFill="1" applyBorder="1" applyAlignment="1">
      <alignment vertical="center" wrapText="1"/>
    </xf>
    <xf numFmtId="0" fontId="39" fillId="0" borderId="100" xfId="0" quotePrefix="1" applyNumberFormat="1" applyFont="1" applyFill="1" applyBorder="1" applyAlignment="1">
      <alignment vertical="center" wrapText="1"/>
    </xf>
    <xf numFmtId="0" fontId="39" fillId="0" borderId="102" xfId="0" applyNumberFormat="1" applyFont="1" applyFill="1" applyBorder="1" applyAlignment="1">
      <alignment vertical="center" wrapText="1"/>
    </xf>
    <xf numFmtId="0" fontId="39" fillId="0" borderId="103" xfId="0" applyNumberFormat="1" applyFont="1" applyFill="1" applyBorder="1" applyAlignment="1">
      <alignment vertical="center" wrapText="1"/>
    </xf>
    <xf numFmtId="0" fontId="39" fillId="0" borderId="104" xfId="0" applyNumberFormat="1" applyFont="1" applyFill="1" applyBorder="1" applyAlignment="1">
      <alignment vertical="center" wrapText="1"/>
    </xf>
    <xf numFmtId="0" fontId="39" fillId="0" borderId="105" xfId="0" applyNumberFormat="1" applyFont="1" applyFill="1" applyBorder="1" applyAlignment="1">
      <alignment vertical="center" wrapText="1"/>
    </xf>
    <xf numFmtId="0" fontId="38" fillId="0" borderId="11" xfId="3" quotePrefix="1" applyNumberFormat="1" applyFont="1" applyFill="1" applyBorder="1" applyAlignment="1">
      <alignment wrapText="1"/>
    </xf>
    <xf numFmtId="0" fontId="38" fillId="0" borderId="0" xfId="3" quotePrefix="1" applyNumberFormat="1" applyFont="1" applyFill="1" applyBorder="1" applyAlignment="1">
      <alignment wrapText="1"/>
    </xf>
    <xf numFmtId="165" fontId="38" fillId="15" borderId="33" xfId="1" applyNumberFormat="1" applyFont="1" applyFill="1" applyBorder="1"/>
    <xf numFmtId="0" fontId="39" fillId="0" borderId="100" xfId="0" applyFont="1" applyBorder="1" applyAlignment="1">
      <alignment vertical="center" wrapText="1"/>
    </xf>
    <xf numFmtId="0" fontId="39" fillId="0" borderId="101" xfId="0" applyFont="1" applyBorder="1" applyAlignment="1">
      <alignment vertical="center" wrapText="1"/>
    </xf>
    <xf numFmtId="0" fontId="43" fillId="0" borderId="10" xfId="0" applyFont="1" applyBorder="1" applyAlignment="1">
      <alignment vertical="center"/>
    </xf>
    <xf numFmtId="169" fontId="43" fillId="0" borderId="0" xfId="1" applyNumberFormat="1" applyFont="1" applyBorder="1" applyAlignment="1">
      <alignment vertical="center" wrapText="1"/>
    </xf>
    <xf numFmtId="0" fontId="43" fillId="5" borderId="60" xfId="0" applyFont="1" applyFill="1" applyBorder="1" applyAlignment="1">
      <alignment vertical="center" wrapText="1"/>
    </xf>
    <xf numFmtId="164" fontId="43" fillId="9" borderId="76" xfId="1" applyFont="1" applyFill="1" applyBorder="1" applyAlignment="1">
      <alignment vertical="center" wrapText="1"/>
    </xf>
    <xf numFmtId="0" fontId="38" fillId="0" borderId="11" xfId="0" quotePrefix="1" applyNumberFormat="1" applyFont="1" applyFill="1" applyBorder="1" applyAlignment="1">
      <alignment vertical="center"/>
    </xf>
    <xf numFmtId="0" fontId="38" fillId="18" borderId="11" xfId="0" quotePrefix="1" applyNumberFormat="1" applyFont="1" applyFill="1" applyBorder="1" applyAlignment="1">
      <alignment vertical="center"/>
    </xf>
    <xf numFmtId="0" fontId="39" fillId="18" borderId="0" xfId="0" quotePrefix="1" applyNumberFormat="1" applyFont="1" applyFill="1" applyBorder="1" applyAlignment="1">
      <alignment vertical="center"/>
    </xf>
    <xf numFmtId="0" fontId="47" fillId="0" borderId="11" xfId="0" quotePrefix="1" applyNumberFormat="1" applyFont="1" applyFill="1" applyBorder="1" applyAlignment="1">
      <alignment vertical="center"/>
    </xf>
    <xf numFmtId="0" fontId="48" fillId="0" borderId="0" xfId="0" quotePrefix="1" applyNumberFormat="1" applyFont="1" applyFill="1" applyBorder="1" applyAlignment="1">
      <alignment vertical="center"/>
    </xf>
    <xf numFmtId="165" fontId="38" fillId="15" borderId="32" xfId="1" applyNumberFormat="1" applyFont="1" applyFill="1" applyBorder="1" applyAlignment="1">
      <alignment vertical="top" wrapText="1"/>
    </xf>
    <xf numFmtId="166" fontId="38" fillId="0" borderId="43" xfId="1" applyNumberFormat="1" applyFont="1" applyBorder="1"/>
    <xf numFmtId="165" fontId="39" fillId="0" borderId="33" xfId="1" applyNumberFormat="1" applyFont="1" applyFill="1" applyBorder="1" applyAlignment="1">
      <alignment vertical="center" wrapText="1"/>
    </xf>
    <xf numFmtId="0" fontId="38" fillId="0" borderId="0" xfId="0" quotePrefix="1" applyNumberFormat="1" applyFont="1" applyFill="1" applyBorder="1" applyAlignment="1">
      <alignment vertical="center" wrapText="1"/>
    </xf>
    <xf numFmtId="165" fontId="42" fillId="0" borderId="33" xfId="1" applyNumberFormat="1" applyFont="1" applyFill="1" applyBorder="1" applyAlignment="1">
      <alignment wrapText="1"/>
    </xf>
    <xf numFmtId="0" fontId="43" fillId="0" borderId="11" xfId="0" applyFont="1" applyFill="1" applyBorder="1" applyAlignment="1">
      <alignment wrapText="1"/>
    </xf>
    <xf numFmtId="0" fontId="43" fillId="0" borderId="0" xfId="0" applyFont="1" applyFill="1" applyBorder="1" applyAlignment="1">
      <alignment wrapText="1"/>
    </xf>
    <xf numFmtId="0" fontId="38" fillId="0" borderId="4" xfId="0" quotePrefix="1" applyNumberFormat="1" applyFont="1" applyFill="1" applyBorder="1" applyAlignment="1">
      <alignment vertical="center"/>
    </xf>
    <xf numFmtId="0" fontId="39" fillId="0" borderId="103" xfId="0" applyFont="1" applyBorder="1" applyAlignment="1">
      <alignment vertical="center" wrapText="1"/>
    </xf>
    <xf numFmtId="0" fontId="39" fillId="0" borderId="104" xfId="0" applyFont="1" applyBorder="1" applyAlignment="1">
      <alignment vertical="center" wrapText="1"/>
    </xf>
    <xf numFmtId="0" fontId="38" fillId="0" borderId="0" xfId="0" quotePrefix="1" applyNumberFormat="1" applyFont="1" applyFill="1" applyBorder="1" applyAlignment="1">
      <alignment vertical="center"/>
    </xf>
    <xf numFmtId="0" fontId="43" fillId="0" borderId="4" xfId="0" applyFont="1" applyBorder="1" applyAlignment="1">
      <alignment vertical="center"/>
    </xf>
    <xf numFmtId="0" fontId="38" fillId="11" borderId="11" xfId="0" quotePrefix="1" applyNumberFormat="1" applyFont="1" applyFill="1" applyBorder="1" applyAlignment="1">
      <alignment vertical="center" wrapText="1"/>
    </xf>
    <xf numFmtId="0" fontId="38" fillId="11" borderId="0" xfId="0" quotePrefix="1" applyNumberFormat="1" applyFont="1" applyFill="1" applyBorder="1" applyAlignment="1">
      <alignment vertical="center" wrapText="1"/>
    </xf>
    <xf numFmtId="0" fontId="38" fillId="4" borderId="11" xfId="0" quotePrefix="1" applyNumberFormat="1" applyFont="1" applyFill="1" applyBorder="1" applyAlignment="1">
      <alignment vertical="center" wrapText="1"/>
    </xf>
    <xf numFmtId="0" fontId="38" fillId="0" borderId="4" xfId="0" applyNumberFormat="1" applyFont="1" applyFill="1" applyBorder="1" applyAlignment="1">
      <alignment vertical="center" wrapText="1"/>
    </xf>
    <xf numFmtId="0" fontId="39" fillId="0" borderId="104" xfId="0" quotePrefix="1" applyNumberFormat="1" applyFont="1" applyFill="1" applyBorder="1" applyAlignment="1">
      <alignment vertical="center" wrapText="1"/>
    </xf>
    <xf numFmtId="0" fontId="45" fillId="0" borderId="0" xfId="0" applyFont="1" applyFill="1" applyBorder="1" applyAlignment="1">
      <alignment vertical="center"/>
    </xf>
    <xf numFmtId="0" fontId="45" fillId="0" borderId="0" xfId="0" applyFont="1" applyFill="1" applyAlignment="1">
      <alignment vertical="center"/>
    </xf>
    <xf numFmtId="0" fontId="45" fillId="0" borderId="0" xfId="0" applyFont="1" applyAlignment="1">
      <alignment vertical="center" wrapText="1"/>
    </xf>
    <xf numFmtId="0" fontId="37" fillId="0" borderId="0" xfId="0" applyFont="1" applyFill="1" applyBorder="1"/>
    <xf numFmtId="164" fontId="43" fillId="0" borderId="10" xfId="1" applyFont="1" applyFill="1" applyBorder="1" applyAlignment="1">
      <alignment vertical="center"/>
    </xf>
    <xf numFmtId="0" fontId="43" fillId="5" borderId="33" xfId="0" applyFont="1" applyFill="1" applyBorder="1"/>
    <xf numFmtId="0" fontId="43" fillId="9" borderId="33" xfId="0" applyFont="1" applyFill="1" applyBorder="1"/>
    <xf numFmtId="0" fontId="38" fillId="0" borderId="10" xfId="0" applyFont="1" applyFill="1" applyBorder="1" applyAlignment="1">
      <alignment vertical="center"/>
    </xf>
    <xf numFmtId="0" fontId="38" fillId="0" borderId="11" xfId="0" applyFont="1" applyFill="1" applyBorder="1" applyAlignment="1">
      <alignment vertical="top" wrapText="1"/>
    </xf>
    <xf numFmtId="165" fontId="38" fillId="0" borderId="32" xfId="1" applyNumberFormat="1" applyFont="1" applyFill="1" applyBorder="1" applyAlignment="1">
      <alignment horizontal="center" vertical="center" wrapText="1"/>
    </xf>
    <xf numFmtId="165" fontId="38" fillId="0" borderId="33" xfId="1" applyNumberFormat="1" applyFont="1" applyFill="1" applyBorder="1" applyAlignment="1">
      <alignment horizontal="center" vertical="center" wrapText="1"/>
    </xf>
    <xf numFmtId="165" fontId="38" fillId="12" borderId="32" xfId="1" applyNumberFormat="1" applyFont="1" applyFill="1" applyBorder="1" applyAlignment="1">
      <alignment wrapText="1"/>
    </xf>
    <xf numFmtId="0" fontId="39" fillId="0" borderId="106" xfId="0" applyFont="1" applyBorder="1" applyAlignment="1">
      <alignment vertical="center" wrapText="1"/>
    </xf>
    <xf numFmtId="0" fontId="39" fillId="0" borderId="107" xfId="0" applyFont="1" applyBorder="1" applyAlignment="1">
      <alignment vertical="center" wrapText="1"/>
    </xf>
    <xf numFmtId="0" fontId="39" fillId="0" borderId="108" xfId="0" applyFont="1" applyBorder="1" applyAlignment="1">
      <alignment vertical="center" wrapText="1"/>
    </xf>
    <xf numFmtId="0" fontId="39" fillId="0" borderId="0" xfId="0" applyFont="1" applyAlignment="1">
      <alignment vertical="center" wrapText="1"/>
    </xf>
    <xf numFmtId="0" fontId="38" fillId="0" borderId="112" xfId="0" applyFont="1" applyFill="1" applyBorder="1"/>
    <xf numFmtId="0" fontId="38" fillId="0" borderId="113" xfId="0" applyFont="1" applyFill="1" applyBorder="1"/>
    <xf numFmtId="165" fontId="38" fillId="0" borderId="114" xfId="1" applyNumberFormat="1" applyFont="1" applyFill="1" applyBorder="1"/>
    <xf numFmtId="165" fontId="38" fillId="0" borderId="115" xfId="1" applyNumberFormat="1" applyFont="1" applyFill="1" applyBorder="1"/>
    <xf numFmtId="165" fontId="38" fillId="0" borderId="116" xfId="1" applyNumberFormat="1" applyFont="1" applyFill="1" applyBorder="1" applyAlignment="1"/>
    <xf numFmtId="2" fontId="37" fillId="0" borderId="119" xfId="0" applyNumberFormat="1" applyFont="1" applyFill="1" applyBorder="1"/>
    <xf numFmtId="0" fontId="38" fillId="0" borderId="115" xfId="0" applyFont="1" applyFill="1" applyBorder="1" applyAlignment="1"/>
    <xf numFmtId="165" fontId="38" fillId="0" borderId="115" xfId="1" applyNumberFormat="1" applyFont="1" applyFill="1" applyBorder="1" applyAlignment="1"/>
    <xf numFmtId="0" fontId="38" fillId="0" borderId="115" xfId="0" applyFont="1" applyFill="1" applyBorder="1" applyAlignment="1">
      <alignment horizontal="center" wrapText="1"/>
    </xf>
    <xf numFmtId="0" fontId="38" fillId="0" borderId="115" xfId="0" applyFont="1" applyFill="1" applyBorder="1" applyAlignment="1">
      <alignment horizontal="right" wrapText="1"/>
    </xf>
    <xf numFmtId="0" fontId="38" fillId="0" borderId="115" xfId="0" applyFont="1" applyFill="1" applyBorder="1" applyAlignment="1">
      <alignment vertical="center" wrapText="1"/>
    </xf>
    <xf numFmtId="166" fontId="38" fillId="0" borderId="116" xfId="1" applyNumberFormat="1" applyFont="1" applyFill="1" applyBorder="1" applyAlignment="1"/>
    <xf numFmtId="166" fontId="38" fillId="8" borderId="117" xfId="1" quotePrefix="1" applyNumberFormat="1" applyFont="1" applyFill="1" applyBorder="1" applyAlignment="1">
      <alignment vertical="center" wrapText="1"/>
    </xf>
    <xf numFmtId="1" fontId="38" fillId="4" borderId="118" xfId="0" quotePrefix="1" applyNumberFormat="1" applyFont="1" applyFill="1" applyBorder="1" applyAlignment="1">
      <alignment vertical="center" wrapText="1"/>
    </xf>
    <xf numFmtId="0" fontId="38" fillId="0" borderId="115" xfId="0" applyFont="1" applyFill="1" applyBorder="1" applyAlignment="1">
      <alignment horizontal="center"/>
    </xf>
    <xf numFmtId="0" fontId="38" fillId="0" borderId="119" xfId="0" applyFont="1" applyFill="1" applyBorder="1" applyAlignment="1">
      <alignment horizontal="center"/>
    </xf>
    <xf numFmtId="0" fontId="38" fillId="0" borderId="120" xfId="0" applyFont="1" applyFill="1" applyBorder="1" applyAlignment="1">
      <alignment horizontal="center"/>
    </xf>
    <xf numFmtId="0" fontId="38" fillId="0" borderId="121" xfId="0" applyFont="1" applyFill="1" applyBorder="1" applyAlignment="1">
      <alignment horizontal="center"/>
    </xf>
    <xf numFmtId="0" fontId="38" fillId="0" borderId="122" xfId="0" applyFont="1" applyFill="1" applyBorder="1" applyAlignment="1">
      <alignment horizontal="center"/>
    </xf>
    <xf numFmtId="165" fontId="38" fillId="0" borderId="121" xfId="1" applyNumberFormat="1" applyFont="1" applyFill="1" applyBorder="1" applyAlignment="1"/>
    <xf numFmtId="165" fontId="38" fillId="0" borderId="123" xfId="1" applyNumberFormat="1" applyFont="1" applyFill="1" applyBorder="1" applyAlignment="1"/>
    <xf numFmtId="165" fontId="38" fillId="0" borderId="124" xfId="1" applyNumberFormat="1" applyFont="1" applyFill="1" applyBorder="1" applyAlignment="1"/>
    <xf numFmtId="165" fontId="38" fillId="0" borderId="120" xfId="1" applyNumberFormat="1" applyFont="1" applyFill="1" applyBorder="1" applyAlignment="1"/>
    <xf numFmtId="170" fontId="38" fillId="0" borderId="125" xfId="1" applyNumberFormat="1" applyFont="1" applyFill="1" applyBorder="1" applyAlignment="1"/>
    <xf numFmtId="167" fontId="38" fillId="0" borderId="103" xfId="0" applyNumberFormat="1" applyFont="1" applyFill="1" applyBorder="1" applyAlignment="1"/>
    <xf numFmtId="0" fontId="38" fillId="0" borderId="128" xfId="0" applyNumberFormat="1" applyFont="1" applyFill="1" applyBorder="1" applyAlignment="1">
      <alignment vertical="center" wrapText="1"/>
    </xf>
    <xf numFmtId="0" fontId="38" fillId="0" borderId="129" xfId="0" quotePrefix="1" applyNumberFormat="1" applyFont="1" applyFill="1" applyBorder="1" applyAlignment="1">
      <alignment wrapText="1"/>
    </xf>
    <xf numFmtId="0" fontId="38" fillId="0" borderId="130" xfId="0" quotePrefix="1" applyNumberFormat="1" applyFont="1" applyFill="1" applyBorder="1" applyAlignment="1">
      <alignment wrapText="1"/>
    </xf>
    <xf numFmtId="165" fontId="38" fillId="0" borderId="131" xfId="1" applyNumberFormat="1" applyFont="1" applyFill="1" applyBorder="1" applyAlignment="1">
      <alignment wrapText="1"/>
    </xf>
    <xf numFmtId="165" fontId="38" fillId="0" borderId="132" xfId="1" applyNumberFormat="1" applyFont="1" applyFill="1" applyBorder="1" applyAlignment="1">
      <alignment wrapText="1"/>
    </xf>
    <xf numFmtId="165" fontId="38" fillId="0" borderId="136" xfId="1" applyNumberFormat="1" applyFont="1" applyFill="1" applyBorder="1" applyAlignment="1"/>
    <xf numFmtId="2" fontId="37" fillId="0" borderId="131" xfId="0" applyNumberFormat="1" applyFont="1" applyFill="1" applyBorder="1"/>
    <xf numFmtId="0" fontId="38" fillId="0" borderId="135" xfId="0" applyFont="1" applyFill="1" applyBorder="1" applyAlignment="1">
      <alignment horizontal="center"/>
    </xf>
    <xf numFmtId="0" fontId="38" fillId="0" borderId="133" xfId="0" applyFont="1" applyFill="1" applyBorder="1" applyAlignment="1">
      <alignment wrapText="1"/>
    </xf>
    <xf numFmtId="0" fontId="38" fillId="0" borderId="132" xfId="0" applyFont="1" applyFill="1" applyBorder="1" applyAlignment="1">
      <alignment horizontal="center" wrapText="1"/>
    </xf>
    <xf numFmtId="0" fontId="38" fillId="0" borderId="132" xfId="0" applyFont="1" applyFill="1" applyBorder="1" applyAlignment="1">
      <alignment wrapText="1"/>
    </xf>
    <xf numFmtId="0" fontId="38" fillId="0" borderId="133" xfId="0" applyFont="1" applyFill="1" applyBorder="1" applyAlignment="1">
      <alignment horizontal="right" wrapText="1"/>
    </xf>
    <xf numFmtId="0" fontId="38" fillId="0" borderId="134" xfId="0" applyFont="1" applyFill="1" applyBorder="1" applyAlignment="1">
      <alignment vertical="center" wrapText="1"/>
    </xf>
    <xf numFmtId="0" fontId="38" fillId="0" borderId="135" xfId="0" applyFont="1" applyFill="1" applyBorder="1" applyAlignment="1">
      <alignment wrapText="1"/>
    </xf>
    <xf numFmtId="166" fontId="38" fillId="0" borderId="136" xfId="1" applyNumberFormat="1" applyFont="1" applyFill="1" applyBorder="1" applyAlignment="1">
      <alignment wrapText="1"/>
    </xf>
    <xf numFmtId="166" fontId="38" fillId="8" borderId="21" xfId="1" quotePrefix="1" applyNumberFormat="1" applyFont="1" applyFill="1" applyBorder="1" applyAlignment="1">
      <alignment vertical="center" wrapText="1"/>
    </xf>
    <xf numFmtId="1" fontId="38" fillId="4" borderId="135" xfId="0" quotePrefix="1" applyNumberFormat="1" applyFont="1" applyFill="1" applyBorder="1" applyAlignment="1">
      <alignment vertical="center" wrapText="1"/>
    </xf>
    <xf numFmtId="0" fontId="38" fillId="0" borderId="132" xfId="0" quotePrefix="1" applyNumberFormat="1" applyFont="1" applyFill="1" applyBorder="1" applyAlignment="1">
      <alignment horizontal="center" vertical="center" wrapText="1"/>
    </xf>
    <xf numFmtId="0" fontId="38" fillId="0" borderId="132" xfId="0" quotePrefix="1" applyNumberFormat="1" applyFont="1" applyFill="1" applyBorder="1" applyAlignment="1">
      <alignment vertical="center" wrapText="1"/>
    </xf>
    <xf numFmtId="0" fontId="38" fillId="0" borderId="137" xfId="0" quotePrefix="1" applyNumberFormat="1" applyFont="1" applyFill="1" applyBorder="1" applyAlignment="1">
      <alignment horizontal="center" vertical="center" wrapText="1"/>
    </xf>
    <xf numFmtId="0" fontId="38" fillId="0" borderId="138" xfId="0" quotePrefix="1" applyNumberFormat="1" applyFont="1" applyFill="1" applyBorder="1" applyAlignment="1">
      <alignment horizontal="center" vertical="center" wrapText="1"/>
    </xf>
    <xf numFmtId="0" fontId="38" fillId="0" borderId="126" xfId="0" quotePrefix="1" applyNumberFormat="1" applyFont="1" applyFill="1" applyBorder="1" applyAlignment="1">
      <alignment horizontal="center" vertical="center" wrapText="1"/>
    </xf>
    <xf numFmtId="165" fontId="38" fillId="0" borderId="139" xfId="1" applyNumberFormat="1" applyFont="1" applyFill="1" applyBorder="1" applyAlignment="1"/>
    <xf numFmtId="165" fontId="38" fillId="0" borderId="138" xfId="1" applyNumberFormat="1" applyFont="1" applyFill="1" applyBorder="1" applyAlignment="1">
      <alignment wrapText="1"/>
    </xf>
    <xf numFmtId="165" fontId="38" fillId="0" borderId="140" xfId="1" applyNumberFormat="1" applyFont="1" applyFill="1" applyBorder="1" applyAlignment="1">
      <alignment wrapText="1"/>
    </xf>
    <xf numFmtId="165" fontId="38" fillId="0" borderId="138" xfId="1" applyNumberFormat="1" applyFont="1" applyFill="1" applyBorder="1" applyAlignment="1"/>
    <xf numFmtId="170" fontId="38" fillId="0" borderId="126" xfId="1" applyNumberFormat="1" applyFont="1" applyFill="1" applyBorder="1" applyAlignment="1">
      <alignment wrapText="1"/>
    </xf>
    <xf numFmtId="167" fontId="39" fillId="0" borderId="15" xfId="0" quotePrefix="1" applyNumberFormat="1" applyFont="1" applyFill="1" applyBorder="1" applyAlignment="1">
      <alignment vertical="center" wrapText="1"/>
    </xf>
    <xf numFmtId="0" fontId="38" fillId="0" borderId="142" xfId="0" quotePrefix="1" applyNumberFormat="1" applyFont="1" applyFill="1" applyBorder="1" applyAlignment="1">
      <alignment wrapText="1"/>
    </xf>
    <xf numFmtId="165" fontId="38" fillId="0" borderId="34" xfId="1" applyNumberFormat="1" applyFont="1" applyFill="1" applyBorder="1" applyAlignment="1">
      <alignment wrapText="1"/>
    </xf>
    <xf numFmtId="0" fontId="38" fillId="0" borderId="34" xfId="0" applyFont="1" applyFill="1" applyBorder="1" applyAlignment="1">
      <alignment wrapText="1"/>
    </xf>
    <xf numFmtId="0" fontId="38" fillId="0" borderId="0" xfId="0" quotePrefix="1" applyNumberFormat="1" applyFont="1" applyFill="1" applyBorder="1" applyAlignment="1">
      <alignment horizontal="center" vertical="center" wrapText="1"/>
    </xf>
    <xf numFmtId="0" fontId="38" fillId="0" borderId="13" xfId="0" quotePrefix="1" applyNumberFormat="1" applyFont="1" applyFill="1" applyBorder="1" applyAlignment="1">
      <alignment horizontal="center" vertical="center" wrapText="1"/>
    </xf>
    <xf numFmtId="165" fontId="38" fillId="0" borderId="144" xfId="1" applyNumberFormat="1" applyFont="1" applyFill="1" applyBorder="1" applyAlignment="1"/>
    <xf numFmtId="165" fontId="38" fillId="0" borderId="0" xfId="1" applyNumberFormat="1" applyFont="1" applyFill="1" applyBorder="1" applyAlignment="1">
      <alignment wrapText="1"/>
    </xf>
    <xf numFmtId="165" fontId="38" fillId="0" borderId="4" xfId="1" applyNumberFormat="1" applyFont="1" applyFill="1" applyBorder="1" applyAlignment="1">
      <alignment wrapText="1"/>
    </xf>
    <xf numFmtId="165" fontId="38" fillId="0" borderId="0" xfId="1" applyNumberFormat="1" applyFont="1" applyFill="1" applyBorder="1" applyAlignment="1"/>
    <xf numFmtId="170" fontId="38" fillId="0" borderId="13" xfId="1" applyNumberFormat="1" applyFont="1" applyFill="1" applyBorder="1" applyAlignment="1">
      <alignment wrapText="1"/>
    </xf>
    <xf numFmtId="167" fontId="39" fillId="0" borderId="11" xfId="0" quotePrefix="1" applyNumberFormat="1" applyFont="1" applyFill="1" applyBorder="1" applyAlignment="1">
      <alignment vertical="center" wrapText="1"/>
    </xf>
    <xf numFmtId="0" fontId="43" fillId="0" borderId="141" xfId="0" applyFont="1" applyBorder="1" applyAlignment="1">
      <alignment horizontal="left" vertical="center"/>
    </xf>
    <xf numFmtId="0" fontId="38" fillId="0" borderId="142" xfId="0" quotePrefix="1" applyNumberFormat="1" applyFont="1" applyFill="1" applyBorder="1" applyAlignment="1">
      <alignment vertical="center" wrapText="1"/>
    </xf>
    <xf numFmtId="0" fontId="38" fillId="0" borderId="0" xfId="0" applyFont="1" applyBorder="1" applyAlignment="1">
      <alignment horizontal="right"/>
    </xf>
    <xf numFmtId="165" fontId="42" fillId="0" borderId="34" xfId="1" applyNumberFormat="1" applyFont="1" applyBorder="1" applyAlignment="1">
      <alignment horizontal="center"/>
    </xf>
    <xf numFmtId="0" fontId="38" fillId="0" borderId="145" xfId="0" applyFont="1" applyBorder="1"/>
    <xf numFmtId="0" fontId="37" fillId="0" borderId="34" xfId="0" applyFont="1" applyBorder="1" applyAlignment="1">
      <alignment horizontal="center"/>
    </xf>
    <xf numFmtId="0" fontId="37" fillId="0" borderId="145" xfId="0" applyFont="1" applyBorder="1" applyAlignment="1">
      <alignment horizontal="center"/>
    </xf>
    <xf numFmtId="0" fontId="38" fillId="0" borderId="36" xfId="0" applyFont="1" applyBorder="1"/>
    <xf numFmtId="166" fontId="38" fillId="0" borderId="0" xfId="1" applyNumberFormat="1" applyFont="1" applyBorder="1"/>
    <xf numFmtId="166" fontId="38" fillId="0" borderId="13" xfId="1" applyNumberFormat="1" applyFont="1" applyBorder="1"/>
    <xf numFmtId="166" fontId="38" fillId="0" borderId="144" xfId="1" applyNumberFormat="1" applyFont="1" applyBorder="1" applyAlignment="1">
      <alignment wrapText="1"/>
    </xf>
    <xf numFmtId="165" fontId="38" fillId="0" borderId="0" xfId="1" applyNumberFormat="1" applyFont="1" applyBorder="1"/>
    <xf numFmtId="165" fontId="37" fillId="0" borderId="0" xfId="1" applyNumberFormat="1" applyFont="1" applyBorder="1" applyAlignment="1">
      <alignment horizontal="center"/>
    </xf>
    <xf numFmtId="165" fontId="38" fillId="0" borderId="4" xfId="1" applyNumberFormat="1" applyFont="1" applyBorder="1" applyAlignment="1">
      <alignment wrapText="1"/>
    </xf>
    <xf numFmtId="170" fontId="38" fillId="0" borderId="0" xfId="1" applyNumberFormat="1" applyFont="1" applyBorder="1" applyAlignment="1">
      <alignment horizontal="center"/>
    </xf>
    <xf numFmtId="170" fontId="38" fillId="0" borderId="13" xfId="1" applyNumberFormat="1" applyFont="1" applyBorder="1" applyAlignment="1">
      <alignment wrapText="1"/>
    </xf>
    <xf numFmtId="0" fontId="39" fillId="0" borderId="11" xfId="0" applyFont="1" applyBorder="1" applyAlignment="1">
      <alignment vertical="center" wrapText="1"/>
    </xf>
    <xf numFmtId="0" fontId="43" fillId="0" borderId="141" xfId="0" applyFont="1" applyBorder="1" applyAlignment="1">
      <alignment vertical="center"/>
    </xf>
    <xf numFmtId="0" fontId="38" fillId="0" borderId="76" xfId="0" applyFont="1" applyBorder="1" applyAlignment="1">
      <alignment horizontal="right"/>
    </xf>
    <xf numFmtId="0" fontId="38" fillId="0" borderId="33" xfId="0" applyFont="1" applyBorder="1" applyAlignment="1">
      <alignment horizontal="right"/>
    </xf>
    <xf numFmtId="166" fontId="38" fillId="0" borderId="0" xfId="1" applyNumberFormat="1" applyFont="1"/>
    <xf numFmtId="165" fontId="38" fillId="0" borderId="0" xfId="1" applyNumberFormat="1" applyFont="1"/>
    <xf numFmtId="165" fontId="37" fillId="0" borderId="0" xfId="1" applyNumberFormat="1" applyFont="1" applyAlignment="1">
      <alignment horizontal="center"/>
    </xf>
    <xf numFmtId="170" fontId="38" fillId="0" borderId="0" xfId="1" applyNumberFormat="1" applyFont="1" applyAlignment="1">
      <alignment horizontal="center"/>
    </xf>
    <xf numFmtId="0" fontId="43" fillId="0" borderId="146" xfId="0" applyFont="1" applyBorder="1" applyAlignment="1">
      <alignment vertical="center"/>
    </xf>
    <xf numFmtId="0" fontId="38" fillId="0" borderId="11" xfId="0" applyFont="1" applyFill="1" applyBorder="1" applyAlignment="1">
      <alignment vertical="center"/>
    </xf>
    <xf numFmtId="0" fontId="38" fillId="0" borderId="147" xfId="0" applyFont="1" applyFill="1" applyBorder="1" applyAlignment="1">
      <alignment vertical="center"/>
    </xf>
    <xf numFmtId="165" fontId="38" fillId="0" borderId="148" xfId="1" applyNumberFormat="1" applyFont="1" applyFill="1" applyBorder="1"/>
    <xf numFmtId="165" fontId="38" fillId="0" borderId="175" xfId="1" applyNumberFormat="1" applyFont="1" applyBorder="1"/>
    <xf numFmtId="2" fontId="41" fillId="0" borderId="177" xfId="1" applyNumberFormat="1" applyFont="1" applyBorder="1"/>
    <xf numFmtId="0" fontId="38" fillId="0" borderId="63" xfId="0" applyFont="1" applyFill="1" applyBorder="1" applyAlignment="1">
      <alignment horizontal="center"/>
    </xf>
    <xf numFmtId="0" fontId="38" fillId="0" borderId="60" xfId="0" applyFont="1" applyBorder="1" applyAlignment="1">
      <alignment horizontal="right"/>
    </xf>
    <xf numFmtId="0" fontId="38" fillId="0" borderId="64" xfId="0" applyFont="1" applyBorder="1"/>
    <xf numFmtId="0" fontId="37" fillId="0" borderId="64" xfId="0" applyFont="1" applyBorder="1" applyAlignment="1">
      <alignment horizontal="center"/>
    </xf>
    <xf numFmtId="0" fontId="37" fillId="0" borderId="59" xfId="0" applyFont="1" applyBorder="1" applyAlignment="1">
      <alignment horizontal="center"/>
    </xf>
    <xf numFmtId="166" fontId="38" fillId="0" borderId="6" xfId="1" applyNumberFormat="1" applyFont="1" applyBorder="1"/>
    <xf numFmtId="166" fontId="38" fillId="0" borderId="7" xfId="1" applyNumberFormat="1" applyFont="1" applyBorder="1"/>
    <xf numFmtId="166" fontId="38" fillId="0" borderId="41" xfId="1" applyNumberFormat="1" applyFont="1" applyBorder="1" applyAlignment="1">
      <alignment wrapText="1"/>
    </xf>
    <xf numFmtId="165" fontId="38" fillId="0" borderId="6" xfId="1" applyNumberFormat="1" applyFont="1" applyBorder="1"/>
    <xf numFmtId="165" fontId="37" fillId="0" borderId="6" xfId="1" applyNumberFormat="1" applyFont="1" applyBorder="1" applyAlignment="1">
      <alignment horizontal="center"/>
    </xf>
    <xf numFmtId="165" fontId="38" fillId="0" borderId="5" xfId="1" applyNumberFormat="1" applyFont="1" applyBorder="1" applyAlignment="1">
      <alignment wrapText="1"/>
    </xf>
    <xf numFmtId="170" fontId="38" fillId="0" borderId="6" xfId="1" applyNumberFormat="1" applyFont="1" applyBorder="1" applyAlignment="1">
      <alignment horizontal="center"/>
    </xf>
    <xf numFmtId="170" fontId="38" fillId="0" borderId="7" xfId="1" applyNumberFormat="1" applyFont="1" applyBorder="1" applyAlignment="1">
      <alignment wrapText="1"/>
    </xf>
    <xf numFmtId="0" fontId="43" fillId="0" borderId="149" xfId="0" applyFont="1" applyBorder="1" applyAlignment="1">
      <alignment vertical="center"/>
    </xf>
    <xf numFmtId="0" fontId="38" fillId="0" borderId="150" xfId="0" quotePrefix="1" applyNumberFormat="1" applyFont="1" applyFill="1" applyBorder="1" applyAlignment="1">
      <alignment vertical="center" wrapText="1"/>
    </xf>
    <xf numFmtId="165" fontId="38" fillId="0" borderId="16" xfId="1" applyNumberFormat="1" applyFont="1" applyFill="1" applyBorder="1"/>
    <xf numFmtId="0" fontId="38" fillId="0" borderId="17" xfId="0" applyFont="1" applyBorder="1" applyAlignment="1">
      <alignment horizontal="right"/>
    </xf>
    <xf numFmtId="0" fontId="38" fillId="0" borderId="17" xfId="0" applyFont="1" applyBorder="1" applyAlignment="1">
      <alignment horizontal="center"/>
    </xf>
    <xf numFmtId="0" fontId="38" fillId="0" borderId="143" xfId="0" applyFont="1" applyBorder="1"/>
    <xf numFmtId="0" fontId="37" fillId="0" borderId="143" xfId="0" applyFont="1" applyBorder="1" applyAlignment="1">
      <alignment horizontal="center"/>
    </xf>
    <xf numFmtId="0" fontId="37" fillId="0" borderId="79" xfId="0" applyFont="1" applyBorder="1" applyAlignment="1">
      <alignment horizontal="center"/>
    </xf>
    <xf numFmtId="0" fontId="38" fillId="0" borderId="80" xfId="0" applyFont="1" applyBorder="1"/>
    <xf numFmtId="166" fontId="38" fillId="0" borderId="151" xfId="1" applyNumberFormat="1" applyFont="1" applyBorder="1" applyAlignment="1">
      <alignment wrapText="1"/>
    </xf>
    <xf numFmtId="0" fontId="38" fillId="0" borderId="11" xfId="0" applyFont="1" applyBorder="1" applyAlignment="1">
      <alignment vertical="center" wrapText="1"/>
    </xf>
    <xf numFmtId="0" fontId="38" fillId="0" borderId="142" xfId="0" applyFont="1" applyFill="1" applyBorder="1" applyAlignment="1">
      <alignment vertical="center" wrapText="1"/>
    </xf>
    <xf numFmtId="0" fontId="38" fillId="0" borderId="149" xfId="0" quotePrefix="1" applyNumberFormat="1" applyFont="1" applyFill="1" applyBorder="1" applyAlignment="1">
      <alignment vertical="center" wrapText="1"/>
    </xf>
    <xf numFmtId="0" fontId="38" fillId="0" borderId="142" xfId="0" applyNumberFormat="1" applyFont="1" applyFill="1" applyBorder="1" applyAlignment="1">
      <alignment wrapText="1"/>
    </xf>
    <xf numFmtId="0" fontId="38" fillId="0" borderId="143" xfId="0" applyFont="1" applyFill="1" applyBorder="1" applyAlignment="1">
      <alignment vertical="center" wrapText="1"/>
    </xf>
    <xf numFmtId="0" fontId="38" fillId="0" borderId="0" xfId="0" applyNumberFormat="1" applyFont="1" applyFill="1" applyBorder="1" applyAlignment="1">
      <alignment horizontal="center" vertical="center" wrapText="1"/>
    </xf>
    <xf numFmtId="0" fontId="38" fillId="0" borderId="13" xfId="0" applyNumberFormat="1" applyFont="1" applyFill="1" applyBorder="1" applyAlignment="1">
      <alignment horizontal="center" vertical="center" wrapText="1"/>
    </xf>
    <xf numFmtId="0" fontId="38" fillId="0" borderId="141" xfId="0" quotePrefix="1" applyNumberFormat="1" applyFont="1" applyFill="1" applyBorder="1" applyAlignment="1">
      <alignment vertical="center" wrapText="1"/>
    </xf>
    <xf numFmtId="0" fontId="38" fillId="0" borderId="145" xfId="0" applyFont="1" applyFill="1" applyBorder="1" applyAlignment="1">
      <alignment vertical="center" wrapText="1"/>
    </xf>
    <xf numFmtId="0" fontId="43" fillId="0" borderId="141" xfId="0" applyFont="1" applyBorder="1" applyAlignment="1">
      <alignment vertical="center" wrapText="1"/>
    </xf>
    <xf numFmtId="0" fontId="38" fillId="0" borderId="13" xfId="0" applyFont="1" applyBorder="1"/>
    <xf numFmtId="165" fontId="38" fillId="0" borderId="144" xfId="1" applyNumberFormat="1" applyFont="1" applyBorder="1" applyAlignment="1">
      <alignment wrapText="1"/>
    </xf>
    <xf numFmtId="0" fontId="38" fillId="0" borderId="141" xfId="0" quotePrefix="1" applyNumberFormat="1" applyFont="1" applyFill="1" applyBorder="1" applyAlignment="1">
      <alignment vertical="center"/>
    </xf>
    <xf numFmtId="0" fontId="39" fillId="0" borderId="142" xfId="0" quotePrefix="1" applyNumberFormat="1" applyFont="1" applyBorder="1" applyAlignment="1">
      <alignment vertical="center"/>
    </xf>
    <xf numFmtId="0" fontId="39" fillId="18" borderId="142" xfId="0" quotePrefix="1" applyNumberFormat="1" applyFont="1" applyFill="1" applyBorder="1" applyAlignment="1">
      <alignment vertical="center"/>
    </xf>
    <xf numFmtId="0" fontId="39" fillId="0" borderId="147" xfId="0" quotePrefix="1" applyNumberFormat="1" applyFont="1" applyBorder="1" applyAlignment="1">
      <alignment vertical="center"/>
    </xf>
    <xf numFmtId="165" fontId="39" fillId="0" borderId="59" xfId="1" applyNumberFormat="1" applyFont="1" applyFill="1" applyBorder="1" applyAlignment="1">
      <alignment vertical="center" wrapText="1"/>
    </xf>
    <xf numFmtId="165" fontId="40" fillId="0" borderId="60" xfId="1" applyNumberFormat="1" applyFont="1" applyFill="1" applyBorder="1"/>
    <xf numFmtId="165" fontId="39" fillId="0" borderId="60" xfId="1" applyNumberFormat="1" applyFont="1" applyFill="1" applyBorder="1" applyAlignment="1">
      <alignment vertical="center" wrapText="1"/>
    </xf>
    <xf numFmtId="164" fontId="43" fillId="0" borderId="149" xfId="1" applyFont="1" applyFill="1" applyBorder="1" applyAlignment="1">
      <alignment vertical="center"/>
    </xf>
    <xf numFmtId="164" fontId="43" fillId="9" borderId="17" xfId="1" applyFont="1" applyFill="1" applyBorder="1" applyAlignment="1">
      <alignment vertical="center" wrapText="1"/>
    </xf>
    <xf numFmtId="165" fontId="38" fillId="0" borderId="17" xfId="1" applyNumberFormat="1" applyFont="1" applyBorder="1" applyAlignment="1">
      <alignment horizontal="center"/>
    </xf>
    <xf numFmtId="0" fontId="38" fillId="0" borderId="179" xfId="0" applyFont="1" applyBorder="1"/>
    <xf numFmtId="0" fontId="37" fillId="0" borderId="152" xfId="0" applyFont="1" applyBorder="1" applyAlignment="1">
      <alignment horizontal="center"/>
    </xf>
    <xf numFmtId="165" fontId="38" fillId="0" borderId="151" xfId="1" applyNumberFormat="1" applyFont="1" applyBorder="1" applyAlignment="1">
      <alignment wrapText="1"/>
    </xf>
    <xf numFmtId="2" fontId="38" fillId="0" borderId="34" xfId="0" applyNumberFormat="1" applyFont="1" applyBorder="1"/>
    <xf numFmtId="0" fontId="43" fillId="0" borderId="149" xfId="0" applyFont="1" applyBorder="1" applyAlignment="1">
      <alignment horizontal="left" vertical="center"/>
    </xf>
    <xf numFmtId="164" fontId="43" fillId="5" borderId="33" xfId="1" applyFont="1" applyFill="1" applyBorder="1" applyAlignment="1">
      <alignment vertical="center" wrapText="1"/>
    </xf>
    <xf numFmtId="0" fontId="38" fillId="0" borderId="142" xfId="0" applyFont="1" applyFill="1" applyBorder="1" applyAlignment="1">
      <alignment wrapText="1"/>
    </xf>
    <xf numFmtId="0" fontId="38" fillId="0" borderId="34" xfId="0" applyFont="1" applyFill="1" applyBorder="1" applyAlignment="1">
      <alignment horizontal="right" wrapText="1"/>
    </xf>
    <xf numFmtId="0" fontId="38" fillId="0" borderId="179" xfId="0" applyFont="1" applyFill="1" applyBorder="1" applyAlignment="1">
      <alignment vertical="center" wrapText="1"/>
    </xf>
    <xf numFmtId="0" fontId="38" fillId="0" borderId="152" xfId="0" applyFont="1" applyFill="1" applyBorder="1" applyAlignment="1">
      <alignment vertical="center" wrapText="1"/>
    </xf>
    <xf numFmtId="0" fontId="38" fillId="0" borderId="36" xfId="0" applyFont="1" applyFill="1" applyBorder="1" applyAlignment="1">
      <alignment vertical="center" wrapText="1"/>
    </xf>
    <xf numFmtId="0" fontId="38" fillId="0" borderId="141" xfId="0" applyFont="1" applyFill="1" applyBorder="1" applyAlignment="1">
      <alignment vertical="center"/>
    </xf>
    <xf numFmtId="0" fontId="38" fillId="0" borderId="11" xfId="0" applyFont="1" applyFill="1" applyBorder="1" applyAlignment="1">
      <alignment vertical="top"/>
    </xf>
    <xf numFmtId="0" fontId="38" fillId="0" borderId="142" xfId="0" applyFont="1" applyFill="1" applyBorder="1"/>
    <xf numFmtId="165" fontId="38" fillId="0" borderId="33" xfId="1" applyNumberFormat="1" applyFont="1" applyFill="1" applyBorder="1" applyAlignment="1">
      <alignment horizontal="right" vertical="center" wrapText="1"/>
    </xf>
    <xf numFmtId="0" fontId="39" fillId="0" borderId="153" xfId="0" quotePrefix="1" applyNumberFormat="1" applyFont="1" applyFill="1" applyBorder="1" applyAlignment="1">
      <alignment vertical="center"/>
    </xf>
    <xf numFmtId="165" fontId="39" fillId="0" borderId="154" xfId="1" applyNumberFormat="1" applyFont="1" applyFill="1" applyBorder="1" applyAlignment="1">
      <alignment vertical="center" wrapText="1"/>
    </xf>
    <xf numFmtId="165" fontId="40" fillId="0" borderId="83" xfId="1" applyNumberFormat="1" applyFont="1" applyFill="1" applyBorder="1"/>
    <xf numFmtId="165" fontId="39" fillId="0" borderId="83" xfId="1" applyNumberFormat="1" applyFont="1" applyFill="1" applyBorder="1" applyAlignment="1">
      <alignment vertical="center" wrapText="1"/>
    </xf>
    <xf numFmtId="165" fontId="38" fillId="0" borderId="157" xfId="1" applyNumberFormat="1" applyFont="1" applyBorder="1"/>
    <xf numFmtId="0" fontId="37" fillId="0" borderId="83" xfId="0" applyFont="1" applyBorder="1" applyAlignment="1">
      <alignment horizontal="center"/>
    </xf>
    <xf numFmtId="165" fontId="42" fillId="0" borderId="83" xfId="1" applyNumberFormat="1" applyFont="1" applyBorder="1" applyAlignment="1">
      <alignment horizontal="center"/>
    </xf>
    <xf numFmtId="0" fontId="38" fillId="0" borderId="83" xfId="0" applyFont="1" applyBorder="1" applyAlignment="1">
      <alignment horizontal="center"/>
    </xf>
    <xf numFmtId="9" fontId="38" fillId="0" borderId="83" xfId="2" applyFont="1" applyBorder="1"/>
    <xf numFmtId="2" fontId="38" fillId="0" borderId="83" xfId="0" applyNumberFormat="1" applyFont="1" applyBorder="1"/>
    <xf numFmtId="0" fontId="38" fillId="0" borderId="141" xfId="0" applyNumberFormat="1" applyFont="1" applyFill="1" applyBorder="1" applyAlignment="1">
      <alignment vertical="center" wrapText="1"/>
    </xf>
    <xf numFmtId="0" fontId="38" fillId="0" borderId="0" xfId="0" applyFont="1" applyFill="1" applyBorder="1" applyAlignment="1">
      <alignment horizontal="center" wrapText="1"/>
    </xf>
    <xf numFmtId="2" fontId="38" fillId="0" borderId="0" xfId="0" applyNumberFormat="1" applyFont="1" applyFill="1" applyBorder="1" applyAlignment="1">
      <alignment wrapText="1"/>
    </xf>
    <xf numFmtId="0" fontId="38" fillId="0" borderId="0" xfId="0" applyFont="1" applyFill="1" applyBorder="1" applyAlignment="1">
      <alignment horizontal="right" wrapText="1"/>
    </xf>
    <xf numFmtId="167" fontId="39" fillId="0" borderId="11" xfId="0" applyNumberFormat="1" applyFont="1" applyFill="1" applyBorder="1" applyAlignment="1">
      <alignment vertical="center" wrapText="1"/>
    </xf>
    <xf numFmtId="0" fontId="38" fillId="0" borderId="149" xfId="0" applyNumberFormat="1" applyFont="1" applyFill="1" applyBorder="1" applyAlignment="1">
      <alignment vertical="center" wrapText="1"/>
    </xf>
    <xf numFmtId="0" fontId="38" fillId="0" borderId="155" xfId="0" applyNumberFormat="1" applyFont="1" applyFill="1" applyBorder="1" applyAlignment="1">
      <alignment wrapText="1"/>
    </xf>
    <xf numFmtId="2" fontId="38" fillId="0" borderId="76" xfId="0" applyNumberFormat="1" applyFont="1" applyFill="1" applyBorder="1" applyAlignment="1">
      <alignment wrapText="1"/>
    </xf>
    <xf numFmtId="167" fontId="38" fillId="0" borderId="11" xfId="0" applyNumberFormat="1" applyFont="1" applyFill="1" applyBorder="1"/>
    <xf numFmtId="0" fontId="38" fillId="0" borderId="149" xfId="0" quotePrefix="1" applyNumberFormat="1" applyFont="1" applyFill="1" applyBorder="1" applyAlignment="1">
      <alignment vertical="center"/>
    </xf>
    <xf numFmtId="0" fontId="39" fillId="0" borderId="11" xfId="0" quotePrefix="1" applyNumberFormat="1" applyFont="1" applyBorder="1" applyAlignment="1">
      <alignment vertical="center"/>
    </xf>
    <xf numFmtId="0" fontId="38" fillId="0" borderId="152" xfId="0" applyFont="1" applyFill="1" applyBorder="1" applyAlignment="1">
      <alignment horizontal="center" vertical="center" wrapText="1"/>
    </xf>
    <xf numFmtId="170" fontId="38" fillId="0" borderId="0" xfId="1" applyNumberFormat="1" applyFont="1" applyFill="1" applyBorder="1" applyAlignment="1">
      <alignment wrapText="1"/>
    </xf>
    <xf numFmtId="165" fontId="39" fillId="0" borderId="32" xfId="1" applyNumberFormat="1" applyFont="1" applyBorder="1" applyAlignment="1">
      <alignment vertical="center" wrapText="1"/>
    </xf>
    <xf numFmtId="165" fontId="40" fillId="0" borderId="33" xfId="1" applyNumberFormat="1" applyFont="1" applyBorder="1"/>
    <xf numFmtId="0" fontId="38" fillId="0" borderId="152" xfId="0" applyFont="1" applyBorder="1"/>
    <xf numFmtId="0" fontId="37" fillId="0" borderId="36" xfId="0" applyFont="1" applyBorder="1" applyAlignment="1">
      <alignment horizontal="center"/>
    </xf>
    <xf numFmtId="0" fontId="38" fillId="0" borderId="145" xfId="0" applyFont="1" applyFill="1" applyBorder="1" applyAlignment="1">
      <alignment wrapText="1"/>
    </xf>
    <xf numFmtId="2" fontId="38" fillId="5" borderId="36" xfId="0" applyNumberFormat="1" applyFont="1" applyFill="1" applyBorder="1" applyAlignment="1">
      <alignment wrapText="1"/>
    </xf>
    <xf numFmtId="2" fontId="38" fillId="0" borderId="13" xfId="0" applyNumberFormat="1" applyFont="1" applyFill="1" applyBorder="1" applyAlignment="1">
      <alignment wrapText="1"/>
    </xf>
    <xf numFmtId="165" fontId="38" fillId="0" borderId="144" xfId="1" applyNumberFormat="1" applyFont="1" applyFill="1" applyBorder="1" applyAlignment="1">
      <alignment wrapText="1"/>
    </xf>
    <xf numFmtId="170" fontId="38" fillId="0" borderId="13" xfId="1" quotePrefix="1" applyNumberFormat="1" applyFont="1" applyFill="1" applyBorder="1" applyAlignment="1">
      <alignment wrapText="1"/>
    </xf>
    <xf numFmtId="0" fontId="39" fillId="0" borderId="11" xfId="0" applyNumberFormat="1" applyFont="1" applyFill="1" applyBorder="1" applyAlignment="1">
      <alignment vertical="center" wrapText="1"/>
    </xf>
    <xf numFmtId="2" fontId="38" fillId="0" borderId="34" xfId="0" applyNumberFormat="1" applyFont="1" applyFill="1" applyBorder="1" applyAlignment="1">
      <alignment wrapText="1"/>
    </xf>
    <xf numFmtId="0" fontId="38" fillId="0" borderId="32" xfId="0" applyFont="1" applyFill="1" applyBorder="1" applyAlignment="1">
      <alignment wrapText="1"/>
    </xf>
    <xf numFmtId="0" fontId="38" fillId="0" borderId="33" xfId="0" applyFont="1" applyBorder="1" applyAlignment="1">
      <alignment horizontal="center" vertical="center" wrapText="1"/>
    </xf>
    <xf numFmtId="0" fontId="38" fillId="0" borderId="147" xfId="0" applyNumberFormat="1" applyFont="1" applyFill="1" applyBorder="1" applyAlignment="1">
      <alignment wrapText="1"/>
    </xf>
    <xf numFmtId="165" fontId="38" fillId="0" borderId="59" xfId="1" applyNumberFormat="1" applyFont="1" applyFill="1" applyBorder="1" applyAlignment="1">
      <alignment wrapText="1"/>
    </xf>
    <xf numFmtId="165" fontId="38" fillId="0" borderId="60" xfId="1" applyNumberFormat="1" applyFont="1" applyFill="1" applyBorder="1" applyAlignment="1">
      <alignment wrapText="1"/>
    </xf>
    <xf numFmtId="165" fontId="38" fillId="0" borderId="148" xfId="1" applyNumberFormat="1" applyFont="1" applyFill="1" applyBorder="1" applyAlignment="1">
      <alignment wrapText="1"/>
    </xf>
    <xf numFmtId="165" fontId="38" fillId="0" borderId="175" xfId="1" applyNumberFormat="1" applyFont="1" applyFill="1" applyBorder="1" applyAlignment="1">
      <alignment wrapText="1"/>
    </xf>
    <xf numFmtId="2" fontId="37" fillId="0" borderId="146" xfId="0" applyNumberFormat="1" applyFont="1" applyFill="1" applyBorder="1"/>
    <xf numFmtId="2" fontId="37" fillId="0" borderId="64" xfId="0" applyNumberFormat="1" applyFont="1" applyFill="1" applyBorder="1"/>
    <xf numFmtId="0" fontId="38" fillId="0" borderId="60" xfId="0" applyFont="1" applyFill="1" applyBorder="1" applyAlignment="1">
      <alignment horizontal="center"/>
    </xf>
    <xf numFmtId="0" fontId="38" fillId="0" borderId="60" xfId="0" applyFont="1" applyFill="1" applyBorder="1" applyAlignment="1">
      <alignment wrapText="1"/>
    </xf>
    <xf numFmtId="9" fontId="38" fillId="0" borderId="60" xfId="2" applyFont="1" applyFill="1" applyBorder="1" applyAlignment="1"/>
    <xf numFmtId="2" fontId="38" fillId="0" borderId="60" xfId="0" applyNumberFormat="1" applyFont="1" applyFill="1" applyBorder="1" applyAlignment="1">
      <alignment wrapText="1"/>
    </xf>
    <xf numFmtId="0" fontId="38" fillId="0" borderId="59" xfId="0" applyFont="1" applyFill="1" applyBorder="1" applyAlignment="1">
      <alignment wrapText="1"/>
    </xf>
    <xf numFmtId="166" fontId="38" fillId="0" borderId="61" xfId="1" applyNumberFormat="1" applyFont="1" applyFill="1" applyBorder="1" applyAlignment="1">
      <alignment wrapText="1"/>
    </xf>
    <xf numFmtId="166" fontId="38" fillId="4" borderId="62" xfId="1" quotePrefix="1" applyNumberFormat="1" applyFont="1" applyFill="1" applyBorder="1" applyAlignment="1">
      <alignment vertical="center" wrapText="1"/>
    </xf>
    <xf numFmtId="0" fontId="38" fillId="0" borderId="63" xfId="0" applyNumberFormat="1" applyFont="1" applyFill="1" applyBorder="1" applyAlignment="1">
      <alignment horizontal="center" vertical="center" wrapText="1"/>
    </xf>
    <xf numFmtId="0" fontId="38" fillId="0" borderId="60" xfId="0" applyNumberFormat="1" applyFont="1" applyFill="1" applyBorder="1" applyAlignment="1">
      <alignment horizontal="center" vertical="center" wrapText="1"/>
    </xf>
    <xf numFmtId="0" fontId="38" fillId="0" borderId="60" xfId="0" applyNumberFormat="1" applyFont="1" applyFill="1" applyBorder="1" applyAlignment="1">
      <alignment vertical="center" wrapText="1"/>
    </xf>
    <xf numFmtId="2" fontId="38" fillId="5" borderId="64" xfId="0" applyNumberFormat="1" applyFont="1" applyFill="1" applyBorder="1" applyAlignment="1">
      <alignment wrapText="1"/>
    </xf>
    <xf numFmtId="2" fontId="38" fillId="0" borderId="6" xfId="0" applyNumberFormat="1" applyFont="1" applyFill="1" applyBorder="1" applyAlignment="1">
      <alignment wrapText="1"/>
    </xf>
    <xf numFmtId="2" fontId="38" fillId="0" borderId="7" xfId="0" applyNumberFormat="1" applyFont="1" applyFill="1" applyBorder="1" applyAlignment="1">
      <alignment wrapText="1"/>
    </xf>
    <xf numFmtId="165" fontId="38" fillId="0" borderId="41" xfId="1" applyNumberFormat="1" applyFont="1" applyFill="1" applyBorder="1" applyAlignment="1">
      <alignment wrapText="1"/>
    </xf>
    <xf numFmtId="165" fontId="38" fillId="0" borderId="6" xfId="1" applyNumberFormat="1" applyFont="1" applyFill="1" applyBorder="1" applyAlignment="1">
      <alignment wrapText="1"/>
    </xf>
    <xf numFmtId="165" fontId="38" fillId="0" borderId="5" xfId="1" applyNumberFormat="1" applyFont="1" applyFill="1" applyBorder="1" applyAlignment="1">
      <alignment wrapText="1"/>
    </xf>
    <xf numFmtId="170" fontId="38" fillId="0" borderId="7" xfId="1" quotePrefix="1" applyNumberFormat="1" applyFont="1" applyFill="1" applyBorder="1" applyAlignment="1">
      <alignment wrapText="1"/>
    </xf>
    <xf numFmtId="0" fontId="38" fillId="0" borderId="150" xfId="0" quotePrefix="1" applyNumberFormat="1" applyFont="1" applyFill="1" applyBorder="1" applyAlignment="1">
      <alignment vertical="top" wrapText="1"/>
    </xf>
    <xf numFmtId="2" fontId="38" fillId="0" borderId="79" xfId="0" applyNumberFormat="1" applyFont="1" applyBorder="1"/>
    <xf numFmtId="0" fontId="39" fillId="0" borderId="142" xfId="0" quotePrefix="1" applyNumberFormat="1" applyFont="1" applyFill="1" applyBorder="1" applyAlignment="1">
      <alignment vertical="center"/>
    </xf>
    <xf numFmtId="0" fontId="38" fillId="20" borderId="11" xfId="0" applyNumberFormat="1" applyFont="1" applyFill="1" applyBorder="1" applyAlignment="1">
      <alignment vertical="center" wrapText="1"/>
    </xf>
    <xf numFmtId="0" fontId="38" fillId="0" borderId="0" xfId="0" applyNumberFormat="1" applyFont="1" applyFill="1" applyBorder="1" applyAlignment="1">
      <alignment vertical="center" wrapText="1"/>
    </xf>
    <xf numFmtId="0" fontId="38" fillId="0" borderId="11" xfId="0" applyNumberFormat="1" applyFont="1" applyFill="1" applyBorder="1" applyAlignment="1">
      <alignment vertical="center" wrapText="1"/>
    </xf>
    <xf numFmtId="0" fontId="38" fillId="0" borderId="142" xfId="0" applyNumberFormat="1" applyFont="1" applyFill="1" applyBorder="1" applyAlignment="1">
      <alignment vertical="center" wrapText="1"/>
    </xf>
    <xf numFmtId="0" fontId="38" fillId="0" borderId="11" xfId="0" applyFont="1" applyFill="1" applyBorder="1"/>
    <xf numFmtId="0" fontId="38" fillId="0" borderId="0" xfId="0" applyFont="1" applyFill="1" applyBorder="1" applyAlignment="1">
      <alignment horizontal="center"/>
    </xf>
    <xf numFmtId="0" fontId="38" fillId="0" borderId="13" xfId="0" applyFont="1" applyFill="1" applyBorder="1" applyAlignment="1">
      <alignment horizontal="center"/>
    </xf>
    <xf numFmtId="165" fontId="38" fillId="0" borderId="4" xfId="1" applyNumberFormat="1" applyFont="1" applyFill="1" applyBorder="1" applyAlignment="1"/>
    <xf numFmtId="170" fontId="38" fillId="0" borderId="13" xfId="1" applyNumberFormat="1" applyFont="1" applyFill="1" applyBorder="1" applyAlignment="1"/>
    <xf numFmtId="167" fontId="38" fillId="0" borderId="11" xfId="0" applyNumberFormat="1" applyFont="1" applyFill="1" applyBorder="1" applyAlignment="1"/>
    <xf numFmtId="0" fontId="38" fillId="14" borderId="142" xfId="0" applyNumberFormat="1" applyFont="1" applyFill="1" applyBorder="1" applyAlignment="1">
      <alignment horizontal="left" vertical="center" wrapText="1"/>
    </xf>
    <xf numFmtId="165" fontId="38" fillId="14" borderId="32" xfId="1" applyNumberFormat="1" applyFont="1" applyFill="1" applyBorder="1" applyAlignment="1">
      <alignment horizontal="right" vertical="center" wrapText="1"/>
    </xf>
    <xf numFmtId="165" fontId="38" fillId="14" borderId="33" xfId="1" applyNumberFormat="1" applyFont="1" applyFill="1" applyBorder="1" applyAlignment="1">
      <alignment horizontal="right" vertical="center" wrapText="1"/>
    </xf>
    <xf numFmtId="0" fontId="38" fillId="0" borderId="142" xfId="0" applyFont="1" applyFill="1" applyBorder="1" applyAlignment="1">
      <alignment horizontal="left" vertical="center" wrapText="1"/>
    </xf>
    <xf numFmtId="165" fontId="38" fillId="0" borderId="32" xfId="1" applyNumberFormat="1" applyFont="1" applyFill="1" applyBorder="1" applyAlignment="1">
      <alignment horizontal="right" vertical="center" wrapText="1"/>
    </xf>
    <xf numFmtId="0" fontId="38" fillId="0" borderId="153" xfId="0" applyFont="1" applyFill="1" applyBorder="1" applyAlignment="1">
      <alignment horizontal="left" vertical="center" wrapText="1"/>
    </xf>
    <xf numFmtId="165" fontId="38" fillId="0" borderId="154" xfId="1" applyNumberFormat="1" applyFont="1" applyFill="1" applyBorder="1" applyAlignment="1">
      <alignment horizontal="right" vertical="center" wrapText="1"/>
    </xf>
    <xf numFmtId="165" fontId="38" fillId="0" borderId="83" xfId="1" applyNumberFormat="1" applyFont="1" applyFill="1" applyBorder="1" applyAlignment="1">
      <alignment horizontal="right" vertical="center" wrapText="1"/>
    </xf>
    <xf numFmtId="2" fontId="38" fillId="0" borderId="156" xfId="0" applyNumberFormat="1" applyFont="1" applyBorder="1"/>
    <xf numFmtId="164" fontId="43" fillId="0" borderId="141" xfId="1" applyFont="1" applyFill="1" applyBorder="1" applyAlignment="1">
      <alignment vertical="center" wrapText="1"/>
    </xf>
    <xf numFmtId="164" fontId="43" fillId="9" borderId="33" xfId="1" applyFont="1" applyFill="1" applyBorder="1" applyAlignment="1">
      <alignment vertical="center" wrapText="1"/>
    </xf>
    <xf numFmtId="0" fontId="37" fillId="0" borderId="142" xfId="0" applyFont="1" applyBorder="1" applyAlignment="1">
      <alignment horizontal="center"/>
    </xf>
    <xf numFmtId="0" fontId="37" fillId="0" borderId="13" xfId="0" applyFont="1" applyBorder="1" applyAlignment="1">
      <alignment horizontal="center"/>
    </xf>
    <xf numFmtId="0" fontId="38" fillId="0" borderId="141" xfId="0" applyFont="1" applyFill="1" applyBorder="1" applyAlignment="1">
      <alignment vertical="center" wrapText="1"/>
    </xf>
    <xf numFmtId="0" fontId="38" fillId="14" borderId="142" xfId="0" applyFont="1" applyFill="1" applyBorder="1" applyAlignment="1">
      <alignment horizontal="left" vertical="center" wrapText="1"/>
    </xf>
    <xf numFmtId="17" fontId="38" fillId="0" borderId="153" xfId="0" applyNumberFormat="1" applyFont="1" applyBorder="1" applyAlignment="1">
      <alignment horizontal="left" vertical="center" wrapText="1"/>
    </xf>
    <xf numFmtId="165" fontId="43" fillId="0" borderId="154" xfId="1" applyNumberFormat="1" applyFont="1" applyBorder="1" applyAlignment="1">
      <alignment horizontal="right" vertical="center" wrapText="1"/>
    </xf>
    <xf numFmtId="165" fontId="43" fillId="0" borderId="83" xfId="1" applyNumberFormat="1" applyFont="1" applyBorder="1" applyAlignment="1">
      <alignment horizontal="right" vertical="center" wrapText="1"/>
    </xf>
    <xf numFmtId="0" fontId="38" fillId="11" borderId="153" xfId="0" applyFont="1" applyFill="1" applyBorder="1" applyAlignment="1">
      <alignment horizontal="left" vertical="center" wrapText="1"/>
    </xf>
    <xf numFmtId="165" fontId="38" fillId="11" borderId="154" xfId="1" applyNumberFormat="1" applyFont="1" applyFill="1" applyBorder="1" applyAlignment="1">
      <alignment horizontal="right" vertical="center" wrapText="1"/>
    </xf>
    <xf numFmtId="165" fontId="38" fillId="11" borderId="83" xfId="1" applyNumberFormat="1" applyFont="1" applyFill="1" applyBorder="1" applyAlignment="1">
      <alignment horizontal="right" vertical="center" wrapText="1"/>
    </xf>
    <xf numFmtId="165" fontId="38" fillId="0" borderId="154" xfId="1" applyNumberFormat="1" applyFont="1" applyFill="1" applyBorder="1"/>
    <xf numFmtId="2" fontId="41" fillId="0" borderId="90" xfId="1" applyNumberFormat="1" applyFont="1" applyBorder="1"/>
    <xf numFmtId="0" fontId="38" fillId="0" borderId="0" xfId="0" quotePrefix="1" applyNumberFormat="1" applyFont="1" applyBorder="1" applyAlignment="1">
      <alignment vertical="center"/>
    </xf>
    <xf numFmtId="165" fontId="38" fillId="0" borderId="4" xfId="1" applyNumberFormat="1" applyFont="1" applyFill="1" applyBorder="1"/>
    <xf numFmtId="2" fontId="41" fillId="0" borderId="4" xfId="1" applyNumberFormat="1" applyFont="1" applyBorder="1"/>
    <xf numFmtId="2" fontId="41" fillId="0" borderId="178" xfId="1" applyNumberFormat="1" applyFont="1" applyBorder="1"/>
    <xf numFmtId="0" fontId="37" fillId="0" borderId="0" xfId="0" applyFont="1" applyBorder="1" applyAlignment="1">
      <alignment horizontal="center"/>
    </xf>
    <xf numFmtId="165" fontId="42" fillId="0" borderId="0" xfId="1" applyNumberFormat="1" applyFont="1" applyBorder="1" applyAlignment="1">
      <alignment horizontal="center"/>
    </xf>
    <xf numFmtId="0" fontId="38" fillId="0" borderId="0" xfId="0" applyFont="1" applyBorder="1" applyAlignment="1">
      <alignment horizontal="center"/>
    </xf>
    <xf numFmtId="9" fontId="38" fillId="0" borderId="0" xfId="2" applyFont="1" applyBorder="1"/>
    <xf numFmtId="2" fontId="38" fillId="0" borderId="0" xfId="0" applyNumberFormat="1" applyFont="1" applyBorder="1"/>
    <xf numFmtId="0" fontId="38" fillId="0" borderId="155" xfId="0" quotePrefix="1" applyNumberFormat="1" applyFont="1" applyBorder="1" applyAlignment="1">
      <alignment vertical="center"/>
    </xf>
    <xf numFmtId="0" fontId="38" fillId="0" borderId="142" xfId="0" quotePrefix="1" applyNumberFormat="1" applyFont="1" applyBorder="1" applyAlignment="1">
      <alignment vertical="center"/>
    </xf>
    <xf numFmtId="0" fontId="38" fillId="14" borderId="11" xfId="0" quotePrefix="1" applyNumberFormat="1" applyFont="1" applyFill="1" applyBorder="1" applyAlignment="1">
      <alignment vertical="center"/>
    </xf>
    <xf numFmtId="165" fontId="38" fillId="15" borderId="32" xfId="1" applyNumberFormat="1" applyFont="1" applyFill="1" applyBorder="1"/>
    <xf numFmtId="0" fontId="38" fillId="0" borderId="147" xfId="0" applyFont="1" applyFill="1" applyBorder="1"/>
    <xf numFmtId="165" fontId="38" fillId="0" borderId="59" xfId="1" applyNumberFormat="1" applyFont="1" applyFill="1" applyBorder="1" applyAlignment="1">
      <alignment horizontal="center" vertical="center" wrapText="1"/>
    </xf>
    <xf numFmtId="165" fontId="38" fillId="0" borderId="60" xfId="1" applyNumberFormat="1" applyFont="1" applyFill="1" applyBorder="1" applyAlignment="1">
      <alignment horizontal="center" vertical="center" wrapText="1"/>
    </xf>
    <xf numFmtId="165" fontId="38" fillId="0" borderId="41" xfId="1" applyNumberFormat="1" applyFont="1" applyBorder="1" applyAlignment="1">
      <alignment wrapText="1"/>
    </xf>
    <xf numFmtId="0" fontId="38" fillId="0" borderId="149" xfId="0" applyFont="1" applyFill="1" applyBorder="1" applyAlignment="1">
      <alignment vertical="center" wrapText="1"/>
    </xf>
    <xf numFmtId="0" fontId="38" fillId="0" borderId="150" xfId="0" applyFont="1" applyFill="1" applyBorder="1"/>
    <xf numFmtId="165" fontId="38" fillId="0" borderId="16" xfId="1" applyNumberFormat="1" applyFont="1" applyFill="1" applyBorder="1" applyAlignment="1">
      <alignment horizontal="center" vertical="center" wrapText="1"/>
    </xf>
    <xf numFmtId="165" fontId="38" fillId="0" borderId="17" xfId="1" applyNumberFormat="1" applyFont="1" applyFill="1" applyBorder="1" applyAlignment="1">
      <alignment horizontal="center" vertical="center" wrapText="1"/>
    </xf>
    <xf numFmtId="0" fontId="38" fillId="0" borderId="142" xfId="0" applyFont="1" applyBorder="1" applyAlignment="1">
      <alignment horizontal="left" vertical="center" wrapText="1"/>
    </xf>
    <xf numFmtId="0" fontId="38" fillId="0" borderId="153" xfId="0" applyFont="1" applyFill="1" applyBorder="1" applyAlignment="1">
      <alignment wrapText="1"/>
    </xf>
    <xf numFmtId="165" fontId="38" fillId="0" borderId="83" xfId="1" applyNumberFormat="1" applyFont="1" applyFill="1" applyBorder="1" applyAlignment="1">
      <alignment horizontal="center" vertical="center"/>
    </xf>
    <xf numFmtId="165" fontId="38" fillId="0" borderId="157" xfId="1" applyNumberFormat="1" applyFont="1" applyFill="1" applyBorder="1" applyAlignment="1">
      <alignment wrapText="1"/>
    </xf>
    <xf numFmtId="0" fontId="38" fillId="0" borderId="83" xfId="0" applyFont="1" applyFill="1" applyBorder="1" applyAlignment="1">
      <alignment horizontal="center"/>
    </xf>
    <xf numFmtId="0" fontId="38" fillId="0" borderId="83" xfId="0" applyFont="1" applyFill="1" applyBorder="1" applyAlignment="1">
      <alignment wrapText="1"/>
    </xf>
    <xf numFmtId="9" fontId="38" fillId="0" borderId="83" xfId="2" applyFont="1" applyFill="1" applyBorder="1" applyAlignment="1"/>
    <xf numFmtId="2" fontId="38" fillId="0" borderId="83" xfId="0" applyNumberFormat="1" applyFont="1" applyFill="1" applyBorder="1" applyAlignment="1"/>
    <xf numFmtId="0" fontId="39" fillId="0" borderId="11" xfId="0" quotePrefix="1" applyNumberFormat="1" applyFont="1" applyFill="1" applyBorder="1" applyAlignment="1">
      <alignment vertical="center" wrapText="1"/>
    </xf>
    <xf numFmtId="0" fontId="38" fillId="0" borderId="0" xfId="0" applyFont="1" applyFill="1" applyBorder="1" applyAlignment="1"/>
    <xf numFmtId="9" fontId="38" fillId="0" borderId="0" xfId="2" applyFont="1" applyFill="1" applyBorder="1" applyAlignment="1"/>
    <xf numFmtId="2" fontId="38" fillId="0" borderId="0" xfId="0" applyNumberFormat="1" applyFont="1" applyFill="1" applyBorder="1" applyAlignment="1"/>
    <xf numFmtId="0" fontId="38" fillId="0" borderId="145" xfId="0" applyFont="1" applyFill="1" applyBorder="1" applyAlignment="1"/>
    <xf numFmtId="0" fontId="38" fillId="0" borderId="34" xfId="0" applyFont="1" applyFill="1" applyBorder="1" applyAlignment="1"/>
    <xf numFmtId="0" fontId="38" fillId="0" borderId="4" xfId="0" applyFont="1" applyFill="1" applyBorder="1"/>
    <xf numFmtId="0" fontId="38" fillId="0" borderId="155" xfId="0" applyFont="1" applyFill="1" applyBorder="1" applyAlignment="1">
      <alignment wrapText="1"/>
    </xf>
    <xf numFmtId="165" fontId="38" fillId="0" borderId="77" xfId="1" applyNumberFormat="1" applyFont="1" applyFill="1" applyBorder="1" applyAlignment="1">
      <alignment wrapText="1"/>
    </xf>
    <xf numFmtId="0" fontId="38" fillId="0" borderId="76" xfId="0" applyFont="1" applyFill="1" applyBorder="1" applyAlignment="1">
      <alignment horizontal="center"/>
    </xf>
    <xf numFmtId="9" fontId="38" fillId="0" borderId="76" xfId="2" applyFont="1" applyFill="1" applyBorder="1" applyAlignment="1">
      <alignment wrapText="1"/>
    </xf>
    <xf numFmtId="0" fontId="38" fillId="0" borderId="143" xfId="0" applyFont="1" applyFill="1" applyBorder="1" applyAlignment="1">
      <alignment wrapText="1"/>
    </xf>
    <xf numFmtId="2" fontId="38" fillId="0" borderId="33" xfId="0" applyNumberFormat="1" applyFont="1" applyFill="1" applyBorder="1" applyAlignment="1"/>
    <xf numFmtId="0" fontId="39" fillId="0" borderId="155" xfId="0" quotePrefix="1" applyNumberFormat="1" applyFont="1" applyFill="1" applyBorder="1" applyAlignment="1">
      <alignment vertical="center"/>
    </xf>
    <xf numFmtId="165" fontId="38" fillId="0" borderId="76" xfId="1" applyNumberFormat="1" applyFont="1" applyFill="1" applyBorder="1" applyAlignment="1">
      <alignment horizontal="center" vertical="center"/>
    </xf>
    <xf numFmtId="165" fontId="38" fillId="0" borderId="19" xfId="1" applyNumberFormat="1" applyFont="1" applyFill="1" applyBorder="1"/>
    <xf numFmtId="9" fontId="38" fillId="0" borderId="158" xfId="2" applyFont="1" applyFill="1" applyBorder="1" applyAlignment="1">
      <alignment wrapText="1"/>
    </xf>
    <xf numFmtId="2" fontId="38" fillId="0" borderId="158" xfId="0" applyNumberFormat="1" applyFont="1" applyFill="1" applyBorder="1" applyAlignment="1">
      <alignment wrapText="1"/>
    </xf>
    <xf numFmtId="0" fontId="38" fillId="0" borderId="152" xfId="0" applyFont="1" applyFill="1" applyBorder="1" applyAlignment="1">
      <alignment wrapText="1"/>
    </xf>
    <xf numFmtId="2" fontId="38" fillId="0" borderId="36" xfId="0" applyNumberFormat="1" applyFont="1" applyFill="1" applyBorder="1" applyAlignment="1">
      <alignment wrapText="1"/>
    </xf>
    <xf numFmtId="164" fontId="43" fillId="0" borderId="149" xfId="1" applyFont="1" applyFill="1" applyBorder="1" applyAlignment="1">
      <alignment vertical="center" wrapText="1"/>
    </xf>
    <xf numFmtId="164" fontId="46" fillId="9" borderId="33" xfId="1" applyFont="1" applyFill="1" applyBorder="1" applyAlignment="1">
      <alignment vertical="center" wrapText="1"/>
    </xf>
    <xf numFmtId="0" fontId="43" fillId="0" borderId="141" xfId="0" applyFont="1" applyFill="1" applyBorder="1" applyAlignment="1">
      <alignment vertical="center" wrapText="1"/>
    </xf>
    <xf numFmtId="169" fontId="43" fillId="0" borderId="142" xfId="1" applyNumberFormat="1" applyFont="1" applyFill="1" applyBorder="1" applyAlignment="1">
      <alignment vertical="center" wrapText="1"/>
    </xf>
    <xf numFmtId="0" fontId="38" fillId="0" borderId="34" xfId="0" applyFont="1" applyBorder="1" applyAlignment="1">
      <alignment horizontal="left"/>
    </xf>
    <xf numFmtId="0" fontId="43" fillId="0" borderId="90" xfId="0" applyFont="1" applyFill="1" applyBorder="1" applyAlignment="1">
      <alignment vertical="center" wrapText="1"/>
    </xf>
    <xf numFmtId="169" fontId="43" fillId="0" borderId="147" xfId="1" applyNumberFormat="1" applyFont="1" applyFill="1" applyBorder="1" applyAlignment="1">
      <alignment vertical="center" wrapText="1"/>
    </xf>
    <xf numFmtId="2" fontId="41" fillId="0" borderId="59" xfId="1" applyNumberFormat="1" applyFont="1" applyBorder="1"/>
    <xf numFmtId="0" fontId="43" fillId="9" borderId="60" xfId="0" applyFont="1" applyFill="1" applyBorder="1" applyAlignment="1">
      <alignment vertical="center" wrapText="1"/>
    </xf>
    <xf numFmtId="9" fontId="38" fillId="0" borderId="148" xfId="2" applyFont="1" applyBorder="1"/>
    <xf numFmtId="2" fontId="38" fillId="0" borderId="148" xfId="0" applyNumberFormat="1" applyFont="1" applyBorder="1"/>
    <xf numFmtId="0" fontId="37" fillId="0" borderId="63" xfId="0" applyFont="1" applyBorder="1" applyAlignment="1">
      <alignment horizontal="center"/>
    </xf>
    <xf numFmtId="0" fontId="38" fillId="0" borderId="63" xfId="0" applyFont="1" applyBorder="1" applyAlignment="1">
      <alignment horizontal="left"/>
    </xf>
    <xf numFmtId="0" fontId="38" fillId="0" borderId="7" xfId="0" applyFont="1" applyBorder="1"/>
    <xf numFmtId="0" fontId="43" fillId="0" borderId="4" xfId="0" applyFont="1" applyFill="1" applyBorder="1" applyAlignment="1">
      <alignment vertical="center" wrapText="1"/>
    </xf>
    <xf numFmtId="165" fontId="38" fillId="0" borderId="160" xfId="1" applyNumberFormat="1" applyFont="1" applyFill="1" applyBorder="1"/>
    <xf numFmtId="165" fontId="38" fillId="0" borderId="161" xfId="1" applyNumberFormat="1" applyFont="1" applyFill="1" applyBorder="1"/>
    <xf numFmtId="165" fontId="38" fillId="0" borderId="163" xfId="1" applyNumberFormat="1" applyFont="1" applyBorder="1"/>
    <xf numFmtId="2" fontId="41" fillId="0" borderId="13" xfId="1" applyNumberFormat="1" applyFont="1" applyBorder="1"/>
    <xf numFmtId="0" fontId="43" fillId="9" borderId="161" xfId="0" applyFont="1" applyFill="1" applyBorder="1" applyAlignment="1">
      <alignment vertical="center" wrapText="1"/>
    </xf>
    <xf numFmtId="165" fontId="38" fillId="0" borderId="161" xfId="1" applyNumberFormat="1" applyFont="1" applyBorder="1" applyAlignment="1">
      <alignment horizontal="center"/>
    </xf>
    <xf numFmtId="0" fontId="38" fillId="0" borderId="161" xfId="0" applyFont="1" applyBorder="1" applyAlignment="1">
      <alignment horizontal="center"/>
    </xf>
    <xf numFmtId="0" fontId="37" fillId="0" borderId="161" xfId="0" applyFont="1" applyBorder="1" applyAlignment="1">
      <alignment horizontal="center"/>
    </xf>
    <xf numFmtId="9" fontId="38" fillId="0" borderId="161" xfId="2" applyFont="1" applyBorder="1"/>
    <xf numFmtId="2" fontId="38" fillId="0" borderId="161" xfId="0" applyNumberFormat="1" applyFont="1" applyBorder="1"/>
    <xf numFmtId="0" fontId="37" fillId="0" borderId="162" xfId="0" applyFont="1" applyBorder="1" applyAlignment="1">
      <alignment horizontal="center"/>
    </xf>
    <xf numFmtId="166" fontId="38" fillId="0" borderId="163" xfId="1" applyNumberFormat="1" applyFont="1" applyBorder="1" applyAlignment="1">
      <alignment horizontal="left"/>
    </xf>
    <xf numFmtId="166" fontId="38" fillId="0" borderId="14" xfId="1" applyNumberFormat="1" applyFont="1" applyBorder="1" applyAlignment="1">
      <alignment horizontal="left"/>
    </xf>
    <xf numFmtId="0" fontId="38" fillId="0" borderId="162" xfId="0" applyFont="1" applyBorder="1" applyAlignment="1">
      <alignment horizontal="left"/>
    </xf>
    <xf numFmtId="0" fontId="38" fillId="0" borderId="161" xfId="0" applyFont="1" applyBorder="1" applyAlignment="1">
      <alignment vertical="center" wrapText="1"/>
    </xf>
    <xf numFmtId="165" fontId="38" fillId="0" borderId="0" xfId="1" applyNumberFormat="1" applyFont="1" applyBorder="1" applyAlignment="1">
      <alignment wrapText="1"/>
    </xf>
    <xf numFmtId="0" fontId="39" fillId="0" borderId="15" xfId="0" applyFont="1" applyBorder="1" applyAlignment="1">
      <alignment vertical="center" wrapText="1"/>
    </xf>
    <xf numFmtId="0" fontId="43" fillId="9" borderId="83" xfId="0" applyFont="1" applyFill="1" applyBorder="1" applyAlignment="1">
      <alignment vertical="center" wrapText="1"/>
    </xf>
    <xf numFmtId="0" fontId="37" fillId="0" borderId="156" xfId="0" applyFont="1" applyBorder="1" applyAlignment="1">
      <alignment horizontal="center"/>
    </xf>
    <xf numFmtId="166" fontId="38" fillId="0" borderId="157" xfId="1" applyNumberFormat="1" applyFont="1" applyBorder="1" applyAlignment="1">
      <alignment horizontal="left"/>
    </xf>
    <xf numFmtId="166" fontId="38" fillId="0" borderId="164" xfId="1" applyNumberFormat="1" applyFont="1" applyBorder="1" applyAlignment="1">
      <alignment horizontal="left"/>
    </xf>
    <xf numFmtId="0" fontId="38" fillId="0" borderId="156" xfId="0" applyFont="1" applyBorder="1" applyAlignment="1">
      <alignment horizontal="left"/>
    </xf>
    <xf numFmtId="0" fontId="38" fillId="0" borderId="83" xfId="0" applyFont="1" applyBorder="1" applyAlignment="1">
      <alignment vertical="center" wrapText="1"/>
    </xf>
    <xf numFmtId="165" fontId="38" fillId="0" borderId="165" xfId="1" applyNumberFormat="1" applyFont="1" applyBorder="1" applyAlignment="1">
      <alignment wrapText="1"/>
    </xf>
    <xf numFmtId="0" fontId="38" fillId="0" borderId="4" xfId="0" quotePrefix="1" applyNumberFormat="1" applyFont="1" applyFill="1" applyBorder="1" applyAlignment="1">
      <alignment vertical="center" wrapText="1"/>
    </xf>
    <xf numFmtId="165" fontId="38" fillId="0" borderId="154" xfId="1" applyNumberFormat="1" applyFont="1" applyFill="1" applyBorder="1" applyAlignment="1">
      <alignment wrapText="1"/>
    </xf>
    <xf numFmtId="165" fontId="38" fillId="0" borderId="161" xfId="1" applyNumberFormat="1" applyFont="1" applyFill="1" applyBorder="1" applyAlignment="1">
      <alignment wrapText="1"/>
    </xf>
    <xf numFmtId="165" fontId="38" fillId="0" borderId="163" xfId="1" applyNumberFormat="1" applyFont="1" applyFill="1" applyBorder="1" applyAlignment="1"/>
    <xf numFmtId="2" fontId="37" fillId="0" borderId="4" xfId="0" applyNumberFormat="1" applyFont="1" applyFill="1" applyBorder="1"/>
    <xf numFmtId="2" fontId="37" fillId="0" borderId="13" xfId="0" applyNumberFormat="1" applyFont="1" applyFill="1" applyBorder="1"/>
    <xf numFmtId="0" fontId="38" fillId="0" borderId="83" xfId="0" applyFont="1" applyFill="1" applyBorder="1" applyAlignment="1">
      <alignment horizontal="center" wrapText="1"/>
    </xf>
    <xf numFmtId="0" fontId="38" fillId="0" borderId="161" xfId="0" applyFont="1" applyFill="1" applyBorder="1" applyAlignment="1">
      <alignment horizontal="right" wrapText="1"/>
    </xf>
    <xf numFmtId="0" fontId="38" fillId="0" borderId="156" xfId="0" applyFont="1" applyFill="1" applyBorder="1" applyAlignment="1">
      <alignment wrapText="1"/>
    </xf>
    <xf numFmtId="166" fontId="38" fillId="0" borderId="157" xfId="1" applyNumberFormat="1" applyFont="1" applyFill="1" applyBorder="1" applyAlignment="1">
      <alignment wrapText="1"/>
    </xf>
    <xf numFmtId="166" fontId="38" fillId="8" borderId="164" xfId="1" quotePrefix="1" applyNumberFormat="1" applyFont="1" applyFill="1" applyBorder="1" applyAlignment="1">
      <alignment vertical="center" wrapText="1"/>
    </xf>
    <xf numFmtId="1" fontId="38" fillId="4" borderId="156" xfId="0" quotePrefix="1" applyNumberFormat="1" applyFont="1" applyFill="1" applyBorder="1" applyAlignment="1">
      <alignment vertical="center" wrapText="1"/>
    </xf>
    <xf numFmtId="0" fontId="38" fillId="0" borderId="83" xfId="0" quotePrefix="1" applyNumberFormat="1" applyFont="1" applyFill="1" applyBorder="1" applyAlignment="1">
      <alignment horizontal="center" vertical="center" wrapText="1"/>
    </xf>
    <xf numFmtId="0" fontId="38" fillId="0" borderId="83" xfId="0" quotePrefix="1" applyNumberFormat="1" applyFont="1" applyFill="1" applyBorder="1" applyAlignment="1">
      <alignment vertical="center" wrapText="1"/>
    </xf>
    <xf numFmtId="0" fontId="38" fillId="0" borderId="145" xfId="0" quotePrefix="1" applyNumberFormat="1" applyFont="1" applyFill="1" applyBorder="1" applyAlignment="1">
      <alignment horizontal="center" vertical="center" wrapText="1"/>
    </xf>
    <xf numFmtId="165" fontId="38" fillId="0" borderId="165" xfId="1" applyNumberFormat="1" applyFont="1" applyFill="1" applyBorder="1" applyAlignment="1"/>
    <xf numFmtId="169" fontId="43" fillId="9" borderId="83" xfId="1" applyNumberFormat="1" applyFont="1" applyFill="1" applyBorder="1" applyAlignment="1">
      <alignment vertical="center" wrapText="1"/>
    </xf>
    <xf numFmtId="0" fontId="38" fillId="0" borderId="156" xfId="0" applyFont="1" applyBorder="1" applyAlignment="1">
      <alignment vertical="center" wrapText="1"/>
    </xf>
    <xf numFmtId="0" fontId="43" fillId="10" borderId="83" xfId="0" applyFont="1" applyFill="1" applyBorder="1" applyAlignment="1">
      <alignment vertical="center" wrapText="1"/>
    </xf>
    <xf numFmtId="0" fontId="43" fillId="5" borderId="83" xfId="0" applyFont="1" applyFill="1" applyBorder="1" applyAlignment="1">
      <alignment vertical="center" wrapText="1"/>
    </xf>
    <xf numFmtId="169" fontId="43" fillId="20" borderId="109" xfId="1" applyNumberFormat="1" applyFont="1" applyFill="1" applyBorder="1" applyAlignment="1">
      <alignment vertical="center" wrapText="1"/>
    </xf>
    <xf numFmtId="169" fontId="43" fillId="0" borderId="113" xfId="1" applyNumberFormat="1" applyFont="1" applyFill="1" applyBorder="1" applyAlignment="1">
      <alignment vertical="center" wrapText="1"/>
    </xf>
    <xf numFmtId="165" fontId="38" fillId="0" borderId="166" xfId="1" applyNumberFormat="1" applyFont="1" applyFill="1" applyBorder="1"/>
    <xf numFmtId="165" fontId="38" fillId="0" borderId="173" xfId="1" applyNumberFormat="1" applyFont="1" applyBorder="1"/>
    <xf numFmtId="2" fontId="41" fillId="0" borderId="111" xfId="1" applyNumberFormat="1" applyFont="1" applyBorder="1"/>
    <xf numFmtId="2" fontId="41" fillId="0" borderId="109" xfId="1" applyNumberFormat="1" applyFont="1" applyBorder="1"/>
    <xf numFmtId="0" fontId="38" fillId="0" borderId="118" xfId="0" applyFont="1" applyFill="1" applyBorder="1" applyAlignment="1">
      <alignment horizontal="center"/>
    </xf>
    <xf numFmtId="0" fontId="43" fillId="9" borderId="115" xfId="0" applyFont="1" applyFill="1" applyBorder="1" applyAlignment="1">
      <alignment vertical="center" wrapText="1"/>
    </xf>
    <xf numFmtId="165" fontId="38" fillId="0" borderId="115" xfId="1" applyNumberFormat="1" applyFont="1" applyBorder="1" applyAlignment="1">
      <alignment horizontal="center"/>
    </xf>
    <xf numFmtId="0" fontId="38" fillId="0" borderId="115" xfId="0" applyFont="1" applyBorder="1" applyAlignment="1">
      <alignment horizontal="center"/>
    </xf>
    <xf numFmtId="0" fontId="37" fillId="0" borderId="115" xfId="0" applyFont="1" applyBorder="1" applyAlignment="1">
      <alignment horizontal="center"/>
    </xf>
    <xf numFmtId="9" fontId="38" fillId="0" borderId="166" xfId="2" applyFont="1" applyBorder="1"/>
    <xf numFmtId="2" fontId="38" fillId="0" borderId="166" xfId="0" applyNumberFormat="1" applyFont="1" applyBorder="1"/>
    <xf numFmtId="0" fontId="38" fillId="0" borderId="167" xfId="0" applyFont="1" applyBorder="1"/>
    <xf numFmtId="0" fontId="37" fillId="0" borderId="118" xfId="0" applyFont="1" applyBorder="1" applyAlignment="1">
      <alignment horizontal="center"/>
    </xf>
    <xf numFmtId="0" fontId="37" fillId="0" borderId="167" xfId="0" applyFont="1" applyBorder="1" applyAlignment="1">
      <alignment horizontal="center"/>
    </xf>
    <xf numFmtId="166" fontId="38" fillId="0" borderId="116" xfId="1" applyNumberFormat="1" applyFont="1" applyBorder="1" applyAlignment="1">
      <alignment horizontal="left"/>
    </xf>
    <xf numFmtId="166" fontId="38" fillId="0" borderId="117" xfId="1" applyNumberFormat="1" applyFont="1" applyBorder="1" applyAlignment="1">
      <alignment horizontal="left"/>
    </xf>
    <xf numFmtId="0" fontId="38" fillId="0" borderId="118" xfId="0" applyFont="1" applyBorder="1" applyAlignment="1">
      <alignment vertical="center" wrapText="1"/>
    </xf>
    <xf numFmtId="0" fontId="38" fillId="0" borderId="115" xfId="0" applyFont="1" applyBorder="1" applyAlignment="1">
      <alignment vertical="center" wrapText="1"/>
    </xf>
    <xf numFmtId="0" fontId="38" fillId="0" borderId="119" xfId="0" applyFont="1" applyBorder="1"/>
    <xf numFmtId="0" fontId="38" fillId="0" borderId="113" xfId="0" applyFont="1" applyBorder="1"/>
    <xf numFmtId="0" fontId="38" fillId="0" borderId="109" xfId="0" applyFont="1" applyBorder="1"/>
    <xf numFmtId="165" fontId="38" fillId="0" borderId="168" xfId="1" applyNumberFormat="1" applyFont="1" applyBorder="1" applyAlignment="1">
      <alignment wrapText="1"/>
    </xf>
    <xf numFmtId="165" fontId="38" fillId="0" borderId="113" xfId="1" applyNumberFormat="1" applyFont="1" applyBorder="1"/>
    <xf numFmtId="165" fontId="37" fillId="0" borderId="113" xfId="1" applyNumberFormat="1" applyFont="1" applyBorder="1" applyAlignment="1">
      <alignment horizontal="center"/>
    </xf>
    <xf numFmtId="165" fontId="38" fillId="0" borderId="111" xfId="1" applyNumberFormat="1" applyFont="1" applyBorder="1" applyAlignment="1">
      <alignment wrapText="1"/>
    </xf>
    <xf numFmtId="170" fontId="38" fillId="0" borderId="113" xfId="1" applyNumberFormat="1" applyFont="1" applyBorder="1" applyAlignment="1">
      <alignment horizontal="center"/>
    </xf>
    <xf numFmtId="170" fontId="38" fillId="0" borderId="109" xfId="1" applyNumberFormat="1" applyFont="1" applyBorder="1" applyAlignment="1">
      <alignment wrapText="1"/>
    </xf>
    <xf numFmtId="0" fontId="39" fillId="0" borderId="112" xfId="0" applyFont="1" applyBorder="1" applyAlignment="1">
      <alignment vertical="center" wrapText="1"/>
    </xf>
    <xf numFmtId="0" fontId="39" fillId="0" borderId="113" xfId="0" applyFont="1" applyBorder="1" applyAlignment="1">
      <alignment vertical="center" wrapText="1"/>
    </xf>
    <xf numFmtId="0" fontId="39" fillId="0" borderId="111" xfId="0" applyFont="1" applyBorder="1" applyAlignment="1">
      <alignment vertical="center" wrapText="1"/>
    </xf>
    <xf numFmtId="164" fontId="43" fillId="0" borderId="15" xfId="1" applyFont="1" applyFill="1" applyBorder="1" applyAlignment="1">
      <alignment horizontal="center" vertical="center" wrapText="1"/>
    </xf>
    <xf numFmtId="169" fontId="43" fillId="20" borderId="15" xfId="1" applyNumberFormat="1" applyFont="1" applyFill="1" applyBorder="1" applyAlignment="1">
      <alignment vertical="center" wrapText="1"/>
    </xf>
    <xf numFmtId="164" fontId="43" fillId="10" borderId="11" xfId="1" applyFont="1" applyFill="1" applyBorder="1" applyAlignment="1">
      <alignment vertical="center" wrapText="1"/>
    </xf>
    <xf numFmtId="165" fontId="38" fillId="0" borderId="0" xfId="1" applyNumberFormat="1" applyFont="1" applyBorder="1" applyAlignment="1">
      <alignment horizontal="center"/>
    </xf>
    <xf numFmtId="166" fontId="38" fillId="0" borderId="4" xfId="1" applyNumberFormat="1" applyFont="1" applyBorder="1" applyAlignment="1">
      <alignment horizontal="left"/>
    </xf>
    <xf numFmtId="0" fontId="38" fillId="0" borderId="0" xfId="0" applyFont="1" applyBorder="1" applyAlignment="1">
      <alignment vertical="center" wrapText="1"/>
    </xf>
    <xf numFmtId="170" fontId="38" fillId="0" borderId="126" xfId="1" applyNumberFormat="1" applyFont="1" applyBorder="1" applyAlignment="1">
      <alignment wrapText="1"/>
    </xf>
    <xf numFmtId="0" fontId="38" fillId="0" borderId="15" xfId="0" quotePrefix="1" applyNumberFormat="1" applyFont="1" applyFill="1" applyBorder="1" applyAlignment="1">
      <alignment vertical="center" wrapText="1"/>
    </xf>
    <xf numFmtId="0" fontId="38" fillId="0" borderId="0" xfId="0" applyFont="1" applyFill="1" applyBorder="1" applyAlignment="1">
      <alignment vertical="center" wrapText="1"/>
    </xf>
    <xf numFmtId="166" fontId="38" fillId="0" borderId="4" xfId="1" applyNumberFormat="1" applyFont="1" applyFill="1" applyBorder="1" applyAlignment="1">
      <alignment wrapText="1"/>
    </xf>
    <xf numFmtId="166" fontId="38" fillId="8" borderId="14" xfId="1" quotePrefix="1" applyNumberFormat="1" applyFont="1" applyFill="1" applyBorder="1" applyAlignment="1">
      <alignment vertical="center" wrapText="1"/>
    </xf>
    <xf numFmtId="1" fontId="38" fillId="4" borderId="0" xfId="0" quotePrefix="1" applyNumberFormat="1" applyFont="1" applyFill="1" applyBorder="1" applyAlignment="1">
      <alignment vertical="center" wrapText="1"/>
    </xf>
    <xf numFmtId="167" fontId="39" fillId="0" borderId="0" xfId="0" quotePrefix="1" applyNumberFormat="1" applyFont="1" applyFill="1" applyBorder="1" applyAlignment="1">
      <alignment vertical="center" wrapText="1"/>
    </xf>
    <xf numFmtId="0" fontId="38" fillId="0" borderId="9" xfId="0" quotePrefix="1" applyNumberFormat="1" applyFont="1" applyFill="1" applyBorder="1" applyAlignment="1">
      <alignment vertical="center" wrapText="1"/>
    </xf>
    <xf numFmtId="0" fontId="38" fillId="0" borderId="9" xfId="0" quotePrefix="1" applyNumberFormat="1" applyFont="1" applyFill="1" applyBorder="1" applyAlignment="1">
      <alignment wrapText="1"/>
    </xf>
    <xf numFmtId="165" fontId="38" fillId="0" borderId="4" xfId="1" applyNumberFormat="1" applyFont="1" applyFill="1" applyBorder="1" applyAlignment="1">
      <alignment vertical="center" wrapText="1"/>
    </xf>
    <xf numFmtId="165" fontId="38" fillId="0" borderId="0" xfId="1" applyNumberFormat="1" applyFont="1" applyFill="1" applyBorder="1" applyAlignment="1">
      <alignment vertical="center" wrapText="1"/>
    </xf>
    <xf numFmtId="0" fontId="38" fillId="0" borderId="9" xfId="0" applyNumberFormat="1" applyFont="1" applyFill="1" applyBorder="1" applyAlignment="1">
      <alignment wrapText="1"/>
    </xf>
    <xf numFmtId="1" fontId="40" fillId="0" borderId="0" xfId="0" applyNumberFormat="1" applyFont="1"/>
    <xf numFmtId="0" fontId="38" fillId="18" borderId="9" xfId="0" quotePrefix="1" applyNumberFormat="1" applyFont="1" applyFill="1" applyBorder="1" applyAlignment="1">
      <alignment vertical="center"/>
    </xf>
    <xf numFmtId="165" fontId="39" fillId="0" borderId="4" xfId="1" applyNumberFormat="1" applyFont="1" applyFill="1" applyBorder="1" applyAlignment="1">
      <alignment vertical="center" wrapText="1"/>
    </xf>
    <xf numFmtId="165" fontId="40" fillId="0" borderId="0" xfId="1" applyNumberFormat="1" applyFont="1" applyFill="1" applyBorder="1"/>
    <xf numFmtId="165" fontId="39" fillId="0" borderId="0" xfId="1" applyNumberFormat="1" applyFont="1" applyFill="1" applyBorder="1" applyAlignment="1">
      <alignment vertical="center" wrapText="1"/>
    </xf>
    <xf numFmtId="0" fontId="37" fillId="0" borderId="11" xfId="0" applyFont="1" applyBorder="1" applyAlignment="1">
      <alignment horizontal="center"/>
    </xf>
    <xf numFmtId="166" fontId="38" fillId="0" borderId="0" xfId="1" applyNumberFormat="1" applyFont="1" applyBorder="1" applyAlignment="1">
      <alignment wrapText="1"/>
    </xf>
    <xf numFmtId="165" fontId="38" fillId="0" borderId="0" xfId="1" applyNumberFormat="1" applyFont="1" applyFill="1"/>
    <xf numFmtId="9" fontId="38" fillId="0" borderId="0" xfId="2" applyFont="1"/>
    <xf numFmtId="2" fontId="38" fillId="0" borderId="0" xfId="0" applyNumberFormat="1" applyFont="1"/>
    <xf numFmtId="0" fontId="37" fillId="0" borderId="0" xfId="0" applyFont="1" applyAlignment="1">
      <alignment horizontal="center"/>
    </xf>
    <xf numFmtId="0" fontId="38" fillId="0" borderId="0" xfId="0" applyFont="1" applyAlignment="1">
      <alignment vertical="center" wrapText="1"/>
    </xf>
    <xf numFmtId="166" fontId="38" fillId="0" borderId="0" xfId="1" applyNumberFormat="1" applyFont="1" applyAlignment="1">
      <alignment wrapText="1"/>
    </xf>
    <xf numFmtId="0" fontId="43" fillId="0" borderId="9" xfId="0" applyFont="1" applyFill="1" applyBorder="1" applyAlignment="1">
      <alignment vertical="center" wrapText="1"/>
    </xf>
    <xf numFmtId="169" fontId="43" fillId="20" borderId="9" xfId="1" applyNumberFormat="1" applyFont="1" applyFill="1" applyBorder="1" applyAlignment="1">
      <alignment vertical="center" wrapText="1"/>
    </xf>
    <xf numFmtId="0" fontId="43" fillId="5" borderId="11" xfId="0" applyFont="1" applyFill="1" applyBorder="1" applyAlignment="1">
      <alignment vertical="center" wrapText="1"/>
    </xf>
    <xf numFmtId="0" fontId="38" fillId="0" borderId="0" xfId="0" applyFont="1" applyBorder="1" applyAlignment="1">
      <alignment horizontal="left"/>
    </xf>
    <xf numFmtId="169" fontId="43" fillId="0" borderId="9" xfId="1" applyNumberFormat="1" applyFont="1" applyFill="1" applyBorder="1" applyAlignment="1">
      <alignment vertical="center" wrapText="1"/>
    </xf>
    <xf numFmtId="0" fontId="43" fillId="9" borderId="11" xfId="0" applyFont="1" applyFill="1" applyBorder="1" applyAlignment="1">
      <alignment vertical="center" wrapText="1"/>
    </xf>
    <xf numFmtId="0" fontId="38" fillId="0" borderId="9" xfId="0" quotePrefix="1" applyNumberFormat="1" applyFont="1" applyFill="1" applyBorder="1" applyAlignment="1">
      <alignment vertical="center"/>
    </xf>
    <xf numFmtId="0" fontId="38" fillId="0" borderId="9" xfId="0" quotePrefix="1" applyNumberFormat="1" applyFont="1" applyBorder="1" applyAlignment="1">
      <alignment vertical="center"/>
    </xf>
    <xf numFmtId="0" fontId="38" fillId="0" borderId="5" xfId="0" quotePrefix="1" applyNumberFormat="1" applyFont="1" applyBorder="1" applyAlignment="1">
      <alignment vertical="center"/>
    </xf>
    <xf numFmtId="165" fontId="38" fillId="0" borderId="5" xfId="1" applyNumberFormat="1" applyFont="1" applyFill="1" applyBorder="1"/>
    <xf numFmtId="165" fontId="38" fillId="0" borderId="6" xfId="1" applyNumberFormat="1" applyFont="1" applyFill="1" applyBorder="1"/>
    <xf numFmtId="2" fontId="41" fillId="0" borderId="5" xfId="1" applyNumberFormat="1" applyFont="1" applyBorder="1"/>
    <xf numFmtId="2" fontId="41" fillId="0" borderId="7" xfId="1" applyNumberFormat="1" applyFont="1" applyBorder="1"/>
    <xf numFmtId="0" fontId="38" fillId="0" borderId="147" xfId="0" applyFont="1" applyFill="1" applyBorder="1" applyAlignment="1">
      <alignment horizontal="center"/>
    </xf>
    <xf numFmtId="165" fontId="42" fillId="0" borderId="6" xfId="1" applyNumberFormat="1" applyFont="1" applyBorder="1" applyAlignment="1">
      <alignment horizontal="center"/>
    </xf>
    <xf numFmtId="0" fontId="38" fillId="0" borderId="6" xfId="0" applyFont="1" applyBorder="1" applyAlignment="1">
      <alignment horizontal="center"/>
    </xf>
    <xf numFmtId="0" fontId="37" fillId="0" borderId="6" xfId="0" applyFont="1" applyBorder="1" applyAlignment="1">
      <alignment horizontal="center"/>
    </xf>
    <xf numFmtId="9" fontId="38" fillId="0" borderId="6" xfId="2" applyFont="1" applyBorder="1"/>
    <xf numFmtId="2" fontId="38" fillId="0" borderId="6" xfId="0" applyNumberFormat="1" applyFont="1" applyBorder="1"/>
    <xf numFmtId="166" fontId="38" fillId="0" borderId="5" xfId="1" applyNumberFormat="1" applyFont="1" applyBorder="1" applyAlignment="1">
      <alignment horizontal="left"/>
    </xf>
    <xf numFmtId="166" fontId="38" fillId="0" borderId="15" xfId="1" applyNumberFormat="1" applyFont="1" applyBorder="1" applyAlignment="1">
      <alignment horizontal="left"/>
    </xf>
    <xf numFmtId="0" fontId="38" fillId="0" borderId="6" xfId="0" applyFont="1" applyBorder="1" applyAlignment="1">
      <alignment vertical="center" wrapText="1"/>
    </xf>
    <xf numFmtId="166" fontId="38" fillId="0" borderId="6" xfId="1" applyNumberFormat="1" applyFont="1" applyBorder="1" applyAlignment="1">
      <alignment wrapText="1"/>
    </xf>
    <xf numFmtId="0" fontId="39" fillId="0" borderId="0" xfId="0" quotePrefix="1" applyNumberFormat="1" applyFont="1" applyBorder="1" applyAlignment="1">
      <alignment vertical="center"/>
    </xf>
    <xf numFmtId="165" fontId="39" fillId="16" borderId="0" xfId="1" applyNumberFormat="1" applyFont="1" applyFill="1" applyBorder="1" applyAlignment="1">
      <alignment vertical="center" wrapText="1"/>
    </xf>
    <xf numFmtId="165" fontId="39" fillId="16" borderId="0" xfId="1" applyNumberFormat="1" applyFont="1" applyFill="1" applyBorder="1" applyAlignment="1">
      <alignment vertical="top" wrapText="1"/>
    </xf>
    <xf numFmtId="0" fontId="38" fillId="0" borderId="9" xfId="0" quotePrefix="1" applyNumberFormat="1" applyFont="1" applyFill="1" applyBorder="1" applyAlignment="1">
      <alignment vertical="center" readingOrder="1"/>
    </xf>
    <xf numFmtId="165" fontId="39" fillId="0" borderId="4" xfId="1" applyNumberFormat="1" applyFont="1" applyFill="1" applyBorder="1" applyAlignment="1">
      <alignment vertical="center"/>
    </xf>
    <xf numFmtId="165" fontId="39" fillId="0" borderId="4" xfId="1" applyNumberFormat="1" applyFont="1" applyFill="1" applyBorder="1" applyAlignment="1">
      <alignment horizontal="center" vertical="center" wrapText="1"/>
    </xf>
    <xf numFmtId="0" fontId="38" fillId="0" borderId="11" xfId="0" applyFont="1" applyFill="1" applyBorder="1" applyAlignment="1">
      <alignment horizontal="center"/>
    </xf>
    <xf numFmtId="165" fontId="46" fillId="0" borderId="0" xfId="1" applyNumberFormat="1" applyFont="1" applyFill="1" applyBorder="1" applyAlignment="1">
      <alignment wrapText="1"/>
    </xf>
    <xf numFmtId="166" fontId="38" fillId="4" borderId="14" xfId="1" quotePrefix="1" applyNumberFormat="1" applyFont="1" applyFill="1" applyBorder="1" applyAlignment="1">
      <alignment vertical="center" wrapText="1"/>
    </xf>
    <xf numFmtId="2" fontId="38" fillId="5" borderId="13" xfId="0" applyNumberFormat="1" applyFont="1" applyFill="1" applyBorder="1" applyAlignment="1">
      <alignment wrapText="1"/>
    </xf>
    <xf numFmtId="0" fontId="38" fillId="0" borderId="9" xfId="0" applyFont="1" applyFill="1" applyBorder="1" applyAlignment="1">
      <alignment horizontal="center"/>
    </xf>
    <xf numFmtId="0" fontId="38" fillId="0" borderId="9" xfId="0" applyFont="1" applyFill="1" applyBorder="1"/>
    <xf numFmtId="0" fontId="37" fillId="0" borderId="9" xfId="0" applyFont="1" applyBorder="1" applyAlignment="1">
      <alignment horizontal="center"/>
    </xf>
    <xf numFmtId="165" fontId="39" fillId="0" borderId="4" xfId="1" applyNumberFormat="1" applyFont="1" applyFill="1" applyBorder="1" applyAlignment="1">
      <alignment wrapText="1"/>
    </xf>
    <xf numFmtId="165" fontId="40" fillId="0" borderId="0" xfId="1" applyNumberFormat="1" applyFont="1" applyFill="1" applyBorder="1" applyAlignment="1"/>
    <xf numFmtId="165" fontId="39" fillId="0" borderId="0" xfId="1" applyNumberFormat="1" applyFont="1" applyFill="1" applyBorder="1" applyAlignment="1">
      <alignment wrapText="1"/>
    </xf>
    <xf numFmtId="0" fontId="38" fillId="0" borderId="9" xfId="0" applyFont="1" applyFill="1" applyBorder="1" applyAlignment="1">
      <alignment vertical="center" wrapText="1"/>
    </xf>
    <xf numFmtId="0" fontId="43" fillId="11" borderId="11" xfId="0" applyFont="1" applyFill="1" applyBorder="1" applyAlignment="1">
      <alignment vertical="top" wrapText="1"/>
    </xf>
    <xf numFmtId="0" fontId="43" fillId="11" borderId="0" xfId="0" applyFont="1" applyFill="1" applyBorder="1" applyAlignment="1">
      <alignment vertical="top" wrapText="1"/>
    </xf>
    <xf numFmtId="0" fontId="43" fillId="0" borderId="9" xfId="0" applyFont="1" applyFill="1" applyBorder="1" applyAlignment="1">
      <alignment vertical="top" wrapText="1"/>
    </xf>
    <xf numFmtId="0" fontId="43" fillId="0" borderId="0" xfId="0" applyFont="1" applyFill="1" applyBorder="1" applyAlignment="1">
      <alignment vertical="top" wrapText="1"/>
    </xf>
    <xf numFmtId="0" fontId="43" fillId="11" borderId="9" xfId="0" applyFont="1" applyFill="1" applyBorder="1" applyAlignment="1">
      <alignment vertical="top" wrapText="1"/>
    </xf>
    <xf numFmtId="0" fontId="38" fillId="0" borderId="14" xfId="0" quotePrefix="1" applyNumberFormat="1" applyFont="1" applyBorder="1" applyAlignment="1">
      <alignment vertical="center"/>
    </xf>
    <xf numFmtId="0" fontId="37" fillId="0" borderId="14" xfId="0" applyFont="1" applyBorder="1" applyAlignment="1">
      <alignment horizontal="center"/>
    </xf>
    <xf numFmtId="0" fontId="38" fillId="0" borderId="15" xfId="0" quotePrefix="1" applyNumberFormat="1" applyFont="1" applyFill="1" applyBorder="1" applyAlignment="1">
      <alignment vertical="center"/>
    </xf>
    <xf numFmtId="0" fontId="38" fillId="0" borderId="15" xfId="0" quotePrefix="1" applyNumberFormat="1" applyFont="1" applyBorder="1" applyAlignment="1">
      <alignment vertical="center"/>
    </xf>
    <xf numFmtId="0" fontId="38" fillId="0" borderId="11" xfId="0" quotePrefix="1" applyNumberFormat="1" applyFont="1" applyFill="1" applyBorder="1" applyAlignment="1">
      <alignment horizontal="left" vertical="center"/>
    </xf>
    <xf numFmtId="0" fontId="38" fillId="0" borderId="9" xfId="0" applyNumberFormat="1" applyFont="1" applyFill="1" applyBorder="1" applyAlignment="1">
      <alignment vertical="center" wrapText="1"/>
    </xf>
    <xf numFmtId="166" fontId="38" fillId="0" borderId="4" xfId="1" applyNumberFormat="1" applyFont="1" applyFill="1" applyBorder="1" applyAlignment="1"/>
    <xf numFmtId="0" fontId="39" fillId="7" borderId="0" xfId="0" quotePrefix="1" applyNumberFormat="1" applyFont="1" applyFill="1" applyBorder="1" applyAlignment="1">
      <alignment vertical="center" wrapText="1"/>
    </xf>
    <xf numFmtId="166" fontId="38" fillId="0" borderId="4" xfId="1" applyNumberFormat="1" applyFont="1" applyFill="1" applyBorder="1" applyAlignment="1">
      <alignment vertical="center" wrapText="1"/>
    </xf>
    <xf numFmtId="0" fontId="39" fillId="7" borderId="0" xfId="0" applyNumberFormat="1" applyFont="1" applyFill="1" applyBorder="1" applyAlignment="1">
      <alignment vertical="center" wrapText="1"/>
    </xf>
    <xf numFmtId="165" fontId="38" fillId="0" borderId="0" xfId="1" applyNumberFormat="1" applyFont="1" applyFill="1" applyBorder="1" applyAlignment="1">
      <alignment vertical="center"/>
    </xf>
    <xf numFmtId="165" fontId="38" fillId="15" borderId="0" xfId="1" applyNumberFormat="1" applyFont="1" applyFill="1" applyBorder="1" applyAlignment="1">
      <alignment vertical="center"/>
    </xf>
    <xf numFmtId="165" fontId="38" fillId="0" borderId="4" xfId="1" applyNumberFormat="1" applyFont="1" applyFill="1" applyBorder="1" applyAlignment="1">
      <alignment vertical="center"/>
    </xf>
    <xf numFmtId="0" fontId="38" fillId="0" borderId="14" xfId="0" quotePrefix="1" applyNumberFormat="1" applyFont="1" applyFill="1" applyBorder="1" applyAlignment="1">
      <alignment vertical="center" wrapText="1"/>
    </xf>
    <xf numFmtId="0" fontId="38" fillId="20" borderId="11" xfId="0" applyNumberFormat="1" applyFont="1" applyFill="1" applyBorder="1" applyAlignment="1">
      <alignment wrapText="1"/>
    </xf>
    <xf numFmtId="0" fontId="38" fillId="0" borderId="5" xfId="0" applyNumberFormat="1" applyFont="1" applyFill="1" applyBorder="1" applyAlignment="1">
      <alignment wrapText="1"/>
    </xf>
    <xf numFmtId="165" fontId="38" fillId="0" borderId="6" xfId="1" applyNumberFormat="1" applyFont="1" applyFill="1" applyBorder="1" applyAlignment="1"/>
    <xf numFmtId="2" fontId="37" fillId="0" borderId="5" xfId="0" applyNumberFormat="1" applyFont="1" applyFill="1" applyBorder="1"/>
    <xf numFmtId="2" fontId="37" fillId="0" borderId="7" xfId="0" applyNumberFormat="1" applyFont="1" applyFill="1" applyBorder="1"/>
    <xf numFmtId="0" fontId="38" fillId="0" borderId="6" xfId="0" applyFont="1" applyFill="1" applyBorder="1" applyAlignment="1">
      <alignment horizontal="center" wrapText="1"/>
    </xf>
    <xf numFmtId="0" fontId="38" fillId="0" borderId="6" xfId="0" applyFont="1" applyFill="1" applyBorder="1" applyAlignment="1">
      <alignment wrapText="1"/>
    </xf>
    <xf numFmtId="0" fontId="38" fillId="0" borderId="6" xfId="0" applyFont="1" applyFill="1" applyBorder="1" applyAlignment="1">
      <alignment horizontal="right" wrapText="1"/>
    </xf>
    <xf numFmtId="0" fontId="38" fillId="0" borderId="6" xfId="0" applyFont="1" applyFill="1" applyBorder="1" applyAlignment="1">
      <alignment vertical="center" wrapText="1"/>
    </xf>
    <xf numFmtId="166" fontId="38" fillId="0" borderId="5" xfId="1" applyNumberFormat="1" applyFont="1" applyFill="1" applyBorder="1" applyAlignment="1">
      <alignment wrapText="1"/>
    </xf>
    <xf numFmtId="166" fontId="38" fillId="8" borderId="15" xfId="1" quotePrefix="1" applyNumberFormat="1" applyFont="1" applyFill="1" applyBorder="1" applyAlignment="1">
      <alignment vertical="center" wrapText="1"/>
    </xf>
    <xf numFmtId="1" fontId="38" fillId="4" borderId="6" xfId="0" quotePrefix="1" applyNumberFormat="1" applyFont="1" applyFill="1" applyBorder="1" applyAlignment="1">
      <alignment vertical="center" wrapText="1"/>
    </xf>
    <xf numFmtId="0" fontId="38" fillId="0" borderId="6" xfId="0" quotePrefix="1" applyNumberFormat="1" applyFont="1" applyFill="1" applyBorder="1" applyAlignment="1">
      <alignment horizontal="center" vertical="center" wrapText="1"/>
    </xf>
    <xf numFmtId="0" fontId="38" fillId="0" borderId="6" xfId="0" quotePrefix="1" applyNumberFormat="1" applyFont="1" applyFill="1" applyBorder="1" applyAlignment="1">
      <alignment vertical="center" wrapText="1"/>
    </xf>
    <xf numFmtId="0" fontId="38" fillId="0" borderId="7" xfId="0" quotePrefix="1" applyNumberFormat="1" applyFont="1" applyFill="1" applyBorder="1" applyAlignment="1">
      <alignment horizontal="center" vertical="center" wrapText="1"/>
    </xf>
    <xf numFmtId="170" fontId="38" fillId="0" borderId="7" xfId="1" applyNumberFormat="1" applyFont="1" applyFill="1" applyBorder="1" applyAlignment="1">
      <alignment wrapText="1"/>
    </xf>
    <xf numFmtId="0" fontId="38" fillId="0" borderId="5" xfId="0" quotePrefix="1" applyNumberFormat="1" applyFont="1" applyFill="1" applyBorder="1" applyAlignment="1">
      <alignment wrapText="1"/>
    </xf>
    <xf numFmtId="0" fontId="38" fillId="0" borderId="169" xfId="0" applyFont="1" applyFill="1" applyBorder="1" applyAlignment="1">
      <alignment wrapText="1"/>
    </xf>
    <xf numFmtId="164" fontId="43" fillId="0" borderId="15" xfId="1" applyFont="1" applyFill="1" applyBorder="1" applyAlignment="1">
      <alignment vertical="center"/>
    </xf>
    <xf numFmtId="0" fontId="43" fillId="5" borderId="11" xfId="0" applyFont="1" applyFill="1" applyBorder="1"/>
    <xf numFmtId="164" fontId="43" fillId="0" borderId="11" xfId="1" applyFont="1" applyFill="1" applyBorder="1" applyAlignment="1">
      <alignment vertical="center"/>
    </xf>
    <xf numFmtId="0" fontId="43" fillId="3" borderId="11" xfId="0" applyFont="1" applyFill="1" applyBorder="1"/>
    <xf numFmtId="164" fontId="43" fillId="0" borderId="11" xfId="1" applyFont="1" applyFill="1" applyBorder="1" applyAlignment="1">
      <alignment vertical="center" wrapText="1"/>
    </xf>
    <xf numFmtId="164" fontId="43" fillId="9" borderId="11" xfId="1" applyFont="1" applyFill="1" applyBorder="1" applyAlignment="1">
      <alignment vertical="center" wrapText="1"/>
    </xf>
    <xf numFmtId="0" fontId="38" fillId="0" borderId="11" xfId="0" quotePrefix="1" applyNumberFormat="1" applyFont="1" applyFill="1" applyBorder="1" applyAlignment="1">
      <alignment vertical="center" wrapText="1"/>
    </xf>
    <xf numFmtId="0" fontId="39" fillId="0" borderId="0" xfId="0" applyNumberFormat="1" applyFont="1" applyFill="1" applyBorder="1" applyAlignment="1">
      <alignment horizontal="center" vertical="center" wrapText="1"/>
    </xf>
    <xf numFmtId="0" fontId="40" fillId="0" borderId="0" xfId="0" applyFont="1" applyBorder="1" applyAlignment="1">
      <alignment vertical="center" wrapText="1"/>
    </xf>
    <xf numFmtId="164" fontId="38" fillId="0" borderId="0" xfId="0" applyNumberFormat="1" applyFont="1"/>
    <xf numFmtId="9" fontId="38" fillId="0" borderId="6" xfId="2" applyFont="1" applyFill="1" applyBorder="1" applyAlignment="1"/>
    <xf numFmtId="166" fontId="38" fillId="4" borderId="15" xfId="1" quotePrefix="1" applyNumberFormat="1" applyFont="1" applyFill="1" applyBorder="1" applyAlignment="1">
      <alignment vertical="center" wrapText="1"/>
    </xf>
    <xf numFmtId="2" fontId="38" fillId="5" borderId="7" xfId="0" applyNumberFormat="1" applyFont="1" applyFill="1" applyBorder="1" applyAlignment="1">
      <alignment wrapText="1"/>
    </xf>
    <xf numFmtId="0" fontId="37" fillId="0" borderId="0" xfId="0" applyFont="1" applyFill="1" applyBorder="1" applyAlignment="1">
      <alignment horizontal="left"/>
    </xf>
    <xf numFmtId="0" fontId="37" fillId="0" borderId="0" xfId="0" applyFont="1" applyFill="1" applyBorder="1" applyAlignment="1">
      <alignment vertical="center" wrapText="1"/>
    </xf>
    <xf numFmtId="0" fontId="37" fillId="0" borderId="0" xfId="0" applyFont="1" applyFill="1" applyBorder="1" applyAlignment="1">
      <alignment horizontal="center" vertical="top" wrapText="1"/>
    </xf>
    <xf numFmtId="0" fontId="38" fillId="0" borderId="0" xfId="0" applyFont="1" applyFill="1" applyBorder="1" applyAlignment="1">
      <alignment horizontal="center" vertical="top" wrapText="1"/>
    </xf>
    <xf numFmtId="0" fontId="38" fillId="0" borderId="0" xfId="0" quotePrefix="1" applyNumberFormat="1" applyFont="1" applyFill="1" applyBorder="1" applyAlignment="1">
      <alignment vertical="top" wrapText="1"/>
    </xf>
    <xf numFmtId="165" fontId="42" fillId="0" borderId="0" xfId="1" applyNumberFormat="1" applyFont="1" applyFill="1" applyBorder="1" applyAlignment="1">
      <alignment wrapText="1"/>
    </xf>
    <xf numFmtId="165" fontId="38" fillId="0" borderId="0" xfId="1" applyNumberFormat="1" applyFont="1" applyAlignment="1">
      <alignment wrapText="1"/>
    </xf>
    <xf numFmtId="168" fontId="39" fillId="16" borderId="0" xfId="1" applyNumberFormat="1" applyFont="1" applyFill="1" applyBorder="1" applyAlignment="1">
      <alignment vertical="center" wrapText="1"/>
    </xf>
    <xf numFmtId="168" fontId="40" fillId="0" borderId="0" xfId="1" applyNumberFormat="1" applyFont="1" applyFill="1" applyBorder="1"/>
    <xf numFmtId="165" fontId="38" fillId="15" borderId="0" xfId="1" applyNumberFormat="1" applyFont="1" applyFill="1" applyBorder="1"/>
    <xf numFmtId="0" fontId="38" fillId="0" borderId="11" xfId="0" applyFont="1" applyFill="1" applyBorder="1" applyAlignment="1">
      <alignment vertical="center" wrapText="1"/>
    </xf>
    <xf numFmtId="165" fontId="43" fillId="0" borderId="4" xfId="1" applyNumberFormat="1" applyFont="1" applyBorder="1" applyAlignment="1">
      <alignment horizontal="right" vertical="center" wrapText="1"/>
    </xf>
    <xf numFmtId="165" fontId="43" fillId="0" borderId="0" xfId="1" applyNumberFormat="1" applyFont="1" applyBorder="1" applyAlignment="1">
      <alignment horizontal="right" vertical="center" wrapText="1"/>
    </xf>
    <xf numFmtId="0" fontId="38" fillId="0" borderId="11" xfId="4" quotePrefix="1" applyNumberFormat="1" applyFont="1" applyFill="1" applyBorder="1" applyAlignment="1">
      <alignment vertical="center" wrapText="1"/>
    </xf>
    <xf numFmtId="0" fontId="38" fillId="0" borderId="0" xfId="0" applyFont="1" applyBorder="1" applyAlignment="1">
      <alignment vertical="top" wrapText="1"/>
    </xf>
    <xf numFmtId="165" fontId="43" fillId="0" borderId="4" xfId="1" applyNumberFormat="1" applyFont="1" applyBorder="1" applyAlignment="1">
      <alignment wrapText="1"/>
    </xf>
    <xf numFmtId="0" fontId="43" fillId="14" borderId="11" xfId="0" applyFont="1" applyFill="1" applyBorder="1" applyAlignment="1">
      <alignment vertical="center" wrapText="1"/>
    </xf>
    <xf numFmtId="0" fontId="38" fillId="14" borderId="0" xfId="0" applyFont="1" applyFill="1" applyBorder="1" applyAlignment="1">
      <alignment vertical="top" wrapText="1"/>
    </xf>
    <xf numFmtId="165" fontId="38" fillId="14" borderId="4" xfId="1" applyNumberFormat="1" applyFont="1" applyFill="1" applyBorder="1" applyAlignment="1">
      <alignment vertical="center" wrapText="1"/>
    </xf>
    <xf numFmtId="165" fontId="38" fillId="14" borderId="0" xfId="1" applyNumberFormat="1" applyFont="1" applyFill="1" applyBorder="1" applyAlignment="1">
      <alignment vertical="center" wrapText="1"/>
    </xf>
    <xf numFmtId="0" fontId="38" fillId="0" borderId="5" xfId="0" quotePrefix="1" applyFont="1" applyBorder="1" applyAlignment="1">
      <alignment vertical="top" wrapText="1"/>
    </xf>
    <xf numFmtId="165" fontId="43" fillId="0" borderId="6" xfId="1" applyNumberFormat="1" applyFont="1" applyBorder="1" applyAlignment="1">
      <alignment wrapText="1"/>
    </xf>
    <xf numFmtId="0" fontId="38" fillId="0" borderId="9" xfId="4" quotePrefix="1" applyNumberFormat="1" applyFont="1" applyFill="1" applyBorder="1" applyAlignment="1">
      <alignment vertical="center" wrapText="1"/>
    </xf>
    <xf numFmtId="0" fontId="39" fillId="0" borderId="11" xfId="0" quotePrefix="1" applyNumberFormat="1" applyFont="1" applyFill="1" applyBorder="1" applyAlignment="1">
      <alignment vertical="center"/>
    </xf>
    <xf numFmtId="0" fontId="38" fillId="0" borderId="11" xfId="0" applyFont="1" applyBorder="1"/>
    <xf numFmtId="0" fontId="38" fillId="0" borderId="11" xfId="0" applyFont="1" applyFill="1" applyBorder="1" applyAlignment="1"/>
    <xf numFmtId="0" fontId="38" fillId="0" borderId="0" xfId="0" applyFont="1" applyBorder="1" applyAlignment="1"/>
    <xf numFmtId="0" fontId="38" fillId="0" borderId="13" xfId="0" applyFont="1" applyBorder="1" applyAlignment="1">
      <alignment horizontal="center"/>
    </xf>
    <xf numFmtId="167" fontId="38" fillId="0" borderId="0" xfId="0" applyNumberFormat="1" applyFont="1" applyFill="1" applyBorder="1" applyAlignment="1"/>
    <xf numFmtId="0" fontId="43" fillId="0" borderId="5" xfId="0" applyFont="1" applyFill="1" applyBorder="1" applyAlignment="1">
      <alignment vertical="top" wrapText="1"/>
    </xf>
    <xf numFmtId="0" fontId="43" fillId="11" borderId="11" xfId="0" applyFont="1" applyFill="1" applyBorder="1" applyAlignment="1">
      <alignment wrapText="1"/>
    </xf>
    <xf numFmtId="0" fontId="43" fillId="11" borderId="0" xfId="0" applyFont="1" applyFill="1" applyBorder="1" applyAlignment="1">
      <alignment wrapText="1"/>
    </xf>
    <xf numFmtId="0" fontId="49" fillId="0" borderId="0" xfId="0" quotePrefix="1" applyNumberFormat="1" applyFont="1" applyFill="1" applyBorder="1" applyAlignment="1">
      <alignment vertical="center"/>
    </xf>
    <xf numFmtId="0" fontId="49" fillId="0" borderId="5" xfId="0" quotePrefix="1" applyNumberFormat="1" applyFont="1" applyFill="1" applyBorder="1" applyAlignment="1">
      <alignment vertical="center"/>
    </xf>
    <xf numFmtId="0" fontId="38" fillId="0" borderId="11" xfId="0" quotePrefix="1" applyNumberFormat="1" applyFont="1" applyFill="1" applyBorder="1" applyAlignment="1">
      <alignment horizontal="center" vertical="center"/>
    </xf>
    <xf numFmtId="0" fontId="43" fillId="0" borderId="11" xfId="0" applyFont="1" applyBorder="1" applyAlignment="1">
      <alignment wrapText="1"/>
    </xf>
    <xf numFmtId="165" fontId="43" fillId="0" borderId="0" xfId="1" applyNumberFormat="1" applyFont="1" applyBorder="1" applyAlignment="1">
      <alignment wrapText="1"/>
    </xf>
    <xf numFmtId="0" fontId="38" fillId="14" borderId="0" xfId="0" applyFont="1" applyFill="1" applyBorder="1" applyAlignment="1">
      <alignment horizontal="left" vertical="center" wrapText="1"/>
    </xf>
    <xf numFmtId="165" fontId="38" fillId="14" borderId="4" xfId="1" applyNumberFormat="1" applyFont="1" applyFill="1" applyBorder="1" applyAlignment="1">
      <alignment horizontal="right" vertical="center" wrapText="1"/>
    </xf>
    <xf numFmtId="165" fontId="38" fillId="14" borderId="0" xfId="1" applyNumberFormat="1" applyFont="1" applyFill="1" applyBorder="1" applyAlignment="1">
      <alignment horizontal="right" vertical="center" wrapText="1"/>
    </xf>
    <xf numFmtId="0" fontId="38" fillId="0" borderId="11" xfId="0" applyFont="1" applyBorder="1" applyAlignment="1">
      <alignment wrapText="1"/>
    </xf>
    <xf numFmtId="0" fontId="43" fillId="11" borderId="112" xfId="0" applyFont="1" applyFill="1" applyBorder="1" applyAlignment="1">
      <alignment horizontal="left" vertical="center" wrapText="1"/>
    </xf>
    <xf numFmtId="0" fontId="38" fillId="11" borderId="113" xfId="0" applyFont="1" applyFill="1" applyBorder="1" applyAlignment="1">
      <alignment horizontal="left" vertical="center" wrapText="1"/>
    </xf>
    <xf numFmtId="165" fontId="38" fillId="11" borderId="111" xfId="1" applyNumberFormat="1" applyFont="1" applyFill="1" applyBorder="1" applyAlignment="1">
      <alignment horizontal="right" vertical="center" wrapText="1"/>
    </xf>
    <xf numFmtId="165" fontId="38" fillId="0" borderId="113" xfId="1" applyNumberFormat="1" applyFont="1" applyFill="1" applyBorder="1"/>
    <xf numFmtId="165" fontId="38" fillId="11" borderId="113" xfId="1" applyNumberFormat="1" applyFont="1" applyFill="1" applyBorder="1" applyAlignment="1">
      <alignment horizontal="right" vertical="center" wrapText="1"/>
    </xf>
    <xf numFmtId="0" fontId="38" fillId="0" borderId="176" xfId="0" applyFont="1" applyFill="1" applyBorder="1" applyAlignment="1">
      <alignment horizontal="center"/>
    </xf>
    <xf numFmtId="165" fontId="42" fillId="0" borderId="113" xfId="1" applyNumberFormat="1" applyFont="1" applyBorder="1" applyAlignment="1">
      <alignment horizontal="center"/>
    </xf>
    <xf numFmtId="0" fontId="38" fillId="0" borderId="113" xfId="0" applyFont="1" applyBorder="1" applyAlignment="1">
      <alignment horizontal="center"/>
    </xf>
    <xf numFmtId="0" fontId="37" fillId="0" borderId="113" xfId="0" applyFont="1" applyBorder="1" applyAlignment="1">
      <alignment horizontal="center"/>
    </xf>
    <xf numFmtId="9" fontId="38" fillId="0" borderId="113" xfId="2" applyFont="1" applyBorder="1"/>
    <xf numFmtId="2" fontId="38" fillId="0" borderId="113" xfId="0" applyNumberFormat="1" applyFont="1" applyBorder="1"/>
    <xf numFmtId="166" fontId="38" fillId="0" borderId="111" xfId="1" applyNumberFormat="1" applyFont="1" applyBorder="1" applyAlignment="1">
      <alignment horizontal="left"/>
    </xf>
    <xf numFmtId="166" fontId="38" fillId="0" borderId="110" xfId="1" applyNumberFormat="1" applyFont="1" applyBorder="1" applyAlignment="1">
      <alignment horizontal="left"/>
    </xf>
    <xf numFmtId="0" fontId="38" fillId="0" borderId="113" xfId="0" applyFont="1" applyBorder="1" applyAlignment="1">
      <alignment vertical="center" wrapText="1"/>
    </xf>
    <xf numFmtId="166" fontId="38" fillId="0" borderId="113" xfId="1" applyNumberFormat="1" applyFont="1" applyBorder="1"/>
    <xf numFmtId="166" fontId="38" fillId="0" borderId="109" xfId="1" applyNumberFormat="1" applyFont="1" applyBorder="1"/>
    <xf numFmtId="166" fontId="38" fillId="0" borderId="113" xfId="1" applyNumberFormat="1" applyFont="1" applyBorder="1" applyAlignment="1">
      <alignment wrapText="1"/>
    </xf>
    <xf numFmtId="0" fontId="38" fillId="0" borderId="127" xfId="0" applyFont="1" applyFill="1" applyBorder="1" applyAlignment="1">
      <alignment vertical="center" wrapText="1"/>
    </xf>
    <xf numFmtId="0" fontId="43" fillId="0" borderId="129" xfId="0" applyFont="1" applyBorder="1" applyAlignment="1">
      <alignment horizontal="left" vertical="center" wrapText="1"/>
    </xf>
    <xf numFmtId="0" fontId="38" fillId="0" borderId="138" xfId="0" applyFont="1" applyBorder="1" applyAlignment="1">
      <alignment horizontal="left" vertical="center" wrapText="1"/>
    </xf>
    <xf numFmtId="165" fontId="43" fillId="0" borderId="140" xfId="1" applyNumberFormat="1" applyFont="1" applyBorder="1" applyAlignment="1">
      <alignment horizontal="right" vertical="center" wrapText="1"/>
    </xf>
    <xf numFmtId="165" fontId="38" fillId="0" borderId="138" xfId="1" applyNumberFormat="1" applyFont="1" applyFill="1" applyBorder="1"/>
    <xf numFmtId="165" fontId="43" fillId="0" borderId="138" xfId="1" applyNumberFormat="1" applyFont="1" applyBorder="1" applyAlignment="1">
      <alignment horizontal="right" vertical="center" wrapText="1"/>
    </xf>
    <xf numFmtId="165" fontId="38" fillId="0" borderId="138" xfId="1" applyNumberFormat="1" applyFont="1" applyBorder="1"/>
    <xf numFmtId="0" fontId="37" fillId="0" borderId="138" xfId="0" applyFont="1" applyBorder="1" applyAlignment="1">
      <alignment horizontal="center"/>
    </xf>
    <xf numFmtId="165" fontId="42" fillId="0" borderId="138" xfId="1" applyNumberFormat="1" applyFont="1" applyBorder="1" applyAlignment="1">
      <alignment horizontal="center"/>
    </xf>
    <xf numFmtId="0" fontId="38" fillId="0" borderId="138" xfId="0" applyFont="1" applyBorder="1" applyAlignment="1">
      <alignment horizontal="center"/>
    </xf>
    <xf numFmtId="9" fontId="38" fillId="0" borderId="138" xfId="2" applyFont="1" applyBorder="1"/>
    <xf numFmtId="2" fontId="38" fillId="0" borderId="138" xfId="0" applyNumberFormat="1" applyFont="1" applyBorder="1"/>
    <xf numFmtId="0" fontId="38" fillId="0" borderId="138" xfId="0" applyFont="1" applyBorder="1"/>
    <xf numFmtId="166" fontId="38" fillId="0" borderId="140" xfId="1" applyNumberFormat="1" applyFont="1" applyBorder="1" applyAlignment="1">
      <alignment horizontal="left"/>
    </xf>
    <xf numFmtId="166" fontId="38" fillId="0" borderId="127" xfId="1" applyNumberFormat="1" applyFont="1" applyBorder="1" applyAlignment="1">
      <alignment horizontal="left"/>
    </xf>
    <xf numFmtId="0" fontId="38" fillId="0" borderId="138" xfId="0" applyFont="1" applyBorder="1" applyAlignment="1">
      <alignment vertical="center" wrapText="1"/>
    </xf>
    <xf numFmtId="0" fontId="38" fillId="0" borderId="126" xfId="0" applyFont="1" applyBorder="1"/>
    <xf numFmtId="166" fontId="38" fillId="0" borderId="138" xfId="1" applyNumberFormat="1" applyFont="1" applyBorder="1"/>
    <xf numFmtId="166" fontId="38" fillId="0" borderId="126" xfId="1" applyNumberFormat="1" applyFont="1" applyBorder="1"/>
    <xf numFmtId="166" fontId="38" fillId="0" borderId="138" xfId="1" applyNumberFormat="1" applyFont="1" applyBorder="1" applyAlignment="1">
      <alignment wrapText="1"/>
    </xf>
    <xf numFmtId="165" fontId="37" fillId="0" borderId="138" xfId="1" applyNumberFormat="1" applyFont="1" applyBorder="1" applyAlignment="1">
      <alignment horizontal="center"/>
    </xf>
    <xf numFmtId="165" fontId="38" fillId="0" borderId="140" xfId="1" applyNumberFormat="1" applyFont="1" applyBorder="1" applyAlignment="1">
      <alignment wrapText="1"/>
    </xf>
    <xf numFmtId="170" fontId="38" fillId="0" borderId="138" xfId="1" applyNumberFormat="1" applyFont="1" applyBorder="1" applyAlignment="1">
      <alignment horizontal="center"/>
    </xf>
    <xf numFmtId="0" fontId="37" fillId="0" borderId="0" xfId="0" applyFont="1"/>
    <xf numFmtId="0" fontId="38" fillId="0" borderId="153" xfId="0" applyFont="1" applyFill="1" applyBorder="1" applyAlignment="1">
      <alignment horizontal="center"/>
    </xf>
    <xf numFmtId="0" fontId="43" fillId="0" borderId="1" xfId="0" applyFont="1" applyBorder="1" applyAlignment="1">
      <alignment horizontal="left" vertical="center" wrapText="1"/>
    </xf>
    <xf numFmtId="0" fontId="38" fillId="0" borderId="155" xfId="0" applyFont="1" applyBorder="1" applyAlignment="1">
      <alignment horizontal="left" vertical="center" wrapText="1"/>
    </xf>
    <xf numFmtId="165" fontId="43" fillId="0" borderId="159" xfId="1" applyNumberFormat="1" applyFont="1" applyBorder="1" applyAlignment="1">
      <alignment horizontal="right" vertical="center" wrapText="1"/>
    </xf>
    <xf numFmtId="165" fontId="38" fillId="0" borderId="155" xfId="1" applyNumberFormat="1" applyFont="1" applyFill="1" applyBorder="1"/>
    <xf numFmtId="165" fontId="43" fillId="0" borderId="155" xfId="1" applyNumberFormat="1" applyFont="1" applyBorder="1" applyAlignment="1">
      <alignment horizontal="right" vertical="center" wrapText="1"/>
    </xf>
    <xf numFmtId="165" fontId="38" fillId="0" borderId="155" xfId="1" applyNumberFormat="1" applyFont="1" applyBorder="1"/>
    <xf numFmtId="2" fontId="41" fillId="0" borderId="170" xfId="1" applyNumberFormat="1" applyFont="1" applyBorder="1"/>
    <xf numFmtId="0" fontId="37" fillId="0" borderId="155" xfId="0" applyFont="1" applyBorder="1" applyAlignment="1">
      <alignment horizontal="center"/>
    </xf>
    <xf numFmtId="165" fontId="42" fillId="0" borderId="155" xfId="1" applyNumberFormat="1" applyFont="1" applyBorder="1" applyAlignment="1">
      <alignment horizontal="center"/>
    </xf>
    <xf numFmtId="0" fontId="38" fillId="0" borderId="155" xfId="0" applyFont="1" applyBorder="1" applyAlignment="1">
      <alignment horizontal="center"/>
    </xf>
    <xf numFmtId="9" fontId="38" fillId="0" borderId="155" xfId="2" applyFont="1" applyBorder="1"/>
    <xf numFmtId="2" fontId="38" fillId="0" borderId="155" xfId="0" applyNumberFormat="1" applyFont="1" applyBorder="1"/>
    <xf numFmtId="0" fontId="38" fillId="0" borderId="155" xfId="0" applyFont="1" applyBorder="1"/>
    <xf numFmtId="166" fontId="38" fillId="0" borderId="159" xfId="1" applyNumberFormat="1" applyFont="1" applyBorder="1" applyAlignment="1">
      <alignment horizontal="left"/>
    </xf>
    <xf numFmtId="0" fontId="38" fillId="0" borderId="155" xfId="0" applyFont="1" applyBorder="1" applyAlignment="1">
      <alignment vertical="center" wrapText="1"/>
    </xf>
    <xf numFmtId="0" fontId="38" fillId="0" borderId="170" xfId="0" applyFont="1" applyBorder="1"/>
    <xf numFmtId="166" fontId="38" fillId="0" borderId="155" xfId="1" applyNumberFormat="1" applyFont="1" applyBorder="1"/>
    <xf numFmtId="166" fontId="38" fillId="0" borderId="170" xfId="1" applyNumberFormat="1" applyFont="1" applyBorder="1"/>
    <xf numFmtId="166" fontId="38" fillId="0" borderId="155" xfId="1" applyNumberFormat="1" applyFont="1" applyBorder="1" applyAlignment="1">
      <alignment wrapText="1"/>
    </xf>
    <xf numFmtId="165" fontId="37" fillId="0" borderId="155" xfId="1" applyNumberFormat="1" applyFont="1" applyBorder="1" applyAlignment="1">
      <alignment horizontal="center"/>
    </xf>
    <xf numFmtId="165" fontId="38" fillId="0" borderId="159" xfId="1" applyNumberFormat="1" applyFont="1" applyBorder="1" applyAlignment="1">
      <alignment wrapText="1"/>
    </xf>
    <xf numFmtId="170" fontId="38" fillId="0" borderId="155" xfId="1" applyNumberFormat="1" applyFont="1" applyBorder="1" applyAlignment="1">
      <alignment horizontal="center"/>
    </xf>
    <xf numFmtId="170" fontId="38" fillId="0" borderId="170" xfId="1" applyNumberFormat="1" applyFont="1" applyBorder="1" applyAlignment="1">
      <alignment wrapText="1"/>
    </xf>
    <xf numFmtId="0" fontId="43" fillId="0" borderId="15" xfId="0" applyFont="1" applyBorder="1" applyAlignment="1">
      <alignment horizontal="left" vertical="center" wrapText="1"/>
    </xf>
    <xf numFmtId="0" fontId="37" fillId="0" borderId="15" xfId="0" applyFont="1" applyBorder="1" applyAlignment="1">
      <alignment horizontal="center"/>
    </xf>
    <xf numFmtId="165" fontId="38" fillId="0" borderId="4" xfId="1" applyNumberFormat="1" applyFont="1" applyFill="1" applyBorder="1" applyAlignment="1">
      <alignment horizontal="center" vertical="center" wrapText="1"/>
    </xf>
    <xf numFmtId="165" fontId="38" fillId="0" borderId="0" xfId="1" applyNumberFormat="1" applyFont="1" applyFill="1" applyBorder="1" applyAlignment="1">
      <alignment horizontal="center" vertical="center" wrapText="1"/>
    </xf>
    <xf numFmtId="0" fontId="38" fillId="0" borderId="9" xfId="0" applyFont="1" applyFill="1" applyBorder="1" applyAlignment="1">
      <alignment vertical="top" wrapText="1"/>
    </xf>
    <xf numFmtId="0" fontId="38" fillId="0" borderId="5" xfId="0" applyFont="1" applyFill="1" applyBorder="1"/>
    <xf numFmtId="165" fontId="38" fillId="0" borderId="5" xfId="1" applyNumberFormat="1" applyFont="1" applyFill="1" applyBorder="1" applyAlignment="1">
      <alignment horizontal="center" vertical="center" wrapText="1"/>
    </xf>
    <xf numFmtId="165" fontId="38" fillId="0" borderId="6" xfId="1" applyNumberFormat="1" applyFont="1" applyFill="1" applyBorder="1" applyAlignment="1">
      <alignment horizontal="center" vertical="center" wrapText="1"/>
    </xf>
    <xf numFmtId="165" fontId="38" fillId="0" borderId="6" xfId="1" applyNumberFormat="1" applyFont="1" applyBorder="1" applyAlignment="1">
      <alignment wrapText="1"/>
    </xf>
    <xf numFmtId="0" fontId="38" fillId="0" borderId="14" xfId="0" applyFont="1" applyFill="1" applyBorder="1" applyAlignment="1">
      <alignment vertical="center" wrapText="1"/>
    </xf>
    <xf numFmtId="0" fontId="38" fillId="0" borderId="15" xfId="0" applyFont="1" applyFill="1" applyBorder="1" applyAlignment="1">
      <alignment vertical="top" wrapText="1"/>
    </xf>
    <xf numFmtId="0" fontId="37" fillId="0" borderId="171" xfId="0" applyFont="1" applyBorder="1" applyAlignment="1">
      <alignment horizontal="center"/>
    </xf>
    <xf numFmtId="0" fontId="38" fillId="0" borderId="14" xfId="0" applyNumberFormat="1" applyFont="1" applyFill="1" applyBorder="1" applyAlignment="1">
      <alignment vertical="center" wrapText="1"/>
    </xf>
    <xf numFmtId="167" fontId="39" fillId="0" borderId="0" xfId="0" applyNumberFormat="1" applyFont="1" applyFill="1" applyBorder="1" applyAlignment="1">
      <alignment vertical="center" wrapText="1"/>
    </xf>
    <xf numFmtId="0" fontId="38" fillId="0" borderId="14" xfId="0" quotePrefix="1" applyNumberFormat="1" applyFont="1" applyFill="1" applyBorder="1" applyAlignment="1">
      <alignment vertical="center"/>
    </xf>
    <xf numFmtId="0" fontId="38" fillId="0" borderId="0" xfId="0" applyFont="1" applyFill="1" applyBorder="1" applyAlignment="1">
      <alignment horizontal="center" vertical="center" wrapText="1"/>
    </xf>
    <xf numFmtId="0" fontId="39" fillId="0" borderId="159" xfId="0" quotePrefix="1" applyNumberFormat="1" applyFont="1" applyBorder="1" applyAlignment="1">
      <alignment vertical="center"/>
    </xf>
    <xf numFmtId="165" fontId="38" fillId="0" borderId="159" xfId="1" applyNumberFormat="1" applyFont="1" applyFill="1" applyBorder="1" applyAlignment="1">
      <alignment wrapText="1"/>
    </xf>
    <xf numFmtId="165" fontId="38" fillId="0" borderId="155" xfId="1" applyNumberFormat="1" applyFont="1" applyFill="1" applyBorder="1" applyAlignment="1">
      <alignment wrapText="1"/>
    </xf>
    <xf numFmtId="165" fontId="38" fillId="0" borderId="155" xfId="1" applyNumberFormat="1" applyFont="1" applyFill="1" applyBorder="1" applyAlignment="1"/>
    <xf numFmtId="0" fontId="38" fillId="0" borderId="21" xfId="0" applyFont="1" applyFill="1" applyBorder="1" applyAlignment="1">
      <alignment wrapText="1"/>
    </xf>
    <xf numFmtId="0" fontId="38" fillId="0" borderId="155" xfId="0" applyFont="1" applyFill="1" applyBorder="1" applyAlignment="1">
      <alignment horizontal="center" wrapText="1"/>
    </xf>
    <xf numFmtId="0" fontId="38" fillId="0" borderId="155" xfId="0" applyFont="1" applyFill="1" applyBorder="1" applyAlignment="1">
      <alignment horizontal="right" wrapText="1"/>
    </xf>
    <xf numFmtId="0" fontId="38" fillId="0" borderId="155" xfId="0" applyFont="1" applyFill="1" applyBorder="1" applyAlignment="1">
      <alignment horizontal="center" vertical="center" wrapText="1"/>
    </xf>
    <xf numFmtId="0" fontId="38" fillId="0" borderId="155" xfId="0" applyFont="1" applyFill="1" applyBorder="1" applyAlignment="1">
      <alignment vertical="center" wrapText="1"/>
    </xf>
    <xf numFmtId="166" fontId="38" fillId="0" borderId="159" xfId="1" applyNumberFormat="1" applyFont="1" applyFill="1" applyBorder="1" applyAlignment="1">
      <alignment wrapText="1"/>
    </xf>
    <xf numFmtId="1" fontId="38" fillId="4" borderId="155" xfId="0" quotePrefix="1" applyNumberFormat="1" applyFont="1" applyFill="1" applyBorder="1" applyAlignment="1">
      <alignment vertical="center" wrapText="1"/>
    </xf>
    <xf numFmtId="0" fontId="38" fillId="0" borderId="155" xfId="0" quotePrefix="1" applyNumberFormat="1" applyFont="1" applyFill="1" applyBorder="1" applyAlignment="1">
      <alignment horizontal="center" vertical="center" wrapText="1"/>
    </xf>
    <xf numFmtId="0" fontId="38" fillId="0" borderId="155" xfId="0" quotePrefix="1" applyNumberFormat="1" applyFont="1" applyFill="1" applyBorder="1" applyAlignment="1">
      <alignment vertical="center" wrapText="1"/>
    </xf>
    <xf numFmtId="0" fontId="38" fillId="0" borderId="170" xfId="0" quotePrefix="1" applyNumberFormat="1" applyFont="1" applyFill="1" applyBorder="1" applyAlignment="1">
      <alignment horizontal="center" vertical="center" wrapText="1"/>
    </xf>
    <xf numFmtId="170" fontId="38" fillId="0" borderId="155" xfId="1" applyNumberFormat="1" applyFont="1" applyFill="1" applyBorder="1" applyAlignment="1">
      <alignment wrapText="1"/>
    </xf>
    <xf numFmtId="170" fontId="38" fillId="0" borderId="170" xfId="1" applyNumberFormat="1" applyFont="1" applyFill="1" applyBorder="1" applyAlignment="1">
      <alignment wrapText="1"/>
    </xf>
    <xf numFmtId="0" fontId="39" fillId="0" borderId="159" xfId="0" quotePrefix="1" applyNumberFormat="1" applyFont="1" applyFill="1" applyBorder="1" applyAlignment="1">
      <alignment vertical="center"/>
    </xf>
    <xf numFmtId="165" fontId="38" fillId="0" borderId="159" xfId="1" applyNumberFormat="1" applyFont="1" applyFill="1" applyBorder="1"/>
    <xf numFmtId="0" fontId="37" fillId="0" borderId="21" xfId="0" applyFont="1" applyBorder="1" applyAlignment="1">
      <alignment horizontal="center"/>
    </xf>
    <xf numFmtId="0" fontId="38" fillId="0" borderId="159" xfId="0" quotePrefix="1" applyNumberFormat="1" applyFont="1" applyBorder="1" applyAlignment="1">
      <alignment vertical="center"/>
    </xf>
    <xf numFmtId="0" fontId="37" fillId="0" borderId="78" xfId="0" applyFont="1" applyBorder="1" applyAlignment="1">
      <alignment horizontal="center"/>
    </xf>
    <xf numFmtId="165" fontId="42" fillId="0" borderId="161" xfId="1" applyNumberFormat="1" applyFont="1" applyBorder="1" applyAlignment="1">
      <alignment horizontal="center"/>
    </xf>
    <xf numFmtId="165" fontId="38" fillId="0" borderId="181" xfId="1" applyNumberFormat="1" applyFont="1" applyFill="1" applyBorder="1"/>
    <xf numFmtId="0" fontId="43" fillId="9" borderId="0" xfId="0" applyFont="1" applyFill="1" applyBorder="1"/>
    <xf numFmtId="0" fontId="43" fillId="5" borderId="0" xfId="0" applyFont="1" applyFill="1" applyBorder="1"/>
    <xf numFmtId="0" fontId="38" fillId="2" borderId="11" xfId="0" quotePrefix="1" applyNumberFormat="1" applyFont="1" applyFill="1" applyBorder="1" applyAlignment="1">
      <alignment vertical="center"/>
    </xf>
    <xf numFmtId="0" fontId="38" fillId="2" borderId="0" xfId="0" quotePrefix="1" applyNumberFormat="1" applyFont="1" applyFill="1" applyBorder="1" applyAlignment="1">
      <alignment vertical="center"/>
    </xf>
    <xf numFmtId="168" fontId="39" fillId="0" borderId="0" xfId="1" applyNumberFormat="1" applyFont="1" applyFill="1" applyBorder="1" applyAlignment="1">
      <alignment vertical="center" wrapText="1"/>
    </xf>
    <xf numFmtId="168" fontId="39" fillId="15" borderId="0" xfId="1" applyNumberFormat="1" applyFont="1" applyFill="1" applyBorder="1" applyAlignment="1">
      <alignment vertical="center" wrapText="1"/>
    </xf>
    <xf numFmtId="0" fontId="39" fillId="0" borderId="0" xfId="0" applyFont="1" applyBorder="1" applyAlignment="1">
      <alignment horizontal="left" vertical="center" wrapText="1"/>
    </xf>
    <xf numFmtId="0" fontId="39" fillId="18" borderId="5" xfId="0" quotePrefix="1" applyNumberFormat="1" applyFont="1" applyFill="1" applyBorder="1" applyAlignment="1">
      <alignment vertical="center"/>
    </xf>
    <xf numFmtId="165" fontId="42" fillId="0" borderId="148" xfId="1" applyNumberFormat="1" applyFont="1" applyBorder="1" applyAlignment="1">
      <alignment horizontal="center"/>
    </xf>
    <xf numFmtId="0" fontId="38" fillId="0" borderId="7" xfId="0" quotePrefix="1" applyNumberFormat="1" applyFont="1" applyFill="1" applyBorder="1" applyAlignment="1">
      <alignment vertical="center" wrapText="1"/>
    </xf>
    <xf numFmtId="0" fontId="38" fillId="0" borderId="15" xfId="0" applyFont="1" applyFill="1" applyBorder="1" applyAlignment="1">
      <alignment wrapText="1"/>
    </xf>
    <xf numFmtId="0" fontId="38" fillId="0" borderId="10" xfId="0" applyFont="1" applyFill="1" applyBorder="1" applyAlignment="1">
      <alignment wrapText="1"/>
    </xf>
    <xf numFmtId="165" fontId="38" fillId="0" borderId="10" xfId="1" applyNumberFormat="1" applyFont="1" applyFill="1" applyBorder="1"/>
    <xf numFmtId="165" fontId="38" fillId="0" borderId="12" xfId="1" applyNumberFormat="1" applyFont="1" applyFill="1" applyBorder="1"/>
    <xf numFmtId="165" fontId="38" fillId="0" borderId="12" xfId="1" applyNumberFormat="1" applyFont="1" applyFill="1" applyBorder="1" applyAlignment="1"/>
    <xf numFmtId="2" fontId="37" fillId="0" borderId="4" xfId="1" applyNumberFormat="1" applyFont="1" applyFill="1" applyBorder="1" applyAlignment="1"/>
    <xf numFmtId="0" fontId="38" fillId="0" borderId="0" xfId="0" applyFont="1" applyFill="1" applyBorder="1" applyAlignment="1">
      <alignment horizontal="right"/>
    </xf>
    <xf numFmtId="0" fontId="38" fillId="0" borderId="0" xfId="0" applyFont="1" applyFill="1" applyBorder="1" applyAlignment="1">
      <alignment vertical="center"/>
    </xf>
    <xf numFmtId="0" fontId="38" fillId="0" borderId="172" xfId="0" quotePrefix="1" applyNumberFormat="1" applyFont="1" applyFill="1" applyBorder="1" applyAlignment="1">
      <alignment vertical="center" wrapText="1"/>
    </xf>
    <xf numFmtId="2" fontId="37" fillId="0" borderId="4" xfId="1" applyNumberFormat="1" applyFont="1" applyFill="1" applyBorder="1"/>
    <xf numFmtId="0" fontId="38" fillId="0" borderId="172" xfId="0" quotePrefix="1" applyNumberFormat="1" applyFont="1" applyFill="1" applyBorder="1" applyAlignment="1">
      <alignment vertical="center"/>
    </xf>
    <xf numFmtId="9" fontId="38" fillId="0" borderId="0" xfId="2" applyFont="1" applyFill="1" applyBorder="1" applyAlignment="1">
      <alignment wrapText="1"/>
    </xf>
    <xf numFmtId="2" fontId="37" fillId="0" borderId="0" xfId="0" applyNumberFormat="1" applyFont="1" applyFill="1" applyBorder="1" applyAlignment="1">
      <alignment wrapText="1"/>
    </xf>
    <xf numFmtId="0" fontId="38" fillId="0" borderId="111" xfId="3" quotePrefix="1" applyNumberFormat="1" applyFont="1" applyFill="1" applyBorder="1" applyAlignment="1">
      <alignment wrapText="1"/>
    </xf>
    <xf numFmtId="165" fontId="38" fillId="0" borderId="111" xfId="1" applyNumberFormat="1" applyFont="1" applyFill="1" applyBorder="1"/>
    <xf numFmtId="165" fontId="38" fillId="0" borderId="113" xfId="1" applyNumberFormat="1" applyFont="1" applyFill="1" applyBorder="1" applyAlignment="1"/>
    <xf numFmtId="2" fontId="37" fillId="0" borderId="111" xfId="0" applyNumberFormat="1" applyFont="1" applyFill="1" applyBorder="1"/>
    <xf numFmtId="2" fontId="37" fillId="0" borderId="109" xfId="0" applyNumberFormat="1" applyFont="1" applyFill="1" applyBorder="1"/>
    <xf numFmtId="0" fontId="38" fillId="0" borderId="113" xfId="0" applyFont="1" applyFill="1" applyBorder="1" applyAlignment="1">
      <alignment horizontal="center"/>
    </xf>
    <xf numFmtId="165" fontId="38" fillId="0" borderId="113" xfId="1" applyNumberFormat="1" applyFont="1" applyFill="1" applyBorder="1" applyAlignment="1">
      <alignment wrapText="1"/>
    </xf>
    <xf numFmtId="2" fontId="37" fillId="0" borderId="113" xfId="0" applyNumberFormat="1" applyFont="1" applyFill="1" applyBorder="1" applyAlignment="1">
      <alignment wrapText="1"/>
    </xf>
    <xf numFmtId="2" fontId="38" fillId="0" borderId="113" xfId="0" applyNumberFormat="1" applyFont="1" applyFill="1" applyBorder="1" applyAlignment="1">
      <alignment wrapText="1"/>
    </xf>
    <xf numFmtId="9" fontId="38" fillId="0" borderId="113" xfId="2" applyFont="1" applyFill="1" applyBorder="1" applyAlignment="1"/>
    <xf numFmtId="0" fontId="38" fillId="0" borderId="113" xfId="0" applyFont="1" applyFill="1" applyBorder="1" applyAlignment="1">
      <alignment wrapText="1"/>
    </xf>
    <xf numFmtId="166" fontId="38" fillId="0" borderId="111" xfId="1" applyNumberFormat="1" applyFont="1" applyFill="1" applyBorder="1" applyAlignment="1">
      <alignment wrapText="1"/>
    </xf>
    <xf numFmtId="166" fontId="38" fillId="4" borderId="110" xfId="1" quotePrefix="1" applyNumberFormat="1" applyFont="1" applyFill="1" applyBorder="1" applyAlignment="1">
      <alignment vertical="center" wrapText="1"/>
    </xf>
    <xf numFmtId="0" fontId="38" fillId="0" borderId="113" xfId="0" quotePrefix="1" applyNumberFormat="1" applyFont="1" applyFill="1" applyBorder="1" applyAlignment="1">
      <alignment horizontal="center" vertical="center" wrapText="1"/>
    </xf>
    <xf numFmtId="0" fontId="38" fillId="0" borderId="113" xfId="0" quotePrefix="1" applyNumberFormat="1" applyFont="1" applyFill="1" applyBorder="1" applyAlignment="1">
      <alignment vertical="center" wrapText="1"/>
    </xf>
    <xf numFmtId="2" fontId="38" fillId="5" borderId="109" xfId="0" applyNumberFormat="1" applyFont="1" applyFill="1" applyBorder="1" applyAlignment="1">
      <alignment wrapText="1"/>
    </xf>
    <xf numFmtId="2" fontId="38" fillId="0" borderId="109" xfId="0" applyNumberFormat="1" applyFont="1" applyFill="1" applyBorder="1" applyAlignment="1">
      <alignment wrapText="1"/>
    </xf>
    <xf numFmtId="165" fontId="38" fillId="0" borderId="111" xfId="1" applyNumberFormat="1" applyFont="1" applyFill="1" applyBorder="1" applyAlignment="1">
      <alignment wrapText="1"/>
    </xf>
    <xf numFmtId="170" fontId="38" fillId="0" borderId="109" xfId="1" quotePrefix="1" applyNumberFormat="1" applyFont="1" applyFill="1" applyBorder="1" applyAlignment="1">
      <alignment wrapText="1"/>
    </xf>
    <xf numFmtId="0" fontId="38" fillId="0" borderId="127" xfId="0" quotePrefix="1" applyNumberFormat="1" applyFont="1" applyFill="1" applyBorder="1" applyAlignment="1">
      <alignment vertical="center" wrapText="1"/>
    </xf>
    <xf numFmtId="0" fontId="38" fillId="0" borderId="13" xfId="0" applyFont="1" applyFill="1" applyBorder="1" applyAlignment="1">
      <alignment horizontal="center" vertical="center" wrapText="1"/>
    </xf>
    <xf numFmtId="0" fontId="38" fillId="0" borderId="0" xfId="0" applyNumberFormat="1" applyFont="1" applyFill="1" applyBorder="1" applyAlignment="1">
      <alignment horizontal="center" wrapText="1"/>
    </xf>
    <xf numFmtId="0" fontId="38" fillId="0" borderId="127" xfId="0" applyNumberFormat="1" applyFont="1" applyFill="1" applyBorder="1" applyAlignment="1">
      <alignment horizontal="center" vertical="center" wrapText="1"/>
    </xf>
    <xf numFmtId="0" fontId="38" fillId="6" borderId="11" xfId="0" applyNumberFormat="1" applyFont="1" applyFill="1" applyBorder="1" applyAlignment="1">
      <alignment vertical="center" wrapText="1"/>
    </xf>
    <xf numFmtId="0" fontId="38" fillId="6" borderId="0" xfId="0" applyNumberFormat="1" applyFont="1" applyFill="1" applyBorder="1" applyAlignment="1">
      <alignment vertical="center" wrapText="1"/>
    </xf>
    <xf numFmtId="0" fontId="38" fillId="6" borderId="0" xfId="0" quotePrefix="1" applyNumberFormat="1" applyFont="1" applyFill="1" applyBorder="1" applyAlignment="1">
      <alignment horizontal="center" vertical="center" wrapText="1"/>
    </xf>
    <xf numFmtId="0" fontId="38" fillId="6" borderId="0" xfId="0" quotePrefix="1" applyNumberFormat="1" applyFont="1" applyFill="1" applyBorder="1" applyAlignment="1">
      <alignment vertical="center" wrapText="1"/>
    </xf>
    <xf numFmtId="0" fontId="38" fillId="6" borderId="13" xfId="0" quotePrefix="1" applyNumberFormat="1" applyFont="1" applyFill="1" applyBorder="1" applyAlignment="1">
      <alignment horizontal="center" vertical="center" wrapText="1"/>
    </xf>
    <xf numFmtId="0" fontId="43" fillId="0" borderId="127" xfId="0" applyFont="1" applyFill="1" applyBorder="1" applyAlignment="1">
      <alignment horizontal="center" vertical="center" wrapText="1"/>
    </xf>
    <xf numFmtId="0" fontId="43" fillId="5" borderId="0" xfId="0" applyFont="1" applyFill="1" applyBorder="1" applyAlignment="1">
      <alignment vertical="center" wrapText="1"/>
    </xf>
    <xf numFmtId="0" fontId="38" fillId="0" borderId="9" xfId="0" quotePrefix="1" applyNumberFormat="1" applyFont="1" applyFill="1" applyBorder="1" applyAlignment="1">
      <alignment horizontal="center" vertical="center" wrapText="1"/>
    </xf>
    <xf numFmtId="0" fontId="38" fillId="0" borderId="6" xfId="0" applyFont="1" applyFill="1" applyBorder="1" applyAlignment="1">
      <alignment horizontal="center" vertical="center" wrapText="1"/>
    </xf>
    <xf numFmtId="0" fontId="38" fillId="19" borderId="11" xfId="0" quotePrefix="1" applyNumberFormat="1" applyFont="1" applyFill="1" applyBorder="1" applyAlignment="1">
      <alignment vertical="center"/>
    </xf>
    <xf numFmtId="164" fontId="43" fillId="0" borderId="9" xfId="1" applyFont="1" applyFill="1" applyBorder="1" applyAlignment="1">
      <alignment vertical="center"/>
    </xf>
    <xf numFmtId="164" fontId="43" fillId="9" borderId="0" xfId="1" applyFont="1" applyFill="1" applyBorder="1" applyAlignment="1">
      <alignment vertical="center" wrapText="1"/>
    </xf>
    <xf numFmtId="0" fontId="38" fillId="0" borderId="9" xfId="0" applyFont="1" applyFill="1" applyBorder="1" applyAlignment="1">
      <alignment vertical="center"/>
    </xf>
    <xf numFmtId="0" fontId="43" fillId="9" borderId="0" xfId="0" applyFont="1" applyFill="1" applyBorder="1" applyAlignment="1">
      <alignment vertical="center" wrapText="1"/>
    </xf>
    <xf numFmtId="0" fontId="38" fillId="0" borderId="0" xfId="0" applyFont="1" applyBorder="1" applyAlignment="1">
      <alignment horizontal="center" vertical="center" wrapText="1"/>
    </xf>
    <xf numFmtId="2" fontId="38" fillId="0" borderId="0" xfId="0" applyNumberFormat="1" applyFont="1" applyFill="1" applyBorder="1" applyAlignment="1">
      <alignment horizontal="right" wrapText="1"/>
    </xf>
    <xf numFmtId="0" fontId="39" fillId="0" borderId="1" xfId="0" quotePrefix="1" applyNumberFormat="1" applyFont="1" applyFill="1" applyBorder="1" applyAlignment="1">
      <alignment vertical="center"/>
    </xf>
    <xf numFmtId="0" fontId="46" fillId="0" borderId="9" xfId="4" quotePrefix="1" applyNumberFormat="1" applyFont="1" applyFill="1" applyBorder="1" applyAlignment="1">
      <alignment vertical="center" wrapText="1"/>
    </xf>
    <xf numFmtId="0" fontId="46" fillId="0" borderId="0" xfId="0" applyFont="1" applyBorder="1" applyAlignment="1">
      <alignment wrapText="1"/>
    </xf>
    <xf numFmtId="0" fontId="50" fillId="0" borderId="11" xfId="0" applyFont="1" applyFill="1" applyBorder="1" applyAlignment="1">
      <alignment vertical="top" wrapText="1"/>
    </xf>
    <xf numFmtId="165" fontId="38" fillId="11" borderId="4" xfId="1" applyNumberFormat="1" applyFont="1" applyFill="1" applyBorder="1" applyAlignment="1">
      <alignment horizontal="right" vertical="center" wrapText="1"/>
    </xf>
    <xf numFmtId="165" fontId="38" fillId="11" borderId="0" xfId="1" applyNumberFormat="1" applyFont="1" applyFill="1" applyBorder="1" applyAlignment="1">
      <alignment horizontal="right" vertical="center" wrapText="1"/>
    </xf>
    <xf numFmtId="0" fontId="38" fillId="0" borderId="9" xfId="0" quotePrefix="1" applyNumberFormat="1" applyFont="1" applyFill="1" applyBorder="1" applyAlignment="1">
      <alignment horizontal="center" vertical="center"/>
    </xf>
    <xf numFmtId="164" fontId="43" fillId="0" borderId="9" xfId="1" applyFont="1" applyBorder="1" applyAlignment="1">
      <alignment vertical="center"/>
    </xf>
    <xf numFmtId="164" fontId="51" fillId="9" borderId="6" xfId="1" applyFont="1" applyFill="1" applyBorder="1" applyAlignment="1">
      <alignment vertical="center" wrapText="1"/>
    </xf>
    <xf numFmtId="165" fontId="38" fillId="0" borderId="6" xfId="1" applyNumberFormat="1" applyFont="1" applyBorder="1" applyAlignment="1">
      <alignment horizontal="center"/>
    </xf>
    <xf numFmtId="0" fontId="38" fillId="0" borderId="15" xfId="0" applyFont="1" applyFill="1" applyBorder="1" applyAlignment="1">
      <alignment vertical="center" wrapText="1"/>
    </xf>
    <xf numFmtId="0" fontId="43" fillId="0" borderId="15" xfId="0" applyFont="1" applyFill="1" applyBorder="1" applyAlignment="1">
      <alignment vertical="top" wrapText="1"/>
    </xf>
    <xf numFmtId="165" fontId="39" fillId="0" borderId="4" xfId="1" applyNumberFormat="1" applyFont="1" applyBorder="1" applyAlignment="1">
      <alignment vertical="center" wrapText="1"/>
    </xf>
    <xf numFmtId="165" fontId="40" fillId="0" borderId="0" xfId="1" applyNumberFormat="1" applyFont="1" applyBorder="1"/>
    <xf numFmtId="0" fontId="38" fillId="0" borderId="13" xfId="0" applyFont="1" applyFill="1" applyBorder="1" applyAlignment="1">
      <alignment wrapText="1"/>
    </xf>
    <xf numFmtId="0" fontId="43" fillId="0" borderId="11" xfId="0" applyFont="1" applyBorder="1" applyAlignment="1">
      <alignment vertical="center"/>
    </xf>
    <xf numFmtId="0" fontId="43" fillId="9" borderId="6" xfId="0" applyFont="1" applyFill="1" applyBorder="1" applyAlignment="1">
      <alignment vertical="center" wrapText="1"/>
    </xf>
    <xf numFmtId="0" fontId="38" fillId="14" borderId="0" xfId="0" quotePrefix="1" applyNumberFormat="1" applyFont="1" applyFill="1" applyBorder="1" applyAlignment="1">
      <alignment vertical="center"/>
    </xf>
    <xf numFmtId="0" fontId="38" fillId="0" borderId="112" xfId="0" quotePrefix="1" applyNumberFormat="1" applyFont="1" applyBorder="1" applyAlignment="1">
      <alignment vertical="center"/>
    </xf>
    <xf numFmtId="0" fontId="39" fillId="0" borderId="113" xfId="0" quotePrefix="1" applyNumberFormat="1" applyFont="1" applyBorder="1" applyAlignment="1">
      <alignment vertical="center"/>
    </xf>
    <xf numFmtId="165" fontId="39" fillId="0" borderId="111" xfId="1" applyNumberFormat="1" applyFont="1" applyFill="1" applyBorder="1" applyAlignment="1">
      <alignment vertical="center" wrapText="1"/>
    </xf>
    <xf numFmtId="165" fontId="40" fillId="0" borderId="113" xfId="1" applyNumberFormat="1" applyFont="1" applyFill="1" applyBorder="1"/>
    <xf numFmtId="165" fontId="39" fillId="0" borderId="113" xfId="1" applyNumberFormat="1" applyFont="1" applyFill="1" applyBorder="1" applyAlignment="1">
      <alignment vertical="center" wrapText="1"/>
    </xf>
    <xf numFmtId="0" fontId="38" fillId="0" borderId="127" xfId="0" quotePrefix="1" applyNumberFormat="1" applyFont="1" applyFill="1" applyBorder="1" applyAlignment="1">
      <alignment vertical="center"/>
    </xf>
    <xf numFmtId="0" fontId="38" fillId="0" borderId="129" xfId="0" quotePrefix="1" applyNumberFormat="1" applyFont="1" applyBorder="1" applyAlignment="1">
      <alignment vertical="center"/>
    </xf>
    <xf numFmtId="0" fontId="39" fillId="0" borderId="4" xfId="0" quotePrefix="1" applyNumberFormat="1" applyFont="1" applyFill="1" applyBorder="1" applyAlignment="1">
      <alignment vertical="center"/>
    </xf>
    <xf numFmtId="165" fontId="39" fillId="0" borderId="75" xfId="1" applyNumberFormat="1" applyFont="1" applyFill="1" applyBorder="1" applyAlignment="1">
      <alignment vertical="center" wrapText="1"/>
    </xf>
    <xf numFmtId="165" fontId="40" fillId="0" borderId="76" xfId="1" applyNumberFormat="1" applyFont="1" applyFill="1" applyBorder="1"/>
    <xf numFmtId="165" fontId="39" fillId="0" borderId="76" xfId="1" applyNumberFormat="1" applyFont="1" applyFill="1" applyBorder="1" applyAlignment="1">
      <alignment vertical="center" wrapText="1"/>
    </xf>
    <xf numFmtId="0" fontId="38" fillId="0" borderId="4" xfId="0" applyFont="1" applyFill="1" applyBorder="1" applyAlignment="1">
      <alignment wrapText="1"/>
    </xf>
    <xf numFmtId="0" fontId="38" fillId="0" borderId="4" xfId="0" quotePrefix="1" applyNumberFormat="1" applyFont="1" applyFill="1" applyBorder="1" applyAlignment="1">
      <alignment wrapText="1"/>
    </xf>
    <xf numFmtId="165" fontId="39" fillId="0" borderId="32" xfId="1" applyNumberFormat="1" applyFont="1" applyFill="1" applyBorder="1" applyAlignment="1">
      <alignment wrapText="1"/>
    </xf>
    <xf numFmtId="167" fontId="38" fillId="0" borderId="0" xfId="0" applyNumberFormat="1" applyFont="1" applyFill="1" applyBorder="1" applyAlignment="1">
      <alignment wrapText="1"/>
    </xf>
    <xf numFmtId="165" fontId="39" fillId="0" borderId="33" xfId="1" applyNumberFormat="1" applyFont="1" applyFill="1" applyBorder="1" applyAlignment="1">
      <alignment wrapText="1"/>
    </xf>
    <xf numFmtId="0" fontId="38" fillId="0" borderId="4" xfId="0" applyNumberFormat="1" applyFont="1" applyFill="1" applyBorder="1" applyAlignment="1">
      <alignment wrapText="1"/>
    </xf>
    <xf numFmtId="165" fontId="38" fillId="0" borderId="33" xfId="1" quotePrefix="1" applyNumberFormat="1" applyFont="1" applyFill="1" applyBorder="1" applyAlignment="1">
      <alignment wrapText="1"/>
    </xf>
    <xf numFmtId="165" fontId="38" fillId="0" borderId="0" xfId="1" quotePrefix="1" applyNumberFormat="1" applyFont="1" applyFill="1" applyBorder="1" applyAlignment="1">
      <alignment wrapText="1"/>
    </xf>
    <xf numFmtId="0" fontId="43" fillId="0" borderId="127" xfId="0" applyFont="1" applyBorder="1" applyAlignment="1">
      <alignment vertical="center" wrapText="1"/>
    </xf>
    <xf numFmtId="169" fontId="43" fillId="0" borderId="4" xfId="1" applyNumberFormat="1" applyFont="1" applyBorder="1" applyAlignment="1">
      <alignment vertical="center" wrapText="1"/>
    </xf>
    <xf numFmtId="0" fontId="38" fillId="0" borderId="9" xfId="0" applyNumberFormat="1" applyFont="1" applyFill="1" applyBorder="1" applyAlignment="1">
      <alignment horizontal="center" vertical="center" wrapText="1"/>
    </xf>
    <xf numFmtId="0" fontId="38" fillId="0" borderId="0" xfId="0" applyFont="1" applyFill="1" applyBorder="1" applyAlignment="1">
      <alignment horizontal="center" vertical="center"/>
    </xf>
    <xf numFmtId="0" fontId="43" fillId="0" borderId="9" xfId="0" applyFont="1" applyFill="1" applyBorder="1" applyAlignment="1">
      <alignment horizontal="center" vertical="center" wrapText="1"/>
    </xf>
    <xf numFmtId="169" fontId="43" fillId="0" borderId="4" xfId="1" applyNumberFormat="1" applyFont="1" applyFill="1" applyBorder="1" applyAlignment="1">
      <alignment vertical="center" wrapText="1"/>
    </xf>
    <xf numFmtId="0" fontId="43" fillId="10" borderId="0" xfId="0" applyFont="1" applyFill="1" applyBorder="1" applyAlignment="1">
      <alignment vertical="center" wrapText="1"/>
    </xf>
    <xf numFmtId="0" fontId="49" fillId="0" borderId="4" xfId="0" quotePrefix="1" applyNumberFormat="1" applyFont="1" applyFill="1" applyBorder="1" applyAlignment="1">
      <alignment vertical="center"/>
    </xf>
    <xf numFmtId="0" fontId="39" fillId="0" borderId="5" xfId="0" quotePrefix="1" applyNumberFormat="1" applyFont="1" applyFill="1" applyBorder="1" applyAlignment="1">
      <alignment vertical="center"/>
    </xf>
    <xf numFmtId="0" fontId="46" fillId="5" borderId="0" xfId="0" applyFont="1" applyFill="1" applyBorder="1" applyAlignment="1">
      <alignment vertical="center" wrapText="1"/>
    </xf>
    <xf numFmtId="0" fontId="46" fillId="10" borderId="0" xfId="0" applyFont="1" applyFill="1" applyBorder="1" applyAlignment="1">
      <alignment vertical="center" wrapText="1"/>
    </xf>
    <xf numFmtId="0" fontId="46" fillId="9" borderId="0" xfId="0" applyFont="1" applyFill="1" applyBorder="1" applyAlignment="1">
      <alignment vertical="center" wrapText="1"/>
    </xf>
    <xf numFmtId="0" fontId="43" fillId="0" borderId="14" xfId="0" applyFont="1" applyBorder="1" applyAlignment="1">
      <alignment vertical="center"/>
    </xf>
    <xf numFmtId="0" fontId="38" fillId="0" borderId="14" xfId="0" quotePrefix="1" applyNumberFormat="1" applyFont="1" applyFill="1" applyBorder="1" applyAlignment="1">
      <alignment horizontal="left" vertical="center" wrapText="1"/>
    </xf>
    <xf numFmtId="0" fontId="43" fillId="0" borderId="9" xfId="0" applyFont="1" applyFill="1" applyBorder="1" applyAlignment="1">
      <alignment horizontal="left" vertical="center" wrapText="1"/>
    </xf>
    <xf numFmtId="0" fontId="43" fillId="0" borderId="9" xfId="0" applyFont="1" applyBorder="1" applyAlignment="1">
      <alignment vertical="center" wrapText="1"/>
    </xf>
    <xf numFmtId="0" fontId="38" fillId="9" borderId="0" xfId="0" applyFont="1" applyFill="1" applyBorder="1" applyAlignment="1">
      <alignment vertical="center" wrapText="1"/>
    </xf>
    <xf numFmtId="0" fontId="38" fillId="0" borderId="5" xfId="0" applyFont="1" applyFill="1" applyBorder="1" applyAlignment="1">
      <alignment wrapText="1"/>
    </xf>
    <xf numFmtId="0" fontId="38" fillId="0" borderId="6" xfId="0" applyFont="1" applyFill="1" applyBorder="1" applyAlignment="1">
      <alignment horizontal="center"/>
    </xf>
    <xf numFmtId="2" fontId="37" fillId="0" borderId="6" xfId="0" applyNumberFormat="1" applyFont="1" applyFill="1" applyBorder="1" applyAlignment="1">
      <alignment wrapText="1"/>
    </xf>
    <xf numFmtId="0" fontId="43" fillId="0" borderId="11" xfId="0" applyFont="1" applyBorder="1" applyAlignment="1">
      <alignment horizontal="left" vertical="top" wrapText="1"/>
    </xf>
    <xf numFmtId="0" fontId="38" fillId="0" borderId="4" xfId="0" applyFont="1" applyBorder="1" applyAlignment="1">
      <alignment horizontal="left" vertical="center" wrapText="1"/>
    </xf>
    <xf numFmtId="0" fontId="38" fillId="14" borderId="4" xfId="0" applyFont="1" applyFill="1" applyBorder="1" applyAlignment="1">
      <alignment horizontal="left" vertical="center" wrapText="1"/>
    </xf>
    <xf numFmtId="165" fontId="38" fillId="0" borderId="61" xfId="1" applyNumberFormat="1" applyFont="1" applyFill="1" applyBorder="1"/>
    <xf numFmtId="165" fontId="43" fillId="0" borderId="63" xfId="1" applyNumberFormat="1" applyFont="1" applyBorder="1" applyAlignment="1">
      <alignment horizontal="right" vertical="center" wrapText="1"/>
    </xf>
    <xf numFmtId="165" fontId="38" fillId="14" borderId="75" xfId="1" applyNumberFormat="1" applyFont="1" applyFill="1" applyBorder="1" applyAlignment="1">
      <alignment horizontal="right" vertical="center" wrapText="1"/>
    </xf>
    <xf numFmtId="165" fontId="38" fillId="14" borderId="76" xfId="1" applyNumberFormat="1" applyFont="1" applyFill="1" applyBorder="1" applyAlignment="1">
      <alignment horizontal="right" vertical="center" wrapText="1"/>
    </xf>
    <xf numFmtId="0" fontId="38" fillId="0" borderId="112" xfId="0" applyNumberFormat="1" applyFont="1" applyFill="1" applyBorder="1" applyAlignment="1">
      <alignment wrapText="1"/>
    </xf>
    <xf numFmtId="0" fontId="38" fillId="0" borderId="111" xfId="0" applyNumberFormat="1" applyFont="1" applyFill="1" applyBorder="1" applyAlignment="1">
      <alignment wrapText="1"/>
    </xf>
    <xf numFmtId="165" fontId="38" fillId="0" borderId="114" xfId="1" applyNumberFormat="1" applyFont="1" applyFill="1" applyBorder="1" applyAlignment="1">
      <alignment wrapText="1"/>
    </xf>
    <xf numFmtId="165" fontId="38" fillId="0" borderId="115" xfId="1" applyNumberFormat="1" applyFont="1" applyFill="1" applyBorder="1" applyAlignment="1">
      <alignment wrapText="1"/>
    </xf>
    <xf numFmtId="0" fontId="38" fillId="0" borderId="113" xfId="0" applyFont="1" applyFill="1" applyBorder="1" applyAlignment="1">
      <alignment horizontal="center" wrapText="1"/>
    </xf>
    <xf numFmtId="0" fontId="38" fillId="0" borderId="113" xfId="0" applyFont="1" applyFill="1" applyBorder="1" applyAlignment="1">
      <alignment horizontal="right" wrapText="1"/>
    </xf>
    <xf numFmtId="0" fontId="38" fillId="0" borderId="113" xfId="0" applyFont="1" applyFill="1" applyBorder="1" applyAlignment="1">
      <alignment vertical="center" wrapText="1"/>
    </xf>
    <xf numFmtId="166" fontId="38" fillId="8" borderId="110" xfId="1" quotePrefix="1" applyNumberFormat="1" applyFont="1" applyFill="1" applyBorder="1" applyAlignment="1">
      <alignment vertical="center" wrapText="1"/>
    </xf>
    <xf numFmtId="1" fontId="38" fillId="4" borderId="113" xfId="0" quotePrefix="1" applyNumberFormat="1" applyFont="1" applyFill="1" applyBorder="1" applyAlignment="1">
      <alignment vertical="center" wrapText="1"/>
    </xf>
    <xf numFmtId="0" fontId="38" fillId="0" borderId="109" xfId="0" quotePrefix="1" applyNumberFormat="1" applyFont="1" applyFill="1" applyBorder="1" applyAlignment="1">
      <alignment horizontal="center" vertical="center" wrapText="1"/>
    </xf>
    <xf numFmtId="170" fontId="38" fillId="0" borderId="109" xfId="1" applyNumberFormat="1" applyFont="1" applyFill="1" applyBorder="1" applyAlignment="1">
      <alignment wrapText="1"/>
    </xf>
    <xf numFmtId="0" fontId="43" fillId="20" borderId="11" xfId="0" applyFont="1" applyFill="1" applyBorder="1" applyAlignment="1">
      <alignment wrapText="1"/>
    </xf>
    <xf numFmtId="0" fontId="43" fillId="0" borderId="5" xfId="0" applyFont="1" applyFill="1" applyBorder="1" applyAlignment="1">
      <alignment wrapText="1"/>
    </xf>
    <xf numFmtId="165" fontId="38" fillId="17" borderId="4" xfId="1" applyNumberFormat="1" applyFont="1" applyFill="1" applyBorder="1"/>
    <xf numFmtId="165" fontId="53" fillId="0" borderId="4" xfId="1" applyNumberFormat="1" applyFont="1" applyFill="1" applyBorder="1" applyAlignment="1">
      <alignment vertical="center" wrapText="1"/>
    </xf>
    <xf numFmtId="169" fontId="43" fillId="9" borderId="6" xfId="1" applyNumberFormat="1" applyFont="1" applyFill="1" applyBorder="1" applyAlignment="1">
      <alignment vertical="center" wrapText="1"/>
    </xf>
    <xf numFmtId="169" fontId="43" fillId="5" borderId="0" xfId="1" applyNumberFormat="1" applyFont="1" applyFill="1" applyBorder="1" applyAlignment="1">
      <alignment vertical="center" wrapText="1"/>
    </xf>
    <xf numFmtId="169" fontId="43" fillId="9" borderId="0" xfId="1" applyNumberFormat="1" applyFont="1" applyFill="1" applyBorder="1" applyAlignment="1">
      <alignment vertical="center" wrapText="1"/>
    </xf>
    <xf numFmtId="165" fontId="38" fillId="13" borderId="0" xfId="1" applyNumberFormat="1" applyFont="1" applyFill="1" applyBorder="1"/>
    <xf numFmtId="0" fontId="38" fillId="0" borderId="11" xfId="3" quotePrefix="1" applyNumberFormat="1" applyFont="1" applyFill="1" applyBorder="1" applyAlignment="1">
      <alignment horizontal="left" wrapText="1"/>
    </xf>
    <xf numFmtId="0" fontId="38" fillId="0" borderId="0" xfId="3" quotePrefix="1" applyNumberFormat="1" applyFont="1" applyFill="1" applyBorder="1" applyAlignment="1">
      <alignment horizontal="left" wrapText="1"/>
    </xf>
    <xf numFmtId="165" fontId="46" fillId="0" borderId="6" xfId="1" applyNumberFormat="1" applyFont="1" applyFill="1" applyBorder="1" applyAlignment="1">
      <alignment wrapText="1"/>
    </xf>
    <xf numFmtId="0" fontId="38" fillId="0" borderId="6" xfId="0" applyFont="1" applyFill="1" applyBorder="1" applyAlignment="1"/>
    <xf numFmtId="166" fontId="38" fillId="0" borderId="5" xfId="1" applyNumberFormat="1" applyFont="1" applyFill="1" applyBorder="1" applyAlignment="1"/>
    <xf numFmtId="0" fontId="38" fillId="0" borderId="6" xfId="0" applyFont="1" applyBorder="1" applyAlignment="1"/>
    <xf numFmtId="0" fontId="38" fillId="0" borderId="15" xfId="0" applyNumberFormat="1" applyFont="1" applyFill="1" applyBorder="1" applyAlignment="1">
      <alignment wrapText="1"/>
    </xf>
    <xf numFmtId="167" fontId="38" fillId="0" borderId="0" xfId="0" applyNumberFormat="1" applyFont="1" applyFill="1" applyBorder="1"/>
    <xf numFmtId="165" fontId="39" fillId="0" borderId="5" xfId="1" applyNumberFormat="1" applyFont="1" applyFill="1" applyBorder="1" applyAlignment="1">
      <alignment vertical="center" wrapText="1"/>
    </xf>
    <xf numFmtId="165" fontId="40" fillId="0" borderId="6" xfId="1" applyNumberFormat="1" applyFont="1" applyFill="1" applyBorder="1"/>
    <xf numFmtId="165" fontId="39" fillId="0" borderId="6" xfId="1" applyNumberFormat="1" applyFont="1" applyFill="1" applyBorder="1" applyAlignment="1">
      <alignment vertical="center" wrapText="1"/>
    </xf>
    <xf numFmtId="0" fontId="38" fillId="0" borderId="9" xfId="0" applyNumberFormat="1" applyFont="1" applyFill="1" applyBorder="1" applyAlignment="1">
      <alignment horizontal="center" vertical="center"/>
    </xf>
    <xf numFmtId="0" fontId="39" fillId="6" borderId="0" xfId="0" quotePrefix="1" applyNumberFormat="1" applyFont="1" applyFill="1" applyBorder="1" applyAlignment="1">
      <alignment vertical="center" wrapText="1"/>
    </xf>
    <xf numFmtId="0" fontId="39" fillId="6" borderId="0" xfId="0" applyNumberFormat="1" applyFont="1" applyFill="1" applyBorder="1" applyAlignment="1">
      <alignment vertical="center" wrapText="1"/>
    </xf>
    <xf numFmtId="0" fontId="43" fillId="0" borderId="9" xfId="0" applyFont="1" applyBorder="1" applyAlignment="1">
      <alignment vertical="center"/>
    </xf>
    <xf numFmtId="0" fontId="38" fillId="4" borderId="0" xfId="0" quotePrefix="1" applyNumberFormat="1" applyFont="1" applyFill="1" applyBorder="1" applyAlignment="1">
      <alignment vertical="center" wrapText="1"/>
    </xf>
    <xf numFmtId="0" fontId="38" fillId="0" borderId="129" xfId="0" quotePrefix="1" applyNumberFormat="1" applyFont="1" applyFill="1" applyBorder="1" applyAlignment="1">
      <alignment vertical="center" wrapText="1"/>
    </xf>
    <xf numFmtId="0" fontId="38" fillId="0" borderId="129" xfId="0" applyNumberFormat="1" applyFont="1" applyFill="1" applyBorder="1" applyAlignment="1">
      <alignment wrapText="1"/>
    </xf>
    <xf numFmtId="0" fontId="38" fillId="0" borderId="140" xfId="0" applyNumberFormat="1" applyFont="1" applyFill="1" applyBorder="1" applyAlignment="1">
      <alignment wrapText="1"/>
    </xf>
    <xf numFmtId="2" fontId="37" fillId="0" borderId="140" xfId="0" applyNumberFormat="1" applyFont="1" applyFill="1" applyBorder="1"/>
    <xf numFmtId="2" fontId="37" fillId="0" borderId="126" xfId="0" applyNumberFormat="1" applyFont="1" applyFill="1" applyBorder="1"/>
    <xf numFmtId="0" fontId="38" fillId="0" borderId="130" xfId="0" applyFont="1" applyFill="1" applyBorder="1" applyAlignment="1">
      <alignment horizontal="center"/>
    </xf>
    <xf numFmtId="0" fontId="38" fillId="0" borderId="138" xfId="0" applyFont="1" applyFill="1" applyBorder="1" applyAlignment="1">
      <alignment wrapText="1"/>
    </xf>
    <xf numFmtId="0" fontId="38" fillId="0" borderId="138" xfId="0" applyFont="1" applyFill="1" applyBorder="1" applyAlignment="1">
      <alignment horizontal="center" wrapText="1"/>
    </xf>
    <xf numFmtId="0" fontId="38" fillId="0" borderId="138" xfId="0" applyFont="1" applyFill="1" applyBorder="1" applyAlignment="1">
      <alignment horizontal="right" wrapText="1"/>
    </xf>
    <xf numFmtId="0" fontId="38" fillId="0" borderId="138" xfId="0" applyFont="1" applyFill="1" applyBorder="1" applyAlignment="1">
      <alignment vertical="center" wrapText="1"/>
    </xf>
    <xf numFmtId="166" fontId="38" fillId="0" borderId="140" xfId="1" applyNumberFormat="1" applyFont="1" applyFill="1" applyBorder="1" applyAlignment="1">
      <alignment wrapText="1"/>
    </xf>
    <xf numFmtId="1" fontId="38" fillId="4" borderId="138" xfId="0" quotePrefix="1" applyNumberFormat="1" applyFont="1" applyFill="1" applyBorder="1" applyAlignment="1">
      <alignment vertical="center" wrapText="1"/>
    </xf>
    <xf numFmtId="0" fontId="38" fillId="0" borderId="138" xfId="0" quotePrefix="1" applyNumberFormat="1" applyFont="1" applyFill="1" applyBorder="1" applyAlignment="1">
      <alignment vertical="center" wrapText="1"/>
    </xf>
    <xf numFmtId="9" fontId="37" fillId="0" borderId="0" xfId="2" applyFont="1" applyBorder="1"/>
    <xf numFmtId="2" fontId="37" fillId="0" borderId="0" xfId="0" applyNumberFormat="1" applyFont="1" applyBorder="1"/>
    <xf numFmtId="0" fontId="37" fillId="0" borderId="0" xfId="0" applyFont="1" applyBorder="1"/>
    <xf numFmtId="166" fontId="38" fillId="0" borderId="4" xfId="1" applyNumberFormat="1" applyFont="1" applyBorder="1" applyAlignment="1"/>
    <xf numFmtId="0" fontId="37" fillId="0" borderId="0" xfId="0" applyFont="1" applyBorder="1" applyAlignment="1">
      <alignment vertical="center" wrapText="1"/>
    </xf>
    <xf numFmtId="0" fontId="37" fillId="0" borderId="13" xfId="0" applyFont="1" applyBorder="1"/>
    <xf numFmtId="165" fontId="37" fillId="0" borderId="0" xfId="1" applyNumberFormat="1" applyFont="1" applyBorder="1" applyAlignment="1">
      <alignment wrapText="1"/>
    </xf>
    <xf numFmtId="165" fontId="37" fillId="0" borderId="0" xfId="1" applyNumberFormat="1" applyFont="1" applyBorder="1"/>
    <xf numFmtId="170" fontId="37" fillId="0" borderId="13" xfId="1" applyNumberFormat="1" applyFont="1" applyBorder="1" applyAlignment="1">
      <alignment wrapText="1"/>
    </xf>
    <xf numFmtId="0" fontId="44" fillId="0" borderId="4" xfId="0" applyFont="1" applyBorder="1" applyAlignment="1">
      <alignment vertical="center" wrapText="1"/>
    </xf>
    <xf numFmtId="0" fontId="44" fillId="0" borderId="0" xfId="0" applyFont="1" applyBorder="1" applyAlignment="1">
      <alignment vertical="center" wrapText="1"/>
    </xf>
    <xf numFmtId="0" fontId="44" fillId="0" borderId="0" xfId="0" applyFont="1" applyAlignment="1">
      <alignment vertical="center" wrapText="1"/>
    </xf>
    <xf numFmtId="165" fontId="37" fillId="0" borderId="0" xfId="1" applyNumberFormat="1" applyFont="1" applyFill="1" applyBorder="1"/>
    <xf numFmtId="0" fontId="38" fillId="0" borderId="11" xfId="0" quotePrefix="1" applyFont="1" applyBorder="1" applyAlignment="1">
      <alignment vertical="center" wrapText="1"/>
    </xf>
    <xf numFmtId="0" fontId="38" fillId="0" borderId="0" xfId="0" quotePrefix="1" applyFont="1" applyBorder="1" applyAlignment="1">
      <alignment vertical="center" wrapText="1"/>
    </xf>
    <xf numFmtId="0" fontId="38" fillId="0" borderId="10" xfId="4" quotePrefix="1" applyNumberFormat="1" applyFont="1" applyFill="1" applyBorder="1" applyAlignment="1">
      <alignment wrapText="1"/>
    </xf>
    <xf numFmtId="0" fontId="43" fillId="0" borderId="11" xfId="0" applyFont="1" applyFill="1" applyBorder="1" applyAlignment="1">
      <alignment horizontal="left" vertical="top" wrapText="1"/>
    </xf>
    <xf numFmtId="0" fontId="43" fillId="0" borderId="10" xfId="0" applyFont="1" applyFill="1" applyBorder="1" applyAlignment="1">
      <alignment horizontal="left" vertical="top" wrapText="1"/>
    </xf>
    <xf numFmtId="0" fontId="43" fillId="0" borderId="11" xfId="0" applyFont="1" applyBorder="1" applyAlignment="1">
      <alignment vertical="center" wrapText="1"/>
    </xf>
    <xf numFmtId="165" fontId="38" fillId="13" borderId="0" xfId="1" applyNumberFormat="1" applyFont="1" applyFill="1"/>
    <xf numFmtId="165" fontId="46" fillId="14" borderId="4" xfId="1" applyNumberFormat="1" applyFont="1" applyFill="1" applyBorder="1" applyAlignment="1">
      <alignment horizontal="right" vertical="center" wrapText="1"/>
    </xf>
    <xf numFmtId="165" fontId="46" fillId="14" borderId="0" xfId="1" applyNumberFormat="1" applyFont="1" applyFill="1" applyBorder="1" applyAlignment="1">
      <alignment horizontal="right" vertical="center" wrapText="1"/>
    </xf>
    <xf numFmtId="165" fontId="38" fillId="15" borderId="6" xfId="1" applyNumberFormat="1" applyFont="1" applyFill="1" applyBorder="1"/>
    <xf numFmtId="164" fontId="43" fillId="10" borderId="0" xfId="1" applyFont="1" applyFill="1" applyBorder="1" applyAlignment="1">
      <alignment vertical="center" wrapText="1"/>
    </xf>
    <xf numFmtId="164" fontId="43" fillId="5" borderId="0" xfId="1" applyFont="1" applyFill="1" applyBorder="1" applyAlignment="1">
      <alignment vertical="center" wrapText="1"/>
    </xf>
    <xf numFmtId="0" fontId="39" fillId="0" borderId="4" xfId="0" quotePrefix="1" applyNumberFormat="1" applyFont="1" applyBorder="1" applyAlignment="1">
      <alignment vertical="center"/>
    </xf>
    <xf numFmtId="0" fontId="43" fillId="0" borderId="0" xfId="0" applyFont="1" applyBorder="1" applyAlignment="1">
      <alignment horizontal="left" vertical="center" wrapText="1"/>
    </xf>
    <xf numFmtId="0" fontId="43" fillId="10" borderId="11" xfId="0" applyFont="1" applyFill="1" applyBorder="1" applyAlignment="1">
      <alignment vertical="center" wrapText="1"/>
    </xf>
    <xf numFmtId="164" fontId="43" fillId="0" borderId="11" xfId="1" applyFont="1" applyFill="1" applyBorder="1" applyAlignment="1">
      <alignment horizontal="center" vertical="center" wrapText="1"/>
    </xf>
    <xf numFmtId="169" fontId="41" fillId="20" borderId="11" xfId="1" applyNumberFormat="1" applyFont="1" applyFill="1" applyBorder="1" applyAlignment="1">
      <alignment vertical="center" wrapText="1"/>
    </xf>
    <xf numFmtId="169" fontId="54" fillId="20" borderId="11" xfId="1" applyNumberFormat="1" applyFont="1" applyFill="1" applyBorder="1" applyAlignment="1">
      <alignment vertical="center" wrapText="1"/>
    </xf>
    <xf numFmtId="0" fontId="38" fillId="0" borderId="6" xfId="0" applyFont="1" applyBorder="1" applyAlignment="1">
      <alignment horizontal="left"/>
    </xf>
    <xf numFmtId="0" fontId="38" fillId="0" borderId="4" xfId="0" applyFont="1" applyBorder="1" applyAlignment="1">
      <alignment vertical="top" wrapText="1"/>
    </xf>
    <xf numFmtId="164" fontId="43" fillId="0" borderId="0" xfId="1" applyFont="1" applyFill="1" applyBorder="1" applyAlignment="1">
      <alignment vertical="center" wrapText="1"/>
    </xf>
    <xf numFmtId="169" fontId="43" fillId="0" borderId="4" xfId="1" applyNumberFormat="1" applyFont="1" applyFill="1" applyBorder="1" applyAlignment="1">
      <alignment horizontal="left" vertical="center" wrapText="1"/>
    </xf>
    <xf numFmtId="0" fontId="38" fillId="0" borderId="6" xfId="0" applyFont="1" applyFill="1" applyBorder="1" applyAlignment="1">
      <alignment horizontal="right"/>
    </xf>
    <xf numFmtId="167" fontId="38" fillId="0" borderId="4" xfId="0" applyNumberFormat="1" applyFont="1" applyFill="1" applyBorder="1" applyAlignment="1"/>
    <xf numFmtId="0" fontId="38" fillId="0" borderId="1" xfId="0" applyNumberFormat="1" applyFont="1" applyFill="1" applyBorder="1" applyAlignment="1">
      <alignment wrapText="1"/>
    </xf>
    <xf numFmtId="0" fontId="38" fillId="0" borderId="1" xfId="0" quotePrefix="1" applyNumberFormat="1" applyFont="1" applyFill="1" applyBorder="1" applyAlignment="1">
      <alignment wrapText="1"/>
    </xf>
    <xf numFmtId="164" fontId="43" fillId="0" borderId="9" xfId="1" applyFont="1" applyFill="1" applyBorder="1" applyAlignment="1">
      <alignment vertical="center" wrapText="1"/>
    </xf>
    <xf numFmtId="169" fontId="43" fillId="20" borderId="1" xfId="1" applyNumberFormat="1" applyFont="1" applyFill="1" applyBorder="1" applyAlignment="1">
      <alignment vertical="center" wrapText="1"/>
    </xf>
    <xf numFmtId="169" fontId="43" fillId="0" borderId="1" xfId="1" applyNumberFormat="1" applyFont="1" applyFill="1" applyBorder="1" applyAlignment="1">
      <alignment vertical="center" wrapText="1"/>
    </xf>
    <xf numFmtId="169" fontId="43" fillId="20" borderId="1" xfId="1" applyNumberFormat="1" applyFont="1" applyFill="1" applyBorder="1" applyAlignment="1">
      <alignment horizontal="left" vertical="center" wrapText="1"/>
    </xf>
    <xf numFmtId="0" fontId="43" fillId="0" borderId="11" xfId="0" applyFont="1" applyBorder="1" applyAlignment="1">
      <alignment horizontal="left" vertical="center"/>
    </xf>
    <xf numFmtId="0" fontId="38" fillId="0" borderId="1" xfId="0" quotePrefix="1" applyNumberFormat="1" applyFont="1" applyBorder="1" applyAlignment="1">
      <alignment vertical="center"/>
    </xf>
    <xf numFmtId="0" fontId="38" fillId="4" borderId="1" xfId="0" quotePrefix="1" applyNumberFormat="1" applyFont="1" applyFill="1" applyBorder="1" applyAlignment="1">
      <alignment vertical="center" wrapText="1"/>
    </xf>
    <xf numFmtId="165" fontId="38" fillId="12" borderId="4" xfId="1" applyNumberFormat="1" applyFont="1" applyFill="1" applyBorder="1"/>
    <xf numFmtId="165" fontId="38" fillId="12" borderId="0" xfId="1" applyNumberFormat="1" applyFont="1" applyFill="1" applyBorder="1"/>
    <xf numFmtId="0" fontId="38" fillId="0" borderId="1" xfId="0" applyFont="1" applyFill="1" applyBorder="1" applyAlignment="1">
      <alignment wrapText="1"/>
    </xf>
    <xf numFmtId="0" fontId="38" fillId="0" borderId="174" xfId="0" applyNumberFormat="1" applyFont="1" applyFill="1" applyBorder="1" applyAlignment="1">
      <alignment wrapText="1"/>
    </xf>
    <xf numFmtId="0" fontId="38" fillId="0" borderId="113" xfId="0" applyNumberFormat="1" applyFont="1" applyFill="1" applyBorder="1" applyAlignment="1">
      <alignment vertical="center" wrapText="1"/>
    </xf>
    <xf numFmtId="166" fontId="38" fillId="0" borderId="111" xfId="1" applyNumberFormat="1" applyFont="1" applyFill="1" applyBorder="1" applyAlignment="1">
      <alignment vertical="center" wrapText="1"/>
    </xf>
    <xf numFmtId="0" fontId="38" fillId="0" borderId="113" xfId="0" applyNumberFormat="1" applyFont="1" applyFill="1" applyBorder="1" applyAlignment="1">
      <alignment horizontal="center" vertical="center" wrapText="1"/>
    </xf>
    <xf numFmtId="0" fontId="40" fillId="0" borderId="4" xfId="0" applyFont="1" applyFill="1" applyBorder="1" applyAlignment="1">
      <alignment vertical="center" wrapText="1"/>
    </xf>
    <xf numFmtId="0" fontId="40" fillId="0" borderId="0" xfId="0" applyFont="1" applyFill="1" applyBorder="1" applyAlignment="1">
      <alignment vertical="center" wrapText="1"/>
    </xf>
    <xf numFmtId="0" fontId="37" fillId="0" borderId="0" xfId="0" applyFont="1" applyAlignment="1">
      <alignment horizontal="center" wrapText="1"/>
    </xf>
    <xf numFmtId="0" fontId="37" fillId="0" borderId="11" xfId="0" applyFont="1" applyFill="1" applyBorder="1" applyAlignment="1">
      <alignment vertical="center" wrapText="1"/>
    </xf>
    <xf numFmtId="165" fontId="39" fillId="0" borderId="0" xfId="1" applyNumberFormat="1" applyFont="1"/>
    <xf numFmtId="0" fontId="39" fillId="0" borderId="0" xfId="0" applyFont="1"/>
    <xf numFmtId="0" fontId="39" fillId="0" borderId="138" xfId="0" applyFont="1" applyBorder="1"/>
    <xf numFmtId="164" fontId="38" fillId="0" borderId="138" xfId="1" applyFont="1" applyBorder="1" applyAlignment="1">
      <alignment horizontal="center"/>
    </xf>
    <xf numFmtId="166" fontId="38" fillId="0" borderId="138" xfId="1" applyNumberFormat="1" applyFont="1" applyBorder="1" applyAlignment="1">
      <alignment horizontal="left"/>
    </xf>
    <xf numFmtId="0" fontId="39" fillId="0" borderId="138" xfId="0" applyFont="1" applyBorder="1" applyAlignment="1">
      <alignment vertical="center" wrapText="1"/>
    </xf>
    <xf numFmtId="165" fontId="39" fillId="0" borderId="0" xfId="1" applyNumberFormat="1" applyFont="1" applyAlignment="1">
      <alignment wrapText="1"/>
    </xf>
    <xf numFmtId="165" fontId="44" fillId="0" borderId="0" xfId="1" applyNumberFormat="1" applyFont="1" applyAlignment="1">
      <alignment horizontal="center"/>
    </xf>
    <xf numFmtId="0" fontId="37" fillId="0" borderId="0" xfId="0" applyFont="1" applyAlignment="1">
      <alignment horizontal="left" vertical="center" wrapText="1"/>
    </xf>
    <xf numFmtId="0" fontId="39" fillId="0" borderId="0" xfId="0" applyFont="1" applyBorder="1"/>
    <xf numFmtId="164" fontId="38" fillId="0" borderId="0" xfId="1" applyFont="1" applyBorder="1" applyAlignment="1">
      <alignment horizontal="center"/>
    </xf>
    <xf numFmtId="166" fontId="38" fillId="0" borderId="0" xfId="1" applyNumberFormat="1" applyFont="1" applyBorder="1" applyAlignment="1">
      <alignment horizontal="left"/>
    </xf>
    <xf numFmtId="0" fontId="40" fillId="0" borderId="0" xfId="0" applyFont="1"/>
    <xf numFmtId="0" fontId="40" fillId="0" borderId="0" xfId="0" applyFont="1" applyBorder="1"/>
    <xf numFmtId="0" fontId="2" fillId="2" borderId="2" xfId="0" applyFont="1" applyFill="1" applyBorder="1" applyAlignment="1">
      <alignment vertical="center"/>
    </xf>
    <xf numFmtId="169" fontId="11" fillId="0" borderId="0" xfId="1" applyNumberFormat="1" applyFont="1" applyFill="1" applyBorder="1" applyAlignment="1">
      <alignment horizontal="left" vertical="center"/>
    </xf>
    <xf numFmtId="0" fontId="4" fillId="0" borderId="0" xfId="0" applyFont="1" applyBorder="1" applyAlignment="1">
      <alignment horizontal="left" vertical="center"/>
    </xf>
    <xf numFmtId="0" fontId="4" fillId="0" borderId="0" xfId="0" applyNumberFormat="1" applyFont="1" applyFill="1" applyBorder="1" applyAlignment="1"/>
    <xf numFmtId="0" fontId="4" fillId="0" borderId="0" xfId="0" quotePrefix="1" applyNumberFormat="1" applyFont="1" applyFill="1" applyBorder="1" applyAlignment="1"/>
    <xf numFmtId="0" fontId="4" fillId="11" borderId="0" xfId="0" applyFont="1" applyFill="1" applyBorder="1" applyAlignment="1">
      <alignment horizontal="left" vertical="center"/>
    </xf>
    <xf numFmtId="0" fontId="4" fillId="0" borderId="5" xfId="0" applyFont="1" applyBorder="1" applyAlignment="1">
      <alignment horizontal="left" vertical="center"/>
    </xf>
    <xf numFmtId="0" fontId="4" fillId="0" borderId="1" xfId="3" quotePrefix="1" applyNumberFormat="1" applyFont="1" applyFill="1" applyBorder="1" applyAlignment="1"/>
    <xf numFmtId="0" fontId="12" fillId="0" borderId="0" xfId="0" applyFont="1" applyFill="1" applyBorder="1" applyAlignment="1"/>
    <xf numFmtId="0" fontId="4" fillId="11" borderId="0" xfId="0" quotePrefix="1" applyNumberFormat="1" applyFont="1" applyFill="1" applyBorder="1" applyAlignment="1">
      <alignment vertical="center"/>
    </xf>
    <xf numFmtId="169" fontId="11" fillId="0" borderId="0" xfId="1" applyNumberFormat="1" applyFont="1" applyFill="1" applyBorder="1" applyAlignment="1">
      <alignment vertical="center"/>
    </xf>
    <xf numFmtId="0" fontId="4" fillId="0" borderId="5" xfId="0" applyFont="1" applyFill="1" applyBorder="1" applyAlignment="1"/>
    <xf numFmtId="17" fontId="4" fillId="0" borderId="0" xfId="0" applyNumberFormat="1" applyFont="1" applyBorder="1" applyAlignment="1">
      <alignment horizontal="left" vertical="center"/>
    </xf>
    <xf numFmtId="169" fontId="11" fillId="0" borderId="113" xfId="1" applyNumberFormat="1" applyFont="1" applyFill="1" applyBorder="1" applyAlignment="1">
      <alignment vertical="center"/>
    </xf>
    <xf numFmtId="0" fontId="4" fillId="0" borderId="4" xfId="0" quotePrefix="1" applyNumberFormat="1" applyFont="1" applyFill="1" applyBorder="1" applyAlignment="1"/>
    <xf numFmtId="169" fontId="11" fillId="0" borderId="4" xfId="1" applyNumberFormat="1" applyFont="1" applyFill="1" applyBorder="1" applyAlignment="1">
      <alignment vertical="center"/>
    </xf>
    <xf numFmtId="0" fontId="4" fillId="0" borderId="4" xfId="0" applyNumberFormat="1" applyFont="1" applyFill="1" applyBorder="1" applyAlignment="1"/>
    <xf numFmtId="0" fontId="4" fillId="0" borderId="4" xfId="0" applyFont="1" applyFill="1" applyBorder="1" applyAlignment="1"/>
    <xf numFmtId="0" fontId="12" fillId="0" borderId="4" xfId="0" applyFont="1" applyFill="1" applyBorder="1" applyAlignment="1">
      <alignment vertical="top"/>
    </xf>
    <xf numFmtId="0" fontId="4" fillId="0" borderId="6" xfId="0" quotePrefix="1" applyNumberFormat="1" applyFont="1" applyFill="1" applyBorder="1" applyAlignment="1"/>
    <xf numFmtId="0" fontId="4" fillId="0" borderId="4" xfId="0" applyFont="1" applyBorder="1" applyAlignment="1">
      <alignment horizontal="left" vertical="center"/>
    </xf>
    <xf numFmtId="0" fontId="4" fillId="0" borderId="4" xfId="0" applyFont="1" applyBorder="1" applyAlignment="1">
      <alignment vertical="top"/>
    </xf>
    <xf numFmtId="0" fontId="4" fillId="0" borderId="4" xfId="0" applyFont="1" applyBorder="1" applyAlignment="1"/>
    <xf numFmtId="0" fontId="12" fillId="0" borderId="4" xfId="0" applyFont="1" applyFill="1" applyBorder="1" applyAlignment="1"/>
    <xf numFmtId="0" fontId="12" fillId="11" borderId="4" xfId="0" applyFont="1" applyFill="1" applyBorder="1" applyAlignment="1"/>
    <xf numFmtId="0" fontId="4" fillId="0" borderId="5" xfId="0" quotePrefix="1" applyNumberFormat="1" applyFont="1" applyFill="1" applyBorder="1" applyAlignment="1"/>
    <xf numFmtId="0" fontId="6" fillId="0" borderId="0" xfId="0" applyFont="1" applyBorder="1" applyAlignment="1">
      <alignment horizontal="left" vertical="center"/>
    </xf>
    <xf numFmtId="0" fontId="4" fillId="0" borderId="5" xfId="0" applyNumberFormat="1" applyFont="1" applyFill="1" applyBorder="1" applyAlignment="1"/>
    <xf numFmtId="0" fontId="8" fillId="0" borderId="0" xfId="0" applyFont="1" applyBorder="1" applyAlignment="1"/>
    <xf numFmtId="0" fontId="12" fillId="0" borderId="0" xfId="0" applyFont="1" applyFill="1" applyBorder="1" applyAlignment="1">
      <alignment vertical="top"/>
    </xf>
    <xf numFmtId="0" fontId="12" fillId="0" borderId="5" xfId="0" applyFont="1" applyFill="1" applyBorder="1" applyAlignment="1">
      <alignment vertical="top"/>
    </xf>
    <xf numFmtId="169" fontId="11" fillId="0" borderId="0" xfId="1" applyNumberFormat="1" applyFont="1" applyBorder="1" applyAlignment="1">
      <alignment vertical="center"/>
    </xf>
    <xf numFmtId="0" fontId="4" fillId="14" borderId="0" xfId="0" applyFont="1" applyFill="1" applyBorder="1" applyAlignment="1">
      <alignment horizontal="left" vertical="center"/>
    </xf>
    <xf numFmtId="0" fontId="4" fillId="0" borderId="142" xfId="0" quotePrefix="1" applyNumberFormat="1" applyFont="1" applyFill="1" applyBorder="1" applyAlignment="1">
      <alignment vertical="center"/>
    </xf>
    <xf numFmtId="169" fontId="11" fillId="0" borderId="5" xfId="1" applyNumberFormat="1" applyFont="1" applyFill="1" applyBorder="1" applyAlignment="1">
      <alignment vertical="center"/>
    </xf>
    <xf numFmtId="0" fontId="11" fillId="0" borderId="4" xfId="0" applyFont="1" applyBorder="1" applyAlignment="1">
      <alignment horizontal="left" vertical="center"/>
    </xf>
    <xf numFmtId="0" fontId="0" fillId="0" borderId="0" xfId="0" applyAlignment="1"/>
    <xf numFmtId="0" fontId="4" fillId="0" borderId="4" xfId="4" quotePrefix="1" applyNumberFormat="1" applyFont="1" applyFill="1" applyBorder="1" applyAlignment="1">
      <alignment wrapText="1"/>
    </xf>
    <xf numFmtId="0" fontId="4" fillId="4" borderId="9" xfId="0" quotePrefix="1" applyNumberFormat="1" applyFont="1" applyFill="1" applyBorder="1" applyAlignment="1">
      <alignment vertical="center" wrapText="1"/>
    </xf>
    <xf numFmtId="0" fontId="4" fillId="18" borderId="174" xfId="0" quotePrefix="1" applyNumberFormat="1" applyFont="1" applyFill="1" applyBorder="1" applyAlignment="1">
      <alignment vertical="center"/>
    </xf>
    <xf numFmtId="0" fontId="4" fillId="0" borderId="1" xfId="0" quotePrefix="1" applyNumberFormat="1" applyFont="1" applyFill="1" applyBorder="1" applyAlignment="1">
      <alignment vertical="center"/>
    </xf>
    <xf numFmtId="169" fontId="11" fillId="20" borderId="10" xfId="1" applyNumberFormat="1" applyFont="1" applyFill="1" applyBorder="1" applyAlignment="1">
      <alignment vertical="center" wrapText="1"/>
    </xf>
    <xf numFmtId="0" fontId="12" fillId="0" borderId="129" xfId="0" applyFont="1" applyFill="1" applyBorder="1" applyAlignment="1">
      <alignment wrapText="1"/>
    </xf>
    <xf numFmtId="0" fontId="38" fillId="0" borderId="109" xfId="0" applyFont="1" applyFill="1" applyBorder="1" applyAlignment="1">
      <alignment wrapText="1"/>
    </xf>
    <xf numFmtId="0" fontId="4" fillId="0" borderId="0" xfId="0" applyFont="1" applyBorder="1" applyAlignment="1">
      <alignment vertical="top"/>
    </xf>
    <xf numFmtId="0" fontId="4" fillId="0" borderId="12" xfId="0" applyFont="1" applyFill="1" applyBorder="1" applyAlignment="1"/>
    <xf numFmtId="0" fontId="4" fillId="11" borderId="147" xfId="0" quotePrefix="1" applyNumberFormat="1" applyFont="1" applyFill="1" applyBorder="1" applyAlignment="1">
      <alignment vertical="center"/>
    </xf>
    <xf numFmtId="0" fontId="6" fillId="18" borderId="111" xfId="0" quotePrefix="1" applyNumberFormat="1" applyFont="1" applyFill="1" applyBorder="1" applyAlignment="1">
      <alignment vertical="center"/>
    </xf>
    <xf numFmtId="0" fontId="12" fillId="11" borderId="0" xfId="0" applyFont="1" applyFill="1" applyBorder="1" applyAlignment="1"/>
    <xf numFmtId="0" fontId="12" fillId="0" borderId="140" xfId="0" applyFont="1" applyFill="1" applyBorder="1" applyAlignment="1"/>
    <xf numFmtId="165" fontId="11" fillId="0" borderId="160" xfId="1" applyNumberFormat="1" applyFont="1" applyBorder="1" applyAlignment="1">
      <alignment wrapText="1"/>
    </xf>
    <xf numFmtId="165" fontId="4" fillId="0" borderId="16" xfId="1" applyNumberFormat="1" applyFont="1" applyFill="1" applyBorder="1" applyAlignment="1">
      <alignment wrapText="1"/>
    </xf>
    <xf numFmtId="165" fontId="11" fillId="0" borderId="154" xfId="1" applyNumberFormat="1" applyFont="1" applyBorder="1" applyAlignment="1">
      <alignment wrapText="1"/>
    </xf>
    <xf numFmtId="165" fontId="4" fillId="12" borderId="5" xfId="1" applyNumberFormat="1" applyFont="1" applyFill="1" applyBorder="1"/>
    <xf numFmtId="165" fontId="4" fillId="0" borderId="17" xfId="1" applyNumberFormat="1" applyFont="1" applyFill="1" applyBorder="1" applyAlignment="1">
      <alignment wrapText="1"/>
    </xf>
    <xf numFmtId="165" fontId="3" fillId="0" borderId="60" xfId="1" applyNumberFormat="1" applyFont="1" applyFill="1" applyBorder="1"/>
    <xf numFmtId="165" fontId="4" fillId="0" borderId="161" xfId="1" applyNumberFormat="1" applyFont="1" applyBorder="1" applyAlignment="1">
      <alignment wrapText="1"/>
    </xf>
    <xf numFmtId="165" fontId="4" fillId="0" borderId="83" xfId="1" applyNumberFormat="1" applyFont="1" applyBorder="1" applyAlignment="1">
      <alignment wrapText="1"/>
    </xf>
    <xf numFmtId="165" fontId="3" fillId="0" borderId="148" xfId="1" applyNumberFormat="1" applyFont="1" applyFill="1" applyBorder="1"/>
    <xf numFmtId="165" fontId="38" fillId="0" borderId="166" xfId="1" applyNumberFormat="1" applyFont="1" applyFill="1" applyBorder="1" applyAlignment="1">
      <alignment wrapText="1"/>
    </xf>
    <xf numFmtId="165" fontId="4" fillId="0" borderId="19" xfId="1" applyNumberFormat="1" applyFont="1" applyFill="1" applyBorder="1" applyAlignment="1"/>
    <xf numFmtId="165" fontId="38" fillId="0" borderId="173" xfId="1" applyNumberFormat="1" applyFont="1" applyFill="1" applyBorder="1" applyAlignment="1"/>
    <xf numFmtId="165" fontId="4" fillId="12" borderId="6" xfId="1" applyNumberFormat="1" applyFont="1" applyFill="1" applyBorder="1"/>
    <xf numFmtId="2" fontId="3" fillId="0" borderId="149" xfId="0" applyNumberFormat="1" applyFont="1" applyFill="1" applyBorder="1"/>
    <xf numFmtId="2" fontId="3" fillId="0" borderId="22" xfId="0" applyNumberFormat="1" applyFont="1" applyFill="1" applyBorder="1"/>
    <xf numFmtId="164" fontId="13" fillId="10" borderId="6" xfId="1" applyFont="1" applyFill="1" applyBorder="1" applyAlignment="1">
      <alignment vertical="center" wrapText="1"/>
    </xf>
    <xf numFmtId="0" fontId="4" fillId="0" borderId="11" xfId="0" applyFont="1" applyBorder="1" applyAlignment="1">
      <alignment horizontal="right"/>
    </xf>
    <xf numFmtId="0" fontId="4" fillId="0" borderId="19" xfId="0" applyFont="1" applyFill="1" applyBorder="1" applyAlignment="1">
      <alignment wrapText="1"/>
    </xf>
    <xf numFmtId="0" fontId="4" fillId="0" borderId="6" xfId="0" applyFont="1" applyBorder="1" applyAlignment="1">
      <alignment horizontal="right"/>
    </xf>
    <xf numFmtId="2" fontId="3" fillId="0" borderId="83" xfId="0" applyNumberFormat="1" applyFont="1" applyFill="1" applyBorder="1" applyAlignment="1">
      <alignment wrapText="1"/>
    </xf>
    <xf numFmtId="0" fontId="4" fillId="0" borderId="20" xfId="0" applyFont="1" applyFill="1" applyBorder="1" applyAlignment="1">
      <alignment horizontal="center" wrapText="1"/>
    </xf>
    <xf numFmtId="2" fontId="37" fillId="0" borderId="115" xfId="0" applyNumberFormat="1" applyFont="1" applyFill="1" applyBorder="1" applyAlignment="1">
      <alignment wrapText="1"/>
    </xf>
    <xf numFmtId="0" fontId="4" fillId="0" borderId="17" xfId="0" applyFont="1" applyFill="1" applyBorder="1" applyAlignment="1">
      <alignment wrapText="1"/>
    </xf>
    <xf numFmtId="2" fontId="38" fillId="0" borderId="115" xfId="0" applyNumberFormat="1" applyFont="1" applyFill="1" applyBorder="1" applyAlignment="1">
      <alignment wrapText="1"/>
    </xf>
    <xf numFmtId="0" fontId="4" fillId="0" borderId="17" xfId="0" applyFont="1" applyFill="1" applyBorder="1" applyAlignment="1">
      <alignment horizontal="right"/>
    </xf>
    <xf numFmtId="9" fontId="3" fillId="0" borderId="148" xfId="2" applyFont="1" applyBorder="1"/>
    <xf numFmtId="9" fontId="38" fillId="0" borderId="166" xfId="2" applyFont="1" applyFill="1" applyBorder="1" applyAlignment="1"/>
    <xf numFmtId="2" fontId="3" fillId="0" borderId="148" xfId="0" applyNumberFormat="1" applyFont="1" applyBorder="1"/>
    <xf numFmtId="2" fontId="38" fillId="0" borderId="166" xfId="0" applyNumberFormat="1" applyFont="1" applyFill="1" applyBorder="1" applyAlignment="1">
      <alignment wrapText="1"/>
    </xf>
    <xf numFmtId="0" fontId="4" fillId="0" borderId="17" xfId="0" applyFont="1" applyFill="1" applyBorder="1" applyAlignment="1">
      <alignment vertical="center" wrapText="1"/>
    </xf>
    <xf numFmtId="0" fontId="38" fillId="0" borderId="167" xfId="0" applyFont="1" applyFill="1" applyBorder="1" applyAlignment="1">
      <alignment wrapText="1"/>
    </xf>
    <xf numFmtId="0" fontId="38" fillId="0" borderId="118" xfId="0" applyFont="1" applyFill="1" applyBorder="1" applyAlignment="1">
      <alignment wrapText="1"/>
    </xf>
    <xf numFmtId="0" fontId="38" fillId="0" borderId="115" xfId="0" applyFont="1" applyFill="1" applyBorder="1" applyAlignment="1">
      <alignment wrapText="1"/>
    </xf>
    <xf numFmtId="166" fontId="4" fillId="0" borderId="19" xfId="1" applyNumberFormat="1" applyFont="1" applyFill="1" applyBorder="1" applyAlignment="1">
      <alignment wrapText="1"/>
    </xf>
    <xf numFmtId="166" fontId="4" fillId="0" borderId="61" xfId="1" applyNumberFormat="1" applyFont="1" applyBorder="1" applyAlignment="1"/>
    <xf numFmtId="166" fontId="38" fillId="0" borderId="116" xfId="1" applyNumberFormat="1" applyFont="1" applyFill="1" applyBorder="1" applyAlignment="1">
      <alignment wrapText="1"/>
    </xf>
    <xf numFmtId="166" fontId="4" fillId="4" borderId="164" xfId="1" quotePrefix="1" applyNumberFormat="1" applyFont="1" applyFill="1" applyBorder="1" applyAlignment="1">
      <alignment vertical="center" wrapText="1"/>
    </xf>
    <xf numFmtId="166" fontId="38" fillId="4" borderId="117" xfId="1" quotePrefix="1" applyNumberFormat="1" applyFont="1" applyFill="1" applyBorder="1" applyAlignment="1">
      <alignment vertical="center" wrapText="1"/>
    </xf>
    <xf numFmtId="0" fontId="4" fillId="0" borderId="156" xfId="0" quotePrefix="1" applyNumberFormat="1" applyFont="1" applyFill="1" applyBorder="1" applyAlignment="1">
      <alignment horizontal="center" vertical="center" wrapText="1"/>
    </xf>
    <xf numFmtId="0" fontId="4" fillId="0" borderId="162" xfId="0" applyFont="1" applyBorder="1" applyAlignment="1">
      <alignment vertical="center" wrapText="1"/>
    </xf>
    <xf numFmtId="1" fontId="4" fillId="4" borderId="20" xfId="0" quotePrefix="1" applyNumberFormat="1" applyFont="1" applyFill="1" applyBorder="1" applyAlignment="1">
      <alignment vertical="center" wrapText="1"/>
    </xf>
    <xf numFmtId="0" fontId="3" fillId="0" borderId="63" xfId="0" applyFont="1" applyBorder="1" applyAlignment="1">
      <alignment vertical="center" wrapText="1"/>
    </xf>
    <xf numFmtId="0" fontId="38" fillId="0" borderId="118" xfId="0" quotePrefix="1" applyNumberFormat="1" applyFont="1" applyFill="1" applyBorder="1" applyAlignment="1">
      <alignment horizontal="center" vertical="center" wrapText="1"/>
    </xf>
    <xf numFmtId="0" fontId="4" fillId="0" borderId="17" xfId="0" quotePrefix="1" applyNumberFormat="1" applyFont="1" applyFill="1" applyBorder="1" applyAlignment="1">
      <alignment horizontal="center" vertical="center" wrapText="1"/>
    </xf>
    <xf numFmtId="0" fontId="3" fillId="0" borderId="60" xfId="0" applyFont="1" applyBorder="1" applyAlignment="1">
      <alignment vertical="center" wrapText="1"/>
    </xf>
    <xf numFmtId="0" fontId="38" fillId="0" borderId="115" xfId="0" quotePrefix="1" applyNumberFormat="1" applyFont="1" applyFill="1" applyBorder="1" applyAlignment="1">
      <alignment horizontal="center" vertical="center" wrapText="1"/>
    </xf>
    <xf numFmtId="0" fontId="38" fillId="0" borderId="115" xfId="0" quotePrefix="1" applyNumberFormat="1" applyFont="1" applyFill="1" applyBorder="1" applyAlignment="1">
      <alignment vertical="center" wrapText="1"/>
    </xf>
    <xf numFmtId="0" fontId="4" fillId="0" borderId="17" xfId="0" quotePrefix="1" applyNumberFormat="1" applyFont="1" applyFill="1" applyBorder="1" applyAlignment="1">
      <alignment vertical="center" wrapText="1"/>
    </xf>
    <xf numFmtId="0" fontId="4" fillId="0" borderId="22" xfId="0" quotePrefix="1" applyNumberFormat="1" applyFont="1" applyFill="1" applyBorder="1" applyAlignment="1">
      <alignment horizontal="center" vertical="center" wrapText="1"/>
    </xf>
    <xf numFmtId="2" fontId="4" fillId="5" borderId="145" xfId="0" applyNumberFormat="1" applyFont="1" applyFill="1" applyBorder="1" applyAlignment="1">
      <alignment wrapText="1"/>
    </xf>
    <xf numFmtId="0" fontId="4" fillId="0" borderId="23" xfId="0" quotePrefix="1" applyNumberFormat="1" applyFont="1" applyFill="1" applyBorder="1" applyAlignment="1">
      <alignment horizontal="center" vertical="center" wrapText="1"/>
    </xf>
    <xf numFmtId="0" fontId="3" fillId="0" borderId="64" xfId="0" applyFont="1" applyBorder="1"/>
    <xf numFmtId="2" fontId="38" fillId="5" borderId="119" xfId="0" applyNumberFormat="1" applyFont="1" applyFill="1" applyBorder="1" applyAlignment="1">
      <alignment wrapText="1"/>
    </xf>
    <xf numFmtId="0" fontId="4" fillId="0" borderId="24" xfId="0" quotePrefix="1" applyNumberFormat="1" applyFont="1" applyFill="1" applyBorder="1" applyAlignment="1">
      <alignment horizontal="center" vertical="center" wrapText="1"/>
    </xf>
    <xf numFmtId="0" fontId="4" fillId="0" borderId="25" xfId="0" quotePrefix="1" applyNumberFormat="1" applyFont="1" applyFill="1" applyBorder="1" applyAlignment="1">
      <alignment horizontal="center" vertical="center" wrapText="1"/>
    </xf>
    <xf numFmtId="165" fontId="4" fillId="0" borderId="165" xfId="1" applyNumberFormat="1" applyFont="1" applyFill="1" applyBorder="1" applyAlignment="1">
      <alignment wrapText="1"/>
    </xf>
    <xf numFmtId="165" fontId="4" fillId="0" borderId="24" xfId="1" applyNumberFormat="1" applyFont="1" applyFill="1" applyBorder="1" applyAlignment="1"/>
    <xf numFmtId="165" fontId="3" fillId="0" borderId="41" xfId="1" applyNumberFormat="1" applyFont="1" applyBorder="1" applyAlignment="1">
      <alignment wrapText="1"/>
    </xf>
    <xf numFmtId="165" fontId="38" fillId="0" borderId="168" xfId="1" applyNumberFormat="1" applyFont="1" applyFill="1" applyBorder="1" applyAlignment="1">
      <alignment wrapText="1"/>
    </xf>
    <xf numFmtId="165" fontId="4" fillId="0" borderId="26" xfId="1" applyNumberFormat="1" applyFont="1" applyFill="1" applyBorder="1" applyAlignment="1">
      <alignment wrapText="1"/>
    </xf>
    <xf numFmtId="165" fontId="3" fillId="0" borderId="6" xfId="1" applyNumberFormat="1" applyFont="1" applyBorder="1"/>
    <xf numFmtId="165" fontId="4" fillId="0" borderId="27" xfId="1" applyNumberFormat="1" applyFont="1" applyFill="1" applyBorder="1" applyAlignment="1">
      <alignment wrapText="1"/>
    </xf>
    <xf numFmtId="165" fontId="4" fillId="0" borderId="23" xfId="1" applyNumberFormat="1" applyFont="1" applyFill="1" applyBorder="1" applyAlignment="1">
      <alignment wrapText="1"/>
    </xf>
    <xf numFmtId="165" fontId="4" fillId="0" borderId="26" xfId="1" applyNumberFormat="1" applyFont="1" applyFill="1" applyBorder="1" applyAlignment="1"/>
    <xf numFmtId="170" fontId="4" fillId="0" borderId="28" xfId="1" applyNumberFormat="1" applyFont="1" applyFill="1" applyBorder="1" applyAlignment="1">
      <alignment wrapText="1"/>
    </xf>
    <xf numFmtId="170" fontId="3" fillId="0" borderId="7" xfId="1" applyNumberFormat="1" applyFont="1" applyBorder="1" applyAlignment="1">
      <alignment wrapText="1"/>
    </xf>
    <xf numFmtId="0" fontId="39" fillId="0" borderId="112" xfId="0" quotePrefix="1" applyNumberFormat="1" applyFont="1" applyFill="1" applyBorder="1" applyAlignment="1">
      <alignment vertical="center" wrapText="1"/>
    </xf>
    <xf numFmtId="0" fontId="10" fillId="0" borderId="6" xfId="0" applyFont="1" applyBorder="1" applyAlignment="1">
      <alignment vertical="center" wrapText="1"/>
    </xf>
    <xf numFmtId="0" fontId="39" fillId="0" borderId="113" xfId="0" quotePrefix="1" applyNumberFormat="1" applyFont="1" applyFill="1" applyBorder="1" applyAlignment="1">
      <alignment vertical="center" wrapText="1"/>
    </xf>
    <xf numFmtId="0" fontId="39" fillId="0" borderId="113" xfId="0" applyNumberFormat="1" applyFont="1" applyFill="1" applyBorder="1" applyAlignment="1">
      <alignment vertical="center" wrapText="1"/>
    </xf>
    <xf numFmtId="0" fontId="10" fillId="0" borderId="5" xfId="0" applyFont="1" applyBorder="1" applyAlignment="1">
      <alignment vertical="center" wrapText="1"/>
    </xf>
    <xf numFmtId="0" fontId="39" fillId="0" borderId="111" xfId="0" applyNumberFormat="1" applyFont="1" applyFill="1" applyBorder="1" applyAlignment="1">
      <alignment vertical="center" wrapText="1"/>
    </xf>
    <xf numFmtId="0" fontId="0" fillId="0" borderId="0" xfId="0" applyNumberFormat="1" applyFill="1" applyBorder="1" applyAlignment="1"/>
    <xf numFmtId="0" fontId="0" fillId="0" borderId="0" xfId="0" applyFill="1" applyBorder="1" applyAlignment="1"/>
    <xf numFmtId="0" fontId="0" fillId="0" borderId="182" xfId="0" applyFill="1" applyBorder="1" applyAlignment="1"/>
    <xf numFmtId="0" fontId="55" fillId="0" borderId="183" xfId="0" applyFont="1" applyFill="1" applyBorder="1" applyAlignment="1">
      <alignment horizontal="center"/>
    </xf>
    <xf numFmtId="0" fontId="34" fillId="20" borderId="0" xfId="0" applyNumberFormat="1" applyFont="1" applyFill="1" applyBorder="1" applyAlignment="1"/>
    <xf numFmtId="0" fontId="34" fillId="20" borderId="0" xfId="0" applyFont="1" applyFill="1" applyBorder="1" applyAlignment="1"/>
  </cellXfs>
  <cellStyles count="5">
    <cellStyle name="Comma" xfId="1" builtinId="3"/>
    <cellStyle name="Normal" xfId="0" builtinId="0"/>
    <cellStyle name="Normal 2" xfId="4"/>
    <cellStyle name="Normal 4" xfId="3"/>
    <cellStyle name="Percent" xfId="2" builtinId="5"/>
  </cellStyles>
  <dxfs count="21">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color rgb="FF0D7912"/>
      </font>
      <fill>
        <patternFill>
          <bgColor theme="7" tint="0.79998168889431442"/>
        </patternFill>
      </fill>
    </dxf>
    <dxf>
      <font>
        <b/>
        <i val="0"/>
        <color rgb="FFFF0000"/>
      </font>
    </dxf>
    <dxf>
      <font>
        <color rgb="FF0D7912"/>
      </font>
      <fill>
        <patternFill>
          <bgColor theme="7" tint="0.79998168889431442"/>
        </patternFill>
      </fill>
    </dxf>
    <dxf>
      <font>
        <color rgb="FF0D7912"/>
      </font>
      <fill>
        <patternFill>
          <bgColor theme="7" tint="0.79998168889431442"/>
        </patternFill>
      </fill>
    </dxf>
    <dxf>
      <font>
        <b/>
        <i val="0"/>
        <color rgb="FFFF0000"/>
      </font>
    </dxf>
    <dxf>
      <font>
        <b/>
        <i val="0"/>
        <color rgb="FF00FF00"/>
      </font>
    </dxf>
    <dxf>
      <font>
        <b/>
        <i val="0"/>
        <color rgb="FFFF0000"/>
      </font>
    </dxf>
    <dxf>
      <font>
        <color rgb="FF0D7912"/>
      </font>
      <fill>
        <patternFill>
          <bgColor theme="7" tint="0.79998168889431442"/>
        </patternFill>
      </fill>
    </dxf>
    <dxf>
      <font>
        <color rgb="FF0D7912"/>
      </font>
      <fill>
        <patternFill>
          <bgColor theme="7" tint="0.79998168889431442"/>
        </patternFill>
      </fill>
    </dxf>
    <dxf>
      <font>
        <b/>
        <i val="0"/>
        <color rgb="FFFF0000"/>
      </font>
    </dxf>
    <dxf>
      <font>
        <b/>
        <i val="0"/>
        <color rgb="FF00FF00"/>
      </font>
    </dxf>
    <dxf>
      <font>
        <b/>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Histogram</a:t>
            </a:r>
          </a:p>
        </c:rich>
      </c:tx>
      <c:overlay val="0"/>
    </c:title>
    <c:autoTitleDeleted val="0"/>
    <c:plotArea>
      <c:layout/>
      <c:barChart>
        <c:barDir val="col"/>
        <c:grouping val="clustered"/>
        <c:varyColors val="0"/>
        <c:ser>
          <c:idx val="0"/>
          <c:order val="0"/>
          <c:tx>
            <c:v>Frequency</c:v>
          </c:tx>
          <c:invertIfNegative val="0"/>
          <c:cat>
            <c:strRef>
              <c:f>Sheet1!$K$4:$K$11</c:f>
              <c:strCache>
                <c:ptCount val="8"/>
                <c:pt idx="0">
                  <c:v>0</c:v>
                </c:pt>
                <c:pt idx="1">
                  <c:v>0.1</c:v>
                </c:pt>
                <c:pt idx="2">
                  <c:v>20</c:v>
                </c:pt>
                <c:pt idx="3">
                  <c:v>50</c:v>
                </c:pt>
                <c:pt idx="4">
                  <c:v>80</c:v>
                </c:pt>
                <c:pt idx="5">
                  <c:v>99.9</c:v>
                </c:pt>
                <c:pt idx="6">
                  <c:v>100</c:v>
                </c:pt>
                <c:pt idx="7">
                  <c:v>More</c:v>
                </c:pt>
              </c:strCache>
            </c:strRef>
          </c:cat>
          <c:val>
            <c:numRef>
              <c:f>Sheet1!$L$4:$L$11</c:f>
              <c:numCache>
                <c:formatCode>General</c:formatCode>
                <c:ptCount val="8"/>
                <c:pt idx="0">
                  <c:v>371</c:v>
                </c:pt>
                <c:pt idx="1">
                  <c:v>0</c:v>
                </c:pt>
                <c:pt idx="2">
                  <c:v>68</c:v>
                </c:pt>
                <c:pt idx="3">
                  <c:v>58</c:v>
                </c:pt>
                <c:pt idx="4">
                  <c:v>29</c:v>
                </c:pt>
                <c:pt idx="5">
                  <c:v>17</c:v>
                </c:pt>
                <c:pt idx="6">
                  <c:v>331</c:v>
                </c:pt>
                <c:pt idx="7">
                  <c:v>0</c:v>
                </c:pt>
              </c:numCache>
            </c:numRef>
          </c:val>
        </c:ser>
        <c:dLbls>
          <c:showLegendKey val="0"/>
          <c:showVal val="0"/>
          <c:showCatName val="0"/>
          <c:showSerName val="0"/>
          <c:showPercent val="0"/>
          <c:showBubbleSize val="0"/>
        </c:dLbls>
        <c:gapWidth val="150"/>
        <c:axId val="488479360"/>
        <c:axId val="488483280"/>
      </c:barChart>
      <c:catAx>
        <c:axId val="488479360"/>
        <c:scaling>
          <c:orientation val="minMax"/>
        </c:scaling>
        <c:delete val="0"/>
        <c:axPos val="b"/>
        <c:title>
          <c:tx>
            <c:rich>
              <a:bodyPr/>
              <a:lstStyle/>
              <a:p>
                <a:pPr>
                  <a:defRPr/>
                </a:pPr>
                <a:r>
                  <a:rPr lang="en-ZA"/>
                  <a:t>Bin</a:t>
                </a:r>
              </a:p>
            </c:rich>
          </c:tx>
          <c:overlay val="0"/>
        </c:title>
        <c:numFmt formatCode="General" sourceLinked="1"/>
        <c:majorTickMark val="out"/>
        <c:minorTickMark val="none"/>
        <c:tickLblPos val="nextTo"/>
        <c:crossAx val="488483280"/>
        <c:crosses val="autoZero"/>
        <c:auto val="0"/>
        <c:lblAlgn val="ctr"/>
        <c:lblOffset val="100"/>
        <c:noMultiLvlLbl val="0"/>
      </c:catAx>
      <c:valAx>
        <c:axId val="488483280"/>
        <c:scaling>
          <c:orientation val="minMax"/>
        </c:scaling>
        <c:delete val="0"/>
        <c:axPos val="l"/>
        <c:title>
          <c:tx>
            <c:rich>
              <a:bodyPr/>
              <a:lstStyle/>
              <a:p>
                <a:pPr>
                  <a:defRPr/>
                </a:pPr>
                <a:r>
                  <a:rPr lang="en-ZA"/>
                  <a:t>Frequency</a:t>
                </a:r>
              </a:p>
            </c:rich>
          </c:tx>
          <c:overlay val="0"/>
        </c:title>
        <c:numFmt formatCode="General" sourceLinked="1"/>
        <c:majorTickMark val="out"/>
        <c:minorTickMark val="none"/>
        <c:tickLblPos val="nextTo"/>
        <c:crossAx val="488479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invertIfNegative val="0"/>
          <c:cat>
            <c:strRef>
              <c:f>Sheet1!$K$17:$K$22</c:f>
              <c:strCache>
                <c:ptCount val="6"/>
                <c:pt idx="0">
                  <c:v>0</c:v>
                </c:pt>
                <c:pt idx="1">
                  <c:v>0.1 - 25</c:v>
                </c:pt>
                <c:pt idx="2">
                  <c:v>25 - 50</c:v>
                </c:pt>
                <c:pt idx="3">
                  <c:v>50 - 75</c:v>
                </c:pt>
                <c:pt idx="4">
                  <c:v>75 - 99.9</c:v>
                </c:pt>
                <c:pt idx="5">
                  <c:v>100</c:v>
                </c:pt>
              </c:strCache>
            </c:strRef>
          </c:cat>
          <c:val>
            <c:numRef>
              <c:f>Sheet1!$L$17:$L$22</c:f>
              <c:numCache>
                <c:formatCode>General</c:formatCode>
                <c:ptCount val="6"/>
                <c:pt idx="0">
                  <c:v>371</c:v>
                </c:pt>
                <c:pt idx="1">
                  <c:v>76</c:v>
                </c:pt>
                <c:pt idx="2">
                  <c:v>50</c:v>
                </c:pt>
                <c:pt idx="3">
                  <c:v>25</c:v>
                </c:pt>
                <c:pt idx="4">
                  <c:v>21</c:v>
                </c:pt>
                <c:pt idx="5">
                  <c:v>331</c:v>
                </c:pt>
              </c:numCache>
            </c:numRef>
          </c:val>
        </c:ser>
        <c:dLbls>
          <c:showLegendKey val="0"/>
          <c:showVal val="0"/>
          <c:showCatName val="0"/>
          <c:showSerName val="0"/>
          <c:showPercent val="0"/>
          <c:showBubbleSize val="0"/>
        </c:dLbls>
        <c:gapWidth val="150"/>
        <c:axId val="488477792"/>
        <c:axId val="488481320"/>
      </c:barChart>
      <c:catAx>
        <c:axId val="488477792"/>
        <c:scaling>
          <c:orientation val="minMax"/>
        </c:scaling>
        <c:delete val="0"/>
        <c:axPos val="b"/>
        <c:title>
          <c:tx>
            <c:rich>
              <a:bodyPr/>
              <a:lstStyle/>
              <a:p>
                <a:pPr>
                  <a:defRPr/>
                </a:pPr>
                <a:r>
                  <a:rPr lang="en-ZA" b="0"/>
                  <a:t>% of supply source derived from groundwater</a:t>
                </a:r>
              </a:p>
            </c:rich>
          </c:tx>
          <c:layout/>
          <c:overlay val="0"/>
        </c:title>
        <c:numFmt formatCode="General" sourceLinked="1"/>
        <c:majorTickMark val="out"/>
        <c:minorTickMark val="none"/>
        <c:tickLblPos val="nextTo"/>
        <c:txPr>
          <a:bodyPr/>
          <a:lstStyle/>
          <a:p>
            <a:pPr>
              <a:defRPr sz="800"/>
            </a:pPr>
            <a:endParaRPr lang="en-US"/>
          </a:p>
        </c:txPr>
        <c:crossAx val="488481320"/>
        <c:crosses val="autoZero"/>
        <c:auto val="1"/>
        <c:lblAlgn val="ctr"/>
        <c:lblOffset val="100"/>
        <c:noMultiLvlLbl val="0"/>
      </c:catAx>
      <c:valAx>
        <c:axId val="488481320"/>
        <c:scaling>
          <c:orientation val="minMax"/>
        </c:scaling>
        <c:delete val="0"/>
        <c:axPos val="l"/>
        <c:title>
          <c:tx>
            <c:rich>
              <a:bodyPr/>
              <a:lstStyle/>
              <a:p>
                <a:pPr>
                  <a:defRPr/>
                </a:pPr>
                <a:r>
                  <a:rPr lang="en-ZA" b="0"/>
                  <a:t>Number of settlements</a:t>
                </a:r>
              </a:p>
            </c:rich>
          </c:tx>
          <c:layout/>
          <c:overlay val="0"/>
        </c:title>
        <c:numFmt formatCode="General" sourceLinked="1"/>
        <c:majorTickMark val="out"/>
        <c:minorTickMark val="none"/>
        <c:tickLblPos val="nextTo"/>
        <c:txPr>
          <a:bodyPr/>
          <a:lstStyle/>
          <a:p>
            <a:pPr>
              <a:defRPr sz="800"/>
            </a:pPr>
            <a:endParaRPr lang="en-US"/>
          </a:p>
        </c:txPr>
        <c:crossAx val="488477792"/>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Sheet1!$K$17:$K$22</c:f>
              <c:strCache>
                <c:ptCount val="6"/>
                <c:pt idx="0">
                  <c:v>0</c:v>
                </c:pt>
                <c:pt idx="1">
                  <c:v>0.1 - 25</c:v>
                </c:pt>
                <c:pt idx="2">
                  <c:v>25 - 50</c:v>
                </c:pt>
                <c:pt idx="3">
                  <c:v>50 - 75</c:v>
                </c:pt>
                <c:pt idx="4">
                  <c:v>75 - 99.9</c:v>
                </c:pt>
                <c:pt idx="5">
                  <c:v>100</c:v>
                </c:pt>
              </c:strCache>
            </c:strRef>
          </c:cat>
          <c:val>
            <c:numRef>
              <c:f>Sheet1!$L$17:$L$22</c:f>
              <c:numCache>
                <c:formatCode>General</c:formatCode>
                <c:ptCount val="6"/>
                <c:pt idx="0">
                  <c:v>371</c:v>
                </c:pt>
                <c:pt idx="1">
                  <c:v>76</c:v>
                </c:pt>
                <c:pt idx="2">
                  <c:v>50</c:v>
                </c:pt>
                <c:pt idx="3">
                  <c:v>25</c:v>
                </c:pt>
                <c:pt idx="4">
                  <c:v>21</c:v>
                </c:pt>
                <c:pt idx="5">
                  <c:v>331</c:v>
                </c:pt>
              </c:numCache>
            </c:numRef>
          </c:val>
        </c:ser>
        <c:dLbls>
          <c:dLblPos val="outEnd"/>
          <c:showLegendKey val="0"/>
          <c:showVal val="1"/>
          <c:showCatName val="0"/>
          <c:showSerName val="0"/>
          <c:showPercent val="0"/>
          <c:showBubbleSize val="0"/>
        </c:dLbls>
        <c:gapWidth val="444"/>
        <c:overlap val="-90"/>
        <c:axId val="488482104"/>
        <c:axId val="488482496"/>
      </c:barChart>
      <c:catAx>
        <c:axId val="488482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 of supply source derived from groundwater</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8482496"/>
        <c:crosses val="autoZero"/>
        <c:auto val="1"/>
        <c:lblAlgn val="ctr"/>
        <c:lblOffset val="100"/>
        <c:noMultiLvlLbl val="0"/>
      </c:catAx>
      <c:valAx>
        <c:axId val="488482496"/>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ZA"/>
                  <a:t>Number of settlements</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48848210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invertIfNegative val="0"/>
          <c:cat>
            <c:strRef>
              <c:f>Sheet1!$G$18:$G$26</c:f>
              <c:strCache>
                <c:ptCount val="9"/>
                <c:pt idx="0">
                  <c:v>0</c:v>
                </c:pt>
                <c:pt idx="1">
                  <c:v>0.1 - 25</c:v>
                </c:pt>
                <c:pt idx="2">
                  <c:v>25 - 50</c:v>
                </c:pt>
                <c:pt idx="3">
                  <c:v>&lt;50</c:v>
                </c:pt>
                <c:pt idx="4">
                  <c:v>&gt;50</c:v>
                </c:pt>
                <c:pt idx="5">
                  <c:v>50 - 75</c:v>
                </c:pt>
                <c:pt idx="6">
                  <c:v>75 - 99.9</c:v>
                </c:pt>
                <c:pt idx="7">
                  <c:v>100</c:v>
                </c:pt>
                <c:pt idx="8">
                  <c:v>Unknown</c:v>
                </c:pt>
              </c:strCache>
            </c:strRef>
          </c:cat>
          <c:val>
            <c:numRef>
              <c:f>Sheet1!$H$18:$H$26</c:f>
              <c:numCache>
                <c:formatCode>General</c:formatCode>
                <c:ptCount val="9"/>
                <c:pt idx="0">
                  <c:v>371</c:v>
                </c:pt>
                <c:pt idx="1">
                  <c:v>76</c:v>
                </c:pt>
                <c:pt idx="2">
                  <c:v>50</c:v>
                </c:pt>
                <c:pt idx="3">
                  <c:v>46</c:v>
                </c:pt>
                <c:pt idx="4">
                  <c:v>17</c:v>
                </c:pt>
                <c:pt idx="5">
                  <c:v>25</c:v>
                </c:pt>
                <c:pt idx="6">
                  <c:v>21</c:v>
                </c:pt>
                <c:pt idx="7">
                  <c:v>331</c:v>
                </c:pt>
                <c:pt idx="8">
                  <c:v>13</c:v>
                </c:pt>
              </c:numCache>
            </c:numRef>
          </c:val>
        </c:ser>
        <c:dLbls>
          <c:showLegendKey val="0"/>
          <c:showVal val="0"/>
          <c:showCatName val="0"/>
          <c:showSerName val="0"/>
          <c:showPercent val="0"/>
          <c:showBubbleSize val="0"/>
        </c:dLbls>
        <c:gapWidth val="150"/>
        <c:axId val="488480928"/>
        <c:axId val="488484064"/>
      </c:barChart>
      <c:catAx>
        <c:axId val="488480928"/>
        <c:scaling>
          <c:orientation val="minMax"/>
        </c:scaling>
        <c:delete val="0"/>
        <c:axPos val="b"/>
        <c:title>
          <c:tx>
            <c:rich>
              <a:bodyPr/>
              <a:lstStyle/>
              <a:p>
                <a:pPr>
                  <a:defRPr/>
                </a:pPr>
                <a:r>
                  <a:rPr lang="en-ZA" b="0"/>
                  <a:t>% of supply source derived from groundwater</a:t>
                </a:r>
              </a:p>
            </c:rich>
          </c:tx>
          <c:layout/>
          <c:overlay val="0"/>
        </c:title>
        <c:numFmt formatCode="General" sourceLinked="1"/>
        <c:majorTickMark val="out"/>
        <c:minorTickMark val="none"/>
        <c:tickLblPos val="nextTo"/>
        <c:txPr>
          <a:bodyPr/>
          <a:lstStyle/>
          <a:p>
            <a:pPr>
              <a:defRPr sz="800"/>
            </a:pPr>
            <a:endParaRPr lang="en-US"/>
          </a:p>
        </c:txPr>
        <c:crossAx val="488484064"/>
        <c:crosses val="autoZero"/>
        <c:auto val="1"/>
        <c:lblAlgn val="ctr"/>
        <c:lblOffset val="100"/>
        <c:noMultiLvlLbl val="0"/>
      </c:catAx>
      <c:valAx>
        <c:axId val="488484064"/>
        <c:scaling>
          <c:orientation val="minMax"/>
        </c:scaling>
        <c:delete val="0"/>
        <c:axPos val="l"/>
        <c:title>
          <c:tx>
            <c:rich>
              <a:bodyPr/>
              <a:lstStyle/>
              <a:p>
                <a:pPr>
                  <a:defRPr/>
                </a:pPr>
                <a:r>
                  <a:rPr lang="en-ZA" b="0"/>
                  <a:t>Number of settlements</a:t>
                </a:r>
              </a:p>
            </c:rich>
          </c:tx>
          <c:layout/>
          <c:overlay val="0"/>
        </c:title>
        <c:numFmt formatCode="General" sourceLinked="1"/>
        <c:majorTickMark val="out"/>
        <c:minorTickMark val="none"/>
        <c:tickLblPos val="nextTo"/>
        <c:txPr>
          <a:bodyPr/>
          <a:lstStyle/>
          <a:p>
            <a:pPr>
              <a:defRPr sz="800"/>
            </a:pPr>
            <a:endParaRPr lang="en-US"/>
          </a:p>
        </c:txPr>
        <c:crossAx val="488480928"/>
        <c:crosses val="autoZero"/>
        <c:crossBetween val="between"/>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114301</xdr:colOff>
      <xdr:row>1</xdr:row>
      <xdr:rowOff>157843</xdr:rowOff>
    </xdr:from>
    <xdr:to>
      <xdr:col>18</xdr:col>
      <xdr:colOff>114300</xdr:colOff>
      <xdr:row>11</xdr:row>
      <xdr:rowOff>152401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234043</xdr:colOff>
      <xdr:row>12</xdr:row>
      <xdr:rowOff>130629</xdr:rowOff>
    </xdr:from>
    <xdr:to>
      <xdr:col>18</xdr:col>
      <xdr:colOff>517071</xdr:colOff>
      <xdr:row>23</xdr:row>
      <xdr:rowOff>157843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261257</xdr:colOff>
      <xdr:row>24</xdr:row>
      <xdr:rowOff>48986</xdr:rowOff>
    </xdr:from>
    <xdr:to>
      <xdr:col>18</xdr:col>
      <xdr:colOff>261256</xdr:colOff>
      <xdr:row>34</xdr:row>
      <xdr:rowOff>54429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59871</xdr:colOff>
      <xdr:row>34</xdr:row>
      <xdr:rowOff>65315</xdr:rowOff>
    </xdr:from>
    <xdr:to>
      <xdr:col>11</xdr:col>
      <xdr:colOff>381000</xdr:colOff>
      <xdr:row>49</xdr:row>
      <xdr:rowOff>54430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818%20DWA%20Strategy%20Maintenance\8_Data\Western%20Cape\All%20Towns_WC%20Strategies_Summary_Status%20Report%20Table_201511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818%20DWA%20Strategy%20Maintenance\8_Data\General\MuSSA_BDS_GDS\Umvoto%20-%20DWA%20All%20Towns%20Continuation%20WC%20&amp;%20EC%202013-08-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ategy Information"/>
      <sheetName val="Situation 2010"/>
      <sheetName val="Situation 2013"/>
      <sheetName val="Situation 2014"/>
      <sheetName val="Situation 2015"/>
      <sheetName val="Situation 2015_Status Report"/>
      <sheetName val="Water Req. 2014 (Sum per LM&amp;DM)"/>
      <sheetName val="Summary Trends"/>
      <sheetName val="JH_2013"/>
      <sheetName val="JH_2014"/>
      <sheetName val="JH_2015"/>
      <sheetName val="Report Tables 2013"/>
      <sheetName val="Report Tables 2014"/>
      <sheetName val="Bar 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L3">
            <v>2400419</v>
          </cell>
          <cell r="V3">
            <v>57473</v>
          </cell>
        </row>
        <row r="4">
          <cell r="L4">
            <v>1924527.0000000002</v>
          </cell>
          <cell r="V4">
            <v>417885</v>
          </cell>
        </row>
        <row r="5">
          <cell r="L5">
            <v>383046</v>
          </cell>
          <cell r="V5">
            <v>136525</v>
          </cell>
        </row>
        <row r="6">
          <cell r="L6">
            <v>1503949.7000000002</v>
          </cell>
          <cell r="V6">
            <v>219417</v>
          </cell>
        </row>
        <row r="7">
          <cell r="L7">
            <v>2591502.1</v>
          </cell>
          <cell r="V7">
            <v>210961</v>
          </cell>
        </row>
        <row r="8">
          <cell r="L8">
            <v>1731552.9000000001</v>
          </cell>
          <cell r="V8">
            <v>539665</v>
          </cell>
        </row>
        <row r="9">
          <cell r="L9">
            <v>348056.5</v>
          </cell>
          <cell r="V9">
            <v>72553</v>
          </cell>
        </row>
        <row r="10">
          <cell r="L10">
            <v>982270.3</v>
          </cell>
          <cell r="V10">
            <v>509824</v>
          </cell>
        </row>
        <row r="11">
          <cell r="L11">
            <v>13603493.200000001</v>
          </cell>
          <cell r="V11">
            <v>1734205</v>
          </cell>
        </row>
        <row r="13">
          <cell r="L13">
            <v>18654540</v>
          </cell>
          <cell r="V13">
            <v>3016276</v>
          </cell>
        </row>
        <row r="14">
          <cell r="L14">
            <v>663254.9</v>
          </cell>
          <cell r="V14">
            <v>95455</v>
          </cell>
        </row>
        <row r="15">
          <cell r="L15">
            <v>42302</v>
          </cell>
          <cell r="V15">
            <v>-19061</v>
          </cell>
        </row>
        <row r="16">
          <cell r="L16">
            <v>224418</v>
          </cell>
          <cell r="V16">
            <v>60952</v>
          </cell>
        </row>
        <row r="18">
          <cell r="L18">
            <v>1666459.3</v>
          </cell>
          <cell r="V18">
            <v>271090</v>
          </cell>
        </row>
        <row r="19">
          <cell r="L19">
            <v>554997</v>
          </cell>
          <cell r="V19">
            <v>156795</v>
          </cell>
        </row>
        <row r="20">
          <cell r="L20">
            <v>852519</v>
          </cell>
          <cell r="V20">
            <v>340766</v>
          </cell>
        </row>
        <row r="21">
          <cell r="L21">
            <v>12527925.300000001</v>
          </cell>
          <cell r="V21">
            <v>2125497</v>
          </cell>
        </row>
        <row r="22">
          <cell r="L22">
            <v>4638284.2</v>
          </cell>
          <cell r="V22">
            <v>633615</v>
          </cell>
        </row>
        <row r="23">
          <cell r="L23">
            <v>211143.90000000002</v>
          </cell>
          <cell r="V23">
            <v>118433</v>
          </cell>
        </row>
        <row r="24">
          <cell r="L24">
            <v>839960.00000000012</v>
          </cell>
          <cell r="V24">
            <v>177648</v>
          </cell>
        </row>
        <row r="25">
          <cell r="L25">
            <v>1012293.7000000001</v>
          </cell>
          <cell r="V25">
            <v>494690</v>
          </cell>
        </row>
        <row r="26">
          <cell r="L26">
            <v>1085376.6000000001</v>
          </cell>
          <cell r="V26">
            <v>391935</v>
          </cell>
        </row>
        <row r="27">
          <cell r="L27">
            <v>720896</v>
          </cell>
          <cell r="V27">
            <v>349739</v>
          </cell>
        </row>
        <row r="28">
          <cell r="L28">
            <v>22959.200000000001</v>
          </cell>
          <cell r="V28">
            <v>17366</v>
          </cell>
        </row>
        <row r="29">
          <cell r="L29">
            <v>95395.3</v>
          </cell>
          <cell r="V29">
            <v>16440</v>
          </cell>
        </row>
        <row r="30">
          <cell r="L30">
            <v>55832.700000000004</v>
          </cell>
          <cell r="V30">
            <v>28044</v>
          </cell>
        </row>
        <row r="31">
          <cell r="L31">
            <v>787892.60000000009</v>
          </cell>
          <cell r="V31">
            <v>225311</v>
          </cell>
        </row>
        <row r="32">
          <cell r="L32">
            <v>2656492</v>
          </cell>
          <cell r="V32">
            <v>1230428</v>
          </cell>
        </row>
        <row r="33">
          <cell r="L33">
            <v>113789</v>
          </cell>
          <cell r="V33">
            <v>58868</v>
          </cell>
        </row>
        <row r="34">
          <cell r="L34">
            <v>173157</v>
          </cell>
          <cell r="V34">
            <v>98849</v>
          </cell>
        </row>
        <row r="36">
          <cell r="L36">
            <v>3318765</v>
          </cell>
          <cell r="V36">
            <v>791840</v>
          </cell>
        </row>
        <row r="37">
          <cell r="L37">
            <v>54302</v>
          </cell>
          <cell r="V37">
            <v>7874</v>
          </cell>
        </row>
        <row r="38">
          <cell r="L38">
            <v>176099</v>
          </cell>
          <cell r="V38">
            <v>7955</v>
          </cell>
        </row>
        <row r="39">
          <cell r="L39">
            <v>12049853</v>
          </cell>
          <cell r="V39">
            <v>2022393</v>
          </cell>
        </row>
        <row r="40">
          <cell r="L40">
            <v>210763</v>
          </cell>
          <cell r="V40">
            <v>86729</v>
          </cell>
        </row>
        <row r="41">
          <cell r="L41">
            <v>316304</v>
          </cell>
          <cell r="V41">
            <v>124238</v>
          </cell>
        </row>
        <row r="42">
          <cell r="L42">
            <v>277568.5</v>
          </cell>
          <cell r="V42">
            <v>32790</v>
          </cell>
        </row>
        <row r="44">
          <cell r="L44">
            <v>120670.00000000001</v>
          </cell>
          <cell r="V44">
            <v>17869</v>
          </cell>
        </row>
        <row r="45">
          <cell r="L45">
            <v>81783</v>
          </cell>
          <cell r="V45">
            <v>13981</v>
          </cell>
        </row>
        <row r="46">
          <cell r="L46">
            <v>500796</v>
          </cell>
          <cell r="V46">
            <v>30197</v>
          </cell>
        </row>
        <row r="47">
          <cell r="L47">
            <v>1370625</v>
          </cell>
          <cell r="V47">
            <v>328726</v>
          </cell>
        </row>
        <row r="48">
          <cell r="L48">
            <v>1206748.4000000001</v>
          </cell>
          <cell r="V48">
            <v>84393</v>
          </cell>
        </row>
        <row r="49">
          <cell r="L49">
            <v>427853</v>
          </cell>
          <cell r="V49">
            <v>86280</v>
          </cell>
        </row>
        <row r="51">
          <cell r="L51">
            <v>56665.4</v>
          </cell>
          <cell r="V51">
            <v>28042</v>
          </cell>
        </row>
        <row r="52">
          <cell r="L52">
            <v>1106594</v>
          </cell>
          <cell r="V52">
            <v>296009</v>
          </cell>
        </row>
        <row r="53">
          <cell r="L53">
            <v>4559518.7</v>
          </cell>
          <cell r="V53">
            <v>516139</v>
          </cell>
        </row>
        <row r="54">
          <cell r="L54">
            <v>38769.5</v>
          </cell>
          <cell r="V54">
            <v>9106</v>
          </cell>
        </row>
        <row r="55">
          <cell r="L55">
            <v>50459.200000000004</v>
          </cell>
          <cell r="V55">
            <v>-5487</v>
          </cell>
        </row>
        <row r="56">
          <cell r="L56">
            <v>110630.3</v>
          </cell>
          <cell r="V56">
            <v>53189</v>
          </cell>
        </row>
        <row r="57">
          <cell r="L57">
            <v>825657</v>
          </cell>
          <cell r="V57">
            <v>208375</v>
          </cell>
        </row>
        <row r="60">
          <cell r="L60">
            <v>57770</v>
          </cell>
        </row>
        <row r="61">
          <cell r="L61">
            <v>49767.3</v>
          </cell>
        </row>
        <row r="62">
          <cell r="L62">
            <v>8361892.0000000009</v>
          </cell>
          <cell r="V62">
            <v>1276687</v>
          </cell>
        </row>
        <row r="63">
          <cell r="L63">
            <v>229155.30000000002</v>
          </cell>
          <cell r="V63">
            <v>97350</v>
          </cell>
        </row>
        <row r="65">
          <cell r="L65">
            <v>1508201.2000000002</v>
          </cell>
          <cell r="V65">
            <v>492247</v>
          </cell>
        </row>
        <row r="66">
          <cell r="L66">
            <v>6879400.0000000009</v>
          </cell>
          <cell r="V66">
            <v>1401818</v>
          </cell>
        </row>
        <row r="67">
          <cell r="L67">
            <v>1363741.5</v>
          </cell>
          <cell r="V67">
            <v>253870</v>
          </cell>
        </row>
        <row r="68">
          <cell r="L68">
            <v>180832.30000000002</v>
          </cell>
          <cell r="V68">
            <v>43323</v>
          </cell>
        </row>
        <row r="71">
          <cell r="L71">
            <v>35616.9</v>
          </cell>
          <cell r="V71">
            <v>14823</v>
          </cell>
        </row>
        <row r="73">
          <cell r="L73">
            <v>390604.50000000006</v>
          </cell>
          <cell r="V73">
            <v>90104</v>
          </cell>
        </row>
        <row r="74">
          <cell r="L74">
            <v>583283.80000000005</v>
          </cell>
          <cell r="V74">
            <v>107304</v>
          </cell>
        </row>
        <row r="75">
          <cell r="L75">
            <v>203789.30000000002</v>
          </cell>
          <cell r="V75">
            <v>22936</v>
          </cell>
        </row>
        <row r="76">
          <cell r="L76">
            <v>1501361</v>
          </cell>
          <cell r="V76">
            <v>363302</v>
          </cell>
        </row>
        <row r="77">
          <cell r="L77">
            <v>162746</v>
          </cell>
          <cell r="V77">
            <v>52640</v>
          </cell>
        </row>
        <row r="78">
          <cell r="L78">
            <v>14864.300000000001</v>
          </cell>
          <cell r="V78">
            <v>6251</v>
          </cell>
        </row>
        <row r="79">
          <cell r="L79">
            <v>4611987</v>
          </cell>
          <cell r="V79">
            <v>359729</v>
          </cell>
        </row>
        <row r="80">
          <cell r="L80">
            <v>765589</v>
          </cell>
          <cell r="V80">
            <v>227374</v>
          </cell>
        </row>
        <row r="81">
          <cell r="L81">
            <v>832082</v>
          </cell>
          <cell r="V81">
            <v>400622</v>
          </cell>
        </row>
        <row r="82">
          <cell r="L82">
            <v>4358.2000000000007</v>
          </cell>
          <cell r="V82">
            <v>612</v>
          </cell>
        </row>
        <row r="83">
          <cell r="L83">
            <v>310787</v>
          </cell>
          <cell r="V83">
            <v>80356</v>
          </cell>
        </row>
        <row r="84">
          <cell r="L84">
            <v>287160</v>
          </cell>
          <cell r="V84">
            <v>106150</v>
          </cell>
        </row>
        <row r="85">
          <cell r="L85">
            <v>53665</v>
          </cell>
          <cell r="V85">
            <v>23615</v>
          </cell>
        </row>
        <row r="86">
          <cell r="L86">
            <v>90379</v>
          </cell>
          <cell r="V86">
            <v>26049</v>
          </cell>
        </row>
        <row r="87">
          <cell r="L87">
            <v>1330123</v>
          </cell>
          <cell r="V87">
            <v>344517</v>
          </cell>
        </row>
        <row r="88">
          <cell r="L88">
            <v>287929</v>
          </cell>
          <cell r="V88">
            <v>124763</v>
          </cell>
        </row>
        <row r="89">
          <cell r="L89">
            <v>51686.8</v>
          </cell>
          <cell r="V89">
            <v>11843</v>
          </cell>
        </row>
        <row r="90">
          <cell r="L90">
            <v>1631763</v>
          </cell>
          <cell r="V90">
            <v>386931</v>
          </cell>
        </row>
        <row r="91">
          <cell r="L91">
            <v>338155</v>
          </cell>
          <cell r="V91">
            <v>156616</v>
          </cell>
        </row>
        <row r="92">
          <cell r="L92">
            <v>1812125.7000000002</v>
          </cell>
          <cell r="V92">
            <v>622265</v>
          </cell>
        </row>
        <row r="93">
          <cell r="L93">
            <v>92229.500000000015</v>
          </cell>
          <cell r="V93">
            <v>-95495</v>
          </cell>
        </row>
        <row r="94">
          <cell r="L94">
            <v>385885.50000000006</v>
          </cell>
          <cell r="V94">
            <v>169891</v>
          </cell>
        </row>
        <row r="95">
          <cell r="L95">
            <v>332247.30000000005</v>
          </cell>
          <cell r="V95">
            <v>-242580</v>
          </cell>
        </row>
        <row r="96">
          <cell r="L96">
            <v>951140.3</v>
          </cell>
          <cell r="V96">
            <v>69090</v>
          </cell>
        </row>
        <row r="97">
          <cell r="L97">
            <v>62390</v>
          </cell>
          <cell r="V97">
            <v>-64</v>
          </cell>
        </row>
        <row r="98">
          <cell r="L98">
            <v>87364.200000000012</v>
          </cell>
          <cell r="V98">
            <v>11144</v>
          </cell>
        </row>
        <row r="99">
          <cell r="L99">
            <v>60891.600000000006</v>
          </cell>
          <cell r="V99">
            <v>17271</v>
          </cell>
        </row>
        <row r="100">
          <cell r="L100">
            <v>529439.9</v>
          </cell>
          <cell r="V100">
            <v>43934</v>
          </cell>
        </row>
        <row r="101">
          <cell r="L101">
            <v>982041</v>
          </cell>
          <cell r="V101">
            <v>71161</v>
          </cell>
        </row>
        <row r="102">
          <cell r="L102">
            <v>892567.50000000012</v>
          </cell>
          <cell r="V102">
            <v>293886</v>
          </cell>
        </row>
        <row r="103">
          <cell r="L103">
            <v>1500728</v>
          </cell>
          <cell r="V103">
            <v>148862</v>
          </cell>
        </row>
        <row r="104">
          <cell r="L104">
            <v>272081</v>
          </cell>
          <cell r="V104">
            <v>97978</v>
          </cell>
        </row>
        <row r="105">
          <cell r="L105">
            <v>283236.80000000005</v>
          </cell>
          <cell r="V105">
            <v>93232</v>
          </cell>
        </row>
        <row r="108">
          <cell r="L108">
            <v>846127</v>
          </cell>
          <cell r="V108">
            <v>267885</v>
          </cell>
        </row>
        <row r="109">
          <cell r="L109">
            <v>452451</v>
          </cell>
          <cell r="V109">
            <v>-50087</v>
          </cell>
        </row>
        <row r="110">
          <cell r="L110">
            <v>652639</v>
          </cell>
          <cell r="V110">
            <v>45086</v>
          </cell>
        </row>
        <row r="111">
          <cell r="L111">
            <v>119124</v>
          </cell>
          <cell r="V111">
            <v>37857</v>
          </cell>
        </row>
        <row r="112">
          <cell r="L112">
            <v>622777</v>
          </cell>
          <cell r="V112">
            <v>76913</v>
          </cell>
        </row>
        <row r="113">
          <cell r="L113">
            <v>3442800</v>
          </cell>
          <cell r="V113">
            <v>1339049</v>
          </cell>
        </row>
        <row r="114">
          <cell r="L114">
            <v>148782</v>
          </cell>
          <cell r="V114">
            <v>10473</v>
          </cell>
        </row>
        <row r="116">
          <cell r="L116">
            <v>1738509</v>
          </cell>
          <cell r="V116">
            <v>65212</v>
          </cell>
        </row>
        <row r="117">
          <cell r="L117">
            <v>2160250</v>
          </cell>
          <cell r="V117">
            <v>371091</v>
          </cell>
        </row>
        <row r="118">
          <cell r="L118">
            <v>453490</v>
          </cell>
          <cell r="V118">
            <v>75063</v>
          </cell>
        </row>
        <row r="119">
          <cell r="L119">
            <v>5735637</v>
          </cell>
          <cell r="V119">
            <v>768960</v>
          </cell>
        </row>
        <row r="120">
          <cell r="L120">
            <v>2847758</v>
          </cell>
          <cell r="V120">
            <v>-117612</v>
          </cell>
        </row>
        <row r="121">
          <cell r="L121">
            <v>699379</v>
          </cell>
          <cell r="V121">
            <v>72554</v>
          </cell>
        </row>
        <row r="122">
          <cell r="L122">
            <v>367432</v>
          </cell>
          <cell r="V122">
            <v>34235</v>
          </cell>
        </row>
        <row r="123">
          <cell r="L123">
            <v>69202</v>
          </cell>
          <cell r="V123">
            <v>10221</v>
          </cell>
        </row>
        <row r="124">
          <cell r="L124">
            <v>329440</v>
          </cell>
          <cell r="V124">
            <v>62430</v>
          </cell>
        </row>
        <row r="125">
          <cell r="L125">
            <v>3349489</v>
          </cell>
          <cell r="V125">
            <v>616420</v>
          </cell>
        </row>
        <row r="126">
          <cell r="L126">
            <v>860288</v>
          </cell>
          <cell r="V126">
            <v>113346</v>
          </cell>
        </row>
        <row r="127">
          <cell r="L127">
            <v>209227</v>
          </cell>
          <cell r="V127">
            <v>24966</v>
          </cell>
        </row>
      </sheetData>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S Scores &amp; other info-EC &amp; WC"/>
      <sheetName val="GDS list - Additional WWTWs"/>
      <sheetName val="BDS Scores - EC &amp; WC"/>
      <sheetName val="Water Treatment Works info - WC"/>
      <sheetName val="Water Treatment Works info - EC"/>
      <sheetName val="Sheet1"/>
    </sheetNames>
    <sheetDataSet>
      <sheetData sheetId="0" refreshError="1"/>
      <sheetData sheetId="1" refreshError="1"/>
      <sheetData sheetId="2" refreshError="1">
        <row r="140">
          <cell r="G140">
            <v>0.55389999999999995</v>
          </cell>
        </row>
        <row r="141">
          <cell r="G141">
            <v>0.85909999999999997</v>
          </cell>
        </row>
        <row r="142">
          <cell r="G142">
            <v>0.85909999999999997</v>
          </cell>
        </row>
        <row r="143">
          <cell r="G143">
            <v>3.39E-2</v>
          </cell>
        </row>
        <row r="144">
          <cell r="G144">
            <v>0.06</v>
          </cell>
        </row>
      </sheetData>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S972"/>
  <sheetViews>
    <sheetView zoomScaleNormal="100" workbookViewId="0">
      <pane xSplit="4" ySplit="1" topLeftCell="E953" activePane="bottomRight" state="frozen"/>
      <selection pane="topRight" activeCell="E1" sqref="E1"/>
      <selection pane="bottomLeft" activeCell="A4" sqref="A4"/>
      <selection pane="bottomRight" activeCell="A2" sqref="A2:A967"/>
    </sheetView>
  </sheetViews>
  <sheetFormatPr defaultColWidth="3.3828125" defaultRowHeight="14.6" x14ac:dyDescent="0.4"/>
  <cols>
    <col min="1" max="1" width="13.15234375" bestFit="1" customWidth="1"/>
    <col min="2" max="2" width="14.07421875" customWidth="1"/>
    <col min="3" max="3" width="18.3828125" customWidth="1"/>
    <col min="4" max="4" width="12.69140625" customWidth="1"/>
    <col min="5" max="5" width="9.3828125" customWidth="1"/>
    <col min="6" max="6" width="8.07421875" customWidth="1"/>
    <col min="7" max="7" width="7.4609375" customWidth="1"/>
    <col min="8" max="8" width="7.3828125" customWidth="1"/>
    <col min="9" max="11" width="6.3828125" customWidth="1"/>
    <col min="12" max="13" width="5.3828125" customWidth="1"/>
    <col min="14" max="14" width="3.3828125" customWidth="1"/>
    <col min="15" max="15" width="3.07421875" customWidth="1"/>
    <col min="16" max="16" width="3.69140625" customWidth="1"/>
    <col min="17" max="17" width="2.3828125" customWidth="1"/>
    <col min="18" max="18" width="2.07421875" customWidth="1"/>
    <col min="19" max="19" width="3.3828125" customWidth="1"/>
    <col min="20" max="20" width="3.4609375" customWidth="1"/>
    <col min="21" max="25" width="3.3828125" customWidth="1"/>
    <col min="26" max="26" width="4.61328125" customWidth="1"/>
    <col min="27" max="34" width="3.3828125" customWidth="1"/>
    <col min="35" max="38" width="3.69140625" customWidth="1"/>
    <col min="39" max="42" width="3.3828125" customWidth="1"/>
    <col min="43" max="43" width="4.61328125" customWidth="1"/>
    <col min="44" max="45" width="3.3828125" customWidth="1"/>
    <col min="46" max="47" width="3.69140625" customWidth="1"/>
    <col min="48" max="48" width="3.3828125" customWidth="1"/>
    <col min="49" max="49" width="3.61328125" customWidth="1"/>
    <col min="50" max="50" width="3.84375" customWidth="1"/>
    <col min="51" max="54" width="3.3828125" customWidth="1"/>
    <col min="55" max="56" width="6.921875" customWidth="1"/>
  </cols>
  <sheetData>
    <row r="1" spans="1:227" s="1522" customFormat="1" ht="45" customHeight="1" x14ac:dyDescent="0.25">
      <c r="A1" s="1499" t="s">
        <v>6</v>
      </c>
      <c r="B1" s="1500" t="s">
        <v>7</v>
      </c>
      <c r="C1" s="1501" t="s">
        <v>8</v>
      </c>
      <c r="D1" s="1502" t="s">
        <v>9</v>
      </c>
      <c r="E1" s="1503" t="s">
        <v>10</v>
      </c>
      <c r="F1" s="1504" t="s">
        <v>1375</v>
      </c>
      <c r="G1" s="1505" t="s">
        <v>1376</v>
      </c>
      <c r="H1" s="1505" t="s">
        <v>1377</v>
      </c>
      <c r="I1" s="1505" t="s">
        <v>1378</v>
      </c>
      <c r="J1" s="1505" t="s">
        <v>1379</v>
      </c>
      <c r="K1" s="1506" t="s">
        <v>1349</v>
      </c>
      <c r="L1" s="1507" t="s">
        <v>1390</v>
      </c>
      <c r="M1" s="1507" t="s">
        <v>1391</v>
      </c>
      <c r="N1" s="1508" t="s">
        <v>15</v>
      </c>
      <c r="O1" s="1508" t="s">
        <v>16</v>
      </c>
      <c r="P1" s="1509" t="s">
        <v>1380</v>
      </c>
      <c r="Q1" s="1507" t="s">
        <v>1381</v>
      </c>
      <c r="R1" s="1507" t="s">
        <v>1382</v>
      </c>
      <c r="S1" s="1510" t="s">
        <v>1383</v>
      </c>
      <c r="T1" s="1511" t="s">
        <v>1384</v>
      </c>
      <c r="U1" s="1512" t="s">
        <v>1385</v>
      </c>
      <c r="V1" s="1512" t="s">
        <v>1386</v>
      </c>
      <c r="W1" s="1512" t="s">
        <v>1387</v>
      </c>
      <c r="X1" s="1512" t="s">
        <v>1385</v>
      </c>
      <c r="Y1" s="1512" t="s">
        <v>1386</v>
      </c>
      <c r="Z1" s="1513" t="s">
        <v>1388</v>
      </c>
      <c r="AA1" s="1514" t="s">
        <v>1389</v>
      </c>
      <c r="AB1" s="1507" t="s">
        <v>33</v>
      </c>
      <c r="AC1" s="1507" t="s">
        <v>34</v>
      </c>
      <c r="AD1" s="1507" t="s">
        <v>35</v>
      </c>
      <c r="AE1" s="1501" t="s">
        <v>32</v>
      </c>
      <c r="AF1" s="1501" t="s">
        <v>36</v>
      </c>
      <c r="AG1" s="1501" t="s">
        <v>37</v>
      </c>
      <c r="AH1" s="1515" t="s">
        <v>26</v>
      </c>
      <c r="AI1" s="1516" t="s">
        <v>1392</v>
      </c>
      <c r="AJ1" s="1516" t="s">
        <v>1393</v>
      </c>
      <c r="AK1" s="1516" t="s">
        <v>1394</v>
      </c>
      <c r="AL1" s="1516" t="s">
        <v>1395</v>
      </c>
      <c r="AM1" s="1517" t="s">
        <v>1412</v>
      </c>
      <c r="AN1" s="1517" t="s">
        <v>1413</v>
      </c>
      <c r="AO1" s="1517" t="s">
        <v>1414</v>
      </c>
      <c r="AP1" s="1517" t="s">
        <v>1415</v>
      </c>
      <c r="AQ1" s="1517" t="s">
        <v>1416</v>
      </c>
      <c r="AR1" s="1517" t="s">
        <v>1417</v>
      </c>
      <c r="AS1" s="1517" t="s">
        <v>1418</v>
      </c>
      <c r="AT1" s="1517" t="s">
        <v>1419</v>
      </c>
      <c r="AU1" s="1517" t="s">
        <v>1420</v>
      </c>
      <c r="AV1" s="1517" t="s">
        <v>1421</v>
      </c>
      <c r="AW1" s="1518" t="s">
        <v>1422</v>
      </c>
      <c r="AX1" s="1518" t="s">
        <v>1423</v>
      </c>
      <c r="AY1" s="1519" t="s">
        <v>1424</v>
      </c>
      <c r="AZ1" s="1519" t="s">
        <v>1425</v>
      </c>
      <c r="BA1" s="1519" t="s">
        <v>1426</v>
      </c>
      <c r="BB1" s="1520" t="s">
        <v>1427</v>
      </c>
      <c r="BC1" s="1521" t="s">
        <v>1768</v>
      </c>
      <c r="BD1" s="1521" t="s">
        <v>1769</v>
      </c>
    </row>
    <row r="2" spans="1:227" s="2" customFormat="1" ht="19.5" customHeight="1" x14ac:dyDescent="0.4">
      <c r="A2" s="868" t="s">
        <v>865</v>
      </c>
      <c r="B2" s="868" t="s">
        <v>960</v>
      </c>
      <c r="C2" s="874" t="s">
        <v>979</v>
      </c>
      <c r="D2" s="383" t="s">
        <v>980</v>
      </c>
      <c r="E2" s="1331"/>
      <c r="F2" s="1173" t="s">
        <v>202</v>
      </c>
      <c r="G2" s="1181"/>
      <c r="H2" s="1183" t="s">
        <v>981</v>
      </c>
      <c r="I2" s="17"/>
      <c r="J2" s="17"/>
      <c r="K2" s="653">
        <f>IF(ISNUMBER(F2),F2,0)+IF(ISNUMBER(G2),G2,0)+IF(ISNUMBER(H2),H2,0)</f>
        <v>0</v>
      </c>
      <c r="L2" s="1191" t="str">
        <f>IF(IF(ISNUMBER(K2),K2,0)&gt;0,IF(ISNUMBER(F2),F2,0)/K2*100,"")</f>
        <v/>
      </c>
      <c r="M2" s="1194" t="str">
        <f>IF(IF(ISNUMBER(K2),K2,0)&gt;0,(IF(ISNUMBER(G2),G2,0)+IF(ISNUMBER(H2),H2,0))/K2*100,"")</f>
        <v/>
      </c>
      <c r="N2" s="348">
        <f t="shared" ref="N2:N65" si="0">IF(OR(K2="",NOT(ISNUMBER(K2))),1,IF(P2=0,1,IF(P2&gt;K2,2,IF(AT2&gt;K2,3,IF(AU2&gt;K2,4,5)))))</f>
        <v>2</v>
      </c>
      <c r="O2" s="1196"/>
      <c r="P2" s="1038">
        <f>AA2*Z2/1000000000*365</f>
        <v>0.19318971024923776</v>
      </c>
      <c r="Q2" s="1216" t="s">
        <v>42</v>
      </c>
      <c r="R2" s="709"/>
      <c r="S2" s="722"/>
      <c r="T2" s="732"/>
      <c r="U2" s="1224"/>
      <c r="V2" s="709"/>
      <c r="W2" s="709"/>
      <c r="X2" s="709"/>
      <c r="Y2" s="709"/>
      <c r="Z2" s="1230">
        <v>2872</v>
      </c>
      <c r="AA2" s="760">
        <v>184.29208822951668</v>
      </c>
      <c r="AB2" s="1231"/>
      <c r="AC2" s="1236"/>
      <c r="AD2" s="1236"/>
      <c r="AE2" s="1236"/>
      <c r="AF2" s="1236"/>
      <c r="AG2" s="1237"/>
      <c r="AH2" s="1238"/>
      <c r="AI2" s="1241">
        <v>2976</v>
      </c>
      <c r="AJ2" s="1241">
        <v>3081</v>
      </c>
      <c r="AK2" s="1241">
        <v>3191</v>
      </c>
      <c r="AL2" s="1245"/>
      <c r="AM2" s="1249"/>
      <c r="AN2" s="1253"/>
      <c r="AO2" s="1255"/>
      <c r="AP2" s="1256"/>
      <c r="AQ2" s="1258">
        <v>0.19318971024923776</v>
      </c>
      <c r="AR2" s="1255">
        <v>0.20810563813603017</v>
      </c>
      <c r="AS2" s="1255">
        <v>0.22364771773102637</v>
      </c>
      <c r="AT2" s="1255">
        <v>0.24012493584704153</v>
      </c>
      <c r="AU2" s="1255"/>
      <c r="AV2" s="1260"/>
      <c r="AW2" s="1261">
        <f t="shared" ref="AW2:AW26" si="1">K2-AT2</f>
        <v>-0.24012493584704153</v>
      </c>
      <c r="AX2" s="1263"/>
      <c r="AY2" s="1092"/>
      <c r="AZ2" s="1107"/>
      <c r="BA2" s="1107"/>
      <c r="BB2" s="1119"/>
    </row>
    <row r="3" spans="1:227" s="2" customFormat="1" ht="19.5" customHeight="1" x14ac:dyDescent="0.4">
      <c r="A3" s="868" t="s">
        <v>865</v>
      </c>
      <c r="B3" s="868" t="s">
        <v>960</v>
      </c>
      <c r="C3" s="874" t="s">
        <v>979</v>
      </c>
      <c r="D3" s="383" t="s">
        <v>982</v>
      </c>
      <c r="E3" s="232"/>
      <c r="F3" s="414" t="s">
        <v>202</v>
      </c>
      <c r="G3" s="415"/>
      <c r="H3" s="530" t="s">
        <v>981</v>
      </c>
      <c r="I3" s="21"/>
      <c r="J3" s="21"/>
      <c r="K3" s="651">
        <f>IF(ISNUMBER(F3),F3,0)+IF(ISNUMBER(G3),G3,0)+IF(ISNUMBER(H3),H3,0)</f>
        <v>0</v>
      </c>
      <c r="L3" s="659" t="str">
        <f>IF(IF(ISNUMBER(K3),K3,0)&gt;0,IF(ISNUMBER(F3),F3,0)/K3*100,"")</f>
        <v/>
      </c>
      <c r="M3" s="666" t="str">
        <f>IF(IF(ISNUMBER(K3),K3,0)&gt;0,(IF(ISNUMBER(G3),G3,0)+IF(ISNUMBER(H3),H3,0))/K3*100,"")</f>
        <v/>
      </c>
      <c r="N3" s="504">
        <f t="shared" si="0"/>
        <v>2</v>
      </c>
      <c r="O3" s="1020"/>
      <c r="P3" s="1032">
        <f>AA3*Z3/1000000000*365</f>
        <v>0.33241804664120755</v>
      </c>
      <c r="Q3" s="150" t="s">
        <v>42</v>
      </c>
      <c r="R3" s="707"/>
      <c r="S3" s="715"/>
      <c r="T3" s="726"/>
      <c r="U3" s="864"/>
      <c r="V3" s="707"/>
      <c r="W3" s="707"/>
      <c r="X3" s="707"/>
      <c r="Y3" s="707"/>
      <c r="Z3" s="742">
        <v>4394</v>
      </c>
      <c r="AA3" s="754">
        <v>207.2677228856333</v>
      </c>
      <c r="AB3" s="762"/>
      <c r="AC3" s="769"/>
      <c r="AD3" s="769"/>
      <c r="AE3" s="769"/>
      <c r="AF3" s="769"/>
      <c r="AG3" s="784"/>
      <c r="AH3" s="787"/>
      <c r="AI3" s="800">
        <v>4557</v>
      </c>
      <c r="AJ3" s="800">
        <v>4721</v>
      </c>
      <c r="AK3" s="800">
        <v>4885</v>
      </c>
      <c r="AL3" s="1059"/>
      <c r="AM3" s="1064"/>
      <c r="AN3" s="1054"/>
      <c r="AO3" s="812"/>
      <c r="AP3" s="814"/>
      <c r="AQ3" s="816">
        <v>0.3324180466412075</v>
      </c>
      <c r="AR3" s="812">
        <v>0.35687724639748825</v>
      </c>
      <c r="AS3" s="812">
        <v>0.38228502416542232</v>
      </c>
      <c r="AT3" s="812">
        <v>0.40856572722615631</v>
      </c>
      <c r="AU3" s="812"/>
      <c r="AV3" s="817"/>
      <c r="AW3" s="819">
        <f t="shared" si="1"/>
        <v>-0.40856572722615631</v>
      </c>
      <c r="AX3" s="822"/>
      <c r="AY3" s="1092"/>
      <c r="AZ3" s="1107"/>
      <c r="BA3" s="1107"/>
      <c r="BB3" s="1119"/>
    </row>
    <row r="4" spans="1:227" s="2" customFormat="1" ht="19.5" customHeight="1" x14ac:dyDescent="0.4">
      <c r="A4" s="868" t="s">
        <v>393</v>
      </c>
      <c r="B4" s="868" t="s">
        <v>394</v>
      </c>
      <c r="C4" s="914" t="s">
        <v>401</v>
      </c>
      <c r="D4" s="926" t="s">
        <v>406</v>
      </c>
      <c r="E4" s="250"/>
      <c r="F4" s="20" t="s">
        <v>42</v>
      </c>
      <c r="G4" s="21"/>
      <c r="H4" s="21"/>
      <c r="I4" s="21"/>
      <c r="J4" s="21"/>
      <c r="K4" s="1190">
        <v>0</v>
      </c>
      <c r="L4" s="659" t="str">
        <f t="shared" ref="L4:L13" si="2">IF(K4&gt;0,IF(ISNUMBER(F4),F4,0)/K4*100,"")</f>
        <v/>
      </c>
      <c r="M4" s="666" t="str">
        <f t="shared" ref="M4:M13" si="3">IF(K4&gt;0,(IF(ISNUMBER(G4),G4,0)+IF(ISNUMBER(H4),H4,0))/K4*100,"")</f>
        <v/>
      </c>
      <c r="N4" s="504">
        <f t="shared" si="0"/>
        <v>2</v>
      </c>
      <c r="O4" s="1208"/>
      <c r="P4" s="693">
        <v>2.9475031720176594E-2</v>
      </c>
      <c r="Q4" s="150" t="s">
        <v>42</v>
      </c>
      <c r="R4" s="707"/>
      <c r="S4" s="715"/>
      <c r="T4" s="726"/>
      <c r="U4" s="864"/>
      <c r="V4" s="707"/>
      <c r="W4" s="707"/>
      <c r="X4" s="707"/>
      <c r="Y4" s="707"/>
      <c r="Z4" s="742">
        <v>1212.5749999999998</v>
      </c>
      <c r="AA4" s="754">
        <f>P4*1000000000/365/Z4</f>
        <v>66.596714893617019</v>
      </c>
      <c r="AB4" s="762"/>
      <c r="AC4" s="769"/>
      <c r="AD4" s="769"/>
      <c r="AE4" s="769"/>
      <c r="AF4" s="769"/>
      <c r="AG4" s="784"/>
      <c r="AH4" s="787"/>
      <c r="AI4" s="797"/>
      <c r="AJ4" s="797"/>
      <c r="AK4" s="797"/>
      <c r="AL4" s="801"/>
      <c r="AM4" s="806"/>
      <c r="AN4" s="812"/>
      <c r="AO4" s="812"/>
      <c r="AP4" s="814"/>
      <c r="AQ4" s="816"/>
      <c r="AR4" s="812"/>
      <c r="AS4" s="812"/>
      <c r="AT4" s="812">
        <v>6.4180436296036356E-2</v>
      </c>
      <c r="AU4" s="812"/>
      <c r="AV4" s="817"/>
      <c r="AW4" s="819">
        <f t="shared" si="1"/>
        <v>-6.4180436296036356E-2</v>
      </c>
      <c r="AX4" s="822"/>
      <c r="AY4" s="1269"/>
      <c r="AZ4" s="1126"/>
      <c r="BA4" s="1126"/>
      <c r="BB4" s="1126"/>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167"/>
      <c r="HF4" s="167"/>
      <c r="HG4" s="167"/>
      <c r="HH4" s="167"/>
      <c r="HI4" s="167"/>
      <c r="HJ4" s="167"/>
      <c r="HK4" s="167"/>
      <c r="HL4" s="167"/>
      <c r="HM4" s="167"/>
      <c r="HN4" s="167"/>
      <c r="HO4" s="167"/>
      <c r="HP4" s="167"/>
      <c r="HQ4" s="167"/>
      <c r="HR4" s="167"/>
      <c r="HS4" s="167"/>
    </row>
    <row r="5" spans="1:227" s="2" customFormat="1" ht="19.5" customHeight="1" x14ac:dyDescent="0.4">
      <c r="A5" s="868" t="s">
        <v>393</v>
      </c>
      <c r="B5" s="868" t="s">
        <v>394</v>
      </c>
      <c r="C5" s="914" t="s">
        <v>401</v>
      </c>
      <c r="D5" s="265" t="s">
        <v>405</v>
      </c>
      <c r="E5" s="250"/>
      <c r="F5" s="20">
        <v>7.8839999999999993E-2</v>
      </c>
      <c r="G5" s="21"/>
      <c r="H5" s="21"/>
      <c r="I5" s="21"/>
      <c r="J5" s="21"/>
      <c r="K5" s="651">
        <v>7.8839999999999993E-2</v>
      </c>
      <c r="L5" s="659">
        <f t="shared" si="2"/>
        <v>100</v>
      </c>
      <c r="M5" s="666">
        <f t="shared" si="3"/>
        <v>0</v>
      </c>
      <c r="N5" s="504">
        <f t="shared" si="0"/>
        <v>2</v>
      </c>
      <c r="O5" s="1208"/>
      <c r="P5" s="693">
        <v>8.0606752713965973E-2</v>
      </c>
      <c r="Q5" s="150" t="s">
        <v>42</v>
      </c>
      <c r="R5" s="707"/>
      <c r="S5" s="715"/>
      <c r="T5" s="726"/>
      <c r="U5" s="864"/>
      <c r="V5" s="707"/>
      <c r="W5" s="707"/>
      <c r="X5" s="707"/>
      <c r="Y5" s="707"/>
      <c r="Z5" s="742">
        <v>4055.9399999999996</v>
      </c>
      <c r="AA5" s="754">
        <f>P5*1000000000/365/Z5</f>
        <v>54.448640363128483</v>
      </c>
      <c r="AB5" s="762"/>
      <c r="AC5" s="769"/>
      <c r="AD5" s="769"/>
      <c r="AE5" s="769"/>
      <c r="AF5" s="769"/>
      <c r="AG5" s="784"/>
      <c r="AH5" s="787"/>
      <c r="AI5" s="797"/>
      <c r="AJ5" s="797"/>
      <c r="AK5" s="797"/>
      <c r="AL5" s="801"/>
      <c r="AM5" s="806"/>
      <c r="AN5" s="812"/>
      <c r="AO5" s="812"/>
      <c r="AP5" s="814"/>
      <c r="AQ5" s="816"/>
      <c r="AR5" s="812"/>
      <c r="AS5" s="812"/>
      <c r="AT5" s="812">
        <v>0.17263843909308585</v>
      </c>
      <c r="AU5" s="812"/>
      <c r="AV5" s="817"/>
      <c r="AW5" s="819">
        <f t="shared" si="1"/>
        <v>-9.3798439093085856E-2</v>
      </c>
      <c r="AX5" s="822"/>
      <c r="AY5" s="1095"/>
      <c r="AZ5" s="1108"/>
      <c r="BA5" s="1108"/>
      <c r="BB5" s="1120"/>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row>
    <row r="6" spans="1:227" s="2" customFormat="1" ht="19.5" customHeight="1" x14ac:dyDescent="0.4">
      <c r="A6" s="868" t="s">
        <v>393</v>
      </c>
      <c r="B6" s="868" t="s">
        <v>394</v>
      </c>
      <c r="C6" s="914" t="s">
        <v>401</v>
      </c>
      <c r="D6" s="265" t="s">
        <v>402</v>
      </c>
      <c r="E6" s="250"/>
      <c r="F6" s="20" t="s">
        <v>42</v>
      </c>
      <c r="G6" s="21"/>
      <c r="H6" s="21" t="s">
        <v>42</v>
      </c>
      <c r="I6" s="21"/>
      <c r="J6" s="21"/>
      <c r="K6" s="651">
        <v>6.3537037037037036</v>
      </c>
      <c r="L6" s="659">
        <f t="shared" si="2"/>
        <v>0</v>
      </c>
      <c r="M6" s="666">
        <f t="shared" si="3"/>
        <v>0</v>
      </c>
      <c r="N6" s="504">
        <f t="shared" si="0"/>
        <v>2</v>
      </c>
      <c r="O6" s="1201"/>
      <c r="P6" s="693">
        <v>6.35881205</v>
      </c>
      <c r="Q6" s="150" t="s">
        <v>42</v>
      </c>
      <c r="R6" s="707"/>
      <c r="S6" s="715"/>
      <c r="T6" s="726"/>
      <c r="U6" s="864"/>
      <c r="V6" s="707"/>
      <c r="W6" s="707"/>
      <c r="X6" s="707"/>
      <c r="Y6" s="707"/>
      <c r="Z6" s="742">
        <v>0</v>
      </c>
      <c r="AA6" s="754"/>
      <c r="AB6" s="762"/>
      <c r="AC6" s="769"/>
      <c r="AD6" s="769"/>
      <c r="AE6" s="769"/>
      <c r="AF6" s="769"/>
      <c r="AG6" s="784"/>
      <c r="AH6" s="787"/>
      <c r="AI6" s="797"/>
      <c r="AJ6" s="797"/>
      <c r="AK6" s="797"/>
      <c r="AL6" s="801"/>
      <c r="AM6" s="806"/>
      <c r="AN6" s="812"/>
      <c r="AO6" s="812"/>
      <c r="AP6" s="814"/>
      <c r="AQ6" s="816"/>
      <c r="AR6" s="812"/>
      <c r="AS6" s="812"/>
      <c r="AT6" s="812">
        <v>16.722702678416042</v>
      </c>
      <c r="AU6" s="812"/>
      <c r="AV6" s="817"/>
      <c r="AW6" s="819">
        <f t="shared" si="1"/>
        <v>-10.368998974712337</v>
      </c>
      <c r="AX6" s="822"/>
      <c r="AY6" s="1095"/>
      <c r="AZ6" s="1108"/>
      <c r="BA6" s="1108"/>
      <c r="BB6" s="1120"/>
      <c r="BJ6" s="167"/>
      <c r="BK6" s="167"/>
      <c r="BL6" s="167"/>
      <c r="BM6" s="167"/>
      <c r="BN6" s="167"/>
      <c r="BO6" s="167"/>
      <c r="BP6" s="167"/>
      <c r="BQ6" s="167"/>
      <c r="BR6" s="167"/>
      <c r="BS6" s="167"/>
      <c r="BT6" s="167"/>
      <c r="BU6" s="167"/>
      <c r="BV6" s="167"/>
      <c r="BW6" s="167"/>
      <c r="BX6" s="167"/>
      <c r="BY6" s="167"/>
      <c r="BZ6" s="167"/>
      <c r="CA6" s="167"/>
      <c r="CB6" s="167"/>
      <c r="CC6" s="167"/>
      <c r="CD6" s="167"/>
      <c r="CE6" s="167"/>
      <c r="CF6" s="167"/>
      <c r="CG6" s="167"/>
      <c r="CH6" s="167"/>
      <c r="CI6" s="167"/>
      <c r="CJ6" s="167"/>
      <c r="CK6" s="167"/>
      <c r="CL6" s="167"/>
      <c r="CM6" s="167"/>
      <c r="CN6" s="167"/>
      <c r="CO6" s="167"/>
      <c r="CP6" s="167"/>
      <c r="CQ6" s="167"/>
      <c r="CR6" s="167"/>
      <c r="CS6" s="167"/>
      <c r="CT6" s="167"/>
      <c r="CU6" s="167"/>
      <c r="CV6" s="167"/>
      <c r="CW6" s="167"/>
      <c r="CX6" s="167"/>
      <c r="CY6" s="167"/>
      <c r="CZ6" s="167"/>
      <c r="DA6" s="167"/>
      <c r="DB6" s="167"/>
      <c r="DC6" s="167"/>
      <c r="DD6" s="167"/>
      <c r="DE6" s="167"/>
      <c r="DF6" s="167"/>
      <c r="DG6" s="167"/>
      <c r="DH6" s="167"/>
      <c r="DI6" s="167"/>
      <c r="DJ6" s="167"/>
      <c r="DK6" s="167"/>
      <c r="DL6" s="167"/>
      <c r="DM6" s="167"/>
      <c r="DN6" s="167"/>
      <c r="DO6" s="167"/>
      <c r="DP6" s="167"/>
      <c r="DQ6" s="167"/>
      <c r="DR6" s="167"/>
      <c r="DS6" s="167"/>
      <c r="DT6" s="167"/>
      <c r="DU6" s="167"/>
      <c r="DV6" s="167"/>
      <c r="DW6" s="167"/>
      <c r="DX6" s="167"/>
      <c r="DY6" s="167"/>
      <c r="DZ6" s="167"/>
      <c r="EA6" s="167"/>
      <c r="EB6" s="167"/>
      <c r="EC6" s="167"/>
      <c r="ED6" s="167"/>
      <c r="EE6" s="167"/>
      <c r="EF6" s="167"/>
      <c r="EG6" s="167"/>
      <c r="EH6" s="167"/>
      <c r="EI6" s="167"/>
      <c r="EJ6" s="167"/>
      <c r="EK6" s="167"/>
      <c r="EL6" s="167"/>
      <c r="EM6" s="167"/>
      <c r="EN6" s="167"/>
      <c r="EO6" s="167"/>
      <c r="EP6" s="167"/>
      <c r="EQ6" s="167"/>
      <c r="ER6" s="167"/>
      <c r="ES6" s="167"/>
      <c r="ET6" s="167"/>
      <c r="EU6" s="167"/>
      <c r="EV6" s="167"/>
      <c r="EW6" s="167"/>
      <c r="EX6" s="167"/>
      <c r="EY6" s="167"/>
      <c r="EZ6" s="167"/>
      <c r="FA6" s="167"/>
      <c r="FB6" s="167"/>
      <c r="FC6" s="167"/>
      <c r="FD6" s="167"/>
      <c r="FE6" s="167"/>
      <c r="FF6" s="167"/>
      <c r="FG6" s="167"/>
      <c r="FH6" s="167"/>
      <c r="FI6" s="167"/>
      <c r="FJ6" s="167"/>
      <c r="FK6" s="167"/>
      <c r="FL6" s="167"/>
      <c r="FM6" s="167"/>
      <c r="FN6" s="167"/>
      <c r="FO6" s="167"/>
      <c r="FP6" s="167"/>
      <c r="FQ6" s="167"/>
      <c r="FR6" s="167"/>
      <c r="FS6" s="167"/>
      <c r="FT6" s="167"/>
      <c r="FU6" s="167"/>
      <c r="FV6" s="167"/>
      <c r="FW6" s="167"/>
      <c r="FX6" s="167"/>
      <c r="FY6" s="167"/>
      <c r="FZ6" s="167"/>
      <c r="GA6" s="167"/>
      <c r="GB6" s="167"/>
      <c r="GC6" s="167"/>
      <c r="GD6" s="167"/>
      <c r="GE6" s="167"/>
      <c r="GF6" s="167"/>
      <c r="GG6" s="167"/>
      <c r="GH6" s="167"/>
      <c r="GI6" s="167"/>
      <c r="GJ6" s="167"/>
      <c r="GK6" s="167"/>
      <c r="GL6" s="167"/>
      <c r="GM6" s="167"/>
      <c r="GN6" s="167"/>
      <c r="GO6" s="167"/>
      <c r="GP6" s="167"/>
      <c r="GQ6" s="167"/>
      <c r="GR6" s="167"/>
      <c r="GS6" s="167"/>
      <c r="GT6" s="167"/>
      <c r="GU6" s="167"/>
      <c r="GV6" s="167"/>
      <c r="GW6" s="167"/>
      <c r="GX6" s="167"/>
      <c r="GY6" s="167"/>
      <c r="GZ6" s="167"/>
      <c r="HA6" s="167"/>
      <c r="HB6" s="167"/>
      <c r="HC6" s="167"/>
      <c r="HD6" s="167"/>
      <c r="HE6" s="167"/>
      <c r="HF6" s="167"/>
      <c r="HG6" s="167"/>
      <c r="HH6" s="167"/>
      <c r="HI6" s="167"/>
      <c r="HJ6" s="167"/>
      <c r="HK6" s="167"/>
      <c r="HL6" s="167"/>
      <c r="HM6" s="167"/>
      <c r="HN6" s="167"/>
      <c r="HO6" s="167"/>
      <c r="HP6" s="167"/>
      <c r="HQ6" s="167"/>
      <c r="HR6" s="167"/>
      <c r="HS6" s="167"/>
    </row>
    <row r="7" spans="1:227" s="2" customFormat="1" ht="19.5" customHeight="1" x14ac:dyDescent="0.4">
      <c r="A7" s="868" t="s">
        <v>393</v>
      </c>
      <c r="B7" s="868" t="s">
        <v>394</v>
      </c>
      <c r="C7" s="914" t="s">
        <v>401</v>
      </c>
      <c r="D7" s="267" t="s">
        <v>403</v>
      </c>
      <c r="E7" s="250"/>
      <c r="F7" s="20"/>
      <c r="G7" s="21"/>
      <c r="H7" s="21">
        <v>3.323</v>
      </c>
      <c r="I7" s="21"/>
      <c r="J7" s="21"/>
      <c r="K7" s="651">
        <v>3.3228518518518517</v>
      </c>
      <c r="L7" s="659">
        <f t="shared" si="2"/>
        <v>0</v>
      </c>
      <c r="M7" s="666">
        <f t="shared" si="3"/>
        <v>100.0044584638363</v>
      </c>
      <c r="N7" s="504">
        <f t="shared" si="0"/>
        <v>3</v>
      </c>
      <c r="O7" s="1206"/>
      <c r="P7" s="693">
        <v>3.2544253300000001</v>
      </c>
      <c r="Q7" s="151" t="s">
        <v>42</v>
      </c>
      <c r="R7" s="707"/>
      <c r="S7" s="715"/>
      <c r="T7" s="726"/>
      <c r="U7" s="864"/>
      <c r="V7" s="707"/>
      <c r="W7" s="707"/>
      <c r="X7" s="707"/>
      <c r="Y7" s="707"/>
      <c r="Z7" s="742">
        <v>112737.34000000001</v>
      </c>
      <c r="AA7" s="754">
        <f t="shared" ref="AA7:AA13" si="4">P7*1000000000/365/Z7</f>
        <v>79.088559130647539</v>
      </c>
      <c r="AB7" s="762"/>
      <c r="AC7" s="769"/>
      <c r="AD7" s="769"/>
      <c r="AE7" s="769"/>
      <c r="AF7" s="769"/>
      <c r="AG7" s="784"/>
      <c r="AH7" s="1053"/>
      <c r="AI7" s="1242"/>
      <c r="AJ7" s="1242"/>
      <c r="AK7" s="1242"/>
      <c r="AL7" s="1246"/>
      <c r="AM7" s="1250"/>
      <c r="AN7" s="1079"/>
      <c r="AO7" s="1072"/>
      <c r="AP7" s="1074"/>
      <c r="AQ7" s="1078"/>
      <c r="AR7" s="1079"/>
      <c r="AS7" s="812"/>
      <c r="AT7" s="1072">
        <v>7.2495914501946634</v>
      </c>
      <c r="AU7" s="1079"/>
      <c r="AV7" s="1081"/>
      <c r="AW7" s="1084">
        <f t="shared" si="1"/>
        <v>-3.9267395983428117</v>
      </c>
      <c r="AX7" s="1087"/>
      <c r="AY7" s="1095"/>
      <c r="AZ7" s="1108"/>
      <c r="BA7" s="1108"/>
      <c r="BB7" s="1120"/>
      <c r="BJ7" s="167"/>
      <c r="BK7" s="167"/>
      <c r="BL7" s="167"/>
      <c r="BM7" s="167"/>
      <c r="BN7" s="167"/>
      <c r="BO7" s="167"/>
      <c r="BP7" s="167"/>
      <c r="BQ7" s="167"/>
      <c r="BR7" s="167"/>
      <c r="BS7" s="167"/>
      <c r="BT7" s="167"/>
      <c r="BU7" s="167"/>
      <c r="BV7" s="167"/>
      <c r="BW7" s="167"/>
      <c r="BX7" s="167"/>
      <c r="BY7" s="167"/>
      <c r="BZ7" s="167"/>
      <c r="CA7" s="167"/>
      <c r="CB7" s="167"/>
      <c r="CC7" s="167"/>
      <c r="CD7" s="167"/>
      <c r="CE7" s="167"/>
      <c r="CF7" s="167"/>
      <c r="CG7" s="167"/>
      <c r="CH7" s="167"/>
      <c r="CI7" s="167"/>
      <c r="CJ7" s="167"/>
      <c r="CK7" s="167"/>
      <c r="CL7" s="167"/>
      <c r="CM7" s="167"/>
      <c r="CN7" s="167"/>
      <c r="CO7" s="167"/>
      <c r="CP7" s="167"/>
      <c r="CQ7" s="167"/>
      <c r="CR7" s="167"/>
      <c r="CS7" s="167"/>
      <c r="CT7" s="167"/>
      <c r="CU7" s="167"/>
      <c r="CV7" s="167"/>
      <c r="CW7" s="167"/>
      <c r="CX7" s="167"/>
      <c r="CY7" s="167"/>
      <c r="CZ7" s="167"/>
      <c r="DA7" s="167"/>
      <c r="DB7" s="167"/>
      <c r="DC7" s="167"/>
      <c r="DD7" s="167"/>
      <c r="DE7" s="167"/>
      <c r="DF7" s="167"/>
      <c r="DG7" s="167"/>
      <c r="DH7" s="167"/>
      <c r="DI7" s="167"/>
      <c r="DJ7" s="167"/>
      <c r="DK7" s="167"/>
      <c r="DL7" s="167"/>
      <c r="DM7" s="167"/>
      <c r="DN7" s="167"/>
      <c r="DO7" s="167"/>
      <c r="DP7" s="167"/>
      <c r="DQ7" s="167"/>
      <c r="DR7" s="167"/>
      <c r="DS7" s="167"/>
      <c r="DT7" s="167"/>
      <c r="DU7" s="167"/>
      <c r="DV7" s="167"/>
      <c r="DW7" s="167"/>
      <c r="DX7" s="167"/>
      <c r="DY7" s="167"/>
      <c r="DZ7" s="167"/>
      <c r="EA7" s="167"/>
      <c r="EB7" s="167"/>
      <c r="EC7" s="167"/>
      <c r="ED7" s="167"/>
      <c r="EE7" s="167"/>
      <c r="EF7" s="167"/>
      <c r="EG7" s="167"/>
      <c r="EH7" s="167"/>
      <c r="EI7" s="167"/>
      <c r="EJ7" s="167"/>
      <c r="EK7" s="167"/>
      <c r="EL7" s="167"/>
      <c r="EM7" s="167"/>
      <c r="EN7" s="167"/>
      <c r="EO7" s="167"/>
      <c r="EP7" s="167"/>
      <c r="EQ7" s="167"/>
      <c r="ER7" s="167"/>
      <c r="ES7" s="167"/>
      <c r="ET7" s="167"/>
      <c r="EU7" s="167"/>
      <c r="EV7" s="167"/>
      <c r="EW7" s="167"/>
      <c r="EX7" s="167"/>
      <c r="EY7" s="167"/>
      <c r="EZ7" s="167"/>
      <c r="FA7" s="167"/>
      <c r="FB7" s="167"/>
      <c r="FC7" s="167"/>
      <c r="FD7" s="167"/>
      <c r="FE7" s="167"/>
      <c r="FF7" s="167"/>
      <c r="FG7" s="167"/>
      <c r="FH7" s="167"/>
      <c r="FI7" s="167"/>
      <c r="FJ7" s="167"/>
      <c r="FK7" s="167"/>
      <c r="FL7" s="167"/>
      <c r="FM7" s="167"/>
      <c r="FN7" s="167"/>
      <c r="FO7" s="167"/>
      <c r="FP7" s="167"/>
      <c r="FQ7" s="167"/>
      <c r="FR7" s="167"/>
      <c r="FS7" s="167"/>
      <c r="FT7" s="167"/>
      <c r="FU7" s="167"/>
      <c r="FV7" s="167"/>
      <c r="FW7" s="167"/>
      <c r="FX7" s="167"/>
      <c r="FY7" s="167"/>
      <c r="FZ7" s="167"/>
      <c r="GA7" s="167"/>
      <c r="GB7" s="167"/>
      <c r="GC7" s="167"/>
      <c r="GD7" s="167"/>
      <c r="GE7" s="167"/>
      <c r="GF7" s="167"/>
      <c r="GG7" s="167"/>
      <c r="GH7" s="167"/>
      <c r="GI7" s="167"/>
      <c r="GJ7" s="167"/>
      <c r="GK7" s="167"/>
      <c r="GL7" s="167"/>
      <c r="GM7" s="167"/>
      <c r="GN7" s="167"/>
      <c r="GO7" s="167"/>
      <c r="GP7" s="167"/>
      <c r="GQ7" s="167"/>
      <c r="GR7" s="167"/>
      <c r="GS7" s="167"/>
      <c r="GT7" s="167"/>
      <c r="GU7" s="167"/>
      <c r="GV7" s="167"/>
      <c r="GW7" s="167"/>
      <c r="GX7" s="167"/>
      <c r="GY7" s="167"/>
      <c r="GZ7" s="167"/>
      <c r="HA7" s="167"/>
      <c r="HB7" s="167"/>
      <c r="HC7" s="167"/>
      <c r="HD7" s="167"/>
      <c r="HE7" s="167"/>
      <c r="HF7" s="167"/>
      <c r="HG7" s="167"/>
      <c r="HH7" s="167"/>
      <c r="HI7" s="167"/>
      <c r="HJ7" s="167"/>
      <c r="HK7" s="167"/>
      <c r="HL7" s="167"/>
      <c r="HM7" s="167"/>
      <c r="HN7" s="167"/>
      <c r="HO7" s="167"/>
      <c r="HP7" s="167"/>
      <c r="HQ7" s="167"/>
      <c r="HR7" s="167"/>
      <c r="HS7" s="167"/>
    </row>
    <row r="8" spans="1:227" s="2" customFormat="1" ht="19.5" customHeight="1" x14ac:dyDescent="0.4">
      <c r="A8" s="868" t="s">
        <v>393</v>
      </c>
      <c r="B8" s="868" t="s">
        <v>394</v>
      </c>
      <c r="C8" s="914" t="s">
        <v>401</v>
      </c>
      <c r="D8" s="597" t="s">
        <v>404</v>
      </c>
      <c r="E8" s="250"/>
      <c r="F8" s="20"/>
      <c r="G8" s="21"/>
      <c r="H8" s="21">
        <f>K8</f>
        <v>9.4629629629629619E-2</v>
      </c>
      <c r="I8" s="21"/>
      <c r="J8" s="21"/>
      <c r="K8" s="651">
        <v>9.4629629629629619E-2</v>
      </c>
      <c r="L8" s="659">
        <f t="shared" si="2"/>
        <v>0</v>
      </c>
      <c r="M8" s="666">
        <f t="shared" si="3"/>
        <v>100</v>
      </c>
      <c r="N8" s="504">
        <f t="shared" si="0"/>
        <v>2</v>
      </c>
      <c r="O8" s="1197"/>
      <c r="P8" s="693">
        <v>0.10278676425</v>
      </c>
      <c r="Q8" s="151" t="s">
        <v>42</v>
      </c>
      <c r="R8" s="707"/>
      <c r="S8" s="715"/>
      <c r="T8" s="726"/>
      <c r="U8" s="864"/>
      <c r="V8" s="707"/>
      <c r="W8" s="707"/>
      <c r="X8" s="707"/>
      <c r="Y8" s="707"/>
      <c r="Z8" s="742">
        <v>3273.34</v>
      </c>
      <c r="AA8" s="754">
        <f t="shared" si="4"/>
        <v>86.03065165478418</v>
      </c>
      <c r="AB8" s="762"/>
      <c r="AC8" s="769"/>
      <c r="AD8" s="769"/>
      <c r="AE8" s="769"/>
      <c r="AF8" s="769"/>
      <c r="AG8" s="784"/>
      <c r="AH8" s="1048"/>
      <c r="AI8" s="1243"/>
      <c r="AJ8" s="1243"/>
      <c r="AK8" s="1243"/>
      <c r="AL8" s="1247"/>
      <c r="AM8" s="1065"/>
      <c r="AN8" s="813"/>
      <c r="AO8" s="813"/>
      <c r="AP8" s="815"/>
      <c r="AQ8" s="1076"/>
      <c r="AR8" s="813"/>
      <c r="AS8" s="812"/>
      <c r="AT8" s="813">
        <v>0.32314324305351233</v>
      </c>
      <c r="AU8" s="813"/>
      <c r="AV8" s="818"/>
      <c r="AW8" s="820">
        <f t="shared" si="1"/>
        <v>-0.22851361342388271</v>
      </c>
      <c r="AX8" s="824"/>
      <c r="AY8" s="1095"/>
      <c r="AZ8" s="1108"/>
      <c r="BA8" s="1108"/>
      <c r="BB8" s="1120"/>
      <c r="BJ8" s="167"/>
      <c r="BK8" s="167"/>
      <c r="BL8" s="167"/>
      <c r="BM8" s="167"/>
      <c r="BN8" s="167"/>
      <c r="BO8" s="167"/>
      <c r="BP8" s="167"/>
      <c r="BQ8" s="167"/>
      <c r="BR8" s="167"/>
      <c r="BS8" s="167"/>
      <c r="BT8" s="167"/>
      <c r="BU8" s="167"/>
      <c r="BV8" s="167"/>
      <c r="BW8" s="167"/>
      <c r="BX8" s="167"/>
      <c r="BY8" s="167"/>
      <c r="BZ8" s="167"/>
      <c r="CA8" s="167"/>
      <c r="CB8" s="167"/>
      <c r="CC8" s="167"/>
      <c r="CD8" s="167"/>
      <c r="CE8" s="167"/>
      <c r="CF8" s="167"/>
      <c r="CG8" s="167"/>
      <c r="CH8" s="167"/>
      <c r="CI8" s="167"/>
      <c r="CJ8" s="167"/>
      <c r="CK8" s="167"/>
      <c r="CL8" s="167"/>
      <c r="CM8" s="167"/>
      <c r="CN8" s="167"/>
      <c r="CO8" s="167"/>
      <c r="CP8" s="167"/>
      <c r="CQ8" s="167"/>
      <c r="CR8" s="167"/>
      <c r="CS8" s="167"/>
      <c r="CT8" s="167"/>
      <c r="CU8" s="167"/>
      <c r="CV8" s="167"/>
      <c r="CW8" s="167"/>
      <c r="CX8" s="167"/>
      <c r="CY8" s="167"/>
      <c r="CZ8" s="167"/>
      <c r="DA8" s="167"/>
      <c r="DB8" s="167"/>
      <c r="DC8" s="167"/>
      <c r="DD8" s="167"/>
      <c r="DE8" s="167"/>
      <c r="DF8" s="167"/>
      <c r="DG8" s="167"/>
      <c r="DH8" s="167"/>
      <c r="DI8" s="167"/>
      <c r="DJ8" s="167"/>
      <c r="DK8" s="167"/>
      <c r="DL8" s="167"/>
      <c r="DM8" s="167"/>
      <c r="DN8" s="167"/>
      <c r="DO8" s="167"/>
      <c r="DP8" s="167"/>
      <c r="DQ8" s="167"/>
      <c r="DR8" s="167"/>
      <c r="DS8" s="167"/>
      <c r="DT8" s="167"/>
      <c r="DU8" s="167"/>
      <c r="DV8" s="167"/>
      <c r="DW8" s="167"/>
      <c r="DX8" s="167"/>
      <c r="DY8" s="167"/>
      <c r="DZ8" s="167"/>
      <c r="EA8" s="167"/>
      <c r="EB8" s="167"/>
      <c r="EC8" s="167"/>
      <c r="ED8" s="167"/>
      <c r="EE8" s="167"/>
      <c r="EF8" s="167"/>
      <c r="EG8" s="167"/>
      <c r="EH8" s="167"/>
      <c r="EI8" s="167"/>
      <c r="EJ8" s="167"/>
      <c r="EK8" s="167"/>
      <c r="EL8" s="167"/>
      <c r="EM8" s="167"/>
      <c r="EN8" s="167"/>
      <c r="EO8" s="167"/>
      <c r="EP8" s="167"/>
      <c r="EQ8" s="167"/>
      <c r="ER8" s="167"/>
      <c r="ES8" s="167"/>
      <c r="ET8" s="167"/>
      <c r="EU8" s="167"/>
      <c r="EV8" s="167"/>
      <c r="EW8" s="167"/>
      <c r="EX8" s="167"/>
      <c r="EY8" s="167"/>
      <c r="EZ8" s="167"/>
      <c r="FA8" s="167"/>
      <c r="FB8" s="167"/>
      <c r="FC8" s="167"/>
      <c r="FD8" s="167"/>
      <c r="FE8" s="167"/>
      <c r="FF8" s="167"/>
      <c r="FG8" s="167"/>
      <c r="FH8" s="167"/>
      <c r="FI8" s="167"/>
      <c r="FJ8" s="167"/>
      <c r="FK8" s="167"/>
      <c r="FL8" s="167"/>
      <c r="FM8" s="167"/>
      <c r="FN8" s="167"/>
      <c r="FO8" s="167"/>
      <c r="FP8" s="167"/>
      <c r="FQ8" s="167"/>
      <c r="FR8" s="167"/>
      <c r="FS8" s="167"/>
      <c r="FT8" s="167"/>
      <c r="FU8" s="167"/>
      <c r="FV8" s="167"/>
      <c r="FW8" s="167"/>
      <c r="FX8" s="167"/>
      <c r="FY8" s="167"/>
      <c r="FZ8" s="167"/>
      <c r="GA8" s="167"/>
      <c r="GB8" s="167"/>
      <c r="GC8" s="167"/>
      <c r="GD8" s="167"/>
      <c r="GE8" s="167"/>
      <c r="GF8" s="167"/>
      <c r="GG8" s="167"/>
      <c r="GH8" s="167"/>
      <c r="GI8" s="167"/>
      <c r="GJ8" s="167"/>
      <c r="GK8" s="167"/>
      <c r="GL8" s="167"/>
      <c r="GM8" s="167"/>
      <c r="GN8" s="167"/>
      <c r="GO8" s="167"/>
      <c r="GP8" s="167"/>
      <c r="GQ8" s="167"/>
      <c r="GR8" s="167"/>
      <c r="GS8" s="167"/>
      <c r="GT8" s="167"/>
      <c r="GU8" s="167"/>
      <c r="GV8" s="167"/>
      <c r="GW8" s="167"/>
      <c r="GX8" s="167"/>
      <c r="GY8" s="167"/>
      <c r="GZ8" s="167"/>
      <c r="HA8" s="167"/>
      <c r="HB8" s="167"/>
      <c r="HC8" s="167"/>
      <c r="HD8" s="167"/>
      <c r="HE8" s="167"/>
      <c r="HF8" s="167"/>
      <c r="HG8" s="167"/>
      <c r="HH8" s="167"/>
      <c r="HI8" s="167"/>
      <c r="HJ8" s="167"/>
      <c r="HK8" s="167"/>
      <c r="HL8" s="167"/>
      <c r="HM8" s="167"/>
      <c r="HN8" s="167"/>
      <c r="HO8" s="167"/>
      <c r="HP8" s="167"/>
      <c r="HQ8" s="167"/>
      <c r="HR8" s="167"/>
      <c r="HS8" s="167"/>
    </row>
    <row r="9" spans="1:227" s="2" customFormat="1" ht="19.5" customHeight="1" x14ac:dyDescent="0.4">
      <c r="A9" s="868" t="s">
        <v>393</v>
      </c>
      <c r="B9" s="868" t="s">
        <v>394</v>
      </c>
      <c r="C9" s="914" t="s">
        <v>401</v>
      </c>
      <c r="D9" s="597" t="s">
        <v>404</v>
      </c>
      <c r="E9" s="250"/>
      <c r="F9" s="20"/>
      <c r="G9" s="21"/>
      <c r="H9" s="21">
        <f>K9</f>
        <v>0.30979037037037033</v>
      </c>
      <c r="I9" s="21"/>
      <c r="J9" s="21"/>
      <c r="K9" s="651">
        <v>0.30979037037037033</v>
      </c>
      <c r="L9" s="659">
        <f t="shared" si="2"/>
        <v>0</v>
      </c>
      <c r="M9" s="666">
        <f t="shared" si="3"/>
        <v>100</v>
      </c>
      <c r="N9" s="504">
        <f t="shared" si="0"/>
        <v>3</v>
      </c>
      <c r="O9" s="1200"/>
      <c r="P9" s="693">
        <v>0.28226655502874237</v>
      </c>
      <c r="Q9" s="151" t="s">
        <v>42</v>
      </c>
      <c r="R9" s="707"/>
      <c r="S9" s="715"/>
      <c r="T9" s="726"/>
      <c r="U9" s="864"/>
      <c r="V9" s="707"/>
      <c r="W9" s="707"/>
      <c r="X9" s="707"/>
      <c r="Y9" s="707"/>
      <c r="Z9" s="742">
        <v>12859.550000000001</v>
      </c>
      <c r="AA9" s="754">
        <f t="shared" si="4"/>
        <v>60.136865401666967</v>
      </c>
      <c r="AB9" s="762"/>
      <c r="AC9" s="769"/>
      <c r="AD9" s="769"/>
      <c r="AE9" s="769"/>
      <c r="AF9" s="769"/>
      <c r="AG9" s="784"/>
      <c r="AH9" s="787"/>
      <c r="AI9" s="797"/>
      <c r="AJ9" s="797"/>
      <c r="AK9" s="797"/>
      <c r="AL9" s="801"/>
      <c r="AM9" s="806"/>
      <c r="AN9" s="812"/>
      <c r="AO9" s="812"/>
      <c r="AP9" s="814"/>
      <c r="AQ9" s="816"/>
      <c r="AR9" s="812"/>
      <c r="AS9" s="812"/>
      <c r="AT9" s="812">
        <v>0.60454063496719557</v>
      </c>
      <c r="AU9" s="812"/>
      <c r="AV9" s="817"/>
      <c r="AW9" s="819">
        <f t="shared" si="1"/>
        <v>-0.29475026459682524</v>
      </c>
      <c r="AX9" s="822"/>
      <c r="AY9" s="1095"/>
      <c r="AZ9" s="1108"/>
      <c r="BA9" s="1108"/>
      <c r="BB9" s="1120"/>
      <c r="BJ9" s="167"/>
      <c r="BK9" s="167"/>
      <c r="BL9" s="167"/>
      <c r="BM9" s="167"/>
      <c r="BN9" s="167"/>
      <c r="BO9" s="167"/>
      <c r="BP9" s="167"/>
      <c r="BQ9" s="167"/>
      <c r="BR9" s="167"/>
      <c r="BS9" s="167"/>
      <c r="BT9" s="167"/>
      <c r="BU9" s="167"/>
      <c r="BV9" s="167"/>
      <c r="BW9" s="167"/>
      <c r="BX9" s="167"/>
      <c r="BY9" s="167"/>
      <c r="BZ9" s="167"/>
      <c r="CA9" s="167"/>
      <c r="CB9" s="167"/>
      <c r="CC9" s="167"/>
      <c r="CD9" s="167"/>
      <c r="CE9" s="167"/>
      <c r="CF9" s="167"/>
      <c r="CG9" s="167"/>
      <c r="CH9" s="167"/>
      <c r="CI9" s="167"/>
      <c r="CJ9" s="167"/>
      <c r="CK9" s="167"/>
      <c r="CL9" s="167"/>
      <c r="CM9" s="167"/>
      <c r="CN9" s="167"/>
      <c r="CO9" s="167"/>
      <c r="CP9" s="167"/>
      <c r="CQ9" s="167"/>
      <c r="CR9" s="167"/>
      <c r="CS9" s="167"/>
      <c r="CT9" s="167"/>
      <c r="CU9" s="167"/>
      <c r="CV9" s="167"/>
      <c r="CW9" s="167"/>
      <c r="CX9" s="167"/>
      <c r="CY9" s="167"/>
      <c r="CZ9" s="167"/>
      <c r="DA9" s="167"/>
      <c r="DB9" s="167"/>
      <c r="DC9" s="167"/>
      <c r="DD9" s="167"/>
      <c r="DE9" s="167"/>
      <c r="DF9" s="167"/>
      <c r="DG9" s="167"/>
      <c r="DH9" s="167"/>
      <c r="DI9" s="167"/>
      <c r="DJ9" s="167"/>
      <c r="DK9" s="167"/>
      <c r="DL9" s="167"/>
      <c r="DM9" s="167"/>
      <c r="DN9" s="167"/>
      <c r="DO9" s="167"/>
      <c r="DP9" s="167"/>
      <c r="DQ9" s="167"/>
      <c r="DR9" s="167"/>
      <c r="DS9" s="167"/>
      <c r="DT9" s="167"/>
      <c r="DU9" s="167"/>
      <c r="DV9" s="167"/>
      <c r="DW9" s="167"/>
      <c r="DX9" s="167"/>
      <c r="DY9" s="167"/>
      <c r="DZ9" s="167"/>
      <c r="EA9" s="167"/>
      <c r="EB9" s="167"/>
      <c r="EC9" s="167"/>
      <c r="ED9" s="167"/>
      <c r="EE9" s="167"/>
      <c r="EF9" s="167"/>
      <c r="EG9" s="167"/>
      <c r="EH9" s="167"/>
      <c r="EI9" s="167"/>
      <c r="EJ9" s="167"/>
      <c r="EK9" s="167"/>
      <c r="EL9" s="167"/>
      <c r="EM9" s="167"/>
      <c r="EN9" s="167"/>
      <c r="EO9" s="167"/>
      <c r="EP9" s="167"/>
      <c r="EQ9" s="167"/>
      <c r="ER9" s="167"/>
      <c r="ES9" s="167"/>
      <c r="ET9" s="167"/>
      <c r="EU9" s="167"/>
      <c r="EV9" s="167"/>
      <c r="EW9" s="167"/>
      <c r="EX9" s="167"/>
      <c r="EY9" s="167"/>
      <c r="EZ9" s="167"/>
      <c r="FA9" s="167"/>
      <c r="FB9" s="167"/>
      <c r="FC9" s="167"/>
      <c r="FD9" s="167"/>
      <c r="FE9" s="167"/>
      <c r="FF9" s="167"/>
      <c r="FG9" s="167"/>
      <c r="FH9" s="167"/>
      <c r="FI9" s="167"/>
      <c r="FJ9" s="167"/>
      <c r="FK9" s="167"/>
      <c r="FL9" s="167"/>
      <c r="FM9" s="167"/>
      <c r="FN9" s="167"/>
      <c r="FO9" s="167"/>
      <c r="FP9" s="167"/>
      <c r="FQ9" s="167"/>
      <c r="FR9" s="167"/>
      <c r="FS9" s="167"/>
      <c r="FT9" s="167"/>
      <c r="FU9" s="167"/>
      <c r="FV9" s="167"/>
      <c r="FW9" s="167"/>
      <c r="FX9" s="167"/>
      <c r="FY9" s="167"/>
      <c r="FZ9" s="167"/>
      <c r="GA9" s="167"/>
      <c r="GB9" s="167"/>
      <c r="GC9" s="167"/>
      <c r="GD9" s="167"/>
      <c r="GE9" s="167"/>
      <c r="GF9" s="167"/>
      <c r="GG9" s="167"/>
      <c r="GH9" s="167"/>
      <c r="GI9" s="167"/>
      <c r="GJ9" s="167"/>
      <c r="GK9" s="167"/>
      <c r="GL9" s="167"/>
      <c r="GM9" s="167"/>
      <c r="GN9" s="167"/>
      <c r="GO9" s="167"/>
      <c r="GP9" s="167"/>
      <c r="GQ9" s="167"/>
      <c r="GR9" s="167"/>
      <c r="GS9" s="167"/>
      <c r="GT9" s="167"/>
      <c r="GU9" s="167"/>
      <c r="GV9" s="167"/>
      <c r="GW9" s="167"/>
      <c r="GX9" s="167"/>
      <c r="GY9" s="167"/>
      <c r="GZ9" s="167"/>
      <c r="HA9" s="167"/>
      <c r="HB9" s="167"/>
      <c r="HC9" s="167"/>
      <c r="HD9" s="167"/>
      <c r="HE9" s="167"/>
      <c r="HF9" s="167"/>
      <c r="HG9" s="167"/>
      <c r="HH9" s="167"/>
      <c r="HI9" s="167"/>
      <c r="HJ9" s="167"/>
      <c r="HK9" s="167"/>
      <c r="HL9" s="167"/>
      <c r="HM9" s="167"/>
      <c r="HN9" s="167"/>
      <c r="HO9" s="167"/>
      <c r="HP9" s="167"/>
      <c r="HQ9" s="167"/>
      <c r="HR9" s="167"/>
      <c r="HS9" s="167"/>
    </row>
    <row r="10" spans="1:227" s="2" customFormat="1" ht="19.5" customHeight="1" x14ac:dyDescent="0.4">
      <c r="A10" s="868" t="s">
        <v>393</v>
      </c>
      <c r="B10" s="868" t="s">
        <v>394</v>
      </c>
      <c r="C10" s="914" t="s">
        <v>401</v>
      </c>
      <c r="D10" s="597" t="s">
        <v>404</v>
      </c>
      <c r="E10" s="250"/>
      <c r="F10" s="20"/>
      <c r="G10" s="21"/>
      <c r="H10" s="21">
        <f>K10</f>
        <v>0.13518518518518516</v>
      </c>
      <c r="I10" s="21"/>
      <c r="J10" s="21"/>
      <c r="K10" s="651">
        <v>0.13518518518518516</v>
      </c>
      <c r="L10" s="659">
        <f t="shared" si="2"/>
        <v>0</v>
      </c>
      <c r="M10" s="666">
        <f t="shared" si="3"/>
        <v>100</v>
      </c>
      <c r="N10" s="504">
        <f t="shared" si="0"/>
        <v>2</v>
      </c>
      <c r="O10" s="1200"/>
      <c r="P10" s="693">
        <v>0.14603755911600194</v>
      </c>
      <c r="Q10" s="151" t="s">
        <v>42</v>
      </c>
      <c r="R10" s="707"/>
      <c r="S10" s="715"/>
      <c r="T10" s="726"/>
      <c r="U10" s="864"/>
      <c r="V10" s="707"/>
      <c r="W10" s="707"/>
      <c r="X10" s="707"/>
      <c r="Y10" s="707"/>
      <c r="Z10" s="742">
        <v>6380.85</v>
      </c>
      <c r="AA10" s="754">
        <f t="shared" si="4"/>
        <v>62.703699614890887</v>
      </c>
      <c r="AB10" s="762"/>
      <c r="AC10" s="769"/>
      <c r="AD10" s="769"/>
      <c r="AE10" s="769"/>
      <c r="AF10" s="769"/>
      <c r="AG10" s="784"/>
      <c r="AH10" s="787"/>
      <c r="AI10" s="797"/>
      <c r="AJ10" s="797"/>
      <c r="AK10" s="797"/>
      <c r="AL10" s="801"/>
      <c r="AM10" s="806"/>
      <c r="AN10" s="812"/>
      <c r="AO10" s="812"/>
      <c r="AP10" s="814"/>
      <c r="AQ10" s="816"/>
      <c r="AR10" s="812"/>
      <c r="AS10" s="812"/>
      <c r="AT10" s="812">
        <v>0.31277399728797955</v>
      </c>
      <c r="AU10" s="812"/>
      <c r="AV10" s="817"/>
      <c r="AW10" s="819">
        <f t="shared" si="1"/>
        <v>-0.1775888121027944</v>
      </c>
      <c r="AX10" s="822"/>
      <c r="AY10" s="1095"/>
      <c r="AZ10" s="1108"/>
      <c r="BA10" s="1108"/>
      <c r="BB10" s="1120"/>
      <c r="BJ10" s="167"/>
      <c r="BK10" s="167"/>
      <c r="BL10" s="167"/>
      <c r="BM10" s="167"/>
      <c r="BN10" s="167"/>
      <c r="BO10" s="167"/>
      <c r="BP10" s="167"/>
      <c r="BQ10" s="167"/>
      <c r="BR10" s="167"/>
      <c r="BS10" s="167"/>
      <c r="BT10" s="167"/>
      <c r="BU10" s="167"/>
      <c r="BV10" s="167"/>
      <c r="BW10" s="167"/>
      <c r="BX10" s="167"/>
      <c r="BY10" s="167"/>
      <c r="BZ10" s="167"/>
      <c r="CA10" s="167"/>
      <c r="CB10" s="167"/>
      <c r="CC10" s="167"/>
      <c r="CD10" s="167"/>
      <c r="CE10" s="167"/>
      <c r="CF10" s="167"/>
      <c r="CG10" s="167"/>
      <c r="CH10" s="167"/>
      <c r="CI10" s="167"/>
      <c r="CJ10" s="167"/>
      <c r="CK10" s="167"/>
      <c r="CL10" s="167"/>
      <c r="CM10" s="167"/>
      <c r="CN10" s="167"/>
      <c r="CO10" s="167"/>
      <c r="CP10" s="167"/>
      <c r="CQ10" s="167"/>
      <c r="CR10" s="167"/>
      <c r="CS10" s="167"/>
      <c r="CT10" s="167"/>
      <c r="CU10" s="167"/>
      <c r="CV10" s="167"/>
      <c r="CW10" s="167"/>
      <c r="CX10" s="167"/>
      <c r="CY10" s="167"/>
      <c r="CZ10" s="167"/>
      <c r="DA10" s="167"/>
      <c r="DB10" s="167"/>
      <c r="DC10" s="167"/>
      <c r="DD10" s="167"/>
      <c r="DE10" s="167"/>
      <c r="DF10" s="167"/>
      <c r="DG10" s="167"/>
      <c r="DH10" s="167"/>
      <c r="DI10" s="167"/>
      <c r="DJ10" s="167"/>
      <c r="DK10" s="167"/>
      <c r="DL10" s="167"/>
      <c r="DM10" s="167"/>
      <c r="DN10" s="167"/>
      <c r="DO10" s="167"/>
      <c r="DP10" s="167"/>
      <c r="DQ10" s="167"/>
      <c r="DR10" s="167"/>
      <c r="DS10" s="167"/>
      <c r="DT10" s="167"/>
      <c r="DU10" s="167"/>
      <c r="DV10" s="167"/>
      <c r="DW10" s="167"/>
      <c r="DX10" s="167"/>
      <c r="DY10" s="167"/>
      <c r="DZ10" s="167"/>
      <c r="EA10" s="167"/>
      <c r="EB10" s="167"/>
      <c r="EC10" s="167"/>
      <c r="ED10" s="167"/>
      <c r="EE10" s="167"/>
      <c r="EF10" s="167"/>
      <c r="EG10" s="167"/>
      <c r="EH10" s="167"/>
      <c r="EI10" s="167"/>
      <c r="EJ10" s="167"/>
      <c r="EK10" s="167"/>
      <c r="EL10" s="167"/>
      <c r="EM10" s="167"/>
      <c r="EN10" s="167"/>
      <c r="EO10" s="167"/>
      <c r="EP10" s="167"/>
      <c r="EQ10" s="167"/>
      <c r="ER10" s="167"/>
      <c r="ES10" s="167"/>
      <c r="ET10" s="167"/>
      <c r="EU10" s="167"/>
      <c r="EV10" s="167"/>
      <c r="EW10" s="167"/>
      <c r="EX10" s="167"/>
      <c r="EY10" s="167"/>
      <c r="EZ10" s="167"/>
      <c r="FA10" s="167"/>
      <c r="FB10" s="167"/>
      <c r="FC10" s="167"/>
      <c r="FD10" s="167"/>
      <c r="FE10" s="167"/>
      <c r="FF10" s="167"/>
      <c r="FG10" s="167"/>
      <c r="FH10" s="167"/>
      <c r="FI10" s="167"/>
      <c r="FJ10" s="167"/>
      <c r="FK10" s="167"/>
      <c r="FL10" s="167"/>
      <c r="FM10" s="167"/>
      <c r="FN10" s="167"/>
      <c r="FO10" s="167"/>
      <c r="FP10" s="167"/>
      <c r="FQ10" s="167"/>
      <c r="FR10" s="167"/>
      <c r="FS10" s="167"/>
      <c r="FT10" s="167"/>
      <c r="FU10" s="167"/>
      <c r="FV10" s="167"/>
      <c r="FW10" s="167"/>
      <c r="FX10" s="167"/>
      <c r="FY10" s="167"/>
      <c r="FZ10" s="167"/>
      <c r="GA10" s="167"/>
      <c r="GB10" s="167"/>
      <c r="GC10" s="167"/>
      <c r="GD10" s="167"/>
      <c r="GE10" s="167"/>
      <c r="GF10" s="167"/>
      <c r="GG10" s="167"/>
      <c r="GH10" s="167"/>
      <c r="GI10" s="167"/>
      <c r="GJ10" s="167"/>
      <c r="GK10" s="167"/>
      <c r="GL10" s="167"/>
      <c r="GM10" s="167"/>
      <c r="GN10" s="167"/>
      <c r="GO10" s="167"/>
      <c r="GP10" s="167"/>
      <c r="GQ10" s="167"/>
      <c r="GR10" s="167"/>
      <c r="GS10" s="167"/>
      <c r="GT10" s="167"/>
      <c r="GU10" s="167"/>
      <c r="GV10" s="167"/>
      <c r="GW10" s="167"/>
      <c r="GX10" s="167"/>
      <c r="GY10" s="167"/>
      <c r="GZ10" s="167"/>
      <c r="HA10" s="167"/>
      <c r="HB10" s="167"/>
      <c r="HC10" s="167"/>
      <c r="HD10" s="167"/>
      <c r="HE10" s="167"/>
      <c r="HF10" s="167"/>
      <c r="HG10" s="167"/>
      <c r="HH10" s="167"/>
      <c r="HI10" s="167"/>
      <c r="HJ10" s="167"/>
      <c r="HK10" s="167"/>
      <c r="HL10" s="167"/>
      <c r="HM10" s="167"/>
      <c r="HN10" s="167"/>
      <c r="HO10" s="167"/>
      <c r="HP10" s="167"/>
      <c r="HQ10" s="167"/>
      <c r="HR10" s="167"/>
      <c r="HS10" s="167"/>
    </row>
    <row r="11" spans="1:227" s="2" customFormat="1" ht="19.5" customHeight="1" x14ac:dyDescent="0.4">
      <c r="A11" s="868" t="s">
        <v>393</v>
      </c>
      <c r="B11" s="868" t="s">
        <v>394</v>
      </c>
      <c r="C11" s="914" t="s">
        <v>401</v>
      </c>
      <c r="D11" s="597" t="s">
        <v>404</v>
      </c>
      <c r="E11" s="250"/>
      <c r="F11" s="20"/>
      <c r="G11" s="21"/>
      <c r="H11" s="21">
        <v>0.315</v>
      </c>
      <c r="I11" s="21"/>
      <c r="J11" s="21"/>
      <c r="K11" s="651">
        <v>0.31535999999999997</v>
      </c>
      <c r="L11" s="659">
        <f t="shared" si="2"/>
        <v>0</v>
      </c>
      <c r="M11" s="666">
        <f t="shared" si="3"/>
        <v>99.88584474885846</v>
      </c>
      <c r="N11" s="504">
        <f t="shared" si="0"/>
        <v>2</v>
      </c>
      <c r="O11" s="1197"/>
      <c r="P11" s="693">
        <v>0.32505065578078407</v>
      </c>
      <c r="Q11" s="151" t="s">
        <v>42</v>
      </c>
      <c r="R11" s="707"/>
      <c r="S11" s="715"/>
      <c r="T11" s="726"/>
      <c r="U11" s="864"/>
      <c r="V11" s="707"/>
      <c r="W11" s="707"/>
      <c r="X11" s="707"/>
      <c r="Y11" s="707"/>
      <c r="Z11" s="742">
        <v>11431.824999999999</v>
      </c>
      <c r="AA11" s="754">
        <f t="shared" si="4"/>
        <v>77.900924993617551</v>
      </c>
      <c r="AB11" s="762"/>
      <c r="AC11" s="769"/>
      <c r="AD11" s="769"/>
      <c r="AE11" s="769"/>
      <c r="AF11" s="769"/>
      <c r="AG11" s="784"/>
      <c r="AH11" s="787"/>
      <c r="AI11" s="797"/>
      <c r="AJ11" s="797"/>
      <c r="AK11" s="797"/>
      <c r="AL11" s="801"/>
      <c r="AM11" s="806"/>
      <c r="AN11" s="812"/>
      <c r="AO11" s="812"/>
      <c r="AP11" s="814"/>
      <c r="AQ11" s="816"/>
      <c r="AR11" s="812"/>
      <c r="AS11" s="812"/>
      <c r="AT11" s="812">
        <v>0.69617291294821992</v>
      </c>
      <c r="AU11" s="812"/>
      <c r="AV11" s="817"/>
      <c r="AW11" s="819">
        <f t="shared" si="1"/>
        <v>-0.38081291294821995</v>
      </c>
      <c r="AX11" s="822"/>
      <c r="AY11" s="1095"/>
      <c r="AZ11" s="1108"/>
      <c r="BA11" s="1108"/>
      <c r="BB11" s="1120"/>
      <c r="BJ11" s="167"/>
      <c r="BK11" s="167"/>
      <c r="BL11" s="167"/>
      <c r="BM11" s="167"/>
      <c r="BN11" s="167"/>
      <c r="BO11" s="167"/>
      <c r="BP11" s="167"/>
      <c r="BQ11" s="167"/>
      <c r="BR11" s="167"/>
      <c r="BS11" s="167"/>
      <c r="BT11" s="167"/>
      <c r="BU11" s="167"/>
      <c r="BV11" s="167"/>
      <c r="BW11" s="167"/>
      <c r="BX11" s="167"/>
      <c r="BY11" s="167"/>
      <c r="BZ11" s="167"/>
      <c r="CA11" s="167"/>
      <c r="CB11" s="167"/>
      <c r="CC11" s="167"/>
      <c r="CD11" s="167"/>
      <c r="CE11" s="167"/>
      <c r="CF11" s="167"/>
      <c r="CG11" s="167"/>
      <c r="CH11" s="167"/>
      <c r="CI11" s="167"/>
      <c r="CJ11" s="167"/>
      <c r="CK11" s="167"/>
      <c r="CL11" s="167"/>
      <c r="CM11" s="167"/>
      <c r="CN11" s="167"/>
      <c r="CO11" s="167"/>
      <c r="CP11" s="167"/>
      <c r="CQ11" s="167"/>
      <c r="CR11" s="167"/>
      <c r="CS11" s="167"/>
      <c r="CT11" s="167"/>
      <c r="CU11" s="167"/>
      <c r="CV11" s="167"/>
      <c r="CW11" s="167"/>
      <c r="CX11" s="167"/>
      <c r="CY11" s="167"/>
      <c r="CZ11" s="167"/>
      <c r="DA11" s="167"/>
      <c r="DB11" s="167"/>
      <c r="DC11" s="167"/>
      <c r="DD11" s="167"/>
      <c r="DE11" s="167"/>
      <c r="DF11" s="167"/>
      <c r="DG11" s="167"/>
      <c r="DH11" s="167"/>
      <c r="DI11" s="167"/>
      <c r="DJ11" s="167"/>
      <c r="DK11" s="167"/>
      <c r="DL11" s="167"/>
      <c r="DM11" s="167"/>
      <c r="DN11" s="167"/>
      <c r="DO11" s="167"/>
      <c r="DP11" s="167"/>
      <c r="DQ11" s="167"/>
      <c r="DR11" s="167"/>
      <c r="DS11" s="167"/>
      <c r="DT11" s="167"/>
      <c r="DU11" s="167"/>
      <c r="DV11" s="167"/>
      <c r="DW11" s="167"/>
      <c r="DX11" s="167"/>
      <c r="DY11" s="167"/>
      <c r="DZ11" s="167"/>
      <c r="EA11" s="167"/>
      <c r="EB11" s="167"/>
      <c r="EC11" s="167"/>
      <c r="ED11" s="167"/>
      <c r="EE11" s="167"/>
      <c r="EF11" s="167"/>
      <c r="EG11" s="167"/>
      <c r="EH11" s="167"/>
      <c r="EI11" s="167"/>
      <c r="EJ11" s="167"/>
      <c r="EK11" s="167"/>
      <c r="EL11" s="167"/>
      <c r="EM11" s="167"/>
      <c r="EN11" s="167"/>
      <c r="EO11" s="167"/>
      <c r="EP11" s="167"/>
      <c r="EQ11" s="167"/>
      <c r="ER11" s="167"/>
      <c r="ES11" s="167"/>
      <c r="ET11" s="167"/>
      <c r="EU11" s="167"/>
      <c r="EV11" s="167"/>
      <c r="EW11" s="167"/>
      <c r="EX11" s="167"/>
      <c r="EY11" s="167"/>
      <c r="EZ11" s="167"/>
      <c r="FA11" s="167"/>
      <c r="FB11" s="167"/>
      <c r="FC11" s="167"/>
      <c r="FD11" s="167"/>
      <c r="FE11" s="167"/>
      <c r="FF11" s="167"/>
      <c r="FG11" s="167"/>
      <c r="FH11" s="167"/>
      <c r="FI11" s="167"/>
      <c r="FJ11" s="167"/>
      <c r="FK11" s="167"/>
      <c r="FL11" s="167"/>
      <c r="FM11" s="167"/>
      <c r="FN11" s="167"/>
      <c r="FO11" s="167"/>
      <c r="FP11" s="167"/>
      <c r="FQ11" s="167"/>
      <c r="FR11" s="167"/>
      <c r="FS11" s="167"/>
      <c r="FT11" s="167"/>
      <c r="FU11" s="167"/>
      <c r="FV11" s="167"/>
      <c r="FW11" s="167"/>
      <c r="FX11" s="167"/>
      <c r="FY11" s="167"/>
      <c r="FZ11" s="167"/>
      <c r="GA11" s="167"/>
      <c r="GB11" s="167"/>
      <c r="GC11" s="167"/>
      <c r="GD11" s="167"/>
      <c r="GE11" s="167"/>
      <c r="GF11" s="167"/>
      <c r="GG11" s="167"/>
      <c r="GH11" s="167"/>
      <c r="GI11" s="167"/>
      <c r="GJ11" s="167"/>
      <c r="GK11" s="167"/>
      <c r="GL11" s="167"/>
      <c r="GM11" s="167"/>
      <c r="GN11" s="167"/>
      <c r="GO11" s="167"/>
      <c r="GP11" s="167"/>
      <c r="GQ11" s="167"/>
      <c r="GR11" s="167"/>
      <c r="GS11" s="167"/>
      <c r="GT11" s="167"/>
      <c r="GU11" s="167"/>
      <c r="GV11" s="167"/>
      <c r="GW11" s="167"/>
      <c r="GX11" s="167"/>
      <c r="GY11" s="167"/>
      <c r="GZ11" s="167"/>
      <c r="HA11" s="167"/>
      <c r="HB11" s="167"/>
      <c r="HC11" s="167"/>
      <c r="HD11" s="167"/>
      <c r="HE11" s="167"/>
      <c r="HF11" s="167"/>
      <c r="HG11" s="167"/>
      <c r="HH11" s="167"/>
      <c r="HI11" s="167"/>
      <c r="HJ11" s="167"/>
      <c r="HK11" s="167"/>
      <c r="HL11" s="167"/>
      <c r="HM11" s="167"/>
      <c r="HN11" s="167"/>
      <c r="HO11" s="167"/>
      <c r="HP11" s="167"/>
      <c r="HQ11" s="167"/>
      <c r="HR11" s="167"/>
      <c r="HS11" s="167"/>
    </row>
    <row r="12" spans="1:227" s="2" customFormat="1" ht="19.5" customHeight="1" x14ac:dyDescent="0.4">
      <c r="A12" s="868" t="s">
        <v>393</v>
      </c>
      <c r="B12" s="868" t="s">
        <v>394</v>
      </c>
      <c r="C12" s="914" t="s">
        <v>401</v>
      </c>
      <c r="D12" s="926" t="s">
        <v>406</v>
      </c>
      <c r="E12" s="250"/>
      <c r="F12" s="20"/>
      <c r="G12" s="21"/>
      <c r="H12" s="21">
        <f>K12</f>
        <v>0.13518518518518516</v>
      </c>
      <c r="I12" s="21"/>
      <c r="J12" s="21"/>
      <c r="K12" s="651">
        <v>0.13518518518518516</v>
      </c>
      <c r="L12" s="659">
        <f t="shared" si="2"/>
        <v>0</v>
      </c>
      <c r="M12" s="666">
        <f t="shared" si="3"/>
        <v>100</v>
      </c>
      <c r="N12" s="504">
        <f t="shared" si="0"/>
        <v>3</v>
      </c>
      <c r="O12" s="1197"/>
      <c r="P12" s="693">
        <v>7.5921212216405548E-2</v>
      </c>
      <c r="Q12" s="151" t="s">
        <v>42</v>
      </c>
      <c r="R12" s="707"/>
      <c r="S12" s="715"/>
      <c r="T12" s="726"/>
      <c r="U12" s="864"/>
      <c r="V12" s="707"/>
      <c r="W12" s="707"/>
      <c r="X12" s="707"/>
      <c r="Y12" s="707"/>
      <c r="Z12" s="742">
        <v>3111.8999999999996</v>
      </c>
      <c r="AA12" s="754">
        <f t="shared" si="4"/>
        <v>66.841261332574035</v>
      </c>
      <c r="AB12" s="762"/>
      <c r="AC12" s="769"/>
      <c r="AD12" s="769"/>
      <c r="AE12" s="769"/>
      <c r="AF12" s="769"/>
      <c r="AG12" s="784"/>
      <c r="AH12" s="787"/>
      <c r="AI12" s="797"/>
      <c r="AJ12" s="797"/>
      <c r="AK12" s="797"/>
      <c r="AL12" s="801"/>
      <c r="AM12" s="806"/>
      <c r="AN12" s="813"/>
      <c r="AO12" s="812"/>
      <c r="AP12" s="815"/>
      <c r="AQ12" s="816"/>
      <c r="AR12" s="813"/>
      <c r="AS12" s="812"/>
      <c r="AT12" s="812">
        <v>0.16268145737424428</v>
      </c>
      <c r="AU12" s="813"/>
      <c r="AV12" s="818"/>
      <c r="AW12" s="820">
        <f t="shared" si="1"/>
        <v>-2.7496272189059118E-2</v>
      </c>
      <c r="AX12" s="824"/>
      <c r="AY12" s="1095"/>
      <c r="AZ12" s="1108"/>
      <c r="BA12" s="1108"/>
      <c r="BB12" s="1120"/>
      <c r="BJ12" s="167"/>
      <c r="BK12" s="167"/>
      <c r="BL12" s="167"/>
      <c r="BM12" s="167"/>
      <c r="BN12" s="167"/>
      <c r="BO12" s="167"/>
      <c r="BP12" s="167"/>
      <c r="BQ12" s="167"/>
      <c r="BR12" s="167"/>
      <c r="BS12" s="167"/>
      <c r="BT12" s="167"/>
      <c r="BU12" s="167"/>
      <c r="BV12" s="167"/>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167"/>
      <c r="CS12" s="167"/>
      <c r="CT12" s="167"/>
      <c r="CU12" s="167"/>
      <c r="CV12" s="167"/>
      <c r="CW12" s="167"/>
      <c r="CX12" s="167"/>
      <c r="CY12" s="167"/>
      <c r="CZ12" s="167"/>
      <c r="DA12" s="167"/>
      <c r="DB12" s="167"/>
      <c r="DC12" s="167"/>
      <c r="DD12" s="167"/>
      <c r="DE12" s="167"/>
      <c r="DF12" s="167"/>
      <c r="DG12" s="167"/>
      <c r="DH12" s="167"/>
      <c r="DI12" s="167"/>
      <c r="DJ12" s="167"/>
      <c r="DK12" s="167"/>
      <c r="DL12" s="167"/>
      <c r="DM12" s="167"/>
      <c r="DN12" s="167"/>
      <c r="DO12" s="167"/>
      <c r="DP12" s="167"/>
      <c r="DQ12" s="167"/>
      <c r="DR12" s="167"/>
      <c r="DS12" s="167"/>
      <c r="DT12" s="167"/>
      <c r="DU12" s="167"/>
      <c r="DV12" s="167"/>
      <c r="DW12" s="167"/>
      <c r="DX12" s="167"/>
      <c r="DY12" s="167"/>
      <c r="DZ12" s="167"/>
      <c r="EA12" s="167"/>
      <c r="EB12" s="167"/>
      <c r="EC12" s="167"/>
      <c r="ED12" s="167"/>
      <c r="EE12" s="167"/>
      <c r="EF12" s="167"/>
      <c r="EG12" s="167"/>
      <c r="EH12" s="167"/>
      <c r="EI12" s="167"/>
      <c r="EJ12" s="167"/>
      <c r="EK12" s="167"/>
      <c r="EL12" s="167"/>
      <c r="EM12" s="167"/>
      <c r="EN12" s="167"/>
      <c r="EO12" s="167"/>
      <c r="EP12" s="167"/>
      <c r="EQ12" s="167"/>
      <c r="ER12" s="167"/>
      <c r="ES12" s="167"/>
      <c r="ET12" s="167"/>
      <c r="EU12" s="167"/>
      <c r="EV12" s="167"/>
      <c r="EW12" s="167"/>
      <c r="EX12" s="167"/>
      <c r="EY12" s="167"/>
      <c r="EZ12" s="167"/>
      <c r="FA12" s="167"/>
      <c r="FB12" s="167"/>
      <c r="FC12" s="167"/>
      <c r="FD12" s="167"/>
      <c r="FE12" s="167"/>
      <c r="FF12" s="167"/>
      <c r="FG12" s="167"/>
      <c r="FH12" s="167"/>
      <c r="FI12" s="167"/>
      <c r="FJ12" s="167"/>
      <c r="FK12" s="167"/>
      <c r="FL12" s="167"/>
      <c r="FM12" s="167"/>
      <c r="FN12" s="167"/>
      <c r="FO12" s="167"/>
      <c r="FP12" s="167"/>
      <c r="FQ12" s="167"/>
      <c r="FR12" s="167"/>
      <c r="FS12" s="167"/>
      <c r="FT12" s="167"/>
      <c r="FU12" s="167"/>
      <c r="FV12" s="167"/>
      <c r="FW12" s="167"/>
      <c r="FX12" s="167"/>
      <c r="FY12" s="167"/>
      <c r="FZ12" s="167"/>
      <c r="GA12" s="167"/>
      <c r="GB12" s="167"/>
      <c r="GC12" s="167"/>
      <c r="GD12" s="167"/>
      <c r="GE12" s="167"/>
      <c r="GF12" s="167"/>
      <c r="GG12" s="167"/>
      <c r="GH12" s="167"/>
      <c r="GI12" s="167"/>
      <c r="GJ12" s="167"/>
      <c r="GK12" s="167"/>
      <c r="GL12" s="167"/>
      <c r="GM12" s="167"/>
      <c r="GN12" s="167"/>
      <c r="GO12" s="167"/>
      <c r="GP12" s="167"/>
      <c r="GQ12" s="167"/>
      <c r="GR12" s="167"/>
      <c r="GS12" s="167"/>
      <c r="GT12" s="167"/>
      <c r="GU12" s="167"/>
      <c r="GV12" s="167"/>
      <c r="GW12" s="167"/>
      <c r="GX12" s="167"/>
      <c r="GY12" s="167"/>
      <c r="GZ12" s="167"/>
      <c r="HA12" s="167"/>
      <c r="HB12" s="167"/>
      <c r="HC12" s="167"/>
      <c r="HD12" s="167"/>
      <c r="HE12" s="167"/>
      <c r="HF12" s="167"/>
      <c r="HG12" s="167"/>
      <c r="HH12" s="167"/>
      <c r="HI12" s="167"/>
      <c r="HJ12" s="167"/>
      <c r="HK12" s="167"/>
      <c r="HL12" s="167"/>
      <c r="HM12" s="167"/>
      <c r="HN12" s="167"/>
      <c r="HO12" s="167"/>
      <c r="HP12" s="167"/>
      <c r="HQ12" s="167"/>
      <c r="HR12" s="167"/>
      <c r="HS12" s="167"/>
    </row>
    <row r="13" spans="1:227" s="2" customFormat="1" ht="19.5" customHeight="1" x14ac:dyDescent="0.4">
      <c r="A13" s="868" t="s">
        <v>393</v>
      </c>
      <c r="B13" s="868" t="s">
        <v>394</v>
      </c>
      <c r="C13" s="914" t="s">
        <v>401</v>
      </c>
      <c r="D13" s="926" t="s">
        <v>406</v>
      </c>
      <c r="E13" s="250"/>
      <c r="F13" s="20"/>
      <c r="G13" s="21"/>
      <c r="H13" s="21">
        <f>K13</f>
        <v>4.3259259259259254E-2</v>
      </c>
      <c r="I13" s="21"/>
      <c r="J13" s="21"/>
      <c r="K13" s="651">
        <v>4.3259259259259254E-2</v>
      </c>
      <c r="L13" s="659">
        <f t="shared" si="2"/>
        <v>0</v>
      </c>
      <c r="M13" s="666">
        <f t="shared" si="3"/>
        <v>100</v>
      </c>
      <c r="N13" s="504">
        <f t="shared" si="0"/>
        <v>3</v>
      </c>
      <c r="O13" s="1197"/>
      <c r="P13" s="693">
        <v>2.9475031720176594E-2</v>
      </c>
      <c r="Q13" s="151" t="s">
        <v>42</v>
      </c>
      <c r="R13" s="707"/>
      <c r="S13" s="715"/>
      <c r="T13" s="726"/>
      <c r="U13" s="864"/>
      <c r="V13" s="707"/>
      <c r="W13" s="707"/>
      <c r="X13" s="707"/>
      <c r="Y13" s="707"/>
      <c r="Z13" s="742">
        <v>1212.5749999999998</v>
      </c>
      <c r="AA13" s="754">
        <f t="shared" si="4"/>
        <v>66.596714893617019</v>
      </c>
      <c r="AB13" s="762"/>
      <c r="AC13" s="769"/>
      <c r="AD13" s="769"/>
      <c r="AE13" s="769"/>
      <c r="AF13" s="769"/>
      <c r="AG13" s="784"/>
      <c r="AH13" s="787"/>
      <c r="AI13" s="797"/>
      <c r="AJ13" s="797"/>
      <c r="AK13" s="797"/>
      <c r="AL13" s="801"/>
      <c r="AM13" s="806"/>
      <c r="AN13" s="812"/>
      <c r="AO13" s="812"/>
      <c r="AP13" s="814"/>
      <c r="AQ13" s="816"/>
      <c r="AR13" s="812"/>
      <c r="AS13" s="812"/>
      <c r="AT13" s="812">
        <v>6.4180436296036356E-2</v>
      </c>
      <c r="AU13" s="812"/>
      <c r="AV13" s="817"/>
      <c r="AW13" s="819">
        <f t="shared" si="1"/>
        <v>-2.0921177036777101E-2</v>
      </c>
      <c r="AX13" s="822"/>
      <c r="AY13" s="1095"/>
      <c r="AZ13" s="1108"/>
      <c r="BA13" s="1108"/>
      <c r="BB13" s="1120"/>
      <c r="BJ13" s="167"/>
      <c r="BK13" s="167"/>
      <c r="BL13" s="167"/>
      <c r="BM13" s="167"/>
      <c r="BN13" s="167"/>
      <c r="BO13" s="167"/>
      <c r="BP13" s="167"/>
      <c r="BQ13" s="167"/>
      <c r="BR13" s="167"/>
      <c r="BS13" s="167"/>
      <c r="BT13" s="167"/>
      <c r="BU13" s="167"/>
      <c r="BV13" s="167"/>
      <c r="BW13" s="167"/>
      <c r="BX13" s="167"/>
      <c r="BY13" s="167"/>
      <c r="BZ13" s="167"/>
      <c r="CA13" s="167"/>
      <c r="CB13" s="167"/>
      <c r="CC13" s="167"/>
      <c r="CD13" s="167"/>
      <c r="CE13" s="167"/>
      <c r="CF13" s="167"/>
      <c r="CG13" s="167"/>
      <c r="CH13" s="167"/>
      <c r="CI13" s="167"/>
      <c r="CJ13" s="167"/>
      <c r="CK13" s="167"/>
      <c r="CL13" s="167"/>
      <c r="CM13" s="167"/>
      <c r="CN13" s="167"/>
      <c r="CO13" s="167"/>
      <c r="CP13" s="167"/>
      <c r="CQ13" s="167"/>
      <c r="CR13" s="167"/>
      <c r="CS13" s="167"/>
      <c r="CT13" s="167"/>
      <c r="CU13" s="167"/>
      <c r="CV13" s="167"/>
      <c r="CW13" s="167"/>
      <c r="CX13" s="167"/>
      <c r="CY13" s="167"/>
      <c r="CZ13" s="167"/>
      <c r="DA13" s="167"/>
      <c r="DB13" s="167"/>
      <c r="DC13" s="167"/>
      <c r="DD13" s="167"/>
      <c r="DE13" s="167"/>
      <c r="DF13" s="167"/>
      <c r="DG13" s="167"/>
      <c r="DH13" s="167"/>
      <c r="DI13" s="167"/>
      <c r="DJ13" s="167"/>
      <c r="DK13" s="167"/>
      <c r="DL13" s="167"/>
      <c r="DM13" s="167"/>
      <c r="DN13" s="167"/>
      <c r="DO13" s="167"/>
      <c r="DP13" s="167"/>
      <c r="DQ13" s="167"/>
      <c r="DR13" s="167"/>
      <c r="DS13" s="167"/>
      <c r="DT13" s="167"/>
      <c r="DU13" s="167"/>
      <c r="DV13" s="167"/>
      <c r="DW13" s="167"/>
      <c r="DX13" s="167"/>
      <c r="DY13" s="167"/>
      <c r="DZ13" s="167"/>
      <c r="EA13" s="167"/>
      <c r="EB13" s="167"/>
      <c r="EC13" s="167"/>
      <c r="ED13" s="167"/>
      <c r="EE13" s="167"/>
      <c r="EF13" s="167"/>
      <c r="EG13" s="167"/>
      <c r="EH13" s="167"/>
      <c r="EI13" s="167"/>
      <c r="EJ13" s="167"/>
      <c r="EK13" s="167"/>
      <c r="EL13" s="167"/>
      <c r="EM13" s="167"/>
      <c r="EN13" s="167"/>
      <c r="EO13" s="167"/>
      <c r="EP13" s="167"/>
      <c r="EQ13" s="167"/>
      <c r="ER13" s="167"/>
      <c r="ES13" s="167"/>
      <c r="ET13" s="167"/>
      <c r="EU13" s="167"/>
      <c r="EV13" s="167"/>
      <c r="EW13" s="167"/>
      <c r="EX13" s="167"/>
      <c r="EY13" s="167"/>
      <c r="EZ13" s="167"/>
      <c r="FA13" s="167"/>
      <c r="FB13" s="167"/>
      <c r="FC13" s="167"/>
      <c r="FD13" s="167"/>
      <c r="FE13" s="167"/>
      <c r="FF13" s="167"/>
      <c r="FG13" s="167"/>
      <c r="FH13" s="167"/>
      <c r="FI13" s="167"/>
      <c r="FJ13" s="167"/>
      <c r="FK13" s="167"/>
      <c r="FL13" s="167"/>
      <c r="FM13" s="167"/>
      <c r="FN13" s="167"/>
      <c r="FO13" s="167"/>
      <c r="FP13" s="167"/>
      <c r="FQ13" s="167"/>
      <c r="FR13" s="167"/>
      <c r="FS13" s="167"/>
      <c r="FT13" s="167"/>
      <c r="FU13" s="167"/>
      <c r="FV13" s="167"/>
      <c r="FW13" s="167"/>
      <c r="FX13" s="167"/>
      <c r="FY13" s="167"/>
      <c r="FZ13" s="167"/>
      <c r="GA13" s="167"/>
      <c r="GB13" s="167"/>
      <c r="GC13" s="167"/>
      <c r="GD13" s="167"/>
      <c r="GE13" s="167"/>
      <c r="GF13" s="167"/>
      <c r="GG13" s="167"/>
      <c r="GH13" s="167"/>
      <c r="GI13" s="167"/>
      <c r="GJ13" s="167"/>
      <c r="GK13" s="167"/>
      <c r="GL13" s="167"/>
      <c r="GM13" s="167"/>
      <c r="GN13" s="167"/>
      <c r="GO13" s="167"/>
      <c r="GP13" s="167"/>
      <c r="GQ13" s="167"/>
      <c r="GR13" s="167"/>
      <c r="GS13" s="167"/>
      <c r="GT13" s="167"/>
      <c r="GU13" s="167"/>
      <c r="GV13" s="167"/>
      <c r="GW13" s="167"/>
      <c r="GX13" s="167"/>
      <c r="GY13" s="167"/>
      <c r="GZ13" s="167"/>
      <c r="HA13" s="167"/>
      <c r="HB13" s="167"/>
      <c r="HC13" s="167"/>
      <c r="HD13" s="167"/>
      <c r="HE13" s="167"/>
      <c r="HF13" s="167"/>
      <c r="HG13" s="167"/>
      <c r="HH13" s="167"/>
      <c r="HI13" s="167"/>
      <c r="HJ13" s="167"/>
      <c r="HK13" s="167"/>
      <c r="HL13" s="167"/>
      <c r="HM13" s="167"/>
      <c r="HN13" s="167"/>
      <c r="HO13" s="167"/>
      <c r="HP13" s="167"/>
      <c r="HQ13" s="167"/>
      <c r="HR13" s="167"/>
      <c r="HS13" s="167"/>
    </row>
    <row r="14" spans="1:227" s="2" customFormat="1" ht="19.5" customHeight="1" x14ac:dyDescent="0.4">
      <c r="A14" s="868" t="s">
        <v>1134</v>
      </c>
      <c r="B14" s="868" t="s">
        <v>1218</v>
      </c>
      <c r="C14" s="890" t="s">
        <v>1231</v>
      </c>
      <c r="D14" s="269" t="s">
        <v>1232</v>
      </c>
      <c r="E14" s="606"/>
      <c r="F14" s="947">
        <v>1.194</v>
      </c>
      <c r="G14" s="21"/>
      <c r="H14" s="960" t="s">
        <v>1138</v>
      </c>
      <c r="I14" s="21"/>
      <c r="J14" s="21"/>
      <c r="K14" s="651">
        <f t="shared" ref="K14:K19" si="5">IF(ISNUMBER(F14),F14,0)+IF(ISNUMBER(G14),G14,0)+IF(ISNUMBER(H14),H14,0)</f>
        <v>1.194</v>
      </c>
      <c r="L14" s="659">
        <f t="shared" ref="L14:L19" si="6">IF(IF(ISNUMBER(K14),K14,0)&gt;0,IF(ISNUMBER(F14),F14,0)/K14*100,"")</f>
        <v>100</v>
      </c>
      <c r="M14" s="666">
        <f t="shared" ref="M14:M19" si="7">IF(IF(ISNUMBER(K14),K14,0)&gt;0,(IF(ISNUMBER(G14),G14,0)+IF(ISNUMBER(H14),H14,0))/K14*100,"")</f>
        <v>0</v>
      </c>
      <c r="N14" s="504">
        <f t="shared" si="0"/>
        <v>2</v>
      </c>
      <c r="O14" s="707"/>
      <c r="P14" s="1032">
        <f t="shared" ref="P14:P19" si="8">AQ14</f>
        <v>1.458</v>
      </c>
      <c r="Q14" s="151" t="s">
        <v>42</v>
      </c>
      <c r="R14" s="707"/>
      <c r="S14" s="715"/>
      <c r="T14" s="726"/>
      <c r="U14" s="864"/>
      <c r="V14" s="707"/>
      <c r="W14" s="707"/>
      <c r="X14" s="707"/>
      <c r="Y14" s="707"/>
      <c r="Z14" s="742">
        <v>35107</v>
      </c>
      <c r="AA14" s="754">
        <f t="shared" ref="AA14:AA19" si="9">AR14/Z14*1000000000/365</f>
        <v>133.52525800771107</v>
      </c>
      <c r="AB14" s="762"/>
      <c r="AC14" s="769"/>
      <c r="AD14" s="769"/>
      <c r="AE14" s="769"/>
      <c r="AF14" s="769"/>
      <c r="AG14" s="784"/>
      <c r="AH14" s="787"/>
      <c r="AI14" s="800">
        <v>36441</v>
      </c>
      <c r="AJ14" s="800">
        <v>37472</v>
      </c>
      <c r="AK14" s="800">
        <v>38783</v>
      </c>
      <c r="AL14" s="1059"/>
      <c r="AM14" s="806"/>
      <c r="AN14" s="812"/>
      <c r="AO14" s="812"/>
      <c r="AP14" s="814"/>
      <c r="AQ14" s="816">
        <v>1.458</v>
      </c>
      <c r="AR14" s="812">
        <v>1.7110000000000001</v>
      </c>
      <c r="AS14" s="812">
        <v>1.861</v>
      </c>
      <c r="AT14" s="812">
        <v>1.927</v>
      </c>
      <c r="AU14" s="812"/>
      <c r="AV14" s="817"/>
      <c r="AW14" s="819">
        <f t="shared" si="1"/>
        <v>-0.7330000000000001</v>
      </c>
      <c r="AX14" s="822"/>
      <c r="AY14" s="1095"/>
      <c r="AZ14" s="1108"/>
      <c r="BA14" s="1108"/>
      <c r="BB14" s="1120"/>
    </row>
    <row r="15" spans="1:227" s="2" customFormat="1" ht="19.5" customHeight="1" x14ac:dyDescent="0.4">
      <c r="A15" s="868" t="s">
        <v>1134</v>
      </c>
      <c r="B15" s="868" t="s">
        <v>1218</v>
      </c>
      <c r="C15" s="890" t="s">
        <v>1231</v>
      </c>
      <c r="D15" s="269" t="s">
        <v>1233</v>
      </c>
      <c r="E15" s="606"/>
      <c r="F15" s="947">
        <v>1.345</v>
      </c>
      <c r="G15" s="21"/>
      <c r="H15" s="960" t="s">
        <v>1138</v>
      </c>
      <c r="I15" s="21"/>
      <c r="J15" s="21"/>
      <c r="K15" s="651">
        <f t="shared" si="5"/>
        <v>1.345</v>
      </c>
      <c r="L15" s="659">
        <f t="shared" si="6"/>
        <v>100</v>
      </c>
      <c r="M15" s="666">
        <f t="shared" si="7"/>
        <v>0</v>
      </c>
      <c r="N15" s="504">
        <f t="shared" si="0"/>
        <v>5</v>
      </c>
      <c r="O15" s="707"/>
      <c r="P15" s="1032">
        <f t="shared" si="8"/>
        <v>0.76700000000000002</v>
      </c>
      <c r="Q15" s="151" t="s">
        <v>42</v>
      </c>
      <c r="R15" s="707"/>
      <c r="S15" s="715"/>
      <c r="T15" s="726"/>
      <c r="U15" s="864"/>
      <c r="V15" s="707"/>
      <c r="W15" s="707"/>
      <c r="X15" s="707"/>
      <c r="Y15" s="707"/>
      <c r="Z15" s="742">
        <v>18975</v>
      </c>
      <c r="AA15" s="754">
        <f t="shared" si="9"/>
        <v>120.99554207952063</v>
      </c>
      <c r="AB15" s="762"/>
      <c r="AC15" s="769"/>
      <c r="AD15" s="769"/>
      <c r="AE15" s="769"/>
      <c r="AF15" s="769"/>
      <c r="AG15" s="784"/>
      <c r="AH15" s="787"/>
      <c r="AI15" s="800">
        <v>18259</v>
      </c>
      <c r="AJ15" s="800">
        <v>17645</v>
      </c>
      <c r="AK15" s="800">
        <v>17231</v>
      </c>
      <c r="AL15" s="1059"/>
      <c r="AM15" s="806"/>
      <c r="AN15" s="812"/>
      <c r="AO15" s="812"/>
      <c r="AP15" s="814"/>
      <c r="AQ15" s="816">
        <v>0.76700000000000002</v>
      </c>
      <c r="AR15" s="812">
        <v>0.83799999999999997</v>
      </c>
      <c r="AS15" s="812">
        <v>0.85699999999999998</v>
      </c>
      <c r="AT15" s="812">
        <v>0.83699999999999997</v>
      </c>
      <c r="AU15" s="812"/>
      <c r="AV15" s="817"/>
      <c r="AW15" s="819">
        <f t="shared" si="1"/>
        <v>0.50800000000000001</v>
      </c>
      <c r="AX15" s="822"/>
      <c r="AY15" s="1095"/>
      <c r="AZ15" s="1108"/>
      <c r="BA15" s="1108"/>
      <c r="BB15" s="1120"/>
    </row>
    <row r="16" spans="1:227" s="2" customFormat="1" ht="25.5" customHeight="1" x14ac:dyDescent="0.4">
      <c r="A16" s="868" t="s">
        <v>1134</v>
      </c>
      <c r="B16" s="868" t="s">
        <v>1218</v>
      </c>
      <c r="C16" s="890" t="s">
        <v>1231</v>
      </c>
      <c r="D16" s="269" t="s">
        <v>1234</v>
      </c>
      <c r="E16" s="606"/>
      <c r="F16" s="947">
        <v>1.1339999999999999</v>
      </c>
      <c r="G16" s="21"/>
      <c r="H16" s="960" t="s">
        <v>1138</v>
      </c>
      <c r="I16" s="21"/>
      <c r="J16" s="21"/>
      <c r="K16" s="651">
        <f t="shared" si="5"/>
        <v>1.1339999999999999</v>
      </c>
      <c r="L16" s="659">
        <f t="shared" si="6"/>
        <v>100</v>
      </c>
      <c r="M16" s="666">
        <f t="shared" si="7"/>
        <v>0</v>
      </c>
      <c r="N16" s="504">
        <f t="shared" si="0"/>
        <v>2</v>
      </c>
      <c r="O16" s="707"/>
      <c r="P16" s="1032">
        <f t="shared" si="8"/>
        <v>1.1679999999999999</v>
      </c>
      <c r="Q16" s="151" t="s">
        <v>42</v>
      </c>
      <c r="R16" s="707"/>
      <c r="S16" s="715"/>
      <c r="T16" s="726"/>
      <c r="U16" s="864"/>
      <c r="V16" s="707"/>
      <c r="W16" s="707"/>
      <c r="X16" s="707"/>
      <c r="Y16" s="707"/>
      <c r="Z16" s="742">
        <v>30038</v>
      </c>
      <c r="AA16" s="754">
        <f t="shared" si="9"/>
        <v>120.30423563942293</v>
      </c>
      <c r="AB16" s="762"/>
      <c r="AC16" s="769"/>
      <c r="AD16" s="769"/>
      <c r="AE16" s="769"/>
      <c r="AF16" s="769"/>
      <c r="AG16" s="784"/>
      <c r="AH16" s="787"/>
      <c r="AI16" s="800">
        <v>29758</v>
      </c>
      <c r="AJ16" s="800">
        <v>29532</v>
      </c>
      <c r="AK16" s="800">
        <v>29609</v>
      </c>
      <c r="AL16" s="1059"/>
      <c r="AM16" s="806"/>
      <c r="AN16" s="812"/>
      <c r="AO16" s="812"/>
      <c r="AP16" s="814"/>
      <c r="AQ16" s="816">
        <v>1.1679999999999999</v>
      </c>
      <c r="AR16" s="812">
        <v>1.319</v>
      </c>
      <c r="AS16" s="812">
        <v>1.39</v>
      </c>
      <c r="AT16" s="812">
        <v>1.393</v>
      </c>
      <c r="AU16" s="812"/>
      <c r="AV16" s="817"/>
      <c r="AW16" s="819">
        <f t="shared" si="1"/>
        <v>-0.25900000000000012</v>
      </c>
      <c r="AX16" s="822"/>
      <c r="AY16" s="1092"/>
      <c r="AZ16" s="1107"/>
      <c r="BA16" s="1107"/>
      <c r="BB16" s="1119"/>
    </row>
    <row r="17" spans="1:227" s="2" customFormat="1" ht="19.5" customHeight="1" x14ac:dyDescent="0.4">
      <c r="A17" s="868" t="s">
        <v>1134</v>
      </c>
      <c r="B17" s="868" t="s">
        <v>1218</v>
      </c>
      <c r="C17" s="890" t="s">
        <v>1231</v>
      </c>
      <c r="D17" s="269" t="s">
        <v>1235</v>
      </c>
      <c r="E17" s="606"/>
      <c r="F17" s="947">
        <v>1.7110000000000001</v>
      </c>
      <c r="G17" s="21"/>
      <c r="H17" s="960" t="s">
        <v>1138</v>
      </c>
      <c r="I17" s="21"/>
      <c r="J17" s="21"/>
      <c r="K17" s="651">
        <f t="shared" si="5"/>
        <v>1.7110000000000001</v>
      </c>
      <c r="L17" s="659">
        <f t="shared" si="6"/>
        <v>100</v>
      </c>
      <c r="M17" s="666">
        <f t="shared" si="7"/>
        <v>0</v>
      </c>
      <c r="N17" s="504">
        <f t="shared" si="0"/>
        <v>3</v>
      </c>
      <c r="O17" s="707"/>
      <c r="P17" s="1032">
        <f t="shared" si="8"/>
        <v>1.4330000000000001</v>
      </c>
      <c r="Q17" s="151" t="s">
        <v>42</v>
      </c>
      <c r="R17" s="707"/>
      <c r="S17" s="715"/>
      <c r="T17" s="726"/>
      <c r="U17" s="864"/>
      <c r="V17" s="707"/>
      <c r="W17" s="707"/>
      <c r="X17" s="707"/>
      <c r="Y17" s="707"/>
      <c r="Z17" s="742">
        <v>32570</v>
      </c>
      <c r="AA17" s="754">
        <f t="shared" si="9"/>
        <v>142.24368168034286</v>
      </c>
      <c r="AB17" s="762"/>
      <c r="AC17" s="769"/>
      <c r="AD17" s="769"/>
      <c r="AE17" s="769"/>
      <c r="AF17" s="769"/>
      <c r="AG17" s="784"/>
      <c r="AH17" s="787"/>
      <c r="AI17" s="800">
        <v>34211</v>
      </c>
      <c r="AJ17" s="800">
        <v>35493</v>
      </c>
      <c r="AK17" s="800">
        <v>37037</v>
      </c>
      <c r="AL17" s="1059"/>
      <c r="AM17" s="806"/>
      <c r="AN17" s="812"/>
      <c r="AO17" s="812"/>
      <c r="AP17" s="814"/>
      <c r="AQ17" s="816">
        <v>1.4330000000000001</v>
      </c>
      <c r="AR17" s="812">
        <v>1.6910000000000001</v>
      </c>
      <c r="AS17" s="812">
        <v>1.851</v>
      </c>
      <c r="AT17" s="812">
        <v>1.931</v>
      </c>
      <c r="AU17" s="812"/>
      <c r="AV17" s="817"/>
      <c r="AW17" s="819">
        <f t="shared" si="1"/>
        <v>-0.21999999999999997</v>
      </c>
      <c r="AX17" s="822"/>
      <c r="AY17" s="1096"/>
      <c r="AZ17" s="1109"/>
      <c r="BA17" s="1109"/>
      <c r="BB17" s="1123"/>
    </row>
    <row r="18" spans="1:227" s="2" customFormat="1" ht="19.5" customHeight="1" x14ac:dyDescent="0.4">
      <c r="A18" s="868" t="s">
        <v>1134</v>
      </c>
      <c r="B18" s="868" t="s">
        <v>1218</v>
      </c>
      <c r="C18" s="890" t="s">
        <v>1231</v>
      </c>
      <c r="D18" s="269" t="s">
        <v>1237</v>
      </c>
      <c r="E18" s="606"/>
      <c r="F18" s="947">
        <v>1.21</v>
      </c>
      <c r="G18" s="21"/>
      <c r="H18" s="960" t="s">
        <v>1138</v>
      </c>
      <c r="I18" s="21"/>
      <c r="J18" s="21"/>
      <c r="K18" s="651">
        <f t="shared" si="5"/>
        <v>1.21</v>
      </c>
      <c r="L18" s="659">
        <f t="shared" si="6"/>
        <v>100</v>
      </c>
      <c r="M18" s="666">
        <f t="shared" si="7"/>
        <v>0</v>
      </c>
      <c r="N18" s="504">
        <f t="shared" si="0"/>
        <v>2</v>
      </c>
      <c r="O18" s="707"/>
      <c r="P18" s="1032">
        <f t="shared" si="8"/>
        <v>1.4870000000000001</v>
      </c>
      <c r="Q18" s="151" t="s">
        <v>42</v>
      </c>
      <c r="R18" s="707"/>
      <c r="S18" s="715"/>
      <c r="T18" s="726"/>
      <c r="U18" s="864"/>
      <c r="V18" s="707"/>
      <c r="W18" s="707"/>
      <c r="X18" s="707"/>
      <c r="Y18" s="707"/>
      <c r="Z18" s="742">
        <v>36099</v>
      </c>
      <c r="AA18" s="754">
        <f t="shared" si="9"/>
        <v>134.10609408601232</v>
      </c>
      <c r="AB18" s="762"/>
      <c r="AC18" s="769"/>
      <c r="AD18" s="769"/>
      <c r="AE18" s="769"/>
      <c r="AF18" s="769"/>
      <c r="AG18" s="784"/>
      <c r="AH18" s="787"/>
      <c r="AI18" s="800">
        <v>37888</v>
      </c>
      <c r="AJ18" s="800">
        <v>39285</v>
      </c>
      <c r="AK18" s="800">
        <v>40971</v>
      </c>
      <c r="AL18" s="1059"/>
      <c r="AM18" s="806"/>
      <c r="AN18" s="813"/>
      <c r="AO18" s="812"/>
      <c r="AP18" s="815"/>
      <c r="AQ18" s="816">
        <v>1.4870000000000001</v>
      </c>
      <c r="AR18" s="813">
        <v>1.7669999999999999</v>
      </c>
      <c r="AS18" s="812">
        <v>1.9390000000000001</v>
      </c>
      <c r="AT18" s="812">
        <v>2.0219999999999998</v>
      </c>
      <c r="AU18" s="813"/>
      <c r="AV18" s="818"/>
      <c r="AW18" s="820">
        <f t="shared" si="1"/>
        <v>-0.81199999999999983</v>
      </c>
      <c r="AX18" s="824"/>
      <c r="AY18" s="1103"/>
      <c r="AZ18" s="1115"/>
      <c r="BA18" s="1115"/>
      <c r="BB18" s="1127"/>
    </row>
    <row r="19" spans="1:227" s="2" customFormat="1" ht="19.5" customHeight="1" x14ac:dyDescent="0.4">
      <c r="A19" s="868" t="s">
        <v>1134</v>
      </c>
      <c r="B19" s="868" t="s">
        <v>1218</v>
      </c>
      <c r="C19" s="890" t="s">
        <v>1231</v>
      </c>
      <c r="D19" s="269" t="s">
        <v>1236</v>
      </c>
      <c r="E19" s="606"/>
      <c r="F19" s="947">
        <v>0.318</v>
      </c>
      <c r="G19" s="21"/>
      <c r="H19" s="960">
        <v>0.21</v>
      </c>
      <c r="I19" s="21"/>
      <c r="J19" s="21"/>
      <c r="K19" s="651">
        <f t="shared" si="5"/>
        <v>0.52800000000000002</v>
      </c>
      <c r="L19" s="659">
        <f t="shared" si="6"/>
        <v>60.227272727272727</v>
      </c>
      <c r="M19" s="666">
        <f t="shared" si="7"/>
        <v>39.772727272727273</v>
      </c>
      <c r="N19" s="504">
        <f t="shared" si="0"/>
        <v>3</v>
      </c>
      <c r="O19" s="707"/>
      <c r="P19" s="1032">
        <f t="shared" si="8"/>
        <v>0.50900000000000001</v>
      </c>
      <c r="Q19" s="151" t="s">
        <v>42</v>
      </c>
      <c r="R19" s="707"/>
      <c r="S19" s="715"/>
      <c r="T19" s="726"/>
      <c r="U19" s="864"/>
      <c r="V19" s="707"/>
      <c r="W19" s="707"/>
      <c r="X19" s="707"/>
      <c r="Y19" s="707"/>
      <c r="Z19" s="742">
        <v>12409</v>
      </c>
      <c r="AA19" s="754">
        <f t="shared" si="9"/>
        <v>130.48417134271745</v>
      </c>
      <c r="AB19" s="762"/>
      <c r="AC19" s="769"/>
      <c r="AD19" s="769"/>
      <c r="AE19" s="769"/>
      <c r="AF19" s="769"/>
      <c r="AG19" s="784"/>
      <c r="AH19" s="787"/>
      <c r="AI19" s="800">
        <v>12711</v>
      </c>
      <c r="AJ19" s="800">
        <v>12942</v>
      </c>
      <c r="AK19" s="800">
        <v>13277</v>
      </c>
      <c r="AL19" s="1059"/>
      <c r="AM19" s="806"/>
      <c r="AN19" s="813"/>
      <c r="AO19" s="812"/>
      <c r="AP19" s="815"/>
      <c r="AQ19" s="816">
        <v>0.50900000000000001</v>
      </c>
      <c r="AR19" s="812">
        <v>0.59099999999999997</v>
      </c>
      <c r="AS19" s="812">
        <v>0.63700000000000001</v>
      </c>
      <c r="AT19" s="812">
        <v>0.65300000000000002</v>
      </c>
      <c r="AU19" s="812"/>
      <c r="AV19" s="817"/>
      <c r="AW19" s="820">
        <f t="shared" si="1"/>
        <v>-0.125</v>
      </c>
      <c r="AX19" s="824"/>
      <c r="AY19" s="1090"/>
      <c r="AZ19" s="1105"/>
      <c r="BA19" s="1105"/>
      <c r="BB19" s="1121"/>
    </row>
    <row r="20" spans="1:227" s="2" customFormat="1" ht="19.5" customHeight="1" x14ac:dyDescent="0.4">
      <c r="A20" s="868" t="s">
        <v>591</v>
      </c>
      <c r="B20" s="868" t="s">
        <v>611</v>
      </c>
      <c r="C20" s="914" t="s">
        <v>612</v>
      </c>
      <c r="D20" s="284" t="s">
        <v>613</v>
      </c>
      <c r="E20" s="285"/>
      <c r="F20" s="20"/>
      <c r="G20" s="21"/>
      <c r="H20" s="21"/>
      <c r="I20" s="21"/>
      <c r="J20" s="21"/>
      <c r="K20" s="651">
        <v>1.6425000000000001</v>
      </c>
      <c r="L20" s="659">
        <f t="shared" ref="L20:L31" si="10">IF(K20&gt;0,IF(ISNUMBER(F20),F20,0)/K20*100,"")</f>
        <v>0</v>
      </c>
      <c r="M20" s="666">
        <f t="shared" ref="M20:M31" si="11">IF(K20&gt;0,(IF(ISNUMBER(G20),G20,0)+IF(ISNUMBER(H20),H20,0))/K20*100,"")</f>
        <v>0</v>
      </c>
      <c r="N20" s="504">
        <f t="shared" si="0"/>
        <v>5</v>
      </c>
      <c r="O20" s="680"/>
      <c r="P20" s="693">
        <v>1.2105910531250001</v>
      </c>
      <c r="Q20" s="151" t="s">
        <v>42</v>
      </c>
      <c r="R20" s="707"/>
      <c r="S20" s="715"/>
      <c r="T20" s="726"/>
      <c r="U20" s="864"/>
      <c r="V20" s="707"/>
      <c r="W20" s="707"/>
      <c r="X20" s="707"/>
      <c r="Y20" s="707"/>
      <c r="Z20" s="742">
        <v>15949.093164338388</v>
      </c>
      <c r="AA20" s="754"/>
      <c r="AB20" s="762"/>
      <c r="AC20" s="769"/>
      <c r="AD20" s="769"/>
      <c r="AE20" s="769"/>
      <c r="AF20" s="769"/>
      <c r="AG20" s="784"/>
      <c r="AH20" s="787"/>
      <c r="AI20" s="797"/>
      <c r="AJ20" s="797"/>
      <c r="AK20" s="797"/>
      <c r="AL20" s="801"/>
      <c r="AM20" s="806"/>
      <c r="AN20" s="812"/>
      <c r="AO20" s="812"/>
      <c r="AP20" s="814"/>
      <c r="AQ20" s="816"/>
      <c r="AR20" s="812"/>
      <c r="AS20" s="812"/>
      <c r="AT20" s="812"/>
      <c r="AU20" s="812"/>
      <c r="AV20" s="817"/>
      <c r="AW20" s="819">
        <f t="shared" si="1"/>
        <v>1.6425000000000001</v>
      </c>
      <c r="AX20" s="822"/>
      <c r="AY20" s="1092"/>
      <c r="AZ20" s="1107"/>
      <c r="BA20" s="1107"/>
      <c r="BB20" s="1119"/>
    </row>
    <row r="21" spans="1:227" s="2" customFormat="1" ht="19.5" customHeight="1" x14ac:dyDescent="0.4">
      <c r="A21" s="868" t="s">
        <v>591</v>
      </c>
      <c r="B21" s="868" t="s">
        <v>611</v>
      </c>
      <c r="C21" s="914" t="s">
        <v>612</v>
      </c>
      <c r="D21" s="284" t="s">
        <v>614</v>
      </c>
      <c r="E21" s="285"/>
      <c r="F21" s="20"/>
      <c r="G21" s="21"/>
      <c r="H21" s="21"/>
      <c r="I21" s="21"/>
      <c r="J21" s="21"/>
      <c r="K21" s="651">
        <v>0.36499999999999999</v>
      </c>
      <c r="L21" s="659">
        <f t="shared" si="10"/>
        <v>0</v>
      </c>
      <c r="M21" s="666">
        <f t="shared" si="11"/>
        <v>0</v>
      </c>
      <c r="N21" s="504">
        <f t="shared" si="0"/>
        <v>2</v>
      </c>
      <c r="O21" s="680"/>
      <c r="P21" s="693">
        <v>0.45505901332289117</v>
      </c>
      <c r="Q21" s="151" t="s">
        <v>42</v>
      </c>
      <c r="R21" s="707"/>
      <c r="S21" s="715"/>
      <c r="T21" s="726"/>
      <c r="U21" s="864"/>
      <c r="V21" s="707"/>
      <c r="W21" s="707"/>
      <c r="X21" s="707"/>
      <c r="Y21" s="707"/>
      <c r="Z21" s="742">
        <v>11251.216712466434</v>
      </c>
      <c r="AA21" s="754"/>
      <c r="AB21" s="762"/>
      <c r="AC21" s="769"/>
      <c r="AD21" s="769"/>
      <c r="AE21" s="769"/>
      <c r="AF21" s="769"/>
      <c r="AG21" s="784"/>
      <c r="AH21" s="787"/>
      <c r="AI21" s="797"/>
      <c r="AJ21" s="797"/>
      <c r="AK21" s="797"/>
      <c r="AL21" s="801"/>
      <c r="AM21" s="806"/>
      <c r="AN21" s="812"/>
      <c r="AO21" s="812"/>
      <c r="AP21" s="814"/>
      <c r="AQ21" s="816"/>
      <c r="AR21" s="812"/>
      <c r="AS21" s="812"/>
      <c r="AT21" s="812"/>
      <c r="AU21" s="812"/>
      <c r="AV21" s="817"/>
      <c r="AW21" s="819">
        <f t="shared" si="1"/>
        <v>0.36499999999999999</v>
      </c>
      <c r="AX21" s="822"/>
      <c r="AY21" s="1092"/>
      <c r="AZ21" s="1107"/>
      <c r="BA21" s="1107"/>
      <c r="BB21" s="1119"/>
    </row>
    <row r="22" spans="1:227" s="71" customFormat="1" ht="19.5" customHeight="1" x14ac:dyDescent="0.4">
      <c r="A22" s="868" t="s">
        <v>591</v>
      </c>
      <c r="B22" s="868" t="s">
        <v>611</v>
      </c>
      <c r="C22" s="914" t="s">
        <v>612</v>
      </c>
      <c r="D22" s="284" t="s">
        <v>615</v>
      </c>
      <c r="E22" s="285"/>
      <c r="F22" s="20"/>
      <c r="G22" s="21"/>
      <c r="H22" s="21"/>
      <c r="I22" s="21"/>
      <c r="J22" s="21"/>
      <c r="K22" s="651">
        <v>4.7450000000000001</v>
      </c>
      <c r="L22" s="659">
        <f t="shared" si="10"/>
        <v>0</v>
      </c>
      <c r="M22" s="666">
        <f t="shared" si="11"/>
        <v>0</v>
      </c>
      <c r="N22" s="504">
        <f t="shared" si="0"/>
        <v>2</v>
      </c>
      <c r="O22" s="680"/>
      <c r="P22" s="693">
        <v>4.7599195071299985</v>
      </c>
      <c r="Q22" s="151" t="s">
        <v>42</v>
      </c>
      <c r="R22" s="707"/>
      <c r="S22" s="715"/>
      <c r="T22" s="726"/>
      <c r="U22" s="864"/>
      <c r="V22" s="707"/>
      <c r="W22" s="707"/>
      <c r="X22" s="707"/>
      <c r="Y22" s="707"/>
      <c r="Z22" s="742">
        <v>74663.337290283118</v>
      </c>
      <c r="AA22" s="754"/>
      <c r="AB22" s="762"/>
      <c r="AC22" s="769"/>
      <c r="AD22" s="769"/>
      <c r="AE22" s="769"/>
      <c r="AF22" s="769"/>
      <c r="AG22" s="784"/>
      <c r="AH22" s="787"/>
      <c r="AI22" s="797"/>
      <c r="AJ22" s="797"/>
      <c r="AK22" s="797"/>
      <c r="AL22" s="801"/>
      <c r="AM22" s="806"/>
      <c r="AN22" s="812"/>
      <c r="AO22" s="812"/>
      <c r="AP22" s="814"/>
      <c r="AQ22" s="816"/>
      <c r="AR22" s="812"/>
      <c r="AS22" s="812"/>
      <c r="AT22" s="812"/>
      <c r="AU22" s="812"/>
      <c r="AV22" s="817"/>
      <c r="AW22" s="819">
        <f t="shared" si="1"/>
        <v>4.7450000000000001</v>
      </c>
      <c r="AX22" s="822"/>
      <c r="AY22" s="1092"/>
      <c r="AZ22" s="1107"/>
      <c r="BA22" s="1107"/>
      <c r="BB22" s="1119"/>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row>
    <row r="23" spans="1:227" s="2" customFormat="1" ht="19.5" customHeight="1" x14ac:dyDescent="0.4">
      <c r="A23" s="868" t="s">
        <v>591</v>
      </c>
      <c r="B23" s="868" t="s">
        <v>611</v>
      </c>
      <c r="C23" s="914" t="s">
        <v>612</v>
      </c>
      <c r="D23" s="284" t="s">
        <v>616</v>
      </c>
      <c r="E23" s="285"/>
      <c r="F23" s="20"/>
      <c r="G23" s="21"/>
      <c r="H23" s="21"/>
      <c r="I23" s="21"/>
      <c r="J23" s="21"/>
      <c r="K23" s="651">
        <v>0.97333333333333327</v>
      </c>
      <c r="L23" s="659">
        <f t="shared" si="10"/>
        <v>0</v>
      </c>
      <c r="M23" s="666">
        <f t="shared" si="11"/>
        <v>0</v>
      </c>
      <c r="N23" s="504">
        <f t="shared" si="0"/>
        <v>5</v>
      </c>
      <c r="O23" s="680"/>
      <c r="P23" s="693">
        <v>0.79936084080659997</v>
      </c>
      <c r="Q23" s="151" t="s">
        <v>42</v>
      </c>
      <c r="R23" s="707"/>
      <c r="S23" s="715"/>
      <c r="T23" s="726"/>
      <c r="U23" s="864"/>
      <c r="V23" s="707"/>
      <c r="W23" s="707"/>
      <c r="X23" s="707"/>
      <c r="Y23" s="707"/>
      <c r="Z23" s="742">
        <v>14526.570910984441</v>
      </c>
      <c r="AA23" s="754"/>
      <c r="AB23" s="762"/>
      <c r="AC23" s="769"/>
      <c r="AD23" s="769"/>
      <c r="AE23" s="769"/>
      <c r="AF23" s="769"/>
      <c r="AG23" s="784"/>
      <c r="AH23" s="787"/>
      <c r="AI23" s="797"/>
      <c r="AJ23" s="797"/>
      <c r="AK23" s="797"/>
      <c r="AL23" s="801"/>
      <c r="AM23" s="806"/>
      <c r="AN23" s="812"/>
      <c r="AO23" s="812"/>
      <c r="AP23" s="814"/>
      <c r="AQ23" s="816"/>
      <c r="AR23" s="812"/>
      <c r="AS23" s="812"/>
      <c r="AT23" s="812"/>
      <c r="AU23" s="812"/>
      <c r="AV23" s="817"/>
      <c r="AW23" s="819">
        <f t="shared" si="1"/>
        <v>0.97333333333333327</v>
      </c>
      <c r="AX23" s="822"/>
      <c r="AY23" s="1096"/>
      <c r="AZ23" s="1109"/>
      <c r="BA23" s="1109"/>
      <c r="BB23" s="1123"/>
    </row>
    <row r="24" spans="1:227" s="71" customFormat="1" ht="19.5" customHeight="1" x14ac:dyDescent="0.4">
      <c r="A24" s="868" t="s">
        <v>591</v>
      </c>
      <c r="B24" s="868" t="s">
        <v>611</v>
      </c>
      <c r="C24" s="914" t="s">
        <v>612</v>
      </c>
      <c r="D24" s="284" t="s">
        <v>617</v>
      </c>
      <c r="E24" s="291"/>
      <c r="F24" s="76"/>
      <c r="G24" s="77"/>
      <c r="H24" s="77"/>
      <c r="I24" s="77"/>
      <c r="J24" s="77"/>
      <c r="K24" s="1015">
        <v>2.3359999999999999</v>
      </c>
      <c r="L24" s="660">
        <f t="shared" si="10"/>
        <v>0</v>
      </c>
      <c r="M24" s="669">
        <f t="shared" si="11"/>
        <v>0</v>
      </c>
      <c r="N24" s="504">
        <f t="shared" si="0"/>
        <v>2</v>
      </c>
      <c r="O24" s="1207"/>
      <c r="P24" s="698">
        <v>3.2850000000000001</v>
      </c>
      <c r="Q24" s="702" t="s">
        <v>42</v>
      </c>
      <c r="R24" s="710"/>
      <c r="S24" s="723"/>
      <c r="T24" s="731"/>
      <c r="U24" s="1043"/>
      <c r="V24" s="710"/>
      <c r="W24" s="710"/>
      <c r="X24" s="710"/>
      <c r="Y24" s="710"/>
      <c r="Z24" s="747">
        <v>37362.304364872638</v>
      </c>
      <c r="AA24" s="757"/>
      <c r="AB24" s="766"/>
      <c r="AC24" s="772"/>
      <c r="AD24" s="772"/>
      <c r="AE24" s="772"/>
      <c r="AF24" s="772"/>
      <c r="AG24" s="1046"/>
      <c r="AH24" s="1052"/>
      <c r="AI24" s="1056"/>
      <c r="AJ24" s="1056"/>
      <c r="AK24" s="1056"/>
      <c r="AL24" s="1061"/>
      <c r="AM24" s="1068"/>
      <c r="AN24" s="1070"/>
      <c r="AO24" s="1071"/>
      <c r="AP24" s="1073"/>
      <c r="AQ24" s="1077"/>
      <c r="AR24" s="1070"/>
      <c r="AS24" s="1071"/>
      <c r="AT24" s="1071"/>
      <c r="AU24" s="1070"/>
      <c r="AV24" s="1080"/>
      <c r="AW24" s="1083">
        <f t="shared" si="1"/>
        <v>2.3359999999999999</v>
      </c>
      <c r="AX24" s="1086"/>
      <c r="AY24" s="1099"/>
      <c r="AZ24" s="1111"/>
      <c r="BA24" s="1111"/>
      <c r="BB24" s="1124"/>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row>
    <row r="25" spans="1:227" s="2" customFormat="1" ht="19.5" customHeight="1" x14ac:dyDescent="0.4">
      <c r="A25" s="868" t="s">
        <v>591</v>
      </c>
      <c r="B25" s="868" t="s">
        <v>611</v>
      </c>
      <c r="C25" s="914" t="s">
        <v>612</v>
      </c>
      <c r="D25" s="284" t="s">
        <v>618</v>
      </c>
      <c r="E25" s="285"/>
      <c r="F25" s="107"/>
      <c r="G25" s="108"/>
      <c r="H25" s="108"/>
      <c r="I25" s="108"/>
      <c r="J25" s="108"/>
      <c r="K25" s="657">
        <v>0.48666666666666664</v>
      </c>
      <c r="L25" s="526">
        <f t="shared" si="10"/>
        <v>0</v>
      </c>
      <c r="M25" s="668">
        <f t="shared" si="11"/>
        <v>0</v>
      </c>
      <c r="N25" s="504">
        <f t="shared" si="0"/>
        <v>2</v>
      </c>
      <c r="O25" s="1393"/>
      <c r="P25" s="1215">
        <v>0.78199424999999978</v>
      </c>
      <c r="Q25" s="704" t="s">
        <v>42</v>
      </c>
      <c r="R25" s="712"/>
      <c r="S25" s="718"/>
      <c r="T25" s="728"/>
      <c r="U25" s="1039"/>
      <c r="V25" s="712"/>
      <c r="W25" s="712"/>
      <c r="X25" s="712"/>
      <c r="Y25" s="712"/>
      <c r="Z25" s="745">
        <v>21101.575911406821</v>
      </c>
      <c r="AA25" s="351"/>
      <c r="AB25" s="765"/>
      <c r="AC25" s="771"/>
      <c r="AD25" s="771"/>
      <c r="AE25" s="771"/>
      <c r="AF25" s="771"/>
      <c r="AG25" s="1045"/>
      <c r="AH25" s="1048"/>
      <c r="AI25" s="1243"/>
      <c r="AJ25" s="1243"/>
      <c r="AK25" s="1243"/>
      <c r="AL25" s="1247"/>
      <c r="AM25" s="1065"/>
      <c r="AN25" s="813"/>
      <c r="AO25" s="813"/>
      <c r="AP25" s="815"/>
      <c r="AQ25" s="1076"/>
      <c r="AR25" s="813"/>
      <c r="AS25" s="813"/>
      <c r="AT25" s="813"/>
      <c r="AU25" s="813"/>
      <c r="AV25" s="818"/>
      <c r="AW25" s="820">
        <f t="shared" si="1"/>
        <v>0.48666666666666664</v>
      </c>
      <c r="AX25" s="824"/>
      <c r="AY25" s="1090"/>
      <c r="AZ25" s="1105"/>
      <c r="BA25" s="1105"/>
      <c r="BB25" s="1121"/>
    </row>
    <row r="26" spans="1:227" s="2" customFormat="1" ht="19.5" customHeight="1" x14ac:dyDescent="0.4">
      <c r="A26" s="868" t="s">
        <v>591</v>
      </c>
      <c r="B26" s="868" t="s">
        <v>611</v>
      </c>
      <c r="C26" s="914" t="s">
        <v>612</v>
      </c>
      <c r="D26" s="284" t="s">
        <v>619</v>
      </c>
      <c r="E26" s="285"/>
      <c r="F26" s="20"/>
      <c r="G26" s="21"/>
      <c r="H26" s="21"/>
      <c r="I26" s="21"/>
      <c r="J26" s="21"/>
      <c r="K26" s="651">
        <v>1.6762962962962962</v>
      </c>
      <c r="L26" s="659">
        <f t="shared" si="10"/>
        <v>0</v>
      </c>
      <c r="M26" s="666">
        <f t="shared" si="11"/>
        <v>0</v>
      </c>
      <c r="N26" s="504">
        <f t="shared" si="0"/>
        <v>2</v>
      </c>
      <c r="O26" s="680"/>
      <c r="P26" s="693">
        <v>2.3469182450999995</v>
      </c>
      <c r="Q26" s="151" t="s">
        <v>42</v>
      </c>
      <c r="R26" s="707"/>
      <c r="S26" s="715"/>
      <c r="T26" s="726"/>
      <c r="U26" s="864"/>
      <c r="V26" s="707"/>
      <c r="W26" s="707"/>
      <c r="X26" s="707"/>
      <c r="Y26" s="707"/>
      <c r="Z26" s="742">
        <v>54565.238468537485</v>
      </c>
      <c r="AA26" s="754"/>
      <c r="AB26" s="762"/>
      <c r="AC26" s="769"/>
      <c r="AD26" s="769"/>
      <c r="AE26" s="769"/>
      <c r="AF26" s="769"/>
      <c r="AG26" s="784"/>
      <c r="AH26" s="787"/>
      <c r="AI26" s="797"/>
      <c r="AJ26" s="797"/>
      <c r="AK26" s="797"/>
      <c r="AL26" s="801"/>
      <c r="AM26" s="806"/>
      <c r="AN26" s="812"/>
      <c r="AO26" s="812"/>
      <c r="AP26" s="814"/>
      <c r="AQ26" s="816"/>
      <c r="AR26" s="812"/>
      <c r="AS26" s="812"/>
      <c r="AT26" s="812"/>
      <c r="AU26" s="812"/>
      <c r="AV26" s="817"/>
      <c r="AW26" s="819">
        <f t="shared" si="1"/>
        <v>1.6762962962962962</v>
      </c>
      <c r="AX26" s="822"/>
      <c r="AY26" s="1092"/>
      <c r="AZ26" s="1107"/>
      <c r="BA26" s="1107"/>
      <c r="BB26" s="1119"/>
    </row>
    <row r="27" spans="1:227" s="2" customFormat="1" ht="19.5" customHeight="1" x14ac:dyDescent="0.4">
      <c r="A27" s="868" t="s">
        <v>198</v>
      </c>
      <c r="B27" s="868" t="s">
        <v>238</v>
      </c>
      <c r="C27" s="497" t="s">
        <v>239</v>
      </c>
      <c r="D27" s="16" t="s">
        <v>243</v>
      </c>
      <c r="E27" s="19"/>
      <c r="F27" s="54">
        <v>0.67600000000000005</v>
      </c>
      <c r="G27" s="43"/>
      <c r="H27" s="43"/>
      <c r="I27" s="43"/>
      <c r="J27" s="43"/>
      <c r="K27" s="501">
        <f>SUM(F27:H27)</f>
        <v>0.67600000000000005</v>
      </c>
      <c r="L27" s="512">
        <f t="shared" si="10"/>
        <v>100</v>
      </c>
      <c r="M27" s="513">
        <f t="shared" si="11"/>
        <v>0</v>
      </c>
      <c r="N27" s="504">
        <f t="shared" si="0"/>
        <v>5</v>
      </c>
      <c r="O27" s="23"/>
      <c r="P27" s="43">
        <v>0.48099999999999998</v>
      </c>
      <c r="Q27" s="171" t="s">
        <v>42</v>
      </c>
      <c r="R27" s="23"/>
      <c r="S27" s="200" t="s">
        <v>202</v>
      </c>
      <c r="T27" s="200" t="s">
        <v>202</v>
      </c>
      <c r="U27" s="100">
        <v>33.1</v>
      </c>
      <c r="V27" s="23"/>
      <c r="W27" s="100">
        <v>33.1</v>
      </c>
      <c r="X27" s="23"/>
      <c r="Y27" s="23"/>
      <c r="Z27" s="26">
        <v>14538</v>
      </c>
      <c r="AA27" s="172">
        <v>90.645771026144047</v>
      </c>
      <c r="AB27" s="173">
        <f>O27/AA27*1000000/365*1000</f>
        <v>0</v>
      </c>
      <c r="AC27" s="29"/>
      <c r="AD27" s="29"/>
      <c r="AE27" s="30"/>
      <c r="AF27" s="29"/>
      <c r="AG27" s="31"/>
      <c r="AH27" s="789"/>
      <c r="AI27" s="798"/>
      <c r="AJ27" s="798"/>
      <c r="AK27" s="798"/>
      <c r="AL27" s="802"/>
      <c r="AM27" s="808">
        <f>K27</f>
        <v>0.67600000000000005</v>
      </c>
      <c r="AN27" s="36">
        <v>0.48099999999999998</v>
      </c>
      <c r="AO27" s="36">
        <v>0.48099999999999998</v>
      </c>
      <c r="AP27" s="37">
        <v>0.48099999999999998</v>
      </c>
      <c r="AQ27" s="38">
        <v>0.48099999999999998</v>
      </c>
      <c r="AR27" s="44">
        <f>AN27</f>
        <v>0.48099999999999998</v>
      </c>
      <c r="AS27" s="36">
        <v>0.48099999999999998</v>
      </c>
      <c r="AT27" s="44">
        <f>AVERAGE(AS27,AV27)</f>
        <v>0.48099999999999998</v>
      </c>
      <c r="AU27" s="44"/>
      <c r="AV27" s="36">
        <v>0.48099999999999998</v>
      </c>
      <c r="AW27" s="37"/>
      <c r="AX27" s="543">
        <v>0.48099999999999998</v>
      </c>
      <c r="AY27" s="1089">
        <v>0.19500000000000001</v>
      </c>
      <c r="AZ27" s="1104"/>
      <c r="BA27" s="1117"/>
      <c r="BB27" s="1119"/>
      <c r="BC27" s="120"/>
      <c r="BD27" s="90"/>
      <c r="BE27" s="90"/>
      <c r="BF27" s="90"/>
      <c r="BG27" s="90"/>
      <c r="BH27" s="90"/>
      <c r="BI27" s="90"/>
      <c r="BJ27" s="90"/>
      <c r="BK27" s="90"/>
      <c r="BL27" s="90"/>
      <c r="BM27" s="167"/>
      <c r="BN27" s="167"/>
      <c r="BO27" s="167"/>
      <c r="BP27" s="167"/>
      <c r="BQ27" s="167"/>
      <c r="BR27" s="167"/>
      <c r="BS27" s="167"/>
      <c r="BT27" s="167"/>
      <c r="BU27" s="167"/>
      <c r="BV27" s="167"/>
      <c r="BW27" s="167"/>
      <c r="BX27" s="167"/>
      <c r="BY27" s="167"/>
      <c r="BZ27" s="167"/>
      <c r="CA27" s="167"/>
      <c r="CB27" s="167"/>
      <c r="CC27" s="167"/>
      <c r="CD27" s="167"/>
      <c r="CE27" s="167"/>
      <c r="CF27" s="167"/>
      <c r="CG27" s="167"/>
      <c r="CH27" s="167"/>
      <c r="CI27" s="167"/>
      <c r="CJ27" s="167"/>
      <c r="CK27" s="167"/>
      <c r="CL27" s="167"/>
      <c r="CM27" s="167"/>
      <c r="CN27" s="167"/>
      <c r="CO27" s="167"/>
      <c r="CP27" s="167"/>
      <c r="CQ27" s="167"/>
      <c r="CR27" s="167"/>
      <c r="CS27" s="167"/>
      <c r="CT27" s="167"/>
      <c r="CU27" s="167"/>
      <c r="CV27" s="167"/>
      <c r="CW27" s="167"/>
      <c r="CX27" s="167"/>
      <c r="CY27" s="167"/>
      <c r="CZ27" s="167"/>
      <c r="DA27" s="167"/>
      <c r="DB27" s="167"/>
      <c r="DC27" s="167"/>
      <c r="DD27" s="167"/>
      <c r="DE27" s="167"/>
      <c r="DF27" s="167"/>
      <c r="DG27" s="167"/>
      <c r="DH27" s="167"/>
      <c r="DI27" s="167"/>
      <c r="DJ27" s="167"/>
      <c r="DK27" s="167"/>
      <c r="DL27" s="167"/>
      <c r="DM27" s="167"/>
      <c r="DN27" s="167"/>
      <c r="DO27" s="167"/>
      <c r="DP27" s="167"/>
      <c r="DQ27" s="167"/>
      <c r="DR27" s="167"/>
      <c r="DS27" s="167"/>
      <c r="DT27" s="167"/>
      <c r="DU27" s="167"/>
      <c r="DV27" s="167"/>
      <c r="DW27" s="167"/>
      <c r="DX27" s="167"/>
      <c r="DY27" s="167"/>
      <c r="DZ27" s="167"/>
      <c r="EA27" s="167"/>
      <c r="EB27" s="167"/>
      <c r="EC27" s="167"/>
      <c r="ED27" s="167"/>
      <c r="EE27" s="167"/>
      <c r="EF27" s="167"/>
      <c r="EG27" s="167"/>
      <c r="EH27" s="167"/>
      <c r="EI27" s="167"/>
      <c r="EJ27" s="167"/>
      <c r="EK27" s="167"/>
      <c r="EL27" s="167"/>
      <c r="EM27" s="167"/>
      <c r="EN27" s="167"/>
      <c r="EO27" s="167"/>
      <c r="EP27" s="167"/>
      <c r="EQ27" s="167"/>
      <c r="ER27" s="167"/>
      <c r="ES27" s="167"/>
      <c r="ET27" s="167"/>
      <c r="EU27" s="167"/>
      <c r="EV27" s="167"/>
      <c r="EW27" s="167"/>
      <c r="EX27" s="167"/>
      <c r="EY27" s="167"/>
      <c r="EZ27" s="167"/>
      <c r="FA27" s="167"/>
      <c r="FB27" s="167"/>
      <c r="FC27" s="167"/>
      <c r="FD27" s="167"/>
      <c r="FE27" s="167"/>
      <c r="FF27" s="167"/>
      <c r="FG27" s="167"/>
      <c r="FH27" s="167"/>
      <c r="FI27" s="167"/>
      <c r="FJ27" s="167"/>
      <c r="FK27" s="167"/>
      <c r="FL27" s="167"/>
      <c r="FM27" s="167"/>
      <c r="FN27" s="167"/>
      <c r="FO27" s="167"/>
      <c r="FP27" s="167"/>
      <c r="FQ27" s="167"/>
      <c r="FR27" s="167"/>
      <c r="FS27" s="167"/>
      <c r="FT27" s="167"/>
      <c r="FU27" s="167"/>
      <c r="FV27" s="167"/>
      <c r="FW27" s="167"/>
      <c r="FX27" s="167"/>
      <c r="FY27" s="167"/>
      <c r="FZ27" s="167"/>
      <c r="GA27" s="167"/>
      <c r="GB27" s="167"/>
      <c r="GC27" s="167"/>
      <c r="GD27" s="167"/>
      <c r="GE27" s="167"/>
      <c r="GF27" s="167"/>
      <c r="GG27" s="167"/>
      <c r="GH27" s="167"/>
      <c r="GI27" s="167"/>
      <c r="GJ27" s="167"/>
      <c r="GK27" s="167"/>
      <c r="GL27" s="167"/>
      <c r="GM27" s="167"/>
      <c r="GN27" s="167"/>
      <c r="GO27" s="167"/>
      <c r="GP27" s="167"/>
      <c r="GQ27" s="167"/>
      <c r="GR27" s="167"/>
      <c r="GS27" s="167"/>
      <c r="GT27" s="167"/>
      <c r="GU27" s="167"/>
      <c r="GV27" s="167"/>
      <c r="GW27" s="167"/>
      <c r="GX27" s="167"/>
      <c r="GY27" s="167"/>
      <c r="GZ27" s="167"/>
      <c r="HA27" s="167"/>
      <c r="HB27" s="167"/>
      <c r="HC27" s="167"/>
      <c r="HD27" s="167"/>
      <c r="HE27" s="167"/>
      <c r="HF27" s="167"/>
      <c r="HG27" s="167"/>
      <c r="HH27" s="167"/>
      <c r="HI27" s="167"/>
      <c r="HJ27" s="167"/>
      <c r="HK27" s="167"/>
      <c r="HL27" s="167"/>
      <c r="HM27" s="167"/>
      <c r="HN27" s="167"/>
      <c r="HO27" s="167"/>
      <c r="HP27" s="167"/>
      <c r="HQ27" s="167"/>
      <c r="HR27" s="167"/>
      <c r="HS27" s="167"/>
    </row>
    <row r="28" spans="1:227" s="2" customFormat="1" ht="19.5" customHeight="1" x14ac:dyDescent="0.4">
      <c r="A28" s="868" t="s">
        <v>198</v>
      </c>
      <c r="B28" s="868" t="s">
        <v>238</v>
      </c>
      <c r="C28" s="497" t="s">
        <v>239</v>
      </c>
      <c r="D28" s="168" t="s">
        <v>244</v>
      </c>
      <c r="E28" s="218"/>
      <c r="F28" s="54">
        <v>7.0000000000000007E-2</v>
      </c>
      <c r="G28" s="43">
        <v>2.27</v>
      </c>
      <c r="H28" s="43"/>
      <c r="I28" s="43"/>
      <c r="J28" s="43"/>
      <c r="K28" s="501">
        <f>SUM(F28:H28)</f>
        <v>2.34</v>
      </c>
      <c r="L28" s="512">
        <f t="shared" si="10"/>
        <v>2.9914529914529919</v>
      </c>
      <c r="M28" s="513">
        <f t="shared" si="11"/>
        <v>97.008547008547026</v>
      </c>
      <c r="N28" s="504">
        <f t="shared" si="0"/>
        <v>5</v>
      </c>
      <c r="O28" s="23"/>
      <c r="P28" s="43">
        <v>1.98</v>
      </c>
      <c r="Q28" s="171"/>
      <c r="R28" s="171" t="s">
        <v>42</v>
      </c>
      <c r="S28" s="200">
        <v>24.7</v>
      </c>
      <c r="T28" s="200">
        <v>0.49</v>
      </c>
      <c r="U28" s="100">
        <v>33.1</v>
      </c>
      <c r="V28" s="23">
        <v>63.78</v>
      </c>
      <c r="W28" s="100">
        <v>33.1</v>
      </c>
      <c r="X28" s="23">
        <v>63.78</v>
      </c>
      <c r="Y28" s="23">
        <v>59</v>
      </c>
      <c r="Z28" s="26">
        <v>24132</v>
      </c>
      <c r="AA28" s="172">
        <v>224.79104650449921</v>
      </c>
      <c r="AB28" s="173">
        <f>O28/AA28*1000000/365*1000</f>
        <v>0</v>
      </c>
      <c r="AC28" s="29"/>
      <c r="AD28" s="29"/>
      <c r="AE28" s="30"/>
      <c r="AF28" s="29"/>
      <c r="AG28" s="31"/>
      <c r="AH28" s="789" t="s">
        <v>42</v>
      </c>
      <c r="AI28" s="798"/>
      <c r="AJ28" s="798"/>
      <c r="AK28" s="798"/>
      <c r="AL28" s="802"/>
      <c r="AM28" s="808">
        <f>K28</f>
        <v>2.34</v>
      </c>
      <c r="AN28" s="1254">
        <v>1.7969999999999999</v>
      </c>
      <c r="AO28" s="1254">
        <v>1.9219999999999999</v>
      </c>
      <c r="AP28" s="1257">
        <v>2.0710000000000002</v>
      </c>
      <c r="AQ28" s="1259">
        <v>2.15</v>
      </c>
      <c r="AR28" s="44">
        <f>AN28</f>
        <v>1.7969999999999999</v>
      </c>
      <c r="AS28" s="1254">
        <v>2.0550000000000002</v>
      </c>
      <c r="AT28" s="44">
        <f>AVERAGE(AS28,AV28)</f>
        <v>2.2199999999999998</v>
      </c>
      <c r="AU28" s="44"/>
      <c r="AV28" s="1254">
        <v>2.3849999999999998</v>
      </c>
      <c r="AW28" s="1257"/>
      <c r="AX28" s="1265">
        <v>2.569</v>
      </c>
      <c r="AY28" s="1449">
        <v>-0.22900000000000001</v>
      </c>
      <c r="AZ28" s="1104"/>
      <c r="BA28" s="1117"/>
      <c r="BB28" s="1119"/>
      <c r="BC28" s="120"/>
      <c r="BD28" s="90"/>
      <c r="BE28" s="90"/>
      <c r="BF28" s="90"/>
      <c r="BG28" s="90"/>
      <c r="BH28" s="90"/>
      <c r="BI28" s="90"/>
      <c r="BJ28" s="90"/>
      <c r="BK28" s="90"/>
      <c r="BL28" s="90"/>
      <c r="BM28" s="167"/>
      <c r="BN28" s="167"/>
      <c r="BO28" s="167"/>
      <c r="BP28" s="167"/>
      <c r="BQ28" s="167"/>
      <c r="BR28" s="167"/>
      <c r="BS28" s="167"/>
      <c r="BT28" s="167"/>
      <c r="BU28" s="167"/>
      <c r="BV28" s="167"/>
      <c r="BW28" s="167"/>
      <c r="BX28" s="167"/>
      <c r="BY28" s="167"/>
      <c r="BZ28" s="167"/>
      <c r="CA28" s="167"/>
      <c r="CB28" s="167"/>
      <c r="CC28" s="167"/>
      <c r="CD28" s="167"/>
      <c r="CE28" s="167"/>
      <c r="CF28" s="167"/>
      <c r="CG28" s="167"/>
      <c r="CH28" s="167"/>
      <c r="CI28" s="167"/>
      <c r="CJ28" s="167"/>
      <c r="CK28" s="167"/>
      <c r="CL28" s="167"/>
      <c r="CM28" s="167"/>
      <c r="CN28" s="167"/>
      <c r="CO28" s="167"/>
      <c r="CP28" s="167"/>
      <c r="CQ28" s="167"/>
      <c r="CR28" s="167"/>
      <c r="CS28" s="167"/>
      <c r="CT28" s="167"/>
      <c r="CU28" s="167"/>
      <c r="CV28" s="167"/>
      <c r="CW28" s="167"/>
      <c r="CX28" s="167"/>
      <c r="CY28" s="167"/>
      <c r="CZ28" s="167"/>
      <c r="DA28" s="167"/>
      <c r="DB28" s="167"/>
      <c r="DC28" s="167"/>
      <c r="DD28" s="167"/>
      <c r="DE28" s="167"/>
      <c r="DF28" s="167"/>
      <c r="DG28" s="167"/>
      <c r="DH28" s="167"/>
      <c r="DI28" s="167"/>
      <c r="DJ28" s="167"/>
      <c r="DK28" s="167"/>
      <c r="DL28" s="167"/>
      <c r="DM28" s="167"/>
      <c r="DN28" s="167"/>
      <c r="DO28" s="167"/>
      <c r="DP28" s="167"/>
      <c r="DQ28" s="167"/>
      <c r="DR28" s="167"/>
      <c r="DS28" s="167"/>
      <c r="DT28" s="167"/>
      <c r="DU28" s="167"/>
      <c r="DV28" s="167"/>
      <c r="DW28" s="167"/>
      <c r="DX28" s="167"/>
      <c r="DY28" s="167"/>
      <c r="DZ28" s="167"/>
      <c r="EA28" s="167"/>
      <c r="EB28" s="167"/>
      <c r="EC28" s="167"/>
      <c r="ED28" s="167"/>
      <c r="EE28" s="167"/>
      <c r="EF28" s="167"/>
      <c r="EG28" s="167"/>
      <c r="EH28" s="167"/>
      <c r="EI28" s="167"/>
      <c r="EJ28" s="167"/>
      <c r="EK28" s="167"/>
      <c r="EL28" s="167"/>
      <c r="EM28" s="167"/>
      <c r="EN28" s="167"/>
      <c r="EO28" s="167"/>
      <c r="EP28" s="167"/>
      <c r="EQ28" s="167"/>
      <c r="ER28" s="167"/>
      <c r="ES28" s="167"/>
      <c r="ET28" s="167"/>
      <c r="EU28" s="167"/>
      <c r="EV28" s="167"/>
      <c r="EW28" s="167"/>
      <c r="EX28" s="167"/>
      <c r="EY28" s="167"/>
      <c r="EZ28" s="167"/>
      <c r="FA28" s="167"/>
      <c r="FB28" s="167"/>
      <c r="FC28" s="167"/>
      <c r="FD28" s="167"/>
      <c r="FE28" s="167"/>
      <c r="FF28" s="167"/>
      <c r="FG28" s="167"/>
      <c r="FH28" s="167"/>
      <c r="FI28" s="167"/>
      <c r="FJ28" s="167"/>
      <c r="FK28" s="167"/>
      <c r="FL28" s="167"/>
      <c r="FM28" s="167"/>
      <c r="FN28" s="167"/>
      <c r="FO28" s="167"/>
      <c r="FP28" s="167"/>
      <c r="FQ28" s="167"/>
      <c r="FR28" s="167"/>
      <c r="FS28" s="167"/>
      <c r="FT28" s="167"/>
      <c r="FU28" s="167"/>
      <c r="FV28" s="167"/>
      <c r="FW28" s="167"/>
      <c r="FX28" s="167"/>
      <c r="FY28" s="167"/>
      <c r="FZ28" s="167"/>
      <c r="GA28" s="167"/>
      <c r="GB28" s="167"/>
      <c r="GC28" s="167"/>
      <c r="GD28" s="167"/>
      <c r="GE28" s="167"/>
      <c r="GF28" s="167"/>
      <c r="GG28" s="167"/>
      <c r="GH28" s="167"/>
      <c r="GI28" s="167"/>
      <c r="GJ28" s="167"/>
      <c r="GK28" s="167"/>
      <c r="GL28" s="167"/>
      <c r="GM28" s="167"/>
      <c r="GN28" s="167"/>
      <c r="GO28" s="167"/>
      <c r="GP28" s="167"/>
      <c r="GQ28" s="167"/>
      <c r="GR28" s="167"/>
      <c r="GS28" s="167"/>
      <c r="GT28" s="167"/>
      <c r="GU28" s="167"/>
      <c r="GV28" s="167"/>
      <c r="GW28" s="167"/>
      <c r="GX28" s="167"/>
      <c r="GY28" s="167"/>
      <c r="GZ28" s="167"/>
      <c r="HA28" s="167"/>
      <c r="HB28" s="167"/>
      <c r="HC28" s="167"/>
      <c r="HD28" s="167"/>
      <c r="HE28" s="167"/>
      <c r="HF28" s="167"/>
      <c r="HG28" s="167"/>
      <c r="HH28" s="167"/>
      <c r="HI28" s="167"/>
      <c r="HJ28" s="167"/>
      <c r="HK28" s="167"/>
      <c r="HL28" s="167"/>
      <c r="HM28" s="167"/>
      <c r="HN28" s="167"/>
      <c r="HO28" s="167"/>
      <c r="HP28" s="167"/>
      <c r="HQ28" s="167"/>
      <c r="HR28" s="167"/>
      <c r="HS28" s="167"/>
    </row>
    <row r="29" spans="1:227" s="2" customFormat="1" ht="19.5" customHeight="1" x14ac:dyDescent="0.4">
      <c r="A29" s="868" t="s">
        <v>198</v>
      </c>
      <c r="B29" s="868" t="s">
        <v>238</v>
      </c>
      <c r="C29" s="497" t="s">
        <v>239</v>
      </c>
      <c r="D29" s="168" t="s">
        <v>240</v>
      </c>
      <c r="E29" s="218"/>
      <c r="F29" s="54"/>
      <c r="G29" s="43">
        <v>1.37</v>
      </c>
      <c r="H29" s="43"/>
      <c r="I29" s="43"/>
      <c r="J29" s="43"/>
      <c r="K29" s="501">
        <f>SUM(F29:H29)</f>
        <v>1.37</v>
      </c>
      <c r="L29" s="512">
        <f t="shared" si="10"/>
        <v>0</v>
      </c>
      <c r="M29" s="513">
        <f t="shared" si="11"/>
        <v>100</v>
      </c>
      <c r="N29" s="504">
        <f t="shared" si="0"/>
        <v>5</v>
      </c>
      <c r="O29" s="23"/>
      <c r="P29" s="43">
        <v>0.85199999999999998</v>
      </c>
      <c r="Q29" s="171"/>
      <c r="R29" s="171" t="s">
        <v>42</v>
      </c>
      <c r="S29" s="200">
        <v>69.900000000000006</v>
      </c>
      <c r="T29" s="200">
        <v>0.56999999999999995</v>
      </c>
      <c r="U29" s="100">
        <v>33.1</v>
      </c>
      <c r="V29" s="23">
        <v>70.72</v>
      </c>
      <c r="W29" s="100">
        <v>33.1</v>
      </c>
      <c r="X29" s="23">
        <v>70.72</v>
      </c>
      <c r="Y29" s="23">
        <v>57.8</v>
      </c>
      <c r="Z29" s="26">
        <v>7515</v>
      </c>
      <c r="AA29" s="172">
        <v>310.6116534055177</v>
      </c>
      <c r="AB29" s="173">
        <f>O29/AA29*1000000/365*1000</f>
        <v>0</v>
      </c>
      <c r="AC29" s="29"/>
      <c r="AD29" s="29"/>
      <c r="AE29" s="30"/>
      <c r="AF29" s="29"/>
      <c r="AG29" s="31" t="s">
        <v>42</v>
      </c>
      <c r="AH29" s="789"/>
      <c r="AI29" s="798"/>
      <c r="AJ29" s="798"/>
      <c r="AK29" s="798"/>
      <c r="AL29" s="802"/>
      <c r="AM29" s="808">
        <f>K29</f>
        <v>1.37</v>
      </c>
      <c r="AN29" s="36">
        <v>0.71</v>
      </c>
      <c r="AO29" s="36">
        <v>0.754</v>
      </c>
      <c r="AP29" s="37">
        <v>0.83299999999999996</v>
      </c>
      <c r="AQ29" s="38">
        <v>0.92</v>
      </c>
      <c r="AR29" s="44">
        <f>AN29</f>
        <v>0.71</v>
      </c>
      <c r="AS29" s="36">
        <v>0.8</v>
      </c>
      <c r="AT29" s="44">
        <f>AVERAGE(AS29,AV29)</f>
        <v>0.88749999999999996</v>
      </c>
      <c r="AU29" s="44"/>
      <c r="AV29" s="36">
        <v>0.97499999999999998</v>
      </c>
      <c r="AW29" s="37"/>
      <c r="AX29" s="543">
        <v>1.1890000000000001</v>
      </c>
      <c r="AY29" s="1089">
        <v>0.18099999999999999</v>
      </c>
      <c r="AZ29" s="1104"/>
      <c r="BA29" s="1117"/>
      <c r="BB29" s="1119"/>
      <c r="BC29" s="120"/>
      <c r="BD29" s="90"/>
      <c r="BE29" s="90"/>
      <c r="BF29" s="90"/>
      <c r="BG29" s="90"/>
      <c r="BH29" s="90"/>
      <c r="BI29" s="90"/>
      <c r="BJ29" s="90"/>
      <c r="BK29" s="90"/>
      <c r="BL29" s="90"/>
      <c r="BM29" s="167"/>
      <c r="BN29" s="167"/>
      <c r="BO29" s="167"/>
      <c r="BP29" s="167"/>
      <c r="BQ29" s="167"/>
      <c r="BR29" s="167"/>
      <c r="BS29" s="167"/>
      <c r="BT29" s="167"/>
      <c r="BU29" s="167"/>
      <c r="BV29" s="167"/>
      <c r="BW29" s="167"/>
      <c r="BX29" s="167"/>
      <c r="BY29" s="167"/>
      <c r="BZ29" s="167"/>
      <c r="CA29" s="167"/>
      <c r="CB29" s="167"/>
      <c r="CC29" s="167"/>
      <c r="CD29" s="167"/>
      <c r="CE29" s="167"/>
      <c r="CF29" s="167"/>
      <c r="CG29" s="167"/>
      <c r="CH29" s="167"/>
      <c r="CI29" s="167"/>
      <c r="CJ29" s="167"/>
      <c r="CK29" s="167"/>
      <c r="CL29" s="167"/>
      <c r="CM29" s="167"/>
      <c r="CN29" s="167"/>
      <c r="CO29" s="167"/>
      <c r="CP29" s="167"/>
      <c r="CQ29" s="167"/>
      <c r="CR29" s="167"/>
      <c r="CS29" s="167"/>
      <c r="CT29" s="167"/>
      <c r="CU29" s="167"/>
      <c r="CV29" s="167"/>
      <c r="CW29" s="167"/>
      <c r="CX29" s="167"/>
      <c r="CY29" s="167"/>
      <c r="CZ29" s="167"/>
      <c r="DA29" s="167"/>
      <c r="DB29" s="167"/>
      <c r="DC29" s="167"/>
      <c r="DD29" s="167"/>
      <c r="DE29" s="167"/>
      <c r="DF29" s="167"/>
      <c r="DG29" s="167"/>
      <c r="DH29" s="167"/>
      <c r="DI29" s="167"/>
      <c r="DJ29" s="167"/>
      <c r="DK29" s="167"/>
      <c r="DL29" s="167"/>
      <c r="DM29" s="167"/>
      <c r="DN29" s="167"/>
      <c r="DO29" s="167"/>
      <c r="DP29" s="167"/>
      <c r="DQ29" s="167"/>
      <c r="DR29" s="167"/>
      <c r="DS29" s="167"/>
      <c r="DT29" s="167"/>
      <c r="DU29" s="167"/>
      <c r="DV29" s="167"/>
      <c r="DW29" s="167"/>
      <c r="DX29" s="167"/>
      <c r="DY29" s="167"/>
      <c r="DZ29" s="167"/>
      <c r="EA29" s="167"/>
      <c r="EB29" s="167"/>
      <c r="EC29" s="167"/>
      <c r="ED29" s="167"/>
      <c r="EE29" s="167"/>
      <c r="EF29" s="167"/>
      <c r="EG29" s="167"/>
      <c r="EH29" s="167"/>
      <c r="EI29" s="167"/>
      <c r="EJ29" s="167"/>
      <c r="EK29" s="167"/>
      <c r="EL29" s="167"/>
      <c r="EM29" s="167"/>
      <c r="EN29" s="167"/>
      <c r="EO29" s="167"/>
      <c r="EP29" s="167"/>
      <c r="EQ29" s="167"/>
      <c r="ER29" s="167"/>
      <c r="ES29" s="167"/>
      <c r="ET29" s="167"/>
      <c r="EU29" s="167"/>
      <c r="EV29" s="167"/>
      <c r="EW29" s="167"/>
      <c r="EX29" s="167"/>
      <c r="EY29" s="167"/>
      <c r="EZ29" s="167"/>
      <c r="FA29" s="167"/>
      <c r="FB29" s="167"/>
      <c r="FC29" s="167"/>
      <c r="FD29" s="167"/>
      <c r="FE29" s="167"/>
      <c r="FF29" s="167"/>
      <c r="FG29" s="167"/>
      <c r="FH29" s="167"/>
      <c r="FI29" s="167"/>
      <c r="FJ29" s="167"/>
      <c r="FK29" s="167"/>
      <c r="FL29" s="167"/>
      <c r="FM29" s="167"/>
      <c r="FN29" s="167"/>
      <c r="FO29" s="167"/>
      <c r="FP29" s="167"/>
      <c r="FQ29" s="167"/>
      <c r="FR29" s="167"/>
      <c r="FS29" s="167"/>
      <c r="FT29" s="167"/>
      <c r="FU29" s="167"/>
      <c r="FV29" s="167"/>
      <c r="FW29" s="167"/>
      <c r="FX29" s="167"/>
      <c r="FY29" s="167"/>
      <c r="FZ29" s="167"/>
      <c r="GA29" s="167"/>
      <c r="GB29" s="167"/>
      <c r="GC29" s="167"/>
      <c r="GD29" s="167"/>
      <c r="GE29" s="167"/>
      <c r="GF29" s="167"/>
      <c r="GG29" s="167"/>
      <c r="GH29" s="167"/>
      <c r="GI29" s="167"/>
      <c r="GJ29" s="167"/>
      <c r="GK29" s="167"/>
      <c r="GL29" s="167"/>
      <c r="GM29" s="167"/>
      <c r="GN29" s="167"/>
      <c r="GO29" s="167"/>
      <c r="GP29" s="167"/>
      <c r="GQ29" s="167"/>
      <c r="GR29" s="167"/>
      <c r="GS29" s="167"/>
      <c r="GT29" s="167"/>
      <c r="GU29" s="167"/>
      <c r="GV29" s="167"/>
      <c r="GW29" s="167"/>
      <c r="GX29" s="167"/>
      <c r="GY29" s="167"/>
      <c r="GZ29" s="167"/>
      <c r="HA29" s="167"/>
      <c r="HB29" s="167"/>
      <c r="HC29" s="167"/>
      <c r="HD29" s="167"/>
      <c r="HE29" s="167"/>
      <c r="HF29" s="167"/>
      <c r="HG29" s="167"/>
      <c r="HH29" s="167"/>
      <c r="HI29" s="167"/>
      <c r="HJ29" s="167"/>
      <c r="HK29" s="167"/>
      <c r="HL29" s="167"/>
      <c r="HM29" s="167"/>
      <c r="HN29" s="167"/>
      <c r="HO29" s="167"/>
      <c r="HP29" s="167"/>
      <c r="HQ29" s="167"/>
      <c r="HR29" s="167"/>
      <c r="HS29" s="167"/>
    </row>
    <row r="30" spans="1:227" s="2" customFormat="1" ht="19.5" customHeight="1" x14ac:dyDescent="0.4">
      <c r="A30" s="868" t="s">
        <v>198</v>
      </c>
      <c r="B30" s="868" t="s">
        <v>238</v>
      </c>
      <c r="C30" s="497" t="s">
        <v>239</v>
      </c>
      <c r="D30" s="168" t="s">
        <v>241</v>
      </c>
      <c r="E30" s="218"/>
      <c r="F30" s="54"/>
      <c r="G30" s="43">
        <v>1.75</v>
      </c>
      <c r="H30" s="43">
        <v>0.86</v>
      </c>
      <c r="I30" s="43"/>
      <c r="J30" s="43"/>
      <c r="K30" s="501">
        <f>SUM(F30:H30)</f>
        <v>2.61</v>
      </c>
      <c r="L30" s="512">
        <f t="shared" si="10"/>
        <v>0</v>
      </c>
      <c r="M30" s="513">
        <f t="shared" si="11"/>
        <v>100</v>
      </c>
      <c r="N30" s="504">
        <f t="shared" si="0"/>
        <v>5</v>
      </c>
      <c r="O30" s="23"/>
      <c r="P30" s="43">
        <v>1.393</v>
      </c>
      <c r="Q30" s="171" t="s">
        <v>42</v>
      </c>
      <c r="R30" s="23"/>
      <c r="S30" s="200" t="s">
        <v>202</v>
      </c>
      <c r="T30" s="200" t="s">
        <v>202</v>
      </c>
      <c r="U30" s="100">
        <v>33.1</v>
      </c>
      <c r="V30" s="23">
        <v>81.709999999999994</v>
      </c>
      <c r="W30" s="100">
        <v>33.1</v>
      </c>
      <c r="X30" s="23">
        <v>81.709999999999994</v>
      </c>
      <c r="Y30" s="23">
        <v>31.9</v>
      </c>
      <c r="Z30" s="26">
        <v>19293</v>
      </c>
      <c r="AA30" s="172">
        <v>197.8146662605289</v>
      </c>
      <c r="AB30" s="173">
        <f>O30/AA30*1000000/365*1000</f>
        <v>0</v>
      </c>
      <c r="AC30" s="29"/>
      <c r="AD30" s="29"/>
      <c r="AE30" s="30"/>
      <c r="AF30" s="29"/>
      <c r="AG30" s="31"/>
      <c r="AH30" s="789"/>
      <c r="AI30" s="798"/>
      <c r="AJ30" s="798"/>
      <c r="AK30" s="798"/>
      <c r="AL30" s="802"/>
      <c r="AM30" s="808">
        <f>K30</f>
        <v>2.61</v>
      </c>
      <c r="AN30" s="60">
        <v>1.393</v>
      </c>
      <c r="AO30" s="36">
        <v>1.393</v>
      </c>
      <c r="AP30" s="61">
        <v>1.393</v>
      </c>
      <c r="AQ30" s="38">
        <v>1.393</v>
      </c>
      <c r="AR30" s="110">
        <f>AN30</f>
        <v>1.393</v>
      </c>
      <c r="AS30" s="36">
        <v>1.486</v>
      </c>
      <c r="AT30" s="44">
        <f>AVERAGE(AS30,AV30)</f>
        <v>1.524</v>
      </c>
      <c r="AU30" s="110"/>
      <c r="AV30" s="60">
        <v>1.5620000000000001</v>
      </c>
      <c r="AW30" s="61"/>
      <c r="AX30" s="545">
        <v>1.6020000000000001</v>
      </c>
      <c r="AY30" s="1268">
        <v>1.008</v>
      </c>
      <c r="AZ30" s="1116"/>
      <c r="BA30" s="1275"/>
      <c r="BB30" s="1123"/>
      <c r="BC30" s="120"/>
      <c r="BD30" s="90"/>
      <c r="BE30" s="90"/>
      <c r="BF30" s="90"/>
      <c r="BG30" s="90"/>
      <c r="BH30" s="90"/>
      <c r="BI30" s="90"/>
      <c r="BJ30" s="90"/>
      <c r="BK30" s="90"/>
      <c r="BL30" s="90"/>
      <c r="BM30" s="167"/>
      <c r="BN30" s="167"/>
      <c r="BO30" s="167"/>
      <c r="BP30" s="167"/>
      <c r="BQ30" s="167"/>
      <c r="BR30" s="167"/>
      <c r="BS30" s="167"/>
      <c r="BT30" s="167"/>
      <c r="BU30" s="167"/>
      <c r="BV30" s="167"/>
      <c r="BW30" s="167"/>
      <c r="BX30" s="167"/>
      <c r="BY30" s="167"/>
      <c r="BZ30" s="167"/>
      <c r="CA30" s="167"/>
      <c r="CB30" s="167"/>
      <c r="CC30" s="167"/>
      <c r="CD30" s="167"/>
      <c r="CE30" s="167"/>
      <c r="CF30" s="167"/>
      <c r="CG30" s="167"/>
      <c r="CH30" s="167"/>
      <c r="CI30" s="167"/>
      <c r="CJ30" s="167"/>
      <c r="CK30" s="167"/>
      <c r="CL30" s="167"/>
      <c r="CM30" s="167"/>
      <c r="CN30" s="167"/>
      <c r="CO30" s="167"/>
      <c r="CP30" s="167"/>
      <c r="CQ30" s="167"/>
      <c r="CR30" s="167"/>
      <c r="CS30" s="167"/>
      <c r="CT30" s="167"/>
      <c r="CU30" s="167"/>
      <c r="CV30" s="167"/>
      <c r="CW30" s="167"/>
      <c r="CX30" s="167"/>
      <c r="CY30" s="167"/>
      <c r="CZ30" s="167"/>
      <c r="DA30" s="167"/>
      <c r="DB30" s="167"/>
      <c r="DC30" s="167"/>
      <c r="DD30" s="167"/>
      <c r="DE30" s="167"/>
      <c r="DF30" s="167"/>
      <c r="DG30" s="167"/>
      <c r="DH30" s="167"/>
      <c r="DI30" s="167"/>
      <c r="DJ30" s="167"/>
      <c r="DK30" s="167"/>
      <c r="DL30" s="167"/>
      <c r="DM30" s="167"/>
      <c r="DN30" s="167"/>
      <c r="DO30" s="167"/>
      <c r="DP30" s="167"/>
      <c r="DQ30" s="167"/>
      <c r="DR30" s="167"/>
      <c r="DS30" s="167"/>
      <c r="DT30" s="167"/>
      <c r="DU30" s="167"/>
      <c r="DV30" s="167"/>
      <c r="DW30" s="167"/>
      <c r="DX30" s="167"/>
      <c r="DY30" s="167"/>
      <c r="DZ30" s="167"/>
      <c r="EA30" s="167"/>
      <c r="EB30" s="167"/>
      <c r="EC30" s="167"/>
      <c r="ED30" s="167"/>
      <c r="EE30" s="167"/>
      <c r="EF30" s="167"/>
      <c r="EG30" s="167"/>
      <c r="EH30" s="167"/>
      <c r="EI30" s="167"/>
      <c r="EJ30" s="167"/>
      <c r="EK30" s="167"/>
      <c r="EL30" s="167"/>
      <c r="EM30" s="167"/>
      <c r="EN30" s="167"/>
      <c r="EO30" s="167"/>
      <c r="EP30" s="167"/>
      <c r="EQ30" s="167"/>
      <c r="ER30" s="167"/>
      <c r="ES30" s="167"/>
      <c r="ET30" s="167"/>
      <c r="EU30" s="167"/>
      <c r="EV30" s="167"/>
      <c r="EW30" s="167"/>
      <c r="EX30" s="167"/>
      <c r="EY30" s="167"/>
      <c r="EZ30" s="167"/>
      <c r="FA30" s="167"/>
      <c r="FB30" s="167"/>
      <c r="FC30" s="167"/>
      <c r="FD30" s="167"/>
      <c r="FE30" s="167"/>
      <c r="FF30" s="167"/>
      <c r="FG30" s="167"/>
      <c r="FH30" s="167"/>
      <c r="FI30" s="167"/>
      <c r="FJ30" s="167"/>
      <c r="FK30" s="167"/>
      <c r="FL30" s="167"/>
      <c r="FM30" s="167"/>
      <c r="FN30" s="167"/>
      <c r="FO30" s="167"/>
      <c r="FP30" s="167"/>
      <c r="FQ30" s="167"/>
      <c r="FR30" s="167"/>
      <c r="FS30" s="167"/>
      <c r="FT30" s="167"/>
      <c r="FU30" s="167"/>
      <c r="FV30" s="167"/>
      <c r="FW30" s="167"/>
      <c r="FX30" s="167"/>
      <c r="FY30" s="167"/>
      <c r="FZ30" s="167"/>
      <c r="GA30" s="167"/>
      <c r="GB30" s="167"/>
      <c r="GC30" s="167"/>
      <c r="GD30" s="167"/>
      <c r="GE30" s="167"/>
      <c r="GF30" s="167"/>
      <c r="GG30" s="167"/>
      <c r="GH30" s="167"/>
      <c r="GI30" s="167"/>
      <c r="GJ30" s="167"/>
      <c r="GK30" s="167"/>
      <c r="GL30" s="167"/>
      <c r="GM30" s="167"/>
      <c r="GN30" s="167"/>
      <c r="GO30" s="167"/>
      <c r="GP30" s="167"/>
      <c r="GQ30" s="167"/>
      <c r="GR30" s="167"/>
      <c r="GS30" s="167"/>
      <c r="GT30" s="167"/>
      <c r="GU30" s="167"/>
      <c r="GV30" s="167"/>
      <c r="GW30" s="167"/>
      <c r="GX30" s="167"/>
      <c r="GY30" s="167"/>
      <c r="GZ30" s="167"/>
      <c r="HA30" s="167"/>
      <c r="HB30" s="167"/>
      <c r="HC30" s="167"/>
      <c r="HD30" s="167"/>
      <c r="HE30" s="167"/>
      <c r="HF30" s="167"/>
      <c r="HG30" s="167"/>
      <c r="HH30" s="167"/>
      <c r="HI30" s="167"/>
      <c r="HJ30" s="167"/>
      <c r="HK30" s="167"/>
      <c r="HL30" s="167"/>
      <c r="HM30" s="167"/>
      <c r="HN30" s="167"/>
      <c r="HO30" s="167"/>
      <c r="HP30" s="167"/>
      <c r="HQ30" s="167"/>
      <c r="HR30" s="167"/>
      <c r="HS30" s="167"/>
    </row>
    <row r="31" spans="1:227" s="2" customFormat="1" ht="19.5" customHeight="1" x14ac:dyDescent="0.4">
      <c r="A31" s="868" t="s">
        <v>198</v>
      </c>
      <c r="B31" s="868" t="s">
        <v>238</v>
      </c>
      <c r="C31" s="497" t="s">
        <v>239</v>
      </c>
      <c r="D31" s="16" t="s">
        <v>242</v>
      </c>
      <c r="E31" s="19"/>
      <c r="F31" s="54"/>
      <c r="G31" s="43">
        <v>1</v>
      </c>
      <c r="H31" s="43"/>
      <c r="I31" s="43"/>
      <c r="J31" s="43"/>
      <c r="K31" s="501">
        <f>SUM(F31:H31)</f>
        <v>1</v>
      </c>
      <c r="L31" s="512">
        <f t="shared" si="10"/>
        <v>0</v>
      </c>
      <c r="M31" s="513">
        <f t="shared" si="11"/>
        <v>100</v>
      </c>
      <c r="N31" s="504">
        <f t="shared" si="0"/>
        <v>2</v>
      </c>
      <c r="O31" s="23"/>
      <c r="P31" s="43">
        <v>1.1719999999999999</v>
      </c>
      <c r="Q31" s="171"/>
      <c r="R31" s="171" t="s">
        <v>42</v>
      </c>
      <c r="S31" s="200">
        <v>73.3</v>
      </c>
      <c r="T31" s="200">
        <v>0.75</v>
      </c>
      <c r="U31" s="100">
        <v>33.1</v>
      </c>
      <c r="V31" s="23">
        <v>73.95</v>
      </c>
      <c r="W31" s="100">
        <v>33.1</v>
      </c>
      <c r="X31" s="23">
        <v>73.95</v>
      </c>
      <c r="Y31" s="23"/>
      <c r="Z31" s="26">
        <v>47147</v>
      </c>
      <c r="AA31" s="172">
        <v>68.105264473022444</v>
      </c>
      <c r="AB31" s="173">
        <f>O31/AA31*1000000/365*1000</f>
        <v>0</v>
      </c>
      <c r="AC31" s="29"/>
      <c r="AD31" s="29"/>
      <c r="AE31" s="30"/>
      <c r="AF31" s="29"/>
      <c r="AG31" s="31"/>
      <c r="AH31" s="789"/>
      <c r="AI31" s="798"/>
      <c r="AJ31" s="798"/>
      <c r="AK31" s="798"/>
      <c r="AL31" s="802"/>
      <c r="AM31" s="808">
        <f>K31</f>
        <v>1</v>
      </c>
      <c r="AN31" s="36">
        <v>0.86399999999999999</v>
      </c>
      <c r="AO31" s="36">
        <v>1.0009999999999999</v>
      </c>
      <c r="AP31" s="37">
        <v>1.2290000000000001</v>
      </c>
      <c r="AQ31" s="38">
        <v>1.321</v>
      </c>
      <c r="AR31" s="44">
        <f>AN31</f>
        <v>0.86399999999999999</v>
      </c>
      <c r="AS31" s="36">
        <v>1.169</v>
      </c>
      <c r="AT31" s="44">
        <f>AVERAGE(AS31,AV31)</f>
        <v>1.42</v>
      </c>
      <c r="AU31" s="44"/>
      <c r="AV31" s="36">
        <v>1.671</v>
      </c>
      <c r="AW31" s="37"/>
      <c r="AX31" s="543">
        <v>1.901</v>
      </c>
      <c r="AY31" s="1312">
        <v>-0.90100000000000002</v>
      </c>
      <c r="AZ31" s="1272"/>
      <c r="BA31" s="1274"/>
      <c r="BB31" s="1121"/>
      <c r="BC31" s="120"/>
      <c r="BD31" s="90"/>
      <c r="BE31" s="90"/>
      <c r="BF31" s="90"/>
      <c r="BG31" s="90"/>
      <c r="BH31" s="90"/>
      <c r="BI31" s="90"/>
      <c r="BJ31" s="90"/>
      <c r="BK31" s="90"/>
      <c r="BL31" s="90"/>
      <c r="BM31" s="167"/>
      <c r="BN31" s="167"/>
      <c r="BO31" s="167"/>
      <c r="BP31" s="167"/>
      <c r="BQ31" s="167"/>
      <c r="BR31" s="167"/>
      <c r="BS31" s="167"/>
      <c r="BT31" s="167"/>
      <c r="BU31" s="167"/>
      <c r="BV31" s="167"/>
      <c r="BW31" s="167"/>
      <c r="BX31" s="167"/>
      <c r="BY31" s="167"/>
      <c r="BZ31" s="167"/>
      <c r="CA31" s="167"/>
      <c r="CB31" s="167"/>
      <c r="CC31" s="167"/>
      <c r="CD31" s="167"/>
      <c r="CE31" s="167"/>
      <c r="CF31" s="167"/>
      <c r="CG31" s="167"/>
      <c r="CH31" s="167"/>
      <c r="CI31" s="167"/>
      <c r="CJ31" s="167"/>
      <c r="CK31" s="167"/>
      <c r="CL31" s="167"/>
      <c r="CM31" s="167"/>
      <c r="CN31" s="167"/>
      <c r="CO31" s="167"/>
      <c r="CP31" s="167"/>
      <c r="CQ31" s="167"/>
      <c r="CR31" s="167"/>
      <c r="CS31" s="167"/>
      <c r="CT31" s="167"/>
      <c r="CU31" s="167"/>
      <c r="CV31" s="167"/>
      <c r="CW31" s="167"/>
      <c r="CX31" s="167"/>
      <c r="CY31" s="167"/>
      <c r="CZ31" s="167"/>
      <c r="DA31" s="167"/>
      <c r="DB31" s="167"/>
      <c r="DC31" s="167"/>
      <c r="DD31" s="167"/>
      <c r="DE31" s="167"/>
      <c r="DF31" s="167"/>
      <c r="DG31" s="167"/>
      <c r="DH31" s="167"/>
      <c r="DI31" s="167"/>
      <c r="DJ31" s="167"/>
      <c r="DK31" s="167"/>
      <c r="DL31" s="167"/>
      <c r="DM31" s="167"/>
      <c r="DN31" s="167"/>
      <c r="DO31" s="167"/>
      <c r="DP31" s="167"/>
      <c r="DQ31" s="167"/>
      <c r="DR31" s="167"/>
      <c r="DS31" s="167"/>
      <c r="DT31" s="167"/>
      <c r="DU31" s="167"/>
      <c r="DV31" s="167"/>
      <c r="DW31" s="167"/>
      <c r="DX31" s="167"/>
      <c r="DY31" s="167"/>
      <c r="DZ31" s="167"/>
      <c r="EA31" s="167"/>
      <c r="EB31" s="167"/>
      <c r="EC31" s="167"/>
      <c r="ED31" s="167"/>
      <c r="EE31" s="167"/>
      <c r="EF31" s="167"/>
      <c r="EG31" s="167"/>
      <c r="EH31" s="167"/>
      <c r="EI31" s="167"/>
      <c r="EJ31" s="167"/>
      <c r="EK31" s="167"/>
      <c r="EL31" s="167"/>
      <c r="EM31" s="167"/>
      <c r="EN31" s="167"/>
      <c r="EO31" s="167"/>
      <c r="EP31" s="167"/>
      <c r="EQ31" s="167"/>
      <c r="ER31" s="167"/>
      <c r="ES31" s="167"/>
      <c r="ET31" s="167"/>
      <c r="EU31" s="167"/>
      <c r="EV31" s="167"/>
      <c r="EW31" s="167"/>
      <c r="EX31" s="167"/>
      <c r="EY31" s="167"/>
      <c r="EZ31" s="167"/>
      <c r="FA31" s="167"/>
      <c r="FB31" s="167"/>
      <c r="FC31" s="167"/>
      <c r="FD31" s="167"/>
      <c r="FE31" s="167"/>
      <c r="FF31" s="167"/>
      <c r="FG31" s="167"/>
      <c r="FH31" s="167"/>
      <c r="FI31" s="167"/>
      <c r="FJ31" s="167"/>
      <c r="FK31" s="167"/>
      <c r="FL31" s="167"/>
      <c r="FM31" s="167"/>
      <c r="FN31" s="167"/>
      <c r="FO31" s="167"/>
      <c r="FP31" s="167"/>
      <c r="FQ31" s="167"/>
      <c r="FR31" s="167"/>
      <c r="FS31" s="167"/>
      <c r="FT31" s="167"/>
      <c r="FU31" s="167"/>
      <c r="FV31" s="167"/>
      <c r="FW31" s="167"/>
      <c r="FX31" s="167"/>
      <c r="FY31" s="167"/>
      <c r="FZ31" s="167"/>
      <c r="GA31" s="167"/>
      <c r="GB31" s="167"/>
      <c r="GC31" s="167"/>
      <c r="GD31" s="167"/>
      <c r="GE31" s="167"/>
      <c r="GF31" s="167"/>
      <c r="GG31" s="167"/>
      <c r="GH31" s="167"/>
      <c r="GI31" s="167"/>
      <c r="GJ31" s="167"/>
      <c r="GK31" s="167"/>
      <c r="GL31" s="167"/>
      <c r="GM31" s="167"/>
      <c r="GN31" s="167"/>
      <c r="GO31" s="167"/>
      <c r="GP31" s="167"/>
      <c r="GQ31" s="167"/>
      <c r="GR31" s="167"/>
      <c r="GS31" s="167"/>
      <c r="GT31" s="167"/>
      <c r="GU31" s="167"/>
      <c r="GV31" s="167"/>
      <c r="GW31" s="167"/>
      <c r="GX31" s="167"/>
      <c r="GY31" s="167"/>
      <c r="GZ31" s="167"/>
      <c r="HA31" s="167"/>
      <c r="HB31" s="167"/>
      <c r="HC31" s="167"/>
      <c r="HD31" s="167"/>
      <c r="HE31" s="167"/>
      <c r="HF31" s="167"/>
      <c r="HG31" s="167"/>
      <c r="HH31" s="167"/>
      <c r="HI31" s="167"/>
      <c r="HJ31" s="167"/>
      <c r="HK31" s="167"/>
      <c r="HL31" s="167"/>
      <c r="HM31" s="167"/>
      <c r="HN31" s="167"/>
      <c r="HO31" s="167"/>
      <c r="HP31" s="167"/>
      <c r="HQ31" s="167"/>
      <c r="HR31" s="167"/>
      <c r="HS31" s="167"/>
    </row>
    <row r="32" spans="1:227" s="2" customFormat="1" ht="19.5" customHeight="1" x14ac:dyDescent="0.4">
      <c r="A32" s="868" t="s">
        <v>1134</v>
      </c>
      <c r="B32" s="868" t="s">
        <v>1306</v>
      </c>
      <c r="C32" s="976" t="s">
        <v>1307</v>
      </c>
      <c r="D32" s="444" t="s">
        <v>1308</v>
      </c>
      <c r="E32" s="620"/>
      <c r="F32" s="1002" t="s">
        <v>1138</v>
      </c>
      <c r="G32" s="21"/>
      <c r="H32" s="1011">
        <v>0.36499999999999999</v>
      </c>
      <c r="I32" s="21"/>
      <c r="J32" s="21"/>
      <c r="K32" s="651">
        <f>IF(ISNUMBER(F32),F32,0)+IF(ISNUMBER(G32),G32,0)+IF(ISNUMBER(H32),H32,0)</f>
        <v>0.36499999999999999</v>
      </c>
      <c r="L32" s="659">
        <f>IF(IF(ISNUMBER(K32),K32,0)&gt;0,IF(ISNUMBER(F32),F32,0)/K32*100,"")</f>
        <v>0</v>
      </c>
      <c r="M32" s="666">
        <f>IF(IF(ISNUMBER(K32),K32,0)&gt;0,(IF(ISNUMBER(G32),G32,0)+IF(ISNUMBER(H32),H32,0))/K32*100,"")</f>
        <v>100</v>
      </c>
      <c r="N32" s="504">
        <f t="shared" si="0"/>
        <v>5</v>
      </c>
      <c r="O32" s="707"/>
      <c r="P32" s="1032">
        <f>AQ32</f>
        <v>9.6000000000000002E-2</v>
      </c>
      <c r="Q32" s="151" t="s">
        <v>42</v>
      </c>
      <c r="R32" s="707"/>
      <c r="S32" s="715"/>
      <c r="T32" s="726"/>
      <c r="U32" s="864"/>
      <c r="V32" s="707"/>
      <c r="W32" s="707"/>
      <c r="X32" s="707"/>
      <c r="Y32" s="707"/>
      <c r="Z32" s="742">
        <v>1416</v>
      </c>
      <c r="AA32" s="754">
        <f>AR32/Z32*1000000000/365</f>
        <v>208.96215463199442</v>
      </c>
      <c r="AB32" s="762"/>
      <c r="AC32" s="769"/>
      <c r="AD32" s="769"/>
      <c r="AE32" s="769"/>
      <c r="AF32" s="769"/>
      <c r="AG32" s="784"/>
      <c r="AH32" s="787"/>
      <c r="AI32" s="800">
        <v>1475</v>
      </c>
      <c r="AJ32" s="800">
        <v>1520</v>
      </c>
      <c r="AK32" s="800">
        <v>1569</v>
      </c>
      <c r="AL32" s="1059"/>
      <c r="AM32" s="806"/>
      <c r="AN32" s="812"/>
      <c r="AO32" s="812"/>
      <c r="AP32" s="814"/>
      <c r="AQ32" s="816">
        <v>9.6000000000000002E-2</v>
      </c>
      <c r="AR32" s="812">
        <v>0.108</v>
      </c>
      <c r="AS32" s="812">
        <v>0.115</v>
      </c>
      <c r="AT32" s="812">
        <v>0.11899999999999999</v>
      </c>
      <c r="AU32" s="812"/>
      <c r="AV32" s="817"/>
      <c r="AW32" s="819">
        <f>K32-AT32</f>
        <v>0.246</v>
      </c>
      <c r="AX32" s="822"/>
      <c r="AY32" s="1092"/>
      <c r="AZ32" s="1107"/>
      <c r="BA32" s="1107"/>
      <c r="BB32" s="1119"/>
    </row>
    <row r="33" spans="1:227" s="2" customFormat="1" ht="19.5" customHeight="1" x14ac:dyDescent="0.4">
      <c r="A33" s="868" t="s">
        <v>1134</v>
      </c>
      <c r="B33" s="868" t="s">
        <v>1306</v>
      </c>
      <c r="C33" s="976" t="s">
        <v>1307</v>
      </c>
      <c r="D33" s="444" t="s">
        <v>1309</v>
      </c>
      <c r="E33" s="620"/>
      <c r="F33" s="1002">
        <v>0</v>
      </c>
      <c r="G33" s="21"/>
      <c r="H33" s="1011">
        <v>0.3</v>
      </c>
      <c r="I33" s="21"/>
      <c r="J33" s="21"/>
      <c r="K33" s="651">
        <f>IF(ISNUMBER(F33),F33,0)+IF(ISNUMBER(G33),G33,0)+IF(ISNUMBER(H33),H33,0)</f>
        <v>0.3</v>
      </c>
      <c r="L33" s="659">
        <f>IF(IF(ISNUMBER(K33),K33,0)&gt;0,IF(ISNUMBER(F33),F33,0)/K33*100,"")</f>
        <v>0</v>
      </c>
      <c r="M33" s="666">
        <f>IF(IF(ISNUMBER(K33),K33,0)&gt;0,(IF(ISNUMBER(G33),G33,0)+IF(ISNUMBER(H33),H33,0))/K33*100,"")</f>
        <v>100</v>
      </c>
      <c r="N33" s="504">
        <f t="shared" si="0"/>
        <v>5</v>
      </c>
      <c r="O33" s="707"/>
      <c r="P33" s="1032">
        <f>AQ33</f>
        <v>0.08</v>
      </c>
      <c r="Q33" s="151" t="s">
        <v>42</v>
      </c>
      <c r="R33" s="707"/>
      <c r="S33" s="715"/>
      <c r="T33" s="726"/>
      <c r="U33" s="864"/>
      <c r="V33" s="707"/>
      <c r="W33" s="707"/>
      <c r="X33" s="707"/>
      <c r="Y33" s="707"/>
      <c r="Z33" s="742">
        <v>1206</v>
      </c>
      <c r="AA33" s="754">
        <f>AR33/Z33*1000000000/365</f>
        <v>204.45716622367613</v>
      </c>
      <c r="AB33" s="762"/>
      <c r="AC33" s="769"/>
      <c r="AD33" s="769"/>
      <c r="AE33" s="769"/>
      <c r="AF33" s="769"/>
      <c r="AG33" s="784"/>
      <c r="AH33" s="787"/>
      <c r="AI33" s="800">
        <v>1257</v>
      </c>
      <c r="AJ33" s="800">
        <v>1296</v>
      </c>
      <c r="AK33" s="800">
        <v>1339</v>
      </c>
      <c r="AL33" s="1059"/>
      <c r="AM33" s="806"/>
      <c r="AN33" s="812"/>
      <c r="AO33" s="812"/>
      <c r="AP33" s="814"/>
      <c r="AQ33" s="816">
        <v>0.08</v>
      </c>
      <c r="AR33" s="812">
        <v>0.09</v>
      </c>
      <c r="AS33" s="812">
        <v>0.09</v>
      </c>
      <c r="AT33" s="812">
        <v>0.1</v>
      </c>
      <c r="AU33" s="812"/>
      <c r="AV33" s="817"/>
      <c r="AW33" s="819">
        <f>K33-AT33</f>
        <v>0.19999999999999998</v>
      </c>
      <c r="AX33" s="822"/>
      <c r="AY33" s="1092"/>
      <c r="AZ33" s="1107"/>
      <c r="BA33" s="1107"/>
      <c r="BB33" s="1119"/>
    </row>
    <row r="34" spans="1:227" s="2" customFormat="1" ht="19.5" customHeight="1" x14ac:dyDescent="0.4">
      <c r="A34" s="868" t="s">
        <v>1134</v>
      </c>
      <c r="B34" s="868" t="s">
        <v>1306</v>
      </c>
      <c r="C34" s="976" t="s">
        <v>1307</v>
      </c>
      <c r="D34" s="448" t="s">
        <v>1310</v>
      </c>
      <c r="E34" s="1172"/>
      <c r="F34" s="1179">
        <v>0</v>
      </c>
      <c r="G34" s="77"/>
      <c r="H34" s="1187">
        <v>53.22</v>
      </c>
      <c r="I34" s="77"/>
      <c r="J34" s="77"/>
      <c r="K34" s="1015">
        <f>IF(ISNUMBER(F34),F34,0)+IF(ISNUMBER(G34),G34,0)+IF(ISNUMBER(H34),H34,0)</f>
        <v>53.22</v>
      </c>
      <c r="L34" s="660">
        <f>IF(IF(ISNUMBER(K34),K34,0)&gt;0,IF(ISNUMBER(F34),F34,0)/K34*100,"")</f>
        <v>0</v>
      </c>
      <c r="M34" s="669">
        <f>IF(IF(ISNUMBER(K34),K34,0)&gt;0,(IF(ISNUMBER(G34),G34,0)+IF(ISNUMBER(H34),H34,0))/K34*100,"")</f>
        <v>100</v>
      </c>
      <c r="N34" s="504">
        <f t="shared" si="0"/>
        <v>5</v>
      </c>
      <c r="O34" s="710"/>
      <c r="P34" s="1035">
        <f>AQ34</f>
        <v>25.428999999999998</v>
      </c>
      <c r="Q34" s="702" t="s">
        <v>42</v>
      </c>
      <c r="R34" s="710"/>
      <c r="S34" s="723"/>
      <c r="T34" s="731"/>
      <c r="U34" s="1043"/>
      <c r="V34" s="710"/>
      <c r="W34" s="710"/>
      <c r="X34" s="710"/>
      <c r="Y34" s="710"/>
      <c r="Z34" s="747">
        <v>137192</v>
      </c>
      <c r="AA34" s="757">
        <f>AR34/Z34*1000000000/365</f>
        <v>543.18435437347273</v>
      </c>
      <c r="AB34" s="766"/>
      <c r="AC34" s="772"/>
      <c r="AD34" s="772"/>
      <c r="AE34" s="772"/>
      <c r="AF34" s="772"/>
      <c r="AG34" s="1046"/>
      <c r="AH34" s="1052"/>
      <c r="AI34" s="1057">
        <v>142689</v>
      </c>
      <c r="AJ34" s="1057">
        <v>146886</v>
      </c>
      <c r="AK34" s="1057">
        <v>151473</v>
      </c>
      <c r="AL34" s="1062">
        <v>156204</v>
      </c>
      <c r="AM34" s="1068"/>
      <c r="AN34" s="1071"/>
      <c r="AO34" s="1071"/>
      <c r="AP34" s="1075"/>
      <c r="AQ34" s="1077">
        <v>25.428999999999998</v>
      </c>
      <c r="AR34" s="1071">
        <v>27.2</v>
      </c>
      <c r="AS34" s="1071">
        <v>28.728999999999999</v>
      </c>
      <c r="AT34" s="1071">
        <v>29.65</v>
      </c>
      <c r="AU34" s="1071">
        <v>30.597000000000001</v>
      </c>
      <c r="AV34" s="1082"/>
      <c r="AW34" s="1085">
        <f>K34-AT34</f>
        <v>23.57</v>
      </c>
      <c r="AX34" s="1088"/>
      <c r="AY34" s="1092"/>
      <c r="AZ34" s="1107"/>
      <c r="BA34" s="1107"/>
      <c r="BB34" s="1119"/>
    </row>
    <row r="35" spans="1:227" s="2" customFormat="1" ht="19.5" customHeight="1" x14ac:dyDescent="0.4">
      <c r="A35" s="868" t="s">
        <v>198</v>
      </c>
      <c r="B35" s="868" t="s">
        <v>276</v>
      </c>
      <c r="C35" s="497" t="s">
        <v>277</v>
      </c>
      <c r="D35" s="168" t="s">
        <v>278</v>
      </c>
      <c r="E35" s="218"/>
      <c r="F35" s="82">
        <v>0.26800000000000002</v>
      </c>
      <c r="G35" s="83"/>
      <c r="H35" s="83"/>
      <c r="I35" s="83"/>
      <c r="J35" s="83"/>
      <c r="K35" s="502">
        <f>SUM(F35:H35)</f>
        <v>0.26800000000000002</v>
      </c>
      <c r="L35" s="516">
        <f t="shared" ref="L35:L41" si="12">IF(K35&gt;0,IF(ISNUMBER(F35),F35,0)/K35*100,"")</f>
        <v>100</v>
      </c>
      <c r="M35" s="517">
        <f t="shared" ref="M35:M41" si="13">IF(K35&gt;0,(IF(ISNUMBER(G35),G35,0)+IF(ISNUMBER(H35),H35,0))/K35*100,"")</f>
        <v>0</v>
      </c>
      <c r="N35" s="504">
        <f t="shared" si="0"/>
        <v>2</v>
      </c>
      <c r="O35" s="85"/>
      <c r="P35" s="83">
        <v>0.29799999999999999</v>
      </c>
      <c r="Q35" s="221"/>
      <c r="R35" s="221" t="s">
        <v>42</v>
      </c>
      <c r="S35" s="197">
        <v>58.6</v>
      </c>
      <c r="T35" s="197">
        <v>0.17499999999999999</v>
      </c>
      <c r="U35" s="109">
        <v>37.5</v>
      </c>
      <c r="V35" s="85">
        <v>33.04</v>
      </c>
      <c r="W35" s="109">
        <v>37.5</v>
      </c>
      <c r="X35" s="85">
        <v>33.04</v>
      </c>
      <c r="Y35" s="85">
        <v>18.649999999999999</v>
      </c>
      <c r="Z35" s="86">
        <v>9169</v>
      </c>
      <c r="AA35" s="198">
        <v>89.043336913991027</v>
      </c>
      <c r="AB35" s="199">
        <f>O35/AA35*1000000/365*1000</f>
        <v>0</v>
      </c>
      <c r="AC35" s="87"/>
      <c r="AD35" s="87"/>
      <c r="AE35" s="88" t="s">
        <v>205</v>
      </c>
      <c r="AF35" s="87"/>
      <c r="AG35" s="89" t="s">
        <v>42</v>
      </c>
      <c r="AH35" s="1240"/>
      <c r="AI35" s="1244"/>
      <c r="AJ35" s="1244"/>
      <c r="AK35" s="1244"/>
      <c r="AL35" s="1248"/>
      <c r="AM35" s="1252">
        <f>K35</f>
        <v>0.26800000000000002</v>
      </c>
      <c r="AN35" s="60">
        <v>0.29799999999999999</v>
      </c>
      <c r="AO35" s="60">
        <v>0.32600000000000001</v>
      </c>
      <c r="AP35" s="61">
        <v>0.378</v>
      </c>
      <c r="AQ35" s="62">
        <v>0.439</v>
      </c>
      <c r="AR35" s="110">
        <f>AN35</f>
        <v>0.29799999999999999</v>
      </c>
      <c r="AS35" s="60">
        <v>0.33600000000000002</v>
      </c>
      <c r="AT35" s="110">
        <f>AVERAGE(AS35,AV35)</f>
        <v>0.3725</v>
      </c>
      <c r="AU35" s="110"/>
      <c r="AV35" s="60">
        <v>0.40899999999999997</v>
      </c>
      <c r="AW35" s="61"/>
      <c r="AX35" s="545">
        <v>0.499</v>
      </c>
      <c r="AY35" s="1089">
        <v>-0.23100000000000001</v>
      </c>
      <c r="AZ35" s="1104"/>
      <c r="BA35" s="1117"/>
      <c r="BB35" s="1119"/>
      <c r="BC35" s="120"/>
      <c r="BD35" s="90"/>
      <c r="BE35" s="90"/>
      <c r="BF35" s="90"/>
      <c r="BG35" s="90"/>
      <c r="BH35" s="90"/>
      <c r="BI35" s="90"/>
      <c r="BJ35" s="90"/>
      <c r="BK35" s="90"/>
      <c r="BL35" s="90"/>
      <c r="BM35" s="167"/>
      <c r="BN35" s="167"/>
      <c r="BO35" s="167"/>
      <c r="BP35" s="167"/>
      <c r="BQ35" s="167"/>
      <c r="BR35" s="167"/>
      <c r="BS35" s="167"/>
      <c r="BT35" s="167"/>
      <c r="BU35" s="167"/>
      <c r="BV35" s="167"/>
      <c r="BW35" s="167"/>
      <c r="BX35" s="167"/>
      <c r="BY35" s="167"/>
      <c r="BZ35" s="167"/>
      <c r="CA35" s="167"/>
      <c r="CB35" s="167"/>
      <c r="CC35" s="167"/>
      <c r="CD35" s="167"/>
      <c r="CE35" s="167"/>
      <c r="CF35" s="167"/>
      <c r="CG35" s="167"/>
      <c r="CH35" s="167"/>
      <c r="CI35" s="167"/>
      <c r="CJ35" s="167"/>
      <c r="CK35" s="167"/>
      <c r="CL35" s="167"/>
      <c r="CM35" s="167"/>
      <c r="CN35" s="167"/>
      <c r="CO35" s="167"/>
      <c r="CP35" s="167"/>
      <c r="CQ35" s="167"/>
      <c r="CR35" s="167"/>
      <c r="CS35" s="167"/>
      <c r="CT35" s="167"/>
      <c r="CU35" s="167"/>
      <c r="CV35" s="167"/>
      <c r="CW35" s="167"/>
      <c r="CX35" s="167"/>
      <c r="CY35" s="167"/>
      <c r="CZ35" s="167"/>
      <c r="DA35" s="167"/>
      <c r="DB35" s="167"/>
      <c r="DC35" s="167"/>
      <c r="DD35" s="167"/>
      <c r="DE35" s="167"/>
      <c r="DF35" s="167"/>
      <c r="DG35" s="167"/>
      <c r="DH35" s="167"/>
      <c r="DI35" s="167"/>
      <c r="DJ35" s="167"/>
      <c r="DK35" s="167"/>
      <c r="DL35" s="167"/>
      <c r="DM35" s="167"/>
      <c r="DN35" s="167"/>
      <c r="DO35" s="167"/>
      <c r="DP35" s="167"/>
      <c r="DQ35" s="167"/>
      <c r="DR35" s="167"/>
      <c r="DS35" s="167"/>
      <c r="DT35" s="167"/>
      <c r="DU35" s="167"/>
      <c r="DV35" s="167"/>
      <c r="DW35" s="167"/>
      <c r="DX35" s="167"/>
      <c r="DY35" s="167"/>
      <c r="DZ35" s="167"/>
      <c r="EA35" s="167"/>
      <c r="EB35" s="167"/>
      <c r="EC35" s="167"/>
      <c r="ED35" s="167"/>
      <c r="EE35" s="167"/>
      <c r="EF35" s="167"/>
      <c r="EG35" s="167"/>
      <c r="EH35" s="167"/>
      <c r="EI35" s="167"/>
      <c r="EJ35" s="167"/>
      <c r="EK35" s="167"/>
      <c r="EL35" s="167"/>
      <c r="EM35" s="167"/>
      <c r="EN35" s="167"/>
      <c r="EO35" s="167"/>
      <c r="EP35" s="167"/>
      <c r="EQ35" s="167"/>
      <c r="ER35" s="167"/>
      <c r="ES35" s="167"/>
      <c r="ET35" s="167"/>
      <c r="EU35" s="167"/>
      <c r="EV35" s="167"/>
      <c r="EW35" s="167"/>
      <c r="EX35" s="167"/>
      <c r="EY35" s="167"/>
      <c r="EZ35" s="167"/>
      <c r="FA35" s="167"/>
      <c r="FB35" s="167"/>
      <c r="FC35" s="167"/>
      <c r="FD35" s="167"/>
      <c r="FE35" s="167"/>
      <c r="FF35" s="167"/>
      <c r="FG35" s="167"/>
      <c r="FH35" s="167"/>
      <c r="FI35" s="167"/>
      <c r="FJ35" s="167"/>
      <c r="FK35" s="167"/>
      <c r="FL35" s="167"/>
      <c r="FM35" s="167"/>
      <c r="FN35" s="167"/>
      <c r="FO35" s="167"/>
      <c r="FP35" s="167"/>
      <c r="FQ35" s="167"/>
      <c r="FR35" s="167"/>
      <c r="FS35" s="167"/>
      <c r="FT35" s="167"/>
      <c r="FU35" s="167"/>
      <c r="FV35" s="167"/>
      <c r="FW35" s="167"/>
      <c r="FX35" s="167"/>
      <c r="FY35" s="167"/>
      <c r="FZ35" s="167"/>
      <c r="GA35" s="167"/>
      <c r="GB35" s="167"/>
      <c r="GC35" s="167"/>
      <c r="GD35" s="167"/>
      <c r="GE35" s="167"/>
      <c r="GF35" s="167"/>
      <c r="GG35" s="167"/>
      <c r="GH35" s="167"/>
      <c r="GI35" s="167"/>
      <c r="GJ35" s="167"/>
      <c r="GK35" s="167"/>
      <c r="GL35" s="167"/>
      <c r="GM35" s="167"/>
      <c r="GN35" s="167"/>
      <c r="GO35" s="167"/>
      <c r="GP35" s="167"/>
      <c r="GQ35" s="167"/>
      <c r="GR35" s="167"/>
      <c r="GS35" s="167"/>
      <c r="GT35" s="167"/>
      <c r="GU35" s="167"/>
      <c r="GV35" s="167"/>
      <c r="GW35" s="167"/>
      <c r="GX35" s="167"/>
      <c r="GY35" s="167"/>
      <c r="GZ35" s="167"/>
      <c r="HA35" s="167"/>
      <c r="HB35" s="167"/>
      <c r="HC35" s="167"/>
      <c r="HD35" s="167"/>
      <c r="HE35" s="167"/>
      <c r="HF35" s="167"/>
      <c r="HG35" s="167"/>
      <c r="HH35" s="167"/>
      <c r="HI35" s="167"/>
      <c r="HJ35" s="167"/>
      <c r="HK35" s="167"/>
      <c r="HL35" s="167"/>
      <c r="HM35" s="167"/>
      <c r="HN35" s="167"/>
      <c r="HO35" s="167"/>
      <c r="HP35" s="167"/>
      <c r="HQ35" s="167"/>
      <c r="HR35" s="167"/>
      <c r="HS35" s="167"/>
    </row>
    <row r="36" spans="1:227" s="2" customFormat="1" ht="19.5" customHeight="1" x14ac:dyDescent="0.4">
      <c r="A36" s="868" t="s">
        <v>198</v>
      </c>
      <c r="B36" s="868" t="s">
        <v>276</v>
      </c>
      <c r="C36" s="497" t="s">
        <v>277</v>
      </c>
      <c r="D36" s="168" t="s">
        <v>279</v>
      </c>
      <c r="E36" s="218"/>
      <c r="F36" s="54">
        <v>7.0000000000000007E-2</v>
      </c>
      <c r="G36" s="43"/>
      <c r="H36" s="43"/>
      <c r="I36" s="43"/>
      <c r="J36" s="43"/>
      <c r="K36" s="501">
        <f>SUM(F36:H36)</f>
        <v>7.0000000000000007E-2</v>
      </c>
      <c r="L36" s="512">
        <f t="shared" si="12"/>
        <v>100</v>
      </c>
      <c r="M36" s="513">
        <f t="shared" si="13"/>
        <v>0</v>
      </c>
      <c r="N36" s="504">
        <f t="shared" si="0"/>
        <v>3</v>
      </c>
      <c r="O36" s="23"/>
      <c r="P36" s="43">
        <v>7.0000000000000007E-2</v>
      </c>
      <c r="Q36" s="171"/>
      <c r="R36" s="171" t="s">
        <v>42</v>
      </c>
      <c r="S36" s="200">
        <v>26.6</v>
      </c>
      <c r="T36" s="200">
        <v>1.9E-2</v>
      </c>
      <c r="U36" s="100">
        <v>37.5</v>
      </c>
      <c r="V36" s="23"/>
      <c r="W36" s="100">
        <v>37.5</v>
      </c>
      <c r="X36" s="23"/>
      <c r="Y36" s="23"/>
      <c r="Z36" s="26">
        <v>1873</v>
      </c>
      <c r="AA36" s="172">
        <v>102.39232350123237</v>
      </c>
      <c r="AB36" s="173">
        <f>O36/AA36*1000000/365*1000</f>
        <v>0</v>
      </c>
      <c r="AC36" s="29"/>
      <c r="AD36" s="29"/>
      <c r="AE36" s="30"/>
      <c r="AF36" s="29"/>
      <c r="AG36" s="31"/>
      <c r="AH36" s="789"/>
      <c r="AI36" s="798"/>
      <c r="AJ36" s="798"/>
      <c r="AK36" s="798"/>
      <c r="AL36" s="802"/>
      <c r="AM36" s="808">
        <f>K36</f>
        <v>7.0000000000000007E-2</v>
      </c>
      <c r="AN36" s="60">
        <v>7.0000000000000007E-2</v>
      </c>
      <c r="AO36" s="36">
        <v>7.1999999999999995E-2</v>
      </c>
      <c r="AP36" s="61">
        <v>7.5999999999999998E-2</v>
      </c>
      <c r="AQ36" s="38">
        <v>0.08</v>
      </c>
      <c r="AR36" s="110">
        <f>AN36</f>
        <v>7.0000000000000007E-2</v>
      </c>
      <c r="AS36" s="36">
        <v>7.3999999999999996E-2</v>
      </c>
      <c r="AT36" s="44">
        <f>AVERAGE(AS36,AV36)</f>
        <v>7.8E-2</v>
      </c>
      <c r="AU36" s="110"/>
      <c r="AV36" s="60">
        <v>8.2000000000000003E-2</v>
      </c>
      <c r="AW36" s="61"/>
      <c r="AX36" s="545">
        <v>9.0999999999999998E-2</v>
      </c>
      <c r="AY36" s="1089">
        <v>-2.1000000000000001E-2</v>
      </c>
      <c r="AZ36" s="1104"/>
      <c r="BA36" s="1117"/>
      <c r="BB36" s="1119"/>
      <c r="BC36" s="120"/>
      <c r="BD36" s="90"/>
      <c r="BE36" s="90"/>
      <c r="BF36" s="90"/>
      <c r="BG36" s="90"/>
      <c r="BH36" s="90"/>
      <c r="BI36" s="90"/>
      <c r="BJ36" s="90"/>
      <c r="BK36" s="90"/>
      <c r="BL36" s="90"/>
      <c r="BM36" s="167"/>
      <c r="BN36" s="167"/>
      <c r="BO36" s="167"/>
      <c r="BP36" s="167"/>
      <c r="BQ36" s="167"/>
      <c r="BR36" s="167"/>
      <c r="BS36" s="167"/>
      <c r="BT36" s="167"/>
      <c r="BU36" s="167"/>
      <c r="BV36" s="167"/>
      <c r="BW36" s="167"/>
      <c r="BX36" s="167"/>
      <c r="BY36" s="167"/>
      <c r="BZ36" s="167"/>
      <c r="CA36" s="167"/>
      <c r="CB36" s="167"/>
      <c r="CC36" s="167"/>
      <c r="CD36" s="167"/>
      <c r="CE36" s="167"/>
      <c r="CF36" s="167"/>
      <c r="CG36" s="167"/>
      <c r="CH36" s="167"/>
      <c r="CI36" s="167"/>
      <c r="CJ36" s="167"/>
      <c r="CK36" s="167"/>
      <c r="CL36" s="167"/>
      <c r="CM36" s="167"/>
      <c r="CN36" s="167"/>
      <c r="CO36" s="167"/>
      <c r="CP36" s="167"/>
      <c r="CQ36" s="167"/>
      <c r="CR36" s="167"/>
      <c r="CS36" s="167"/>
      <c r="CT36" s="167"/>
      <c r="CU36" s="167"/>
      <c r="CV36" s="167"/>
      <c r="CW36" s="167"/>
      <c r="CX36" s="167"/>
      <c r="CY36" s="167"/>
      <c r="CZ36" s="167"/>
      <c r="DA36" s="167"/>
      <c r="DB36" s="167"/>
      <c r="DC36" s="167"/>
      <c r="DD36" s="167"/>
      <c r="DE36" s="167"/>
      <c r="DF36" s="167"/>
      <c r="DG36" s="167"/>
      <c r="DH36" s="167"/>
      <c r="DI36" s="167"/>
      <c r="DJ36" s="167"/>
      <c r="DK36" s="167"/>
      <c r="DL36" s="167"/>
      <c r="DM36" s="167"/>
      <c r="DN36" s="167"/>
      <c r="DO36" s="167"/>
      <c r="DP36" s="167"/>
      <c r="DQ36" s="167"/>
      <c r="DR36" s="167"/>
      <c r="DS36" s="167"/>
      <c r="DT36" s="167"/>
      <c r="DU36" s="167"/>
      <c r="DV36" s="167"/>
      <c r="DW36" s="167"/>
      <c r="DX36" s="167"/>
      <c r="DY36" s="167"/>
      <c r="DZ36" s="167"/>
      <c r="EA36" s="167"/>
      <c r="EB36" s="167"/>
      <c r="EC36" s="167"/>
      <c r="ED36" s="167"/>
      <c r="EE36" s="167"/>
      <c r="EF36" s="167"/>
      <c r="EG36" s="167"/>
      <c r="EH36" s="167"/>
      <c r="EI36" s="167"/>
      <c r="EJ36" s="167"/>
      <c r="EK36" s="167"/>
      <c r="EL36" s="167"/>
      <c r="EM36" s="167"/>
      <c r="EN36" s="167"/>
      <c r="EO36" s="167"/>
      <c r="EP36" s="167"/>
      <c r="EQ36" s="167"/>
      <c r="ER36" s="167"/>
      <c r="ES36" s="167"/>
      <c r="ET36" s="167"/>
      <c r="EU36" s="167"/>
      <c r="EV36" s="167"/>
      <c r="EW36" s="167"/>
      <c r="EX36" s="167"/>
      <c r="EY36" s="167"/>
      <c r="EZ36" s="167"/>
      <c r="FA36" s="167"/>
      <c r="FB36" s="167"/>
      <c r="FC36" s="167"/>
      <c r="FD36" s="167"/>
      <c r="FE36" s="167"/>
      <c r="FF36" s="167"/>
      <c r="FG36" s="167"/>
      <c r="FH36" s="167"/>
      <c r="FI36" s="167"/>
      <c r="FJ36" s="167"/>
      <c r="FK36" s="167"/>
      <c r="FL36" s="167"/>
      <c r="FM36" s="167"/>
      <c r="FN36" s="167"/>
      <c r="FO36" s="167"/>
      <c r="FP36" s="167"/>
      <c r="FQ36" s="167"/>
      <c r="FR36" s="167"/>
      <c r="FS36" s="167"/>
      <c r="FT36" s="167"/>
      <c r="FU36" s="167"/>
      <c r="FV36" s="167"/>
      <c r="FW36" s="167"/>
      <c r="FX36" s="167"/>
      <c r="FY36" s="167"/>
      <c r="FZ36" s="167"/>
      <c r="GA36" s="167"/>
      <c r="GB36" s="167"/>
      <c r="GC36" s="167"/>
      <c r="GD36" s="167"/>
      <c r="GE36" s="167"/>
      <c r="GF36" s="167"/>
      <c r="GG36" s="167"/>
      <c r="GH36" s="167"/>
      <c r="GI36" s="167"/>
      <c r="GJ36" s="167"/>
      <c r="GK36" s="167"/>
      <c r="GL36" s="167"/>
      <c r="GM36" s="167"/>
      <c r="GN36" s="167"/>
      <c r="GO36" s="167"/>
      <c r="GP36" s="167"/>
      <c r="GQ36" s="167"/>
      <c r="GR36" s="167"/>
      <c r="GS36" s="167"/>
      <c r="GT36" s="167"/>
      <c r="GU36" s="167"/>
      <c r="GV36" s="167"/>
      <c r="GW36" s="167"/>
      <c r="GX36" s="167"/>
      <c r="GY36" s="167"/>
      <c r="GZ36" s="167"/>
      <c r="HA36" s="167"/>
      <c r="HB36" s="167"/>
      <c r="HC36" s="167"/>
      <c r="HD36" s="167"/>
      <c r="HE36" s="167"/>
      <c r="HF36" s="167"/>
      <c r="HG36" s="167"/>
      <c r="HH36" s="167"/>
      <c r="HI36" s="167"/>
      <c r="HJ36" s="167"/>
      <c r="HK36" s="167"/>
      <c r="HL36" s="167"/>
      <c r="HM36" s="167"/>
      <c r="HN36" s="167"/>
      <c r="HO36" s="167"/>
      <c r="HP36" s="167"/>
      <c r="HQ36" s="167"/>
      <c r="HR36" s="167"/>
      <c r="HS36" s="167"/>
    </row>
    <row r="37" spans="1:227" s="111" customFormat="1" ht="19.5" customHeight="1" x14ac:dyDescent="0.4">
      <c r="A37" s="868" t="s">
        <v>198</v>
      </c>
      <c r="B37" s="868" t="s">
        <v>276</v>
      </c>
      <c r="C37" s="497" t="s">
        <v>277</v>
      </c>
      <c r="D37" s="168" t="s">
        <v>280</v>
      </c>
      <c r="E37" s="218"/>
      <c r="F37" s="54">
        <v>0.36</v>
      </c>
      <c r="G37" s="43"/>
      <c r="H37" s="43"/>
      <c r="I37" s="43"/>
      <c r="J37" s="43"/>
      <c r="K37" s="501">
        <f>SUM(F37:H37)</f>
        <v>0.36</v>
      </c>
      <c r="L37" s="512">
        <f t="shared" si="12"/>
        <v>100</v>
      </c>
      <c r="M37" s="513">
        <f t="shared" si="13"/>
        <v>0</v>
      </c>
      <c r="N37" s="504">
        <f t="shared" si="0"/>
        <v>3</v>
      </c>
      <c r="O37" s="23"/>
      <c r="P37" s="43">
        <v>0.35299999999999998</v>
      </c>
      <c r="Q37" s="171"/>
      <c r="R37" s="171" t="s">
        <v>42</v>
      </c>
      <c r="S37" s="200">
        <v>25.8</v>
      </c>
      <c r="T37" s="200">
        <v>9.0999999999999998E-2</v>
      </c>
      <c r="U37" s="100">
        <v>37.5</v>
      </c>
      <c r="V37" s="23">
        <v>36.46</v>
      </c>
      <c r="W37" s="100">
        <v>37.5</v>
      </c>
      <c r="X37" s="23">
        <v>36.46</v>
      </c>
      <c r="Y37" s="23">
        <v>14.6</v>
      </c>
      <c r="Z37" s="26">
        <v>7910</v>
      </c>
      <c r="AA37" s="172">
        <v>122.26590236045928</v>
      </c>
      <c r="AB37" s="173">
        <f>O37/AA37*1000000/365*1000</f>
        <v>0</v>
      </c>
      <c r="AC37" s="29"/>
      <c r="AD37" s="29"/>
      <c r="AE37" s="30" t="s">
        <v>205</v>
      </c>
      <c r="AF37" s="29"/>
      <c r="AG37" s="31" t="s">
        <v>42</v>
      </c>
      <c r="AH37" s="789"/>
      <c r="AI37" s="798"/>
      <c r="AJ37" s="798"/>
      <c r="AK37" s="798"/>
      <c r="AL37" s="802"/>
      <c r="AM37" s="808">
        <f>K37</f>
        <v>0.36</v>
      </c>
      <c r="AN37" s="36">
        <v>0.35299999999999998</v>
      </c>
      <c r="AO37" s="36">
        <v>0.375</v>
      </c>
      <c r="AP37" s="37">
        <v>0.41399999999999998</v>
      </c>
      <c r="AQ37" s="38">
        <v>0.45700000000000002</v>
      </c>
      <c r="AR37" s="44">
        <f>AN37</f>
        <v>0.35299999999999998</v>
      </c>
      <c r="AS37" s="36">
        <v>0.39700000000000002</v>
      </c>
      <c r="AT37" s="44">
        <f>AVERAGE(AS37,AV37)</f>
        <v>0.4405</v>
      </c>
      <c r="AU37" s="44"/>
      <c r="AV37" s="36">
        <v>0.48399999999999999</v>
      </c>
      <c r="AW37" s="37"/>
      <c r="AX37" s="543">
        <v>0.59</v>
      </c>
      <c r="AY37" s="1268">
        <v>-0.22700000000000001</v>
      </c>
      <c r="AZ37" s="1116"/>
      <c r="BA37" s="1275"/>
      <c r="BB37" s="1123"/>
      <c r="BC37" s="120"/>
      <c r="BD37" s="90"/>
      <c r="BE37" s="90"/>
      <c r="BF37" s="90"/>
      <c r="BG37" s="90"/>
      <c r="BH37" s="90"/>
      <c r="BI37" s="90"/>
      <c r="BJ37" s="90"/>
      <c r="BK37" s="90"/>
      <c r="BL37" s="90"/>
      <c r="BM37" s="167"/>
      <c r="BN37" s="167"/>
      <c r="BO37" s="167"/>
      <c r="BP37" s="167"/>
      <c r="BQ37" s="167"/>
      <c r="BR37" s="167"/>
      <c r="BS37" s="167"/>
      <c r="BT37" s="167"/>
      <c r="BU37" s="167"/>
      <c r="BV37" s="167"/>
      <c r="BW37" s="167"/>
      <c r="BX37" s="167"/>
      <c r="BY37" s="167"/>
      <c r="BZ37" s="167"/>
      <c r="CA37" s="167"/>
      <c r="CB37" s="167"/>
      <c r="CC37" s="167"/>
      <c r="CD37" s="167"/>
      <c r="CE37" s="167"/>
      <c r="CF37" s="167"/>
      <c r="CG37" s="167"/>
      <c r="CH37" s="167"/>
      <c r="CI37" s="167"/>
      <c r="CJ37" s="167"/>
      <c r="CK37" s="167"/>
      <c r="CL37" s="167"/>
      <c r="CM37" s="167"/>
      <c r="CN37" s="167"/>
      <c r="CO37" s="167"/>
      <c r="CP37" s="167"/>
      <c r="CQ37" s="167"/>
      <c r="CR37" s="167"/>
      <c r="CS37" s="167"/>
      <c r="CT37" s="167"/>
      <c r="CU37" s="167"/>
      <c r="CV37" s="167"/>
      <c r="CW37" s="167"/>
      <c r="CX37" s="167"/>
      <c r="CY37" s="167"/>
      <c r="CZ37" s="167"/>
      <c r="DA37" s="167"/>
      <c r="DB37" s="167"/>
      <c r="DC37" s="167"/>
      <c r="DD37" s="167"/>
      <c r="DE37" s="167"/>
      <c r="DF37" s="167"/>
      <c r="DG37" s="167"/>
      <c r="DH37" s="167"/>
      <c r="DI37" s="167"/>
      <c r="DJ37" s="167"/>
      <c r="DK37" s="167"/>
      <c r="DL37" s="167"/>
      <c r="DM37" s="167"/>
      <c r="DN37" s="167"/>
      <c r="DO37" s="167"/>
      <c r="DP37" s="167"/>
      <c r="DQ37" s="167"/>
      <c r="DR37" s="167"/>
      <c r="DS37" s="167"/>
      <c r="DT37" s="167"/>
      <c r="DU37" s="167"/>
      <c r="DV37" s="167"/>
      <c r="DW37" s="167"/>
      <c r="DX37" s="167"/>
      <c r="DY37" s="167"/>
      <c r="DZ37" s="167"/>
      <c r="EA37" s="167"/>
      <c r="EB37" s="167"/>
      <c r="EC37" s="167"/>
      <c r="ED37" s="167"/>
      <c r="EE37" s="167"/>
      <c r="EF37" s="167"/>
      <c r="EG37" s="167"/>
      <c r="EH37" s="167"/>
      <c r="EI37" s="167"/>
      <c r="EJ37" s="167"/>
      <c r="EK37" s="167"/>
      <c r="EL37" s="167"/>
      <c r="EM37" s="167"/>
      <c r="EN37" s="167"/>
      <c r="EO37" s="167"/>
      <c r="EP37" s="167"/>
      <c r="EQ37" s="167"/>
      <c r="ER37" s="167"/>
      <c r="ES37" s="167"/>
      <c r="ET37" s="167"/>
      <c r="EU37" s="167"/>
      <c r="EV37" s="167"/>
      <c r="EW37" s="167"/>
      <c r="EX37" s="167"/>
      <c r="EY37" s="167"/>
      <c r="EZ37" s="167"/>
      <c r="FA37" s="167"/>
      <c r="FB37" s="167"/>
      <c r="FC37" s="167"/>
      <c r="FD37" s="167"/>
      <c r="FE37" s="167"/>
      <c r="FF37" s="167"/>
      <c r="FG37" s="167"/>
      <c r="FH37" s="167"/>
      <c r="FI37" s="167"/>
      <c r="FJ37" s="167"/>
      <c r="FK37" s="167"/>
      <c r="FL37" s="167"/>
      <c r="FM37" s="167"/>
      <c r="FN37" s="167"/>
      <c r="FO37" s="167"/>
      <c r="FP37" s="167"/>
      <c r="FQ37" s="167"/>
      <c r="FR37" s="167"/>
      <c r="FS37" s="167"/>
      <c r="FT37" s="167"/>
      <c r="FU37" s="167"/>
      <c r="FV37" s="167"/>
      <c r="FW37" s="167"/>
      <c r="FX37" s="167"/>
      <c r="FY37" s="167"/>
      <c r="FZ37" s="167"/>
      <c r="GA37" s="167"/>
      <c r="GB37" s="167"/>
      <c r="GC37" s="167"/>
      <c r="GD37" s="167"/>
      <c r="GE37" s="167"/>
      <c r="GF37" s="167"/>
      <c r="GG37" s="167"/>
      <c r="GH37" s="167"/>
      <c r="GI37" s="167"/>
      <c r="GJ37" s="167"/>
      <c r="GK37" s="167"/>
      <c r="GL37" s="167"/>
      <c r="GM37" s="167"/>
      <c r="GN37" s="167"/>
      <c r="GO37" s="167"/>
      <c r="GP37" s="167"/>
      <c r="GQ37" s="167"/>
      <c r="GR37" s="167"/>
      <c r="GS37" s="167"/>
      <c r="GT37" s="167"/>
      <c r="GU37" s="167"/>
      <c r="GV37" s="167"/>
      <c r="GW37" s="167"/>
      <c r="GX37" s="167"/>
      <c r="GY37" s="167"/>
      <c r="GZ37" s="167"/>
      <c r="HA37" s="167"/>
      <c r="HB37" s="167"/>
      <c r="HC37" s="167"/>
      <c r="HD37" s="167"/>
      <c r="HE37" s="167"/>
      <c r="HF37" s="167"/>
      <c r="HG37" s="167"/>
      <c r="HH37" s="167"/>
      <c r="HI37" s="167"/>
      <c r="HJ37" s="167"/>
      <c r="HK37" s="167"/>
      <c r="HL37" s="167"/>
      <c r="HM37" s="167"/>
      <c r="HN37" s="167"/>
      <c r="HO37" s="167"/>
      <c r="HP37" s="167"/>
      <c r="HQ37" s="167"/>
      <c r="HR37" s="167"/>
      <c r="HS37" s="167"/>
    </row>
    <row r="38" spans="1:227" s="2" customFormat="1" ht="19.5" customHeight="1" x14ac:dyDescent="0.4">
      <c r="A38" s="868" t="s">
        <v>38</v>
      </c>
      <c r="B38" s="868" t="s">
        <v>69</v>
      </c>
      <c r="C38" s="497" t="s">
        <v>76</v>
      </c>
      <c r="D38" s="16" t="s">
        <v>77</v>
      </c>
      <c r="E38" s="19"/>
      <c r="F38" s="20">
        <v>0.32200000000000001</v>
      </c>
      <c r="G38" s="21"/>
      <c r="H38" s="21"/>
      <c r="I38" s="21"/>
      <c r="J38" s="21"/>
      <c r="K38" s="500">
        <f>SUM(F38:J38)</f>
        <v>0.32200000000000001</v>
      </c>
      <c r="L38" s="512">
        <f t="shared" si="12"/>
        <v>100</v>
      </c>
      <c r="M38" s="513">
        <f t="shared" si="13"/>
        <v>0</v>
      </c>
      <c r="N38" s="504">
        <f t="shared" si="0"/>
        <v>5</v>
      </c>
      <c r="O38" s="59"/>
      <c r="P38" s="43">
        <f>[1]JH_2015!L33/1000000</f>
        <v>0.113789</v>
      </c>
      <c r="Q38" s="23"/>
      <c r="R38" s="23" t="s">
        <v>42</v>
      </c>
      <c r="S38" s="24">
        <f>+T38/P38</f>
        <v>0.51734350420515163</v>
      </c>
      <c r="T38" s="25">
        <f>[1]JH_2015!V33/1000000</f>
        <v>5.8867999999999997E-2</v>
      </c>
      <c r="U38" s="23">
        <v>86.43</v>
      </c>
      <c r="V38" s="23">
        <v>58.6</v>
      </c>
      <c r="W38" s="23"/>
      <c r="X38" s="23"/>
      <c r="Y38" s="23"/>
      <c r="Z38" s="26">
        <v>1661</v>
      </c>
      <c r="AA38" s="27">
        <f>P38/Z38*1000000/365*1000</f>
        <v>187.68855203582589</v>
      </c>
      <c r="AB38" s="98"/>
      <c r="AC38" s="99"/>
      <c r="AD38" s="100"/>
      <c r="AE38" s="99"/>
      <c r="AF38" s="99"/>
      <c r="AG38" s="101"/>
      <c r="AH38" s="32">
        <f>K38</f>
        <v>0.32200000000000001</v>
      </c>
      <c r="AI38" s="33"/>
      <c r="AJ38" s="33"/>
      <c r="AK38" s="33"/>
      <c r="AL38" s="34"/>
      <c r="AM38" s="35">
        <v>0.108</v>
      </c>
      <c r="AN38" s="36">
        <v>0.115</v>
      </c>
      <c r="AO38" s="36">
        <v>0.127</v>
      </c>
      <c r="AP38" s="37">
        <v>0.14000000000000001</v>
      </c>
      <c r="AQ38" s="38">
        <f>AM38</f>
        <v>0.108</v>
      </c>
      <c r="AR38" s="36">
        <v>0.11799999999999999</v>
      </c>
      <c r="AS38" s="36">
        <f>AVERAGE(AR38,AT38)</f>
        <v>0.1275</v>
      </c>
      <c r="AT38" s="36">
        <v>0.13700000000000001</v>
      </c>
      <c r="AU38" s="36"/>
      <c r="AV38" s="36">
        <v>0.159</v>
      </c>
      <c r="AW38" s="37"/>
      <c r="AX38" s="541">
        <v>0.16300000000000001</v>
      </c>
      <c r="AY38" s="1454"/>
      <c r="AZ38" s="1460"/>
      <c r="BA38" s="1460"/>
      <c r="BB38" s="1467"/>
      <c r="BC38" s="226"/>
      <c r="BD38" s="226"/>
      <c r="BE38" s="90"/>
      <c r="BF38" s="90"/>
      <c r="BG38" s="90"/>
      <c r="BH38" s="90"/>
      <c r="BI38" s="90"/>
      <c r="BJ38" s="90"/>
      <c r="BK38" s="90"/>
      <c r="BL38" s="90"/>
      <c r="BM38" s="90"/>
      <c r="BN38" s="90"/>
      <c r="BO38" s="90"/>
      <c r="BP38" s="90"/>
      <c r="BQ38" s="90"/>
      <c r="BR38" s="90"/>
      <c r="BS38" s="90"/>
      <c r="BT38" s="90"/>
      <c r="BU38" s="90"/>
      <c r="BV38" s="90"/>
      <c r="BW38" s="90"/>
      <c r="BX38" s="90"/>
      <c r="BY38" s="90"/>
      <c r="BZ38" s="90"/>
      <c r="CA38" s="90"/>
      <c r="CB38" s="90"/>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90"/>
      <c r="EF38" s="90"/>
      <c r="EG38" s="90"/>
      <c r="EH38" s="90"/>
      <c r="EI38" s="90"/>
      <c r="EJ38" s="90"/>
      <c r="EK38" s="90"/>
      <c r="EL38" s="90"/>
      <c r="EM38" s="90"/>
      <c r="EN38" s="90"/>
      <c r="EO38" s="90"/>
      <c r="EP38" s="90"/>
      <c r="EQ38" s="90"/>
      <c r="ER38" s="90"/>
      <c r="ES38" s="90"/>
      <c r="ET38" s="90"/>
      <c r="EU38" s="90"/>
      <c r="EV38" s="90"/>
      <c r="EW38" s="90"/>
      <c r="EX38" s="90"/>
      <c r="EY38" s="90"/>
      <c r="EZ38" s="90"/>
      <c r="FA38" s="90"/>
      <c r="FB38" s="90"/>
      <c r="FC38" s="90"/>
      <c r="FD38" s="90"/>
      <c r="FE38" s="90"/>
      <c r="FF38" s="90"/>
      <c r="FG38" s="90"/>
      <c r="FH38" s="90"/>
      <c r="FI38" s="90"/>
      <c r="FJ38" s="90"/>
      <c r="FK38" s="90"/>
      <c r="FL38" s="90"/>
      <c r="FM38" s="90"/>
      <c r="FN38" s="90"/>
      <c r="FO38" s="90"/>
      <c r="FP38" s="90"/>
      <c r="FQ38" s="90"/>
      <c r="FR38" s="90"/>
      <c r="FS38" s="90"/>
      <c r="FT38" s="90"/>
      <c r="FU38" s="90"/>
      <c r="FV38" s="90"/>
      <c r="FW38" s="90"/>
      <c r="FX38" s="90"/>
      <c r="FY38" s="90"/>
      <c r="FZ38" s="90"/>
      <c r="GA38" s="90"/>
      <c r="GB38" s="90"/>
      <c r="GC38" s="90"/>
      <c r="GD38" s="90"/>
      <c r="GE38" s="90"/>
      <c r="GF38" s="90"/>
      <c r="GG38" s="90"/>
      <c r="GH38" s="90"/>
      <c r="GI38" s="90"/>
      <c r="GJ38" s="90"/>
      <c r="GK38" s="90"/>
      <c r="GL38" s="90"/>
      <c r="GM38" s="90"/>
      <c r="GN38" s="90"/>
      <c r="GO38" s="90"/>
      <c r="GP38" s="90"/>
      <c r="GQ38" s="90"/>
      <c r="GR38" s="90"/>
      <c r="GS38" s="90"/>
      <c r="GT38" s="90"/>
      <c r="GU38" s="90"/>
      <c r="GV38" s="90"/>
      <c r="GW38" s="90"/>
      <c r="GX38" s="90"/>
      <c r="GY38" s="90"/>
      <c r="GZ38" s="90"/>
      <c r="HA38" s="90"/>
      <c r="HB38" s="90"/>
      <c r="HC38" s="90"/>
      <c r="HD38" s="90"/>
      <c r="HE38" s="90"/>
      <c r="HF38" s="90"/>
      <c r="HG38" s="90"/>
      <c r="HH38" s="90"/>
      <c r="HI38" s="90"/>
      <c r="HJ38" s="90"/>
      <c r="HK38" s="90"/>
      <c r="HL38" s="90"/>
      <c r="HM38" s="90"/>
      <c r="HN38" s="90"/>
      <c r="HO38" s="90"/>
      <c r="HP38" s="90"/>
      <c r="HQ38" s="90"/>
      <c r="HR38" s="90"/>
      <c r="HS38" s="90"/>
    </row>
    <row r="39" spans="1:227" s="2" customFormat="1" ht="19.5" customHeight="1" x14ac:dyDescent="0.4">
      <c r="A39" s="868" t="s">
        <v>38</v>
      </c>
      <c r="B39" s="868" t="s">
        <v>69</v>
      </c>
      <c r="C39" s="497" t="s">
        <v>76</v>
      </c>
      <c r="D39" s="16" t="s">
        <v>79</v>
      </c>
      <c r="E39" s="19"/>
      <c r="F39" s="54">
        <v>0.45</v>
      </c>
      <c r="G39" s="43"/>
      <c r="H39" s="43"/>
      <c r="I39" s="43"/>
      <c r="J39" s="43"/>
      <c r="K39" s="500">
        <f>SUM(F39:J39)</f>
        <v>0.45</v>
      </c>
      <c r="L39" s="512">
        <f t="shared" si="12"/>
        <v>100</v>
      </c>
      <c r="M39" s="513">
        <f t="shared" si="13"/>
        <v>0</v>
      </c>
      <c r="N39" s="504">
        <f t="shared" si="0"/>
        <v>1</v>
      </c>
      <c r="O39" s="59"/>
      <c r="P39" s="43"/>
      <c r="Q39" s="23" t="s">
        <v>42</v>
      </c>
      <c r="R39" s="23"/>
      <c r="S39" s="91"/>
      <c r="T39" s="25"/>
      <c r="U39" s="23">
        <v>11.5</v>
      </c>
      <c r="V39" s="23">
        <v>57.3</v>
      </c>
      <c r="W39" s="23"/>
      <c r="X39" s="23"/>
      <c r="Y39" s="23"/>
      <c r="Z39" s="26">
        <v>5291</v>
      </c>
      <c r="AA39" s="27">
        <f>P39/Z39*1000000/365*1000</f>
        <v>0</v>
      </c>
      <c r="AB39" s="98"/>
      <c r="AC39" s="99"/>
      <c r="AD39" s="100"/>
      <c r="AE39" s="99"/>
      <c r="AF39" s="99"/>
      <c r="AG39" s="101"/>
      <c r="AH39" s="32">
        <f>K39</f>
        <v>0.45</v>
      </c>
      <c r="AI39" s="33"/>
      <c r="AJ39" s="33"/>
      <c r="AK39" s="33"/>
      <c r="AL39" s="34"/>
      <c r="AM39" s="35">
        <v>0.311</v>
      </c>
      <c r="AN39" s="36">
        <v>0.33</v>
      </c>
      <c r="AO39" s="36">
        <v>0.36499999999999999</v>
      </c>
      <c r="AP39" s="37">
        <v>0.40300000000000002</v>
      </c>
      <c r="AQ39" s="38">
        <f>AM39</f>
        <v>0.311</v>
      </c>
      <c r="AR39" s="36">
        <v>0.34</v>
      </c>
      <c r="AS39" s="36">
        <f>AVERAGE(AR39,AT39)</f>
        <v>0.36750000000000005</v>
      </c>
      <c r="AT39" s="36">
        <v>0.39500000000000002</v>
      </c>
      <c r="AU39" s="36"/>
      <c r="AV39" s="36">
        <v>0.45800000000000002</v>
      </c>
      <c r="AW39" s="37"/>
      <c r="AX39" s="541">
        <v>-8.0000000000000002E-3</v>
      </c>
      <c r="AY39" s="102"/>
      <c r="AZ39" s="103"/>
      <c r="BA39" s="103"/>
      <c r="BB39" s="104"/>
      <c r="BC39" t="s">
        <v>79</v>
      </c>
      <c r="BD39" t="s">
        <v>79</v>
      </c>
      <c r="BE39" s="90"/>
      <c r="BF39" s="90"/>
      <c r="BG39" s="90"/>
      <c r="BH39" s="90"/>
      <c r="BI39" s="90"/>
      <c r="BJ39" s="90"/>
      <c r="BK39" s="90"/>
      <c r="BL39" s="90"/>
      <c r="BM39" s="90"/>
      <c r="BN39" s="90"/>
      <c r="BO39" s="90"/>
      <c r="BP39" s="90"/>
      <c r="BQ39" s="90"/>
      <c r="BR39" s="90"/>
      <c r="BS39" s="90"/>
      <c r="BT39" s="90"/>
      <c r="BU39" s="90"/>
      <c r="BV39" s="90"/>
      <c r="BW39" s="90"/>
      <c r="BX39" s="90"/>
      <c r="BY39" s="90"/>
      <c r="BZ39" s="90"/>
      <c r="CA39" s="90"/>
      <c r="CB39" s="90"/>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90"/>
      <c r="EF39" s="90"/>
      <c r="EG39" s="90"/>
      <c r="EH39" s="90"/>
      <c r="EI39" s="90"/>
      <c r="EJ39" s="90"/>
      <c r="EK39" s="90"/>
      <c r="EL39" s="90"/>
      <c r="EM39" s="90"/>
      <c r="EN39" s="90"/>
      <c r="EO39" s="90"/>
      <c r="EP39" s="90"/>
      <c r="EQ39" s="90"/>
      <c r="ER39" s="90"/>
      <c r="ES39" s="90"/>
      <c r="ET39" s="90"/>
      <c r="EU39" s="90"/>
      <c r="EV39" s="90"/>
      <c r="EW39" s="90"/>
      <c r="EX39" s="90"/>
      <c r="EY39" s="90"/>
      <c r="EZ39" s="90"/>
      <c r="FA39" s="90"/>
      <c r="FB39" s="90"/>
      <c r="FC39" s="90"/>
      <c r="FD39" s="90"/>
      <c r="FE39" s="90"/>
      <c r="FF39" s="90"/>
      <c r="FG39" s="90"/>
      <c r="FH39" s="90"/>
      <c r="FI39" s="90"/>
      <c r="FJ39" s="90"/>
      <c r="FK39" s="90"/>
      <c r="FL39" s="90"/>
      <c r="FM39" s="90"/>
      <c r="FN39" s="90"/>
      <c r="FO39" s="90"/>
      <c r="FP39" s="90"/>
      <c r="FQ39" s="90"/>
      <c r="FR39" s="90"/>
      <c r="FS39" s="90"/>
      <c r="FT39" s="90"/>
      <c r="FU39" s="90"/>
      <c r="FV39" s="90"/>
      <c r="FW39" s="90"/>
      <c r="FX39" s="90"/>
      <c r="FY39" s="90"/>
      <c r="FZ39" s="90"/>
      <c r="GA39" s="90"/>
      <c r="GB39" s="90"/>
      <c r="GC39" s="90"/>
      <c r="GD39" s="90"/>
      <c r="GE39" s="90"/>
      <c r="GF39" s="90"/>
      <c r="GG39" s="90"/>
      <c r="GH39" s="90"/>
      <c r="GI39" s="90"/>
      <c r="GJ39" s="90"/>
      <c r="GK39" s="90"/>
      <c r="GL39" s="90"/>
      <c r="GM39" s="90"/>
      <c r="GN39" s="90"/>
      <c r="GO39" s="90"/>
      <c r="GP39" s="90"/>
      <c r="GQ39" s="90"/>
      <c r="GR39" s="90"/>
      <c r="GS39" s="90"/>
      <c r="GT39" s="90"/>
      <c r="GU39" s="90"/>
      <c r="GV39" s="90"/>
      <c r="GW39" s="90"/>
      <c r="GX39" s="90"/>
      <c r="GY39" s="90"/>
      <c r="GZ39" s="90"/>
      <c r="HA39" s="90"/>
      <c r="HB39" s="90"/>
      <c r="HC39" s="90"/>
      <c r="HD39" s="90"/>
      <c r="HE39" s="90"/>
      <c r="HF39" s="90"/>
      <c r="HG39" s="90"/>
      <c r="HH39" s="90"/>
      <c r="HI39" s="90"/>
      <c r="HJ39" s="90"/>
      <c r="HK39" s="90"/>
      <c r="HL39" s="90"/>
      <c r="HM39" s="90"/>
      <c r="HN39" s="90"/>
      <c r="HO39" s="90"/>
      <c r="HP39" s="90"/>
      <c r="HQ39" s="90"/>
      <c r="HR39" s="90"/>
      <c r="HS39" s="90"/>
    </row>
    <row r="40" spans="1:227" s="2" customFormat="1" ht="19.5" customHeight="1" x14ac:dyDescent="0.4">
      <c r="A40" s="868" t="s">
        <v>38</v>
      </c>
      <c r="B40" s="868" t="s">
        <v>69</v>
      </c>
      <c r="C40" s="497" t="s">
        <v>76</v>
      </c>
      <c r="D40" s="16" t="s">
        <v>76</v>
      </c>
      <c r="E40" s="19"/>
      <c r="F40" s="54">
        <v>2.71</v>
      </c>
      <c r="G40" s="43">
        <v>0.373</v>
      </c>
      <c r="H40" s="43"/>
      <c r="I40" s="43"/>
      <c r="J40" s="43">
        <v>0.442</v>
      </c>
      <c r="K40" s="500">
        <f>SUM(F40:J40)</f>
        <v>3.5250000000000004</v>
      </c>
      <c r="L40" s="512">
        <f t="shared" si="12"/>
        <v>76.879432624113463</v>
      </c>
      <c r="M40" s="513">
        <f t="shared" si="13"/>
        <v>10.581560283687942</v>
      </c>
      <c r="N40" s="504">
        <f t="shared" si="0"/>
        <v>5</v>
      </c>
      <c r="O40" s="59"/>
      <c r="P40" s="43">
        <f>[1]JH_2015!L32/1000000</f>
        <v>2.6564920000000001</v>
      </c>
      <c r="Q40" s="23"/>
      <c r="R40" s="23" t="s">
        <v>42</v>
      </c>
      <c r="S40" s="24">
        <f>+T40/P40</f>
        <v>0.46317775472314621</v>
      </c>
      <c r="T40" s="25">
        <f>[1]JH_2015!V32/1000000</f>
        <v>1.2304280000000001</v>
      </c>
      <c r="U40" s="23">
        <v>96.27</v>
      </c>
      <c r="V40" s="23">
        <v>90.7</v>
      </c>
      <c r="W40" s="23"/>
      <c r="X40" s="23"/>
      <c r="Y40" s="23"/>
      <c r="Z40" s="26">
        <v>35481</v>
      </c>
      <c r="AA40" s="27">
        <f>P40/Z40*1000000/365*1000</f>
        <v>205.12556788062912</v>
      </c>
      <c r="AB40" s="92"/>
      <c r="AC40" s="93"/>
      <c r="AD40" s="94"/>
      <c r="AE40" s="97"/>
      <c r="AF40" s="97"/>
      <c r="AG40" s="95"/>
      <c r="AH40" s="32">
        <f>K40</f>
        <v>3.5250000000000004</v>
      </c>
      <c r="AI40" s="33"/>
      <c r="AJ40" s="33"/>
      <c r="AK40" s="33"/>
      <c r="AL40" s="34"/>
      <c r="AM40" s="35">
        <v>2.5249999999999999</v>
      </c>
      <c r="AN40" s="36">
        <v>2.681</v>
      </c>
      <c r="AO40" s="36">
        <v>2.9609999999999999</v>
      </c>
      <c r="AP40" s="37">
        <v>3.2709999999999999</v>
      </c>
      <c r="AQ40" s="38">
        <f>AM40</f>
        <v>2.5249999999999999</v>
      </c>
      <c r="AR40" s="36">
        <v>2.7610000000000001</v>
      </c>
      <c r="AS40" s="36">
        <f>AVERAGE(AR40,AT40)</f>
        <v>2.9830000000000001</v>
      </c>
      <c r="AT40" s="36">
        <v>3.2050000000000001</v>
      </c>
      <c r="AU40" s="36"/>
      <c r="AV40" s="36">
        <v>3.7189999999999999</v>
      </c>
      <c r="AW40" s="37"/>
      <c r="AX40" s="541">
        <v>-0.185</v>
      </c>
      <c r="AY40" s="1455"/>
      <c r="AZ40" s="1461"/>
      <c r="BA40" s="1461"/>
      <c r="BB40" s="1468"/>
      <c r="BC40" s="19" t="s">
        <v>76</v>
      </c>
      <c r="BD40" s="19" t="s">
        <v>76</v>
      </c>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0"/>
      <c r="GZ40" s="90"/>
      <c r="HA40" s="90"/>
      <c r="HB40" s="90"/>
      <c r="HC40" s="90"/>
      <c r="HD40" s="90"/>
      <c r="HE40" s="90"/>
      <c r="HF40" s="90"/>
      <c r="HG40" s="90"/>
      <c r="HH40" s="90"/>
      <c r="HI40" s="90"/>
      <c r="HJ40" s="90"/>
      <c r="HK40" s="90"/>
      <c r="HL40" s="90"/>
      <c r="HM40" s="90"/>
      <c r="HN40" s="90"/>
      <c r="HO40" s="90"/>
      <c r="HP40" s="90"/>
      <c r="HQ40" s="90"/>
      <c r="HR40" s="90"/>
      <c r="HS40" s="90"/>
    </row>
    <row r="41" spans="1:227" s="2" customFormat="1" ht="19.5" customHeight="1" x14ac:dyDescent="0.4">
      <c r="A41" s="868" t="s">
        <v>38</v>
      </c>
      <c r="B41" s="868" t="s">
        <v>69</v>
      </c>
      <c r="C41" s="497" t="s">
        <v>76</v>
      </c>
      <c r="D41" s="57" t="s">
        <v>78</v>
      </c>
      <c r="E41" s="58"/>
      <c r="F41" s="20">
        <v>0.316</v>
      </c>
      <c r="G41" s="21"/>
      <c r="H41" s="21">
        <v>9.8926E-2</v>
      </c>
      <c r="I41" s="21"/>
      <c r="J41" s="21"/>
      <c r="K41" s="500">
        <f>SUM(F41:J41)</f>
        <v>0.41492600000000002</v>
      </c>
      <c r="L41" s="512">
        <f t="shared" si="12"/>
        <v>76.158158322206845</v>
      </c>
      <c r="M41" s="513">
        <f t="shared" si="13"/>
        <v>23.841841677793145</v>
      </c>
      <c r="N41" s="504">
        <f t="shared" si="0"/>
        <v>5</v>
      </c>
      <c r="O41" s="59"/>
      <c r="P41" s="43">
        <f>[1]JH_2015!L34/1000000</f>
        <v>0.17315700000000001</v>
      </c>
      <c r="Q41" s="23"/>
      <c r="R41" s="23" t="s">
        <v>42</v>
      </c>
      <c r="S41" s="24">
        <f>+T41/P41</f>
        <v>0.57086343607246604</v>
      </c>
      <c r="T41" s="25">
        <f>[1]JH_2015!V34/1000000</f>
        <v>9.8849000000000006E-2</v>
      </c>
      <c r="U41" s="23">
        <v>74.45</v>
      </c>
      <c r="V41" s="23">
        <v>87.9</v>
      </c>
      <c r="W41" s="23"/>
      <c r="X41" s="23"/>
      <c r="Y41" s="23"/>
      <c r="Z41" s="26">
        <v>1619</v>
      </c>
      <c r="AA41" s="27">
        <f>P41/Z41*1000000/365*1000</f>
        <v>293.02207518593417</v>
      </c>
      <c r="AB41" s="98"/>
      <c r="AC41" s="99"/>
      <c r="AD41" s="100"/>
      <c r="AE41" s="99"/>
      <c r="AF41" s="99"/>
      <c r="AG41" s="101"/>
      <c r="AH41" s="32">
        <f>K41</f>
        <v>0.41492600000000002</v>
      </c>
      <c r="AI41" s="33"/>
      <c r="AJ41" s="33"/>
      <c r="AK41" s="33"/>
      <c r="AL41" s="34"/>
      <c r="AM41" s="35">
        <v>0.158</v>
      </c>
      <c r="AN41" s="44">
        <v>0.16300000000000001</v>
      </c>
      <c r="AO41" s="36">
        <v>0.17199999999999999</v>
      </c>
      <c r="AP41" s="45">
        <v>0.18</v>
      </c>
      <c r="AQ41" s="38">
        <f>AM41</f>
        <v>0.158</v>
      </c>
      <c r="AR41" s="44">
        <v>0.16800000000000001</v>
      </c>
      <c r="AS41" s="36">
        <f>AVERAGE(AR41,AT41)</f>
        <v>0.17699999999999999</v>
      </c>
      <c r="AT41" s="36">
        <v>0.186</v>
      </c>
      <c r="AU41" s="36"/>
      <c r="AV41" s="44">
        <v>0.20499999999999999</v>
      </c>
      <c r="AW41" s="45"/>
      <c r="AX41" s="542">
        <v>0.21099999999999999</v>
      </c>
      <c r="AY41" s="102"/>
      <c r="AZ41" s="103"/>
      <c r="BA41" s="103"/>
      <c r="BB41" s="104"/>
      <c r="BC41" s="90"/>
      <c r="BD41" s="90"/>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c r="EQ41" s="90"/>
      <c r="ER41" s="90"/>
      <c r="ES41" s="90"/>
      <c r="ET41" s="90"/>
      <c r="EU41" s="90"/>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90"/>
      <c r="GH41" s="90"/>
      <c r="GI41" s="90"/>
      <c r="GJ41" s="90"/>
      <c r="GK41" s="90"/>
      <c r="GL41" s="90"/>
      <c r="GM41" s="90"/>
      <c r="GN41" s="90"/>
      <c r="GO41" s="90"/>
      <c r="GP41" s="90"/>
      <c r="GQ41" s="90"/>
      <c r="GR41" s="90"/>
      <c r="GS41" s="90"/>
      <c r="GT41" s="90"/>
      <c r="GU41" s="90"/>
      <c r="GV41" s="90"/>
      <c r="GW41" s="90"/>
      <c r="GX41" s="90"/>
      <c r="GY41" s="90"/>
      <c r="GZ41" s="90"/>
      <c r="HA41" s="90"/>
      <c r="HB41" s="90"/>
      <c r="HC41" s="90"/>
      <c r="HD41" s="90"/>
      <c r="HE41" s="90"/>
      <c r="HF41" s="90"/>
      <c r="HG41" s="90"/>
      <c r="HH41" s="90"/>
      <c r="HI41" s="90"/>
      <c r="HJ41" s="90"/>
      <c r="HK41" s="90"/>
      <c r="HL41" s="90"/>
      <c r="HM41" s="90"/>
      <c r="HN41" s="90"/>
      <c r="HO41" s="90"/>
      <c r="HP41" s="90"/>
      <c r="HQ41" s="90"/>
      <c r="HR41" s="90"/>
      <c r="HS41" s="90"/>
    </row>
    <row r="42" spans="1:227" s="2" customFormat="1" ht="19.5" customHeight="1" x14ac:dyDescent="0.4">
      <c r="A42" s="868" t="s">
        <v>1134</v>
      </c>
      <c r="B42" s="868" t="s">
        <v>1173</v>
      </c>
      <c r="C42" s="1129" t="s">
        <v>1204</v>
      </c>
      <c r="D42" s="468" t="s">
        <v>1208</v>
      </c>
      <c r="E42" s="120"/>
      <c r="F42" s="945">
        <v>0.23300000000000001</v>
      </c>
      <c r="G42" s="21"/>
      <c r="H42" s="957" t="s">
        <v>202</v>
      </c>
      <c r="I42" s="21"/>
      <c r="J42" s="21"/>
      <c r="K42" s="651">
        <f>IF(ISNUMBER(F42),F42,0)+IF(ISNUMBER(G42),G42,0)+IF(ISNUMBER(H42),H42,0)</f>
        <v>0.23300000000000001</v>
      </c>
      <c r="L42" s="659">
        <f>IF(IF(ISNUMBER(K42),K42,0)&gt;0,IF(ISNUMBER(F42),F42,0)/K42*100,"")</f>
        <v>100</v>
      </c>
      <c r="M42" s="666">
        <f>IF(IF(ISNUMBER(K42),K42,0)&gt;0,(IF(ISNUMBER(G42),G42,0)+IF(ISNUMBER(H42),H42,0))/K42*100,"")</f>
        <v>0</v>
      </c>
      <c r="N42" s="504">
        <f t="shared" si="0"/>
        <v>5</v>
      </c>
      <c r="O42" s="707"/>
      <c r="P42" s="1032">
        <f>AQ42</f>
        <v>3.5999999999999997E-2</v>
      </c>
      <c r="Q42" s="151" t="s">
        <v>42</v>
      </c>
      <c r="R42" s="707"/>
      <c r="S42" s="715"/>
      <c r="T42" s="726"/>
      <c r="U42" s="864"/>
      <c r="V42" s="707"/>
      <c r="W42" s="707"/>
      <c r="X42" s="707"/>
      <c r="Y42" s="707"/>
      <c r="Z42" s="742">
        <v>2094</v>
      </c>
      <c r="AA42" s="754">
        <f>AR42/Z42*1000000000/365</f>
        <v>61.49337310777041</v>
      </c>
      <c r="AB42" s="762"/>
      <c r="AC42" s="769"/>
      <c r="AD42" s="769"/>
      <c r="AE42" s="769"/>
      <c r="AF42" s="769"/>
      <c r="AG42" s="784"/>
      <c r="AH42" s="787"/>
      <c r="AI42" s="800">
        <v>2079</v>
      </c>
      <c r="AJ42" s="800">
        <v>2119</v>
      </c>
      <c r="AK42" s="800">
        <v>2149</v>
      </c>
      <c r="AL42" s="1059"/>
      <c r="AM42" s="806"/>
      <c r="AN42" s="812"/>
      <c r="AO42" s="812"/>
      <c r="AP42" s="814"/>
      <c r="AQ42" s="816">
        <v>3.5999999999999997E-2</v>
      </c>
      <c r="AR42" s="812">
        <v>4.7E-2</v>
      </c>
      <c r="AS42" s="812">
        <v>5.3999999999999999E-2</v>
      </c>
      <c r="AT42" s="812">
        <v>5.5E-2</v>
      </c>
      <c r="AU42" s="812"/>
      <c r="AV42" s="817"/>
      <c r="AW42" s="819">
        <f>K42-AT42</f>
        <v>0.17800000000000002</v>
      </c>
      <c r="AX42" s="822"/>
      <c r="AY42" s="1092"/>
      <c r="AZ42" s="1107"/>
      <c r="BA42" s="1107"/>
      <c r="BB42" s="1119"/>
    </row>
    <row r="43" spans="1:227" s="2" customFormat="1" ht="19.5" customHeight="1" x14ac:dyDescent="0.4">
      <c r="A43" s="868" t="s">
        <v>1134</v>
      </c>
      <c r="B43" s="868" t="s">
        <v>1173</v>
      </c>
      <c r="C43" s="1129" t="s">
        <v>1204</v>
      </c>
      <c r="D43" s="468" t="s">
        <v>1205</v>
      </c>
      <c r="E43" s="120" t="s">
        <v>1206</v>
      </c>
      <c r="F43" s="945">
        <v>0.51</v>
      </c>
      <c r="G43" s="21"/>
      <c r="H43" s="959">
        <f>0.652+1.209</f>
        <v>1.8610000000000002</v>
      </c>
      <c r="I43" s="21"/>
      <c r="J43" s="21"/>
      <c r="K43" s="651">
        <f>IF(ISNUMBER(F43),F43,0)+IF(ISNUMBER(G43),G43,0)+IF(ISNUMBER(H43),H43,0)</f>
        <v>2.3710000000000004</v>
      </c>
      <c r="L43" s="659">
        <f>IF(IF(ISNUMBER(K43),K43,0)&gt;0,IF(ISNUMBER(F43),F43,0)/K43*100,"")</f>
        <v>21.509911429776462</v>
      </c>
      <c r="M43" s="666">
        <f>IF(IF(ISNUMBER(K43),K43,0)&gt;0,(IF(ISNUMBER(G43),G43,0)+IF(ISNUMBER(H43),H43,0))/K43*100,"")</f>
        <v>78.49008857022352</v>
      </c>
      <c r="N43" s="504">
        <f t="shared" si="0"/>
        <v>2</v>
      </c>
      <c r="O43" s="707"/>
      <c r="P43" s="1032">
        <f>AQ43</f>
        <v>3.0529999999999999</v>
      </c>
      <c r="Q43" s="151" t="s">
        <v>42</v>
      </c>
      <c r="R43" s="707"/>
      <c r="S43" s="715"/>
      <c r="T43" s="726"/>
      <c r="U43" s="864"/>
      <c r="V43" s="707"/>
      <c r="W43" s="707"/>
      <c r="X43" s="707"/>
      <c r="Y43" s="707"/>
      <c r="Z43" s="742">
        <v>32234</v>
      </c>
      <c r="AA43" s="754">
        <f>AR43/Z43*1000000000/365</f>
        <v>289.067699298197</v>
      </c>
      <c r="AB43" s="762"/>
      <c r="AC43" s="769"/>
      <c r="AD43" s="769"/>
      <c r="AE43" s="769"/>
      <c r="AF43" s="769"/>
      <c r="AG43" s="784"/>
      <c r="AH43" s="787"/>
      <c r="AI43" s="800">
        <v>34472</v>
      </c>
      <c r="AJ43" s="800">
        <v>35590</v>
      </c>
      <c r="AK43" s="800">
        <v>36252</v>
      </c>
      <c r="AL43" s="1059"/>
      <c r="AM43" s="806"/>
      <c r="AN43" s="812"/>
      <c r="AO43" s="812"/>
      <c r="AP43" s="814"/>
      <c r="AQ43" s="816">
        <v>3.0529999999999999</v>
      </c>
      <c r="AR43" s="812">
        <v>3.4009999999999998</v>
      </c>
      <c r="AS43" s="812">
        <v>3.5840000000000001</v>
      </c>
      <c r="AT43" s="812">
        <v>3.637</v>
      </c>
      <c r="AU43" s="812"/>
      <c r="AV43" s="817"/>
      <c r="AW43" s="819">
        <f>K43-AT43</f>
        <v>-1.2659999999999996</v>
      </c>
      <c r="AX43" s="822"/>
      <c r="AY43" s="1091"/>
      <c r="AZ43" s="1106"/>
      <c r="BA43" s="1106"/>
      <c r="BB43" s="1122"/>
    </row>
    <row r="44" spans="1:227" s="2" customFormat="1" ht="19.5" customHeight="1" x14ac:dyDescent="0.4">
      <c r="A44" s="868" t="s">
        <v>1134</v>
      </c>
      <c r="B44" s="868" t="s">
        <v>1173</v>
      </c>
      <c r="C44" s="1129" t="s">
        <v>1204</v>
      </c>
      <c r="D44" s="468" t="s">
        <v>1207</v>
      </c>
      <c r="E44" s="120"/>
      <c r="F44" s="1001" t="s">
        <v>202</v>
      </c>
      <c r="G44" s="21"/>
      <c r="H44" s="959">
        <v>0.248</v>
      </c>
      <c r="I44" s="21"/>
      <c r="J44" s="21"/>
      <c r="K44" s="651">
        <f>IF(ISNUMBER(F44),F44,0)+IF(ISNUMBER(G44),G44,0)+IF(ISNUMBER(H44),H44,0)</f>
        <v>0.248</v>
      </c>
      <c r="L44" s="659">
        <f>IF(IF(ISNUMBER(K44),K44,0)&gt;0,IF(ISNUMBER(F44),F44,0)/K44*100,"")</f>
        <v>0</v>
      </c>
      <c r="M44" s="666">
        <f>IF(IF(ISNUMBER(K44),K44,0)&gt;0,(IF(ISNUMBER(G44),G44,0)+IF(ISNUMBER(H44),H44,0))/K44*100,"")</f>
        <v>100</v>
      </c>
      <c r="N44" s="504">
        <f t="shared" si="0"/>
        <v>5</v>
      </c>
      <c r="O44" s="707"/>
      <c r="P44" s="1032">
        <f>AQ44</f>
        <v>0.13700000000000001</v>
      </c>
      <c r="Q44" s="151" t="s">
        <v>42</v>
      </c>
      <c r="R44" s="707"/>
      <c r="S44" s="715"/>
      <c r="T44" s="726"/>
      <c r="U44" s="864"/>
      <c r="V44" s="707"/>
      <c r="W44" s="707"/>
      <c r="X44" s="707"/>
      <c r="Y44" s="707"/>
      <c r="Z44" s="742">
        <v>1976</v>
      </c>
      <c r="AA44" s="754">
        <f>AR44/Z44*1000000000/365</f>
        <v>203.81565082358159</v>
      </c>
      <c r="AB44" s="762"/>
      <c r="AC44" s="769"/>
      <c r="AD44" s="769"/>
      <c r="AE44" s="769"/>
      <c r="AF44" s="769"/>
      <c r="AG44" s="784"/>
      <c r="AH44" s="787"/>
      <c r="AI44" s="800">
        <v>1962</v>
      </c>
      <c r="AJ44" s="800">
        <v>2002</v>
      </c>
      <c r="AK44" s="800">
        <v>2028</v>
      </c>
      <c r="AL44" s="1059"/>
      <c r="AM44" s="806"/>
      <c r="AN44" s="813"/>
      <c r="AO44" s="812"/>
      <c r="AP44" s="815"/>
      <c r="AQ44" s="816">
        <v>0.13700000000000001</v>
      </c>
      <c r="AR44" s="813">
        <v>0.14699999999999999</v>
      </c>
      <c r="AS44" s="812">
        <v>0.155</v>
      </c>
      <c r="AT44" s="812">
        <v>0.157</v>
      </c>
      <c r="AU44" s="813"/>
      <c r="AV44" s="818"/>
      <c r="AW44" s="820">
        <f>K44-AT44</f>
        <v>9.0999999999999998E-2</v>
      </c>
      <c r="AX44" s="824"/>
      <c r="AY44" s="1099"/>
      <c r="AZ44" s="1111"/>
      <c r="BA44" s="1111"/>
      <c r="BB44" s="1124"/>
    </row>
    <row r="45" spans="1:227" s="2" customFormat="1" ht="19.5" customHeight="1" x14ac:dyDescent="0.4">
      <c r="A45" s="868" t="s">
        <v>38</v>
      </c>
      <c r="B45" s="868" t="s">
        <v>152</v>
      </c>
      <c r="C45" s="497" t="s">
        <v>153</v>
      </c>
      <c r="D45" s="16" t="s">
        <v>155</v>
      </c>
      <c r="E45" s="19"/>
      <c r="F45" s="20">
        <v>5.7000000000000002E-2</v>
      </c>
      <c r="G45" s="21"/>
      <c r="H45" s="21"/>
      <c r="I45" s="21"/>
      <c r="J45" s="21"/>
      <c r="K45" s="501">
        <f>SUM(F45:J45)</f>
        <v>5.7000000000000002E-2</v>
      </c>
      <c r="L45" s="512">
        <f t="shared" ref="L45:L56" si="14">IF(K45&gt;0,IF(ISNUMBER(F45),F45,0)/K45*100,"")</f>
        <v>100</v>
      </c>
      <c r="M45" s="513">
        <f t="shared" ref="M45:M50" si="15">IF(K45&gt;0,(IF(ISNUMBER(G45),G45,0)+IF(ISNUMBER(H45),H45,0))/K45*100,"")</f>
        <v>0</v>
      </c>
      <c r="N45" s="504">
        <f t="shared" si="0"/>
        <v>2</v>
      </c>
      <c r="O45" s="59"/>
      <c r="P45" s="43">
        <f>[1]JH_2015!L97/1000000</f>
        <v>6.2390000000000001E-2</v>
      </c>
      <c r="Q45" s="130"/>
      <c r="R45" s="25" t="s">
        <v>42</v>
      </c>
      <c r="S45" s="24">
        <f>+T45/P45</f>
        <v>-1.0258054175348614E-3</v>
      </c>
      <c r="T45" s="25">
        <f>[1]JH_2015!V97/1000000</f>
        <v>-6.3999999999999997E-5</v>
      </c>
      <c r="U45" s="23">
        <v>90.98</v>
      </c>
      <c r="V45" s="23"/>
      <c r="W45" s="23"/>
      <c r="X45" s="23"/>
      <c r="Y45" s="23"/>
      <c r="Z45" s="26">
        <v>578</v>
      </c>
      <c r="AA45" s="27">
        <f t="shared" ref="AA45:AA51" si="16">P45/Z45*1000000/365*1000</f>
        <v>295.72925060435136</v>
      </c>
      <c r="AB45" s="28"/>
      <c r="AC45" s="29"/>
      <c r="AD45" s="30"/>
      <c r="AE45" s="29"/>
      <c r="AF45" s="29"/>
      <c r="AG45" s="31"/>
      <c r="AH45" s="32">
        <f>K45</f>
        <v>5.7000000000000002E-2</v>
      </c>
      <c r="AI45" s="33"/>
      <c r="AJ45" s="33"/>
      <c r="AK45" s="33"/>
      <c r="AL45" s="34"/>
      <c r="AM45" s="35">
        <f t="shared" ref="AM45:AM51" si="17">P45</f>
        <v>6.2390000000000001E-2</v>
      </c>
      <c r="AN45" s="36">
        <v>5.2999999999999999E-2</v>
      </c>
      <c r="AO45" s="36">
        <f t="shared" ref="AO45:AO51" si="18">AVERAGE(AN45,AP45)</f>
        <v>5.6999999999999995E-2</v>
      </c>
      <c r="AP45" s="37">
        <v>6.0999999999999999E-2</v>
      </c>
      <c r="AQ45" s="38">
        <f t="shared" ref="AQ45:AQ51" si="19">AM45</f>
        <v>6.2390000000000001E-2</v>
      </c>
      <c r="AR45" s="36">
        <v>5.3999999999999999E-2</v>
      </c>
      <c r="AS45" s="36">
        <f t="shared" ref="AS45:AS51" si="20">AVERAGE(AR45,AT45)</f>
        <v>6.0499999999999998E-2</v>
      </c>
      <c r="AT45" s="36">
        <v>6.7000000000000004E-2</v>
      </c>
      <c r="AU45" s="36"/>
      <c r="AV45" s="36">
        <v>7.1999999999999995E-2</v>
      </c>
      <c r="AW45" s="37"/>
      <c r="AX45" s="541">
        <v>-1.4999999999999999E-2</v>
      </c>
      <c r="AY45" s="1267"/>
      <c r="AZ45" s="48"/>
      <c r="BA45" s="49"/>
      <c r="BB45" s="50"/>
      <c r="BC45" s="16" t="s">
        <v>155</v>
      </c>
      <c r="BD45" s="16" t="s">
        <v>155</v>
      </c>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90"/>
      <c r="GH45" s="90"/>
      <c r="GI45" s="90"/>
      <c r="GJ45" s="90"/>
      <c r="GK45" s="90"/>
      <c r="GL45" s="90"/>
      <c r="GM45" s="90"/>
      <c r="GN45" s="90"/>
      <c r="GO45" s="90"/>
      <c r="GP45" s="90"/>
      <c r="GQ45" s="90"/>
      <c r="GR45" s="90"/>
      <c r="GS45" s="90"/>
      <c r="GT45" s="90"/>
      <c r="GU45" s="90"/>
      <c r="GV45" s="90"/>
      <c r="GW45" s="90"/>
      <c r="GX45" s="90"/>
      <c r="GY45" s="90"/>
      <c r="GZ45" s="90"/>
      <c r="HA45" s="90"/>
      <c r="HB45" s="90"/>
      <c r="HC45" s="90"/>
      <c r="HD45" s="90"/>
      <c r="HE45" s="90"/>
      <c r="HF45" s="90"/>
      <c r="HG45" s="90"/>
      <c r="HH45" s="90"/>
      <c r="HI45" s="90"/>
      <c r="HJ45" s="90"/>
      <c r="HK45" s="90"/>
      <c r="HL45" s="90"/>
      <c r="HM45" s="90"/>
      <c r="HN45" s="90"/>
      <c r="HO45" s="90"/>
      <c r="HP45" s="90"/>
      <c r="HQ45" s="90"/>
      <c r="HR45" s="90"/>
      <c r="HS45" s="90"/>
    </row>
    <row r="46" spans="1:227" s="2" customFormat="1" ht="19.5" customHeight="1" x14ac:dyDescent="0.4">
      <c r="A46" s="868" t="s">
        <v>38</v>
      </c>
      <c r="B46" s="868" t="s">
        <v>152</v>
      </c>
      <c r="C46" s="497" t="s">
        <v>153</v>
      </c>
      <c r="D46" s="16" t="s">
        <v>157</v>
      </c>
      <c r="E46" s="19"/>
      <c r="F46" s="20">
        <v>4.65E-2</v>
      </c>
      <c r="G46" s="21"/>
      <c r="H46" s="637"/>
      <c r="I46" s="21"/>
      <c r="J46" s="21"/>
      <c r="K46" s="501">
        <f>SUM(F46:J46)</f>
        <v>4.65E-2</v>
      </c>
      <c r="L46" s="512">
        <f t="shared" si="14"/>
        <v>100</v>
      </c>
      <c r="M46" s="513">
        <f t="shared" si="15"/>
        <v>0</v>
      </c>
      <c r="N46" s="504">
        <f t="shared" si="0"/>
        <v>2</v>
      </c>
      <c r="O46" s="59"/>
      <c r="P46" s="531">
        <f>[1]JH_2015!L99/1000000</f>
        <v>6.0891600000000004E-2</v>
      </c>
      <c r="Q46" s="130"/>
      <c r="R46" s="25" t="s">
        <v>42</v>
      </c>
      <c r="S46" s="24">
        <f>+T46/P46</f>
        <v>0.28363518120726011</v>
      </c>
      <c r="T46" s="25">
        <f>[1]JH_2015!V99/1000000</f>
        <v>1.7271000000000002E-2</v>
      </c>
      <c r="U46" s="23">
        <v>73.34</v>
      </c>
      <c r="V46" s="23"/>
      <c r="W46" s="23"/>
      <c r="X46" s="23"/>
      <c r="Y46" s="23"/>
      <c r="Z46" s="26">
        <v>574</v>
      </c>
      <c r="AA46" s="27">
        <f t="shared" si="16"/>
        <v>290.63815569662546</v>
      </c>
      <c r="AB46" s="28"/>
      <c r="AC46" s="29"/>
      <c r="AD46" s="30"/>
      <c r="AE46" s="29"/>
      <c r="AF46" s="29"/>
      <c r="AG46" s="31"/>
      <c r="AH46" s="32">
        <f>K46</f>
        <v>4.65E-2</v>
      </c>
      <c r="AI46" s="33"/>
      <c r="AJ46" s="33"/>
      <c r="AK46" s="33"/>
      <c r="AL46" s="34"/>
      <c r="AM46" s="35">
        <f t="shared" si="17"/>
        <v>6.0891600000000004E-2</v>
      </c>
      <c r="AN46" s="36">
        <v>7.8E-2</v>
      </c>
      <c r="AO46" s="36">
        <f t="shared" si="18"/>
        <v>7.9000000000000001E-2</v>
      </c>
      <c r="AP46" s="37">
        <v>0.08</v>
      </c>
      <c r="AQ46" s="38">
        <f t="shared" si="19"/>
        <v>6.0891600000000004E-2</v>
      </c>
      <c r="AR46" s="36">
        <v>7.9000000000000001E-2</v>
      </c>
      <c r="AS46" s="36">
        <f t="shared" si="20"/>
        <v>0.08</v>
      </c>
      <c r="AT46" s="36">
        <v>8.1000000000000003E-2</v>
      </c>
      <c r="AU46" s="36"/>
      <c r="AV46" s="36">
        <v>8.3000000000000004E-2</v>
      </c>
      <c r="AW46" s="37"/>
      <c r="AX46" s="541">
        <v>-3.5999999999999997E-2</v>
      </c>
      <c r="AY46" s="72"/>
      <c r="AZ46" s="73"/>
      <c r="BA46" s="39"/>
      <c r="BB46" s="40"/>
      <c r="BC46" s="16" t="s">
        <v>157</v>
      </c>
      <c r="BD46" s="16" t="s">
        <v>157</v>
      </c>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c r="EQ46" s="90"/>
      <c r="ER46" s="90"/>
      <c r="ES46" s="90"/>
      <c r="ET46" s="90"/>
      <c r="EU46" s="90"/>
      <c r="EV46" s="90"/>
      <c r="EW46" s="90"/>
      <c r="EX46" s="90"/>
      <c r="EY46" s="90"/>
      <c r="EZ46" s="90"/>
      <c r="FA46" s="90"/>
      <c r="FB46" s="90"/>
      <c r="FC46" s="90"/>
      <c r="FD46" s="90"/>
      <c r="FE46" s="90"/>
      <c r="FF46" s="90"/>
      <c r="FG46" s="90"/>
      <c r="FH46" s="90"/>
      <c r="FI46" s="90"/>
      <c r="FJ46" s="90"/>
      <c r="FK46" s="90"/>
      <c r="FL46" s="90"/>
      <c r="FM46" s="90"/>
      <c r="FN46" s="90"/>
      <c r="FO46" s="90"/>
      <c r="FP46" s="90"/>
      <c r="FQ46" s="90"/>
      <c r="FR46" s="90"/>
      <c r="FS46" s="90"/>
      <c r="FT46" s="90"/>
      <c r="FU46" s="90"/>
      <c r="FV46" s="90"/>
      <c r="FW46" s="90"/>
      <c r="FX46" s="90"/>
      <c r="FY46" s="90"/>
      <c r="FZ46" s="90"/>
      <c r="GA46" s="90"/>
      <c r="GB46" s="90"/>
      <c r="GC46" s="90"/>
      <c r="GD46" s="90"/>
      <c r="GE46" s="90"/>
      <c r="GF46" s="90"/>
      <c r="GG46" s="90"/>
      <c r="GH46" s="90"/>
      <c r="GI46" s="90"/>
      <c r="GJ46" s="90"/>
      <c r="GK46" s="90"/>
      <c r="GL46" s="90"/>
      <c r="GM46" s="90"/>
      <c r="GN46" s="90"/>
      <c r="GO46" s="90"/>
      <c r="GP46" s="90"/>
      <c r="GQ46" s="90"/>
      <c r="GR46" s="90"/>
      <c r="GS46" s="90"/>
      <c r="GT46" s="90"/>
      <c r="GU46" s="90"/>
      <c r="GV46" s="90"/>
      <c r="GW46" s="90"/>
      <c r="GX46" s="90"/>
      <c r="GY46" s="90"/>
      <c r="GZ46" s="90"/>
      <c r="HA46" s="90"/>
      <c r="HB46" s="90"/>
      <c r="HC46" s="90"/>
      <c r="HD46" s="90"/>
      <c r="HE46" s="90"/>
      <c r="HF46" s="90"/>
      <c r="HG46" s="90"/>
      <c r="HH46" s="90"/>
      <c r="HI46" s="90"/>
      <c r="HJ46" s="90"/>
      <c r="HK46" s="90"/>
      <c r="HL46" s="90"/>
      <c r="HM46" s="90"/>
      <c r="HN46" s="90"/>
      <c r="HO46" s="90"/>
      <c r="HP46" s="90"/>
      <c r="HQ46" s="90"/>
      <c r="HR46" s="90"/>
      <c r="HS46" s="90"/>
    </row>
    <row r="47" spans="1:227" s="2" customFormat="1" ht="19.5" customHeight="1" x14ac:dyDescent="0.4">
      <c r="A47" s="868" t="s">
        <v>38</v>
      </c>
      <c r="B47" s="868" t="s">
        <v>152</v>
      </c>
      <c r="C47" s="497" t="s">
        <v>153</v>
      </c>
      <c r="D47" s="16" t="s">
        <v>154</v>
      </c>
      <c r="E47" s="19"/>
      <c r="F47" s="20">
        <v>0.24</v>
      </c>
      <c r="G47" s="21"/>
      <c r="H47" s="637">
        <v>0.70399999999999996</v>
      </c>
      <c r="I47" s="21"/>
      <c r="J47" s="21"/>
      <c r="K47" s="501">
        <f>SUM(F47:J47)</f>
        <v>0.94399999999999995</v>
      </c>
      <c r="L47" s="512">
        <f t="shared" si="14"/>
        <v>25.423728813559322</v>
      </c>
      <c r="M47" s="513">
        <f t="shared" si="15"/>
        <v>74.576271186440678</v>
      </c>
      <c r="N47" s="504">
        <f t="shared" si="0"/>
        <v>2</v>
      </c>
      <c r="O47" s="59"/>
      <c r="P47" s="531">
        <f>[1]JH_2015!L96/1000000</f>
        <v>0.95114030000000005</v>
      </c>
      <c r="Q47" s="130"/>
      <c r="R47" s="25" t="s">
        <v>42</v>
      </c>
      <c r="S47" s="24">
        <f>+T47/P47</f>
        <v>7.263912589972267E-2</v>
      </c>
      <c r="T47" s="25">
        <f>[1]JH_2015!V96/1000000</f>
        <v>6.9089999999999999E-2</v>
      </c>
      <c r="U47" s="23">
        <v>87.52</v>
      </c>
      <c r="V47" s="23">
        <v>73.3</v>
      </c>
      <c r="W47" s="23"/>
      <c r="X47" s="23"/>
      <c r="Y47" s="23"/>
      <c r="Z47" s="26">
        <v>12075</v>
      </c>
      <c r="AA47" s="27">
        <f t="shared" si="16"/>
        <v>215.80652882951873</v>
      </c>
      <c r="AB47" s="28"/>
      <c r="AC47" s="29"/>
      <c r="AD47" s="30"/>
      <c r="AE47" s="29"/>
      <c r="AF47" s="29"/>
      <c r="AG47" s="31"/>
      <c r="AH47" s="32">
        <f>K47</f>
        <v>0.94399999999999995</v>
      </c>
      <c r="AI47" s="33"/>
      <c r="AJ47" s="33"/>
      <c r="AK47" s="33"/>
      <c r="AL47" s="34"/>
      <c r="AM47" s="35">
        <f t="shared" si="17"/>
        <v>0.95114030000000005</v>
      </c>
      <c r="AN47" s="36">
        <v>1.103</v>
      </c>
      <c r="AO47" s="36">
        <f t="shared" si="18"/>
        <v>1.274</v>
      </c>
      <c r="AP47" s="37">
        <v>1.4450000000000001</v>
      </c>
      <c r="AQ47" s="38">
        <f t="shared" si="19"/>
        <v>0.95114030000000005</v>
      </c>
      <c r="AR47" s="36">
        <v>1.367</v>
      </c>
      <c r="AS47" s="36">
        <f t="shared" si="20"/>
        <v>1.627</v>
      </c>
      <c r="AT47" s="36">
        <v>1.887</v>
      </c>
      <c r="AU47" s="36"/>
      <c r="AV47" s="36">
        <v>2.0880000000000001</v>
      </c>
      <c r="AW47" s="37"/>
      <c r="AX47" s="541">
        <v>-1.22</v>
      </c>
      <c r="AY47" s="74"/>
      <c r="AZ47" s="73"/>
      <c r="BA47" s="39"/>
      <c r="BB47" s="40"/>
      <c r="BC47" s="19" t="s">
        <v>154</v>
      </c>
      <c r="BD47" s="19" t="s">
        <v>154</v>
      </c>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c r="EQ47" s="90"/>
      <c r="ER47" s="90"/>
      <c r="ES47" s="90"/>
      <c r="ET47" s="90"/>
      <c r="EU47" s="90"/>
      <c r="EV47" s="90"/>
      <c r="EW47" s="90"/>
      <c r="EX47" s="90"/>
      <c r="EY47" s="90"/>
      <c r="EZ47" s="90"/>
      <c r="FA47" s="90"/>
      <c r="FB47" s="90"/>
      <c r="FC47" s="90"/>
      <c r="FD47" s="90"/>
      <c r="FE47" s="90"/>
      <c r="FF47" s="90"/>
      <c r="FG47" s="90"/>
      <c r="FH47" s="90"/>
      <c r="FI47" s="90"/>
      <c r="FJ47" s="90"/>
      <c r="FK47" s="90"/>
      <c r="FL47" s="90"/>
      <c r="FM47" s="90"/>
      <c r="FN47" s="90"/>
      <c r="FO47" s="90"/>
      <c r="FP47" s="90"/>
      <c r="FQ47" s="90"/>
      <c r="FR47" s="90"/>
      <c r="FS47" s="90"/>
      <c r="FT47" s="90"/>
      <c r="FU47" s="90"/>
      <c r="FV47" s="90"/>
      <c r="FW47" s="90"/>
      <c r="FX47" s="90"/>
      <c r="FY47" s="90"/>
      <c r="FZ47" s="90"/>
      <c r="GA47" s="90"/>
      <c r="GB47" s="90"/>
      <c r="GC47" s="90"/>
      <c r="GD47" s="90"/>
      <c r="GE47" s="90"/>
      <c r="GF47" s="90"/>
      <c r="GG47" s="90"/>
      <c r="GH47" s="90"/>
      <c r="GI47" s="90"/>
      <c r="GJ47" s="90"/>
      <c r="GK47" s="90"/>
      <c r="GL47" s="90"/>
      <c r="GM47" s="90"/>
      <c r="GN47" s="90"/>
      <c r="GO47" s="90"/>
      <c r="GP47" s="90"/>
      <c r="GQ47" s="90"/>
      <c r="GR47" s="90"/>
      <c r="GS47" s="90"/>
      <c r="GT47" s="90"/>
      <c r="GU47" s="90"/>
      <c r="GV47" s="90"/>
      <c r="GW47" s="90"/>
      <c r="GX47" s="90"/>
      <c r="GY47" s="90"/>
      <c r="GZ47" s="90"/>
      <c r="HA47" s="90"/>
      <c r="HB47" s="90"/>
      <c r="HC47" s="90"/>
      <c r="HD47" s="90"/>
      <c r="HE47" s="90"/>
      <c r="HF47" s="90"/>
      <c r="HG47" s="90"/>
      <c r="HH47" s="90"/>
      <c r="HI47" s="90"/>
      <c r="HJ47" s="90"/>
      <c r="HK47" s="90"/>
      <c r="HL47" s="90"/>
      <c r="HM47" s="90"/>
      <c r="HN47" s="90"/>
      <c r="HO47" s="90"/>
      <c r="HP47" s="90"/>
      <c r="HQ47" s="90"/>
      <c r="HR47" s="90"/>
      <c r="HS47" s="90"/>
    </row>
    <row r="48" spans="1:227" s="2" customFormat="1" ht="19.5" customHeight="1" x14ac:dyDescent="0.4">
      <c r="A48" s="868" t="s">
        <v>38</v>
      </c>
      <c r="B48" s="868" t="s">
        <v>152</v>
      </c>
      <c r="C48" s="497" t="s">
        <v>153</v>
      </c>
      <c r="D48" s="16" t="s">
        <v>158</v>
      </c>
      <c r="E48" s="19"/>
      <c r="F48" s="54">
        <v>0.19900000000000001</v>
      </c>
      <c r="G48" s="43">
        <v>0.65500000000000003</v>
      </c>
      <c r="H48" s="43"/>
      <c r="I48" s="43"/>
      <c r="J48" s="43"/>
      <c r="K48" s="501">
        <f>SUM(F48:J48)</f>
        <v>0.85400000000000009</v>
      </c>
      <c r="L48" s="512">
        <f t="shared" si="14"/>
        <v>23.302107728337234</v>
      </c>
      <c r="M48" s="513">
        <f t="shared" si="15"/>
        <v>76.697892271662766</v>
      </c>
      <c r="N48" s="504">
        <f t="shared" si="0"/>
        <v>3</v>
      </c>
      <c r="O48" s="59"/>
      <c r="P48" s="43">
        <f>[1]JH_2015!L100/1000000</f>
        <v>0.52943990000000007</v>
      </c>
      <c r="Q48" s="130"/>
      <c r="R48" s="25" t="s">
        <v>42</v>
      </c>
      <c r="S48" s="24">
        <f>+T48/P48</f>
        <v>8.2982034410326824E-2</v>
      </c>
      <c r="T48" s="25">
        <f>[1]JH_2015!V100/1000000</f>
        <v>4.3934000000000001E-2</v>
      </c>
      <c r="U48" s="25">
        <v>95</v>
      </c>
      <c r="V48" s="23">
        <v>81.5</v>
      </c>
      <c r="W48" s="23"/>
      <c r="X48" s="23"/>
      <c r="Y48" s="23"/>
      <c r="Z48" s="26">
        <v>7057</v>
      </c>
      <c r="AA48" s="27">
        <f t="shared" si="16"/>
        <v>205.54347087609509</v>
      </c>
      <c r="AB48" s="28"/>
      <c r="AC48" s="29"/>
      <c r="AD48" s="30"/>
      <c r="AE48" s="29"/>
      <c r="AF48" s="29"/>
      <c r="AG48" s="31"/>
      <c r="AH48" s="32">
        <f>K48</f>
        <v>0.85400000000000009</v>
      </c>
      <c r="AI48" s="33"/>
      <c r="AJ48" s="33"/>
      <c r="AK48" s="33"/>
      <c r="AL48" s="34"/>
      <c r="AM48" s="35">
        <f t="shared" si="17"/>
        <v>0.52943990000000007</v>
      </c>
      <c r="AN48" s="44">
        <v>0.77600000000000002</v>
      </c>
      <c r="AO48" s="36">
        <f t="shared" si="18"/>
        <v>0.91600000000000004</v>
      </c>
      <c r="AP48" s="45">
        <v>1.056</v>
      </c>
      <c r="AQ48" s="38">
        <f t="shared" si="19"/>
        <v>0.52943990000000007</v>
      </c>
      <c r="AR48" s="44">
        <v>0.92300000000000004</v>
      </c>
      <c r="AS48" s="36">
        <f t="shared" si="20"/>
        <v>1.1040000000000001</v>
      </c>
      <c r="AT48" s="36">
        <v>1.2849999999999999</v>
      </c>
      <c r="AU48" s="36"/>
      <c r="AV48" s="44">
        <v>1.49</v>
      </c>
      <c r="AW48" s="45"/>
      <c r="AX48" s="542">
        <v>-0.63600000000000001</v>
      </c>
      <c r="AY48" s="1451"/>
      <c r="AZ48" s="115"/>
      <c r="BA48" s="1463"/>
      <c r="BB48" s="1465"/>
      <c r="BC48" s="16" t="s">
        <v>158</v>
      </c>
      <c r="BD48" s="16" t="s">
        <v>158</v>
      </c>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0"/>
      <c r="GZ48" s="90"/>
      <c r="HA48" s="90"/>
      <c r="HB48" s="90"/>
      <c r="HC48" s="90"/>
      <c r="HD48" s="90"/>
      <c r="HE48" s="90"/>
      <c r="HF48" s="90"/>
      <c r="HG48" s="90"/>
      <c r="HH48" s="90"/>
      <c r="HI48" s="90"/>
      <c r="HJ48" s="90"/>
      <c r="HK48" s="90"/>
      <c r="HL48" s="90"/>
      <c r="HM48" s="90"/>
      <c r="HN48" s="90"/>
      <c r="HO48" s="90"/>
      <c r="HP48" s="90"/>
      <c r="HQ48" s="90"/>
      <c r="HR48" s="90"/>
      <c r="HS48" s="90"/>
    </row>
    <row r="49" spans="1:227" s="2" customFormat="1" ht="19.5" customHeight="1" x14ac:dyDescent="0.4">
      <c r="A49" s="868" t="s">
        <v>38</v>
      </c>
      <c r="B49" s="868" t="s">
        <v>152</v>
      </c>
      <c r="C49" s="497" t="s">
        <v>153</v>
      </c>
      <c r="D49" s="16" t="s">
        <v>156</v>
      </c>
      <c r="E49" s="19"/>
      <c r="F49" s="54">
        <v>7.5999999999999998E-2</v>
      </c>
      <c r="G49" s="43">
        <v>1.9E-2</v>
      </c>
      <c r="H49" s="43"/>
      <c r="I49" s="43"/>
      <c r="J49" s="43"/>
      <c r="K49" s="501">
        <f>SUM(F49:J49)</f>
        <v>9.5000000000000001E-2</v>
      </c>
      <c r="L49" s="512">
        <f t="shared" si="14"/>
        <v>80</v>
      </c>
      <c r="M49" s="513">
        <f t="shared" si="15"/>
        <v>20</v>
      </c>
      <c r="N49" s="504">
        <f t="shared" si="0"/>
        <v>3</v>
      </c>
      <c r="O49" s="59"/>
      <c r="P49" s="43">
        <f>[1]JH_2015!L98/1000000</f>
        <v>8.7364200000000017E-2</v>
      </c>
      <c r="Q49" s="130"/>
      <c r="R49" s="25" t="s">
        <v>42</v>
      </c>
      <c r="S49" s="24">
        <f>+T49/P49</f>
        <v>0.12755796996939248</v>
      </c>
      <c r="T49" s="25">
        <f>[1]JH_2015!V98/1000000</f>
        <v>1.1143999999999999E-2</v>
      </c>
      <c r="U49" s="23">
        <v>90.16</v>
      </c>
      <c r="V49" s="23">
        <v>38</v>
      </c>
      <c r="W49" s="23"/>
      <c r="X49" s="23"/>
      <c r="Y49" s="23"/>
      <c r="Z49" s="26">
        <v>1530</v>
      </c>
      <c r="AA49" s="27">
        <f t="shared" si="16"/>
        <v>156.44050496911098</v>
      </c>
      <c r="AB49" s="28"/>
      <c r="AC49" s="29"/>
      <c r="AD49" s="30"/>
      <c r="AE49" s="29"/>
      <c r="AF49" s="29"/>
      <c r="AG49" s="31"/>
      <c r="AH49" s="32">
        <f>K49</f>
        <v>9.5000000000000001E-2</v>
      </c>
      <c r="AI49" s="33"/>
      <c r="AJ49" s="33"/>
      <c r="AK49" s="33"/>
      <c r="AL49" s="34"/>
      <c r="AM49" s="35">
        <f t="shared" si="17"/>
        <v>8.7364200000000017E-2</v>
      </c>
      <c r="AN49" s="36">
        <v>8.5999999999999993E-2</v>
      </c>
      <c r="AO49" s="36">
        <f t="shared" si="18"/>
        <v>9.2499999999999999E-2</v>
      </c>
      <c r="AP49" s="37">
        <v>9.9000000000000005E-2</v>
      </c>
      <c r="AQ49" s="38">
        <f t="shared" si="19"/>
        <v>8.7364200000000017E-2</v>
      </c>
      <c r="AR49" s="36">
        <v>9.2999999999999999E-2</v>
      </c>
      <c r="AS49" s="36">
        <f t="shared" si="20"/>
        <v>0.10050000000000001</v>
      </c>
      <c r="AT49" s="36">
        <v>0.108</v>
      </c>
      <c r="AU49" s="36"/>
      <c r="AV49" s="36">
        <v>0.11700000000000001</v>
      </c>
      <c r="AW49" s="37"/>
      <c r="AX49" s="541">
        <v>-2.1999999999999999E-2</v>
      </c>
      <c r="AY49" s="125"/>
      <c r="AZ49" s="126"/>
      <c r="BA49" s="117"/>
      <c r="BB49" s="117"/>
      <c r="BC49" s="226"/>
      <c r="BD49" s="226"/>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90"/>
      <c r="GH49" s="90"/>
      <c r="GI49" s="90"/>
      <c r="GJ49" s="90"/>
      <c r="GK49" s="90"/>
      <c r="GL49" s="90"/>
      <c r="GM49" s="90"/>
      <c r="GN49" s="90"/>
      <c r="GO49" s="90"/>
      <c r="GP49" s="90"/>
      <c r="GQ49" s="90"/>
      <c r="GR49" s="90"/>
      <c r="GS49" s="90"/>
      <c r="GT49" s="90"/>
      <c r="GU49" s="90"/>
      <c r="GV49" s="90"/>
      <c r="GW49" s="90"/>
      <c r="GX49" s="90"/>
      <c r="GY49" s="90"/>
      <c r="GZ49" s="90"/>
      <c r="HA49" s="90"/>
      <c r="HB49" s="90"/>
      <c r="HC49" s="90"/>
      <c r="HD49" s="90"/>
      <c r="HE49" s="90"/>
      <c r="HF49" s="90"/>
      <c r="HG49" s="90"/>
      <c r="HH49" s="90"/>
      <c r="HI49" s="90"/>
      <c r="HJ49" s="90"/>
      <c r="HK49" s="90"/>
      <c r="HL49" s="90"/>
      <c r="HM49" s="90"/>
      <c r="HN49" s="90"/>
      <c r="HO49" s="90"/>
      <c r="HP49" s="90"/>
      <c r="HQ49" s="90"/>
      <c r="HR49" s="90"/>
      <c r="HS49" s="90"/>
    </row>
    <row r="50" spans="1:227" s="2" customFormat="1" ht="19.5" customHeight="1" x14ac:dyDescent="0.4">
      <c r="A50" s="868" t="s">
        <v>38</v>
      </c>
      <c r="B50" s="868" t="s">
        <v>152</v>
      </c>
      <c r="C50" s="497" t="s">
        <v>153</v>
      </c>
      <c r="D50" s="16" t="s">
        <v>159</v>
      </c>
      <c r="E50" s="19"/>
      <c r="F50" s="20"/>
      <c r="G50" s="21"/>
      <c r="H50" s="21">
        <v>9.2999999999999999E-2</v>
      </c>
      <c r="I50" s="21"/>
      <c r="J50" s="21"/>
      <c r="K50" s="499">
        <v>9.2999999999999999E-2</v>
      </c>
      <c r="L50" s="512">
        <f t="shared" si="14"/>
        <v>0</v>
      </c>
      <c r="M50" s="513">
        <f t="shared" si="15"/>
        <v>100</v>
      </c>
      <c r="N50" s="504">
        <f t="shared" si="0"/>
        <v>1</v>
      </c>
      <c r="O50" s="59"/>
      <c r="P50" s="43"/>
      <c r="Q50" s="23"/>
      <c r="R50" s="23"/>
      <c r="S50" s="91"/>
      <c r="T50" s="25"/>
      <c r="U50" s="23"/>
      <c r="V50" s="23">
        <v>73.8</v>
      </c>
      <c r="W50" s="23"/>
      <c r="X50" s="23"/>
      <c r="Y50" s="23"/>
      <c r="Z50" s="26">
        <v>670</v>
      </c>
      <c r="AA50" s="27">
        <f t="shared" si="16"/>
        <v>0</v>
      </c>
      <c r="AB50" s="28"/>
      <c r="AC50" s="29"/>
      <c r="AD50" s="30"/>
      <c r="AE50" s="29"/>
      <c r="AF50" s="29"/>
      <c r="AG50" s="31"/>
      <c r="AH50" s="114"/>
      <c r="AI50" s="33"/>
      <c r="AJ50" s="33"/>
      <c r="AK50" s="33"/>
      <c r="AL50" s="34"/>
      <c r="AM50" s="35">
        <f t="shared" si="17"/>
        <v>0</v>
      </c>
      <c r="AN50" s="60">
        <v>0.08</v>
      </c>
      <c r="AO50" s="36">
        <f t="shared" si="18"/>
        <v>8.4999999999999992E-2</v>
      </c>
      <c r="AP50" s="61">
        <v>0.09</v>
      </c>
      <c r="AQ50" s="38">
        <f t="shared" si="19"/>
        <v>0</v>
      </c>
      <c r="AR50" s="60">
        <v>9.4E-2</v>
      </c>
      <c r="AS50" s="36">
        <f t="shared" si="20"/>
        <v>0.10450000000000001</v>
      </c>
      <c r="AT50" s="36">
        <v>0.115</v>
      </c>
      <c r="AU50" s="60"/>
      <c r="AV50" s="60">
        <v>0.11600000000000001</v>
      </c>
      <c r="AW50" s="61"/>
      <c r="AX50" s="544">
        <v>-2.3E-2</v>
      </c>
      <c r="AY50" s="118"/>
      <c r="AZ50" s="118"/>
      <c r="BA50" s="142"/>
      <c r="BB50" s="142"/>
      <c r="BC50" s="16" t="s">
        <v>159</v>
      </c>
      <c r="BD50" s="16" t="s">
        <v>159</v>
      </c>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c r="EQ50" s="90"/>
      <c r="ER50" s="90"/>
      <c r="ES50" s="90"/>
      <c r="ET50" s="90"/>
      <c r="EU50" s="90"/>
      <c r="EV50" s="90"/>
      <c r="EW50" s="90"/>
      <c r="EX50" s="90"/>
      <c r="EY50" s="90"/>
      <c r="EZ50" s="90"/>
      <c r="FA50" s="90"/>
      <c r="FB50" s="90"/>
      <c r="FC50" s="90"/>
      <c r="FD50" s="90"/>
      <c r="FE50" s="90"/>
      <c r="FF50" s="90"/>
      <c r="FG50" s="90"/>
      <c r="FH50" s="90"/>
      <c r="FI50" s="90"/>
      <c r="FJ50" s="90"/>
      <c r="FK50" s="90"/>
      <c r="FL50" s="90"/>
      <c r="FM50" s="90"/>
      <c r="FN50" s="90"/>
      <c r="FO50" s="90"/>
      <c r="FP50" s="90"/>
      <c r="FQ50" s="90"/>
      <c r="FR50" s="90"/>
      <c r="FS50" s="90"/>
      <c r="FT50" s="90"/>
      <c r="FU50" s="90"/>
      <c r="FV50" s="90"/>
      <c r="FW50" s="90"/>
      <c r="FX50" s="90"/>
      <c r="FY50" s="90"/>
      <c r="FZ50" s="90"/>
      <c r="GA50" s="90"/>
      <c r="GB50" s="90"/>
      <c r="GC50" s="90"/>
      <c r="GD50" s="90"/>
      <c r="GE50" s="90"/>
      <c r="GF50" s="90"/>
      <c r="GG50" s="90"/>
      <c r="GH50" s="90"/>
      <c r="GI50" s="90"/>
      <c r="GJ50" s="90"/>
      <c r="GK50" s="90"/>
      <c r="GL50" s="90"/>
      <c r="GM50" s="90"/>
      <c r="GN50" s="90"/>
      <c r="GO50" s="90"/>
      <c r="GP50" s="90"/>
      <c r="GQ50" s="90"/>
      <c r="GR50" s="90"/>
      <c r="GS50" s="90"/>
      <c r="GT50" s="90"/>
      <c r="GU50" s="90"/>
      <c r="GV50" s="90"/>
      <c r="GW50" s="90"/>
      <c r="GX50" s="90"/>
      <c r="GY50" s="90"/>
      <c r="GZ50" s="90"/>
      <c r="HA50" s="90"/>
      <c r="HB50" s="90"/>
      <c r="HC50" s="90"/>
      <c r="HD50" s="90"/>
      <c r="HE50" s="90"/>
      <c r="HF50" s="90"/>
      <c r="HG50" s="90"/>
      <c r="HH50" s="90"/>
      <c r="HI50" s="90"/>
      <c r="HJ50" s="90"/>
      <c r="HK50" s="90"/>
      <c r="HL50" s="90"/>
      <c r="HM50" s="90"/>
      <c r="HN50" s="90"/>
      <c r="HO50" s="90"/>
      <c r="HP50" s="90"/>
      <c r="HQ50" s="90"/>
      <c r="HR50" s="90"/>
      <c r="HS50" s="90"/>
    </row>
    <row r="51" spans="1:227" s="2" customFormat="1" ht="19.5" customHeight="1" x14ac:dyDescent="0.4">
      <c r="A51" s="868" t="s">
        <v>38</v>
      </c>
      <c r="B51" s="868" t="s">
        <v>152</v>
      </c>
      <c r="C51" s="497" t="s">
        <v>153</v>
      </c>
      <c r="D51" s="16" t="s">
        <v>160</v>
      </c>
      <c r="E51" s="19"/>
      <c r="F51" s="20"/>
      <c r="G51" s="21"/>
      <c r="H51" s="21">
        <v>1.06</v>
      </c>
      <c r="I51" s="21"/>
      <c r="J51" s="21"/>
      <c r="K51" s="500">
        <v>0.86787164237081027</v>
      </c>
      <c r="L51" s="512">
        <f t="shared" si="14"/>
        <v>0</v>
      </c>
      <c r="M51" s="667">
        <v>100</v>
      </c>
      <c r="N51" s="504">
        <f t="shared" si="0"/>
        <v>2</v>
      </c>
      <c r="O51" s="59"/>
      <c r="P51" s="531">
        <f>[1]JH_2015!L101/1000000</f>
        <v>0.98204100000000005</v>
      </c>
      <c r="Q51" s="130"/>
      <c r="R51" s="25" t="s">
        <v>42</v>
      </c>
      <c r="S51" s="24">
        <f>+T51/P51</f>
        <v>7.2462351368221892E-2</v>
      </c>
      <c r="T51" s="25">
        <f>[1]JH_2015!V101/1000000</f>
        <v>7.1161000000000002E-2</v>
      </c>
      <c r="U51" s="23">
        <v>97.57</v>
      </c>
      <c r="V51" s="23">
        <v>58.4</v>
      </c>
      <c r="W51" s="23"/>
      <c r="X51" s="23"/>
      <c r="Y51" s="23"/>
      <c r="Z51" s="26">
        <v>11017</v>
      </c>
      <c r="AA51" s="27">
        <f t="shared" si="16"/>
        <v>244.21560203968716</v>
      </c>
      <c r="AB51" s="28"/>
      <c r="AC51" s="29"/>
      <c r="AD51" s="30"/>
      <c r="AE51" s="29"/>
      <c r="AF51" s="29"/>
      <c r="AG51" s="31"/>
      <c r="AH51" s="32">
        <f>K51</f>
        <v>0.86787164237081027</v>
      </c>
      <c r="AI51" s="33"/>
      <c r="AJ51" s="33"/>
      <c r="AK51" s="33"/>
      <c r="AL51" s="34"/>
      <c r="AM51" s="35">
        <f t="shared" si="17"/>
        <v>0.98204100000000005</v>
      </c>
      <c r="AN51" s="44">
        <v>1.248</v>
      </c>
      <c r="AO51" s="36">
        <f t="shared" si="18"/>
        <v>1.4735</v>
      </c>
      <c r="AP51" s="37">
        <v>1.6990000000000001</v>
      </c>
      <c r="AQ51" s="38">
        <f t="shared" si="19"/>
        <v>0.98204100000000005</v>
      </c>
      <c r="AR51" s="44">
        <v>1.536</v>
      </c>
      <c r="AS51" s="36">
        <f t="shared" si="20"/>
        <v>1.86</v>
      </c>
      <c r="AT51" s="36">
        <v>2.1840000000000002</v>
      </c>
      <c r="AU51" s="36"/>
      <c r="AV51" s="36">
        <v>2.516</v>
      </c>
      <c r="AW51" s="37"/>
      <c r="AX51" s="543">
        <v>-1.456</v>
      </c>
      <c r="AY51" s="122"/>
      <c r="AZ51" s="123"/>
      <c r="BA51" s="123"/>
      <c r="BB51" s="1276"/>
      <c r="BC51" s="1300" t="s">
        <v>160</v>
      </c>
      <c r="BD51" s="1300" t="s">
        <v>160</v>
      </c>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90"/>
      <c r="EF51" s="90"/>
      <c r="EG51" s="90"/>
      <c r="EH51" s="90"/>
      <c r="EI51" s="90"/>
      <c r="EJ51" s="90"/>
      <c r="EK51" s="90"/>
      <c r="EL51" s="90"/>
      <c r="EM51" s="90"/>
      <c r="EN51" s="90"/>
      <c r="EO51" s="90"/>
      <c r="EP51" s="90"/>
      <c r="EQ51" s="90"/>
      <c r="ER51" s="90"/>
      <c r="ES51" s="90"/>
      <c r="ET51" s="90"/>
      <c r="EU51" s="90"/>
      <c r="EV51" s="90"/>
      <c r="EW51" s="90"/>
      <c r="EX51" s="90"/>
      <c r="EY51" s="90"/>
      <c r="EZ51" s="90"/>
      <c r="FA51" s="90"/>
      <c r="FB51" s="90"/>
      <c r="FC51" s="90"/>
      <c r="FD51" s="90"/>
      <c r="FE51" s="90"/>
      <c r="FF51" s="90"/>
      <c r="FG51" s="90"/>
      <c r="FH51" s="90"/>
      <c r="FI51" s="90"/>
      <c r="FJ51" s="90"/>
      <c r="FK51" s="90"/>
      <c r="FL51" s="90"/>
      <c r="FM51" s="90"/>
      <c r="FN51" s="90"/>
      <c r="FO51" s="90"/>
      <c r="FP51" s="90"/>
      <c r="FQ51" s="90"/>
      <c r="FR51" s="90"/>
      <c r="FS51" s="90"/>
      <c r="FT51" s="90"/>
      <c r="FU51" s="90"/>
      <c r="FV51" s="90"/>
      <c r="FW51" s="90"/>
      <c r="FX51" s="90"/>
      <c r="FY51" s="90"/>
      <c r="FZ51" s="90"/>
      <c r="GA51" s="90"/>
      <c r="GB51" s="90"/>
      <c r="GC51" s="90"/>
      <c r="GD51" s="90"/>
      <c r="GE51" s="90"/>
      <c r="GF51" s="90"/>
      <c r="GG51" s="90"/>
      <c r="GH51" s="90"/>
      <c r="GI51" s="90"/>
      <c r="GJ51" s="90"/>
      <c r="GK51" s="90"/>
      <c r="GL51" s="90"/>
      <c r="GM51" s="90"/>
      <c r="GN51" s="90"/>
      <c r="GO51" s="90"/>
      <c r="GP51" s="90"/>
      <c r="GQ51" s="90"/>
      <c r="GR51" s="90"/>
      <c r="GS51" s="90"/>
      <c r="GT51" s="90"/>
      <c r="GU51" s="90"/>
      <c r="GV51" s="90"/>
      <c r="GW51" s="90"/>
      <c r="GX51" s="90"/>
      <c r="GY51" s="90"/>
      <c r="GZ51" s="90"/>
      <c r="HA51" s="90"/>
      <c r="HB51" s="90"/>
      <c r="HC51" s="90"/>
      <c r="HD51" s="90"/>
      <c r="HE51" s="90"/>
      <c r="HF51" s="90"/>
      <c r="HG51" s="90"/>
      <c r="HH51" s="90"/>
      <c r="HI51" s="90"/>
      <c r="HJ51" s="90"/>
      <c r="HK51" s="90"/>
      <c r="HL51" s="90"/>
      <c r="HM51" s="90"/>
      <c r="HN51" s="90"/>
      <c r="HO51" s="90"/>
      <c r="HP51" s="90"/>
      <c r="HQ51" s="90"/>
      <c r="HR51" s="90"/>
      <c r="HS51" s="90"/>
    </row>
    <row r="52" spans="1:227" s="2" customFormat="1" ht="19.5" customHeight="1" x14ac:dyDescent="0.4">
      <c r="A52" s="868" t="s">
        <v>393</v>
      </c>
      <c r="B52" s="868" t="s">
        <v>413</v>
      </c>
      <c r="C52" s="914" t="s">
        <v>443</v>
      </c>
      <c r="D52" s="284" t="s">
        <v>444</v>
      </c>
      <c r="E52" s="285"/>
      <c r="F52" s="20"/>
      <c r="G52" s="21"/>
      <c r="H52" s="21"/>
      <c r="I52" s="21"/>
      <c r="J52" s="21"/>
      <c r="K52" s="651">
        <v>0</v>
      </c>
      <c r="L52" s="659" t="str">
        <f t="shared" si="14"/>
        <v/>
      </c>
      <c r="M52" s="666" t="str">
        <f>IF(K52&gt;0,(IF(ISNUMBER(G52),G52,0)+IF(ISNUMBER(H52),H52,0))/K52*100,"")</f>
        <v/>
      </c>
      <c r="N52" s="504">
        <f t="shared" si="0"/>
        <v>2</v>
      </c>
      <c r="O52" s="678"/>
      <c r="P52" s="693">
        <v>1.5004525</v>
      </c>
      <c r="Q52" s="151" t="s">
        <v>42</v>
      </c>
      <c r="R52" s="707"/>
      <c r="S52" s="715"/>
      <c r="T52" s="726"/>
      <c r="U52" s="864"/>
      <c r="V52" s="707"/>
      <c r="W52" s="707"/>
      <c r="X52" s="707"/>
      <c r="Y52" s="707"/>
      <c r="Z52" s="742">
        <v>0</v>
      </c>
      <c r="AA52" s="754"/>
      <c r="AB52" s="762"/>
      <c r="AC52" s="769"/>
      <c r="AD52" s="769"/>
      <c r="AE52" s="769"/>
      <c r="AF52" s="769"/>
      <c r="AG52" s="784"/>
      <c r="AH52" s="787"/>
      <c r="AI52" s="797"/>
      <c r="AJ52" s="797"/>
      <c r="AK52" s="797"/>
      <c r="AL52" s="801"/>
      <c r="AM52" s="806"/>
      <c r="AN52" s="812"/>
      <c r="AO52" s="812"/>
      <c r="AP52" s="814"/>
      <c r="AQ52" s="816"/>
      <c r="AR52" s="812"/>
      <c r="AS52" s="812"/>
      <c r="AT52" s="812"/>
      <c r="AU52" s="812"/>
      <c r="AV52" s="817"/>
      <c r="AW52" s="819">
        <f>K52-AT52</f>
        <v>0</v>
      </c>
      <c r="AX52" s="822"/>
      <c r="AY52" s="1100"/>
      <c r="AZ52" s="1112"/>
      <c r="BA52" s="1112"/>
      <c r="BB52" s="1125"/>
      <c r="BJ52" s="167"/>
      <c r="BK52" s="167"/>
      <c r="BL52" s="167"/>
      <c r="BM52" s="167"/>
      <c r="BN52" s="167"/>
      <c r="BO52" s="167"/>
      <c r="BP52" s="167"/>
      <c r="BQ52" s="167"/>
      <c r="BR52" s="167"/>
      <c r="BS52" s="167"/>
      <c r="BT52" s="167"/>
      <c r="BU52" s="167"/>
      <c r="BV52" s="167"/>
      <c r="BW52" s="167"/>
      <c r="BX52" s="167"/>
      <c r="BY52" s="167"/>
      <c r="BZ52" s="167"/>
      <c r="CA52" s="167"/>
      <c r="CB52" s="167"/>
      <c r="CC52" s="167"/>
      <c r="CD52" s="167"/>
      <c r="CE52" s="167"/>
      <c r="CF52" s="167"/>
      <c r="CG52" s="167"/>
      <c r="CH52" s="167"/>
      <c r="CI52" s="167"/>
      <c r="CJ52" s="167"/>
      <c r="CK52" s="167"/>
      <c r="CL52" s="167"/>
      <c r="CM52" s="167"/>
      <c r="CN52" s="167"/>
      <c r="CO52" s="167"/>
      <c r="CP52" s="167"/>
      <c r="CQ52" s="167"/>
      <c r="CR52" s="167"/>
      <c r="CS52" s="167"/>
      <c r="CT52" s="167"/>
      <c r="CU52" s="167"/>
      <c r="CV52" s="167"/>
      <c r="CW52" s="167"/>
      <c r="CX52" s="167"/>
      <c r="CY52" s="167"/>
      <c r="CZ52" s="167"/>
      <c r="DA52" s="167"/>
      <c r="DB52" s="167"/>
      <c r="DC52" s="167"/>
      <c r="DD52" s="167"/>
      <c r="DE52" s="167"/>
      <c r="DF52" s="167"/>
      <c r="DG52" s="167"/>
      <c r="DH52" s="167"/>
      <c r="DI52" s="167"/>
      <c r="DJ52" s="167"/>
      <c r="DK52" s="167"/>
      <c r="DL52" s="167"/>
      <c r="DM52" s="167"/>
      <c r="DN52" s="167"/>
      <c r="DO52" s="167"/>
      <c r="DP52" s="167"/>
      <c r="DQ52" s="167"/>
      <c r="DR52" s="167"/>
      <c r="DS52" s="167"/>
      <c r="DT52" s="167"/>
      <c r="DU52" s="167"/>
      <c r="DV52" s="167"/>
      <c r="DW52" s="167"/>
      <c r="DX52" s="167"/>
      <c r="DY52" s="167"/>
      <c r="DZ52" s="167"/>
      <c r="EA52" s="167"/>
      <c r="EB52" s="167"/>
      <c r="EC52" s="167"/>
      <c r="ED52" s="167"/>
      <c r="EE52" s="167"/>
      <c r="EF52" s="167"/>
      <c r="EG52" s="167"/>
      <c r="EH52" s="167"/>
      <c r="EI52" s="167"/>
      <c r="EJ52" s="167"/>
      <c r="EK52" s="167"/>
      <c r="EL52" s="167"/>
      <c r="EM52" s="167"/>
      <c r="EN52" s="167"/>
      <c r="EO52" s="167"/>
      <c r="EP52" s="167"/>
      <c r="EQ52" s="167"/>
      <c r="ER52" s="167"/>
      <c r="ES52" s="167"/>
      <c r="ET52" s="167"/>
      <c r="EU52" s="167"/>
      <c r="EV52" s="167"/>
      <c r="EW52" s="167"/>
      <c r="EX52" s="167"/>
      <c r="EY52" s="167"/>
      <c r="EZ52" s="167"/>
      <c r="FA52" s="167"/>
      <c r="FB52" s="167"/>
      <c r="FC52" s="167"/>
      <c r="FD52" s="167"/>
      <c r="FE52" s="167"/>
      <c r="FF52" s="167"/>
      <c r="FG52" s="167"/>
      <c r="FH52" s="167"/>
      <c r="FI52" s="167"/>
      <c r="FJ52" s="167"/>
      <c r="FK52" s="167"/>
      <c r="FL52" s="167"/>
      <c r="FM52" s="167"/>
      <c r="FN52" s="167"/>
      <c r="FO52" s="167"/>
      <c r="FP52" s="167"/>
      <c r="FQ52" s="167"/>
      <c r="FR52" s="167"/>
      <c r="FS52" s="167"/>
      <c r="FT52" s="167"/>
      <c r="FU52" s="167"/>
      <c r="FV52" s="167"/>
      <c r="FW52" s="167"/>
      <c r="FX52" s="167"/>
      <c r="FY52" s="167"/>
      <c r="FZ52" s="167"/>
      <c r="GA52" s="167"/>
      <c r="GB52" s="167"/>
      <c r="GC52" s="167"/>
      <c r="GD52" s="167"/>
      <c r="GE52" s="167"/>
      <c r="GF52" s="167"/>
      <c r="GG52" s="167"/>
      <c r="GH52" s="167"/>
      <c r="GI52" s="167"/>
      <c r="GJ52" s="167"/>
      <c r="GK52" s="167"/>
      <c r="GL52" s="167"/>
      <c r="GM52" s="167"/>
      <c r="GN52" s="167"/>
      <c r="GO52" s="167"/>
      <c r="GP52" s="167"/>
      <c r="GQ52" s="167"/>
      <c r="GR52" s="167"/>
      <c r="GS52" s="167"/>
      <c r="GT52" s="167"/>
      <c r="GU52" s="167"/>
      <c r="GV52" s="167"/>
      <c r="GW52" s="167"/>
      <c r="GX52" s="167"/>
      <c r="GY52" s="167"/>
      <c r="GZ52" s="167"/>
      <c r="HA52" s="167"/>
      <c r="HB52" s="167"/>
      <c r="HC52" s="167"/>
      <c r="HD52" s="167"/>
      <c r="HE52" s="167"/>
      <c r="HF52" s="167"/>
      <c r="HG52" s="167"/>
      <c r="HH52" s="167"/>
      <c r="HI52" s="167"/>
      <c r="HJ52" s="167"/>
      <c r="HK52" s="167"/>
      <c r="HL52" s="167"/>
      <c r="HM52" s="167"/>
      <c r="HN52" s="167"/>
      <c r="HO52" s="167"/>
      <c r="HP52" s="167"/>
      <c r="HQ52" s="167"/>
      <c r="HR52" s="167"/>
      <c r="HS52" s="167"/>
    </row>
    <row r="53" spans="1:227" s="2" customFormat="1" ht="19.5" customHeight="1" x14ac:dyDescent="0.4">
      <c r="A53" s="868" t="s">
        <v>393</v>
      </c>
      <c r="B53" s="868" t="s">
        <v>413</v>
      </c>
      <c r="C53" s="914" t="s">
        <v>443</v>
      </c>
      <c r="D53" s="284" t="s">
        <v>445</v>
      </c>
      <c r="E53" s="285"/>
      <c r="F53" s="20"/>
      <c r="G53" s="21"/>
      <c r="H53" s="124"/>
      <c r="I53" s="21"/>
      <c r="J53" s="21"/>
      <c r="K53" s="651">
        <v>0.53533333333333322</v>
      </c>
      <c r="L53" s="659">
        <f t="shared" si="14"/>
        <v>0</v>
      </c>
      <c r="M53" s="666">
        <f>IF(K53&gt;0,(IF(ISNUMBER(G53),G53,0)+IF(ISNUMBER(H53),H53,0))/K53*100,"")</f>
        <v>0</v>
      </c>
      <c r="N53" s="504">
        <f t="shared" si="0"/>
        <v>2</v>
      </c>
      <c r="O53" s="1199"/>
      <c r="P53" s="693">
        <v>1.2174347587500001</v>
      </c>
      <c r="Q53" s="151" t="s">
        <v>42</v>
      </c>
      <c r="R53" s="707"/>
      <c r="S53" s="715"/>
      <c r="T53" s="726"/>
      <c r="U53" s="864"/>
      <c r="V53" s="707"/>
      <c r="W53" s="707"/>
      <c r="X53" s="707"/>
      <c r="Y53" s="707"/>
      <c r="Z53" s="742">
        <v>44158.621138079965</v>
      </c>
      <c r="AA53" s="754">
        <f>P53*1000000000/365/Z53</f>
        <v>75.533103372405378</v>
      </c>
      <c r="AB53" s="762"/>
      <c r="AC53" s="769"/>
      <c r="AD53" s="769"/>
      <c r="AE53" s="769"/>
      <c r="AF53" s="769"/>
      <c r="AG53" s="784"/>
      <c r="AH53" s="787"/>
      <c r="AI53" s="797"/>
      <c r="AJ53" s="797"/>
      <c r="AK53" s="797"/>
      <c r="AL53" s="801"/>
      <c r="AM53" s="806"/>
      <c r="AN53" s="812"/>
      <c r="AO53" s="812"/>
      <c r="AP53" s="814"/>
      <c r="AQ53" s="816"/>
      <c r="AR53" s="812"/>
      <c r="AS53" s="812"/>
      <c r="AT53" s="812"/>
      <c r="AU53" s="812"/>
      <c r="AV53" s="817"/>
      <c r="AW53" s="819">
        <f>K53-AT53</f>
        <v>0.53533333333333322</v>
      </c>
      <c r="AX53" s="822"/>
      <c r="AY53" s="1100"/>
      <c r="AZ53" s="1112"/>
      <c r="BA53" s="1112"/>
      <c r="BB53" s="1125"/>
      <c r="BJ53" s="167"/>
      <c r="BK53" s="167"/>
      <c r="BL53" s="167"/>
      <c r="BM53" s="167"/>
      <c r="BN53" s="167"/>
      <c r="BO53" s="167"/>
      <c r="BP53" s="167"/>
      <c r="BQ53" s="167"/>
      <c r="BR53" s="167"/>
      <c r="BS53" s="167"/>
      <c r="BT53" s="167"/>
      <c r="BU53" s="167"/>
      <c r="BV53" s="167"/>
      <c r="BW53" s="167"/>
      <c r="BX53" s="167"/>
      <c r="BY53" s="167"/>
      <c r="BZ53" s="167"/>
      <c r="CA53" s="167"/>
      <c r="CB53" s="167"/>
      <c r="CC53" s="167"/>
      <c r="CD53" s="167"/>
      <c r="CE53" s="167"/>
      <c r="CF53" s="167"/>
      <c r="CG53" s="167"/>
      <c r="CH53" s="167"/>
      <c r="CI53" s="167"/>
      <c r="CJ53" s="167"/>
      <c r="CK53" s="167"/>
      <c r="CL53" s="167"/>
      <c r="CM53" s="167"/>
      <c r="CN53" s="167"/>
      <c r="CO53" s="167"/>
      <c r="CP53" s="167"/>
      <c r="CQ53" s="167"/>
      <c r="CR53" s="167"/>
      <c r="CS53" s="167"/>
      <c r="CT53" s="167"/>
      <c r="CU53" s="167"/>
      <c r="CV53" s="167"/>
      <c r="CW53" s="167"/>
      <c r="CX53" s="167"/>
      <c r="CY53" s="167"/>
      <c r="CZ53" s="167"/>
      <c r="DA53" s="167"/>
      <c r="DB53" s="167"/>
      <c r="DC53" s="167"/>
      <c r="DD53" s="167"/>
      <c r="DE53" s="167"/>
      <c r="DF53" s="167"/>
      <c r="DG53" s="167"/>
      <c r="DH53" s="167"/>
      <c r="DI53" s="167"/>
      <c r="DJ53" s="167"/>
      <c r="DK53" s="167"/>
      <c r="DL53" s="167"/>
      <c r="DM53" s="167"/>
      <c r="DN53" s="167"/>
      <c r="DO53" s="167"/>
      <c r="DP53" s="167"/>
      <c r="DQ53" s="167"/>
      <c r="DR53" s="167"/>
      <c r="DS53" s="167"/>
      <c r="DT53" s="167"/>
      <c r="DU53" s="167"/>
      <c r="DV53" s="167"/>
      <c r="DW53" s="167"/>
      <c r="DX53" s="167"/>
      <c r="DY53" s="167"/>
      <c r="DZ53" s="167"/>
      <c r="EA53" s="167"/>
      <c r="EB53" s="167"/>
      <c r="EC53" s="167"/>
      <c r="ED53" s="167"/>
      <c r="EE53" s="167"/>
      <c r="EF53" s="167"/>
      <c r="EG53" s="167"/>
      <c r="EH53" s="167"/>
      <c r="EI53" s="167"/>
      <c r="EJ53" s="167"/>
      <c r="EK53" s="167"/>
      <c r="EL53" s="167"/>
      <c r="EM53" s="167"/>
      <c r="EN53" s="167"/>
      <c r="EO53" s="167"/>
      <c r="EP53" s="167"/>
      <c r="EQ53" s="167"/>
      <c r="ER53" s="167"/>
      <c r="ES53" s="167"/>
      <c r="ET53" s="167"/>
      <c r="EU53" s="167"/>
      <c r="EV53" s="167"/>
      <c r="EW53" s="167"/>
      <c r="EX53" s="167"/>
      <c r="EY53" s="167"/>
      <c r="EZ53" s="167"/>
      <c r="FA53" s="167"/>
      <c r="FB53" s="167"/>
      <c r="FC53" s="167"/>
      <c r="FD53" s="167"/>
      <c r="FE53" s="167"/>
      <c r="FF53" s="167"/>
      <c r="FG53" s="167"/>
      <c r="FH53" s="167"/>
      <c r="FI53" s="167"/>
      <c r="FJ53" s="167"/>
      <c r="FK53" s="167"/>
      <c r="FL53" s="167"/>
      <c r="FM53" s="167"/>
      <c r="FN53" s="167"/>
      <c r="FO53" s="167"/>
      <c r="FP53" s="167"/>
      <c r="FQ53" s="167"/>
      <c r="FR53" s="167"/>
      <c r="FS53" s="167"/>
      <c r="FT53" s="167"/>
      <c r="FU53" s="167"/>
      <c r="FV53" s="167"/>
      <c r="FW53" s="167"/>
      <c r="FX53" s="167"/>
      <c r="FY53" s="167"/>
      <c r="FZ53" s="167"/>
      <c r="GA53" s="167"/>
      <c r="GB53" s="167"/>
      <c r="GC53" s="167"/>
      <c r="GD53" s="167"/>
      <c r="GE53" s="167"/>
      <c r="GF53" s="167"/>
      <c r="GG53" s="167"/>
      <c r="GH53" s="167"/>
      <c r="GI53" s="167"/>
      <c r="GJ53" s="167"/>
      <c r="GK53" s="167"/>
      <c r="GL53" s="167"/>
      <c r="GM53" s="167"/>
      <c r="GN53" s="167"/>
      <c r="GO53" s="167"/>
      <c r="GP53" s="167"/>
      <c r="GQ53" s="167"/>
      <c r="GR53" s="167"/>
      <c r="GS53" s="167"/>
      <c r="GT53" s="167"/>
      <c r="GU53" s="167"/>
      <c r="GV53" s="167"/>
      <c r="GW53" s="167"/>
      <c r="GX53" s="167"/>
      <c r="GY53" s="167"/>
      <c r="GZ53" s="167"/>
      <c r="HA53" s="167"/>
      <c r="HB53" s="167"/>
      <c r="HC53" s="167"/>
      <c r="HD53" s="167"/>
      <c r="HE53" s="167"/>
      <c r="HF53" s="167"/>
      <c r="HG53" s="167"/>
      <c r="HH53" s="167"/>
      <c r="HI53" s="167"/>
      <c r="HJ53" s="167"/>
      <c r="HK53" s="167"/>
      <c r="HL53" s="167"/>
      <c r="HM53" s="167"/>
      <c r="HN53" s="167"/>
      <c r="HO53" s="167"/>
      <c r="HP53" s="167"/>
      <c r="HQ53" s="167"/>
      <c r="HR53" s="167"/>
      <c r="HS53" s="167"/>
    </row>
    <row r="54" spans="1:227" s="2" customFormat="1" ht="19.5" customHeight="1" x14ac:dyDescent="0.4">
      <c r="A54" s="868" t="s">
        <v>38</v>
      </c>
      <c r="B54" s="868" t="s">
        <v>80</v>
      </c>
      <c r="C54" s="869" t="s">
        <v>81</v>
      </c>
      <c r="D54" s="57" t="s">
        <v>82</v>
      </c>
      <c r="E54" s="58"/>
      <c r="F54" s="20">
        <v>0.439</v>
      </c>
      <c r="G54" s="21">
        <v>0.29599999999999999</v>
      </c>
      <c r="H54" s="21">
        <v>3.1539999999999999</v>
      </c>
      <c r="I54" s="21">
        <v>0.30199999999999999</v>
      </c>
      <c r="J54" s="21"/>
      <c r="K54" s="500">
        <f>SUM(F54:J54)</f>
        <v>4.1909999999999998</v>
      </c>
      <c r="L54" s="512">
        <f t="shared" si="14"/>
        <v>10.474827010260082</v>
      </c>
      <c r="M54" s="513">
        <f>IF(K54&gt;0,(IF(ISNUMBER(G54),G54,0)+IF(ISNUMBER(H54),H54,0))/K54*100,"")</f>
        <v>82.319255547601998</v>
      </c>
      <c r="N54" s="504">
        <f t="shared" si="0"/>
        <v>3</v>
      </c>
      <c r="O54" s="59"/>
      <c r="P54" s="43">
        <f>[1]JH_2015!L36/1000000</f>
        <v>3.318765</v>
      </c>
      <c r="Q54" s="23"/>
      <c r="R54" s="23" t="s">
        <v>42</v>
      </c>
      <c r="S54" s="24">
        <f>+T54/P54</f>
        <v>0.23859477847934396</v>
      </c>
      <c r="T54" s="25">
        <f>[1]JH_2015!V36/1000000</f>
        <v>0.79183999999999999</v>
      </c>
      <c r="U54" s="23">
        <v>97.76</v>
      </c>
      <c r="V54" s="23">
        <v>96.5</v>
      </c>
      <c r="W54" s="23"/>
      <c r="X54" s="23"/>
      <c r="Y54" s="23"/>
      <c r="Z54" s="26">
        <v>43829</v>
      </c>
      <c r="AA54" s="27">
        <f>P54/Z54*1000000/365*1000</f>
        <v>207.45412510700834</v>
      </c>
      <c r="AB54" s="98"/>
      <c r="AC54" s="99"/>
      <c r="AD54" s="100"/>
      <c r="AE54" s="99"/>
      <c r="AF54" s="99"/>
      <c r="AG54" s="101"/>
      <c r="AH54" s="32">
        <f>K54</f>
        <v>4.1909999999999998</v>
      </c>
      <c r="AI54" s="33"/>
      <c r="AJ54" s="33"/>
      <c r="AK54" s="33"/>
      <c r="AL54" s="34"/>
      <c r="AM54" s="35">
        <v>3.109</v>
      </c>
      <c r="AN54" s="44">
        <v>4.327</v>
      </c>
      <c r="AO54" s="36">
        <f>AVERAGE(AN54,AP54)</f>
        <v>7.8049999999999997</v>
      </c>
      <c r="AP54" s="37">
        <v>11.282999999999999</v>
      </c>
      <c r="AQ54" s="38">
        <f>AM54</f>
        <v>3.109</v>
      </c>
      <c r="AR54" s="44">
        <v>4.6159999999999997</v>
      </c>
      <c r="AS54" s="36">
        <f>AVERAGE(AR54,AT54)</f>
        <v>6.3934999999999995</v>
      </c>
      <c r="AT54" s="36">
        <v>8.1709999999999994</v>
      </c>
      <c r="AU54" s="36"/>
      <c r="AV54" s="36">
        <v>14.535</v>
      </c>
      <c r="AW54" s="37"/>
      <c r="AX54" s="543">
        <v>-10.343999999999999</v>
      </c>
      <c r="AY54" s="1270"/>
      <c r="AZ54" s="1273"/>
      <c r="BA54" s="1273"/>
      <c r="BB54" s="1277"/>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90"/>
      <c r="EF54" s="90"/>
      <c r="EG54" s="90"/>
      <c r="EH54" s="90"/>
      <c r="EI54" s="90"/>
      <c r="EJ54" s="90"/>
      <c r="EK54" s="90"/>
      <c r="EL54" s="90"/>
      <c r="EM54" s="90"/>
      <c r="EN54" s="90"/>
      <c r="EO54" s="90"/>
      <c r="EP54" s="90"/>
      <c r="EQ54" s="90"/>
      <c r="ER54" s="90"/>
      <c r="ES54" s="90"/>
      <c r="ET54" s="90"/>
      <c r="EU54" s="90"/>
      <c r="EV54" s="90"/>
      <c r="EW54" s="90"/>
      <c r="EX54" s="90"/>
      <c r="EY54" s="90"/>
      <c r="EZ54" s="90"/>
      <c r="FA54" s="90"/>
      <c r="FB54" s="90"/>
      <c r="FC54" s="90"/>
      <c r="FD54" s="90"/>
      <c r="FE54" s="90"/>
      <c r="FF54" s="90"/>
      <c r="FG54" s="90"/>
      <c r="FH54" s="90"/>
      <c r="FI54" s="90"/>
      <c r="FJ54" s="90"/>
      <c r="FK54" s="90"/>
      <c r="FL54" s="90"/>
      <c r="FM54" s="90"/>
      <c r="FN54" s="90"/>
      <c r="FO54" s="90"/>
      <c r="FP54" s="90"/>
      <c r="FQ54" s="90"/>
      <c r="FR54" s="90"/>
      <c r="FS54" s="90"/>
      <c r="FT54" s="90"/>
      <c r="FU54" s="90"/>
      <c r="FV54" s="90"/>
      <c r="FW54" s="90"/>
      <c r="FX54" s="90"/>
      <c r="FY54" s="90"/>
      <c r="FZ54" s="90"/>
      <c r="GA54" s="90"/>
      <c r="GB54" s="90"/>
      <c r="GC54" s="90"/>
      <c r="GD54" s="90"/>
      <c r="GE54" s="90"/>
      <c r="GF54" s="90"/>
      <c r="GG54" s="90"/>
      <c r="GH54" s="90"/>
      <c r="GI54" s="90"/>
      <c r="GJ54" s="90"/>
      <c r="GK54" s="90"/>
      <c r="GL54" s="90"/>
      <c r="GM54" s="90"/>
      <c r="GN54" s="90"/>
      <c r="GO54" s="90"/>
      <c r="GP54" s="90"/>
      <c r="GQ54" s="90"/>
      <c r="GR54" s="90"/>
      <c r="GS54" s="90"/>
      <c r="GT54" s="90"/>
      <c r="GU54" s="90"/>
      <c r="GV54" s="90"/>
      <c r="GW54" s="90"/>
      <c r="GX54" s="90"/>
      <c r="GY54" s="90"/>
      <c r="GZ54" s="90"/>
      <c r="HA54" s="90"/>
      <c r="HB54" s="90"/>
      <c r="HC54" s="90"/>
      <c r="HD54" s="90"/>
      <c r="HE54" s="90"/>
      <c r="HF54" s="90"/>
      <c r="HG54" s="90"/>
      <c r="HH54" s="90"/>
      <c r="HI54" s="90"/>
      <c r="HJ54" s="90"/>
      <c r="HK54" s="90"/>
      <c r="HL54" s="90"/>
      <c r="HM54" s="90"/>
      <c r="HN54" s="90"/>
      <c r="HO54" s="90"/>
      <c r="HP54" s="90"/>
      <c r="HQ54" s="90"/>
      <c r="HR54" s="90"/>
      <c r="HS54" s="90"/>
    </row>
    <row r="55" spans="1:227" s="2" customFormat="1" ht="19.5" customHeight="1" x14ac:dyDescent="0.4">
      <c r="A55" s="868" t="s">
        <v>38</v>
      </c>
      <c r="B55" s="868" t="s">
        <v>80</v>
      </c>
      <c r="C55" s="869" t="s">
        <v>81</v>
      </c>
      <c r="D55" s="57" t="s">
        <v>83</v>
      </c>
      <c r="E55" s="58"/>
      <c r="F55" s="54"/>
      <c r="G55" s="43"/>
      <c r="H55" s="43">
        <v>0.12</v>
      </c>
      <c r="I55" s="43"/>
      <c r="J55" s="43"/>
      <c r="K55" s="500">
        <f>SUM(F55:J55)</f>
        <v>0.12</v>
      </c>
      <c r="L55" s="512">
        <f t="shared" si="14"/>
        <v>0</v>
      </c>
      <c r="M55" s="513">
        <f>IF(K55&gt;0,(IF(ISNUMBER(G55),G55,0)+IF(ISNUMBER(H55),H55,0))/K55*100,"")</f>
        <v>100</v>
      </c>
      <c r="N55" s="504">
        <f t="shared" si="0"/>
        <v>3</v>
      </c>
      <c r="O55" s="59"/>
      <c r="P55" s="43">
        <f>[1]JH_2015!L37/1000000</f>
        <v>5.4302000000000003E-2</v>
      </c>
      <c r="Q55" s="23"/>
      <c r="R55" s="23" t="s">
        <v>42</v>
      </c>
      <c r="S55" s="24">
        <f>+T55/P55</f>
        <v>0.14500386726087439</v>
      </c>
      <c r="T55" s="25">
        <f>[1]JH_2015!V37/1000000</f>
        <v>7.8740000000000008E-3</v>
      </c>
      <c r="U55" s="23">
        <v>97.76</v>
      </c>
      <c r="V55" s="23"/>
      <c r="W55" s="23"/>
      <c r="X55" s="23"/>
      <c r="Y55" s="23"/>
      <c r="Z55" s="26">
        <v>562</v>
      </c>
      <c r="AA55" s="27">
        <f>P55/Z55*1000000/365*1000</f>
        <v>264.7199337005801</v>
      </c>
      <c r="AB55" s="98"/>
      <c r="AC55" s="99"/>
      <c r="AD55" s="100"/>
      <c r="AE55" s="99"/>
      <c r="AF55" s="99"/>
      <c r="AG55" s="101"/>
      <c r="AH55" s="32">
        <f>K55</f>
        <v>0.12</v>
      </c>
      <c r="AI55" s="33"/>
      <c r="AJ55" s="33"/>
      <c r="AK55" s="33"/>
      <c r="AL55" s="34"/>
      <c r="AM55" s="35">
        <v>6.3E-2</v>
      </c>
      <c r="AN55" s="36">
        <v>8.5000000000000006E-2</v>
      </c>
      <c r="AO55" s="36">
        <f>AVERAGE(AN55,AP55)</f>
        <v>0.14899999999999999</v>
      </c>
      <c r="AP55" s="37">
        <v>0.21299999999999999</v>
      </c>
      <c r="AQ55" s="38">
        <f>AM55</f>
        <v>6.3E-2</v>
      </c>
      <c r="AR55" s="36">
        <v>9.6000000000000002E-2</v>
      </c>
      <c r="AS55" s="36">
        <f>AVERAGE(AR55,AT55)</f>
        <v>0.13900000000000001</v>
      </c>
      <c r="AT55" s="36">
        <v>0.182</v>
      </c>
      <c r="AU55" s="36"/>
      <c r="AV55" s="36">
        <v>0.34899999999999998</v>
      </c>
      <c r="AW55" s="37"/>
      <c r="AX55" s="541">
        <v>-0.22900000000000001</v>
      </c>
      <c r="AY55" s="1270"/>
      <c r="AZ55" s="1273"/>
      <c r="BA55" s="1273"/>
      <c r="BB55" s="1277"/>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90"/>
      <c r="EF55" s="90"/>
      <c r="EG55" s="90"/>
      <c r="EH55" s="90"/>
      <c r="EI55" s="90"/>
      <c r="EJ55" s="90"/>
      <c r="EK55" s="90"/>
      <c r="EL55" s="90"/>
      <c r="EM55" s="90"/>
      <c r="EN55" s="90"/>
      <c r="EO55" s="90"/>
      <c r="EP55" s="90"/>
      <c r="EQ55" s="90"/>
      <c r="ER55" s="90"/>
      <c r="ES55" s="90"/>
      <c r="ET55" s="90"/>
      <c r="EU55" s="90"/>
      <c r="EV55" s="90"/>
      <c r="EW55" s="90"/>
      <c r="EX55" s="90"/>
      <c r="EY55" s="90"/>
      <c r="EZ55" s="90"/>
      <c r="FA55" s="90"/>
      <c r="FB55" s="90"/>
      <c r="FC55" s="90"/>
      <c r="FD55" s="90"/>
      <c r="FE55" s="90"/>
      <c r="FF55" s="90"/>
      <c r="FG55" s="90"/>
      <c r="FH55" s="90"/>
      <c r="FI55" s="90"/>
      <c r="FJ55" s="90"/>
      <c r="FK55" s="90"/>
      <c r="FL55" s="90"/>
      <c r="FM55" s="90"/>
      <c r="FN55" s="90"/>
      <c r="FO55" s="90"/>
      <c r="FP55" s="90"/>
      <c r="FQ55" s="90"/>
      <c r="FR55" s="90"/>
      <c r="FS55" s="90"/>
      <c r="FT55" s="90"/>
      <c r="FU55" s="90"/>
      <c r="FV55" s="90"/>
      <c r="FW55" s="90"/>
      <c r="FX55" s="90"/>
      <c r="FY55" s="90"/>
      <c r="FZ55" s="90"/>
      <c r="GA55" s="90"/>
      <c r="GB55" s="90"/>
      <c r="GC55" s="90"/>
      <c r="GD55" s="90"/>
      <c r="GE55" s="90"/>
      <c r="GF55" s="90"/>
      <c r="GG55" s="90"/>
      <c r="GH55" s="90"/>
      <c r="GI55" s="90"/>
      <c r="GJ55" s="90"/>
      <c r="GK55" s="90"/>
      <c r="GL55" s="90"/>
      <c r="GM55" s="90"/>
      <c r="GN55" s="90"/>
      <c r="GO55" s="90"/>
      <c r="GP55" s="90"/>
      <c r="GQ55" s="90"/>
      <c r="GR55" s="90"/>
      <c r="GS55" s="90"/>
      <c r="GT55" s="90"/>
      <c r="GU55" s="90"/>
      <c r="GV55" s="90"/>
      <c r="GW55" s="90"/>
      <c r="GX55" s="90"/>
      <c r="GY55" s="90"/>
      <c r="GZ55" s="90"/>
      <c r="HA55" s="90"/>
      <c r="HB55" s="90"/>
      <c r="HC55" s="90"/>
      <c r="HD55" s="90"/>
      <c r="HE55" s="90"/>
      <c r="HF55" s="90"/>
      <c r="HG55" s="90"/>
      <c r="HH55" s="90"/>
      <c r="HI55" s="90"/>
      <c r="HJ55" s="90"/>
      <c r="HK55" s="90"/>
      <c r="HL55" s="90"/>
      <c r="HM55" s="90"/>
      <c r="HN55" s="90"/>
      <c r="HO55" s="90"/>
      <c r="HP55" s="90"/>
      <c r="HQ55" s="90"/>
      <c r="HR55" s="90"/>
      <c r="HS55" s="90"/>
    </row>
    <row r="56" spans="1:227" s="71" customFormat="1" ht="19.5" customHeight="1" x14ac:dyDescent="0.4">
      <c r="A56" s="868" t="s">
        <v>38</v>
      </c>
      <c r="B56" s="868" t="s">
        <v>80</v>
      </c>
      <c r="C56" s="869" t="s">
        <v>81</v>
      </c>
      <c r="D56" s="16" t="s">
        <v>84</v>
      </c>
      <c r="E56" s="19"/>
      <c r="F56" s="20"/>
      <c r="G56" s="21"/>
      <c r="H56" s="21">
        <v>0.13</v>
      </c>
      <c r="I56" s="21"/>
      <c r="J56" s="21"/>
      <c r="K56" s="500">
        <f>SUM(F56:J56)</f>
        <v>0.13</v>
      </c>
      <c r="L56" s="512">
        <f t="shared" si="14"/>
        <v>0</v>
      </c>
      <c r="M56" s="513">
        <f>IF(K56&gt;0,(IF(ISNUMBER(G56),G56,0)+IF(ISNUMBER(H56),H56,0))/K56*100,"")</f>
        <v>100</v>
      </c>
      <c r="N56" s="504">
        <f t="shared" si="0"/>
        <v>2</v>
      </c>
      <c r="O56" s="59"/>
      <c r="P56" s="531">
        <f>[1]JH_2015!L38/1000000</f>
        <v>0.17609900000000001</v>
      </c>
      <c r="Q56" s="23"/>
      <c r="R56" s="23" t="s">
        <v>42</v>
      </c>
      <c r="S56" s="24">
        <f>+T56/P56</f>
        <v>4.5173453568731224E-2</v>
      </c>
      <c r="T56" s="25">
        <f>[1]JH_2015!V38/1000000</f>
        <v>7.9550000000000003E-3</v>
      </c>
      <c r="U56" s="67">
        <v>97.38</v>
      </c>
      <c r="V56" s="67">
        <v>96.1</v>
      </c>
      <c r="W56" s="67"/>
      <c r="X56" s="67"/>
      <c r="Y56" s="67"/>
      <c r="Z56" s="68">
        <v>4359</v>
      </c>
      <c r="AA56" s="27">
        <f>P56/Z56*1000000/365*1000</f>
        <v>110.68204030709569</v>
      </c>
      <c r="AB56" s="69"/>
      <c r="AC56" s="70"/>
      <c r="AD56" s="67"/>
      <c r="AE56" s="70"/>
      <c r="AF56" s="70"/>
      <c r="AG56" s="96"/>
      <c r="AH56" s="32">
        <f>K56</f>
        <v>0.13</v>
      </c>
      <c r="AI56" s="33"/>
      <c r="AJ56" s="33"/>
      <c r="AK56" s="33"/>
      <c r="AL56" s="34"/>
      <c r="AM56" s="35">
        <f>P56</f>
        <v>0.17609900000000001</v>
      </c>
      <c r="AN56" s="60">
        <v>0.20300000000000001</v>
      </c>
      <c r="AO56" s="36">
        <f>AVERAGE(AN56,AP56)</f>
        <v>0.30349999999999999</v>
      </c>
      <c r="AP56" s="61">
        <v>0.40400000000000003</v>
      </c>
      <c r="AQ56" s="38">
        <f>AM56</f>
        <v>0.17609900000000001</v>
      </c>
      <c r="AR56" s="60">
        <v>0.217</v>
      </c>
      <c r="AS56" s="36">
        <f>AVERAGE(AR56,AT56)</f>
        <v>0.27700000000000002</v>
      </c>
      <c r="AT56" s="36">
        <v>0.33700000000000002</v>
      </c>
      <c r="AU56" s="60"/>
      <c r="AV56" s="60">
        <v>0.52300000000000002</v>
      </c>
      <c r="AW56" s="61"/>
      <c r="AX56" s="544">
        <v>-0.39300000000000002</v>
      </c>
      <c r="AY56" s="1297"/>
      <c r="AZ56" s="1456"/>
      <c r="BA56" s="1456"/>
      <c r="BB56" s="1456"/>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90"/>
      <c r="EF56" s="90"/>
      <c r="EG56" s="90"/>
      <c r="EH56" s="90"/>
      <c r="EI56" s="90"/>
      <c r="EJ56" s="90"/>
      <c r="EK56" s="90"/>
      <c r="EL56" s="90"/>
      <c r="EM56" s="90"/>
      <c r="EN56" s="90"/>
      <c r="EO56" s="90"/>
      <c r="EP56" s="90"/>
      <c r="EQ56" s="90"/>
      <c r="ER56" s="90"/>
      <c r="ES56" s="90"/>
      <c r="ET56" s="90"/>
      <c r="EU56" s="90"/>
      <c r="EV56" s="90"/>
      <c r="EW56" s="90"/>
      <c r="EX56" s="90"/>
      <c r="EY56" s="90"/>
      <c r="EZ56" s="90"/>
      <c r="FA56" s="90"/>
      <c r="FB56" s="90"/>
      <c r="FC56" s="90"/>
      <c r="FD56" s="90"/>
      <c r="FE56" s="90"/>
      <c r="FF56" s="90"/>
      <c r="FG56" s="90"/>
      <c r="FH56" s="90"/>
      <c r="FI56" s="90"/>
      <c r="FJ56" s="90"/>
      <c r="FK56" s="90"/>
      <c r="FL56" s="90"/>
      <c r="FM56" s="90"/>
      <c r="FN56" s="90"/>
      <c r="FO56" s="90"/>
      <c r="FP56" s="90"/>
      <c r="FQ56" s="90"/>
      <c r="FR56" s="90"/>
      <c r="FS56" s="90"/>
      <c r="FT56" s="90"/>
      <c r="FU56" s="90"/>
      <c r="FV56" s="90"/>
      <c r="FW56" s="90"/>
      <c r="FX56" s="90"/>
      <c r="FY56" s="90"/>
      <c r="FZ56" s="90"/>
      <c r="GA56" s="90"/>
      <c r="GB56" s="90"/>
      <c r="GC56" s="90"/>
      <c r="GD56" s="90"/>
      <c r="GE56" s="90"/>
      <c r="GF56" s="90"/>
      <c r="GG56" s="90"/>
      <c r="GH56" s="90"/>
      <c r="GI56" s="90"/>
      <c r="GJ56" s="90"/>
      <c r="GK56" s="90"/>
      <c r="GL56" s="90"/>
      <c r="GM56" s="90"/>
      <c r="GN56" s="90"/>
      <c r="GO56" s="90"/>
      <c r="GP56" s="90"/>
      <c r="GQ56" s="90"/>
      <c r="GR56" s="90"/>
      <c r="GS56" s="90"/>
      <c r="GT56" s="90"/>
      <c r="GU56" s="90"/>
      <c r="GV56" s="90"/>
      <c r="GW56" s="90"/>
      <c r="GX56" s="90"/>
      <c r="GY56" s="90"/>
      <c r="GZ56" s="90"/>
      <c r="HA56" s="90"/>
      <c r="HB56" s="90"/>
      <c r="HC56" s="90"/>
      <c r="HD56" s="90"/>
      <c r="HE56" s="90"/>
      <c r="HF56" s="90"/>
      <c r="HG56" s="90"/>
      <c r="HH56" s="90"/>
      <c r="HI56" s="90"/>
      <c r="HJ56" s="90"/>
      <c r="HK56" s="90"/>
      <c r="HL56" s="90"/>
      <c r="HM56" s="90"/>
      <c r="HN56" s="90"/>
      <c r="HO56" s="90"/>
      <c r="HP56" s="90"/>
      <c r="HQ56" s="90"/>
      <c r="HR56" s="90"/>
      <c r="HS56" s="90"/>
    </row>
    <row r="57" spans="1:227" s="2" customFormat="1" ht="19.5" customHeight="1" x14ac:dyDescent="0.4">
      <c r="A57" s="868" t="s">
        <v>1134</v>
      </c>
      <c r="B57" s="868" t="s">
        <v>1218</v>
      </c>
      <c r="C57" s="1141" t="s">
        <v>1219</v>
      </c>
      <c r="D57" s="269" t="s">
        <v>1220</v>
      </c>
      <c r="E57" s="606"/>
      <c r="F57" s="947">
        <v>6.3E-2</v>
      </c>
      <c r="G57" s="21"/>
      <c r="H57" s="960" t="s">
        <v>1138</v>
      </c>
      <c r="I57" s="21"/>
      <c r="J57" s="21"/>
      <c r="K57" s="651">
        <f t="shared" ref="K57:K67" si="21">IF(ISNUMBER(F57),F57,0)+IF(ISNUMBER(G57),G57,0)+IF(ISNUMBER(H57),H57,0)</f>
        <v>6.3E-2</v>
      </c>
      <c r="L57" s="659">
        <f t="shared" ref="L57:L67" si="22">IF(IF(ISNUMBER(K57),K57,0)&gt;0,IF(ISNUMBER(F57),F57,0)/K57*100,"")</f>
        <v>100</v>
      </c>
      <c r="M57" s="666">
        <f t="shared" ref="M57:M67" si="23">IF(IF(ISNUMBER(K57),K57,0)&gt;0,(IF(ISNUMBER(G57),G57,0)+IF(ISNUMBER(H57),H57,0))/K57*100,"")</f>
        <v>0</v>
      </c>
      <c r="N57" s="504">
        <f t="shared" si="0"/>
        <v>2</v>
      </c>
      <c r="O57" s="707"/>
      <c r="P57" s="1032">
        <f t="shared" ref="P57:P67" si="24">AQ57</f>
        <v>0.156</v>
      </c>
      <c r="Q57" s="151" t="s">
        <v>42</v>
      </c>
      <c r="R57" s="707"/>
      <c r="S57" s="715"/>
      <c r="T57" s="726"/>
      <c r="U57" s="864"/>
      <c r="V57" s="707"/>
      <c r="W57" s="707"/>
      <c r="X57" s="707"/>
      <c r="Y57" s="707"/>
      <c r="Z57" s="742">
        <v>4279</v>
      </c>
      <c r="AA57" s="754">
        <f t="shared" ref="AA57:AA67" si="25">AR57/Z57*1000000000/365</f>
        <v>128.05449999519797</v>
      </c>
      <c r="AB57" s="762"/>
      <c r="AC57" s="769"/>
      <c r="AD57" s="769"/>
      <c r="AE57" s="769"/>
      <c r="AF57" s="769"/>
      <c r="AG57" s="784"/>
      <c r="AH57" s="787"/>
      <c r="AI57" s="800">
        <v>4774</v>
      </c>
      <c r="AJ57" s="800">
        <v>5187</v>
      </c>
      <c r="AK57" s="800">
        <v>5659</v>
      </c>
      <c r="AL57" s="1059"/>
      <c r="AM57" s="806"/>
      <c r="AN57" s="812"/>
      <c r="AO57" s="812"/>
      <c r="AP57" s="814"/>
      <c r="AQ57" s="816">
        <v>0.156</v>
      </c>
      <c r="AR57" s="812">
        <v>0.2</v>
      </c>
      <c r="AS57" s="812">
        <v>0.23100000000000001</v>
      </c>
      <c r="AT57" s="812">
        <v>0.252</v>
      </c>
      <c r="AU57" s="812"/>
      <c r="AV57" s="817"/>
      <c r="AW57" s="819">
        <f t="shared" ref="AW57:AW67" si="26">K57-AT57</f>
        <v>-0.189</v>
      </c>
      <c r="AX57" s="822"/>
      <c r="AY57" s="166"/>
      <c r="AZ57" s="167"/>
      <c r="BA57" s="167"/>
      <c r="BB57" s="167"/>
    </row>
    <row r="58" spans="1:227" s="2" customFormat="1" ht="19.5" customHeight="1" x14ac:dyDescent="0.4">
      <c r="A58" s="868" t="s">
        <v>1134</v>
      </c>
      <c r="B58" s="868" t="s">
        <v>1218</v>
      </c>
      <c r="C58" s="1141" t="s">
        <v>1219</v>
      </c>
      <c r="D58" s="269" t="s">
        <v>1221</v>
      </c>
      <c r="E58" s="606"/>
      <c r="F58" s="947">
        <v>0.221</v>
      </c>
      <c r="G58" s="21"/>
      <c r="H58" s="960" t="s">
        <v>1138</v>
      </c>
      <c r="I58" s="21"/>
      <c r="J58" s="21"/>
      <c r="K58" s="651">
        <f t="shared" si="21"/>
        <v>0.221</v>
      </c>
      <c r="L58" s="659">
        <f t="shared" si="22"/>
        <v>100</v>
      </c>
      <c r="M58" s="666">
        <f t="shared" si="23"/>
        <v>0</v>
      </c>
      <c r="N58" s="504">
        <f t="shared" si="0"/>
        <v>2</v>
      </c>
      <c r="O58" s="707"/>
      <c r="P58" s="1032">
        <f t="shared" si="24"/>
        <v>0.45300000000000001</v>
      </c>
      <c r="Q58" s="151" t="s">
        <v>42</v>
      </c>
      <c r="R58" s="707"/>
      <c r="S58" s="715"/>
      <c r="T58" s="726"/>
      <c r="U58" s="864"/>
      <c r="V58" s="707"/>
      <c r="W58" s="707"/>
      <c r="X58" s="707"/>
      <c r="Y58" s="707"/>
      <c r="Z58" s="742">
        <v>8379</v>
      </c>
      <c r="AA58" s="754">
        <f t="shared" si="25"/>
        <v>181.79826604999124</v>
      </c>
      <c r="AB58" s="762"/>
      <c r="AC58" s="769"/>
      <c r="AD58" s="769"/>
      <c r="AE58" s="769"/>
      <c r="AF58" s="769"/>
      <c r="AG58" s="784"/>
      <c r="AH58" s="787"/>
      <c r="AI58" s="800">
        <v>9348</v>
      </c>
      <c r="AJ58" s="800">
        <v>10152</v>
      </c>
      <c r="AK58" s="800">
        <v>11071</v>
      </c>
      <c r="AL58" s="1059"/>
      <c r="AM58" s="806"/>
      <c r="AN58" s="812"/>
      <c r="AO58" s="812"/>
      <c r="AP58" s="814"/>
      <c r="AQ58" s="816">
        <v>0.45300000000000001</v>
      </c>
      <c r="AR58" s="812">
        <v>0.55600000000000005</v>
      </c>
      <c r="AS58" s="812">
        <v>0.63100000000000001</v>
      </c>
      <c r="AT58" s="812">
        <v>0.68799999999999994</v>
      </c>
      <c r="AU58" s="812"/>
      <c r="AV58" s="817"/>
      <c r="AW58" s="819">
        <f t="shared" si="26"/>
        <v>-0.46699999999999997</v>
      </c>
      <c r="AX58" s="822"/>
      <c r="AY58" s="229"/>
      <c r="AZ58" s="230"/>
      <c r="BA58" s="230"/>
      <c r="BB58" s="230"/>
    </row>
    <row r="59" spans="1:227" s="2" customFormat="1" ht="19.5" customHeight="1" x14ac:dyDescent="0.4">
      <c r="A59" s="868" t="s">
        <v>1134</v>
      </c>
      <c r="B59" s="868" t="s">
        <v>1218</v>
      </c>
      <c r="C59" s="890" t="s">
        <v>1219</v>
      </c>
      <c r="D59" s="269" t="s">
        <v>1222</v>
      </c>
      <c r="E59" s="606"/>
      <c r="F59" s="947">
        <v>0.72</v>
      </c>
      <c r="G59" s="21"/>
      <c r="H59" s="960" t="s">
        <v>1138</v>
      </c>
      <c r="I59" s="21"/>
      <c r="J59" s="21"/>
      <c r="K59" s="651">
        <f t="shared" si="21"/>
        <v>0.72</v>
      </c>
      <c r="L59" s="659">
        <f t="shared" si="22"/>
        <v>100</v>
      </c>
      <c r="M59" s="666">
        <f t="shared" si="23"/>
        <v>0</v>
      </c>
      <c r="N59" s="504">
        <f t="shared" si="0"/>
        <v>2</v>
      </c>
      <c r="O59" s="707"/>
      <c r="P59" s="1032">
        <f t="shared" si="24"/>
        <v>1.837</v>
      </c>
      <c r="Q59" s="151" t="s">
        <v>42</v>
      </c>
      <c r="R59" s="707"/>
      <c r="S59" s="715"/>
      <c r="T59" s="726"/>
      <c r="U59" s="864"/>
      <c r="V59" s="707"/>
      <c r="W59" s="707"/>
      <c r="X59" s="707"/>
      <c r="Y59" s="707"/>
      <c r="Z59" s="742">
        <v>29411</v>
      </c>
      <c r="AA59" s="754">
        <f t="shared" si="25"/>
        <v>188.63504149738029</v>
      </c>
      <c r="AB59" s="762"/>
      <c r="AC59" s="769"/>
      <c r="AD59" s="769"/>
      <c r="AE59" s="769"/>
      <c r="AF59" s="769"/>
      <c r="AG59" s="784"/>
      <c r="AH59" s="1047"/>
      <c r="AI59" s="1054">
        <v>30059</v>
      </c>
      <c r="AJ59" s="1054">
        <v>30494</v>
      </c>
      <c r="AK59" s="1054">
        <v>31081</v>
      </c>
      <c r="AL59" s="1058"/>
      <c r="AM59" s="806"/>
      <c r="AN59" s="812"/>
      <c r="AO59" s="812"/>
      <c r="AP59" s="814"/>
      <c r="AQ59" s="816">
        <v>1.837</v>
      </c>
      <c r="AR59" s="812">
        <v>2.0249999999999999</v>
      </c>
      <c r="AS59" s="812">
        <v>2.1259999999999999</v>
      </c>
      <c r="AT59" s="812">
        <v>2.153</v>
      </c>
      <c r="AU59" s="812"/>
      <c r="AV59" s="817"/>
      <c r="AW59" s="819">
        <f t="shared" si="26"/>
        <v>-1.4330000000000001</v>
      </c>
      <c r="AX59" s="822"/>
      <c r="AY59" s="839"/>
      <c r="AZ59" s="838"/>
      <c r="BA59" s="838"/>
      <c r="BB59" s="838"/>
    </row>
    <row r="60" spans="1:227" s="2" customFormat="1" ht="19.5" customHeight="1" x14ac:dyDescent="0.4">
      <c r="A60" s="868" t="s">
        <v>1134</v>
      </c>
      <c r="B60" s="868" t="s">
        <v>1218</v>
      </c>
      <c r="C60" s="890" t="s">
        <v>1219</v>
      </c>
      <c r="D60" s="269" t="s">
        <v>1223</v>
      </c>
      <c r="E60" s="606"/>
      <c r="F60" s="947">
        <v>1</v>
      </c>
      <c r="G60" s="21"/>
      <c r="H60" s="960" t="s">
        <v>1138</v>
      </c>
      <c r="I60" s="21"/>
      <c r="J60" s="21"/>
      <c r="K60" s="651">
        <f t="shared" si="21"/>
        <v>1</v>
      </c>
      <c r="L60" s="659">
        <f t="shared" si="22"/>
        <v>100</v>
      </c>
      <c r="M60" s="666">
        <f t="shared" si="23"/>
        <v>0</v>
      </c>
      <c r="N60" s="504">
        <f t="shared" si="0"/>
        <v>2</v>
      </c>
      <c r="O60" s="707"/>
      <c r="P60" s="1032">
        <f t="shared" si="24"/>
        <v>1.1819999999999999</v>
      </c>
      <c r="Q60" s="151" t="s">
        <v>42</v>
      </c>
      <c r="R60" s="707"/>
      <c r="S60" s="715"/>
      <c r="T60" s="726"/>
      <c r="U60" s="864"/>
      <c r="V60" s="707"/>
      <c r="W60" s="707"/>
      <c r="X60" s="707"/>
      <c r="Y60" s="707"/>
      <c r="Z60" s="742">
        <v>28105</v>
      </c>
      <c r="AA60" s="754">
        <f t="shared" si="25"/>
        <v>145.24788403564909</v>
      </c>
      <c r="AB60" s="762"/>
      <c r="AC60" s="769"/>
      <c r="AD60" s="769"/>
      <c r="AE60" s="769"/>
      <c r="AF60" s="769"/>
      <c r="AG60" s="784"/>
      <c r="AH60" s="1047"/>
      <c r="AI60" s="1054">
        <v>31358</v>
      </c>
      <c r="AJ60" s="1054">
        <v>34054</v>
      </c>
      <c r="AK60" s="1054">
        <v>37129</v>
      </c>
      <c r="AL60" s="1058"/>
      <c r="AM60" s="806"/>
      <c r="AN60" s="812"/>
      <c r="AO60" s="812"/>
      <c r="AP60" s="814"/>
      <c r="AQ60" s="816">
        <v>1.1819999999999999</v>
      </c>
      <c r="AR60" s="812">
        <v>1.49</v>
      </c>
      <c r="AS60" s="812">
        <v>1.71</v>
      </c>
      <c r="AT60" s="812">
        <v>1.865</v>
      </c>
      <c r="AU60" s="812"/>
      <c r="AV60" s="817"/>
      <c r="AW60" s="819">
        <f t="shared" si="26"/>
        <v>-0.86499999999999999</v>
      </c>
      <c r="AX60" s="822"/>
      <c r="AY60" s="229"/>
      <c r="AZ60" s="230"/>
      <c r="BA60" s="230"/>
      <c r="BB60" s="230"/>
    </row>
    <row r="61" spans="1:227" s="2" customFormat="1" ht="19.5" customHeight="1" x14ac:dyDescent="0.4">
      <c r="A61" s="868" t="s">
        <v>1134</v>
      </c>
      <c r="B61" s="868" t="s">
        <v>1218</v>
      </c>
      <c r="C61" s="890" t="s">
        <v>1219</v>
      </c>
      <c r="D61" s="269" t="s">
        <v>1224</v>
      </c>
      <c r="E61" s="606"/>
      <c r="F61" s="947">
        <v>0.55200000000000005</v>
      </c>
      <c r="G61" s="21"/>
      <c r="H61" s="960" t="s">
        <v>1138</v>
      </c>
      <c r="I61" s="21"/>
      <c r="J61" s="21"/>
      <c r="K61" s="651">
        <f t="shared" si="21"/>
        <v>0.55200000000000005</v>
      </c>
      <c r="L61" s="659">
        <f t="shared" si="22"/>
        <v>100</v>
      </c>
      <c r="M61" s="666">
        <f t="shared" si="23"/>
        <v>0</v>
      </c>
      <c r="N61" s="504">
        <f t="shared" si="0"/>
        <v>2</v>
      </c>
      <c r="O61" s="707"/>
      <c r="P61" s="1032">
        <f t="shared" si="24"/>
        <v>0.94199999999999995</v>
      </c>
      <c r="Q61" s="151" t="s">
        <v>42</v>
      </c>
      <c r="R61" s="707"/>
      <c r="S61" s="715"/>
      <c r="T61" s="726"/>
      <c r="U61" s="864"/>
      <c r="V61" s="707"/>
      <c r="W61" s="707"/>
      <c r="X61" s="707"/>
      <c r="Y61" s="707"/>
      <c r="Z61" s="742">
        <v>24979</v>
      </c>
      <c r="AA61" s="754">
        <f t="shared" si="25"/>
        <v>106.6101004295663</v>
      </c>
      <c r="AB61" s="762"/>
      <c r="AC61" s="769"/>
      <c r="AD61" s="769"/>
      <c r="AE61" s="769"/>
      <c r="AF61" s="769"/>
      <c r="AG61" s="784"/>
      <c r="AH61" s="787"/>
      <c r="AI61" s="800">
        <v>21971</v>
      </c>
      <c r="AJ61" s="800">
        <v>19487</v>
      </c>
      <c r="AK61" s="800">
        <v>17377</v>
      </c>
      <c r="AL61" s="1059"/>
      <c r="AM61" s="806"/>
      <c r="AN61" s="812"/>
      <c r="AO61" s="812"/>
      <c r="AP61" s="814"/>
      <c r="AQ61" s="816">
        <v>0.94199999999999995</v>
      </c>
      <c r="AR61" s="812">
        <v>0.97199999999999998</v>
      </c>
      <c r="AS61" s="812">
        <v>0.93700000000000006</v>
      </c>
      <c r="AT61" s="812">
        <v>0.85299999999999998</v>
      </c>
      <c r="AU61" s="812"/>
      <c r="AV61" s="817"/>
      <c r="AW61" s="819">
        <f t="shared" si="26"/>
        <v>-0.30099999999999993</v>
      </c>
      <c r="AX61" s="822"/>
      <c r="AY61" s="839"/>
      <c r="AZ61" s="838"/>
      <c r="BA61" s="838"/>
      <c r="BB61" s="838"/>
    </row>
    <row r="62" spans="1:227" s="2" customFormat="1" ht="19.5" customHeight="1" x14ac:dyDescent="0.4">
      <c r="A62" s="868" t="s">
        <v>1134</v>
      </c>
      <c r="B62" s="868" t="s">
        <v>1218</v>
      </c>
      <c r="C62" s="890" t="s">
        <v>1219</v>
      </c>
      <c r="D62" s="269" t="s">
        <v>1225</v>
      </c>
      <c r="E62" s="606"/>
      <c r="F62" s="947">
        <v>0.45600000000000002</v>
      </c>
      <c r="G62" s="21"/>
      <c r="H62" s="960" t="s">
        <v>1138</v>
      </c>
      <c r="I62" s="21"/>
      <c r="J62" s="21"/>
      <c r="K62" s="651">
        <f t="shared" si="21"/>
        <v>0.45600000000000002</v>
      </c>
      <c r="L62" s="659">
        <f t="shared" si="22"/>
        <v>100</v>
      </c>
      <c r="M62" s="666">
        <f t="shared" si="23"/>
        <v>0</v>
      </c>
      <c r="N62" s="504">
        <f t="shared" si="0"/>
        <v>5</v>
      </c>
      <c r="O62" s="707"/>
      <c r="P62" s="1032">
        <f t="shared" si="24"/>
        <v>0.34200000000000003</v>
      </c>
      <c r="Q62" s="151" t="s">
        <v>42</v>
      </c>
      <c r="R62" s="707"/>
      <c r="S62" s="715"/>
      <c r="T62" s="726"/>
      <c r="U62" s="864"/>
      <c r="V62" s="707"/>
      <c r="W62" s="707"/>
      <c r="X62" s="707"/>
      <c r="Y62" s="707"/>
      <c r="Z62" s="742">
        <v>7603</v>
      </c>
      <c r="AA62" s="754">
        <f t="shared" si="25"/>
        <v>132.60807287678441</v>
      </c>
      <c r="AB62" s="762"/>
      <c r="AC62" s="769"/>
      <c r="AD62" s="769"/>
      <c r="AE62" s="769"/>
      <c r="AF62" s="769"/>
      <c r="AG62" s="784"/>
      <c r="AH62" s="787"/>
      <c r="AI62" s="800">
        <v>7309</v>
      </c>
      <c r="AJ62" s="800">
        <v>7069</v>
      </c>
      <c r="AK62" s="800">
        <v>6875</v>
      </c>
      <c r="AL62" s="1059"/>
      <c r="AM62" s="806"/>
      <c r="AN62" s="812"/>
      <c r="AO62" s="812"/>
      <c r="AP62" s="814"/>
      <c r="AQ62" s="816">
        <v>0.34200000000000003</v>
      </c>
      <c r="AR62" s="812">
        <v>0.36799999999999999</v>
      </c>
      <c r="AS62" s="812">
        <v>0.375</v>
      </c>
      <c r="AT62" s="812">
        <v>0.36499999999999999</v>
      </c>
      <c r="AU62" s="812"/>
      <c r="AV62" s="817"/>
      <c r="AW62" s="819">
        <f t="shared" si="26"/>
        <v>9.1000000000000025E-2</v>
      </c>
      <c r="AX62" s="822"/>
      <c r="AY62" s="166"/>
      <c r="AZ62" s="167"/>
      <c r="BA62" s="167"/>
      <c r="BB62" s="167"/>
    </row>
    <row r="63" spans="1:227" s="2" customFormat="1" ht="19.5" customHeight="1" x14ac:dyDescent="0.4">
      <c r="A63" s="868" t="s">
        <v>1134</v>
      </c>
      <c r="B63" s="868" t="s">
        <v>1218</v>
      </c>
      <c r="C63" s="890" t="s">
        <v>1219</v>
      </c>
      <c r="D63" s="269" t="s">
        <v>1226</v>
      </c>
      <c r="E63" s="606"/>
      <c r="F63" s="947">
        <v>0.376</v>
      </c>
      <c r="G63" s="21"/>
      <c r="H63" s="960" t="s">
        <v>1138</v>
      </c>
      <c r="I63" s="21"/>
      <c r="J63" s="21"/>
      <c r="K63" s="651">
        <f t="shared" si="21"/>
        <v>0.376</v>
      </c>
      <c r="L63" s="659">
        <f t="shared" si="22"/>
        <v>100</v>
      </c>
      <c r="M63" s="666">
        <f t="shared" si="23"/>
        <v>0</v>
      </c>
      <c r="N63" s="504">
        <f t="shared" si="0"/>
        <v>2</v>
      </c>
      <c r="O63" s="707"/>
      <c r="P63" s="1032">
        <f t="shared" si="24"/>
        <v>0.6</v>
      </c>
      <c r="Q63" s="151" t="s">
        <v>42</v>
      </c>
      <c r="R63" s="707"/>
      <c r="S63" s="715"/>
      <c r="T63" s="726"/>
      <c r="U63" s="864"/>
      <c r="V63" s="707"/>
      <c r="W63" s="707"/>
      <c r="X63" s="707"/>
      <c r="Y63" s="707"/>
      <c r="Z63" s="742">
        <v>12713</v>
      </c>
      <c r="AA63" s="754">
        <f t="shared" si="25"/>
        <v>152.57815050713916</v>
      </c>
      <c r="AB63" s="762"/>
      <c r="AC63" s="769"/>
      <c r="AD63" s="769"/>
      <c r="AE63" s="769"/>
      <c r="AF63" s="769"/>
      <c r="AG63" s="784"/>
      <c r="AH63" s="787"/>
      <c r="AI63" s="800">
        <v>13441</v>
      </c>
      <c r="AJ63" s="800">
        <v>13996</v>
      </c>
      <c r="AK63" s="800">
        <v>14640</v>
      </c>
      <c r="AL63" s="1059"/>
      <c r="AM63" s="806"/>
      <c r="AN63" s="812"/>
      <c r="AO63" s="812"/>
      <c r="AP63" s="814"/>
      <c r="AQ63" s="816">
        <v>0.6</v>
      </c>
      <c r="AR63" s="812">
        <v>0.70799999999999996</v>
      </c>
      <c r="AS63" s="812">
        <v>1.3480000000000001</v>
      </c>
      <c r="AT63" s="812">
        <v>0.81</v>
      </c>
      <c r="AU63" s="812"/>
      <c r="AV63" s="817"/>
      <c r="AW63" s="819">
        <f t="shared" si="26"/>
        <v>-0.43400000000000005</v>
      </c>
      <c r="AX63" s="822"/>
      <c r="AY63" s="166"/>
      <c r="AZ63" s="167"/>
      <c r="BA63" s="167"/>
      <c r="BB63" s="167"/>
    </row>
    <row r="64" spans="1:227" s="2" customFormat="1" ht="19.5" customHeight="1" x14ac:dyDescent="0.4">
      <c r="A64" s="868" t="s">
        <v>1134</v>
      </c>
      <c r="B64" s="868" t="s">
        <v>1218</v>
      </c>
      <c r="C64" s="890" t="s">
        <v>1219</v>
      </c>
      <c r="D64" s="452" t="s">
        <v>1227</v>
      </c>
      <c r="E64" s="608"/>
      <c r="F64" s="950">
        <v>0.74399999999999999</v>
      </c>
      <c r="G64" s="21"/>
      <c r="H64" s="962" t="s">
        <v>1138</v>
      </c>
      <c r="I64" s="21"/>
      <c r="J64" s="21"/>
      <c r="K64" s="651">
        <f t="shared" si="21"/>
        <v>0.74399999999999999</v>
      </c>
      <c r="L64" s="659">
        <f t="shared" si="22"/>
        <v>100</v>
      </c>
      <c r="M64" s="666">
        <f t="shared" si="23"/>
        <v>0</v>
      </c>
      <c r="N64" s="504">
        <f t="shared" si="0"/>
        <v>2</v>
      </c>
      <c r="O64" s="707"/>
      <c r="P64" s="1032">
        <f t="shared" si="24"/>
        <v>1.0620000000000001</v>
      </c>
      <c r="Q64" s="151" t="s">
        <v>42</v>
      </c>
      <c r="R64" s="707"/>
      <c r="S64" s="715"/>
      <c r="T64" s="726"/>
      <c r="U64" s="864"/>
      <c r="V64" s="707"/>
      <c r="W64" s="707"/>
      <c r="X64" s="707"/>
      <c r="Y64" s="707"/>
      <c r="Z64" s="742">
        <v>18205</v>
      </c>
      <c r="AA64" s="754">
        <f t="shared" si="25"/>
        <v>184.20349670608331</v>
      </c>
      <c r="AB64" s="762"/>
      <c r="AC64" s="769"/>
      <c r="AD64" s="769"/>
      <c r="AE64" s="769"/>
      <c r="AF64" s="769"/>
      <c r="AG64" s="784"/>
      <c r="AH64" s="787"/>
      <c r="AI64" s="800">
        <v>20173</v>
      </c>
      <c r="AJ64" s="800">
        <v>21781</v>
      </c>
      <c r="AK64" s="800">
        <v>23603</v>
      </c>
      <c r="AL64" s="1059">
        <v>25578</v>
      </c>
      <c r="AM64" s="806"/>
      <c r="AN64" s="813"/>
      <c r="AO64" s="812"/>
      <c r="AP64" s="815"/>
      <c r="AQ64" s="816">
        <v>1.0620000000000001</v>
      </c>
      <c r="AR64" s="813">
        <v>1.224</v>
      </c>
      <c r="AS64" s="812">
        <v>1.365</v>
      </c>
      <c r="AT64" s="812">
        <v>1.45</v>
      </c>
      <c r="AU64" s="813">
        <v>1.5429999999999999</v>
      </c>
      <c r="AV64" s="818"/>
      <c r="AW64" s="820">
        <f t="shared" si="26"/>
        <v>-0.70599999999999996</v>
      </c>
      <c r="AX64" s="824"/>
      <c r="AY64" s="166"/>
      <c r="AZ64" s="167"/>
      <c r="BA64" s="167"/>
      <c r="BB64" s="167"/>
    </row>
    <row r="65" spans="1:227" s="111" customFormat="1" ht="19.5" customHeight="1" x14ac:dyDescent="0.4">
      <c r="A65" s="868" t="s">
        <v>1134</v>
      </c>
      <c r="B65" s="868" t="s">
        <v>1218</v>
      </c>
      <c r="C65" s="890" t="s">
        <v>1219</v>
      </c>
      <c r="D65" s="269" t="s">
        <v>1228</v>
      </c>
      <c r="E65" s="606"/>
      <c r="F65" s="947">
        <v>0.97499999999999998</v>
      </c>
      <c r="G65" s="21"/>
      <c r="H65" s="960" t="s">
        <v>1138</v>
      </c>
      <c r="I65" s="21"/>
      <c r="J65" s="21"/>
      <c r="K65" s="651">
        <f t="shared" si="21"/>
        <v>0.97499999999999998</v>
      </c>
      <c r="L65" s="659">
        <f t="shared" si="22"/>
        <v>100</v>
      </c>
      <c r="M65" s="666">
        <f t="shared" si="23"/>
        <v>0</v>
      </c>
      <c r="N65" s="504">
        <f t="shared" si="0"/>
        <v>5</v>
      </c>
      <c r="O65" s="707"/>
      <c r="P65" s="1032">
        <f t="shared" si="24"/>
        <v>0.76400000000000001</v>
      </c>
      <c r="Q65" s="151" t="s">
        <v>42</v>
      </c>
      <c r="R65" s="707"/>
      <c r="S65" s="715"/>
      <c r="T65" s="726"/>
      <c r="U65" s="864"/>
      <c r="V65" s="707"/>
      <c r="W65" s="707"/>
      <c r="X65" s="707"/>
      <c r="Y65" s="707"/>
      <c r="Z65" s="742">
        <v>17501</v>
      </c>
      <c r="AA65" s="754">
        <f t="shared" si="25"/>
        <v>137.60466133833449</v>
      </c>
      <c r="AB65" s="762"/>
      <c r="AC65" s="769"/>
      <c r="AD65" s="769"/>
      <c r="AE65" s="769"/>
      <c r="AF65" s="769"/>
      <c r="AG65" s="784"/>
      <c r="AH65" s="787"/>
      <c r="AI65" s="800">
        <v>17923</v>
      </c>
      <c r="AJ65" s="800">
        <v>18210</v>
      </c>
      <c r="AK65" s="800">
        <v>18586</v>
      </c>
      <c r="AL65" s="1059"/>
      <c r="AM65" s="806"/>
      <c r="AN65" s="812"/>
      <c r="AO65" s="812"/>
      <c r="AP65" s="814"/>
      <c r="AQ65" s="816">
        <v>0.76400000000000001</v>
      </c>
      <c r="AR65" s="812">
        <v>0.879</v>
      </c>
      <c r="AS65" s="812">
        <v>0.94299999999999995</v>
      </c>
      <c r="AT65" s="812">
        <v>0.96299999999999997</v>
      </c>
      <c r="AU65" s="812"/>
      <c r="AV65" s="817"/>
      <c r="AW65" s="819">
        <f t="shared" si="26"/>
        <v>1.2000000000000011E-2</v>
      </c>
      <c r="AX65" s="822"/>
      <c r="AY65" s="229"/>
      <c r="AZ65" s="230"/>
      <c r="BA65" s="230"/>
      <c r="BB65" s="230"/>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row>
    <row r="66" spans="1:227" s="2" customFormat="1" ht="19.5" customHeight="1" x14ac:dyDescent="0.4">
      <c r="A66" s="868" t="s">
        <v>1134</v>
      </c>
      <c r="B66" s="868" t="s">
        <v>1218</v>
      </c>
      <c r="C66" s="890" t="s">
        <v>1219</v>
      </c>
      <c r="D66" s="269" t="s">
        <v>1229</v>
      </c>
      <c r="E66" s="462"/>
      <c r="F66" s="1005">
        <v>1.631</v>
      </c>
      <c r="G66" s="77"/>
      <c r="H66" s="1014" t="s">
        <v>1138</v>
      </c>
      <c r="I66" s="77"/>
      <c r="J66" s="77"/>
      <c r="K66" s="1015">
        <f t="shared" si="21"/>
        <v>1.631</v>
      </c>
      <c r="L66" s="660">
        <f t="shared" si="22"/>
        <v>100</v>
      </c>
      <c r="M66" s="669">
        <f t="shared" si="23"/>
        <v>0</v>
      </c>
      <c r="N66" s="504">
        <f t="shared" ref="N66:N129" si="27">IF(OR(K66="",NOT(ISNUMBER(K66))),1,IF(P66=0,1,IF(P66&gt;K66,2,IF(AT66&gt;K66,3,IF(AU66&gt;K66,4,5)))))</f>
        <v>2</v>
      </c>
      <c r="O66" s="710"/>
      <c r="P66" s="1035">
        <f t="shared" si="24"/>
        <v>1.952</v>
      </c>
      <c r="Q66" s="702" t="s">
        <v>42</v>
      </c>
      <c r="R66" s="710"/>
      <c r="S66" s="723"/>
      <c r="T66" s="731"/>
      <c r="U66" s="1043"/>
      <c r="V66" s="710"/>
      <c r="W66" s="710"/>
      <c r="X66" s="710"/>
      <c r="Y66" s="710"/>
      <c r="Z66" s="747">
        <v>50046</v>
      </c>
      <c r="AA66" s="757">
        <f t="shared" si="25"/>
        <v>120.38239887796378</v>
      </c>
      <c r="AB66" s="766"/>
      <c r="AC66" s="772"/>
      <c r="AD66" s="772"/>
      <c r="AE66" s="772"/>
      <c r="AF66" s="772"/>
      <c r="AG66" s="1046"/>
      <c r="AH66" s="1052"/>
      <c r="AI66" s="1057">
        <v>48253</v>
      </c>
      <c r="AJ66" s="1057">
        <v>46582</v>
      </c>
      <c r="AK66" s="1057">
        <v>45215</v>
      </c>
      <c r="AL66" s="1062"/>
      <c r="AM66" s="1068"/>
      <c r="AN66" s="1071"/>
      <c r="AO66" s="1071"/>
      <c r="AP66" s="1075"/>
      <c r="AQ66" s="1077">
        <v>1.952</v>
      </c>
      <c r="AR66" s="1071">
        <v>2.1989999999999998</v>
      </c>
      <c r="AS66" s="1071">
        <v>2.3029999999999999</v>
      </c>
      <c r="AT66" s="1071">
        <v>2.2799999999999998</v>
      </c>
      <c r="AU66" s="1071"/>
      <c r="AV66" s="1082"/>
      <c r="AW66" s="1085">
        <f t="shared" si="26"/>
        <v>-0.6489999999999998</v>
      </c>
      <c r="AX66" s="1088"/>
      <c r="AY66" s="837"/>
      <c r="AZ66" s="845"/>
      <c r="BA66" s="845"/>
      <c r="BB66" s="852"/>
    </row>
    <row r="67" spans="1:227" s="2" customFormat="1" ht="19.5" customHeight="1" x14ac:dyDescent="0.4">
      <c r="A67" s="868" t="s">
        <v>1134</v>
      </c>
      <c r="B67" s="868" t="s">
        <v>1218</v>
      </c>
      <c r="C67" s="890" t="s">
        <v>1219</v>
      </c>
      <c r="D67" s="269" t="s">
        <v>1230</v>
      </c>
      <c r="E67" s="606"/>
      <c r="F67" s="949">
        <v>7.3999999999999996E-2</v>
      </c>
      <c r="G67" s="108"/>
      <c r="H67" s="961" t="s">
        <v>1138</v>
      </c>
      <c r="I67" s="108"/>
      <c r="J67" s="108"/>
      <c r="K67" s="657">
        <f t="shared" si="21"/>
        <v>7.3999999999999996E-2</v>
      </c>
      <c r="L67" s="526">
        <f t="shared" si="22"/>
        <v>100</v>
      </c>
      <c r="M67" s="668">
        <f t="shared" si="23"/>
        <v>0</v>
      </c>
      <c r="N67" s="504">
        <f t="shared" si="27"/>
        <v>2</v>
      </c>
      <c r="O67" s="712"/>
      <c r="P67" s="1033">
        <f t="shared" si="24"/>
        <v>0.155</v>
      </c>
      <c r="Q67" s="704" t="s">
        <v>42</v>
      </c>
      <c r="R67" s="712"/>
      <c r="S67" s="718"/>
      <c r="T67" s="728"/>
      <c r="U67" s="1039"/>
      <c r="V67" s="712"/>
      <c r="W67" s="712"/>
      <c r="X67" s="712"/>
      <c r="Y67" s="712"/>
      <c r="Z67" s="745">
        <v>4102</v>
      </c>
      <c r="AA67" s="351">
        <f t="shared" si="25"/>
        <v>132.91211103170522</v>
      </c>
      <c r="AB67" s="765"/>
      <c r="AC67" s="771"/>
      <c r="AD67" s="771"/>
      <c r="AE67" s="771"/>
      <c r="AF67" s="771"/>
      <c r="AG67" s="1045"/>
      <c r="AH67" s="1048"/>
      <c r="AI67" s="1055">
        <v>4487</v>
      </c>
      <c r="AJ67" s="1055">
        <v>4776</v>
      </c>
      <c r="AK67" s="1055">
        <v>5109</v>
      </c>
      <c r="AL67" s="1060"/>
      <c r="AM67" s="1065"/>
      <c r="AN67" s="813"/>
      <c r="AO67" s="813"/>
      <c r="AP67" s="815"/>
      <c r="AQ67" s="1076">
        <v>0.155</v>
      </c>
      <c r="AR67" s="813">
        <v>0.19900000000000001</v>
      </c>
      <c r="AS67" s="813">
        <v>0.23</v>
      </c>
      <c r="AT67" s="813">
        <v>0.251</v>
      </c>
      <c r="AU67" s="813"/>
      <c r="AV67" s="818"/>
      <c r="AW67" s="820">
        <f t="shared" si="26"/>
        <v>-0.17699999999999999</v>
      </c>
      <c r="AX67" s="824"/>
      <c r="AY67" s="1101"/>
      <c r="AZ67" s="1113"/>
      <c r="BA67" s="1113"/>
      <c r="BB67" s="855"/>
    </row>
    <row r="68" spans="1:227" s="2" customFormat="1" ht="19.5" customHeight="1" x14ac:dyDescent="0.4">
      <c r="A68" s="868" t="s">
        <v>198</v>
      </c>
      <c r="B68" s="868" t="s">
        <v>276</v>
      </c>
      <c r="C68" s="497" t="s">
        <v>281</v>
      </c>
      <c r="D68" s="168" t="s">
        <v>283</v>
      </c>
      <c r="E68" s="218"/>
      <c r="F68" s="54">
        <v>0.64</v>
      </c>
      <c r="G68" s="43"/>
      <c r="H68" s="43"/>
      <c r="I68" s="43"/>
      <c r="J68" s="43"/>
      <c r="K68" s="501">
        <f>SUM(F68:H68)</f>
        <v>0.64</v>
      </c>
      <c r="L68" s="512">
        <f t="shared" ref="L68:L94" si="28">IF(K68&gt;0,IF(ISNUMBER(F68),F68,0)/K68*100,"")</f>
        <v>100</v>
      </c>
      <c r="M68" s="513">
        <f t="shared" ref="M68:M94" si="29">IF(K68&gt;0,(IF(ISNUMBER(G68),G68,0)+IF(ISNUMBER(H68),H68,0))/K68*100,"")</f>
        <v>0</v>
      </c>
      <c r="N68" s="504">
        <f t="shared" si="27"/>
        <v>5</v>
      </c>
      <c r="O68" s="23"/>
      <c r="P68" s="43">
        <v>0.61699999999999999</v>
      </c>
      <c r="Q68" s="171" t="s">
        <v>42</v>
      </c>
      <c r="R68" s="23"/>
      <c r="S68" s="200" t="s">
        <v>202</v>
      </c>
      <c r="T68" s="200" t="s">
        <v>202</v>
      </c>
      <c r="U68" s="100">
        <v>35.9</v>
      </c>
      <c r="V68" s="23">
        <v>42.63</v>
      </c>
      <c r="W68" s="100">
        <v>35.9</v>
      </c>
      <c r="X68" s="23">
        <v>42.63</v>
      </c>
      <c r="Y68" s="23">
        <v>0.4</v>
      </c>
      <c r="Z68" s="26">
        <v>6986</v>
      </c>
      <c r="AA68" s="172">
        <v>241.97122228802027</v>
      </c>
      <c r="AB68" s="173">
        <f>O68/AA68*1000000/365*1000</f>
        <v>0</v>
      </c>
      <c r="AC68" s="29"/>
      <c r="AD68" s="29"/>
      <c r="AE68" s="30"/>
      <c r="AF68" s="29"/>
      <c r="AG68" s="31"/>
      <c r="AH68" s="789"/>
      <c r="AI68" s="798"/>
      <c r="AJ68" s="798"/>
      <c r="AK68" s="798"/>
      <c r="AL68" s="802"/>
      <c r="AM68" s="808">
        <f>K68</f>
        <v>0.64</v>
      </c>
      <c r="AN68" s="36">
        <v>0.56899999999999995</v>
      </c>
      <c r="AO68" s="36">
        <v>0.58699999999999997</v>
      </c>
      <c r="AP68" s="37">
        <v>0.61699999999999999</v>
      </c>
      <c r="AQ68" s="38">
        <v>0.64800000000000002</v>
      </c>
      <c r="AR68" s="44">
        <f>AN68</f>
        <v>0.56899999999999995</v>
      </c>
      <c r="AS68" s="36">
        <v>0.60399999999999998</v>
      </c>
      <c r="AT68" s="44">
        <f>AVERAGE(AS68,AV68)</f>
        <v>0.63600000000000001</v>
      </c>
      <c r="AU68" s="44"/>
      <c r="AV68" s="36">
        <v>0.66800000000000004</v>
      </c>
      <c r="AW68" s="37"/>
      <c r="AX68" s="543">
        <v>0.73799999999999999</v>
      </c>
      <c r="AY68" s="825">
        <v>-0.13800000000000001</v>
      </c>
      <c r="AZ68" s="841"/>
      <c r="BA68" s="848"/>
      <c r="BB68" s="852"/>
      <c r="BC68" s="120"/>
      <c r="BD68" s="90"/>
      <c r="BE68" s="90"/>
      <c r="BF68" s="90"/>
      <c r="BG68" s="90"/>
      <c r="BH68" s="90"/>
      <c r="BI68" s="90"/>
      <c r="BJ68" s="90"/>
      <c r="BK68" s="90"/>
      <c r="BL68" s="90"/>
      <c r="BM68" s="167"/>
      <c r="BN68" s="167"/>
      <c r="BO68" s="167"/>
      <c r="BP68" s="167"/>
      <c r="BQ68" s="167"/>
      <c r="BR68" s="167"/>
      <c r="BS68" s="167"/>
      <c r="BT68" s="167"/>
      <c r="BU68" s="167"/>
      <c r="BV68" s="167"/>
      <c r="BW68" s="167"/>
      <c r="BX68" s="167"/>
      <c r="BY68" s="167"/>
      <c r="BZ68" s="167"/>
      <c r="CA68" s="167"/>
      <c r="CB68" s="167"/>
      <c r="CC68" s="167"/>
      <c r="CD68" s="167"/>
      <c r="CE68" s="167"/>
      <c r="CF68" s="167"/>
      <c r="CG68" s="167"/>
      <c r="CH68" s="167"/>
      <c r="CI68" s="167"/>
      <c r="CJ68" s="167"/>
      <c r="CK68" s="167"/>
      <c r="CL68" s="167"/>
      <c r="CM68" s="167"/>
      <c r="CN68" s="167"/>
      <c r="CO68" s="167"/>
      <c r="CP68" s="167"/>
      <c r="CQ68" s="167"/>
      <c r="CR68" s="167"/>
      <c r="CS68" s="167"/>
      <c r="CT68" s="167"/>
      <c r="CU68" s="167"/>
      <c r="CV68" s="167"/>
      <c r="CW68" s="167"/>
      <c r="CX68" s="167"/>
      <c r="CY68" s="167"/>
      <c r="CZ68" s="167"/>
      <c r="DA68" s="167"/>
      <c r="DB68" s="167"/>
      <c r="DC68" s="167"/>
      <c r="DD68" s="167"/>
      <c r="DE68" s="167"/>
      <c r="DF68" s="167"/>
      <c r="DG68" s="167"/>
      <c r="DH68" s="167"/>
      <c r="DI68" s="167"/>
      <c r="DJ68" s="167"/>
      <c r="DK68" s="167"/>
      <c r="DL68" s="167"/>
      <c r="DM68" s="167"/>
      <c r="DN68" s="167"/>
      <c r="DO68" s="167"/>
      <c r="DP68" s="167"/>
      <c r="DQ68" s="167"/>
      <c r="DR68" s="167"/>
      <c r="DS68" s="167"/>
      <c r="DT68" s="167"/>
      <c r="DU68" s="167"/>
      <c r="DV68" s="167"/>
      <c r="DW68" s="167"/>
      <c r="DX68" s="167"/>
      <c r="DY68" s="167"/>
      <c r="DZ68" s="167"/>
      <c r="EA68" s="167"/>
      <c r="EB68" s="167"/>
      <c r="EC68" s="167"/>
      <c r="ED68" s="167"/>
      <c r="EE68" s="167"/>
      <c r="EF68" s="167"/>
      <c r="EG68" s="167"/>
      <c r="EH68" s="167"/>
      <c r="EI68" s="167"/>
      <c r="EJ68" s="167"/>
      <c r="EK68" s="167"/>
      <c r="EL68" s="167"/>
      <c r="EM68" s="167"/>
      <c r="EN68" s="167"/>
      <c r="EO68" s="167"/>
      <c r="EP68" s="167"/>
      <c r="EQ68" s="167"/>
      <c r="ER68" s="167"/>
      <c r="ES68" s="167"/>
      <c r="ET68" s="167"/>
      <c r="EU68" s="167"/>
      <c r="EV68" s="167"/>
      <c r="EW68" s="167"/>
      <c r="EX68" s="167"/>
      <c r="EY68" s="167"/>
      <c r="EZ68" s="167"/>
      <c r="FA68" s="167"/>
      <c r="FB68" s="167"/>
      <c r="FC68" s="167"/>
      <c r="FD68" s="167"/>
      <c r="FE68" s="167"/>
      <c r="FF68" s="167"/>
      <c r="FG68" s="167"/>
      <c r="FH68" s="167"/>
      <c r="FI68" s="167"/>
      <c r="FJ68" s="167"/>
      <c r="FK68" s="167"/>
      <c r="FL68" s="167"/>
      <c r="FM68" s="167"/>
      <c r="FN68" s="167"/>
      <c r="FO68" s="167"/>
      <c r="FP68" s="167"/>
      <c r="FQ68" s="167"/>
      <c r="FR68" s="167"/>
      <c r="FS68" s="167"/>
      <c r="FT68" s="167"/>
      <c r="FU68" s="167"/>
      <c r="FV68" s="167"/>
      <c r="FW68" s="167"/>
      <c r="FX68" s="167"/>
      <c r="FY68" s="167"/>
      <c r="FZ68" s="167"/>
      <c r="GA68" s="167"/>
      <c r="GB68" s="167"/>
      <c r="GC68" s="167"/>
      <c r="GD68" s="167"/>
      <c r="GE68" s="167"/>
      <c r="GF68" s="167"/>
      <c r="GG68" s="167"/>
      <c r="GH68" s="167"/>
      <c r="GI68" s="167"/>
      <c r="GJ68" s="167"/>
      <c r="GK68" s="167"/>
      <c r="GL68" s="167"/>
      <c r="GM68" s="167"/>
      <c r="GN68" s="167"/>
      <c r="GO68" s="167"/>
      <c r="GP68" s="167"/>
      <c r="GQ68" s="167"/>
      <c r="GR68" s="167"/>
      <c r="GS68" s="167"/>
      <c r="GT68" s="167"/>
      <c r="GU68" s="167"/>
      <c r="GV68" s="167"/>
      <c r="GW68" s="167"/>
      <c r="GX68" s="167"/>
      <c r="GY68" s="167"/>
      <c r="GZ68" s="167"/>
      <c r="HA68" s="167"/>
      <c r="HB68" s="167"/>
      <c r="HC68" s="167"/>
      <c r="HD68" s="167"/>
      <c r="HE68" s="167"/>
      <c r="HF68" s="167"/>
      <c r="HG68" s="167"/>
      <c r="HH68" s="167"/>
      <c r="HI68" s="167"/>
      <c r="HJ68" s="167"/>
      <c r="HK68" s="167"/>
      <c r="HL68" s="167"/>
      <c r="HM68" s="167"/>
      <c r="HN68" s="167"/>
      <c r="HO68" s="167"/>
      <c r="HP68" s="167"/>
      <c r="HQ68" s="167"/>
      <c r="HR68" s="167"/>
      <c r="HS68" s="167"/>
    </row>
    <row r="69" spans="1:227" s="2" customFormat="1" ht="19.5" customHeight="1" x14ac:dyDescent="0.4">
      <c r="A69" s="868" t="s">
        <v>198</v>
      </c>
      <c r="B69" s="868" t="s">
        <v>276</v>
      </c>
      <c r="C69" s="497" t="s">
        <v>281</v>
      </c>
      <c r="D69" s="168" t="s">
        <v>282</v>
      </c>
      <c r="E69" s="218"/>
      <c r="F69" s="54"/>
      <c r="G69" s="43"/>
      <c r="H69" s="43">
        <v>1.2430000000000001</v>
      </c>
      <c r="I69" s="43"/>
      <c r="J69" s="43"/>
      <c r="K69" s="501">
        <f>SUM(F69:H69)</f>
        <v>1.2430000000000001</v>
      </c>
      <c r="L69" s="512">
        <f t="shared" si="28"/>
        <v>0</v>
      </c>
      <c r="M69" s="513">
        <f t="shared" si="29"/>
        <v>100</v>
      </c>
      <c r="N69" s="504">
        <f t="shared" si="27"/>
        <v>5</v>
      </c>
      <c r="O69" s="23"/>
      <c r="P69" s="43">
        <v>0.46400000000000002</v>
      </c>
      <c r="Q69" s="171" t="s">
        <v>42</v>
      </c>
      <c r="R69" s="23"/>
      <c r="S69" s="200" t="s">
        <v>202</v>
      </c>
      <c r="T69" s="200" t="s">
        <v>202</v>
      </c>
      <c r="U69" s="100">
        <v>35.9</v>
      </c>
      <c r="V69" s="23">
        <v>61.24</v>
      </c>
      <c r="W69" s="100">
        <v>35.9</v>
      </c>
      <c r="X69" s="23">
        <v>61.24</v>
      </c>
      <c r="Y69" s="23">
        <v>4</v>
      </c>
      <c r="Z69" s="26">
        <v>5833</v>
      </c>
      <c r="AA69" s="172">
        <v>217.93808961294854</v>
      </c>
      <c r="AB69" s="173">
        <f>O69/AA69*1000000/365*1000</f>
        <v>0</v>
      </c>
      <c r="AC69" s="29"/>
      <c r="AD69" s="29"/>
      <c r="AE69" s="30"/>
      <c r="AF69" s="29"/>
      <c r="AG69" s="31"/>
      <c r="AH69" s="789"/>
      <c r="AI69" s="798"/>
      <c r="AJ69" s="798"/>
      <c r="AK69" s="798"/>
      <c r="AL69" s="802"/>
      <c r="AM69" s="808">
        <f>K69</f>
        <v>1.2430000000000001</v>
      </c>
      <c r="AN69" s="36">
        <v>0.46400000000000002</v>
      </c>
      <c r="AO69" s="36">
        <v>0.52300000000000002</v>
      </c>
      <c r="AP69" s="37">
        <v>0.63700000000000001</v>
      </c>
      <c r="AQ69" s="38">
        <v>0.77700000000000002</v>
      </c>
      <c r="AR69" s="44">
        <f>AN69</f>
        <v>0.46400000000000002</v>
      </c>
      <c r="AS69" s="36">
        <v>0.55400000000000005</v>
      </c>
      <c r="AT69" s="44">
        <f>AVERAGE(AS69,AV69)</f>
        <v>0.64949999999999997</v>
      </c>
      <c r="AU69" s="44"/>
      <c r="AV69" s="36">
        <v>0.745</v>
      </c>
      <c r="AW69" s="37"/>
      <c r="AX69" s="543">
        <v>1.0009999999999999</v>
      </c>
      <c r="AY69" s="829">
        <v>0.19900000000000001</v>
      </c>
      <c r="AZ69" s="842"/>
      <c r="BA69" s="849"/>
      <c r="BB69" s="853"/>
      <c r="BC69" s="120"/>
      <c r="BD69" s="90"/>
      <c r="BE69" s="90"/>
      <c r="BF69" s="90"/>
      <c r="BG69" s="90"/>
      <c r="BH69" s="90"/>
      <c r="BI69" s="90"/>
      <c r="BJ69" s="90"/>
      <c r="BK69" s="90"/>
      <c r="BL69" s="90"/>
      <c r="BM69" s="167"/>
      <c r="BN69" s="167"/>
      <c r="BO69" s="167"/>
      <c r="BP69" s="167"/>
      <c r="BQ69" s="167"/>
      <c r="BR69" s="167"/>
      <c r="BS69" s="167"/>
      <c r="BT69" s="167"/>
      <c r="BU69" s="167"/>
      <c r="BV69" s="167"/>
      <c r="BW69" s="167"/>
      <c r="BX69" s="167"/>
      <c r="BY69" s="167"/>
      <c r="BZ69" s="167"/>
      <c r="CA69" s="167"/>
      <c r="CB69" s="167"/>
      <c r="CC69" s="167"/>
      <c r="CD69" s="167"/>
      <c r="CE69" s="167"/>
      <c r="CF69" s="167"/>
      <c r="CG69" s="167"/>
      <c r="CH69" s="167"/>
      <c r="CI69" s="167"/>
      <c r="CJ69" s="167"/>
      <c r="CK69" s="167"/>
      <c r="CL69" s="167"/>
      <c r="CM69" s="167"/>
      <c r="CN69" s="167"/>
      <c r="CO69" s="167"/>
      <c r="CP69" s="167"/>
      <c r="CQ69" s="167"/>
      <c r="CR69" s="167"/>
      <c r="CS69" s="167"/>
      <c r="CT69" s="167"/>
      <c r="CU69" s="167"/>
      <c r="CV69" s="167"/>
      <c r="CW69" s="167"/>
      <c r="CX69" s="167"/>
      <c r="CY69" s="167"/>
      <c r="CZ69" s="167"/>
      <c r="DA69" s="167"/>
      <c r="DB69" s="167"/>
      <c r="DC69" s="167"/>
      <c r="DD69" s="167"/>
      <c r="DE69" s="167"/>
      <c r="DF69" s="167"/>
      <c r="DG69" s="167"/>
      <c r="DH69" s="167"/>
      <c r="DI69" s="167"/>
      <c r="DJ69" s="167"/>
      <c r="DK69" s="167"/>
      <c r="DL69" s="167"/>
      <c r="DM69" s="167"/>
      <c r="DN69" s="167"/>
      <c r="DO69" s="167"/>
      <c r="DP69" s="167"/>
      <c r="DQ69" s="167"/>
      <c r="DR69" s="167"/>
      <c r="DS69" s="167"/>
      <c r="DT69" s="167"/>
      <c r="DU69" s="167"/>
      <c r="DV69" s="167"/>
      <c r="DW69" s="167"/>
      <c r="DX69" s="167"/>
      <c r="DY69" s="167"/>
      <c r="DZ69" s="167"/>
      <c r="EA69" s="167"/>
      <c r="EB69" s="167"/>
      <c r="EC69" s="167"/>
      <c r="ED69" s="167"/>
      <c r="EE69" s="167"/>
      <c r="EF69" s="167"/>
      <c r="EG69" s="167"/>
      <c r="EH69" s="167"/>
      <c r="EI69" s="167"/>
      <c r="EJ69" s="167"/>
      <c r="EK69" s="167"/>
      <c r="EL69" s="167"/>
      <c r="EM69" s="167"/>
      <c r="EN69" s="167"/>
      <c r="EO69" s="167"/>
      <c r="EP69" s="167"/>
      <c r="EQ69" s="167"/>
      <c r="ER69" s="167"/>
      <c r="ES69" s="167"/>
      <c r="ET69" s="167"/>
      <c r="EU69" s="167"/>
      <c r="EV69" s="167"/>
      <c r="EW69" s="167"/>
      <c r="EX69" s="167"/>
      <c r="EY69" s="167"/>
      <c r="EZ69" s="167"/>
      <c r="FA69" s="167"/>
      <c r="FB69" s="167"/>
      <c r="FC69" s="167"/>
      <c r="FD69" s="167"/>
      <c r="FE69" s="167"/>
      <c r="FF69" s="167"/>
      <c r="FG69" s="167"/>
      <c r="FH69" s="167"/>
      <c r="FI69" s="167"/>
      <c r="FJ69" s="167"/>
      <c r="FK69" s="167"/>
      <c r="FL69" s="167"/>
      <c r="FM69" s="167"/>
      <c r="FN69" s="167"/>
      <c r="FO69" s="167"/>
      <c r="FP69" s="167"/>
      <c r="FQ69" s="167"/>
      <c r="FR69" s="167"/>
      <c r="FS69" s="167"/>
      <c r="FT69" s="167"/>
      <c r="FU69" s="167"/>
      <c r="FV69" s="167"/>
      <c r="FW69" s="167"/>
      <c r="FX69" s="167"/>
      <c r="FY69" s="167"/>
      <c r="FZ69" s="167"/>
      <c r="GA69" s="167"/>
      <c r="GB69" s="167"/>
      <c r="GC69" s="167"/>
      <c r="GD69" s="167"/>
      <c r="GE69" s="167"/>
      <c r="GF69" s="167"/>
      <c r="GG69" s="167"/>
      <c r="GH69" s="167"/>
      <c r="GI69" s="167"/>
      <c r="GJ69" s="167"/>
      <c r="GK69" s="167"/>
      <c r="GL69" s="167"/>
      <c r="GM69" s="167"/>
      <c r="GN69" s="167"/>
      <c r="GO69" s="167"/>
      <c r="GP69" s="167"/>
      <c r="GQ69" s="167"/>
      <c r="GR69" s="167"/>
      <c r="GS69" s="167"/>
      <c r="GT69" s="167"/>
      <c r="GU69" s="167"/>
      <c r="GV69" s="167"/>
      <c r="GW69" s="167"/>
      <c r="GX69" s="167"/>
      <c r="GY69" s="167"/>
      <c r="GZ69" s="167"/>
      <c r="HA69" s="167"/>
      <c r="HB69" s="167"/>
      <c r="HC69" s="167"/>
      <c r="HD69" s="167"/>
      <c r="HE69" s="167"/>
      <c r="HF69" s="167"/>
      <c r="HG69" s="167"/>
      <c r="HH69" s="167"/>
      <c r="HI69" s="167"/>
      <c r="HJ69" s="167"/>
      <c r="HK69" s="167"/>
      <c r="HL69" s="167"/>
      <c r="HM69" s="167"/>
      <c r="HN69" s="167"/>
      <c r="HO69" s="167"/>
      <c r="HP69" s="167"/>
      <c r="HQ69" s="167"/>
      <c r="HR69" s="167"/>
      <c r="HS69" s="167"/>
    </row>
    <row r="70" spans="1:227" s="2" customFormat="1" ht="19.5" customHeight="1" x14ac:dyDescent="0.4">
      <c r="A70" s="868" t="s">
        <v>198</v>
      </c>
      <c r="B70" s="868" t="s">
        <v>276</v>
      </c>
      <c r="C70" s="497" t="s">
        <v>281</v>
      </c>
      <c r="D70" s="168" t="s">
        <v>284</v>
      </c>
      <c r="E70" s="218"/>
      <c r="F70" s="54"/>
      <c r="G70" s="43"/>
      <c r="H70" s="43"/>
      <c r="I70" s="43"/>
      <c r="J70" s="43"/>
      <c r="K70" s="501">
        <v>1.3109999999999999</v>
      </c>
      <c r="L70" s="512">
        <f t="shared" si="28"/>
        <v>0</v>
      </c>
      <c r="M70" s="513">
        <f t="shared" si="29"/>
        <v>0</v>
      </c>
      <c r="N70" s="504">
        <f t="shared" si="27"/>
        <v>3</v>
      </c>
      <c r="O70" s="23"/>
      <c r="P70" s="43">
        <v>1.3109999999999999</v>
      </c>
      <c r="Q70" s="171" t="s">
        <v>42</v>
      </c>
      <c r="R70" s="23"/>
      <c r="S70" s="200" t="s">
        <v>202</v>
      </c>
      <c r="T70" s="200" t="s">
        <v>202</v>
      </c>
      <c r="U70" s="100">
        <v>35.9</v>
      </c>
      <c r="V70" s="23">
        <f>AVERAGE(61.75,61.16)</f>
        <v>61.454999999999998</v>
      </c>
      <c r="W70" s="100">
        <v>35.9</v>
      </c>
      <c r="X70" s="23">
        <f>AVERAGE(61.75,61.16)</f>
        <v>61.454999999999998</v>
      </c>
      <c r="Y70" s="23">
        <v>7.1</v>
      </c>
      <c r="Z70" s="26">
        <v>19394</v>
      </c>
      <c r="AA70" s="172">
        <v>185.20061987819983</v>
      </c>
      <c r="AB70" s="173">
        <f>O70/AA70*1000000/365*1000</f>
        <v>0</v>
      </c>
      <c r="AC70" s="29"/>
      <c r="AD70" s="29"/>
      <c r="AE70" s="30" t="s">
        <v>234</v>
      </c>
      <c r="AF70" s="93"/>
      <c r="AG70" s="95"/>
      <c r="AH70" s="789"/>
      <c r="AI70" s="798"/>
      <c r="AJ70" s="798"/>
      <c r="AK70" s="798"/>
      <c r="AL70" s="802"/>
      <c r="AM70" s="808">
        <f>K70</f>
        <v>1.3109999999999999</v>
      </c>
      <c r="AN70" s="60">
        <v>2.3519999999999999</v>
      </c>
      <c r="AO70" s="36">
        <v>2.649</v>
      </c>
      <c r="AP70" s="61">
        <v>3.2290000000000001</v>
      </c>
      <c r="AQ70" s="38">
        <v>3.9359999999999999</v>
      </c>
      <c r="AR70" s="110">
        <f>AN70</f>
        <v>2.3519999999999999</v>
      </c>
      <c r="AS70" s="36">
        <v>2.8090000000000002</v>
      </c>
      <c r="AT70" s="44">
        <f>AVERAGE(AS70,AV70)</f>
        <v>3.2919999999999998</v>
      </c>
      <c r="AU70" s="110"/>
      <c r="AV70" s="60">
        <v>3.7749999999999999</v>
      </c>
      <c r="AW70" s="61"/>
      <c r="AX70" s="545">
        <v>5.0730000000000004</v>
      </c>
      <c r="AY70" s="830">
        <v>-4.3570000000000002</v>
      </c>
      <c r="AZ70" s="843"/>
      <c r="BA70" s="850"/>
      <c r="BB70" s="854"/>
      <c r="BC70" s="120"/>
      <c r="BD70" s="90"/>
      <c r="BE70" s="90"/>
      <c r="BF70" s="90"/>
      <c r="BG70" s="90"/>
      <c r="BH70" s="90"/>
      <c r="BI70" s="90"/>
      <c r="BJ70" s="90"/>
      <c r="BK70" s="90"/>
      <c r="BL70" s="90"/>
      <c r="BM70" s="167"/>
      <c r="BN70" s="167"/>
      <c r="BO70" s="167"/>
      <c r="BP70" s="167"/>
      <c r="BQ70" s="167"/>
      <c r="BR70" s="167"/>
      <c r="BS70" s="167"/>
      <c r="BT70" s="167"/>
      <c r="BU70" s="167"/>
      <c r="BV70" s="167"/>
      <c r="BW70" s="167"/>
      <c r="BX70" s="167"/>
      <c r="BY70" s="167"/>
      <c r="BZ70" s="167"/>
      <c r="CA70" s="167"/>
      <c r="CB70" s="167"/>
      <c r="CC70" s="167"/>
      <c r="CD70" s="167"/>
      <c r="CE70" s="167"/>
      <c r="CF70" s="167"/>
      <c r="CG70" s="167"/>
      <c r="CH70" s="167"/>
      <c r="CI70" s="167"/>
      <c r="CJ70" s="167"/>
      <c r="CK70" s="167"/>
      <c r="CL70" s="167"/>
      <c r="CM70" s="167"/>
      <c r="CN70" s="167"/>
      <c r="CO70" s="167"/>
      <c r="CP70" s="167"/>
      <c r="CQ70" s="167"/>
      <c r="CR70" s="167"/>
      <c r="CS70" s="167"/>
      <c r="CT70" s="167"/>
      <c r="CU70" s="167"/>
      <c r="CV70" s="167"/>
      <c r="CW70" s="167"/>
      <c r="CX70" s="167"/>
      <c r="CY70" s="167"/>
      <c r="CZ70" s="167"/>
      <c r="DA70" s="167"/>
      <c r="DB70" s="167"/>
      <c r="DC70" s="167"/>
      <c r="DD70" s="167"/>
      <c r="DE70" s="167"/>
      <c r="DF70" s="167"/>
      <c r="DG70" s="167"/>
      <c r="DH70" s="167"/>
      <c r="DI70" s="167"/>
      <c r="DJ70" s="167"/>
      <c r="DK70" s="167"/>
      <c r="DL70" s="167"/>
      <c r="DM70" s="167"/>
      <c r="DN70" s="167"/>
      <c r="DO70" s="167"/>
      <c r="DP70" s="167"/>
      <c r="DQ70" s="167"/>
      <c r="DR70" s="167"/>
      <c r="DS70" s="167"/>
      <c r="DT70" s="167"/>
      <c r="DU70" s="167"/>
      <c r="DV70" s="167"/>
      <c r="DW70" s="167"/>
      <c r="DX70" s="167"/>
      <c r="DY70" s="167"/>
      <c r="DZ70" s="167"/>
      <c r="EA70" s="167"/>
      <c r="EB70" s="167"/>
      <c r="EC70" s="167"/>
      <c r="ED70" s="167"/>
      <c r="EE70" s="167"/>
      <c r="EF70" s="167"/>
      <c r="EG70" s="167"/>
      <c r="EH70" s="167"/>
      <c r="EI70" s="167"/>
      <c r="EJ70" s="167"/>
      <c r="EK70" s="167"/>
      <c r="EL70" s="167"/>
      <c r="EM70" s="167"/>
      <c r="EN70" s="167"/>
      <c r="EO70" s="167"/>
      <c r="EP70" s="167"/>
      <c r="EQ70" s="167"/>
      <c r="ER70" s="167"/>
      <c r="ES70" s="167"/>
      <c r="ET70" s="167"/>
      <c r="EU70" s="167"/>
      <c r="EV70" s="167"/>
      <c r="EW70" s="167"/>
      <c r="EX70" s="167"/>
      <c r="EY70" s="167"/>
      <c r="EZ70" s="167"/>
      <c r="FA70" s="167"/>
      <c r="FB70" s="167"/>
      <c r="FC70" s="167"/>
      <c r="FD70" s="167"/>
      <c r="FE70" s="167"/>
      <c r="FF70" s="167"/>
      <c r="FG70" s="167"/>
      <c r="FH70" s="167"/>
      <c r="FI70" s="167"/>
      <c r="FJ70" s="167"/>
      <c r="FK70" s="167"/>
      <c r="FL70" s="167"/>
      <c r="FM70" s="167"/>
      <c r="FN70" s="167"/>
      <c r="FO70" s="167"/>
      <c r="FP70" s="167"/>
      <c r="FQ70" s="167"/>
      <c r="FR70" s="167"/>
      <c r="FS70" s="167"/>
      <c r="FT70" s="167"/>
      <c r="FU70" s="167"/>
      <c r="FV70" s="167"/>
      <c r="FW70" s="167"/>
      <c r="FX70" s="167"/>
      <c r="FY70" s="167"/>
      <c r="FZ70" s="167"/>
      <c r="GA70" s="167"/>
      <c r="GB70" s="167"/>
      <c r="GC70" s="167"/>
      <c r="GD70" s="167"/>
      <c r="GE70" s="167"/>
      <c r="GF70" s="167"/>
      <c r="GG70" s="167"/>
      <c r="GH70" s="167"/>
      <c r="GI70" s="167"/>
      <c r="GJ70" s="167"/>
      <c r="GK70" s="167"/>
      <c r="GL70" s="167"/>
      <c r="GM70" s="167"/>
      <c r="GN70" s="167"/>
      <c r="GO70" s="167"/>
      <c r="GP70" s="167"/>
      <c r="GQ70" s="167"/>
      <c r="GR70" s="167"/>
      <c r="GS70" s="167"/>
      <c r="GT70" s="167"/>
      <c r="GU70" s="167"/>
      <c r="GV70" s="167"/>
      <c r="GW70" s="167"/>
      <c r="GX70" s="167"/>
      <c r="GY70" s="167"/>
      <c r="GZ70" s="167"/>
      <c r="HA70" s="167"/>
      <c r="HB70" s="167"/>
      <c r="HC70" s="167"/>
      <c r="HD70" s="167"/>
      <c r="HE70" s="167"/>
      <c r="HF70" s="167"/>
      <c r="HG70" s="167"/>
      <c r="HH70" s="167"/>
      <c r="HI70" s="167"/>
      <c r="HJ70" s="167"/>
      <c r="HK70" s="167"/>
      <c r="HL70" s="167"/>
      <c r="HM70" s="167"/>
      <c r="HN70" s="167"/>
      <c r="HO70" s="167"/>
      <c r="HP70" s="167"/>
      <c r="HQ70" s="167"/>
      <c r="HR70" s="167"/>
      <c r="HS70" s="167"/>
    </row>
    <row r="71" spans="1:227" s="2" customFormat="1" ht="19.5" customHeight="1" x14ac:dyDescent="0.4">
      <c r="A71" s="868" t="s">
        <v>38</v>
      </c>
      <c r="B71" s="868" t="s">
        <v>39</v>
      </c>
      <c r="C71" s="868" t="s">
        <v>47</v>
      </c>
      <c r="D71" s="16" t="s">
        <v>49</v>
      </c>
      <c r="E71" s="19"/>
      <c r="F71" s="54">
        <v>0.622</v>
      </c>
      <c r="G71" s="43"/>
      <c r="H71" s="43">
        <v>6.7000000000000004E-2</v>
      </c>
      <c r="I71" s="43"/>
      <c r="J71" s="43"/>
      <c r="K71" s="500">
        <f>SUM(F71:J71)</f>
        <v>0.68900000000000006</v>
      </c>
      <c r="L71" s="512">
        <f t="shared" si="28"/>
        <v>90.275761973875163</v>
      </c>
      <c r="M71" s="513">
        <f t="shared" si="29"/>
        <v>9.7242380261248176</v>
      </c>
      <c r="N71" s="504">
        <f t="shared" si="27"/>
        <v>5</v>
      </c>
      <c r="O71" s="59"/>
      <c r="P71" s="43">
        <f>[1]JH_2015!L9/1000000</f>
        <v>0.34805649999999999</v>
      </c>
      <c r="Q71" s="23"/>
      <c r="R71" s="23" t="s">
        <v>42</v>
      </c>
      <c r="S71" s="24">
        <f>+T71/P71</f>
        <v>0.20845178871821102</v>
      </c>
      <c r="T71" s="25">
        <f>[1]JH_2015!V9/1000000</f>
        <v>7.2553000000000006E-2</v>
      </c>
      <c r="U71" s="23">
        <v>88.9</v>
      </c>
      <c r="V71" s="23">
        <v>79.3</v>
      </c>
      <c r="W71" s="23"/>
      <c r="X71" s="23"/>
      <c r="Y71" s="23"/>
      <c r="Z71" s="26">
        <v>3386</v>
      </c>
      <c r="AA71" s="27">
        <f>P71/Z71*1000000/365*1000</f>
        <v>281.6241736724142</v>
      </c>
      <c r="AB71" s="28"/>
      <c r="AC71" s="29"/>
      <c r="AD71" s="30"/>
      <c r="AE71" s="29"/>
      <c r="AF71" s="29"/>
      <c r="AG71" s="31"/>
      <c r="AH71" s="32">
        <f>K71</f>
        <v>0.68900000000000006</v>
      </c>
      <c r="AI71" s="33"/>
      <c r="AJ71" s="33"/>
      <c r="AK71" s="33"/>
      <c r="AL71" s="34"/>
      <c r="AM71" s="35">
        <f>P71</f>
        <v>0.34805649999999999</v>
      </c>
      <c r="AN71" s="36">
        <v>0.36099999999999999</v>
      </c>
      <c r="AO71" s="36">
        <v>0.39900000000000002</v>
      </c>
      <c r="AP71" s="37">
        <v>0.441</v>
      </c>
      <c r="AQ71" s="38">
        <f>AM71</f>
        <v>0.34805649999999999</v>
      </c>
      <c r="AR71" s="36">
        <v>0.372</v>
      </c>
      <c r="AS71" s="36">
        <f>AVERAGE(AR71,AT71)</f>
        <v>0.40200000000000002</v>
      </c>
      <c r="AT71" s="36">
        <v>0.432</v>
      </c>
      <c r="AU71" s="36"/>
      <c r="AV71" s="36">
        <v>0.501</v>
      </c>
      <c r="AW71" s="37"/>
      <c r="AX71" s="541">
        <v>0.188</v>
      </c>
      <c r="AY71" s="116"/>
      <c r="AZ71" s="126"/>
      <c r="BA71" s="117"/>
      <c r="BB71" s="117"/>
      <c r="BC71" s="19" t="s">
        <v>49</v>
      </c>
      <c r="BD71" s="19" t="s">
        <v>49</v>
      </c>
      <c r="BE71" s="51"/>
      <c r="BF71" s="55"/>
      <c r="BG71" s="56"/>
      <c r="BH71" s="42"/>
    </row>
    <row r="72" spans="1:227" s="2" customFormat="1" ht="19.5" customHeight="1" x14ac:dyDescent="0.4">
      <c r="A72" s="868" t="s">
        <v>38</v>
      </c>
      <c r="B72" s="868" t="s">
        <v>39</v>
      </c>
      <c r="C72" s="868" t="s">
        <v>47</v>
      </c>
      <c r="D72" s="16" t="s">
        <v>50</v>
      </c>
      <c r="E72" s="19"/>
      <c r="F72" s="20">
        <v>0.34200000000000003</v>
      </c>
      <c r="G72" s="21"/>
      <c r="H72" s="21">
        <v>0.628</v>
      </c>
      <c r="I72" s="21"/>
      <c r="J72" s="21"/>
      <c r="K72" s="500">
        <f>SUM(F72:J72)</f>
        <v>0.97</v>
      </c>
      <c r="L72" s="512">
        <f t="shared" si="28"/>
        <v>35.257731958762889</v>
      </c>
      <c r="M72" s="513">
        <f t="shared" si="29"/>
        <v>64.742268041237111</v>
      </c>
      <c r="N72" s="504">
        <f t="shared" si="27"/>
        <v>2</v>
      </c>
      <c r="O72" s="59"/>
      <c r="P72" s="43">
        <f>[1]JH_2015!L10/1000000</f>
        <v>0.98227030000000004</v>
      </c>
      <c r="Q72" s="23"/>
      <c r="R72" s="23" t="s">
        <v>42</v>
      </c>
      <c r="S72" s="24">
        <f>+T72/P72</f>
        <v>0.51902617843581345</v>
      </c>
      <c r="T72" s="25">
        <f>[1]JH_2015!V10/1000000</f>
        <v>0.50982400000000005</v>
      </c>
      <c r="U72" s="23">
        <v>87.64</v>
      </c>
      <c r="V72" s="23">
        <v>67.3</v>
      </c>
      <c r="W72" s="23"/>
      <c r="X72" s="23"/>
      <c r="Y72" s="23"/>
      <c r="Z72" s="26">
        <v>8441</v>
      </c>
      <c r="AA72" s="27">
        <f>P72/Z72*1000000/365*1000</f>
        <v>318.8190388401037</v>
      </c>
      <c r="AB72" s="28"/>
      <c r="AC72" s="29"/>
      <c r="AD72" s="30"/>
      <c r="AE72" s="29"/>
      <c r="AF72" s="29"/>
      <c r="AG72" s="31"/>
      <c r="AH72" s="32">
        <f>K72</f>
        <v>0.97</v>
      </c>
      <c r="AI72" s="33"/>
      <c r="AJ72" s="33"/>
      <c r="AK72" s="33"/>
      <c r="AL72" s="34"/>
      <c r="AM72" s="35">
        <v>0.93700000000000006</v>
      </c>
      <c r="AN72" s="44">
        <v>0.99399999999999999</v>
      </c>
      <c r="AO72" s="36">
        <v>1.0980000000000001</v>
      </c>
      <c r="AP72" s="45">
        <v>1.2130000000000001</v>
      </c>
      <c r="AQ72" s="38">
        <f>AM72</f>
        <v>0.93700000000000006</v>
      </c>
      <c r="AR72" s="44">
        <v>1.0549999999999999</v>
      </c>
      <c r="AS72" s="36">
        <f>AVERAGE(AR72,AT72)</f>
        <v>1.1705000000000001</v>
      </c>
      <c r="AT72" s="36">
        <v>1.286</v>
      </c>
      <c r="AU72" s="36"/>
      <c r="AV72" s="44">
        <v>1.5669999999999999</v>
      </c>
      <c r="AW72" s="45"/>
      <c r="AX72" s="542">
        <v>-0.72699999999999998</v>
      </c>
      <c r="AY72" s="119"/>
      <c r="AZ72" s="142"/>
      <c r="BA72" s="118"/>
      <c r="BB72" s="118"/>
      <c r="BC72" s="16" t="s">
        <v>50</v>
      </c>
      <c r="BD72" s="16" t="s">
        <v>50</v>
      </c>
      <c r="BE72" s="51"/>
      <c r="BF72" s="55"/>
      <c r="BG72" s="56"/>
      <c r="BH72" s="42"/>
    </row>
    <row r="73" spans="1:227" s="2" customFormat="1" ht="19.5" customHeight="1" x14ac:dyDescent="0.4">
      <c r="A73" s="868" t="s">
        <v>38</v>
      </c>
      <c r="B73" s="868" t="s">
        <v>39</v>
      </c>
      <c r="C73" s="868" t="s">
        <v>47</v>
      </c>
      <c r="D73" s="57" t="s">
        <v>48</v>
      </c>
      <c r="E73" s="58"/>
      <c r="F73" s="20"/>
      <c r="G73" s="21"/>
      <c r="H73" s="21">
        <v>0.89200000000000002</v>
      </c>
      <c r="I73" s="21"/>
      <c r="J73" s="21"/>
      <c r="K73" s="500">
        <f>SUM(F73:J73)</f>
        <v>0.89200000000000002</v>
      </c>
      <c r="L73" s="512">
        <f t="shared" si="28"/>
        <v>0</v>
      </c>
      <c r="M73" s="513">
        <f t="shared" si="29"/>
        <v>100</v>
      </c>
      <c r="N73" s="504">
        <f t="shared" si="27"/>
        <v>2</v>
      </c>
      <c r="O73" s="59"/>
      <c r="P73" s="43">
        <f>[1]JH_2015!L8/1000000</f>
        <v>1.7315529000000001</v>
      </c>
      <c r="Q73" s="23"/>
      <c r="R73" s="23" t="s">
        <v>42</v>
      </c>
      <c r="S73" s="24">
        <f>+T73/P73</f>
        <v>0.31166532654012474</v>
      </c>
      <c r="T73" s="25">
        <f>[1]JH_2015!V8/1000000</f>
        <v>0.53966499999999995</v>
      </c>
      <c r="U73" s="23">
        <v>90.74</v>
      </c>
      <c r="V73" s="23">
        <v>79</v>
      </c>
      <c r="W73" s="23"/>
      <c r="X73" s="23"/>
      <c r="Y73" s="23"/>
      <c r="Z73" s="26">
        <v>19329</v>
      </c>
      <c r="AA73" s="27">
        <f>P73/Z73*1000000/365*1000</f>
        <v>245.43331511952019</v>
      </c>
      <c r="AB73" s="28"/>
      <c r="AC73" s="29"/>
      <c r="AD73" s="30"/>
      <c r="AE73" s="29"/>
      <c r="AF73" s="29"/>
      <c r="AG73" s="31"/>
      <c r="AH73" s="32">
        <f>K73</f>
        <v>0.89200000000000002</v>
      </c>
      <c r="AI73" s="33"/>
      <c r="AJ73" s="33"/>
      <c r="AK73" s="33"/>
      <c r="AL73" s="34"/>
      <c r="AM73" s="35">
        <v>1.0329999999999999</v>
      </c>
      <c r="AN73" s="36">
        <v>1.526</v>
      </c>
      <c r="AO73" s="36">
        <v>2.4860000000000002</v>
      </c>
      <c r="AP73" s="37">
        <v>4.05</v>
      </c>
      <c r="AQ73" s="38">
        <f>AM73</f>
        <v>1.0329999999999999</v>
      </c>
      <c r="AR73" s="36">
        <v>1.71</v>
      </c>
      <c r="AS73" s="36">
        <f>AVERAGE(AR73,AT73)</f>
        <v>2.46</v>
      </c>
      <c r="AT73" s="36">
        <v>3.21</v>
      </c>
      <c r="AU73" s="36"/>
      <c r="AV73" s="36">
        <v>6.0250000000000004</v>
      </c>
      <c r="AW73" s="37"/>
      <c r="AX73" s="541">
        <v>-5.133</v>
      </c>
      <c r="AY73" s="119"/>
      <c r="AZ73" s="142"/>
      <c r="BA73" s="118"/>
      <c r="BB73" s="118"/>
      <c r="BC73" s="1470" t="s">
        <v>1778</v>
      </c>
      <c r="BD73" s="226" t="s">
        <v>1779</v>
      </c>
      <c r="BE73" s="51"/>
      <c r="BF73" s="55"/>
      <c r="BG73" s="56"/>
      <c r="BH73" s="42"/>
    </row>
    <row r="74" spans="1:227" s="2" customFormat="1" ht="19.5" customHeight="1" x14ac:dyDescent="0.4">
      <c r="A74" s="868" t="s">
        <v>38</v>
      </c>
      <c r="B74" s="868" t="s">
        <v>39</v>
      </c>
      <c r="C74" s="868" t="s">
        <v>47</v>
      </c>
      <c r="D74" s="16" t="s">
        <v>51</v>
      </c>
      <c r="E74" s="19"/>
      <c r="F74" s="54"/>
      <c r="G74" s="43">
        <v>11.805</v>
      </c>
      <c r="H74" s="43">
        <v>2.7269999999999999</v>
      </c>
      <c r="I74" s="43"/>
      <c r="J74" s="43"/>
      <c r="K74" s="500">
        <f>SUM(F74:J74)</f>
        <v>14.532</v>
      </c>
      <c r="L74" s="512">
        <f t="shared" si="28"/>
        <v>0</v>
      </c>
      <c r="M74" s="513">
        <f t="shared" si="29"/>
        <v>100</v>
      </c>
      <c r="N74" s="504">
        <f t="shared" si="27"/>
        <v>3</v>
      </c>
      <c r="O74" s="59"/>
      <c r="P74" s="43">
        <f>[1]JH_2015!L11/1000000</f>
        <v>13.603493200000001</v>
      </c>
      <c r="Q74" s="23"/>
      <c r="R74" s="23" t="s">
        <v>42</v>
      </c>
      <c r="S74" s="24">
        <f>+T74/P74</f>
        <v>0.12748232931817835</v>
      </c>
      <c r="T74" s="25">
        <f>[1]JH_2015!V11/1000000</f>
        <v>1.734205</v>
      </c>
      <c r="U74" s="23">
        <v>88.76</v>
      </c>
      <c r="V74" s="23">
        <v>78.7</v>
      </c>
      <c r="W74" s="23"/>
      <c r="X74" s="23"/>
      <c r="Y74" s="23"/>
      <c r="Z74" s="26">
        <v>102506</v>
      </c>
      <c r="AA74" s="27">
        <f>P74/Z74*1000000/365*1000</f>
        <v>363.58695474959171</v>
      </c>
      <c r="AB74" s="28"/>
      <c r="AC74" s="29"/>
      <c r="AD74" s="30"/>
      <c r="AE74" s="29"/>
      <c r="AF74" s="29"/>
      <c r="AG74" s="31"/>
      <c r="AH74" s="32">
        <f>K74</f>
        <v>14.532</v>
      </c>
      <c r="AI74" s="33"/>
      <c r="AJ74" s="33"/>
      <c r="AK74" s="33"/>
      <c r="AL74" s="34"/>
      <c r="AM74" s="35">
        <v>14.326000000000001</v>
      </c>
      <c r="AN74" s="36">
        <v>15.664</v>
      </c>
      <c r="AO74" s="36">
        <v>18.178999999999998</v>
      </c>
      <c r="AP74" s="37">
        <v>21.097000000000001</v>
      </c>
      <c r="AQ74" s="38">
        <f>AM74</f>
        <v>14.326000000000001</v>
      </c>
      <c r="AR74" s="36">
        <v>16.132999999999999</v>
      </c>
      <c r="AS74" s="36">
        <f>AVERAGE(AR74,AT74)</f>
        <v>17.8995</v>
      </c>
      <c r="AT74" s="36">
        <v>19.666</v>
      </c>
      <c r="AU74" s="36"/>
      <c r="AV74" s="36">
        <v>23.972999999999999</v>
      </c>
      <c r="AW74" s="37"/>
      <c r="AX74" s="541">
        <v>-9.4410000000000007</v>
      </c>
      <c r="AY74" s="131"/>
      <c r="AZ74" s="134"/>
      <c r="BA74" s="132"/>
      <c r="BB74" s="133"/>
      <c r="BC74" s="16" t="s">
        <v>51</v>
      </c>
      <c r="BD74" s="16" t="s">
        <v>51</v>
      </c>
      <c r="BE74" s="51"/>
      <c r="BF74" s="55"/>
      <c r="BG74" s="56"/>
      <c r="BH74" s="42"/>
    </row>
    <row r="75" spans="1:227" s="2" customFormat="1" ht="19.5" customHeight="1" x14ac:dyDescent="0.4">
      <c r="A75" s="868" t="s">
        <v>198</v>
      </c>
      <c r="B75" s="868" t="s">
        <v>238</v>
      </c>
      <c r="C75" s="1147" t="s">
        <v>245</v>
      </c>
      <c r="D75" s="16" t="s">
        <v>246</v>
      </c>
      <c r="E75" s="19"/>
      <c r="F75" s="54"/>
      <c r="G75" s="43">
        <v>11.6</v>
      </c>
      <c r="H75" s="43"/>
      <c r="I75" s="43"/>
      <c r="J75" s="43"/>
      <c r="K75" s="501">
        <f>SUM(F75:H75)</f>
        <v>11.6</v>
      </c>
      <c r="L75" s="512">
        <f t="shared" si="28"/>
        <v>0</v>
      </c>
      <c r="M75" s="513">
        <f t="shared" si="29"/>
        <v>100</v>
      </c>
      <c r="N75" s="504">
        <f t="shared" si="27"/>
        <v>5</v>
      </c>
      <c r="O75" s="23"/>
      <c r="P75" s="43">
        <v>6.88</v>
      </c>
      <c r="Q75" s="171"/>
      <c r="R75" s="171" t="s">
        <v>42</v>
      </c>
      <c r="S75" s="208">
        <v>87.7</v>
      </c>
      <c r="T75" s="1223">
        <v>6.0350000000000001</v>
      </c>
      <c r="U75" s="93">
        <v>45.7</v>
      </c>
      <c r="V75" s="94">
        <v>90.91</v>
      </c>
      <c r="W75" s="93">
        <v>45.7</v>
      </c>
      <c r="X75" s="94">
        <v>90.91</v>
      </c>
      <c r="Y75" s="94">
        <v>74.3</v>
      </c>
      <c r="Z75" s="129">
        <v>82884</v>
      </c>
      <c r="AA75" s="172">
        <v>227.4180187791751</v>
      </c>
      <c r="AB75" s="173">
        <f>O75/AA75*1000000/365*1000</f>
        <v>0</v>
      </c>
      <c r="AC75" s="93"/>
      <c r="AD75" s="93" t="s">
        <v>42</v>
      </c>
      <c r="AE75" s="94"/>
      <c r="AF75" s="93"/>
      <c r="AG75" s="95"/>
      <c r="AH75" s="791"/>
      <c r="AI75" s="799"/>
      <c r="AJ75" s="799"/>
      <c r="AK75" s="799"/>
      <c r="AL75" s="803"/>
      <c r="AM75" s="808">
        <f>K75</f>
        <v>11.6</v>
      </c>
      <c r="AN75" s="36">
        <v>5.96</v>
      </c>
      <c r="AO75" s="36">
        <v>5.96</v>
      </c>
      <c r="AP75" s="37">
        <v>5.96</v>
      </c>
      <c r="AQ75" s="38">
        <v>5.96</v>
      </c>
      <c r="AR75" s="44">
        <f>AN75</f>
        <v>5.96</v>
      </c>
      <c r="AS75" s="36">
        <v>5.96</v>
      </c>
      <c r="AT75" s="44">
        <f>AVERAGE(AS75,AV75)</f>
        <v>5.96</v>
      </c>
      <c r="AU75" s="44"/>
      <c r="AV75" s="36">
        <v>5.96</v>
      </c>
      <c r="AW75" s="37"/>
      <c r="AX75" s="543">
        <v>5.96</v>
      </c>
      <c r="AY75" s="1271">
        <v>5.64</v>
      </c>
      <c r="AZ75" s="841"/>
      <c r="BA75" s="848"/>
      <c r="BB75" s="852"/>
      <c r="BC75" s="120"/>
      <c r="BD75" s="90"/>
      <c r="BE75" s="90"/>
      <c r="BF75" s="90"/>
      <c r="BG75" s="90"/>
      <c r="BH75" s="90"/>
      <c r="BI75" s="90"/>
      <c r="BJ75" s="90"/>
      <c r="BK75" s="90"/>
      <c r="BL75" s="90"/>
      <c r="BM75" s="167"/>
      <c r="BN75" s="167"/>
      <c r="BO75" s="167"/>
      <c r="BP75" s="167"/>
      <c r="BQ75" s="167"/>
      <c r="BR75" s="167"/>
      <c r="BS75" s="167"/>
      <c r="BT75" s="167"/>
      <c r="BU75" s="167"/>
      <c r="BV75" s="167"/>
      <c r="BW75" s="167"/>
      <c r="BX75" s="167"/>
      <c r="BY75" s="167"/>
      <c r="BZ75" s="167"/>
      <c r="CA75" s="167"/>
      <c r="CB75" s="167"/>
      <c r="CC75" s="167"/>
      <c r="CD75" s="167"/>
      <c r="CE75" s="167"/>
      <c r="CF75" s="167"/>
      <c r="CG75" s="167"/>
      <c r="CH75" s="167"/>
      <c r="CI75" s="167"/>
      <c r="CJ75" s="167"/>
      <c r="CK75" s="167"/>
      <c r="CL75" s="167"/>
      <c r="CM75" s="167"/>
      <c r="CN75" s="167"/>
      <c r="CO75" s="167"/>
      <c r="CP75" s="167"/>
      <c r="CQ75" s="167"/>
      <c r="CR75" s="167"/>
      <c r="CS75" s="167"/>
      <c r="CT75" s="167"/>
      <c r="CU75" s="167"/>
      <c r="CV75" s="167"/>
      <c r="CW75" s="167"/>
      <c r="CX75" s="167"/>
      <c r="CY75" s="167"/>
      <c r="CZ75" s="167"/>
      <c r="DA75" s="167"/>
      <c r="DB75" s="167"/>
      <c r="DC75" s="167"/>
      <c r="DD75" s="167"/>
      <c r="DE75" s="167"/>
      <c r="DF75" s="167"/>
      <c r="DG75" s="167"/>
      <c r="DH75" s="167"/>
      <c r="DI75" s="167"/>
      <c r="DJ75" s="167"/>
      <c r="DK75" s="167"/>
      <c r="DL75" s="167"/>
      <c r="DM75" s="167"/>
      <c r="DN75" s="167"/>
      <c r="DO75" s="167"/>
      <c r="DP75" s="167"/>
      <c r="DQ75" s="167"/>
      <c r="DR75" s="167"/>
      <c r="DS75" s="167"/>
      <c r="DT75" s="167"/>
      <c r="DU75" s="167"/>
      <c r="DV75" s="167"/>
      <c r="DW75" s="167"/>
      <c r="DX75" s="167"/>
      <c r="DY75" s="167"/>
      <c r="DZ75" s="167"/>
      <c r="EA75" s="167"/>
      <c r="EB75" s="167"/>
      <c r="EC75" s="167"/>
      <c r="ED75" s="167"/>
      <c r="EE75" s="167"/>
      <c r="EF75" s="167"/>
      <c r="EG75" s="167"/>
      <c r="EH75" s="167"/>
      <c r="EI75" s="167"/>
      <c r="EJ75" s="167"/>
      <c r="EK75" s="167"/>
      <c r="EL75" s="167"/>
      <c r="EM75" s="167"/>
      <c r="EN75" s="167"/>
      <c r="EO75" s="167"/>
      <c r="EP75" s="167"/>
      <c r="EQ75" s="167"/>
      <c r="ER75" s="167"/>
      <c r="ES75" s="167"/>
      <c r="ET75" s="167"/>
      <c r="EU75" s="167"/>
      <c r="EV75" s="167"/>
      <c r="EW75" s="167"/>
      <c r="EX75" s="167"/>
      <c r="EY75" s="167"/>
      <c r="EZ75" s="167"/>
      <c r="FA75" s="167"/>
      <c r="FB75" s="167"/>
      <c r="FC75" s="167"/>
      <c r="FD75" s="167"/>
      <c r="FE75" s="167"/>
      <c r="FF75" s="167"/>
      <c r="FG75" s="167"/>
      <c r="FH75" s="167"/>
      <c r="FI75" s="167"/>
      <c r="FJ75" s="167"/>
      <c r="FK75" s="167"/>
      <c r="FL75" s="167"/>
      <c r="FM75" s="167"/>
      <c r="FN75" s="167"/>
      <c r="FO75" s="167"/>
      <c r="FP75" s="167"/>
      <c r="FQ75" s="167"/>
      <c r="FR75" s="167"/>
      <c r="FS75" s="167"/>
      <c r="FT75" s="167"/>
      <c r="FU75" s="167"/>
      <c r="FV75" s="167"/>
      <c r="FW75" s="167"/>
      <c r="FX75" s="167"/>
      <c r="FY75" s="167"/>
      <c r="FZ75" s="167"/>
      <c r="GA75" s="167"/>
      <c r="GB75" s="167"/>
      <c r="GC75" s="167"/>
      <c r="GD75" s="167"/>
      <c r="GE75" s="167"/>
      <c r="GF75" s="167"/>
      <c r="GG75" s="167"/>
      <c r="GH75" s="167"/>
      <c r="GI75" s="167"/>
      <c r="GJ75" s="167"/>
      <c r="GK75" s="167"/>
      <c r="GL75" s="167"/>
      <c r="GM75" s="167"/>
      <c r="GN75" s="167"/>
      <c r="GO75" s="167"/>
      <c r="GP75" s="167"/>
      <c r="GQ75" s="167"/>
      <c r="GR75" s="167"/>
      <c r="GS75" s="167"/>
      <c r="GT75" s="167"/>
      <c r="GU75" s="167"/>
      <c r="GV75" s="167"/>
      <c r="GW75" s="167"/>
      <c r="GX75" s="167"/>
      <c r="GY75" s="167"/>
      <c r="GZ75" s="167"/>
      <c r="HA75" s="167"/>
      <c r="HB75" s="167"/>
      <c r="HC75" s="167"/>
      <c r="HD75" s="167"/>
      <c r="HE75" s="167"/>
      <c r="HF75" s="167"/>
      <c r="HG75" s="167"/>
      <c r="HH75" s="167"/>
      <c r="HI75" s="167"/>
      <c r="HJ75" s="167"/>
      <c r="HK75" s="167"/>
      <c r="HL75" s="167"/>
      <c r="HM75" s="167"/>
      <c r="HN75" s="167"/>
      <c r="HO75" s="167"/>
      <c r="HP75" s="167"/>
      <c r="HQ75" s="167"/>
      <c r="HR75" s="167"/>
      <c r="HS75" s="167"/>
    </row>
    <row r="76" spans="1:227" s="2" customFormat="1" ht="19.5" customHeight="1" x14ac:dyDescent="0.4">
      <c r="A76" s="868" t="s">
        <v>198</v>
      </c>
      <c r="B76" s="868" t="s">
        <v>276</v>
      </c>
      <c r="C76" s="497" t="s">
        <v>285</v>
      </c>
      <c r="D76" s="168" t="s">
        <v>286</v>
      </c>
      <c r="E76" s="218"/>
      <c r="F76" s="54">
        <v>1.48</v>
      </c>
      <c r="G76" s="43"/>
      <c r="H76" s="43"/>
      <c r="I76" s="43"/>
      <c r="J76" s="43"/>
      <c r="K76" s="501">
        <f>SUM(F76:H76)</f>
        <v>1.48</v>
      </c>
      <c r="L76" s="512">
        <f t="shared" si="28"/>
        <v>100</v>
      </c>
      <c r="M76" s="513">
        <f t="shared" si="29"/>
        <v>0</v>
      </c>
      <c r="N76" s="504">
        <f t="shared" si="27"/>
        <v>5</v>
      </c>
      <c r="O76" s="23"/>
      <c r="P76" s="43">
        <v>0.872</v>
      </c>
      <c r="Q76" s="171"/>
      <c r="R76" s="171" t="s">
        <v>42</v>
      </c>
      <c r="S76" s="200">
        <v>46</v>
      </c>
      <c r="T76" s="200">
        <v>0.40100000000000002</v>
      </c>
      <c r="U76" s="100">
        <v>35</v>
      </c>
      <c r="V76" s="23">
        <v>42.11</v>
      </c>
      <c r="W76" s="100">
        <v>35</v>
      </c>
      <c r="X76" s="23">
        <v>42.11</v>
      </c>
      <c r="Y76" s="23">
        <v>5.3</v>
      </c>
      <c r="Z76" s="26">
        <v>13770</v>
      </c>
      <c r="AA76" s="172">
        <v>173.49608539509157</v>
      </c>
      <c r="AB76" s="173">
        <f>O76/AA76*1000000/365*1000</f>
        <v>0</v>
      </c>
      <c r="AC76" s="29"/>
      <c r="AD76" s="29"/>
      <c r="AE76" s="30"/>
      <c r="AF76" s="29"/>
      <c r="AG76" s="31"/>
      <c r="AH76" s="789"/>
      <c r="AI76" s="798"/>
      <c r="AJ76" s="798"/>
      <c r="AK76" s="798"/>
      <c r="AL76" s="802"/>
      <c r="AM76" s="808">
        <f>K76</f>
        <v>1.48</v>
      </c>
      <c r="AN76" s="60">
        <v>0.872</v>
      </c>
      <c r="AO76" s="36">
        <v>0.92600000000000005</v>
      </c>
      <c r="AP76" s="61">
        <v>1.0229999999999999</v>
      </c>
      <c r="AQ76" s="38">
        <v>1.1299999999999999</v>
      </c>
      <c r="AR76" s="110">
        <f>AN76</f>
        <v>0.872</v>
      </c>
      <c r="AS76" s="36">
        <v>0.98099999999999998</v>
      </c>
      <c r="AT76" s="44">
        <f>AVERAGE(AS76,AV76)</f>
        <v>1.0874999999999999</v>
      </c>
      <c r="AU76" s="110"/>
      <c r="AV76" s="60">
        <v>1.194</v>
      </c>
      <c r="AW76" s="61"/>
      <c r="AX76" s="545">
        <v>1.4530000000000001</v>
      </c>
      <c r="AY76" s="830">
        <v>2.7E-2</v>
      </c>
      <c r="AZ76" s="843"/>
      <c r="BA76" s="850"/>
      <c r="BB76" s="854"/>
      <c r="BC76" s="120"/>
      <c r="BD76" s="90"/>
      <c r="BE76" s="90"/>
      <c r="BF76" s="90"/>
      <c r="BG76" s="90"/>
      <c r="BH76" s="90"/>
      <c r="BI76" s="90"/>
      <c r="BJ76" s="90"/>
      <c r="BK76" s="90"/>
      <c r="BL76" s="90"/>
      <c r="BM76" s="167"/>
      <c r="BN76" s="167"/>
      <c r="BO76" s="167"/>
      <c r="BP76" s="167"/>
      <c r="BQ76" s="167"/>
      <c r="BR76" s="167"/>
      <c r="BS76" s="167"/>
      <c r="BT76" s="167"/>
      <c r="BU76" s="167"/>
      <c r="BV76" s="167"/>
      <c r="BW76" s="167"/>
      <c r="BX76" s="167"/>
      <c r="BY76" s="167"/>
      <c r="BZ76" s="167"/>
      <c r="CA76" s="167"/>
      <c r="CB76" s="167"/>
      <c r="CC76" s="167"/>
      <c r="CD76" s="167"/>
      <c r="CE76" s="167"/>
      <c r="CF76" s="167"/>
      <c r="CG76" s="167"/>
      <c r="CH76" s="167"/>
      <c r="CI76" s="167"/>
      <c r="CJ76" s="167"/>
      <c r="CK76" s="167"/>
      <c r="CL76" s="167"/>
      <c r="CM76" s="167"/>
      <c r="CN76" s="167"/>
      <c r="CO76" s="167"/>
      <c r="CP76" s="167"/>
      <c r="CQ76" s="167"/>
      <c r="CR76" s="167"/>
      <c r="CS76" s="167"/>
      <c r="CT76" s="167"/>
      <c r="CU76" s="167"/>
      <c r="CV76" s="167"/>
      <c r="CW76" s="167"/>
      <c r="CX76" s="167"/>
      <c r="CY76" s="167"/>
      <c r="CZ76" s="167"/>
      <c r="DA76" s="167"/>
      <c r="DB76" s="167"/>
      <c r="DC76" s="167"/>
      <c r="DD76" s="167"/>
      <c r="DE76" s="167"/>
      <c r="DF76" s="167"/>
      <c r="DG76" s="167"/>
      <c r="DH76" s="167"/>
      <c r="DI76" s="167"/>
      <c r="DJ76" s="167"/>
      <c r="DK76" s="167"/>
      <c r="DL76" s="167"/>
      <c r="DM76" s="167"/>
      <c r="DN76" s="167"/>
      <c r="DO76" s="167"/>
      <c r="DP76" s="167"/>
      <c r="DQ76" s="167"/>
      <c r="DR76" s="167"/>
      <c r="DS76" s="167"/>
      <c r="DT76" s="167"/>
      <c r="DU76" s="167"/>
      <c r="DV76" s="167"/>
      <c r="DW76" s="167"/>
      <c r="DX76" s="167"/>
      <c r="DY76" s="167"/>
      <c r="DZ76" s="167"/>
      <c r="EA76" s="167"/>
      <c r="EB76" s="167"/>
      <c r="EC76" s="167"/>
      <c r="ED76" s="167"/>
      <c r="EE76" s="167"/>
      <c r="EF76" s="167"/>
      <c r="EG76" s="167"/>
      <c r="EH76" s="167"/>
      <c r="EI76" s="167"/>
      <c r="EJ76" s="167"/>
      <c r="EK76" s="167"/>
      <c r="EL76" s="167"/>
      <c r="EM76" s="167"/>
      <c r="EN76" s="167"/>
      <c r="EO76" s="167"/>
      <c r="EP76" s="167"/>
      <c r="EQ76" s="167"/>
      <c r="ER76" s="167"/>
      <c r="ES76" s="167"/>
      <c r="ET76" s="167"/>
      <c r="EU76" s="167"/>
      <c r="EV76" s="167"/>
      <c r="EW76" s="167"/>
      <c r="EX76" s="167"/>
      <c r="EY76" s="167"/>
      <c r="EZ76" s="167"/>
      <c r="FA76" s="167"/>
      <c r="FB76" s="167"/>
      <c r="FC76" s="167"/>
      <c r="FD76" s="167"/>
      <c r="FE76" s="167"/>
      <c r="FF76" s="167"/>
      <c r="FG76" s="167"/>
      <c r="FH76" s="167"/>
      <c r="FI76" s="167"/>
      <c r="FJ76" s="167"/>
      <c r="FK76" s="167"/>
      <c r="FL76" s="167"/>
      <c r="FM76" s="167"/>
      <c r="FN76" s="167"/>
      <c r="FO76" s="167"/>
      <c r="FP76" s="167"/>
      <c r="FQ76" s="167"/>
      <c r="FR76" s="167"/>
      <c r="FS76" s="167"/>
      <c r="FT76" s="167"/>
      <c r="FU76" s="167"/>
      <c r="FV76" s="167"/>
      <c r="FW76" s="167"/>
      <c r="FX76" s="167"/>
      <c r="FY76" s="167"/>
      <c r="FZ76" s="167"/>
      <c r="GA76" s="167"/>
      <c r="GB76" s="167"/>
      <c r="GC76" s="167"/>
      <c r="GD76" s="167"/>
      <c r="GE76" s="167"/>
      <c r="GF76" s="167"/>
      <c r="GG76" s="167"/>
      <c r="GH76" s="167"/>
      <c r="GI76" s="167"/>
      <c r="GJ76" s="167"/>
      <c r="GK76" s="167"/>
      <c r="GL76" s="167"/>
      <c r="GM76" s="167"/>
      <c r="GN76" s="167"/>
      <c r="GO76" s="167"/>
      <c r="GP76" s="167"/>
      <c r="GQ76" s="167"/>
      <c r="GR76" s="167"/>
      <c r="GS76" s="167"/>
      <c r="GT76" s="167"/>
      <c r="GU76" s="167"/>
      <c r="GV76" s="167"/>
      <c r="GW76" s="167"/>
      <c r="GX76" s="167"/>
      <c r="GY76" s="167"/>
      <c r="GZ76" s="167"/>
      <c r="HA76" s="167"/>
      <c r="HB76" s="167"/>
      <c r="HC76" s="167"/>
      <c r="HD76" s="167"/>
      <c r="HE76" s="167"/>
      <c r="HF76" s="167"/>
      <c r="HG76" s="167"/>
      <c r="HH76" s="167"/>
      <c r="HI76" s="167"/>
      <c r="HJ76" s="167"/>
      <c r="HK76" s="167"/>
      <c r="HL76" s="167"/>
      <c r="HM76" s="167"/>
      <c r="HN76" s="167"/>
      <c r="HO76" s="167"/>
      <c r="HP76" s="167"/>
      <c r="HQ76" s="167"/>
      <c r="HR76" s="167"/>
      <c r="HS76" s="167"/>
    </row>
    <row r="77" spans="1:227" s="2" customFormat="1" ht="19.5" customHeight="1" x14ac:dyDescent="0.4">
      <c r="A77" s="868" t="s">
        <v>198</v>
      </c>
      <c r="B77" s="868" t="s">
        <v>276</v>
      </c>
      <c r="C77" s="497" t="s">
        <v>285</v>
      </c>
      <c r="D77" s="168" t="s">
        <v>287</v>
      </c>
      <c r="E77" s="218"/>
      <c r="F77" s="54">
        <v>2.2349999999999999</v>
      </c>
      <c r="G77" s="43">
        <v>3.5</v>
      </c>
      <c r="H77" s="43"/>
      <c r="I77" s="43"/>
      <c r="J77" s="43"/>
      <c r="K77" s="501">
        <f>SUM(F77:H77)</f>
        <v>5.7349999999999994</v>
      </c>
      <c r="L77" s="512">
        <f t="shared" si="28"/>
        <v>38.971229293809941</v>
      </c>
      <c r="M77" s="513">
        <f t="shared" si="29"/>
        <v>61.028770706190073</v>
      </c>
      <c r="N77" s="504">
        <f t="shared" si="27"/>
        <v>5</v>
      </c>
      <c r="O77" s="23"/>
      <c r="P77" s="43">
        <v>3.8690000000000002</v>
      </c>
      <c r="Q77" s="171"/>
      <c r="R77" s="171" t="s">
        <v>42</v>
      </c>
      <c r="S77" s="200">
        <v>46.3</v>
      </c>
      <c r="T77" s="200">
        <v>1.79</v>
      </c>
      <c r="U77" s="100">
        <v>35</v>
      </c>
      <c r="V77" s="23">
        <v>53.49</v>
      </c>
      <c r="W77" s="100">
        <v>35</v>
      </c>
      <c r="X77" s="23">
        <v>53.49</v>
      </c>
      <c r="Y77" s="23">
        <v>6</v>
      </c>
      <c r="Z77" s="26">
        <v>27390</v>
      </c>
      <c r="AA77" s="172">
        <v>387.00255567725458</v>
      </c>
      <c r="AB77" s="173">
        <f>O77/AA77*1000000/365*1000</f>
        <v>0</v>
      </c>
      <c r="AC77" s="29"/>
      <c r="AD77" s="29" t="s">
        <v>42</v>
      </c>
      <c r="AE77" s="30" t="s">
        <v>205</v>
      </c>
      <c r="AF77" s="29"/>
      <c r="AG77" s="31" t="s">
        <v>42</v>
      </c>
      <c r="AH77" s="789"/>
      <c r="AI77" s="798"/>
      <c r="AJ77" s="798"/>
      <c r="AK77" s="798"/>
      <c r="AL77" s="802"/>
      <c r="AM77" s="808">
        <f>K77</f>
        <v>5.7349999999999994</v>
      </c>
      <c r="AN77" s="36">
        <v>3.8690000000000002</v>
      </c>
      <c r="AO77" s="36">
        <v>4.3559999999999999</v>
      </c>
      <c r="AP77" s="37">
        <v>5.3070000000000004</v>
      </c>
      <c r="AQ77" s="38">
        <v>6.4660000000000002</v>
      </c>
      <c r="AR77" s="44">
        <f>AN77</f>
        <v>3.8690000000000002</v>
      </c>
      <c r="AS77" s="36">
        <v>4.617</v>
      </c>
      <c r="AT77" s="44">
        <f>AVERAGE(AS77,AV77)</f>
        <v>5.4079999999999995</v>
      </c>
      <c r="AU77" s="44"/>
      <c r="AV77" s="36">
        <v>6.1989999999999998</v>
      </c>
      <c r="AW77" s="37"/>
      <c r="AX77" s="543">
        <v>8.3249999999999993</v>
      </c>
      <c r="AY77" s="831">
        <v>-5.04</v>
      </c>
      <c r="AZ77" s="164"/>
      <c r="BA77" s="165"/>
      <c r="BB77" s="167"/>
      <c r="BC77" s="120"/>
      <c r="BD77" s="90"/>
      <c r="BE77" s="90"/>
      <c r="BF77" s="90"/>
      <c r="BG77" s="90"/>
      <c r="BH77" s="90"/>
      <c r="BI77" s="90"/>
      <c r="BJ77" s="90"/>
      <c r="BK77" s="90"/>
      <c r="BL77" s="90"/>
      <c r="BM77" s="167"/>
      <c r="BN77" s="167"/>
      <c r="BO77" s="167"/>
      <c r="BP77" s="167"/>
      <c r="BQ77" s="167"/>
      <c r="BR77" s="167"/>
      <c r="BS77" s="167"/>
      <c r="BT77" s="167"/>
      <c r="BU77" s="167"/>
      <c r="BV77" s="167"/>
      <c r="BW77" s="167"/>
      <c r="BX77" s="167"/>
      <c r="BY77" s="167"/>
      <c r="BZ77" s="167"/>
      <c r="CA77" s="167"/>
      <c r="CB77" s="167"/>
      <c r="CC77" s="167"/>
      <c r="CD77" s="167"/>
      <c r="CE77" s="167"/>
      <c r="CF77" s="167"/>
      <c r="CG77" s="167"/>
      <c r="CH77" s="167"/>
      <c r="CI77" s="167"/>
      <c r="CJ77" s="167"/>
      <c r="CK77" s="167"/>
      <c r="CL77" s="167"/>
      <c r="CM77" s="167"/>
      <c r="CN77" s="167"/>
      <c r="CO77" s="167"/>
      <c r="CP77" s="167"/>
      <c r="CQ77" s="167"/>
      <c r="CR77" s="167"/>
      <c r="CS77" s="167"/>
      <c r="CT77" s="167"/>
      <c r="CU77" s="167"/>
      <c r="CV77" s="167"/>
      <c r="CW77" s="167"/>
      <c r="CX77" s="167"/>
      <c r="CY77" s="167"/>
      <c r="CZ77" s="167"/>
      <c r="DA77" s="167"/>
      <c r="DB77" s="167"/>
      <c r="DC77" s="167"/>
      <c r="DD77" s="167"/>
      <c r="DE77" s="167"/>
      <c r="DF77" s="167"/>
      <c r="DG77" s="167"/>
      <c r="DH77" s="167"/>
      <c r="DI77" s="167"/>
      <c r="DJ77" s="167"/>
      <c r="DK77" s="167"/>
      <c r="DL77" s="167"/>
      <c r="DM77" s="167"/>
      <c r="DN77" s="167"/>
      <c r="DO77" s="167"/>
      <c r="DP77" s="167"/>
      <c r="DQ77" s="167"/>
      <c r="DR77" s="167"/>
      <c r="DS77" s="167"/>
      <c r="DT77" s="167"/>
      <c r="DU77" s="167"/>
      <c r="DV77" s="167"/>
      <c r="DW77" s="167"/>
      <c r="DX77" s="167"/>
      <c r="DY77" s="167"/>
      <c r="DZ77" s="167"/>
      <c r="EA77" s="167"/>
      <c r="EB77" s="167"/>
      <c r="EC77" s="167"/>
      <c r="ED77" s="167"/>
      <c r="EE77" s="167"/>
      <c r="EF77" s="167"/>
      <c r="EG77" s="167"/>
      <c r="EH77" s="167"/>
      <c r="EI77" s="167"/>
      <c r="EJ77" s="167"/>
      <c r="EK77" s="167"/>
      <c r="EL77" s="167"/>
      <c r="EM77" s="167"/>
      <c r="EN77" s="167"/>
      <c r="EO77" s="167"/>
      <c r="EP77" s="167"/>
      <c r="EQ77" s="167"/>
      <c r="ER77" s="167"/>
      <c r="ES77" s="167"/>
      <c r="ET77" s="167"/>
      <c r="EU77" s="167"/>
      <c r="EV77" s="167"/>
      <c r="EW77" s="167"/>
      <c r="EX77" s="167"/>
      <c r="EY77" s="167"/>
      <c r="EZ77" s="167"/>
      <c r="FA77" s="167"/>
      <c r="FB77" s="167"/>
      <c r="FC77" s="167"/>
      <c r="FD77" s="167"/>
      <c r="FE77" s="167"/>
      <c r="FF77" s="167"/>
      <c r="FG77" s="167"/>
      <c r="FH77" s="167"/>
      <c r="FI77" s="167"/>
      <c r="FJ77" s="167"/>
      <c r="FK77" s="167"/>
      <c r="FL77" s="167"/>
      <c r="FM77" s="167"/>
      <c r="FN77" s="167"/>
      <c r="FO77" s="167"/>
      <c r="FP77" s="167"/>
      <c r="FQ77" s="167"/>
      <c r="FR77" s="167"/>
      <c r="FS77" s="167"/>
      <c r="FT77" s="167"/>
      <c r="FU77" s="167"/>
      <c r="FV77" s="167"/>
      <c r="FW77" s="167"/>
      <c r="FX77" s="167"/>
      <c r="FY77" s="167"/>
      <c r="FZ77" s="167"/>
      <c r="GA77" s="167"/>
      <c r="GB77" s="167"/>
      <c r="GC77" s="167"/>
      <c r="GD77" s="167"/>
      <c r="GE77" s="167"/>
      <c r="GF77" s="167"/>
      <c r="GG77" s="167"/>
      <c r="GH77" s="167"/>
      <c r="GI77" s="167"/>
      <c r="GJ77" s="167"/>
      <c r="GK77" s="167"/>
      <c r="GL77" s="167"/>
      <c r="GM77" s="167"/>
      <c r="GN77" s="167"/>
      <c r="GO77" s="167"/>
      <c r="GP77" s="167"/>
      <c r="GQ77" s="167"/>
      <c r="GR77" s="167"/>
      <c r="GS77" s="167"/>
      <c r="GT77" s="167"/>
      <c r="GU77" s="167"/>
      <c r="GV77" s="167"/>
      <c r="GW77" s="167"/>
      <c r="GX77" s="167"/>
      <c r="GY77" s="167"/>
      <c r="GZ77" s="167"/>
      <c r="HA77" s="167"/>
      <c r="HB77" s="167"/>
      <c r="HC77" s="167"/>
      <c r="HD77" s="167"/>
      <c r="HE77" s="167"/>
      <c r="HF77" s="167"/>
      <c r="HG77" s="167"/>
      <c r="HH77" s="167"/>
      <c r="HI77" s="167"/>
      <c r="HJ77" s="167"/>
      <c r="HK77" s="167"/>
      <c r="HL77" s="167"/>
      <c r="HM77" s="167"/>
      <c r="HN77" s="167"/>
      <c r="HO77" s="167"/>
      <c r="HP77" s="167"/>
      <c r="HQ77" s="167"/>
      <c r="HR77" s="167"/>
      <c r="HS77" s="167"/>
    </row>
    <row r="78" spans="1:227" s="2" customFormat="1" ht="19.5" customHeight="1" x14ac:dyDescent="0.4">
      <c r="A78" s="868" t="s">
        <v>198</v>
      </c>
      <c r="B78" s="868" t="s">
        <v>276</v>
      </c>
      <c r="C78" s="497" t="s">
        <v>285</v>
      </c>
      <c r="D78" s="168" t="s">
        <v>288</v>
      </c>
      <c r="E78" s="218"/>
      <c r="F78" s="54"/>
      <c r="G78" s="43"/>
      <c r="H78" s="43"/>
      <c r="I78" s="43"/>
      <c r="J78" s="43"/>
      <c r="K78" s="501">
        <v>9.6000000000000002E-2</v>
      </c>
      <c r="L78" s="512">
        <f t="shared" si="28"/>
        <v>0</v>
      </c>
      <c r="M78" s="513">
        <f t="shared" si="29"/>
        <v>0</v>
      </c>
      <c r="N78" s="504">
        <f t="shared" si="27"/>
        <v>3</v>
      </c>
      <c r="O78" s="23"/>
      <c r="P78" s="43">
        <v>9.6000000000000002E-2</v>
      </c>
      <c r="Q78" s="171"/>
      <c r="R78" s="171" t="s">
        <v>42</v>
      </c>
      <c r="S78" s="200">
        <v>62.8</v>
      </c>
      <c r="T78" s="200">
        <v>0.06</v>
      </c>
      <c r="U78" s="100">
        <v>35</v>
      </c>
      <c r="V78" s="23">
        <v>42.86</v>
      </c>
      <c r="W78" s="100">
        <v>35</v>
      </c>
      <c r="X78" s="23">
        <v>42.86</v>
      </c>
      <c r="Y78" s="23">
        <v>6.8</v>
      </c>
      <c r="Z78" s="26">
        <v>1587</v>
      </c>
      <c r="AA78" s="172">
        <v>165.73011885956961</v>
      </c>
      <c r="AB78" s="173">
        <f>O78/AA78*1000000/365*1000</f>
        <v>0</v>
      </c>
      <c r="AC78" s="29"/>
      <c r="AD78" s="29"/>
      <c r="AE78" s="30"/>
      <c r="AF78" s="29"/>
      <c r="AG78" s="31"/>
      <c r="AH78" s="789"/>
      <c r="AI78" s="798"/>
      <c r="AJ78" s="798"/>
      <c r="AK78" s="798"/>
      <c r="AL78" s="802"/>
      <c r="AM78" s="808">
        <f>K78</f>
        <v>9.6000000000000002E-2</v>
      </c>
      <c r="AN78" s="36">
        <v>9.6000000000000002E-2</v>
      </c>
      <c r="AO78" s="36">
        <v>0.10199999999999999</v>
      </c>
      <c r="AP78" s="37">
        <v>0.113</v>
      </c>
      <c r="AQ78" s="38">
        <v>0.124</v>
      </c>
      <c r="AR78" s="44">
        <f>AN78</f>
        <v>9.6000000000000002E-2</v>
      </c>
      <c r="AS78" s="36">
        <v>0.108</v>
      </c>
      <c r="AT78" s="44">
        <f>AVERAGE(AS78,AV78)</f>
        <v>0.12</v>
      </c>
      <c r="AU78" s="44"/>
      <c r="AV78" s="36">
        <v>0.13200000000000001</v>
      </c>
      <c r="AW78" s="37"/>
      <c r="AX78" s="543">
        <v>0.161</v>
      </c>
      <c r="AY78" s="831">
        <v>-6.5000000000000002E-2</v>
      </c>
      <c r="AZ78" s="164"/>
      <c r="BA78" s="165"/>
      <c r="BB78" s="167"/>
      <c r="BC78" s="120"/>
      <c r="BD78" s="90"/>
      <c r="BE78" s="90"/>
      <c r="BF78" s="90"/>
      <c r="BG78" s="90"/>
      <c r="BH78" s="90"/>
      <c r="BI78" s="90"/>
      <c r="BJ78" s="90"/>
      <c r="BK78" s="90"/>
      <c r="BL78" s="90"/>
      <c r="BM78" s="167"/>
      <c r="BN78" s="167"/>
      <c r="BO78" s="167"/>
      <c r="BP78" s="167"/>
      <c r="BQ78" s="167"/>
      <c r="BR78" s="167"/>
      <c r="BS78" s="167"/>
      <c r="BT78" s="167"/>
      <c r="BU78" s="167"/>
      <c r="BV78" s="167"/>
      <c r="BW78" s="167"/>
      <c r="BX78" s="167"/>
      <c r="BY78" s="167"/>
      <c r="BZ78" s="167"/>
      <c r="CA78" s="167"/>
      <c r="CB78" s="167"/>
      <c r="CC78" s="167"/>
      <c r="CD78" s="167"/>
      <c r="CE78" s="167"/>
      <c r="CF78" s="167"/>
      <c r="CG78" s="167"/>
      <c r="CH78" s="167"/>
      <c r="CI78" s="167"/>
      <c r="CJ78" s="167"/>
      <c r="CK78" s="167"/>
      <c r="CL78" s="167"/>
      <c r="CM78" s="167"/>
      <c r="CN78" s="167"/>
      <c r="CO78" s="167"/>
      <c r="CP78" s="167"/>
      <c r="CQ78" s="167"/>
      <c r="CR78" s="167"/>
      <c r="CS78" s="167"/>
      <c r="CT78" s="167"/>
      <c r="CU78" s="167"/>
      <c r="CV78" s="167"/>
      <c r="CW78" s="167"/>
      <c r="CX78" s="167"/>
      <c r="CY78" s="167"/>
      <c r="CZ78" s="167"/>
      <c r="DA78" s="167"/>
      <c r="DB78" s="167"/>
      <c r="DC78" s="167"/>
      <c r="DD78" s="167"/>
      <c r="DE78" s="167"/>
      <c r="DF78" s="167"/>
      <c r="DG78" s="167"/>
      <c r="DH78" s="167"/>
      <c r="DI78" s="167"/>
      <c r="DJ78" s="167"/>
      <c r="DK78" s="167"/>
      <c r="DL78" s="167"/>
      <c r="DM78" s="167"/>
      <c r="DN78" s="167"/>
      <c r="DO78" s="167"/>
      <c r="DP78" s="167"/>
      <c r="DQ78" s="167"/>
      <c r="DR78" s="167"/>
      <c r="DS78" s="167"/>
      <c r="DT78" s="167"/>
      <c r="DU78" s="167"/>
      <c r="DV78" s="167"/>
      <c r="DW78" s="167"/>
      <c r="DX78" s="167"/>
      <c r="DY78" s="167"/>
      <c r="DZ78" s="167"/>
      <c r="EA78" s="167"/>
      <c r="EB78" s="167"/>
      <c r="EC78" s="167"/>
      <c r="ED78" s="167"/>
      <c r="EE78" s="167"/>
      <c r="EF78" s="167"/>
      <c r="EG78" s="167"/>
      <c r="EH78" s="167"/>
      <c r="EI78" s="167"/>
      <c r="EJ78" s="167"/>
      <c r="EK78" s="167"/>
      <c r="EL78" s="167"/>
      <c r="EM78" s="167"/>
      <c r="EN78" s="167"/>
      <c r="EO78" s="167"/>
      <c r="EP78" s="167"/>
      <c r="EQ78" s="167"/>
      <c r="ER78" s="167"/>
      <c r="ES78" s="167"/>
      <c r="ET78" s="167"/>
      <c r="EU78" s="167"/>
      <c r="EV78" s="167"/>
      <c r="EW78" s="167"/>
      <c r="EX78" s="167"/>
      <c r="EY78" s="167"/>
      <c r="EZ78" s="167"/>
      <c r="FA78" s="167"/>
      <c r="FB78" s="167"/>
      <c r="FC78" s="167"/>
      <c r="FD78" s="167"/>
      <c r="FE78" s="167"/>
      <c r="FF78" s="167"/>
      <c r="FG78" s="167"/>
      <c r="FH78" s="167"/>
      <c r="FI78" s="167"/>
      <c r="FJ78" s="167"/>
      <c r="FK78" s="167"/>
      <c r="FL78" s="167"/>
      <c r="FM78" s="167"/>
      <c r="FN78" s="167"/>
      <c r="FO78" s="167"/>
      <c r="FP78" s="167"/>
      <c r="FQ78" s="167"/>
      <c r="FR78" s="167"/>
      <c r="FS78" s="167"/>
      <c r="FT78" s="167"/>
      <c r="FU78" s="167"/>
      <c r="FV78" s="167"/>
      <c r="FW78" s="167"/>
      <c r="FX78" s="167"/>
      <c r="FY78" s="167"/>
      <c r="FZ78" s="167"/>
      <c r="GA78" s="167"/>
      <c r="GB78" s="167"/>
      <c r="GC78" s="167"/>
      <c r="GD78" s="167"/>
      <c r="GE78" s="167"/>
      <c r="GF78" s="167"/>
      <c r="GG78" s="167"/>
      <c r="GH78" s="167"/>
      <c r="GI78" s="167"/>
      <c r="GJ78" s="167"/>
      <c r="GK78" s="167"/>
      <c r="GL78" s="167"/>
      <c r="GM78" s="167"/>
      <c r="GN78" s="167"/>
      <c r="GO78" s="167"/>
      <c r="GP78" s="167"/>
      <c r="GQ78" s="167"/>
      <c r="GR78" s="167"/>
      <c r="GS78" s="167"/>
      <c r="GT78" s="167"/>
      <c r="GU78" s="167"/>
      <c r="GV78" s="167"/>
      <c r="GW78" s="167"/>
      <c r="GX78" s="167"/>
      <c r="GY78" s="167"/>
      <c r="GZ78" s="167"/>
      <c r="HA78" s="167"/>
      <c r="HB78" s="167"/>
      <c r="HC78" s="167"/>
      <c r="HD78" s="167"/>
      <c r="HE78" s="167"/>
      <c r="HF78" s="167"/>
      <c r="HG78" s="167"/>
      <c r="HH78" s="167"/>
      <c r="HI78" s="167"/>
      <c r="HJ78" s="167"/>
      <c r="HK78" s="167"/>
      <c r="HL78" s="167"/>
      <c r="HM78" s="167"/>
      <c r="HN78" s="167"/>
      <c r="HO78" s="167"/>
      <c r="HP78" s="167"/>
      <c r="HQ78" s="167"/>
      <c r="HR78" s="167"/>
      <c r="HS78" s="167"/>
    </row>
    <row r="79" spans="1:227" s="2" customFormat="1" ht="19.5" customHeight="1" x14ac:dyDescent="0.4">
      <c r="A79" s="868" t="s">
        <v>38</v>
      </c>
      <c r="B79" s="868" t="s">
        <v>118</v>
      </c>
      <c r="C79" s="497" t="s">
        <v>119</v>
      </c>
      <c r="D79" s="16" t="s">
        <v>121</v>
      </c>
      <c r="E79" s="19"/>
      <c r="F79" s="54">
        <v>0.3</v>
      </c>
      <c r="G79" s="43"/>
      <c r="H79" s="43"/>
      <c r="I79" s="43"/>
      <c r="J79" s="43"/>
      <c r="K79" s="501">
        <f t="shared" ref="K79:K94" si="30">SUM(F79:J79)</f>
        <v>0.3</v>
      </c>
      <c r="L79" s="512">
        <f t="shared" si="28"/>
        <v>100</v>
      </c>
      <c r="M79" s="513">
        <f t="shared" si="29"/>
        <v>0</v>
      </c>
      <c r="N79" s="504">
        <f t="shared" si="27"/>
        <v>3</v>
      </c>
      <c r="O79" s="59"/>
      <c r="P79" s="43">
        <f>[1]JH_2015!L68/1000000</f>
        <v>0.18083230000000003</v>
      </c>
      <c r="Q79" s="130"/>
      <c r="R79" s="25" t="s">
        <v>42</v>
      </c>
      <c r="S79" s="24">
        <f>+T79/P79</f>
        <v>0.23957556255160165</v>
      </c>
      <c r="T79" s="25">
        <f>[1]JH_2015!V68/1000000</f>
        <v>4.3323E-2</v>
      </c>
      <c r="U79" s="23">
        <v>79.92</v>
      </c>
      <c r="V79" s="23"/>
      <c r="W79" s="23"/>
      <c r="X79" s="23"/>
      <c r="Y79" s="23"/>
      <c r="Z79" s="26">
        <v>548</v>
      </c>
      <c r="AA79" s="27">
        <f t="shared" ref="AA79:AA85" si="31">P79/Z79*1000000/365*1000</f>
        <v>904.07109289071093</v>
      </c>
      <c r="AB79" s="28"/>
      <c r="AC79" s="29"/>
      <c r="AD79" s="30"/>
      <c r="AE79" s="29"/>
      <c r="AF79" s="29"/>
      <c r="AG79" s="31"/>
      <c r="AH79" s="114">
        <f t="shared" ref="AH79:AH94" si="32">K79</f>
        <v>0.3</v>
      </c>
      <c r="AI79" s="33"/>
      <c r="AJ79" s="33"/>
      <c r="AK79" s="33"/>
      <c r="AL79" s="34"/>
      <c r="AM79" s="35">
        <f>P79</f>
        <v>0.18083230000000003</v>
      </c>
      <c r="AN79" s="36">
        <v>0.23200000000000001</v>
      </c>
      <c r="AO79" s="36">
        <f>AVERAGE(AN79,AP79)</f>
        <v>0.26050000000000001</v>
      </c>
      <c r="AP79" s="37">
        <v>0.28899999999999998</v>
      </c>
      <c r="AQ79" s="38">
        <f t="shared" ref="AQ79:AQ94" si="33">AM79</f>
        <v>0.18083230000000003</v>
      </c>
      <c r="AR79" s="36">
        <v>0.28999999999999998</v>
      </c>
      <c r="AS79" s="36">
        <f t="shared" ref="AS79:AS94" si="34">AVERAGE(AR79,AT79)</f>
        <v>0.34050000000000002</v>
      </c>
      <c r="AT79" s="36">
        <v>0.39100000000000001</v>
      </c>
      <c r="AU79" s="36"/>
      <c r="AV79" s="36">
        <v>0.41199999999999998</v>
      </c>
      <c r="AW79" s="37"/>
      <c r="AX79" s="541">
        <v>-0.112</v>
      </c>
      <c r="AY79" s="145"/>
      <c r="AZ79" s="142"/>
      <c r="BA79" s="118"/>
      <c r="BB79" s="118"/>
      <c r="BC79" s="90"/>
      <c r="BD79" s="90"/>
      <c r="BE79" s="90"/>
      <c r="BF79" s="90"/>
      <c r="BG79" s="90"/>
      <c r="BH79" s="90"/>
      <c r="BI79" s="90"/>
      <c r="BJ79" s="90"/>
      <c r="BK79" s="90"/>
      <c r="BL79" s="90"/>
      <c r="BM79" s="90"/>
      <c r="BN79" s="90"/>
      <c r="BO79" s="90"/>
      <c r="BP79" s="90"/>
      <c r="BQ79" s="90"/>
      <c r="BR79" s="90"/>
      <c r="BS79" s="90"/>
      <c r="BT79" s="90"/>
      <c r="BU79" s="90"/>
      <c r="BV79" s="90"/>
      <c r="BW79" s="90"/>
      <c r="BX79" s="90"/>
      <c r="BY79" s="90"/>
      <c r="BZ79" s="90"/>
      <c r="CA79" s="90"/>
      <c r="CB79" s="90"/>
      <c r="CC79" s="90"/>
      <c r="CD79" s="90"/>
      <c r="CE79" s="90"/>
      <c r="CF79" s="90"/>
      <c r="CG79" s="90"/>
      <c r="CH79" s="90"/>
      <c r="CI79" s="90"/>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90"/>
      <c r="EF79" s="90"/>
      <c r="EG79" s="90"/>
      <c r="EH79" s="90"/>
      <c r="EI79" s="90"/>
      <c r="EJ79" s="90"/>
      <c r="EK79" s="90"/>
      <c r="EL79" s="90"/>
      <c r="EM79" s="90"/>
      <c r="EN79" s="90"/>
      <c r="EO79" s="90"/>
      <c r="EP79" s="90"/>
      <c r="EQ79" s="90"/>
      <c r="ER79" s="90"/>
      <c r="ES79" s="90"/>
      <c r="ET79" s="90"/>
      <c r="EU79" s="90"/>
      <c r="EV79" s="90"/>
      <c r="EW79" s="90"/>
      <c r="EX79" s="90"/>
      <c r="EY79" s="90"/>
      <c r="EZ79" s="90"/>
      <c r="FA79" s="90"/>
      <c r="FB79" s="90"/>
      <c r="FC79" s="90"/>
      <c r="FD79" s="90"/>
      <c r="FE79" s="90"/>
      <c r="FF79" s="90"/>
      <c r="FG79" s="90"/>
      <c r="FH79" s="90"/>
      <c r="FI79" s="90"/>
      <c r="FJ79" s="90"/>
      <c r="FK79" s="90"/>
      <c r="FL79" s="90"/>
      <c r="FM79" s="90"/>
      <c r="FN79" s="90"/>
      <c r="FO79" s="90"/>
      <c r="FP79" s="90"/>
      <c r="FQ79" s="90"/>
      <c r="FR79" s="90"/>
      <c r="FS79" s="90"/>
      <c r="FT79" s="90"/>
      <c r="FU79" s="90"/>
      <c r="FV79" s="90"/>
      <c r="FW79" s="90"/>
      <c r="FX79" s="90"/>
      <c r="FY79" s="90"/>
      <c r="FZ79" s="90"/>
      <c r="GA79" s="90"/>
      <c r="GB79" s="90"/>
      <c r="GC79" s="90"/>
      <c r="GD79" s="90"/>
      <c r="GE79" s="90"/>
      <c r="GF79" s="90"/>
      <c r="GG79" s="90"/>
      <c r="GH79" s="90"/>
      <c r="GI79" s="90"/>
      <c r="GJ79" s="90"/>
      <c r="GK79" s="90"/>
      <c r="GL79" s="90"/>
      <c r="GM79" s="90"/>
      <c r="GN79" s="90"/>
      <c r="GO79" s="90"/>
      <c r="GP79" s="90"/>
      <c r="GQ79" s="90"/>
      <c r="GR79" s="90"/>
      <c r="GS79" s="90"/>
      <c r="GT79" s="90"/>
      <c r="GU79" s="90"/>
      <c r="GV79" s="90"/>
      <c r="GW79" s="90"/>
      <c r="GX79" s="90"/>
      <c r="GY79" s="90"/>
      <c r="GZ79" s="90"/>
      <c r="HA79" s="90"/>
      <c r="HB79" s="90"/>
      <c r="HC79" s="90"/>
      <c r="HD79" s="90"/>
      <c r="HE79" s="90"/>
      <c r="HF79" s="90"/>
      <c r="HG79" s="90"/>
      <c r="HH79" s="90"/>
      <c r="HI79" s="90"/>
      <c r="HJ79" s="90"/>
      <c r="HK79" s="90"/>
      <c r="HL79" s="90"/>
      <c r="HM79" s="90"/>
      <c r="HN79" s="90"/>
      <c r="HO79" s="90"/>
      <c r="HP79" s="90"/>
      <c r="HQ79" s="90"/>
      <c r="HR79" s="90"/>
      <c r="HS79" s="90"/>
    </row>
    <row r="80" spans="1:227" s="2" customFormat="1" ht="19.5" customHeight="1" x14ac:dyDescent="0.4">
      <c r="A80" s="868" t="s">
        <v>38</v>
      </c>
      <c r="B80" s="868" t="s">
        <v>118</v>
      </c>
      <c r="C80" s="497" t="s">
        <v>119</v>
      </c>
      <c r="D80" s="16" t="s">
        <v>124</v>
      </c>
      <c r="E80" s="19"/>
      <c r="F80" s="54">
        <v>0.10199999999999999</v>
      </c>
      <c r="G80" s="43"/>
      <c r="H80" s="43"/>
      <c r="I80" s="43"/>
      <c r="J80" s="43"/>
      <c r="K80" s="501">
        <f t="shared" si="30"/>
        <v>0.10199999999999999</v>
      </c>
      <c r="L80" s="512">
        <f t="shared" si="28"/>
        <v>100</v>
      </c>
      <c r="M80" s="513">
        <f t="shared" si="29"/>
        <v>0</v>
      </c>
      <c r="N80" s="504">
        <f t="shared" si="27"/>
        <v>5</v>
      </c>
      <c r="O80" s="59"/>
      <c r="P80" s="128">
        <f>[1]JH_2015!L71/1000000</f>
        <v>3.56169E-2</v>
      </c>
      <c r="Q80" s="130"/>
      <c r="R80" s="25" t="s">
        <v>42</v>
      </c>
      <c r="S80" s="24">
        <f>+T80/P80</f>
        <v>0.41617883645123521</v>
      </c>
      <c r="T80" s="25">
        <f>[1]JH_2015!V71/1000000</f>
        <v>1.4822999999999999E-2</v>
      </c>
      <c r="U80" s="23">
        <v>83.78</v>
      </c>
      <c r="V80" s="23"/>
      <c r="W80" s="23"/>
      <c r="X80" s="23"/>
      <c r="Y80" s="23"/>
      <c r="Z80" s="26">
        <v>44</v>
      </c>
      <c r="AA80" s="27">
        <f t="shared" si="31"/>
        <v>2217.7397260273974</v>
      </c>
      <c r="AB80" s="28"/>
      <c r="AC80" s="29"/>
      <c r="AD80" s="30"/>
      <c r="AE80" s="29"/>
      <c r="AF80" s="29"/>
      <c r="AG80" s="31"/>
      <c r="AH80" s="114">
        <f t="shared" si="32"/>
        <v>0.10199999999999999</v>
      </c>
      <c r="AI80" s="33"/>
      <c r="AJ80" s="33"/>
      <c r="AK80" s="33"/>
      <c r="AL80" s="34"/>
      <c r="AM80" s="35">
        <v>0.03</v>
      </c>
      <c r="AN80" s="36">
        <v>3.1E-2</v>
      </c>
      <c r="AO80" s="36">
        <f>AVERAGE(AN80,AP80)</f>
        <v>3.15E-2</v>
      </c>
      <c r="AP80" s="37">
        <v>3.2000000000000001E-2</v>
      </c>
      <c r="AQ80" s="38">
        <f t="shared" si="33"/>
        <v>0.03</v>
      </c>
      <c r="AR80" s="36">
        <v>3.3000000000000002E-2</v>
      </c>
      <c r="AS80" s="36">
        <f t="shared" si="34"/>
        <v>3.4000000000000002E-2</v>
      </c>
      <c r="AT80" s="36">
        <v>3.5000000000000003E-2</v>
      </c>
      <c r="AU80" s="36"/>
      <c r="AV80" s="36">
        <v>3.6999999999999998E-2</v>
      </c>
      <c r="AW80" s="37"/>
      <c r="AX80" s="541">
        <v>6.5000000000000002E-2</v>
      </c>
      <c r="AY80" s="119"/>
      <c r="AZ80" s="118"/>
      <c r="BA80" s="142"/>
      <c r="BB80" s="142"/>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c r="CU80" s="90"/>
      <c r="CV80" s="90"/>
      <c r="CW80" s="90"/>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90"/>
      <c r="EF80" s="90"/>
      <c r="EG80" s="90"/>
      <c r="EH80" s="90"/>
      <c r="EI80" s="90"/>
      <c r="EJ80" s="90"/>
      <c r="EK80" s="90"/>
      <c r="EL80" s="90"/>
      <c r="EM80" s="90"/>
      <c r="EN80" s="90"/>
      <c r="EO80" s="90"/>
      <c r="EP80" s="90"/>
      <c r="EQ80" s="90"/>
      <c r="ER80" s="90"/>
      <c r="ES80" s="90"/>
      <c r="ET80" s="90"/>
      <c r="EU80" s="90"/>
      <c r="EV80" s="90"/>
      <c r="EW80" s="90"/>
      <c r="EX80" s="90"/>
      <c r="EY80" s="90"/>
      <c r="EZ80" s="90"/>
      <c r="FA80" s="90"/>
      <c r="FB80" s="90"/>
      <c r="FC80" s="90"/>
      <c r="FD80" s="90"/>
      <c r="FE80" s="90"/>
      <c r="FF80" s="90"/>
      <c r="FG80" s="90"/>
      <c r="FH80" s="90"/>
      <c r="FI80" s="90"/>
      <c r="FJ80" s="90"/>
      <c r="FK80" s="90"/>
      <c r="FL80" s="90"/>
      <c r="FM80" s="90"/>
      <c r="FN80" s="90"/>
      <c r="FO80" s="90"/>
      <c r="FP80" s="90"/>
      <c r="FQ80" s="90"/>
      <c r="FR80" s="90"/>
      <c r="FS80" s="90"/>
      <c r="FT80" s="90"/>
      <c r="FU80" s="90"/>
      <c r="FV80" s="90"/>
      <c r="FW80" s="90"/>
      <c r="FX80" s="90"/>
      <c r="FY80" s="90"/>
      <c r="FZ80" s="90"/>
      <c r="GA80" s="90"/>
      <c r="GB80" s="90"/>
      <c r="GC80" s="90"/>
      <c r="GD80" s="90"/>
      <c r="GE80" s="90"/>
      <c r="GF80" s="90"/>
      <c r="GG80" s="90"/>
      <c r="GH80" s="90"/>
      <c r="GI80" s="90"/>
      <c r="GJ80" s="90"/>
      <c r="GK80" s="90"/>
      <c r="GL80" s="90"/>
      <c r="GM80" s="90"/>
      <c r="GN80" s="90"/>
      <c r="GO80" s="90"/>
      <c r="GP80" s="90"/>
      <c r="GQ80" s="90"/>
      <c r="GR80" s="90"/>
      <c r="GS80" s="90"/>
      <c r="GT80" s="90"/>
      <c r="GU80" s="90"/>
      <c r="GV80" s="90"/>
      <c r="GW80" s="90"/>
      <c r="GX80" s="90"/>
      <c r="GY80" s="90"/>
      <c r="GZ80" s="90"/>
      <c r="HA80" s="90"/>
      <c r="HB80" s="90"/>
      <c r="HC80" s="90"/>
      <c r="HD80" s="90"/>
      <c r="HE80" s="90"/>
      <c r="HF80" s="90"/>
      <c r="HG80" s="90"/>
      <c r="HH80" s="90"/>
      <c r="HI80" s="90"/>
      <c r="HJ80" s="90"/>
      <c r="HK80" s="90"/>
      <c r="HL80" s="90"/>
      <c r="HM80" s="90"/>
      <c r="HN80" s="90"/>
      <c r="HO80" s="90"/>
      <c r="HP80" s="90"/>
      <c r="HQ80" s="90"/>
      <c r="HR80" s="90"/>
      <c r="HS80" s="90"/>
    </row>
    <row r="81" spans="1:227" s="2" customFormat="1" ht="19.5" customHeight="1" x14ac:dyDescent="0.4">
      <c r="A81" s="868" t="s">
        <v>38</v>
      </c>
      <c r="B81" s="868" t="s">
        <v>118</v>
      </c>
      <c r="C81" s="497" t="s">
        <v>119</v>
      </c>
      <c r="D81" s="16" t="s">
        <v>125</v>
      </c>
      <c r="E81" s="19"/>
      <c r="F81" s="20">
        <v>6.3E-2</v>
      </c>
      <c r="G81" s="21"/>
      <c r="H81" s="21"/>
      <c r="I81" s="21"/>
      <c r="J81" s="21"/>
      <c r="K81" s="501">
        <f t="shared" si="30"/>
        <v>6.3E-2</v>
      </c>
      <c r="L81" s="512">
        <f t="shared" si="28"/>
        <v>100</v>
      </c>
      <c r="M81" s="513">
        <f t="shared" si="29"/>
        <v>0</v>
      </c>
      <c r="N81" s="504">
        <f t="shared" si="27"/>
        <v>1</v>
      </c>
      <c r="O81" s="59"/>
      <c r="P81" s="43"/>
      <c r="Q81" s="23" t="s">
        <v>42</v>
      </c>
      <c r="R81" s="23"/>
      <c r="S81" s="91"/>
      <c r="T81" s="25"/>
      <c r="U81" s="23">
        <v>74.2</v>
      </c>
      <c r="V81" s="23"/>
      <c r="W81" s="23"/>
      <c r="X81" s="23"/>
      <c r="Y81" s="23"/>
      <c r="Z81" s="26">
        <v>1412</v>
      </c>
      <c r="AA81" s="27">
        <f t="shared" si="31"/>
        <v>0</v>
      </c>
      <c r="AB81" s="28"/>
      <c r="AC81" s="29"/>
      <c r="AD81" s="30"/>
      <c r="AE81" s="29"/>
      <c r="AF81" s="29"/>
      <c r="AG81" s="31"/>
      <c r="AH81" s="114">
        <f t="shared" si="32"/>
        <v>6.3E-2</v>
      </c>
      <c r="AI81" s="33"/>
      <c r="AJ81" s="33"/>
      <c r="AK81" s="33"/>
      <c r="AL81" s="34"/>
      <c r="AM81" s="35">
        <f>P81</f>
        <v>0</v>
      </c>
      <c r="AN81" s="36">
        <v>3.2000000000000001E-2</v>
      </c>
      <c r="AO81" s="36">
        <f>AVERAGE(AN81,AP81)</f>
        <v>3.5500000000000004E-2</v>
      </c>
      <c r="AP81" s="37">
        <v>3.9E-2</v>
      </c>
      <c r="AQ81" s="38">
        <f t="shared" si="33"/>
        <v>0</v>
      </c>
      <c r="AR81" s="36">
        <v>3.7999999999999999E-2</v>
      </c>
      <c r="AS81" s="36">
        <f t="shared" si="34"/>
        <v>4.2999999999999997E-2</v>
      </c>
      <c r="AT81" s="36">
        <v>4.8000000000000001E-2</v>
      </c>
      <c r="AU81" s="36"/>
      <c r="AV81" s="36">
        <v>5.3999999999999999E-2</v>
      </c>
      <c r="AW81" s="37"/>
      <c r="AX81" s="541">
        <v>8.0000000000000002E-3</v>
      </c>
      <c r="AY81" s="119"/>
      <c r="AZ81" s="118"/>
      <c r="BA81" s="142"/>
      <c r="BB81" s="142"/>
      <c r="BC81" s="226"/>
      <c r="BD81" s="226"/>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c r="CU81" s="90"/>
      <c r="CV81" s="90"/>
      <c r="CW81" s="90"/>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90"/>
      <c r="EF81" s="90"/>
      <c r="EG81" s="90"/>
      <c r="EH81" s="90"/>
      <c r="EI81" s="90"/>
      <c r="EJ81" s="90"/>
      <c r="EK81" s="90"/>
      <c r="EL81" s="90"/>
      <c r="EM81" s="90"/>
      <c r="EN81" s="90"/>
      <c r="EO81" s="90"/>
      <c r="EP81" s="90"/>
      <c r="EQ81" s="90"/>
      <c r="ER81" s="90"/>
      <c r="ES81" s="90"/>
      <c r="ET81" s="90"/>
      <c r="EU81" s="90"/>
      <c r="EV81" s="90"/>
      <c r="EW81" s="90"/>
      <c r="EX81" s="90"/>
      <c r="EY81" s="90"/>
      <c r="EZ81" s="90"/>
      <c r="FA81" s="90"/>
      <c r="FB81" s="90"/>
      <c r="FC81" s="90"/>
      <c r="FD81" s="90"/>
      <c r="FE81" s="90"/>
      <c r="FF81" s="90"/>
      <c r="FG81" s="90"/>
      <c r="FH81" s="90"/>
      <c r="FI81" s="90"/>
      <c r="FJ81" s="90"/>
      <c r="FK81" s="90"/>
      <c r="FL81" s="90"/>
      <c r="FM81" s="90"/>
      <c r="FN81" s="90"/>
      <c r="FO81" s="90"/>
      <c r="FP81" s="90"/>
      <c r="FQ81" s="90"/>
      <c r="FR81" s="90"/>
      <c r="FS81" s="90"/>
      <c r="FT81" s="90"/>
      <c r="FU81" s="90"/>
      <c r="FV81" s="90"/>
      <c r="FW81" s="90"/>
      <c r="FX81" s="90"/>
      <c r="FY81" s="90"/>
      <c r="FZ81" s="90"/>
      <c r="GA81" s="90"/>
      <c r="GB81" s="90"/>
      <c r="GC81" s="90"/>
      <c r="GD81" s="90"/>
      <c r="GE81" s="90"/>
      <c r="GF81" s="90"/>
      <c r="GG81" s="90"/>
      <c r="GH81" s="90"/>
      <c r="GI81" s="90"/>
      <c r="GJ81" s="90"/>
      <c r="GK81" s="90"/>
      <c r="GL81" s="90"/>
      <c r="GM81" s="90"/>
      <c r="GN81" s="90"/>
      <c r="GO81" s="90"/>
      <c r="GP81" s="90"/>
      <c r="GQ81" s="90"/>
      <c r="GR81" s="90"/>
      <c r="GS81" s="90"/>
      <c r="GT81" s="90"/>
      <c r="GU81" s="90"/>
      <c r="GV81" s="90"/>
      <c r="GW81" s="90"/>
      <c r="GX81" s="90"/>
      <c r="GY81" s="90"/>
      <c r="GZ81" s="90"/>
      <c r="HA81" s="90"/>
      <c r="HB81" s="90"/>
      <c r="HC81" s="90"/>
      <c r="HD81" s="90"/>
      <c r="HE81" s="90"/>
      <c r="HF81" s="90"/>
      <c r="HG81" s="90"/>
      <c r="HH81" s="90"/>
      <c r="HI81" s="90"/>
      <c r="HJ81" s="90"/>
      <c r="HK81" s="90"/>
      <c r="HL81" s="90"/>
      <c r="HM81" s="90"/>
      <c r="HN81" s="90"/>
      <c r="HO81" s="90"/>
      <c r="HP81" s="90"/>
      <c r="HQ81" s="90"/>
      <c r="HR81" s="90"/>
      <c r="HS81" s="90"/>
    </row>
    <row r="82" spans="1:227" s="2" customFormat="1" ht="19.5" customHeight="1" x14ac:dyDescent="0.4">
      <c r="A82" s="868" t="s">
        <v>38</v>
      </c>
      <c r="B82" s="868" t="s">
        <v>118</v>
      </c>
      <c r="C82" s="497" t="s">
        <v>119</v>
      </c>
      <c r="D82" s="16" t="s">
        <v>126</v>
      </c>
      <c r="E82" s="19"/>
      <c r="F82" s="54">
        <v>0.42</v>
      </c>
      <c r="G82" s="43"/>
      <c r="H82" s="43"/>
      <c r="I82" s="43"/>
      <c r="J82" s="43"/>
      <c r="K82" s="501">
        <f t="shared" si="30"/>
        <v>0.42</v>
      </c>
      <c r="L82" s="512">
        <f t="shared" si="28"/>
        <v>100</v>
      </c>
      <c r="M82" s="513">
        <f t="shared" si="29"/>
        <v>0</v>
      </c>
      <c r="N82" s="504">
        <f t="shared" si="27"/>
        <v>3</v>
      </c>
      <c r="O82" s="59"/>
      <c r="P82" s="43">
        <f>[1]JH_2015!L73/1000000</f>
        <v>0.39060450000000008</v>
      </c>
      <c r="Q82" s="23"/>
      <c r="R82" s="23" t="s">
        <v>42</v>
      </c>
      <c r="S82" s="24">
        <f>+T82/P82</f>
        <v>0.23067834599959802</v>
      </c>
      <c r="T82" s="25">
        <f>[1]JH_2015!V73/1000000</f>
        <v>9.0104000000000004E-2</v>
      </c>
      <c r="U82" s="23">
        <v>87.07</v>
      </c>
      <c r="V82" s="23">
        <v>31.5</v>
      </c>
      <c r="W82" s="23"/>
      <c r="X82" s="23"/>
      <c r="Y82" s="23"/>
      <c r="Z82" s="26">
        <v>4214</v>
      </c>
      <c r="AA82" s="27">
        <f t="shared" si="31"/>
        <v>253.95095279271317</v>
      </c>
      <c r="AB82" s="28"/>
      <c r="AC82" s="29"/>
      <c r="AD82" s="30"/>
      <c r="AE82" s="29"/>
      <c r="AF82" s="29"/>
      <c r="AG82" s="31"/>
      <c r="AH82" s="114">
        <f t="shared" si="32"/>
        <v>0.42</v>
      </c>
      <c r="AI82" s="33"/>
      <c r="AJ82" s="33"/>
      <c r="AK82" s="33"/>
      <c r="AL82" s="34"/>
      <c r="AM82" s="35">
        <f>P82</f>
        <v>0.39060450000000008</v>
      </c>
      <c r="AN82" s="44">
        <v>0.41499999999999998</v>
      </c>
      <c r="AO82" s="36">
        <f>AVERAGE(AN82,AP82)</f>
        <v>0.47299999999999998</v>
      </c>
      <c r="AP82" s="45">
        <v>0.53100000000000003</v>
      </c>
      <c r="AQ82" s="38">
        <f t="shared" si="33"/>
        <v>0.39060450000000008</v>
      </c>
      <c r="AR82" s="44">
        <v>0.502</v>
      </c>
      <c r="AS82" s="36">
        <f t="shared" si="34"/>
        <v>0.58699999999999997</v>
      </c>
      <c r="AT82" s="36">
        <v>0.67200000000000004</v>
      </c>
      <c r="AU82" s="36"/>
      <c r="AV82" s="44">
        <v>0.72299999999999998</v>
      </c>
      <c r="AW82" s="45"/>
      <c r="AX82" s="542">
        <v>-0.30299999999999999</v>
      </c>
      <c r="AY82" s="119"/>
      <c r="AZ82" s="118"/>
      <c r="BA82" s="142"/>
      <c r="BB82" s="142"/>
      <c r="BC82" s="226"/>
      <c r="BD82" s="226"/>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90"/>
      <c r="EF82" s="90"/>
      <c r="EG82" s="90"/>
      <c r="EH82" s="90"/>
      <c r="EI82" s="90"/>
      <c r="EJ82" s="90"/>
      <c r="EK82" s="90"/>
      <c r="EL82" s="90"/>
      <c r="EM82" s="90"/>
      <c r="EN82" s="90"/>
      <c r="EO82" s="90"/>
      <c r="EP82" s="90"/>
      <c r="EQ82" s="90"/>
      <c r="ER82" s="90"/>
      <c r="ES82" s="90"/>
      <c r="ET82" s="90"/>
      <c r="EU82" s="90"/>
      <c r="EV82" s="90"/>
      <c r="EW82" s="90"/>
      <c r="EX82" s="90"/>
      <c r="EY82" s="90"/>
      <c r="EZ82" s="90"/>
      <c r="FA82" s="90"/>
      <c r="FB82" s="90"/>
      <c r="FC82" s="90"/>
      <c r="FD82" s="90"/>
      <c r="FE82" s="90"/>
      <c r="FF82" s="90"/>
      <c r="FG82" s="90"/>
      <c r="FH82" s="90"/>
      <c r="FI82" s="90"/>
      <c r="FJ82" s="90"/>
      <c r="FK82" s="90"/>
      <c r="FL82" s="90"/>
      <c r="FM82" s="90"/>
      <c r="FN82" s="90"/>
      <c r="FO82" s="90"/>
      <c r="FP82" s="90"/>
      <c r="FQ82" s="90"/>
      <c r="FR82" s="90"/>
      <c r="FS82" s="90"/>
      <c r="FT82" s="90"/>
      <c r="FU82" s="90"/>
      <c r="FV82" s="90"/>
      <c r="FW82" s="90"/>
      <c r="FX82" s="90"/>
      <c r="FY82" s="90"/>
      <c r="FZ82" s="90"/>
      <c r="GA82" s="90"/>
      <c r="GB82" s="90"/>
      <c r="GC82" s="90"/>
      <c r="GD82" s="90"/>
      <c r="GE82" s="90"/>
      <c r="GF82" s="90"/>
      <c r="GG82" s="90"/>
      <c r="GH82" s="90"/>
      <c r="GI82" s="90"/>
      <c r="GJ82" s="90"/>
      <c r="GK82" s="90"/>
      <c r="GL82" s="90"/>
      <c r="GM82" s="90"/>
      <c r="GN82" s="90"/>
      <c r="GO82" s="90"/>
      <c r="GP82" s="90"/>
      <c r="GQ82" s="90"/>
      <c r="GR82" s="90"/>
      <c r="GS82" s="90"/>
      <c r="GT82" s="90"/>
      <c r="GU82" s="90"/>
      <c r="GV82" s="90"/>
      <c r="GW82" s="90"/>
      <c r="GX82" s="90"/>
      <c r="GY82" s="90"/>
      <c r="GZ82" s="90"/>
      <c r="HA82" s="90"/>
      <c r="HB82" s="90"/>
      <c r="HC82" s="90"/>
      <c r="HD82" s="90"/>
      <c r="HE82" s="90"/>
      <c r="HF82" s="90"/>
      <c r="HG82" s="90"/>
      <c r="HH82" s="90"/>
      <c r="HI82" s="90"/>
      <c r="HJ82" s="90"/>
      <c r="HK82" s="90"/>
      <c r="HL82" s="90"/>
      <c r="HM82" s="90"/>
      <c r="HN82" s="90"/>
      <c r="HO82" s="90"/>
      <c r="HP82" s="90"/>
      <c r="HQ82" s="90"/>
      <c r="HR82" s="90"/>
      <c r="HS82" s="90"/>
    </row>
    <row r="83" spans="1:227" s="2" customFormat="1" ht="19.5" customHeight="1" x14ac:dyDescent="0.4">
      <c r="A83" s="868" t="s">
        <v>38</v>
      </c>
      <c r="B83" s="868" t="s">
        <v>118</v>
      </c>
      <c r="C83" s="497" t="s">
        <v>119</v>
      </c>
      <c r="D83" s="16" t="s">
        <v>127</v>
      </c>
      <c r="E83" s="19"/>
      <c r="F83" s="20">
        <v>1.139</v>
      </c>
      <c r="G83" s="21"/>
      <c r="H83" s="21"/>
      <c r="I83" s="21"/>
      <c r="J83" s="21"/>
      <c r="K83" s="501">
        <f t="shared" si="30"/>
        <v>1.139</v>
      </c>
      <c r="L83" s="512">
        <f t="shared" si="28"/>
        <v>100</v>
      </c>
      <c r="M83" s="513">
        <f t="shared" si="29"/>
        <v>0</v>
      </c>
      <c r="N83" s="504">
        <f t="shared" si="27"/>
        <v>5</v>
      </c>
      <c r="O83" s="59"/>
      <c r="P83" s="43">
        <f>[1]JH_2015!L74/1000000</f>
        <v>0.58328380000000002</v>
      </c>
      <c r="Q83" s="130"/>
      <c r="R83" s="25" t="s">
        <v>42</v>
      </c>
      <c r="S83" s="24">
        <f>+T83/P83</f>
        <v>0.18396533557078046</v>
      </c>
      <c r="T83" s="25">
        <f>[1]JH_2015!V74/1000000</f>
        <v>0.107304</v>
      </c>
      <c r="U83" s="23">
        <v>84.49</v>
      </c>
      <c r="V83" s="23">
        <v>17.600000000000001</v>
      </c>
      <c r="W83" s="23"/>
      <c r="X83" s="23"/>
      <c r="Y83" s="23"/>
      <c r="Z83" s="26">
        <v>3877</v>
      </c>
      <c r="AA83" s="27">
        <f t="shared" si="31"/>
        <v>412.18411354634458</v>
      </c>
      <c r="AB83" s="28"/>
      <c r="AC83" s="29"/>
      <c r="AD83" s="30"/>
      <c r="AE83" s="29"/>
      <c r="AF83" s="29"/>
      <c r="AG83" s="31"/>
      <c r="AH83" s="114">
        <f t="shared" si="32"/>
        <v>1.139</v>
      </c>
      <c r="AI83" s="33"/>
      <c r="AJ83" s="33"/>
      <c r="AK83" s="33"/>
      <c r="AL83" s="34"/>
      <c r="AM83" s="35">
        <f>P83</f>
        <v>0.58328380000000002</v>
      </c>
      <c r="AN83" s="36">
        <v>0.57599999999999996</v>
      </c>
      <c r="AO83" s="36">
        <f>AVERAGE(AN83,AP83)</f>
        <v>0.63100000000000001</v>
      </c>
      <c r="AP83" s="37">
        <v>0.68600000000000005</v>
      </c>
      <c r="AQ83" s="38">
        <f t="shared" si="33"/>
        <v>0.58328380000000002</v>
      </c>
      <c r="AR83" s="36">
        <v>0.67600000000000005</v>
      </c>
      <c r="AS83" s="36">
        <f t="shared" si="34"/>
        <v>0.76449999999999996</v>
      </c>
      <c r="AT83" s="36">
        <v>0.85299999999999998</v>
      </c>
      <c r="AU83" s="36"/>
      <c r="AV83" s="36">
        <v>0.92600000000000005</v>
      </c>
      <c r="AW83" s="37"/>
      <c r="AX83" s="541">
        <v>0.21299999999999999</v>
      </c>
      <c r="AY83" s="119"/>
      <c r="AZ83" s="142"/>
      <c r="BA83" s="142"/>
      <c r="BB83" s="142"/>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90"/>
      <c r="EF83" s="90"/>
      <c r="EG83" s="90"/>
      <c r="EH83" s="90"/>
      <c r="EI83" s="90"/>
      <c r="EJ83" s="90"/>
      <c r="EK83" s="90"/>
      <c r="EL83" s="90"/>
      <c r="EM83" s="90"/>
      <c r="EN83" s="90"/>
      <c r="EO83" s="90"/>
      <c r="EP83" s="90"/>
      <c r="EQ83" s="90"/>
      <c r="ER83" s="90"/>
      <c r="ES83" s="90"/>
      <c r="ET83" s="90"/>
      <c r="EU83" s="90"/>
      <c r="EV83" s="90"/>
      <c r="EW83" s="90"/>
      <c r="EX83" s="90"/>
      <c r="EY83" s="90"/>
      <c r="EZ83" s="90"/>
      <c r="FA83" s="90"/>
      <c r="FB83" s="90"/>
      <c r="FC83" s="90"/>
      <c r="FD83" s="90"/>
      <c r="FE83" s="90"/>
      <c r="FF83" s="90"/>
      <c r="FG83" s="90"/>
      <c r="FH83" s="90"/>
      <c r="FI83" s="90"/>
      <c r="FJ83" s="90"/>
      <c r="FK83" s="90"/>
      <c r="FL83" s="90"/>
      <c r="FM83" s="90"/>
      <c r="FN83" s="90"/>
      <c r="FO83" s="90"/>
      <c r="FP83" s="90"/>
      <c r="FQ83" s="90"/>
      <c r="FR83" s="90"/>
      <c r="FS83" s="90"/>
      <c r="FT83" s="90"/>
      <c r="FU83" s="90"/>
      <c r="FV83" s="90"/>
      <c r="FW83" s="90"/>
      <c r="FX83" s="90"/>
      <c r="FY83" s="90"/>
      <c r="FZ83" s="90"/>
      <c r="GA83" s="90"/>
      <c r="GB83" s="90"/>
      <c r="GC83" s="90"/>
      <c r="GD83" s="90"/>
      <c r="GE83" s="90"/>
      <c r="GF83" s="90"/>
      <c r="GG83" s="90"/>
      <c r="GH83" s="90"/>
      <c r="GI83" s="90"/>
      <c r="GJ83" s="90"/>
      <c r="GK83" s="90"/>
      <c r="GL83" s="90"/>
      <c r="GM83" s="90"/>
      <c r="GN83" s="90"/>
      <c r="GO83" s="90"/>
      <c r="GP83" s="90"/>
      <c r="GQ83" s="90"/>
      <c r="GR83" s="90"/>
      <c r="GS83" s="90"/>
      <c r="GT83" s="90"/>
      <c r="GU83" s="90"/>
      <c r="GV83" s="90"/>
      <c r="GW83" s="90"/>
      <c r="GX83" s="90"/>
      <c r="GY83" s="90"/>
      <c r="GZ83" s="90"/>
      <c r="HA83" s="90"/>
      <c r="HB83" s="90"/>
      <c r="HC83" s="90"/>
      <c r="HD83" s="90"/>
      <c r="HE83" s="90"/>
      <c r="HF83" s="90"/>
      <c r="HG83" s="90"/>
      <c r="HH83" s="90"/>
      <c r="HI83" s="90"/>
      <c r="HJ83" s="90"/>
      <c r="HK83" s="90"/>
      <c r="HL83" s="90"/>
      <c r="HM83" s="90"/>
      <c r="HN83" s="90"/>
      <c r="HO83" s="90"/>
      <c r="HP83" s="90"/>
      <c r="HQ83" s="90"/>
      <c r="HR83" s="90"/>
      <c r="HS83" s="90"/>
    </row>
    <row r="84" spans="1:227" s="2" customFormat="1" ht="19.5" customHeight="1" x14ac:dyDescent="0.4">
      <c r="A84" s="868" t="s">
        <v>38</v>
      </c>
      <c r="B84" s="868" t="s">
        <v>118</v>
      </c>
      <c r="C84" s="497" t="s">
        <v>119</v>
      </c>
      <c r="D84" s="16" t="s">
        <v>120</v>
      </c>
      <c r="E84" s="19"/>
      <c r="F84" s="20">
        <v>0.7</v>
      </c>
      <c r="G84" s="21">
        <v>0.36299999999999999</v>
      </c>
      <c r="H84" s="21"/>
      <c r="I84" s="21"/>
      <c r="J84" s="21"/>
      <c r="K84" s="501">
        <f t="shared" si="30"/>
        <v>1.0629999999999999</v>
      </c>
      <c r="L84" s="512">
        <f t="shared" si="28"/>
        <v>65.851364063969896</v>
      </c>
      <c r="M84" s="513">
        <f t="shared" si="29"/>
        <v>34.148635936030104</v>
      </c>
      <c r="N84" s="504">
        <f t="shared" si="27"/>
        <v>2</v>
      </c>
      <c r="O84" s="59"/>
      <c r="P84" s="531">
        <f>[1]JH_2015!L67/1000000</f>
        <v>1.3637414999999999</v>
      </c>
      <c r="Q84" s="130"/>
      <c r="R84" s="25" t="s">
        <v>42</v>
      </c>
      <c r="S84" s="24">
        <f>+T84/P84</f>
        <v>0.18615698063012676</v>
      </c>
      <c r="T84" s="25">
        <f>[1]JH_2015!V67/1000000</f>
        <v>0.25386999999999998</v>
      </c>
      <c r="U84" s="23">
        <v>91.23</v>
      </c>
      <c r="V84" s="23">
        <v>38.4</v>
      </c>
      <c r="W84" s="23"/>
      <c r="X84" s="23"/>
      <c r="Y84" s="23"/>
      <c r="Z84" s="26">
        <v>15524</v>
      </c>
      <c r="AA84" s="27">
        <f t="shared" si="31"/>
        <v>240.6775368585275</v>
      </c>
      <c r="AB84" s="28"/>
      <c r="AC84" s="29"/>
      <c r="AD84" s="30"/>
      <c r="AE84" s="29"/>
      <c r="AF84" s="29"/>
      <c r="AG84" s="31"/>
      <c r="AH84" s="32">
        <f t="shared" si="32"/>
        <v>1.0629999999999999</v>
      </c>
      <c r="AI84" s="33"/>
      <c r="AJ84" s="33"/>
      <c r="AK84" s="33"/>
      <c r="AL84" s="34"/>
      <c r="AM84" s="35">
        <v>1.5549999999999999</v>
      </c>
      <c r="AN84" s="110">
        <v>1.7509999999999999</v>
      </c>
      <c r="AO84" s="36">
        <v>2.1349999999999998</v>
      </c>
      <c r="AP84" s="1313">
        <v>2.6030000000000002</v>
      </c>
      <c r="AQ84" s="38">
        <f t="shared" si="33"/>
        <v>1.5549999999999999</v>
      </c>
      <c r="AR84" s="110">
        <v>1.9119999999999999</v>
      </c>
      <c r="AS84" s="36">
        <f t="shared" si="34"/>
        <v>2.3045</v>
      </c>
      <c r="AT84" s="36">
        <v>2.6970000000000001</v>
      </c>
      <c r="AU84" s="60"/>
      <c r="AV84" s="110">
        <v>3.8039999999999998</v>
      </c>
      <c r="AW84" s="1313"/>
      <c r="AX84" s="1314">
        <v>-2.7410000000000001</v>
      </c>
      <c r="AY84" s="119"/>
      <c r="AZ84" s="118"/>
      <c r="BA84" s="118"/>
      <c r="BB84" s="118"/>
      <c r="BC84" s="90"/>
      <c r="BD84" s="90"/>
      <c r="BE84" s="90"/>
      <c r="BF84" s="90"/>
      <c r="BG84" s="90"/>
      <c r="BH84" s="90"/>
      <c r="BI84" s="90"/>
      <c r="BJ84" s="90"/>
      <c r="BK84" s="90"/>
      <c r="BL84" s="90"/>
      <c r="BM84" s="90"/>
      <c r="BN84" s="90"/>
      <c r="BO84" s="90"/>
      <c r="BP84" s="90"/>
      <c r="BQ84" s="90"/>
      <c r="BR84" s="90"/>
      <c r="BS84" s="90"/>
      <c r="BT84" s="90"/>
      <c r="BU84" s="90"/>
      <c r="BV84" s="90"/>
      <c r="BW84" s="90"/>
      <c r="BX84" s="90"/>
      <c r="BY84" s="90"/>
      <c r="BZ84" s="90"/>
      <c r="CA84" s="90"/>
      <c r="CB84" s="90"/>
      <c r="CC84" s="90"/>
      <c r="CD84" s="90"/>
      <c r="CE84" s="90"/>
      <c r="CF84" s="90"/>
      <c r="CG84" s="90"/>
      <c r="CH84" s="90"/>
      <c r="CI84" s="90"/>
      <c r="CJ84" s="90"/>
      <c r="CK84" s="90"/>
      <c r="CL84" s="90"/>
      <c r="CM84" s="90"/>
      <c r="CN84" s="90"/>
      <c r="CO84" s="90"/>
      <c r="CP84" s="90"/>
      <c r="CQ84" s="90"/>
      <c r="CR84" s="90"/>
      <c r="CS84" s="90"/>
      <c r="CT84" s="90"/>
      <c r="CU84" s="90"/>
      <c r="CV84" s="90"/>
      <c r="CW84" s="90"/>
      <c r="CX84" s="90"/>
      <c r="CY84" s="90"/>
      <c r="CZ84" s="90"/>
      <c r="DA84" s="90"/>
      <c r="DB84" s="90"/>
      <c r="DC84" s="90"/>
      <c r="DD84" s="90"/>
      <c r="DE84" s="90"/>
      <c r="DF84" s="90"/>
      <c r="DG84" s="90"/>
      <c r="DH84" s="90"/>
      <c r="DI84" s="90"/>
      <c r="DJ84" s="90"/>
      <c r="DK84" s="90"/>
      <c r="DL84" s="90"/>
      <c r="DM84" s="90"/>
      <c r="DN84" s="90"/>
      <c r="DO84" s="90"/>
      <c r="DP84" s="90"/>
      <c r="DQ84" s="90"/>
      <c r="DR84" s="90"/>
      <c r="DS84" s="90"/>
      <c r="DT84" s="90"/>
      <c r="DU84" s="90"/>
      <c r="DV84" s="90"/>
      <c r="DW84" s="90"/>
      <c r="DX84" s="90"/>
      <c r="DY84" s="90"/>
      <c r="DZ84" s="90"/>
      <c r="EA84" s="90"/>
      <c r="EB84" s="90"/>
      <c r="EC84" s="90"/>
      <c r="ED84" s="90"/>
      <c r="EE84" s="90"/>
      <c r="EF84" s="90"/>
      <c r="EG84" s="90"/>
      <c r="EH84" s="90"/>
      <c r="EI84" s="90"/>
      <c r="EJ84" s="90"/>
      <c r="EK84" s="90"/>
      <c r="EL84" s="90"/>
      <c r="EM84" s="90"/>
      <c r="EN84" s="90"/>
      <c r="EO84" s="90"/>
      <c r="EP84" s="90"/>
      <c r="EQ84" s="90"/>
      <c r="ER84" s="90"/>
      <c r="ES84" s="90"/>
      <c r="ET84" s="90"/>
      <c r="EU84" s="90"/>
      <c r="EV84" s="90"/>
      <c r="EW84" s="90"/>
      <c r="EX84" s="90"/>
      <c r="EY84" s="90"/>
      <c r="EZ84" s="90"/>
      <c r="FA84" s="90"/>
      <c r="FB84" s="90"/>
      <c r="FC84" s="90"/>
      <c r="FD84" s="90"/>
      <c r="FE84" s="90"/>
      <c r="FF84" s="90"/>
      <c r="FG84" s="90"/>
      <c r="FH84" s="90"/>
      <c r="FI84" s="90"/>
      <c r="FJ84" s="90"/>
      <c r="FK84" s="90"/>
      <c r="FL84" s="90"/>
      <c r="FM84" s="90"/>
      <c r="FN84" s="90"/>
      <c r="FO84" s="90"/>
      <c r="FP84" s="90"/>
      <c r="FQ84" s="90"/>
      <c r="FR84" s="90"/>
      <c r="FS84" s="90"/>
      <c r="FT84" s="90"/>
      <c r="FU84" s="90"/>
      <c r="FV84" s="90"/>
      <c r="FW84" s="90"/>
      <c r="FX84" s="90"/>
      <c r="FY84" s="90"/>
      <c r="FZ84" s="90"/>
      <c r="GA84" s="90"/>
      <c r="GB84" s="90"/>
      <c r="GC84" s="90"/>
      <c r="GD84" s="90"/>
      <c r="GE84" s="90"/>
      <c r="GF84" s="90"/>
      <c r="GG84" s="90"/>
      <c r="GH84" s="90"/>
      <c r="GI84" s="90"/>
      <c r="GJ84" s="90"/>
      <c r="GK84" s="90"/>
      <c r="GL84" s="90"/>
      <c r="GM84" s="90"/>
      <c r="GN84" s="90"/>
      <c r="GO84" s="90"/>
      <c r="GP84" s="90"/>
      <c r="GQ84" s="90"/>
      <c r="GR84" s="90"/>
      <c r="GS84" s="90"/>
      <c r="GT84" s="90"/>
      <c r="GU84" s="90"/>
      <c r="GV84" s="90"/>
      <c r="GW84" s="90"/>
      <c r="GX84" s="90"/>
      <c r="GY84" s="90"/>
      <c r="GZ84" s="90"/>
      <c r="HA84" s="90"/>
      <c r="HB84" s="90"/>
      <c r="HC84" s="90"/>
      <c r="HD84" s="90"/>
      <c r="HE84" s="90"/>
      <c r="HF84" s="90"/>
      <c r="HG84" s="90"/>
      <c r="HH84" s="90"/>
      <c r="HI84" s="90"/>
      <c r="HJ84" s="90"/>
      <c r="HK84" s="90"/>
      <c r="HL84" s="90"/>
      <c r="HM84" s="90"/>
      <c r="HN84" s="90"/>
      <c r="HO84" s="90"/>
      <c r="HP84" s="90"/>
      <c r="HQ84" s="90"/>
      <c r="HR84" s="90"/>
      <c r="HS84" s="90"/>
    </row>
    <row r="85" spans="1:227" s="2" customFormat="1" ht="19.5" customHeight="1" x14ac:dyDescent="0.4">
      <c r="A85" s="868" t="s">
        <v>38</v>
      </c>
      <c r="B85" s="868" t="s">
        <v>118</v>
      </c>
      <c r="C85" s="497" t="s">
        <v>119</v>
      </c>
      <c r="D85" s="16" t="s">
        <v>128</v>
      </c>
      <c r="E85" s="19"/>
      <c r="F85" s="20">
        <v>1.9E-2</v>
      </c>
      <c r="G85" s="21"/>
      <c r="H85" s="21">
        <v>0.215</v>
      </c>
      <c r="I85" s="21"/>
      <c r="J85" s="21"/>
      <c r="K85" s="501">
        <f t="shared" si="30"/>
        <v>0.23399999999999999</v>
      </c>
      <c r="L85" s="512">
        <f t="shared" si="28"/>
        <v>8.1196581196581192</v>
      </c>
      <c r="M85" s="513">
        <f t="shared" si="29"/>
        <v>91.880341880341888</v>
      </c>
      <c r="N85" s="504">
        <f t="shared" si="27"/>
        <v>3</v>
      </c>
      <c r="O85" s="59"/>
      <c r="P85" s="128">
        <f>[1]JH_2015!L75/1000000</f>
        <v>0.20378930000000001</v>
      </c>
      <c r="Q85" s="130"/>
      <c r="R85" s="25" t="s">
        <v>42</v>
      </c>
      <c r="S85" s="24">
        <f>+T85/P85</f>
        <v>0.11254761658242116</v>
      </c>
      <c r="T85" s="25">
        <f>[1]JH_2015!V75/1000000</f>
        <v>2.2936000000000002E-2</v>
      </c>
      <c r="U85" s="23">
        <v>75.64</v>
      </c>
      <c r="V85" s="23">
        <v>12.3</v>
      </c>
      <c r="W85" s="23"/>
      <c r="X85" s="23"/>
      <c r="Y85" s="23"/>
      <c r="Z85" s="26">
        <v>1267</v>
      </c>
      <c r="AA85" s="27">
        <f t="shared" si="31"/>
        <v>440.66838935680232</v>
      </c>
      <c r="AB85" s="28"/>
      <c r="AC85" s="29"/>
      <c r="AD85" s="30"/>
      <c r="AE85" s="29"/>
      <c r="AF85" s="29"/>
      <c r="AG85" s="31"/>
      <c r="AH85" s="32">
        <f t="shared" si="32"/>
        <v>0.23399999999999999</v>
      </c>
      <c r="AI85" s="33"/>
      <c r="AJ85" s="33"/>
      <c r="AK85" s="33"/>
      <c r="AL85" s="34"/>
      <c r="AM85" s="35">
        <v>0.2</v>
      </c>
      <c r="AN85" s="44">
        <v>0.21099999999999999</v>
      </c>
      <c r="AO85" s="36">
        <f t="shared" ref="AO85:AO94" si="35">AVERAGE(AN85,AP85)</f>
        <v>0.23349999999999999</v>
      </c>
      <c r="AP85" s="37">
        <v>0.25600000000000001</v>
      </c>
      <c r="AQ85" s="38">
        <f t="shared" si="33"/>
        <v>0.2</v>
      </c>
      <c r="AR85" s="44">
        <v>0.223</v>
      </c>
      <c r="AS85" s="36">
        <f t="shared" si="34"/>
        <v>0.2465</v>
      </c>
      <c r="AT85" s="36">
        <v>0.27</v>
      </c>
      <c r="AU85" s="36"/>
      <c r="AV85" s="36">
        <v>0.32700000000000001</v>
      </c>
      <c r="AW85" s="37"/>
      <c r="AX85" s="543">
        <v>-9.2999999999999999E-2</v>
      </c>
      <c r="AY85" s="131"/>
      <c r="AZ85" s="134"/>
      <c r="BA85" s="134"/>
      <c r="BB85" s="143"/>
      <c r="BC85" s="90" t="s">
        <v>1773</v>
      </c>
      <c r="BD85" s="90" t="s">
        <v>1774</v>
      </c>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90"/>
      <c r="EF85" s="90"/>
      <c r="EG85" s="90"/>
      <c r="EH85" s="90"/>
      <c r="EI85" s="90"/>
      <c r="EJ85" s="90"/>
      <c r="EK85" s="90"/>
      <c r="EL85" s="90"/>
      <c r="EM85" s="90"/>
      <c r="EN85" s="90"/>
      <c r="EO85" s="90"/>
      <c r="EP85" s="90"/>
      <c r="EQ85" s="90"/>
      <c r="ER85" s="90"/>
      <c r="ES85" s="90"/>
      <c r="ET85" s="90"/>
      <c r="EU85" s="90"/>
      <c r="EV85" s="90"/>
      <c r="EW85" s="90"/>
      <c r="EX85" s="90"/>
      <c r="EY85" s="90"/>
      <c r="EZ85" s="90"/>
      <c r="FA85" s="90"/>
      <c r="FB85" s="90"/>
      <c r="FC85" s="90"/>
      <c r="FD85" s="90"/>
      <c r="FE85" s="90"/>
      <c r="FF85" s="90"/>
      <c r="FG85" s="90"/>
      <c r="FH85" s="90"/>
      <c r="FI85" s="90"/>
      <c r="FJ85" s="90"/>
      <c r="FK85" s="90"/>
      <c r="FL85" s="90"/>
      <c r="FM85" s="90"/>
      <c r="FN85" s="90"/>
      <c r="FO85" s="90"/>
      <c r="FP85" s="90"/>
      <c r="FQ85" s="90"/>
      <c r="FR85" s="90"/>
      <c r="FS85" s="90"/>
      <c r="FT85" s="90"/>
      <c r="FU85" s="90"/>
      <c r="FV85" s="90"/>
      <c r="FW85" s="90"/>
      <c r="FX85" s="90"/>
      <c r="FY85" s="90"/>
      <c r="FZ85" s="90"/>
      <c r="GA85" s="90"/>
      <c r="GB85" s="90"/>
      <c r="GC85" s="90"/>
      <c r="GD85" s="90"/>
      <c r="GE85" s="90"/>
      <c r="GF85" s="90"/>
      <c r="GG85" s="90"/>
      <c r="GH85" s="90"/>
      <c r="GI85" s="90"/>
      <c r="GJ85" s="90"/>
      <c r="GK85" s="90"/>
      <c r="GL85" s="90"/>
      <c r="GM85" s="90"/>
      <c r="GN85" s="90"/>
      <c r="GO85" s="90"/>
      <c r="GP85" s="90"/>
      <c r="GQ85" s="90"/>
      <c r="GR85" s="90"/>
      <c r="GS85" s="90"/>
      <c r="GT85" s="90"/>
      <c r="GU85" s="90"/>
      <c r="GV85" s="90"/>
      <c r="GW85" s="90"/>
      <c r="GX85" s="90"/>
      <c r="GY85" s="90"/>
      <c r="GZ85" s="90"/>
      <c r="HA85" s="90"/>
      <c r="HB85" s="90"/>
      <c r="HC85" s="90"/>
      <c r="HD85" s="90"/>
      <c r="HE85" s="90"/>
      <c r="HF85" s="90"/>
      <c r="HG85" s="90"/>
      <c r="HH85" s="90"/>
      <c r="HI85" s="90"/>
      <c r="HJ85" s="90"/>
      <c r="HK85" s="90"/>
      <c r="HL85" s="90"/>
      <c r="HM85" s="90"/>
      <c r="HN85" s="90"/>
      <c r="HO85" s="90"/>
      <c r="HP85" s="90"/>
      <c r="HQ85" s="90"/>
      <c r="HR85" s="90"/>
      <c r="HS85" s="90"/>
    </row>
    <row r="86" spans="1:227" s="2" customFormat="1" ht="19.5" customHeight="1" x14ac:dyDescent="0.4">
      <c r="A86" s="868" t="s">
        <v>38</v>
      </c>
      <c r="B86" s="868" t="s">
        <v>118</v>
      </c>
      <c r="C86" s="497" t="s">
        <v>119</v>
      </c>
      <c r="D86" s="16" t="s">
        <v>122</v>
      </c>
      <c r="E86" s="19"/>
      <c r="F86" s="20"/>
      <c r="G86" s="21"/>
      <c r="H86" s="21">
        <v>3.0000000000000001E-3</v>
      </c>
      <c r="I86" s="21"/>
      <c r="J86" s="21"/>
      <c r="K86" s="501">
        <f t="shared" si="30"/>
        <v>3.0000000000000001E-3</v>
      </c>
      <c r="L86" s="512">
        <f t="shared" si="28"/>
        <v>0</v>
      </c>
      <c r="M86" s="513">
        <f t="shared" si="29"/>
        <v>100</v>
      </c>
      <c r="N86" s="504">
        <f t="shared" si="27"/>
        <v>1</v>
      </c>
      <c r="O86" s="59"/>
      <c r="P86" s="43"/>
      <c r="Q86" s="23" t="s">
        <v>42</v>
      </c>
      <c r="R86" s="23"/>
      <c r="S86" s="91"/>
      <c r="T86" s="25"/>
      <c r="U86" s="58">
        <v>75.58</v>
      </c>
      <c r="V86" s="23"/>
      <c r="W86" s="23"/>
      <c r="X86" s="23"/>
      <c r="Y86" s="23"/>
      <c r="Z86" s="26"/>
      <c r="AA86" s="27"/>
      <c r="AB86" s="28"/>
      <c r="AC86" s="29"/>
      <c r="AD86" s="30"/>
      <c r="AE86" s="29"/>
      <c r="AF86" s="29"/>
      <c r="AG86" s="31"/>
      <c r="AH86" s="114">
        <f t="shared" si="32"/>
        <v>3.0000000000000001E-3</v>
      </c>
      <c r="AI86" s="33"/>
      <c r="AJ86" s="33"/>
      <c r="AK86" s="33"/>
      <c r="AL86" s="34"/>
      <c r="AM86" s="35">
        <f t="shared" ref="AM86:AM94" si="36">P86</f>
        <v>0</v>
      </c>
      <c r="AN86" s="44">
        <v>3.0999999999999999E-3</v>
      </c>
      <c r="AO86" s="36">
        <f t="shared" si="35"/>
        <v>3.15E-3</v>
      </c>
      <c r="AP86" s="37">
        <v>3.2000000000000002E-3</v>
      </c>
      <c r="AQ86" s="38">
        <f t="shared" si="33"/>
        <v>0</v>
      </c>
      <c r="AR86" s="44">
        <v>3.3E-3</v>
      </c>
      <c r="AS86" s="36">
        <f t="shared" si="34"/>
        <v>3.4499999999999999E-3</v>
      </c>
      <c r="AT86" s="36">
        <v>3.5999999999999999E-3</v>
      </c>
      <c r="AU86" s="36"/>
      <c r="AV86" s="36">
        <v>3.7000000000000002E-3</v>
      </c>
      <c r="AW86" s="37"/>
      <c r="AX86" s="543">
        <v>-6.9999999999999999E-4</v>
      </c>
      <c r="AY86" s="135"/>
      <c r="AZ86" s="136"/>
      <c r="BA86" s="137"/>
      <c r="BB86" s="138"/>
      <c r="BC86" s="19" t="s">
        <v>122</v>
      </c>
      <c r="BD86" s="19" t="s">
        <v>122</v>
      </c>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90"/>
      <c r="EF86" s="90"/>
      <c r="EG86" s="90"/>
      <c r="EH86" s="90"/>
      <c r="EI86" s="90"/>
      <c r="EJ86" s="90"/>
      <c r="EK86" s="90"/>
      <c r="EL86" s="90"/>
      <c r="EM86" s="90"/>
      <c r="EN86" s="90"/>
      <c r="EO86" s="90"/>
      <c r="EP86" s="90"/>
      <c r="EQ86" s="90"/>
      <c r="ER86" s="90"/>
      <c r="ES86" s="90"/>
      <c r="ET86" s="90"/>
      <c r="EU86" s="90"/>
      <c r="EV86" s="90"/>
      <c r="EW86" s="90"/>
      <c r="EX86" s="90"/>
      <c r="EY86" s="90"/>
      <c r="EZ86" s="90"/>
      <c r="FA86" s="90"/>
      <c r="FB86" s="90"/>
      <c r="FC86" s="90"/>
      <c r="FD86" s="90"/>
      <c r="FE86" s="90"/>
      <c r="FF86" s="90"/>
      <c r="FG86" s="90"/>
      <c r="FH86" s="90"/>
      <c r="FI86" s="90"/>
      <c r="FJ86" s="90"/>
      <c r="FK86" s="90"/>
      <c r="FL86" s="90"/>
      <c r="FM86" s="90"/>
      <c r="FN86" s="90"/>
      <c r="FO86" s="90"/>
      <c r="FP86" s="90"/>
      <c r="FQ86" s="90"/>
      <c r="FR86" s="90"/>
      <c r="FS86" s="90"/>
      <c r="FT86" s="90"/>
      <c r="FU86" s="90"/>
      <c r="FV86" s="90"/>
      <c r="FW86" s="90"/>
      <c r="FX86" s="90"/>
      <c r="FY86" s="90"/>
      <c r="FZ86" s="90"/>
      <c r="GA86" s="90"/>
      <c r="GB86" s="90"/>
      <c r="GC86" s="90"/>
      <c r="GD86" s="90"/>
      <c r="GE86" s="90"/>
      <c r="GF86" s="90"/>
      <c r="GG86" s="90"/>
      <c r="GH86" s="90"/>
      <c r="GI86" s="90"/>
      <c r="GJ86" s="90"/>
      <c r="GK86" s="90"/>
      <c r="GL86" s="90"/>
      <c r="GM86" s="90"/>
      <c r="GN86" s="90"/>
      <c r="GO86" s="90"/>
      <c r="GP86" s="90"/>
      <c r="GQ86" s="90"/>
      <c r="GR86" s="90"/>
      <c r="GS86" s="90"/>
      <c r="GT86" s="90"/>
      <c r="GU86" s="90"/>
      <c r="GV86" s="90"/>
      <c r="GW86" s="90"/>
      <c r="GX86" s="90"/>
      <c r="GY86" s="90"/>
      <c r="GZ86" s="90"/>
      <c r="HA86" s="90"/>
      <c r="HB86" s="90"/>
      <c r="HC86" s="90"/>
      <c r="HD86" s="90"/>
      <c r="HE86" s="90"/>
      <c r="HF86" s="90"/>
      <c r="HG86" s="90"/>
      <c r="HH86" s="90"/>
      <c r="HI86" s="90"/>
      <c r="HJ86" s="90"/>
      <c r="HK86" s="90"/>
      <c r="HL86" s="90"/>
      <c r="HM86" s="90"/>
      <c r="HN86" s="90"/>
      <c r="HO86" s="90"/>
      <c r="HP86" s="90"/>
      <c r="HQ86" s="90"/>
      <c r="HR86" s="90"/>
      <c r="HS86" s="90"/>
    </row>
    <row r="87" spans="1:227" s="2" customFormat="1" ht="19.5" customHeight="1" x14ac:dyDescent="0.4">
      <c r="A87" s="868" t="s">
        <v>38</v>
      </c>
      <c r="B87" s="868" t="s">
        <v>118</v>
      </c>
      <c r="C87" s="497" t="s">
        <v>119</v>
      </c>
      <c r="D87" s="57" t="s">
        <v>123</v>
      </c>
      <c r="E87" s="58"/>
      <c r="F87" s="20"/>
      <c r="G87" s="21"/>
      <c r="H87" s="21">
        <v>3.0000000000000001E-3</v>
      </c>
      <c r="I87" s="21"/>
      <c r="J87" s="21"/>
      <c r="K87" s="501">
        <f t="shared" si="30"/>
        <v>3.0000000000000001E-3</v>
      </c>
      <c r="L87" s="512">
        <f t="shared" si="28"/>
        <v>0</v>
      </c>
      <c r="M87" s="513">
        <f t="shared" si="29"/>
        <v>100</v>
      </c>
      <c r="N87" s="504">
        <f t="shared" si="27"/>
        <v>1</v>
      </c>
      <c r="O87" s="59"/>
      <c r="P87" s="43"/>
      <c r="Q87" s="23" t="s">
        <v>42</v>
      </c>
      <c r="R87" s="23"/>
      <c r="S87" s="91"/>
      <c r="T87" s="25"/>
      <c r="U87" s="23">
        <v>87.31</v>
      </c>
      <c r="V87" s="23"/>
      <c r="W87" s="23"/>
      <c r="X87" s="23"/>
      <c r="Y87" s="23"/>
      <c r="Z87" s="26"/>
      <c r="AA87" s="27"/>
      <c r="AB87" s="28"/>
      <c r="AC87" s="29"/>
      <c r="AD87" s="30"/>
      <c r="AE87" s="93"/>
      <c r="AF87" s="93"/>
      <c r="AG87" s="31"/>
      <c r="AH87" s="114">
        <f t="shared" si="32"/>
        <v>3.0000000000000001E-3</v>
      </c>
      <c r="AI87" s="33"/>
      <c r="AJ87" s="33"/>
      <c r="AK87" s="33"/>
      <c r="AL87" s="34"/>
      <c r="AM87" s="35">
        <f t="shared" si="36"/>
        <v>0</v>
      </c>
      <c r="AN87" s="36">
        <v>3.0000000000000001E-3</v>
      </c>
      <c r="AO87" s="36">
        <f t="shared" si="35"/>
        <v>3.5000000000000001E-3</v>
      </c>
      <c r="AP87" s="37">
        <v>4.0000000000000001E-3</v>
      </c>
      <c r="AQ87" s="38">
        <f t="shared" si="33"/>
        <v>0</v>
      </c>
      <c r="AR87" s="36">
        <v>4.0000000000000001E-3</v>
      </c>
      <c r="AS87" s="36">
        <f t="shared" si="34"/>
        <v>4.5000000000000005E-3</v>
      </c>
      <c r="AT87" s="36">
        <v>5.0000000000000001E-3</v>
      </c>
      <c r="AU87" s="36"/>
      <c r="AV87" s="36">
        <v>5.0000000000000001E-3</v>
      </c>
      <c r="AW87" s="37"/>
      <c r="AX87" s="541">
        <v>-2E-3</v>
      </c>
      <c r="AY87" s="135"/>
      <c r="AZ87" s="137"/>
      <c r="BA87" s="137"/>
      <c r="BB87" s="138"/>
      <c r="BC87" s="58" t="s">
        <v>123</v>
      </c>
      <c r="BD87" s="58" t="s">
        <v>123</v>
      </c>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90"/>
      <c r="EF87" s="90"/>
      <c r="EG87" s="90"/>
      <c r="EH87" s="90"/>
      <c r="EI87" s="90"/>
      <c r="EJ87" s="90"/>
      <c r="EK87" s="90"/>
      <c r="EL87" s="90"/>
      <c r="EM87" s="90"/>
      <c r="EN87" s="90"/>
      <c r="EO87" s="90"/>
      <c r="EP87" s="90"/>
      <c r="EQ87" s="90"/>
      <c r="ER87" s="90"/>
      <c r="ES87" s="90"/>
      <c r="ET87" s="90"/>
      <c r="EU87" s="90"/>
      <c r="EV87" s="90"/>
      <c r="EW87" s="90"/>
      <c r="EX87" s="90"/>
      <c r="EY87" s="90"/>
      <c r="EZ87" s="90"/>
      <c r="FA87" s="90"/>
      <c r="FB87" s="90"/>
      <c r="FC87" s="90"/>
      <c r="FD87" s="90"/>
      <c r="FE87" s="90"/>
      <c r="FF87" s="90"/>
      <c r="FG87" s="90"/>
      <c r="FH87" s="90"/>
      <c r="FI87" s="90"/>
      <c r="FJ87" s="90"/>
      <c r="FK87" s="90"/>
      <c r="FL87" s="90"/>
      <c r="FM87" s="90"/>
      <c r="FN87" s="90"/>
      <c r="FO87" s="90"/>
      <c r="FP87" s="90"/>
      <c r="FQ87" s="90"/>
      <c r="FR87" s="90"/>
      <c r="FS87" s="90"/>
      <c r="FT87" s="90"/>
      <c r="FU87" s="90"/>
      <c r="FV87" s="90"/>
      <c r="FW87" s="90"/>
      <c r="FX87" s="90"/>
      <c r="FY87" s="90"/>
      <c r="FZ87" s="90"/>
      <c r="GA87" s="90"/>
      <c r="GB87" s="90"/>
      <c r="GC87" s="90"/>
      <c r="GD87" s="90"/>
      <c r="GE87" s="90"/>
      <c r="GF87" s="90"/>
      <c r="GG87" s="90"/>
      <c r="GH87" s="90"/>
      <c r="GI87" s="90"/>
      <c r="GJ87" s="90"/>
      <c r="GK87" s="90"/>
      <c r="GL87" s="90"/>
      <c r="GM87" s="90"/>
      <c r="GN87" s="90"/>
      <c r="GO87" s="90"/>
      <c r="GP87" s="90"/>
      <c r="GQ87" s="90"/>
      <c r="GR87" s="90"/>
      <c r="GS87" s="90"/>
      <c r="GT87" s="90"/>
      <c r="GU87" s="90"/>
      <c r="GV87" s="90"/>
      <c r="GW87" s="90"/>
      <c r="GX87" s="90"/>
      <c r="GY87" s="90"/>
      <c r="GZ87" s="90"/>
      <c r="HA87" s="90"/>
      <c r="HB87" s="90"/>
      <c r="HC87" s="90"/>
      <c r="HD87" s="90"/>
      <c r="HE87" s="90"/>
      <c r="HF87" s="90"/>
      <c r="HG87" s="90"/>
      <c r="HH87" s="90"/>
      <c r="HI87" s="90"/>
      <c r="HJ87" s="90"/>
      <c r="HK87" s="90"/>
      <c r="HL87" s="90"/>
      <c r="HM87" s="90"/>
      <c r="HN87" s="90"/>
      <c r="HO87" s="90"/>
      <c r="HP87" s="90"/>
      <c r="HQ87" s="90"/>
      <c r="HR87" s="90"/>
      <c r="HS87" s="90"/>
    </row>
    <row r="88" spans="1:227" s="2" customFormat="1" ht="19.5" customHeight="1" x14ac:dyDescent="0.4">
      <c r="A88" s="868" t="s">
        <v>38</v>
      </c>
      <c r="B88" s="868" t="s">
        <v>152</v>
      </c>
      <c r="C88" s="497" t="s">
        <v>161</v>
      </c>
      <c r="D88" s="16" t="s">
        <v>164</v>
      </c>
      <c r="E88" s="19"/>
      <c r="F88" s="54">
        <v>0.187</v>
      </c>
      <c r="G88" s="43"/>
      <c r="H88" s="43"/>
      <c r="I88" s="43"/>
      <c r="J88" s="43"/>
      <c r="K88" s="501">
        <f t="shared" si="30"/>
        <v>0.187</v>
      </c>
      <c r="L88" s="512">
        <f t="shared" si="28"/>
        <v>100</v>
      </c>
      <c r="M88" s="513">
        <f t="shared" si="29"/>
        <v>0</v>
      </c>
      <c r="N88" s="504">
        <f t="shared" si="27"/>
        <v>2</v>
      </c>
      <c r="O88" s="59"/>
      <c r="P88" s="531">
        <f>[1]JH_2015!L104/1000000</f>
        <v>0.27208100000000002</v>
      </c>
      <c r="Q88" s="130"/>
      <c r="R88" s="25" t="s">
        <v>42</v>
      </c>
      <c r="S88" s="24">
        <f>+T88/P88</f>
        <v>0.3601059978462296</v>
      </c>
      <c r="T88" s="25">
        <f>[1]JH_2015!V104/1000000</f>
        <v>9.7977999999999996E-2</v>
      </c>
      <c r="U88" s="23">
        <v>79.569999999999993</v>
      </c>
      <c r="V88" s="23">
        <v>56.7</v>
      </c>
      <c r="W88" s="23"/>
      <c r="X88" s="23"/>
      <c r="Y88" s="23"/>
      <c r="Z88" s="26">
        <v>1525</v>
      </c>
      <c r="AA88" s="27">
        <f t="shared" ref="AA88:AA93" si="37">P88/Z88*1000000/365*1000</f>
        <v>488.80485066247473</v>
      </c>
      <c r="AB88" s="28"/>
      <c r="AC88" s="29"/>
      <c r="AD88" s="30"/>
      <c r="AE88" s="29"/>
      <c r="AF88" s="29"/>
      <c r="AG88" s="95"/>
      <c r="AH88" s="32">
        <f t="shared" si="32"/>
        <v>0.187</v>
      </c>
      <c r="AI88" s="33"/>
      <c r="AJ88" s="33"/>
      <c r="AK88" s="33"/>
      <c r="AL88" s="34"/>
      <c r="AM88" s="35">
        <f t="shared" si="36"/>
        <v>0.27208100000000002</v>
      </c>
      <c r="AN88" s="36">
        <v>0.221</v>
      </c>
      <c r="AO88" s="36">
        <f t="shared" si="35"/>
        <v>0.22799999999999998</v>
      </c>
      <c r="AP88" s="37">
        <v>0.23499999999999999</v>
      </c>
      <c r="AQ88" s="38">
        <f t="shared" si="33"/>
        <v>0.27208100000000002</v>
      </c>
      <c r="AR88" s="36">
        <v>0.255</v>
      </c>
      <c r="AS88" s="36">
        <f t="shared" si="34"/>
        <v>0.26550000000000001</v>
      </c>
      <c r="AT88" s="36">
        <v>0.27600000000000002</v>
      </c>
      <c r="AU88" s="36"/>
      <c r="AV88" s="36">
        <v>0.28699999999999998</v>
      </c>
      <c r="AW88" s="37"/>
      <c r="AX88" s="541">
        <v>-0.1</v>
      </c>
      <c r="AY88" s="135"/>
      <c r="AZ88" s="136"/>
      <c r="BA88" s="136"/>
      <c r="BB88" s="146"/>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90"/>
      <c r="EF88" s="90"/>
      <c r="EG88" s="90"/>
      <c r="EH88" s="90"/>
      <c r="EI88" s="90"/>
      <c r="EJ88" s="90"/>
      <c r="EK88" s="90"/>
      <c r="EL88" s="90"/>
      <c r="EM88" s="90"/>
      <c r="EN88" s="90"/>
      <c r="EO88" s="90"/>
      <c r="EP88" s="90"/>
      <c r="EQ88" s="90"/>
      <c r="ER88" s="90"/>
      <c r="ES88" s="90"/>
      <c r="ET88" s="90"/>
      <c r="EU88" s="90"/>
      <c r="EV88" s="90"/>
      <c r="EW88" s="90"/>
      <c r="EX88" s="90"/>
      <c r="EY88" s="90"/>
      <c r="EZ88" s="90"/>
      <c r="FA88" s="90"/>
      <c r="FB88" s="90"/>
      <c r="FC88" s="90"/>
      <c r="FD88" s="90"/>
      <c r="FE88" s="90"/>
      <c r="FF88" s="90"/>
      <c r="FG88" s="90"/>
      <c r="FH88" s="90"/>
      <c r="FI88" s="90"/>
      <c r="FJ88" s="90"/>
      <c r="FK88" s="90"/>
      <c r="FL88" s="90"/>
      <c r="FM88" s="90"/>
      <c r="FN88" s="90"/>
      <c r="FO88" s="90"/>
      <c r="FP88" s="90"/>
      <c r="FQ88" s="90"/>
      <c r="FR88" s="90"/>
      <c r="FS88" s="90"/>
      <c r="FT88" s="90"/>
      <c r="FU88" s="90"/>
      <c r="FV88" s="90"/>
      <c r="FW88" s="90"/>
      <c r="FX88" s="90"/>
      <c r="FY88" s="90"/>
      <c r="FZ88" s="90"/>
      <c r="GA88" s="90"/>
      <c r="GB88" s="90"/>
      <c r="GC88" s="90"/>
      <c r="GD88" s="90"/>
      <c r="GE88" s="90"/>
      <c r="GF88" s="90"/>
      <c r="GG88" s="90"/>
      <c r="GH88" s="90"/>
      <c r="GI88" s="90"/>
      <c r="GJ88" s="90"/>
      <c r="GK88" s="90"/>
      <c r="GL88" s="90"/>
      <c r="GM88" s="90"/>
      <c r="GN88" s="90"/>
      <c r="GO88" s="90"/>
      <c r="GP88" s="90"/>
      <c r="GQ88" s="90"/>
      <c r="GR88" s="90"/>
      <c r="GS88" s="90"/>
      <c r="GT88" s="90"/>
      <c r="GU88" s="90"/>
      <c r="GV88" s="90"/>
      <c r="GW88" s="90"/>
      <c r="GX88" s="90"/>
      <c r="GY88" s="90"/>
      <c r="GZ88" s="90"/>
      <c r="HA88" s="90"/>
      <c r="HB88" s="90"/>
      <c r="HC88" s="90"/>
      <c r="HD88" s="90"/>
      <c r="HE88" s="90"/>
      <c r="HF88" s="90"/>
      <c r="HG88" s="90"/>
      <c r="HH88" s="90"/>
      <c r="HI88" s="90"/>
      <c r="HJ88" s="90"/>
      <c r="HK88" s="90"/>
      <c r="HL88" s="90"/>
      <c r="HM88" s="90"/>
      <c r="HN88" s="90"/>
      <c r="HO88" s="90"/>
      <c r="HP88" s="90"/>
      <c r="HQ88" s="90"/>
      <c r="HR88" s="90"/>
      <c r="HS88" s="90"/>
    </row>
    <row r="89" spans="1:227" s="2" customFormat="1" ht="19.5" customHeight="1" x14ac:dyDescent="0.4">
      <c r="A89" s="868" t="s">
        <v>38</v>
      </c>
      <c r="B89" s="868" t="s">
        <v>152</v>
      </c>
      <c r="C89" s="497" t="s">
        <v>161</v>
      </c>
      <c r="D89" s="16" t="s">
        <v>165</v>
      </c>
      <c r="E89" s="19"/>
      <c r="F89" s="54">
        <v>0.109</v>
      </c>
      <c r="G89" s="43"/>
      <c r="H89" s="43"/>
      <c r="I89" s="43"/>
      <c r="J89" s="43"/>
      <c r="K89" s="501">
        <f t="shared" si="30"/>
        <v>0.109</v>
      </c>
      <c r="L89" s="512">
        <f t="shared" si="28"/>
        <v>100</v>
      </c>
      <c r="M89" s="513">
        <f t="shared" si="29"/>
        <v>0</v>
      </c>
      <c r="N89" s="504">
        <f t="shared" si="27"/>
        <v>2</v>
      </c>
      <c r="O89" s="59"/>
      <c r="P89" s="531">
        <f>[1]JH_2015!L105/1000000</f>
        <v>0.28323680000000007</v>
      </c>
      <c r="Q89" s="130"/>
      <c r="R89" s="25" t="s">
        <v>42</v>
      </c>
      <c r="S89" s="24">
        <f>+T89/P89</f>
        <v>0.32916626653033776</v>
      </c>
      <c r="T89" s="25">
        <f>[1]JH_2015!V105/1000000</f>
        <v>9.3231999999999995E-2</v>
      </c>
      <c r="U89" s="23">
        <v>82.2</v>
      </c>
      <c r="V89" s="23">
        <v>56.8</v>
      </c>
      <c r="W89" s="23"/>
      <c r="X89" s="23"/>
      <c r="Y89" s="23"/>
      <c r="Z89" s="26">
        <v>2261</v>
      </c>
      <c r="AA89" s="27">
        <f t="shared" si="37"/>
        <v>343.20709105560042</v>
      </c>
      <c r="AB89" s="28"/>
      <c r="AC89" s="29"/>
      <c r="AD89" s="30"/>
      <c r="AE89" s="29"/>
      <c r="AF89" s="29"/>
      <c r="AG89" s="95"/>
      <c r="AH89" s="32">
        <f t="shared" si="32"/>
        <v>0.109</v>
      </c>
      <c r="AI89" s="33"/>
      <c r="AJ89" s="33"/>
      <c r="AK89" s="33"/>
      <c r="AL89" s="34"/>
      <c r="AM89" s="35">
        <f t="shared" si="36"/>
        <v>0.28323680000000007</v>
      </c>
      <c r="AN89" s="44">
        <v>0.184</v>
      </c>
      <c r="AO89" s="36">
        <f t="shared" si="35"/>
        <v>0.20500000000000002</v>
      </c>
      <c r="AP89" s="45">
        <v>0.22600000000000001</v>
      </c>
      <c r="AQ89" s="38">
        <f t="shared" si="33"/>
        <v>0.28323680000000007</v>
      </c>
      <c r="AR89" s="44">
        <v>0.219</v>
      </c>
      <c r="AS89" s="36">
        <f t="shared" si="34"/>
        <v>0.251</v>
      </c>
      <c r="AT89" s="36">
        <v>0.28299999999999997</v>
      </c>
      <c r="AU89" s="36"/>
      <c r="AV89" s="44">
        <v>0.29499999999999998</v>
      </c>
      <c r="AW89" s="45"/>
      <c r="AX89" s="542">
        <v>-0.186</v>
      </c>
      <c r="AY89" s="139"/>
      <c r="AZ89" s="141"/>
      <c r="BA89" s="141"/>
      <c r="BB89" s="144"/>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90"/>
      <c r="EF89" s="90"/>
      <c r="EG89" s="90"/>
      <c r="EH89" s="90"/>
      <c r="EI89" s="90"/>
      <c r="EJ89" s="90"/>
      <c r="EK89" s="90"/>
      <c r="EL89" s="90"/>
      <c r="EM89" s="90"/>
      <c r="EN89" s="90"/>
      <c r="EO89" s="90"/>
      <c r="EP89" s="90"/>
      <c r="EQ89" s="90"/>
      <c r="ER89" s="90"/>
      <c r="ES89" s="90"/>
      <c r="ET89" s="90"/>
      <c r="EU89" s="90"/>
      <c r="EV89" s="90"/>
      <c r="EW89" s="90"/>
      <c r="EX89" s="90"/>
      <c r="EY89" s="90"/>
      <c r="EZ89" s="90"/>
      <c r="FA89" s="90"/>
      <c r="FB89" s="90"/>
      <c r="FC89" s="90"/>
      <c r="FD89" s="90"/>
      <c r="FE89" s="90"/>
      <c r="FF89" s="90"/>
      <c r="FG89" s="90"/>
      <c r="FH89" s="90"/>
      <c r="FI89" s="90"/>
      <c r="FJ89" s="90"/>
      <c r="FK89" s="90"/>
      <c r="FL89" s="90"/>
      <c r="FM89" s="90"/>
      <c r="FN89" s="90"/>
      <c r="FO89" s="90"/>
      <c r="FP89" s="90"/>
      <c r="FQ89" s="90"/>
      <c r="FR89" s="90"/>
      <c r="FS89" s="90"/>
      <c r="FT89" s="90"/>
      <c r="FU89" s="90"/>
      <c r="FV89" s="90"/>
      <c r="FW89" s="90"/>
      <c r="FX89" s="90"/>
      <c r="FY89" s="90"/>
      <c r="FZ89" s="90"/>
      <c r="GA89" s="90"/>
      <c r="GB89" s="90"/>
      <c r="GC89" s="90"/>
      <c r="GD89" s="90"/>
      <c r="GE89" s="90"/>
      <c r="GF89" s="90"/>
      <c r="GG89" s="90"/>
      <c r="GH89" s="90"/>
      <c r="GI89" s="90"/>
      <c r="GJ89" s="90"/>
      <c r="GK89" s="90"/>
      <c r="GL89" s="90"/>
      <c r="GM89" s="90"/>
      <c r="GN89" s="90"/>
      <c r="GO89" s="90"/>
      <c r="GP89" s="90"/>
      <c r="GQ89" s="90"/>
      <c r="GR89" s="90"/>
      <c r="GS89" s="90"/>
      <c r="GT89" s="90"/>
      <c r="GU89" s="90"/>
      <c r="GV89" s="90"/>
      <c r="GW89" s="90"/>
      <c r="GX89" s="90"/>
      <c r="GY89" s="90"/>
      <c r="GZ89" s="90"/>
      <c r="HA89" s="90"/>
      <c r="HB89" s="90"/>
      <c r="HC89" s="90"/>
      <c r="HD89" s="90"/>
      <c r="HE89" s="90"/>
      <c r="HF89" s="90"/>
      <c r="HG89" s="90"/>
      <c r="HH89" s="90"/>
      <c r="HI89" s="90"/>
      <c r="HJ89" s="90"/>
      <c r="HK89" s="90"/>
      <c r="HL89" s="90"/>
      <c r="HM89" s="90"/>
      <c r="HN89" s="90"/>
      <c r="HO89" s="90"/>
      <c r="HP89" s="90"/>
      <c r="HQ89" s="90"/>
      <c r="HR89" s="90"/>
      <c r="HS89" s="90"/>
    </row>
    <row r="90" spans="1:227" s="2" customFormat="1" ht="19.5" customHeight="1" x14ac:dyDescent="0.4">
      <c r="A90" s="868" t="s">
        <v>38</v>
      </c>
      <c r="B90" s="868" t="s">
        <v>152</v>
      </c>
      <c r="C90" s="497" t="s">
        <v>161</v>
      </c>
      <c r="D90" s="16" t="s">
        <v>167</v>
      </c>
      <c r="E90" s="19"/>
      <c r="F90" s="54">
        <v>0.13100000000000001</v>
      </c>
      <c r="G90" s="43"/>
      <c r="H90" s="43"/>
      <c r="I90" s="43"/>
      <c r="J90" s="43"/>
      <c r="K90" s="501">
        <f t="shared" si="30"/>
        <v>0.13100000000000001</v>
      </c>
      <c r="L90" s="512">
        <f t="shared" si="28"/>
        <v>100</v>
      </c>
      <c r="M90" s="513">
        <f t="shared" si="29"/>
        <v>0</v>
      </c>
      <c r="N90" s="504">
        <f t="shared" si="27"/>
        <v>1</v>
      </c>
      <c r="O90" s="59"/>
      <c r="P90" s="43"/>
      <c r="Q90" s="23" t="s">
        <v>42</v>
      </c>
      <c r="R90" s="25"/>
      <c r="S90" s="24"/>
      <c r="T90" s="25"/>
      <c r="U90" s="23">
        <v>82.22</v>
      </c>
      <c r="V90" s="23"/>
      <c r="W90" s="23"/>
      <c r="X90" s="23"/>
      <c r="Y90" s="23"/>
      <c r="Z90" s="26">
        <v>298</v>
      </c>
      <c r="AA90" s="27">
        <f t="shared" si="37"/>
        <v>0</v>
      </c>
      <c r="AB90" s="28"/>
      <c r="AC90" s="29"/>
      <c r="AD90" s="30"/>
      <c r="AE90" s="29"/>
      <c r="AF90" s="29"/>
      <c r="AG90" s="95"/>
      <c r="AH90" s="32">
        <f t="shared" si="32"/>
        <v>0.13100000000000001</v>
      </c>
      <c r="AI90" s="33"/>
      <c r="AJ90" s="33"/>
      <c r="AK90" s="33"/>
      <c r="AL90" s="34"/>
      <c r="AM90" s="35">
        <f t="shared" si="36"/>
        <v>0</v>
      </c>
      <c r="AN90" s="110">
        <v>3.6999999999999998E-2</v>
      </c>
      <c r="AO90" s="36">
        <f t="shared" si="35"/>
        <v>3.95E-2</v>
      </c>
      <c r="AP90" s="61">
        <v>4.2000000000000003E-2</v>
      </c>
      <c r="AQ90" s="38">
        <f t="shared" si="33"/>
        <v>0</v>
      </c>
      <c r="AR90" s="110">
        <v>4.1000000000000002E-2</v>
      </c>
      <c r="AS90" s="36">
        <f t="shared" si="34"/>
        <v>4.3499999999999997E-2</v>
      </c>
      <c r="AT90" s="36">
        <v>4.5999999999999999E-2</v>
      </c>
      <c r="AU90" s="60"/>
      <c r="AV90" s="60">
        <v>4.9000000000000002E-2</v>
      </c>
      <c r="AW90" s="61"/>
      <c r="AX90" s="545">
        <v>8.2000000000000003E-2</v>
      </c>
      <c r="AY90" s="116"/>
      <c r="AZ90" s="117"/>
      <c r="BA90" s="117"/>
      <c r="BB90" s="117"/>
      <c r="BC90" s="90"/>
      <c r="BD90" s="90"/>
      <c r="BE90" s="90"/>
      <c r="BF90" s="90"/>
      <c r="BG90" s="90"/>
      <c r="BH90" s="90"/>
      <c r="BI90" s="90"/>
      <c r="BJ90" s="90"/>
      <c r="BK90" s="90"/>
      <c r="BL90" s="90"/>
      <c r="BM90" s="90"/>
      <c r="BN90" s="90"/>
      <c r="BO90" s="90"/>
      <c r="BP90" s="90"/>
      <c r="BQ90" s="90"/>
      <c r="BR90" s="90"/>
      <c r="BS90" s="90"/>
      <c r="BT90" s="90"/>
      <c r="BU90" s="90"/>
      <c r="BV90" s="90"/>
      <c r="BW90" s="90"/>
      <c r="BX90" s="90"/>
      <c r="BY90" s="90"/>
      <c r="BZ90" s="90"/>
      <c r="CA90" s="90"/>
      <c r="CB90" s="90"/>
      <c r="CC90" s="90"/>
      <c r="CD90" s="90"/>
      <c r="CE90" s="90"/>
      <c r="CF90" s="90"/>
      <c r="CG90" s="90"/>
      <c r="CH90" s="90"/>
      <c r="CI90" s="90"/>
      <c r="CJ90" s="90"/>
      <c r="CK90" s="90"/>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90"/>
      <c r="EF90" s="90"/>
      <c r="EG90" s="90"/>
      <c r="EH90" s="90"/>
      <c r="EI90" s="90"/>
      <c r="EJ90" s="90"/>
      <c r="EK90" s="90"/>
      <c r="EL90" s="90"/>
      <c r="EM90" s="90"/>
      <c r="EN90" s="90"/>
      <c r="EO90" s="90"/>
      <c r="EP90" s="90"/>
      <c r="EQ90" s="90"/>
      <c r="ER90" s="90"/>
      <c r="ES90" s="90"/>
      <c r="ET90" s="90"/>
      <c r="EU90" s="90"/>
      <c r="EV90" s="90"/>
      <c r="EW90" s="90"/>
      <c r="EX90" s="90"/>
      <c r="EY90" s="90"/>
      <c r="EZ90" s="90"/>
      <c r="FA90" s="90"/>
      <c r="FB90" s="90"/>
      <c r="FC90" s="90"/>
      <c r="FD90" s="90"/>
      <c r="FE90" s="90"/>
      <c r="FF90" s="90"/>
      <c r="FG90" s="90"/>
      <c r="FH90" s="90"/>
      <c r="FI90" s="90"/>
      <c r="FJ90" s="90"/>
      <c r="FK90" s="90"/>
      <c r="FL90" s="90"/>
      <c r="FM90" s="90"/>
      <c r="FN90" s="90"/>
      <c r="FO90" s="90"/>
      <c r="FP90" s="90"/>
      <c r="FQ90" s="90"/>
      <c r="FR90" s="90"/>
      <c r="FS90" s="90"/>
      <c r="FT90" s="90"/>
      <c r="FU90" s="90"/>
      <c r="FV90" s="90"/>
      <c r="FW90" s="90"/>
      <c r="FX90" s="90"/>
      <c r="FY90" s="90"/>
      <c r="FZ90" s="90"/>
      <c r="GA90" s="90"/>
      <c r="GB90" s="90"/>
      <c r="GC90" s="90"/>
      <c r="GD90" s="90"/>
      <c r="GE90" s="90"/>
      <c r="GF90" s="90"/>
      <c r="GG90" s="90"/>
      <c r="GH90" s="90"/>
      <c r="GI90" s="90"/>
      <c r="GJ90" s="90"/>
      <c r="GK90" s="90"/>
      <c r="GL90" s="90"/>
      <c r="GM90" s="90"/>
      <c r="GN90" s="90"/>
      <c r="GO90" s="90"/>
      <c r="GP90" s="90"/>
      <c r="GQ90" s="90"/>
      <c r="GR90" s="90"/>
      <c r="GS90" s="90"/>
      <c r="GT90" s="90"/>
      <c r="GU90" s="90"/>
      <c r="GV90" s="90"/>
      <c r="GW90" s="90"/>
      <c r="GX90" s="90"/>
      <c r="GY90" s="90"/>
      <c r="GZ90" s="90"/>
      <c r="HA90" s="90"/>
      <c r="HB90" s="90"/>
      <c r="HC90" s="90"/>
      <c r="HD90" s="90"/>
      <c r="HE90" s="90"/>
      <c r="HF90" s="90"/>
      <c r="HG90" s="90"/>
      <c r="HH90" s="90"/>
      <c r="HI90" s="90"/>
      <c r="HJ90" s="90"/>
      <c r="HK90" s="90"/>
      <c r="HL90" s="90"/>
      <c r="HM90" s="90"/>
      <c r="HN90" s="90"/>
      <c r="HO90" s="90"/>
      <c r="HP90" s="90"/>
      <c r="HQ90" s="90"/>
      <c r="HR90" s="90"/>
      <c r="HS90" s="90"/>
    </row>
    <row r="91" spans="1:227" s="2" customFormat="1" ht="19.5" customHeight="1" x14ac:dyDescent="0.4">
      <c r="A91" s="868" t="s">
        <v>38</v>
      </c>
      <c r="B91" s="868" t="s">
        <v>152</v>
      </c>
      <c r="C91" s="497" t="s">
        <v>161</v>
      </c>
      <c r="D91" s="147" t="s">
        <v>168</v>
      </c>
      <c r="E91" s="148"/>
      <c r="F91" s="20">
        <v>0.53700000000000003</v>
      </c>
      <c r="G91" s="21"/>
      <c r="H91" s="21"/>
      <c r="I91" s="21"/>
      <c r="J91" s="21"/>
      <c r="K91" s="501">
        <f t="shared" si="30"/>
        <v>0.53700000000000003</v>
      </c>
      <c r="L91" s="512">
        <f t="shared" si="28"/>
        <v>100</v>
      </c>
      <c r="M91" s="513">
        <f t="shared" si="29"/>
        <v>0</v>
      </c>
      <c r="N91" s="504">
        <f t="shared" si="27"/>
        <v>2</v>
      </c>
      <c r="O91" s="59"/>
      <c r="P91" s="531">
        <f>[1]JH_2015!L108/1000000</f>
        <v>0.84612699999999996</v>
      </c>
      <c r="Q91" s="130"/>
      <c r="R91" s="25" t="s">
        <v>42</v>
      </c>
      <c r="S91" s="24">
        <f>+T91/P91</f>
        <v>0.31660140853559809</v>
      </c>
      <c r="T91" s="25">
        <f>[1]JH_2015!V108/1000000</f>
        <v>0.26788499999999998</v>
      </c>
      <c r="U91" s="23">
        <v>87.31</v>
      </c>
      <c r="V91" s="23">
        <v>66.2</v>
      </c>
      <c r="W91" s="23"/>
      <c r="X91" s="23"/>
      <c r="Y91" s="23"/>
      <c r="Z91" s="26">
        <v>6120</v>
      </c>
      <c r="AA91" s="27">
        <f t="shared" si="37"/>
        <v>378.78368699077805</v>
      </c>
      <c r="AB91" s="28"/>
      <c r="AC91" s="29"/>
      <c r="AD91" s="30"/>
      <c r="AE91" s="29"/>
      <c r="AF91" s="29"/>
      <c r="AG91" s="95"/>
      <c r="AH91" s="32">
        <f t="shared" si="32"/>
        <v>0.53700000000000003</v>
      </c>
      <c r="AI91" s="33"/>
      <c r="AJ91" s="33"/>
      <c r="AK91" s="33"/>
      <c r="AL91" s="34"/>
      <c r="AM91" s="35">
        <f t="shared" si="36"/>
        <v>0.84612699999999996</v>
      </c>
      <c r="AN91" s="36">
        <v>0.83299999999999996</v>
      </c>
      <c r="AO91" s="36">
        <f t="shared" si="35"/>
        <v>0.88549999999999995</v>
      </c>
      <c r="AP91" s="37">
        <v>0.93799999999999994</v>
      </c>
      <c r="AQ91" s="38">
        <f t="shared" si="33"/>
        <v>0.84612699999999996</v>
      </c>
      <c r="AR91" s="36">
        <v>0.92300000000000004</v>
      </c>
      <c r="AS91" s="36">
        <f t="shared" si="34"/>
        <v>1.0024999999999999</v>
      </c>
      <c r="AT91" s="36">
        <v>1.0820000000000001</v>
      </c>
      <c r="AU91" s="36"/>
      <c r="AV91" s="36">
        <v>1.117</v>
      </c>
      <c r="AW91" s="37"/>
      <c r="AX91" s="541">
        <v>-0.57999999999999996</v>
      </c>
      <c r="AY91" s="119"/>
      <c r="AZ91" s="118"/>
      <c r="BA91" s="118"/>
      <c r="BB91" s="118"/>
      <c r="BC91" s="90"/>
      <c r="BD91" s="90"/>
      <c r="BE91" s="90"/>
      <c r="BF91" s="90"/>
      <c r="BG91" s="90"/>
      <c r="BH91" s="90"/>
      <c r="BI91" s="90"/>
      <c r="BJ91" s="90"/>
      <c r="BK91" s="90"/>
      <c r="BL91" s="90"/>
      <c r="BM91" s="90"/>
      <c r="BN91" s="90"/>
      <c r="BO91" s="90"/>
      <c r="BP91" s="90"/>
      <c r="BQ91" s="90"/>
      <c r="BR91" s="90"/>
      <c r="BS91" s="90"/>
      <c r="BT91" s="90"/>
      <c r="BU91" s="90"/>
      <c r="BV91" s="90"/>
      <c r="BW91" s="90"/>
      <c r="BX91" s="90"/>
      <c r="BY91" s="90"/>
      <c r="BZ91" s="90"/>
      <c r="CA91" s="90"/>
      <c r="CB91" s="90"/>
      <c r="CC91" s="90"/>
      <c r="CD91" s="90"/>
      <c r="CE91" s="90"/>
      <c r="CF91" s="90"/>
      <c r="CG91" s="90"/>
      <c r="CH91" s="90"/>
      <c r="CI91" s="90"/>
      <c r="CJ91" s="90"/>
      <c r="CK91" s="90"/>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90"/>
      <c r="EF91" s="90"/>
      <c r="EG91" s="90"/>
      <c r="EH91" s="90"/>
      <c r="EI91" s="90"/>
      <c r="EJ91" s="90"/>
      <c r="EK91" s="90"/>
      <c r="EL91" s="90"/>
      <c r="EM91" s="90"/>
      <c r="EN91" s="90"/>
      <c r="EO91" s="90"/>
      <c r="EP91" s="90"/>
      <c r="EQ91" s="90"/>
      <c r="ER91" s="90"/>
      <c r="ES91" s="90"/>
      <c r="ET91" s="90"/>
      <c r="EU91" s="90"/>
      <c r="EV91" s="90"/>
      <c r="EW91" s="90"/>
      <c r="EX91" s="90"/>
      <c r="EY91" s="90"/>
      <c r="EZ91" s="90"/>
      <c r="FA91" s="90"/>
      <c r="FB91" s="90"/>
      <c r="FC91" s="90"/>
      <c r="FD91" s="90"/>
      <c r="FE91" s="90"/>
      <c r="FF91" s="90"/>
      <c r="FG91" s="90"/>
      <c r="FH91" s="90"/>
      <c r="FI91" s="90"/>
      <c r="FJ91" s="90"/>
      <c r="FK91" s="90"/>
      <c r="FL91" s="90"/>
      <c r="FM91" s="90"/>
      <c r="FN91" s="90"/>
      <c r="FO91" s="90"/>
      <c r="FP91" s="90"/>
      <c r="FQ91" s="90"/>
      <c r="FR91" s="90"/>
      <c r="FS91" s="90"/>
      <c r="FT91" s="90"/>
      <c r="FU91" s="90"/>
      <c r="FV91" s="90"/>
      <c r="FW91" s="90"/>
      <c r="FX91" s="90"/>
      <c r="FY91" s="90"/>
      <c r="FZ91" s="90"/>
      <c r="GA91" s="90"/>
      <c r="GB91" s="90"/>
      <c r="GC91" s="90"/>
      <c r="GD91" s="90"/>
      <c r="GE91" s="90"/>
      <c r="GF91" s="90"/>
      <c r="GG91" s="90"/>
      <c r="GH91" s="90"/>
      <c r="GI91" s="90"/>
      <c r="GJ91" s="90"/>
      <c r="GK91" s="90"/>
      <c r="GL91" s="90"/>
      <c r="GM91" s="90"/>
      <c r="GN91" s="90"/>
      <c r="GO91" s="90"/>
      <c r="GP91" s="90"/>
      <c r="GQ91" s="90"/>
      <c r="GR91" s="90"/>
      <c r="GS91" s="90"/>
      <c r="GT91" s="90"/>
      <c r="GU91" s="90"/>
      <c r="GV91" s="90"/>
      <c r="GW91" s="90"/>
      <c r="GX91" s="90"/>
      <c r="GY91" s="90"/>
      <c r="GZ91" s="90"/>
      <c r="HA91" s="90"/>
      <c r="HB91" s="90"/>
      <c r="HC91" s="90"/>
      <c r="HD91" s="90"/>
      <c r="HE91" s="90"/>
      <c r="HF91" s="90"/>
      <c r="HG91" s="90"/>
      <c r="HH91" s="90"/>
      <c r="HI91" s="90"/>
      <c r="HJ91" s="90"/>
      <c r="HK91" s="90"/>
      <c r="HL91" s="90"/>
      <c r="HM91" s="90"/>
      <c r="HN91" s="90"/>
      <c r="HO91" s="90"/>
      <c r="HP91" s="90"/>
      <c r="HQ91" s="90"/>
      <c r="HR91" s="90"/>
      <c r="HS91" s="90"/>
    </row>
    <row r="92" spans="1:227" s="2" customFormat="1" ht="19.5" customHeight="1" x14ac:dyDescent="0.4">
      <c r="A92" s="868" t="s">
        <v>38</v>
      </c>
      <c r="B92" s="868" t="s">
        <v>152</v>
      </c>
      <c r="C92" s="497" t="s">
        <v>161</v>
      </c>
      <c r="D92" s="16" t="s">
        <v>162</v>
      </c>
      <c r="E92" s="19"/>
      <c r="F92" s="20">
        <v>0.8</v>
      </c>
      <c r="G92" s="21"/>
      <c r="H92" s="21">
        <v>0.748</v>
      </c>
      <c r="I92" s="21"/>
      <c r="J92" s="21"/>
      <c r="K92" s="501">
        <f t="shared" si="30"/>
        <v>1.548</v>
      </c>
      <c r="L92" s="512">
        <f t="shared" si="28"/>
        <v>51.679586563307502</v>
      </c>
      <c r="M92" s="513">
        <f t="shared" si="29"/>
        <v>48.320413436692505</v>
      </c>
      <c r="N92" s="504">
        <f t="shared" si="27"/>
        <v>5</v>
      </c>
      <c r="O92" s="59"/>
      <c r="P92" s="43">
        <f>[1]JH_2015!L102/1000000</f>
        <v>0.89256750000000007</v>
      </c>
      <c r="Q92" s="130"/>
      <c r="R92" s="25" t="s">
        <v>42</v>
      </c>
      <c r="S92" s="24">
        <f>+T92/P92</f>
        <v>0.32925913166231119</v>
      </c>
      <c r="T92" s="25">
        <f>[1]JH_2015!V102/1000000</f>
        <v>0.29388599999999998</v>
      </c>
      <c r="U92" s="23">
        <v>82.92</v>
      </c>
      <c r="V92" s="23">
        <v>66.900000000000006</v>
      </c>
      <c r="W92" s="23"/>
      <c r="X92" s="23"/>
      <c r="Y92" s="23"/>
      <c r="Z92" s="26">
        <v>7177</v>
      </c>
      <c r="AA92" s="27">
        <f t="shared" si="37"/>
        <v>340.72598731488154</v>
      </c>
      <c r="AB92" s="28"/>
      <c r="AC92" s="29"/>
      <c r="AD92" s="30"/>
      <c r="AE92" s="29"/>
      <c r="AF92" s="29"/>
      <c r="AG92" s="31"/>
      <c r="AH92" s="32">
        <f t="shared" si="32"/>
        <v>1.548</v>
      </c>
      <c r="AI92" s="33"/>
      <c r="AJ92" s="33"/>
      <c r="AK92" s="33"/>
      <c r="AL92" s="34"/>
      <c r="AM92" s="35">
        <f t="shared" si="36"/>
        <v>0.89256750000000007</v>
      </c>
      <c r="AN92" s="36">
        <v>0.98</v>
      </c>
      <c r="AO92" s="36">
        <f t="shared" si="35"/>
        <v>1.0895000000000001</v>
      </c>
      <c r="AP92" s="37">
        <v>1.1990000000000001</v>
      </c>
      <c r="AQ92" s="38">
        <f t="shared" si="33"/>
        <v>0.89256750000000007</v>
      </c>
      <c r="AR92" s="36">
        <v>1.1359999999999999</v>
      </c>
      <c r="AS92" s="36">
        <f t="shared" si="34"/>
        <v>1.2885</v>
      </c>
      <c r="AT92" s="36">
        <v>1.4410000000000001</v>
      </c>
      <c r="AU92" s="36"/>
      <c r="AV92" s="36">
        <v>1.526</v>
      </c>
      <c r="AW92" s="37"/>
      <c r="AX92" s="541">
        <v>2.1000000000000001E-2</v>
      </c>
      <c r="AY92" s="145"/>
      <c r="AZ92" s="142"/>
      <c r="BA92" s="118"/>
      <c r="BB92" s="118"/>
      <c r="BC92" s="90"/>
      <c r="BD92" s="90"/>
      <c r="BE92" s="90"/>
      <c r="BF92" s="90"/>
      <c r="BG92" s="90"/>
      <c r="BH92" s="90"/>
      <c r="BI92" s="90"/>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c r="EB92" s="90"/>
      <c r="EC92" s="90"/>
      <c r="ED92" s="90"/>
      <c r="EE92" s="90"/>
      <c r="EF92" s="90"/>
      <c r="EG92" s="90"/>
      <c r="EH92" s="90"/>
      <c r="EI92" s="90"/>
      <c r="EJ92" s="90"/>
      <c r="EK92" s="90"/>
      <c r="EL92" s="90"/>
      <c r="EM92" s="90"/>
      <c r="EN92" s="90"/>
      <c r="EO92" s="90"/>
      <c r="EP92" s="90"/>
      <c r="EQ92" s="90"/>
      <c r="ER92" s="90"/>
      <c r="ES92" s="90"/>
      <c r="ET92" s="90"/>
      <c r="EU92" s="90"/>
      <c r="EV92" s="90"/>
      <c r="EW92" s="90"/>
      <c r="EX92" s="90"/>
      <c r="EY92" s="90"/>
      <c r="EZ92" s="90"/>
      <c r="FA92" s="90"/>
      <c r="FB92" s="90"/>
      <c r="FC92" s="90"/>
      <c r="FD92" s="90"/>
      <c r="FE92" s="90"/>
      <c r="FF92" s="90"/>
      <c r="FG92" s="90"/>
      <c r="FH92" s="90"/>
      <c r="FI92" s="90"/>
      <c r="FJ92" s="90"/>
      <c r="FK92" s="90"/>
      <c r="FL92" s="90"/>
      <c r="FM92" s="90"/>
      <c r="FN92" s="90"/>
      <c r="FO92" s="90"/>
      <c r="FP92" s="90"/>
      <c r="FQ92" s="90"/>
      <c r="FR92" s="90"/>
      <c r="FS92" s="90"/>
      <c r="FT92" s="90"/>
      <c r="FU92" s="90"/>
      <c r="FV92" s="90"/>
      <c r="FW92" s="90"/>
      <c r="FX92" s="90"/>
      <c r="FY92" s="90"/>
      <c r="FZ92" s="90"/>
      <c r="GA92" s="90"/>
      <c r="GB92" s="90"/>
      <c r="GC92" s="90"/>
      <c r="GD92" s="90"/>
      <c r="GE92" s="90"/>
      <c r="GF92" s="90"/>
      <c r="GG92" s="90"/>
      <c r="GH92" s="90"/>
      <c r="GI92" s="90"/>
      <c r="GJ92" s="90"/>
      <c r="GK92" s="90"/>
      <c r="GL92" s="90"/>
      <c r="GM92" s="90"/>
      <c r="GN92" s="90"/>
      <c r="GO92" s="90"/>
      <c r="GP92" s="90"/>
      <c r="GQ92" s="90"/>
      <c r="GR92" s="90"/>
      <c r="GS92" s="90"/>
      <c r="GT92" s="90"/>
      <c r="GU92" s="90"/>
      <c r="GV92" s="90"/>
      <c r="GW92" s="90"/>
      <c r="GX92" s="90"/>
      <c r="GY92" s="90"/>
      <c r="GZ92" s="90"/>
      <c r="HA92" s="90"/>
      <c r="HB92" s="90"/>
      <c r="HC92" s="90"/>
      <c r="HD92" s="90"/>
      <c r="HE92" s="90"/>
      <c r="HF92" s="90"/>
      <c r="HG92" s="90"/>
      <c r="HH92" s="90"/>
      <c r="HI92" s="90"/>
      <c r="HJ92" s="90"/>
      <c r="HK92" s="90"/>
      <c r="HL92" s="90"/>
      <c r="HM92" s="90"/>
      <c r="HN92" s="90"/>
      <c r="HO92" s="90"/>
      <c r="HP92" s="90"/>
      <c r="HQ92" s="90"/>
      <c r="HR92" s="90"/>
      <c r="HS92" s="90"/>
    </row>
    <row r="93" spans="1:227" s="2" customFormat="1" ht="19.5" customHeight="1" x14ac:dyDescent="0.4">
      <c r="A93" s="868" t="s">
        <v>38</v>
      </c>
      <c r="B93" s="868" t="s">
        <v>152</v>
      </c>
      <c r="C93" s="497" t="s">
        <v>161</v>
      </c>
      <c r="D93" s="16" t="s">
        <v>163</v>
      </c>
      <c r="E93" s="19"/>
      <c r="F93" s="54"/>
      <c r="G93" s="43">
        <v>1.448</v>
      </c>
      <c r="H93" s="43">
        <v>0.6</v>
      </c>
      <c r="I93" s="43"/>
      <c r="J93" s="43"/>
      <c r="K93" s="501">
        <f t="shared" si="30"/>
        <v>2.048</v>
      </c>
      <c r="L93" s="512">
        <f t="shared" si="28"/>
        <v>0</v>
      </c>
      <c r="M93" s="513">
        <f t="shared" si="29"/>
        <v>100</v>
      </c>
      <c r="N93" s="504">
        <f t="shared" si="27"/>
        <v>5</v>
      </c>
      <c r="O93" s="59"/>
      <c r="P93" s="43">
        <f>[1]JH_2015!L103/1000000</f>
        <v>1.5007280000000001</v>
      </c>
      <c r="Q93" s="130"/>
      <c r="R93" s="25" t="s">
        <v>42</v>
      </c>
      <c r="S93" s="24">
        <f>+T93/P93</f>
        <v>9.9193191571024186E-2</v>
      </c>
      <c r="T93" s="25">
        <f>[1]JH_2015!V103/1000000</f>
        <v>0.14886199999999999</v>
      </c>
      <c r="U93" s="23">
        <v>73.430000000000007</v>
      </c>
      <c r="V93" s="23">
        <v>65.3</v>
      </c>
      <c r="W93" s="23"/>
      <c r="X93" s="23"/>
      <c r="Y93" s="23"/>
      <c r="Z93" s="26">
        <v>7674</v>
      </c>
      <c r="AA93" s="27">
        <f t="shared" si="37"/>
        <v>535.78102184569138</v>
      </c>
      <c r="AB93" s="28"/>
      <c r="AC93" s="29"/>
      <c r="AD93" s="30"/>
      <c r="AE93" s="29"/>
      <c r="AF93" s="29"/>
      <c r="AG93" s="95"/>
      <c r="AH93" s="32">
        <f t="shared" si="32"/>
        <v>2.048</v>
      </c>
      <c r="AI93" s="33"/>
      <c r="AJ93" s="33"/>
      <c r="AK93" s="33"/>
      <c r="AL93" s="34"/>
      <c r="AM93" s="35">
        <f t="shared" si="36"/>
        <v>1.5007280000000001</v>
      </c>
      <c r="AN93" s="36">
        <v>1.45</v>
      </c>
      <c r="AO93" s="36">
        <f t="shared" si="35"/>
        <v>1.6139999999999999</v>
      </c>
      <c r="AP93" s="37">
        <v>1.778</v>
      </c>
      <c r="AQ93" s="38">
        <f t="shared" si="33"/>
        <v>1.5007280000000001</v>
      </c>
      <c r="AR93" s="36">
        <v>1.627</v>
      </c>
      <c r="AS93" s="36">
        <f t="shared" si="34"/>
        <v>1.8250000000000002</v>
      </c>
      <c r="AT93" s="36">
        <v>2.0230000000000001</v>
      </c>
      <c r="AU93" s="36"/>
      <c r="AV93" s="36">
        <v>2.1629999999999998</v>
      </c>
      <c r="AW93" s="37"/>
      <c r="AX93" s="541">
        <v>-0.115</v>
      </c>
      <c r="AY93" s="131"/>
      <c r="AZ93" s="132"/>
      <c r="BA93" s="132"/>
      <c r="BB93" s="133"/>
      <c r="BC93" s="90"/>
      <c r="BD93" s="90"/>
      <c r="BE93" s="90"/>
      <c r="BF93" s="90"/>
      <c r="BG93" s="90"/>
      <c r="BH93" s="90"/>
      <c r="BI93" s="90"/>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90"/>
      <c r="EF93" s="90"/>
      <c r="EG93" s="90"/>
      <c r="EH93" s="90"/>
      <c r="EI93" s="90"/>
      <c r="EJ93" s="90"/>
      <c r="EK93" s="90"/>
      <c r="EL93" s="90"/>
      <c r="EM93" s="90"/>
      <c r="EN93" s="90"/>
      <c r="EO93" s="90"/>
      <c r="EP93" s="90"/>
      <c r="EQ93" s="90"/>
      <c r="ER93" s="90"/>
      <c r="ES93" s="90"/>
      <c r="ET93" s="90"/>
      <c r="EU93" s="90"/>
      <c r="EV93" s="90"/>
      <c r="EW93" s="90"/>
      <c r="EX93" s="90"/>
      <c r="EY93" s="90"/>
      <c r="EZ93" s="90"/>
      <c r="FA93" s="90"/>
      <c r="FB93" s="90"/>
      <c r="FC93" s="90"/>
      <c r="FD93" s="90"/>
      <c r="FE93" s="90"/>
      <c r="FF93" s="90"/>
      <c r="FG93" s="90"/>
      <c r="FH93" s="90"/>
      <c r="FI93" s="90"/>
      <c r="FJ93" s="90"/>
      <c r="FK93" s="90"/>
      <c r="FL93" s="90"/>
      <c r="FM93" s="90"/>
      <c r="FN93" s="90"/>
      <c r="FO93" s="90"/>
      <c r="FP93" s="90"/>
      <c r="FQ93" s="90"/>
      <c r="FR93" s="90"/>
      <c r="FS93" s="90"/>
      <c r="FT93" s="90"/>
      <c r="FU93" s="90"/>
      <c r="FV93" s="90"/>
      <c r="FW93" s="90"/>
      <c r="FX93" s="90"/>
      <c r="FY93" s="90"/>
      <c r="FZ93" s="90"/>
      <c r="GA93" s="90"/>
      <c r="GB93" s="90"/>
      <c r="GC93" s="90"/>
      <c r="GD93" s="90"/>
      <c r="GE93" s="90"/>
      <c r="GF93" s="90"/>
      <c r="GG93" s="90"/>
      <c r="GH93" s="90"/>
      <c r="GI93" s="90"/>
      <c r="GJ93" s="90"/>
      <c r="GK93" s="90"/>
      <c r="GL93" s="90"/>
      <c r="GM93" s="90"/>
      <c r="GN93" s="90"/>
      <c r="GO93" s="90"/>
      <c r="GP93" s="90"/>
      <c r="GQ93" s="90"/>
      <c r="GR93" s="90"/>
      <c r="GS93" s="90"/>
      <c r="GT93" s="90"/>
      <c r="GU93" s="90"/>
      <c r="GV93" s="90"/>
      <c r="GW93" s="90"/>
      <c r="GX93" s="90"/>
      <c r="GY93" s="90"/>
      <c r="GZ93" s="90"/>
      <c r="HA93" s="90"/>
      <c r="HB93" s="90"/>
      <c r="HC93" s="90"/>
      <c r="HD93" s="90"/>
      <c r="HE93" s="90"/>
      <c r="HF93" s="90"/>
      <c r="HG93" s="90"/>
      <c r="HH93" s="90"/>
      <c r="HI93" s="90"/>
      <c r="HJ93" s="90"/>
      <c r="HK93" s="90"/>
      <c r="HL93" s="90"/>
      <c r="HM93" s="90"/>
      <c r="HN93" s="90"/>
      <c r="HO93" s="90"/>
      <c r="HP93" s="90"/>
      <c r="HQ93" s="90"/>
      <c r="HR93" s="90"/>
      <c r="HS93" s="90"/>
    </row>
    <row r="94" spans="1:227" s="2" customFormat="1" ht="19.5" customHeight="1" x14ac:dyDescent="0.4">
      <c r="A94" s="868" t="s">
        <v>38</v>
      </c>
      <c r="B94" s="868" t="s">
        <v>152</v>
      </c>
      <c r="C94" s="497" t="s">
        <v>161</v>
      </c>
      <c r="D94" s="16" t="s">
        <v>166</v>
      </c>
      <c r="E94" s="19"/>
      <c r="F94" s="20"/>
      <c r="G94" s="21"/>
      <c r="H94" s="21">
        <v>8.3000000000000004E-2</v>
      </c>
      <c r="I94" s="21"/>
      <c r="J94" s="21"/>
      <c r="K94" s="501">
        <f t="shared" si="30"/>
        <v>8.3000000000000004E-2</v>
      </c>
      <c r="L94" s="512">
        <f t="shared" si="28"/>
        <v>0</v>
      </c>
      <c r="M94" s="513">
        <f t="shared" si="29"/>
        <v>100</v>
      </c>
      <c r="N94" s="504">
        <f t="shared" si="27"/>
        <v>1</v>
      </c>
      <c r="O94" s="59"/>
      <c r="P94" s="43"/>
      <c r="Q94" s="23" t="s">
        <v>42</v>
      </c>
      <c r="R94" s="25"/>
      <c r="S94" s="24"/>
      <c r="T94" s="25"/>
      <c r="U94" s="23"/>
      <c r="V94" s="23"/>
      <c r="W94" s="23"/>
      <c r="X94" s="23"/>
      <c r="Y94" s="23"/>
      <c r="Z94" s="26"/>
      <c r="AA94" s="27"/>
      <c r="AB94" s="28"/>
      <c r="AC94" s="29"/>
      <c r="AD94" s="30"/>
      <c r="AE94" s="29"/>
      <c r="AF94" s="29"/>
      <c r="AG94" s="95"/>
      <c r="AH94" s="32">
        <f t="shared" si="32"/>
        <v>8.3000000000000004E-2</v>
      </c>
      <c r="AI94" s="33"/>
      <c r="AJ94" s="33"/>
      <c r="AK94" s="33"/>
      <c r="AL94" s="34"/>
      <c r="AM94" s="35">
        <f t="shared" si="36"/>
        <v>0</v>
      </c>
      <c r="AN94" s="36">
        <v>9.5000000000000001E-2</v>
      </c>
      <c r="AO94" s="36">
        <f t="shared" si="35"/>
        <v>0.10250000000000001</v>
      </c>
      <c r="AP94" s="37">
        <v>0.11</v>
      </c>
      <c r="AQ94" s="38">
        <f t="shared" si="33"/>
        <v>0</v>
      </c>
      <c r="AR94" s="36">
        <v>0.10199999999999999</v>
      </c>
      <c r="AS94" s="36">
        <f t="shared" si="34"/>
        <v>0.10999999999999999</v>
      </c>
      <c r="AT94" s="36">
        <v>0.11799999999999999</v>
      </c>
      <c r="AU94" s="36"/>
      <c r="AV94" s="36">
        <v>0.127</v>
      </c>
      <c r="AW94" s="37"/>
      <c r="AX94" s="541">
        <v>-4.4999999999999998E-2</v>
      </c>
      <c r="AY94" s="135"/>
      <c r="AZ94" s="136"/>
      <c r="BA94" s="136"/>
      <c r="BB94" s="146"/>
      <c r="BC94" s="90"/>
      <c r="BD94" s="90"/>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c r="EB94" s="90"/>
      <c r="EC94" s="90"/>
      <c r="ED94" s="90"/>
      <c r="EE94" s="90"/>
      <c r="EF94" s="90"/>
      <c r="EG94" s="90"/>
      <c r="EH94" s="90"/>
      <c r="EI94" s="90"/>
      <c r="EJ94" s="90"/>
      <c r="EK94" s="90"/>
      <c r="EL94" s="90"/>
      <c r="EM94" s="90"/>
      <c r="EN94" s="90"/>
      <c r="EO94" s="90"/>
      <c r="EP94" s="90"/>
      <c r="EQ94" s="90"/>
      <c r="ER94" s="90"/>
      <c r="ES94" s="90"/>
      <c r="ET94" s="90"/>
      <c r="EU94" s="90"/>
      <c r="EV94" s="90"/>
      <c r="EW94" s="90"/>
      <c r="EX94" s="90"/>
      <c r="EY94" s="90"/>
      <c r="EZ94" s="90"/>
      <c r="FA94" s="90"/>
      <c r="FB94" s="90"/>
      <c r="FC94" s="90"/>
      <c r="FD94" s="90"/>
      <c r="FE94" s="90"/>
      <c r="FF94" s="90"/>
      <c r="FG94" s="90"/>
      <c r="FH94" s="90"/>
      <c r="FI94" s="90"/>
      <c r="FJ94" s="90"/>
      <c r="FK94" s="90"/>
      <c r="FL94" s="90"/>
      <c r="FM94" s="90"/>
      <c r="FN94" s="90"/>
      <c r="FO94" s="90"/>
      <c r="FP94" s="90"/>
      <c r="FQ94" s="90"/>
      <c r="FR94" s="90"/>
      <c r="FS94" s="90"/>
      <c r="FT94" s="90"/>
      <c r="FU94" s="90"/>
      <c r="FV94" s="90"/>
      <c r="FW94" s="90"/>
      <c r="FX94" s="90"/>
      <c r="FY94" s="90"/>
      <c r="FZ94" s="90"/>
      <c r="GA94" s="90"/>
      <c r="GB94" s="90"/>
      <c r="GC94" s="90"/>
      <c r="GD94" s="90"/>
      <c r="GE94" s="90"/>
      <c r="GF94" s="90"/>
      <c r="GG94" s="90"/>
      <c r="GH94" s="90"/>
      <c r="GI94" s="90"/>
      <c r="GJ94" s="90"/>
      <c r="GK94" s="90"/>
      <c r="GL94" s="90"/>
      <c r="GM94" s="90"/>
      <c r="GN94" s="90"/>
      <c r="GO94" s="90"/>
      <c r="GP94" s="90"/>
      <c r="GQ94" s="90"/>
      <c r="GR94" s="90"/>
      <c r="GS94" s="90"/>
      <c r="GT94" s="90"/>
      <c r="GU94" s="90"/>
      <c r="GV94" s="90"/>
      <c r="GW94" s="90"/>
      <c r="GX94" s="90"/>
      <c r="GY94" s="90"/>
      <c r="GZ94" s="90"/>
      <c r="HA94" s="90"/>
      <c r="HB94" s="90"/>
      <c r="HC94" s="90"/>
      <c r="HD94" s="90"/>
      <c r="HE94" s="90"/>
      <c r="HF94" s="90"/>
      <c r="HG94" s="90"/>
      <c r="HH94" s="90"/>
      <c r="HI94" s="90"/>
      <c r="HJ94" s="90"/>
      <c r="HK94" s="90"/>
      <c r="HL94" s="90"/>
      <c r="HM94" s="90"/>
      <c r="HN94" s="90"/>
      <c r="HO94" s="90"/>
      <c r="HP94" s="90"/>
      <c r="HQ94" s="90"/>
      <c r="HR94" s="90"/>
      <c r="HS94" s="90"/>
    </row>
    <row r="95" spans="1:227" s="2" customFormat="1" ht="19.5" customHeight="1" x14ac:dyDescent="0.4">
      <c r="A95" s="868" t="s">
        <v>698</v>
      </c>
      <c r="B95" s="868" t="s">
        <v>742</v>
      </c>
      <c r="C95" s="874" t="s">
        <v>752</v>
      </c>
      <c r="D95" s="391" t="s">
        <v>753</v>
      </c>
      <c r="E95" s="392" t="s">
        <v>754</v>
      </c>
      <c r="F95" s="20"/>
      <c r="G95" s="21"/>
      <c r="H95" s="21"/>
      <c r="I95" s="21"/>
      <c r="J95" s="21"/>
      <c r="K95" s="651" t="s">
        <v>750</v>
      </c>
      <c r="L95" s="659" t="str">
        <f t="shared" ref="L95:L100" si="38">IF(IF(ISNUMBER(K95),K95,0)&gt;0,IF(ISNUMBER(F95),F95,0)/K95*100,"")</f>
        <v/>
      </c>
      <c r="M95" s="666" t="str">
        <f t="shared" ref="M95:M100" si="39">IF(IF(ISNUMBER(K95),K95,0)&gt;0,(IF(ISNUMBER(G95),G95,0)+IF(ISNUMBER(H95),H95,0))/K95*100,"")</f>
        <v/>
      </c>
      <c r="N95" s="504">
        <f t="shared" si="27"/>
        <v>1</v>
      </c>
      <c r="O95" s="707"/>
      <c r="P95" s="1032">
        <f t="shared" ref="P95:P100" si="40">AQ95</f>
        <v>2.3425931296717466</v>
      </c>
      <c r="Q95" s="151" t="s">
        <v>42</v>
      </c>
      <c r="R95" s="707"/>
      <c r="S95" s="715"/>
      <c r="T95" s="726"/>
      <c r="U95" s="864"/>
      <c r="V95" s="707"/>
      <c r="W95" s="707"/>
      <c r="X95" s="707"/>
      <c r="Y95" s="707"/>
      <c r="Z95" s="742"/>
      <c r="AA95" s="754"/>
      <c r="AB95" s="762"/>
      <c r="AC95" s="769"/>
      <c r="AD95" s="769"/>
      <c r="AE95" s="769"/>
      <c r="AF95" s="769"/>
      <c r="AG95" s="784"/>
      <c r="AH95" s="787"/>
      <c r="AI95" s="800"/>
      <c r="AJ95" s="800"/>
      <c r="AK95" s="800"/>
      <c r="AL95" s="1059"/>
      <c r="AM95" s="1064"/>
      <c r="AN95" s="1054"/>
      <c r="AO95" s="812"/>
      <c r="AP95" s="814"/>
      <c r="AQ95" s="816">
        <v>2.3425931296717466</v>
      </c>
      <c r="AR95" s="812">
        <v>2.4497860174168702</v>
      </c>
      <c r="AS95" s="812">
        <v>2.5631700906328474</v>
      </c>
      <c r="AT95" s="812">
        <v>2.6805418432763899</v>
      </c>
      <c r="AU95" s="812"/>
      <c r="AV95" s="817"/>
      <c r="AW95" s="819"/>
      <c r="AX95" s="822"/>
      <c r="AY95" s="1098"/>
      <c r="AZ95" s="1110"/>
      <c r="BA95" s="1110"/>
      <c r="BB95" s="853"/>
    </row>
    <row r="96" spans="1:227" s="2" customFormat="1" ht="19.5" customHeight="1" x14ac:dyDescent="0.4">
      <c r="A96" s="868" t="s">
        <v>698</v>
      </c>
      <c r="B96" s="868" t="s">
        <v>742</v>
      </c>
      <c r="C96" s="874" t="s">
        <v>752</v>
      </c>
      <c r="D96" s="383" t="s">
        <v>755</v>
      </c>
      <c r="E96" s="387"/>
      <c r="F96" s="76" t="s">
        <v>202</v>
      </c>
      <c r="G96" s="77"/>
      <c r="H96" s="1296" t="s">
        <v>756</v>
      </c>
      <c r="I96" s="77"/>
      <c r="J96" s="77"/>
      <c r="K96" s="1015" t="s">
        <v>750</v>
      </c>
      <c r="L96" s="660" t="str">
        <f t="shared" si="38"/>
        <v/>
      </c>
      <c r="M96" s="669" t="str">
        <f t="shared" si="39"/>
        <v/>
      </c>
      <c r="N96" s="504">
        <f t="shared" si="27"/>
        <v>1</v>
      </c>
      <c r="O96" s="710"/>
      <c r="P96" s="1035">
        <f t="shared" si="40"/>
        <v>5.5485880874798719</v>
      </c>
      <c r="Q96" s="702" t="s">
        <v>42</v>
      </c>
      <c r="R96" s="710"/>
      <c r="S96" s="723"/>
      <c r="T96" s="731"/>
      <c r="U96" s="1043"/>
      <c r="V96" s="710"/>
      <c r="W96" s="710"/>
      <c r="X96" s="710"/>
      <c r="Y96" s="710"/>
      <c r="Z96" s="747">
        <v>286610</v>
      </c>
      <c r="AA96" s="757">
        <f>AR96/Z96*1000000000/365</f>
        <v>57.082066627118429</v>
      </c>
      <c r="AB96" s="766"/>
      <c r="AC96" s="772"/>
      <c r="AD96" s="772"/>
      <c r="AE96" s="772"/>
      <c r="AF96" s="772"/>
      <c r="AG96" s="1046"/>
      <c r="AH96" s="1052"/>
      <c r="AI96" s="1057">
        <v>292389</v>
      </c>
      <c r="AJ96" s="1057">
        <v>299581</v>
      </c>
      <c r="AK96" s="1057">
        <v>308171</v>
      </c>
      <c r="AL96" s="1062"/>
      <c r="AM96" s="1440"/>
      <c r="AN96" s="1442"/>
      <c r="AO96" s="1071"/>
      <c r="AP96" s="1073"/>
      <c r="AQ96" s="1077">
        <v>5.5485880874798719</v>
      </c>
      <c r="AR96" s="1070">
        <v>5.9715062573394215</v>
      </c>
      <c r="AS96" s="1071">
        <v>6.5894425733212181</v>
      </c>
      <c r="AT96" s="1071">
        <v>7.3751430490409566</v>
      </c>
      <c r="AU96" s="1070"/>
      <c r="AV96" s="1080"/>
      <c r="AW96" s="1083"/>
      <c r="AX96" s="1086"/>
      <c r="AY96" s="1098"/>
      <c r="AZ96" s="1110"/>
      <c r="BA96" s="1110"/>
      <c r="BB96" s="853"/>
    </row>
    <row r="97" spans="1:54" s="2" customFormat="1" ht="19.5" customHeight="1" x14ac:dyDescent="0.4">
      <c r="A97" s="868" t="s">
        <v>698</v>
      </c>
      <c r="B97" s="868" t="s">
        <v>742</v>
      </c>
      <c r="C97" s="874" t="s">
        <v>752</v>
      </c>
      <c r="D97" s="391" t="s">
        <v>757</v>
      </c>
      <c r="E97" s="392" t="s">
        <v>758</v>
      </c>
      <c r="F97" s="107"/>
      <c r="G97" s="108"/>
      <c r="H97" s="108"/>
      <c r="I97" s="108"/>
      <c r="J97" s="108"/>
      <c r="K97" s="657" t="s">
        <v>750</v>
      </c>
      <c r="L97" s="526" t="str">
        <f t="shared" si="38"/>
        <v/>
      </c>
      <c r="M97" s="668" t="str">
        <f t="shared" si="39"/>
        <v/>
      </c>
      <c r="N97" s="504">
        <f t="shared" si="27"/>
        <v>1</v>
      </c>
      <c r="O97" s="712"/>
      <c r="P97" s="1033">
        <f t="shared" si="40"/>
        <v>3.8481553632147232E-2</v>
      </c>
      <c r="Q97" s="704" t="s">
        <v>42</v>
      </c>
      <c r="R97" s="712"/>
      <c r="S97" s="718"/>
      <c r="T97" s="728"/>
      <c r="U97" s="1039"/>
      <c r="V97" s="712"/>
      <c r="W97" s="712"/>
      <c r="X97" s="712"/>
      <c r="Y97" s="712"/>
      <c r="Z97" s="745"/>
      <c r="AA97" s="351"/>
      <c r="AB97" s="765"/>
      <c r="AC97" s="771"/>
      <c r="AD97" s="771"/>
      <c r="AE97" s="771"/>
      <c r="AF97" s="771"/>
      <c r="AG97" s="1045"/>
      <c r="AH97" s="1048"/>
      <c r="AI97" s="1055"/>
      <c r="AJ97" s="1055"/>
      <c r="AK97" s="1055"/>
      <c r="AL97" s="1060"/>
      <c r="AM97" s="1439"/>
      <c r="AN97" s="1069"/>
      <c r="AO97" s="813"/>
      <c r="AP97" s="815"/>
      <c r="AQ97" s="1076">
        <v>3.8481553632147232E-2</v>
      </c>
      <c r="AR97" s="813">
        <v>4.0411262688957061E-2</v>
      </c>
      <c r="AS97" s="813">
        <v>4.2383399185766876E-2</v>
      </c>
      <c r="AT97" s="813">
        <v>4.4462588978650311E-2</v>
      </c>
      <c r="AU97" s="813"/>
      <c r="AV97" s="818"/>
      <c r="AW97" s="820"/>
      <c r="AX97" s="824"/>
      <c r="AY97" s="1098"/>
      <c r="AZ97" s="1110"/>
      <c r="BA97" s="1110"/>
      <c r="BB97" s="853"/>
    </row>
    <row r="98" spans="1:54" s="2" customFormat="1" ht="19.5" customHeight="1" x14ac:dyDescent="0.4">
      <c r="A98" s="868" t="s">
        <v>698</v>
      </c>
      <c r="B98" s="868" t="s">
        <v>742</v>
      </c>
      <c r="C98" s="874" t="s">
        <v>752</v>
      </c>
      <c r="D98" s="391" t="s">
        <v>759</v>
      </c>
      <c r="E98" s="392" t="s">
        <v>758</v>
      </c>
      <c r="F98" s="20"/>
      <c r="G98" s="21"/>
      <c r="H98" s="21"/>
      <c r="I98" s="21"/>
      <c r="J98" s="21"/>
      <c r="K98" s="651" t="s">
        <v>750</v>
      </c>
      <c r="L98" s="659" t="str">
        <f t="shared" si="38"/>
        <v/>
      </c>
      <c r="M98" s="666" t="str">
        <f t="shared" si="39"/>
        <v/>
      </c>
      <c r="N98" s="504">
        <f t="shared" si="27"/>
        <v>1</v>
      </c>
      <c r="O98" s="707"/>
      <c r="P98" s="1032">
        <f t="shared" si="40"/>
        <v>0.72188691913417302</v>
      </c>
      <c r="Q98" s="151" t="s">
        <v>42</v>
      </c>
      <c r="R98" s="707"/>
      <c r="S98" s="715"/>
      <c r="T98" s="726"/>
      <c r="U98" s="864"/>
      <c r="V98" s="707"/>
      <c r="W98" s="707"/>
      <c r="X98" s="707"/>
      <c r="Y98" s="707"/>
      <c r="Z98" s="742"/>
      <c r="AA98" s="754"/>
      <c r="AB98" s="762"/>
      <c r="AC98" s="769"/>
      <c r="AD98" s="769"/>
      <c r="AE98" s="769"/>
      <c r="AF98" s="769"/>
      <c r="AG98" s="784"/>
      <c r="AH98" s="787"/>
      <c r="AI98" s="800"/>
      <c r="AJ98" s="800"/>
      <c r="AK98" s="800"/>
      <c r="AL98" s="1059"/>
      <c r="AM98" s="1064"/>
      <c r="AN98" s="1054"/>
      <c r="AO98" s="812"/>
      <c r="AP98" s="814"/>
      <c r="AQ98" s="816">
        <v>0.72188691913417302</v>
      </c>
      <c r="AR98" s="812">
        <v>0.75786411196929193</v>
      </c>
      <c r="AS98" s="812">
        <v>0.79564345602604569</v>
      </c>
      <c r="AT98" s="812">
        <v>0.83483851845708656</v>
      </c>
      <c r="AU98" s="812"/>
      <c r="AV98" s="817"/>
      <c r="AW98" s="819"/>
      <c r="AX98" s="822"/>
      <c r="AY98" s="1101"/>
      <c r="AZ98" s="1113"/>
      <c r="BA98" s="1113"/>
      <c r="BB98" s="855"/>
    </row>
    <row r="99" spans="1:54" s="2" customFormat="1" ht="19.5" customHeight="1" x14ac:dyDescent="0.4">
      <c r="A99" s="868" t="s">
        <v>698</v>
      </c>
      <c r="B99" s="868" t="s">
        <v>742</v>
      </c>
      <c r="C99" s="874" t="s">
        <v>752</v>
      </c>
      <c r="D99" s="391" t="s">
        <v>760</v>
      </c>
      <c r="E99" s="392" t="s">
        <v>758</v>
      </c>
      <c r="F99" s="20"/>
      <c r="G99" s="21"/>
      <c r="H99" s="21"/>
      <c r="I99" s="21"/>
      <c r="J99" s="21"/>
      <c r="K99" s="651" t="s">
        <v>750</v>
      </c>
      <c r="L99" s="659" t="str">
        <f t="shared" si="38"/>
        <v/>
      </c>
      <c r="M99" s="666" t="str">
        <f t="shared" si="39"/>
        <v/>
      </c>
      <c r="N99" s="504">
        <f t="shared" si="27"/>
        <v>1</v>
      </c>
      <c r="O99" s="707"/>
      <c r="P99" s="1032">
        <f t="shared" si="40"/>
        <v>8.1359607213653309</v>
      </c>
      <c r="Q99" s="151" t="s">
        <v>42</v>
      </c>
      <c r="R99" s="707"/>
      <c r="S99" s="715"/>
      <c r="T99" s="726"/>
      <c r="U99" s="864"/>
      <c r="V99" s="707"/>
      <c r="W99" s="707"/>
      <c r="X99" s="707"/>
      <c r="Y99" s="707"/>
      <c r="Z99" s="742"/>
      <c r="AA99" s="754"/>
      <c r="AB99" s="762"/>
      <c r="AC99" s="769"/>
      <c r="AD99" s="769"/>
      <c r="AE99" s="769"/>
      <c r="AF99" s="769"/>
      <c r="AG99" s="784"/>
      <c r="AH99" s="787"/>
      <c r="AI99" s="800"/>
      <c r="AJ99" s="800"/>
      <c r="AK99" s="800"/>
      <c r="AL99" s="1059"/>
      <c r="AM99" s="1064"/>
      <c r="AN99" s="1054"/>
      <c r="AO99" s="812"/>
      <c r="AP99" s="814"/>
      <c r="AQ99" s="816">
        <v>8.1359607213653309</v>
      </c>
      <c r="AR99" s="812">
        <v>8.6170557105486569</v>
      </c>
      <c r="AS99" s="812">
        <v>9.0516932177766769</v>
      </c>
      <c r="AT99" s="812">
        <v>9.4965757541436737</v>
      </c>
      <c r="AU99" s="812"/>
      <c r="AV99" s="817"/>
      <c r="AW99" s="819"/>
      <c r="AX99" s="822"/>
      <c r="AY99" s="837"/>
      <c r="AZ99" s="845"/>
      <c r="BA99" s="845"/>
      <c r="BB99" s="852"/>
    </row>
    <row r="100" spans="1:54" s="2" customFormat="1" ht="19.5" customHeight="1" x14ac:dyDescent="0.4">
      <c r="A100" s="868" t="s">
        <v>698</v>
      </c>
      <c r="B100" s="868" t="s">
        <v>742</v>
      </c>
      <c r="C100" s="874" t="s">
        <v>752</v>
      </c>
      <c r="D100" s="391" t="s">
        <v>761</v>
      </c>
      <c r="E100" s="392" t="s">
        <v>758</v>
      </c>
      <c r="F100" s="20"/>
      <c r="G100" s="21"/>
      <c r="H100" s="21"/>
      <c r="I100" s="21"/>
      <c r="J100" s="21"/>
      <c r="K100" s="651" t="s">
        <v>750</v>
      </c>
      <c r="L100" s="659" t="str">
        <f t="shared" si="38"/>
        <v/>
      </c>
      <c r="M100" s="666" t="str">
        <f t="shared" si="39"/>
        <v/>
      </c>
      <c r="N100" s="504">
        <f t="shared" si="27"/>
        <v>1</v>
      </c>
      <c r="O100" s="707"/>
      <c r="P100" s="1032">
        <f t="shared" si="40"/>
        <v>5.5354250095897672</v>
      </c>
      <c r="Q100" s="151" t="s">
        <v>42</v>
      </c>
      <c r="R100" s="707"/>
      <c r="S100" s="715"/>
      <c r="T100" s="726"/>
      <c r="U100" s="864"/>
      <c r="V100" s="707"/>
      <c r="W100" s="707"/>
      <c r="X100" s="707"/>
      <c r="Y100" s="707"/>
      <c r="Z100" s="742"/>
      <c r="AA100" s="754"/>
      <c r="AB100" s="762"/>
      <c r="AC100" s="769"/>
      <c r="AD100" s="769"/>
      <c r="AE100" s="769"/>
      <c r="AF100" s="769"/>
      <c r="AG100" s="784"/>
      <c r="AH100" s="787"/>
      <c r="AI100" s="800"/>
      <c r="AJ100" s="800"/>
      <c r="AK100" s="800"/>
      <c r="AL100" s="1059"/>
      <c r="AM100" s="1064"/>
      <c r="AN100" s="1054"/>
      <c r="AO100" s="812"/>
      <c r="AP100" s="814"/>
      <c r="AQ100" s="816">
        <v>5.5354250095897672</v>
      </c>
      <c r="AR100" s="812">
        <v>5.7648403615063559</v>
      </c>
      <c r="AS100" s="812">
        <v>6.0372085496447658</v>
      </c>
      <c r="AT100" s="812">
        <v>6.320631098497298</v>
      </c>
      <c r="AU100" s="812"/>
      <c r="AV100" s="817"/>
      <c r="AW100" s="819"/>
      <c r="AX100" s="822"/>
      <c r="AY100" s="1098"/>
      <c r="AZ100" s="1110"/>
      <c r="BA100" s="1110"/>
      <c r="BB100" s="853"/>
    </row>
    <row r="101" spans="1:54" s="2" customFormat="1" ht="19.5" customHeight="1" x14ac:dyDescent="0.4">
      <c r="A101" s="868" t="s">
        <v>393</v>
      </c>
      <c r="B101" s="868" t="s">
        <v>490</v>
      </c>
      <c r="C101" s="978" t="s">
        <v>496</v>
      </c>
      <c r="D101" s="301" t="s">
        <v>497</v>
      </c>
      <c r="E101" s="302"/>
      <c r="F101" s="20"/>
      <c r="G101" s="21"/>
      <c r="H101" s="21"/>
      <c r="I101" s="21"/>
      <c r="J101" s="21"/>
      <c r="K101" s="651">
        <v>0.56153846153846154</v>
      </c>
      <c r="L101" s="659">
        <f>IF(K101&gt;0,IF(ISNUMBER(F101),F101,0)/K101*100,"")</f>
        <v>0</v>
      </c>
      <c r="M101" s="666">
        <f>IF(K101&gt;0,(IF(ISNUMBER(G101),G101,0)+IF(ISNUMBER(H101),H101,0))/K101*100,"")</f>
        <v>0</v>
      </c>
      <c r="N101" s="504">
        <f t="shared" si="27"/>
        <v>3</v>
      </c>
      <c r="O101" s="678"/>
      <c r="P101" s="693">
        <v>0.55819573457022176</v>
      </c>
      <c r="Q101" s="151" t="s">
        <v>42</v>
      </c>
      <c r="R101" s="707"/>
      <c r="S101" s="715"/>
      <c r="T101" s="726"/>
      <c r="U101" s="864"/>
      <c r="V101" s="707"/>
      <c r="W101" s="707"/>
      <c r="X101" s="707"/>
      <c r="Y101" s="707"/>
      <c r="Z101" s="742">
        <v>15774.225747072991</v>
      </c>
      <c r="AA101" s="754">
        <f>P101*1000000000/365/Z101</f>
        <v>96.949505281927486</v>
      </c>
      <c r="AB101" s="762"/>
      <c r="AC101" s="769"/>
      <c r="AD101" s="769"/>
      <c r="AE101" s="769"/>
      <c r="AF101" s="769"/>
      <c r="AG101" s="784"/>
      <c r="AH101" s="787"/>
      <c r="AI101" s="797"/>
      <c r="AJ101" s="797"/>
      <c r="AK101" s="797"/>
      <c r="AL101" s="801"/>
      <c r="AM101" s="806"/>
      <c r="AN101" s="812"/>
      <c r="AO101" s="812"/>
      <c r="AP101" s="814"/>
      <c r="AQ101" s="816"/>
      <c r="AR101" s="812"/>
      <c r="AS101" s="812"/>
      <c r="AT101" s="812">
        <v>0.90703684063569268</v>
      </c>
      <c r="AU101" s="812"/>
      <c r="AV101" s="817"/>
      <c r="AW101" s="819">
        <f t="shared" ref="AW101:AW116" si="41">K101-AT101</f>
        <v>-0.34549837909723113</v>
      </c>
      <c r="AX101" s="822"/>
      <c r="AY101" s="1098"/>
      <c r="AZ101" s="1110"/>
      <c r="BA101" s="1110"/>
      <c r="BB101" s="853"/>
    </row>
    <row r="102" spans="1:54" s="2" customFormat="1" ht="19.5" customHeight="1" x14ac:dyDescent="0.4">
      <c r="A102" s="868" t="s">
        <v>393</v>
      </c>
      <c r="B102" s="868" t="s">
        <v>490</v>
      </c>
      <c r="C102" s="978" t="s">
        <v>496</v>
      </c>
      <c r="D102" s="301" t="s">
        <v>498</v>
      </c>
      <c r="E102" s="302"/>
      <c r="F102" s="20"/>
      <c r="G102" s="21"/>
      <c r="H102" s="21"/>
      <c r="I102" s="21"/>
      <c r="J102" s="21"/>
      <c r="K102" s="651">
        <v>2.1930000000000001</v>
      </c>
      <c r="L102" s="659">
        <f>IF(K102&gt;0,IF(ISNUMBER(F102),F102,0)/K102*100,"")</f>
        <v>0</v>
      </c>
      <c r="M102" s="666">
        <f>IF(K102&gt;0,(IF(ISNUMBER(G102),G102,0)+IF(ISNUMBER(H102),H102,0))/K102*100,"")</f>
        <v>0</v>
      </c>
      <c r="N102" s="504">
        <f t="shared" si="27"/>
        <v>3</v>
      </c>
      <c r="O102" s="679"/>
      <c r="P102" s="693">
        <v>0.55819573457022176</v>
      </c>
      <c r="Q102" s="151" t="s">
        <v>42</v>
      </c>
      <c r="R102" s="707"/>
      <c r="S102" s="715"/>
      <c r="T102" s="726"/>
      <c r="U102" s="864"/>
      <c r="V102" s="707"/>
      <c r="W102" s="707"/>
      <c r="X102" s="707"/>
      <c r="Y102" s="707"/>
      <c r="Z102" s="742">
        <v>88275.6674745645</v>
      </c>
      <c r="AA102" s="754">
        <f>P102*1000000000/365/Z102</f>
        <v>17.324178067810344</v>
      </c>
      <c r="AB102" s="762"/>
      <c r="AC102" s="769"/>
      <c r="AD102" s="769"/>
      <c r="AE102" s="769"/>
      <c r="AF102" s="769"/>
      <c r="AG102" s="784"/>
      <c r="AH102" s="787"/>
      <c r="AI102" s="797"/>
      <c r="AJ102" s="797"/>
      <c r="AK102" s="797"/>
      <c r="AL102" s="801"/>
      <c r="AM102" s="806"/>
      <c r="AN102" s="812"/>
      <c r="AO102" s="812"/>
      <c r="AP102" s="814"/>
      <c r="AQ102" s="816"/>
      <c r="AR102" s="812"/>
      <c r="AS102" s="812"/>
      <c r="AT102" s="812">
        <v>3.2689708767680505</v>
      </c>
      <c r="AU102" s="812"/>
      <c r="AV102" s="817"/>
      <c r="AW102" s="819">
        <f t="shared" si="41"/>
        <v>-1.0759708767680505</v>
      </c>
      <c r="AX102" s="822"/>
      <c r="AY102" s="1101"/>
      <c r="AZ102" s="1113"/>
      <c r="BA102" s="1113"/>
      <c r="BB102" s="855"/>
    </row>
    <row r="103" spans="1:54" s="2" customFormat="1" ht="19.5" customHeight="1" x14ac:dyDescent="0.4">
      <c r="A103" s="868" t="s">
        <v>393</v>
      </c>
      <c r="B103" s="868" t="s">
        <v>490</v>
      </c>
      <c r="C103" s="978" t="s">
        <v>496</v>
      </c>
      <c r="D103" s="284" t="s">
        <v>499</v>
      </c>
      <c r="E103" s="285"/>
      <c r="F103" s="20"/>
      <c r="G103" s="21"/>
      <c r="H103" s="21"/>
      <c r="I103" s="21"/>
      <c r="J103" s="21"/>
      <c r="K103" s="651">
        <v>0.4211538461538461</v>
      </c>
      <c r="L103" s="659">
        <f>IF(K103&gt;0,IF(ISNUMBER(F103),F103,0)/K103*100,"")</f>
        <v>0</v>
      </c>
      <c r="M103" s="666">
        <f>IF(K103&gt;0,(IF(ISNUMBER(G103),G103,0)+IF(ISNUMBER(H103),H103,0))/K103*100,"")</f>
        <v>0</v>
      </c>
      <c r="N103" s="504">
        <f t="shared" si="27"/>
        <v>3</v>
      </c>
      <c r="O103" s="681"/>
      <c r="P103" s="693">
        <v>0.32562910799310935</v>
      </c>
      <c r="Q103" s="151" t="s">
        <v>42</v>
      </c>
      <c r="R103" s="707"/>
      <c r="S103" s="715"/>
      <c r="T103" s="726"/>
      <c r="U103" s="864"/>
      <c r="V103" s="707"/>
      <c r="W103" s="707"/>
      <c r="X103" s="707"/>
      <c r="Y103" s="707"/>
      <c r="Z103" s="742">
        <v>2679.5369441868716</v>
      </c>
      <c r="AA103" s="754">
        <f>P103*1000000000/365/Z103</f>
        <v>332.9435499601222</v>
      </c>
      <c r="AB103" s="762"/>
      <c r="AC103" s="769"/>
      <c r="AD103" s="769"/>
      <c r="AE103" s="769"/>
      <c r="AF103" s="769"/>
      <c r="AG103" s="784"/>
      <c r="AH103" s="787"/>
      <c r="AI103" s="797"/>
      <c r="AJ103" s="797"/>
      <c r="AK103" s="797"/>
      <c r="AL103" s="801"/>
      <c r="AM103" s="806"/>
      <c r="AN103" s="812"/>
      <c r="AO103" s="812"/>
      <c r="AP103" s="814"/>
      <c r="AQ103" s="816"/>
      <c r="AR103" s="812"/>
      <c r="AS103" s="812"/>
      <c r="AT103" s="812">
        <v>0.5287322146127944</v>
      </c>
      <c r="AU103" s="812"/>
      <c r="AV103" s="817"/>
      <c r="AW103" s="819">
        <f t="shared" si="41"/>
        <v>-0.1075783684589483</v>
      </c>
      <c r="AX103" s="822"/>
      <c r="AY103" s="837"/>
      <c r="AZ103" s="845"/>
      <c r="BA103" s="845"/>
      <c r="BB103" s="852"/>
    </row>
    <row r="104" spans="1:54" s="2" customFormat="1" ht="19.5" customHeight="1" x14ac:dyDescent="0.4">
      <c r="A104" s="868" t="s">
        <v>1008</v>
      </c>
      <c r="B104" s="868" t="s">
        <v>1081</v>
      </c>
      <c r="C104" s="874" t="s">
        <v>1087</v>
      </c>
      <c r="D104" s="412" t="s">
        <v>1092</v>
      </c>
      <c r="E104" s="423"/>
      <c r="F104" s="1008" t="s">
        <v>1093</v>
      </c>
      <c r="G104" s="21"/>
      <c r="H104" s="21" t="s">
        <v>202</v>
      </c>
      <c r="I104" s="21"/>
      <c r="J104" s="21"/>
      <c r="K104" s="651">
        <f t="shared" ref="K104:K115" si="42">IF(ISNUMBER(F104),F104,0)+IF(ISNUMBER(G104),G104,0)+IF(ISNUMBER(H104),H104,0)</f>
        <v>0</v>
      </c>
      <c r="L104" s="659" t="str">
        <f t="shared" ref="L104:L112" si="43">IF(IF(ISNUMBER(K104),K104,0)&gt;0,IF(ISNUMBER(F104),F104,0)/K104*100,"")</f>
        <v/>
      </c>
      <c r="M104" s="666" t="str">
        <f t="shared" ref="M104:M112" si="44">IF(IF(ISNUMBER(K104),K104,0)&gt;0,(IF(ISNUMBER(G104),G104,0)+IF(ISNUMBER(H104),H104,0))/K104*100,"")</f>
        <v/>
      </c>
      <c r="N104" s="504">
        <f t="shared" si="27"/>
        <v>2</v>
      </c>
      <c r="O104" s="707"/>
      <c r="P104" s="1032">
        <f>AQ104</f>
        <v>0.17899999999999999</v>
      </c>
      <c r="Q104" s="151" t="s">
        <v>42</v>
      </c>
      <c r="R104" s="707"/>
      <c r="S104" s="715"/>
      <c r="T104" s="726"/>
      <c r="U104" s="864"/>
      <c r="V104" s="707"/>
      <c r="W104" s="707"/>
      <c r="X104" s="707"/>
      <c r="Y104" s="707"/>
      <c r="Z104" s="742">
        <v>4709</v>
      </c>
      <c r="AA104" s="754">
        <f>AR104/Z104*1000000000/365</f>
        <v>121.59752383224198</v>
      </c>
      <c r="AB104" s="762"/>
      <c r="AC104" s="769"/>
      <c r="AD104" s="769"/>
      <c r="AE104" s="769"/>
      <c r="AF104" s="769"/>
      <c r="AG104" s="784"/>
      <c r="AH104" s="787"/>
      <c r="AI104" s="800">
        <v>5505</v>
      </c>
      <c r="AJ104" s="800">
        <v>6367</v>
      </c>
      <c r="AK104" s="800">
        <v>7259</v>
      </c>
      <c r="AL104" s="1059">
        <v>8275</v>
      </c>
      <c r="AM104" s="1064"/>
      <c r="AN104" s="1069"/>
      <c r="AO104" s="812"/>
      <c r="AP104" s="815"/>
      <c r="AQ104" s="816">
        <v>0.17899999999999999</v>
      </c>
      <c r="AR104" s="813">
        <v>0.20899999999999999</v>
      </c>
      <c r="AS104" s="812">
        <v>0.24199999999999999</v>
      </c>
      <c r="AT104" s="812">
        <v>0.27600000000000002</v>
      </c>
      <c r="AU104" s="813">
        <v>0.315</v>
      </c>
      <c r="AV104" s="818"/>
      <c r="AW104" s="820">
        <f t="shared" si="41"/>
        <v>-0.27600000000000002</v>
      </c>
      <c r="AX104" s="824"/>
      <c r="AY104" s="1098"/>
      <c r="AZ104" s="1110"/>
      <c r="BA104" s="1110"/>
      <c r="BB104" s="853"/>
    </row>
    <row r="105" spans="1:54" s="2" customFormat="1" ht="19.5" customHeight="1" x14ac:dyDescent="0.4">
      <c r="A105" s="868" t="s">
        <v>1008</v>
      </c>
      <c r="B105" s="868" t="s">
        <v>1081</v>
      </c>
      <c r="C105" s="874" t="s">
        <v>1087</v>
      </c>
      <c r="D105" s="365" t="s">
        <v>1094</v>
      </c>
      <c r="E105" s="433"/>
      <c r="F105" s="20"/>
      <c r="G105" s="21"/>
      <c r="H105" s="21"/>
      <c r="I105" s="21"/>
      <c r="J105" s="21"/>
      <c r="K105" s="651">
        <f t="shared" si="42"/>
        <v>0</v>
      </c>
      <c r="L105" s="659" t="str">
        <f t="shared" si="43"/>
        <v/>
      </c>
      <c r="M105" s="666" t="str">
        <f t="shared" si="44"/>
        <v/>
      </c>
      <c r="N105" s="504">
        <f t="shared" si="27"/>
        <v>1</v>
      </c>
      <c r="O105" s="707"/>
      <c r="P105" s="1032"/>
      <c r="Q105" s="151" t="s">
        <v>42</v>
      </c>
      <c r="R105" s="707"/>
      <c r="S105" s="715"/>
      <c r="T105" s="726"/>
      <c r="U105" s="864"/>
      <c r="V105" s="707"/>
      <c r="W105" s="707"/>
      <c r="X105" s="707"/>
      <c r="Y105" s="707"/>
      <c r="Z105" s="742"/>
      <c r="AA105" s="754"/>
      <c r="AB105" s="762"/>
      <c r="AC105" s="769"/>
      <c r="AD105" s="769"/>
      <c r="AE105" s="769"/>
      <c r="AF105" s="769"/>
      <c r="AG105" s="784"/>
      <c r="AH105" s="787"/>
      <c r="AI105" s="800"/>
      <c r="AJ105" s="800"/>
      <c r="AK105" s="800"/>
      <c r="AL105" s="1059"/>
      <c r="AM105" s="1064"/>
      <c r="AN105" s="1054"/>
      <c r="AO105" s="812"/>
      <c r="AP105" s="814"/>
      <c r="AQ105" s="816"/>
      <c r="AR105" s="812"/>
      <c r="AS105" s="812"/>
      <c r="AT105" s="812"/>
      <c r="AU105" s="812"/>
      <c r="AV105" s="817"/>
      <c r="AW105" s="819">
        <f t="shared" si="41"/>
        <v>0</v>
      </c>
      <c r="AX105" s="822"/>
      <c r="AY105" s="1098"/>
      <c r="AZ105" s="1110"/>
      <c r="BA105" s="1110"/>
      <c r="BB105" s="853"/>
    </row>
    <row r="106" spans="1:54" s="2" customFormat="1" ht="19.5" customHeight="1" x14ac:dyDescent="0.4">
      <c r="A106" s="868" t="s">
        <v>1008</v>
      </c>
      <c r="B106" s="868" t="s">
        <v>1081</v>
      </c>
      <c r="C106" s="874" t="s">
        <v>1087</v>
      </c>
      <c r="D106" s="365" t="s">
        <v>1090</v>
      </c>
      <c r="E106" s="434"/>
      <c r="F106" s="20">
        <v>0.5</v>
      </c>
      <c r="G106" s="21"/>
      <c r="H106" s="21" t="s">
        <v>202</v>
      </c>
      <c r="I106" s="21"/>
      <c r="J106" s="21"/>
      <c r="K106" s="651">
        <f t="shared" si="42"/>
        <v>0.5</v>
      </c>
      <c r="L106" s="659">
        <f t="shared" si="43"/>
        <v>100</v>
      </c>
      <c r="M106" s="666">
        <f t="shared" si="44"/>
        <v>0</v>
      </c>
      <c r="N106" s="504">
        <f t="shared" si="27"/>
        <v>5</v>
      </c>
      <c r="O106" s="707"/>
      <c r="P106" s="1032">
        <f>AQ106</f>
        <v>0.31046427938086674</v>
      </c>
      <c r="Q106" s="151" t="s">
        <v>42</v>
      </c>
      <c r="R106" s="707"/>
      <c r="S106" s="715"/>
      <c r="T106" s="726"/>
      <c r="U106" s="864"/>
      <c r="V106" s="707"/>
      <c r="W106" s="707"/>
      <c r="X106" s="707"/>
      <c r="Y106" s="707"/>
      <c r="Z106" s="742">
        <v>6434</v>
      </c>
      <c r="AA106" s="754">
        <f>AR106/Z106*1000000000/365</f>
        <v>143.29778010823793</v>
      </c>
      <c r="AB106" s="762"/>
      <c r="AC106" s="769"/>
      <c r="AD106" s="769"/>
      <c r="AE106" s="769"/>
      <c r="AF106" s="769"/>
      <c r="AG106" s="784"/>
      <c r="AH106" s="787"/>
      <c r="AI106" s="800">
        <v>6706</v>
      </c>
      <c r="AJ106" s="800">
        <v>6959</v>
      </c>
      <c r="AK106" s="800">
        <v>7202</v>
      </c>
      <c r="AL106" s="1059"/>
      <c r="AM106" s="1064"/>
      <c r="AN106" s="1054"/>
      <c r="AO106" s="812"/>
      <c r="AP106" s="814"/>
      <c r="AQ106" s="816">
        <v>0.31046427938086674</v>
      </c>
      <c r="AR106" s="812">
        <v>0.33652193978398703</v>
      </c>
      <c r="AS106" s="812">
        <v>0.36263861108512463</v>
      </c>
      <c r="AT106" s="812">
        <v>0.38919072094732393</v>
      </c>
      <c r="AU106" s="812"/>
      <c r="AV106" s="817"/>
      <c r="AW106" s="819">
        <f t="shared" si="41"/>
        <v>0.11080927905267607</v>
      </c>
      <c r="AX106" s="822"/>
      <c r="AY106" s="1098"/>
      <c r="AZ106" s="1110"/>
      <c r="BA106" s="1110"/>
      <c r="BB106" s="853"/>
    </row>
    <row r="107" spans="1:54" s="2" customFormat="1" ht="19.5" customHeight="1" x14ac:dyDescent="0.4">
      <c r="A107" s="868" t="s">
        <v>1008</v>
      </c>
      <c r="B107" s="868" t="s">
        <v>1081</v>
      </c>
      <c r="C107" s="874" t="s">
        <v>1087</v>
      </c>
      <c r="D107" s="412" t="s">
        <v>1091</v>
      </c>
      <c r="E107" s="423"/>
      <c r="F107" s="20">
        <v>2.1999999999999999E-2</v>
      </c>
      <c r="G107" s="21">
        <v>0.11</v>
      </c>
      <c r="H107" s="21">
        <v>0.84</v>
      </c>
      <c r="I107" s="21"/>
      <c r="J107" s="21"/>
      <c r="K107" s="651">
        <f t="shared" si="42"/>
        <v>0.97199999999999998</v>
      </c>
      <c r="L107" s="659">
        <f t="shared" si="43"/>
        <v>2.2633744855967075</v>
      </c>
      <c r="M107" s="666">
        <f t="shared" si="44"/>
        <v>97.736625514403286</v>
      </c>
      <c r="N107" s="504">
        <f t="shared" si="27"/>
        <v>2</v>
      </c>
      <c r="O107" s="707"/>
      <c r="P107" s="1032">
        <f>AQ107</f>
        <v>1.014</v>
      </c>
      <c r="Q107" s="151" t="s">
        <v>42</v>
      </c>
      <c r="R107" s="707"/>
      <c r="S107" s="715"/>
      <c r="T107" s="726"/>
      <c r="U107" s="864"/>
      <c r="V107" s="707"/>
      <c r="W107" s="707"/>
      <c r="X107" s="707"/>
      <c r="Y107" s="707"/>
      <c r="Z107" s="742">
        <v>13709</v>
      </c>
      <c r="AA107" s="754">
        <f>AR107/Z107*1000000000/365</f>
        <v>222.63146797874015</v>
      </c>
      <c r="AB107" s="762"/>
      <c r="AC107" s="769"/>
      <c r="AD107" s="769"/>
      <c r="AE107" s="769"/>
      <c r="AF107" s="769"/>
      <c r="AG107" s="784"/>
      <c r="AH107" s="787"/>
      <c r="AI107" s="800">
        <v>14646</v>
      </c>
      <c r="AJ107" s="800">
        <v>15544</v>
      </c>
      <c r="AK107" s="800">
        <v>16400</v>
      </c>
      <c r="AL107" s="1059">
        <v>17303</v>
      </c>
      <c r="AM107" s="1064"/>
      <c r="AN107" s="1054"/>
      <c r="AO107" s="812"/>
      <c r="AP107" s="814"/>
      <c r="AQ107" s="816">
        <v>1.014</v>
      </c>
      <c r="AR107" s="812">
        <v>1.1140000000000001</v>
      </c>
      <c r="AS107" s="812">
        <v>1.2150000000000001</v>
      </c>
      <c r="AT107" s="812">
        <v>1.323</v>
      </c>
      <c r="AU107" s="812">
        <v>1.4390000000000001</v>
      </c>
      <c r="AV107" s="817"/>
      <c r="AW107" s="819">
        <f t="shared" si="41"/>
        <v>-0.35099999999999998</v>
      </c>
      <c r="AX107" s="822"/>
      <c r="AY107" s="1101"/>
      <c r="AZ107" s="1113"/>
      <c r="BA107" s="1113"/>
      <c r="BB107" s="855"/>
    </row>
    <row r="108" spans="1:54" s="2" customFormat="1" ht="19.5" customHeight="1" x14ac:dyDescent="0.4">
      <c r="A108" s="868" t="s">
        <v>1008</v>
      </c>
      <c r="B108" s="868" t="s">
        <v>1081</v>
      </c>
      <c r="C108" s="874" t="s">
        <v>1087</v>
      </c>
      <c r="D108" s="365" t="s">
        <v>1088</v>
      </c>
      <c r="E108" s="433"/>
      <c r="F108" s="20" t="s">
        <v>202</v>
      </c>
      <c r="G108" s="21"/>
      <c r="H108" s="21">
        <v>0.36</v>
      </c>
      <c r="I108" s="21"/>
      <c r="J108" s="21"/>
      <c r="K108" s="651">
        <f t="shared" si="42"/>
        <v>0.36</v>
      </c>
      <c r="L108" s="659">
        <f t="shared" si="43"/>
        <v>0</v>
      </c>
      <c r="M108" s="666">
        <f t="shared" si="44"/>
        <v>100</v>
      </c>
      <c r="N108" s="504">
        <f t="shared" si="27"/>
        <v>2</v>
      </c>
      <c r="O108" s="707"/>
      <c r="P108" s="1032">
        <f>AQ108</f>
        <v>4.8507152420827735</v>
      </c>
      <c r="Q108" s="151" t="s">
        <v>42</v>
      </c>
      <c r="R108" s="707"/>
      <c r="S108" s="715"/>
      <c r="T108" s="726"/>
      <c r="U108" s="864"/>
      <c r="V108" s="707"/>
      <c r="W108" s="707"/>
      <c r="X108" s="707"/>
      <c r="Y108" s="707"/>
      <c r="Z108" s="742">
        <v>61974</v>
      </c>
      <c r="AA108" s="754">
        <f>AR108/Z108*1000000000/365</f>
        <v>231.05035367845636</v>
      </c>
      <c r="AB108" s="762"/>
      <c r="AC108" s="769"/>
      <c r="AD108" s="769"/>
      <c r="AE108" s="769"/>
      <c r="AF108" s="769"/>
      <c r="AG108" s="784"/>
      <c r="AH108" s="787"/>
      <c r="AI108" s="800">
        <v>64579</v>
      </c>
      <c r="AJ108" s="800">
        <v>66992</v>
      </c>
      <c r="AK108" s="800">
        <v>69324</v>
      </c>
      <c r="AL108" s="1059"/>
      <c r="AM108" s="1064"/>
      <c r="AN108" s="1054"/>
      <c r="AO108" s="812"/>
      <c r="AP108" s="814"/>
      <c r="AQ108" s="816">
        <v>4.8507152420827735</v>
      </c>
      <c r="AR108" s="812">
        <v>5.226476835887059</v>
      </c>
      <c r="AS108" s="812">
        <v>5.6000542696762583</v>
      </c>
      <c r="AT108" s="812">
        <v>5.9794888219337157</v>
      </c>
      <c r="AU108" s="812"/>
      <c r="AV108" s="817"/>
      <c r="AW108" s="819">
        <f t="shared" si="41"/>
        <v>-5.6194888219337154</v>
      </c>
      <c r="AX108" s="822"/>
      <c r="AY108" s="837"/>
      <c r="AZ108" s="845"/>
      <c r="BA108" s="845"/>
      <c r="BB108" s="852"/>
    </row>
    <row r="109" spans="1:54" s="2" customFormat="1" ht="19.5" customHeight="1" x14ac:dyDescent="0.4">
      <c r="A109" s="868" t="s">
        <v>1008</v>
      </c>
      <c r="B109" s="868" t="s">
        <v>1081</v>
      </c>
      <c r="C109" s="874" t="s">
        <v>1087</v>
      </c>
      <c r="D109" s="365" t="s">
        <v>1089</v>
      </c>
      <c r="E109" s="433"/>
      <c r="F109" s="20" t="s">
        <v>202</v>
      </c>
      <c r="G109" s="21">
        <v>0.81</v>
      </c>
      <c r="H109" s="21"/>
      <c r="I109" s="21"/>
      <c r="J109" s="21"/>
      <c r="K109" s="651">
        <f t="shared" si="42"/>
        <v>0.81</v>
      </c>
      <c r="L109" s="659">
        <f t="shared" si="43"/>
        <v>0</v>
      </c>
      <c r="M109" s="666">
        <f t="shared" si="44"/>
        <v>100</v>
      </c>
      <c r="N109" s="504">
        <f t="shared" si="27"/>
        <v>5</v>
      </c>
      <c r="O109" s="707"/>
      <c r="P109" s="1032">
        <f>AQ109</f>
        <v>0.34793532092904889</v>
      </c>
      <c r="Q109" s="151" t="s">
        <v>42</v>
      </c>
      <c r="R109" s="707"/>
      <c r="S109" s="715"/>
      <c r="T109" s="726"/>
      <c r="U109" s="864"/>
      <c r="V109" s="707"/>
      <c r="W109" s="707"/>
      <c r="X109" s="707"/>
      <c r="Y109" s="707"/>
      <c r="Z109" s="742">
        <v>6533</v>
      </c>
      <c r="AA109" s="754">
        <f>AR109/Z109*1000000000/365</f>
        <v>157.5838810756029</v>
      </c>
      <c r="AB109" s="762"/>
      <c r="AC109" s="769"/>
      <c r="AD109" s="769"/>
      <c r="AE109" s="769"/>
      <c r="AF109" s="769"/>
      <c r="AG109" s="784"/>
      <c r="AH109" s="787"/>
      <c r="AI109" s="800">
        <v>6809</v>
      </c>
      <c r="AJ109" s="800">
        <v>7065</v>
      </c>
      <c r="AK109" s="800">
        <v>7310</v>
      </c>
      <c r="AL109" s="1059"/>
      <c r="AM109" s="1064"/>
      <c r="AN109" s="1054"/>
      <c r="AO109" s="812"/>
      <c r="AP109" s="814"/>
      <c r="AQ109" s="816">
        <v>0.34793532092904889</v>
      </c>
      <c r="AR109" s="812">
        <v>0.37576585569942356</v>
      </c>
      <c r="AS109" s="812">
        <v>0.40351863023948126</v>
      </c>
      <c r="AT109" s="812">
        <v>0.43160932650086448</v>
      </c>
      <c r="AU109" s="812"/>
      <c r="AV109" s="817"/>
      <c r="AW109" s="819">
        <f t="shared" si="41"/>
        <v>0.37839067349913558</v>
      </c>
      <c r="AX109" s="822"/>
      <c r="AY109" s="1098"/>
      <c r="AZ109" s="1110"/>
      <c r="BA109" s="1110"/>
      <c r="BB109" s="853"/>
    </row>
    <row r="110" spans="1:54" s="2" customFormat="1" ht="19.5" customHeight="1" x14ac:dyDescent="0.4">
      <c r="A110" s="868" t="s">
        <v>865</v>
      </c>
      <c r="B110" s="868" t="s">
        <v>988</v>
      </c>
      <c r="C110" s="874" t="s">
        <v>992</v>
      </c>
      <c r="D110" s="365" t="s">
        <v>993</v>
      </c>
      <c r="E110" s="433"/>
      <c r="F110" s="414">
        <v>0.19</v>
      </c>
      <c r="G110" s="415"/>
      <c r="H110" s="530" t="s">
        <v>994</v>
      </c>
      <c r="I110" s="21"/>
      <c r="J110" s="21"/>
      <c r="K110" s="651">
        <f t="shared" si="42"/>
        <v>0.19</v>
      </c>
      <c r="L110" s="659">
        <f t="shared" si="43"/>
        <v>100</v>
      </c>
      <c r="M110" s="666">
        <f t="shared" si="44"/>
        <v>0</v>
      </c>
      <c r="N110" s="504">
        <f t="shared" si="27"/>
        <v>2</v>
      </c>
      <c r="O110" s="707"/>
      <c r="P110" s="1032">
        <f>AA110*Z110/1000000000*365</f>
        <v>1.5062933773685547</v>
      </c>
      <c r="Q110" s="151" t="s">
        <v>42</v>
      </c>
      <c r="R110" s="707"/>
      <c r="S110" s="715"/>
      <c r="T110" s="726"/>
      <c r="U110" s="864"/>
      <c r="V110" s="707"/>
      <c r="W110" s="707"/>
      <c r="X110" s="707"/>
      <c r="Y110" s="707"/>
      <c r="Z110" s="742">
        <v>21355</v>
      </c>
      <c r="AA110" s="754">
        <v>193.24894267725372</v>
      </c>
      <c r="AB110" s="762"/>
      <c r="AC110" s="769"/>
      <c r="AD110" s="769"/>
      <c r="AE110" s="769"/>
      <c r="AF110" s="769"/>
      <c r="AG110" s="784"/>
      <c r="AH110" s="787"/>
      <c r="AI110" s="800">
        <v>21862</v>
      </c>
      <c r="AJ110" s="800">
        <v>22340</v>
      </c>
      <c r="AK110" s="800">
        <v>22822</v>
      </c>
      <c r="AL110" s="1059"/>
      <c r="AM110" s="1064"/>
      <c r="AN110" s="1069"/>
      <c r="AO110" s="812"/>
      <c r="AP110" s="815"/>
      <c r="AQ110" s="816">
        <v>1.506293377368555</v>
      </c>
      <c r="AR110" s="813">
        <v>1.600237660306894</v>
      </c>
      <c r="AS110" s="812">
        <v>1.6946806610525946</v>
      </c>
      <c r="AT110" s="812">
        <v>1.7919819994114039</v>
      </c>
      <c r="AU110" s="813"/>
      <c r="AV110" s="818"/>
      <c r="AW110" s="820">
        <f t="shared" si="41"/>
        <v>-1.601981999411404</v>
      </c>
      <c r="AX110" s="824"/>
      <c r="AY110" s="1098"/>
      <c r="AZ110" s="1110"/>
      <c r="BA110" s="1110"/>
      <c r="BB110" s="853"/>
    </row>
    <row r="111" spans="1:54" s="2" customFormat="1" ht="19.5" customHeight="1" x14ac:dyDescent="0.4">
      <c r="A111" s="868" t="s">
        <v>865</v>
      </c>
      <c r="B111" s="868" t="s">
        <v>988</v>
      </c>
      <c r="C111" s="611" t="s">
        <v>992</v>
      </c>
      <c r="D111" s="412" t="s">
        <v>995</v>
      </c>
      <c r="E111" s="423"/>
      <c r="F111" s="414">
        <v>0.19</v>
      </c>
      <c r="G111" s="415"/>
      <c r="H111" s="530" t="s">
        <v>996</v>
      </c>
      <c r="I111" s="21"/>
      <c r="J111" s="21"/>
      <c r="K111" s="651">
        <f t="shared" si="42"/>
        <v>0.19</v>
      </c>
      <c r="L111" s="659">
        <f t="shared" si="43"/>
        <v>100</v>
      </c>
      <c r="M111" s="666">
        <f t="shared" si="44"/>
        <v>0</v>
      </c>
      <c r="N111" s="504">
        <f t="shared" si="27"/>
        <v>2</v>
      </c>
      <c r="O111" s="707"/>
      <c r="P111" s="1032">
        <f>AA111*Z111/1000000000*365</f>
        <v>0.38199999999999995</v>
      </c>
      <c r="Q111" s="151" t="s">
        <v>42</v>
      </c>
      <c r="R111" s="707"/>
      <c r="S111" s="715"/>
      <c r="T111" s="726"/>
      <c r="U111" s="864"/>
      <c r="V111" s="707"/>
      <c r="W111" s="707"/>
      <c r="X111" s="707"/>
      <c r="Y111" s="707"/>
      <c r="Z111" s="742">
        <v>7584</v>
      </c>
      <c r="AA111" s="754">
        <v>137.99780359516791</v>
      </c>
      <c r="AB111" s="762"/>
      <c r="AC111" s="769"/>
      <c r="AD111" s="769"/>
      <c r="AE111" s="769"/>
      <c r="AF111" s="769"/>
      <c r="AG111" s="784"/>
      <c r="AH111" s="787"/>
      <c r="AI111" s="800">
        <v>8243</v>
      </c>
      <c r="AJ111" s="800">
        <v>8849</v>
      </c>
      <c r="AK111" s="800">
        <v>9400</v>
      </c>
      <c r="AL111" s="1059">
        <v>9985</v>
      </c>
      <c r="AM111" s="1064"/>
      <c r="AN111" s="1054"/>
      <c r="AO111" s="812"/>
      <c r="AP111" s="814"/>
      <c r="AQ111" s="816">
        <v>0.38200000000000001</v>
      </c>
      <c r="AR111" s="812">
        <v>0.41499999999999998</v>
      </c>
      <c r="AS111" s="812">
        <v>0.44500000000000001</v>
      </c>
      <c r="AT111" s="812">
        <v>0.47299999999999998</v>
      </c>
      <c r="AU111" s="812">
        <v>0.503</v>
      </c>
      <c r="AV111" s="817"/>
      <c r="AW111" s="819">
        <f t="shared" si="41"/>
        <v>-0.28299999999999997</v>
      </c>
      <c r="AX111" s="822"/>
      <c r="AY111" s="834"/>
      <c r="AZ111" s="844"/>
      <c r="BA111" s="844"/>
      <c r="BB111" s="854"/>
    </row>
    <row r="112" spans="1:54" s="2" customFormat="1" ht="19.5" customHeight="1" x14ac:dyDescent="0.4">
      <c r="A112" s="868" t="s">
        <v>865</v>
      </c>
      <c r="B112" s="868" t="s">
        <v>988</v>
      </c>
      <c r="C112" s="611" t="s">
        <v>992</v>
      </c>
      <c r="D112" s="412" t="s">
        <v>997</v>
      </c>
      <c r="E112" s="423"/>
      <c r="F112" s="414">
        <v>7.0000000000000007E-2</v>
      </c>
      <c r="G112" s="415"/>
      <c r="H112" s="411">
        <v>0.41099999999999998</v>
      </c>
      <c r="I112" s="21"/>
      <c r="J112" s="21"/>
      <c r="K112" s="651">
        <f t="shared" si="42"/>
        <v>0.48099999999999998</v>
      </c>
      <c r="L112" s="659">
        <f t="shared" si="43"/>
        <v>14.553014553014554</v>
      </c>
      <c r="M112" s="666">
        <f t="shared" si="44"/>
        <v>85.446985446985451</v>
      </c>
      <c r="N112" s="504">
        <f t="shared" si="27"/>
        <v>2</v>
      </c>
      <c r="O112" s="707"/>
      <c r="P112" s="1032">
        <f>AA112*Z112/1000000000*365</f>
        <v>0.73299999999999998</v>
      </c>
      <c r="Q112" s="151" t="s">
        <v>42</v>
      </c>
      <c r="R112" s="707"/>
      <c r="S112" s="715"/>
      <c r="T112" s="726"/>
      <c r="U112" s="864"/>
      <c r="V112" s="707"/>
      <c r="W112" s="707"/>
      <c r="X112" s="707"/>
      <c r="Y112" s="707"/>
      <c r="Z112" s="742">
        <v>14783</v>
      </c>
      <c r="AA112" s="754">
        <v>135.84652493284122</v>
      </c>
      <c r="AB112" s="762"/>
      <c r="AC112" s="769"/>
      <c r="AD112" s="769"/>
      <c r="AE112" s="769"/>
      <c r="AF112" s="769"/>
      <c r="AG112" s="784"/>
      <c r="AH112" s="787"/>
      <c r="AI112" s="800">
        <v>16258</v>
      </c>
      <c r="AJ112" s="800">
        <v>17606</v>
      </c>
      <c r="AK112" s="800">
        <v>19221</v>
      </c>
      <c r="AL112" s="1059">
        <v>20761</v>
      </c>
      <c r="AM112" s="1064"/>
      <c r="AN112" s="1054"/>
      <c r="AO112" s="812"/>
      <c r="AP112" s="814"/>
      <c r="AQ112" s="816">
        <v>0.73299999999999998</v>
      </c>
      <c r="AR112" s="812">
        <v>0.80600000000000005</v>
      </c>
      <c r="AS112" s="812">
        <v>0.89100000000000001</v>
      </c>
      <c r="AT112" s="812">
        <v>0.95299999999999996</v>
      </c>
      <c r="AU112" s="812">
        <v>1.03</v>
      </c>
      <c r="AV112" s="817"/>
      <c r="AW112" s="819">
        <f t="shared" si="41"/>
        <v>-0.47199999999999998</v>
      </c>
      <c r="AX112" s="822"/>
      <c r="AY112" s="839"/>
      <c r="AZ112" s="838"/>
      <c r="BA112" s="838"/>
      <c r="BB112" s="838"/>
    </row>
    <row r="113" spans="1:62" s="2" customFormat="1" ht="19.5" customHeight="1" x14ac:dyDescent="0.4">
      <c r="A113" s="868" t="s">
        <v>591</v>
      </c>
      <c r="B113" s="868" t="s">
        <v>611</v>
      </c>
      <c r="C113" s="611" t="s">
        <v>656</v>
      </c>
      <c r="D113" s="365" t="s">
        <v>659</v>
      </c>
      <c r="E113" s="364" t="s">
        <v>660</v>
      </c>
      <c r="F113" s="20"/>
      <c r="G113" s="21"/>
      <c r="H113" s="21"/>
      <c r="I113" s="21"/>
      <c r="J113" s="21"/>
      <c r="K113" s="651">
        <f t="shared" si="42"/>
        <v>0</v>
      </c>
      <c r="L113" s="659" t="str">
        <f>IF(K113&gt;0,IF(ISNUMBER(F113),F113,0)/K113*100,"")</f>
        <v/>
      </c>
      <c r="M113" s="666" t="str">
        <f>IF(K113&gt;0,(IF(ISNUMBER(G113),G113,0)+IF(ISNUMBER(H113),H113,0))/K113*100,"")</f>
        <v/>
      </c>
      <c r="N113" s="504">
        <f t="shared" si="27"/>
        <v>1</v>
      </c>
      <c r="O113" s="707"/>
      <c r="P113" s="1032"/>
      <c r="Q113" s="151" t="s">
        <v>42</v>
      </c>
      <c r="R113" s="707"/>
      <c r="S113" s="715"/>
      <c r="T113" s="726"/>
      <c r="U113" s="864"/>
      <c r="V113" s="707"/>
      <c r="W113" s="707"/>
      <c r="X113" s="707"/>
      <c r="Y113" s="707"/>
      <c r="Z113" s="742"/>
      <c r="AA113" s="754"/>
      <c r="AB113" s="762"/>
      <c r="AC113" s="769"/>
      <c r="AD113" s="769"/>
      <c r="AE113" s="769"/>
      <c r="AF113" s="769"/>
      <c r="AG113" s="784"/>
      <c r="AH113" s="787"/>
      <c r="AI113" s="797"/>
      <c r="AJ113" s="797"/>
      <c r="AK113" s="797"/>
      <c r="AL113" s="801"/>
      <c r="AM113" s="806"/>
      <c r="AN113" s="812"/>
      <c r="AO113" s="812"/>
      <c r="AP113" s="814"/>
      <c r="AQ113" s="816">
        <v>0.34144179082305881</v>
      </c>
      <c r="AR113" s="812">
        <v>0.36582639397782346</v>
      </c>
      <c r="AS113" s="812">
        <v>0.38959227944576469</v>
      </c>
      <c r="AT113" s="812">
        <v>0.41455201702447064</v>
      </c>
      <c r="AU113" s="812"/>
      <c r="AV113" s="817"/>
      <c r="AW113" s="819">
        <f t="shared" si="41"/>
        <v>-0.41455201702447064</v>
      </c>
      <c r="AX113" s="822"/>
      <c r="AY113" s="166"/>
      <c r="AZ113" s="167"/>
      <c r="BA113" s="167"/>
      <c r="BB113" s="167"/>
    </row>
    <row r="114" spans="1:62" s="2" customFormat="1" ht="19.5" customHeight="1" x14ac:dyDescent="0.4">
      <c r="A114" s="868" t="s">
        <v>591</v>
      </c>
      <c r="B114" s="868" t="s">
        <v>611</v>
      </c>
      <c r="C114" s="611" t="s">
        <v>656</v>
      </c>
      <c r="D114" s="365" t="s">
        <v>657</v>
      </c>
      <c r="E114" s="364"/>
      <c r="F114" s="20" t="s">
        <v>658</v>
      </c>
      <c r="G114" s="21">
        <v>3.8</v>
      </c>
      <c r="H114" s="21"/>
      <c r="I114" s="21"/>
      <c r="J114" s="21"/>
      <c r="K114" s="651">
        <f t="shared" si="42"/>
        <v>3.8</v>
      </c>
      <c r="L114" s="659">
        <f>IF(K114&gt;0,IF(ISNUMBER(F114),F114,0)/K114*100,"")</f>
        <v>0</v>
      </c>
      <c r="M114" s="666">
        <f>IF(K114&gt;0,(IF(ISNUMBER(G114),G114,0)+IF(ISNUMBER(H114),H114,0))/K114*100,"")</f>
        <v>100</v>
      </c>
      <c r="N114" s="504">
        <f t="shared" si="27"/>
        <v>5</v>
      </c>
      <c r="O114" s="707"/>
      <c r="P114" s="1037">
        <f>AA114*Z114/1000000000*365</f>
        <v>1.528035986608699</v>
      </c>
      <c r="Q114" s="151" t="s">
        <v>42</v>
      </c>
      <c r="R114" s="707"/>
      <c r="S114" s="715"/>
      <c r="T114" s="726"/>
      <c r="U114" s="864"/>
      <c r="V114" s="707"/>
      <c r="W114" s="707"/>
      <c r="X114" s="707"/>
      <c r="Y114" s="707"/>
      <c r="Z114" s="742">
        <v>29244</v>
      </c>
      <c r="AA114" s="754">
        <v>143.15415002432991</v>
      </c>
      <c r="AB114" s="762"/>
      <c r="AC114" s="769"/>
      <c r="AD114" s="769"/>
      <c r="AE114" s="769"/>
      <c r="AF114" s="769"/>
      <c r="AG114" s="784"/>
      <c r="AH114" s="787"/>
      <c r="AI114" s="797">
        <v>29244</v>
      </c>
      <c r="AJ114" s="797">
        <v>29380</v>
      </c>
      <c r="AK114" s="797">
        <v>29554</v>
      </c>
      <c r="AL114" s="801">
        <v>29789</v>
      </c>
      <c r="AM114" s="806"/>
      <c r="AN114" s="812"/>
      <c r="AO114" s="812"/>
      <c r="AP114" s="814"/>
      <c r="AQ114" s="816">
        <v>1.528035986608699</v>
      </c>
      <c r="AR114" s="812">
        <v>1.5812302552712452</v>
      </c>
      <c r="AS114" s="812">
        <v>1.63893595662578</v>
      </c>
      <c r="AT114" s="812">
        <v>1.7005988722180767</v>
      </c>
      <c r="AU114" s="812"/>
      <c r="AV114" s="817"/>
      <c r="AW114" s="819">
        <f t="shared" si="41"/>
        <v>2.0994011277819231</v>
      </c>
      <c r="AX114" s="822"/>
      <c r="AY114" s="837"/>
      <c r="AZ114" s="845"/>
      <c r="BA114" s="845"/>
      <c r="BB114" s="852"/>
    </row>
    <row r="115" spans="1:62" s="2" customFormat="1" ht="19.5" customHeight="1" x14ac:dyDescent="0.4">
      <c r="A115" s="868" t="s">
        <v>698</v>
      </c>
      <c r="B115" s="868" t="s">
        <v>811</v>
      </c>
      <c r="C115" s="1319" t="s">
        <v>831</v>
      </c>
      <c r="D115" s="398" t="s">
        <v>832</v>
      </c>
      <c r="E115" s="399"/>
      <c r="F115" s="20">
        <v>1.89</v>
      </c>
      <c r="G115" s="21"/>
      <c r="H115" s="21"/>
      <c r="I115" s="21"/>
      <c r="J115" s="21"/>
      <c r="K115" s="651">
        <f t="shared" si="42"/>
        <v>1.89</v>
      </c>
      <c r="L115" s="659">
        <f t="shared" ref="L115:L120" si="45">IF(IF(ISNUMBER(K115),K115,0)&gt;0,IF(ISNUMBER(F115),F115,0)/K115*100,"")</f>
        <v>100</v>
      </c>
      <c r="M115" s="666">
        <f t="shared" ref="M115:M120" si="46">IF(IF(ISNUMBER(K115),K115,0)&gt;0,(IF(ISNUMBER(G115),G115,0)+IF(ISNUMBER(H115),H115,0))/K115*100,"")</f>
        <v>0</v>
      </c>
      <c r="N115" s="504">
        <f t="shared" si="27"/>
        <v>5</v>
      </c>
      <c r="O115" s="707"/>
      <c r="P115" s="1032">
        <f t="shared" ref="P115:P123" si="47">AQ115</f>
        <v>0.104</v>
      </c>
      <c r="Q115" s="151" t="s">
        <v>42</v>
      </c>
      <c r="R115" s="707"/>
      <c r="S115" s="715"/>
      <c r="T115" s="726"/>
      <c r="U115" s="864"/>
      <c r="V115" s="707"/>
      <c r="W115" s="707"/>
      <c r="X115" s="707"/>
      <c r="Y115" s="707"/>
      <c r="Z115" s="742">
        <v>2024</v>
      </c>
      <c r="AA115" s="754">
        <f t="shared" ref="AA115:AA123" si="48">AR115/Z115*1000000000/365</f>
        <v>157.01987113541611</v>
      </c>
      <c r="AB115" s="762"/>
      <c r="AC115" s="769"/>
      <c r="AD115" s="769"/>
      <c r="AE115" s="769"/>
      <c r="AF115" s="769"/>
      <c r="AG115" s="784"/>
      <c r="AH115" s="787"/>
      <c r="AI115" s="800">
        <v>2037</v>
      </c>
      <c r="AJ115" s="800">
        <v>2035</v>
      </c>
      <c r="AK115" s="800">
        <v>2084</v>
      </c>
      <c r="AL115" s="1059"/>
      <c r="AM115" s="1064"/>
      <c r="AN115" s="1054"/>
      <c r="AO115" s="812"/>
      <c r="AP115" s="814"/>
      <c r="AQ115" s="816">
        <v>0.104</v>
      </c>
      <c r="AR115" s="812">
        <v>0.11600000000000001</v>
      </c>
      <c r="AS115" s="812">
        <v>0.121</v>
      </c>
      <c r="AT115" s="812">
        <v>0.124</v>
      </c>
      <c r="AU115" s="812"/>
      <c r="AV115" s="817"/>
      <c r="AW115" s="819">
        <f t="shared" si="41"/>
        <v>1.766</v>
      </c>
      <c r="AX115" s="822"/>
      <c r="AY115" s="1098"/>
      <c r="AZ115" s="1110"/>
      <c r="BA115" s="1110"/>
      <c r="BB115" s="853"/>
    </row>
    <row r="116" spans="1:62" s="2" customFormat="1" ht="19.5" customHeight="1" x14ac:dyDescent="0.4">
      <c r="A116" s="868" t="s">
        <v>698</v>
      </c>
      <c r="B116" s="868" t="s">
        <v>811</v>
      </c>
      <c r="C116" s="1319" t="s">
        <v>831</v>
      </c>
      <c r="D116" s="398" t="s">
        <v>833</v>
      </c>
      <c r="E116" s="399"/>
      <c r="F116" s="20">
        <v>2.8</v>
      </c>
      <c r="G116" s="21"/>
      <c r="H116" s="21"/>
      <c r="I116" s="21"/>
      <c r="J116" s="21">
        <v>2.4</v>
      </c>
      <c r="K116" s="651">
        <f>IF(ISNUMBER(F116),F116,0)+IF(ISNUMBER(G116),G116,0)+IF(ISNUMBER(H116),H116,0)+J116</f>
        <v>5.1999999999999993</v>
      </c>
      <c r="L116" s="659">
        <f t="shared" si="45"/>
        <v>53.846153846153854</v>
      </c>
      <c r="M116" s="666">
        <f t="shared" si="46"/>
        <v>0</v>
      </c>
      <c r="N116" s="504">
        <f t="shared" si="27"/>
        <v>5</v>
      </c>
      <c r="O116" s="707"/>
      <c r="P116" s="1032">
        <f t="shared" si="47"/>
        <v>3.169</v>
      </c>
      <c r="Q116" s="151" t="s">
        <v>42</v>
      </c>
      <c r="R116" s="707"/>
      <c r="S116" s="715"/>
      <c r="T116" s="726"/>
      <c r="U116" s="864"/>
      <c r="V116" s="707"/>
      <c r="W116" s="707"/>
      <c r="X116" s="707"/>
      <c r="Y116" s="707"/>
      <c r="Z116" s="742">
        <v>61208</v>
      </c>
      <c r="AA116" s="754">
        <f t="shared" si="48"/>
        <v>158.31935300784392</v>
      </c>
      <c r="AB116" s="762"/>
      <c r="AC116" s="769"/>
      <c r="AD116" s="769"/>
      <c r="AE116" s="769"/>
      <c r="AF116" s="769"/>
      <c r="AG116" s="784"/>
      <c r="AH116" s="787"/>
      <c r="AI116" s="800">
        <v>61821</v>
      </c>
      <c r="AJ116" s="800">
        <v>62247</v>
      </c>
      <c r="AK116" s="800">
        <v>63863</v>
      </c>
      <c r="AL116" s="1059"/>
      <c r="AM116" s="1064"/>
      <c r="AN116" s="1054"/>
      <c r="AO116" s="812"/>
      <c r="AP116" s="814"/>
      <c r="AQ116" s="816">
        <v>3.169</v>
      </c>
      <c r="AR116" s="812">
        <v>3.5369999999999999</v>
      </c>
      <c r="AS116" s="812">
        <v>3.7309999999999999</v>
      </c>
      <c r="AT116" s="812">
        <v>3.827</v>
      </c>
      <c r="AU116" s="812"/>
      <c r="AV116" s="817"/>
      <c r="AW116" s="819">
        <f t="shared" si="41"/>
        <v>1.3729999999999993</v>
      </c>
      <c r="AX116" s="822"/>
      <c r="AY116" s="1098"/>
      <c r="AZ116" s="1110"/>
      <c r="BA116" s="1110"/>
      <c r="BB116" s="853"/>
    </row>
    <row r="117" spans="1:62" s="2" customFormat="1" ht="19.5" customHeight="1" x14ac:dyDescent="0.4">
      <c r="A117" s="868" t="s">
        <v>698</v>
      </c>
      <c r="B117" s="868" t="s">
        <v>787</v>
      </c>
      <c r="C117" s="611" t="s">
        <v>806</v>
      </c>
      <c r="D117" s="365" t="s">
        <v>807</v>
      </c>
      <c r="E117" s="394"/>
      <c r="F117" s="20"/>
      <c r="G117" s="21"/>
      <c r="H117" s="21"/>
      <c r="I117" s="21"/>
      <c r="J117" s="21"/>
      <c r="K117" s="651" t="s">
        <v>750</v>
      </c>
      <c r="L117" s="659" t="str">
        <f t="shared" si="45"/>
        <v/>
      </c>
      <c r="M117" s="666" t="str">
        <f t="shared" si="46"/>
        <v/>
      </c>
      <c r="N117" s="504">
        <f t="shared" si="27"/>
        <v>1</v>
      </c>
      <c r="O117" s="707"/>
      <c r="P117" s="1032">
        <f t="shared" si="47"/>
        <v>3.4471279389582148</v>
      </c>
      <c r="Q117" s="151" t="s">
        <v>42</v>
      </c>
      <c r="R117" s="707"/>
      <c r="S117" s="715"/>
      <c r="T117" s="726"/>
      <c r="U117" s="864"/>
      <c r="V117" s="707"/>
      <c r="W117" s="707"/>
      <c r="X117" s="707"/>
      <c r="Y117" s="707"/>
      <c r="Z117" s="742">
        <v>58086</v>
      </c>
      <c r="AA117" s="754">
        <f t="shared" si="48"/>
        <v>180.95827903266704</v>
      </c>
      <c r="AB117" s="762"/>
      <c r="AC117" s="769"/>
      <c r="AD117" s="769"/>
      <c r="AE117" s="769"/>
      <c r="AF117" s="769"/>
      <c r="AG117" s="784"/>
      <c r="AH117" s="787"/>
      <c r="AI117" s="800"/>
      <c r="AJ117" s="800"/>
      <c r="AK117" s="800"/>
      <c r="AL117" s="1059"/>
      <c r="AM117" s="1064"/>
      <c r="AN117" s="1054"/>
      <c r="AO117" s="812"/>
      <c r="AP117" s="814"/>
      <c r="AQ117" s="816">
        <v>3.4471279389582148</v>
      </c>
      <c r="AR117" s="812">
        <v>3.8365670475003966</v>
      </c>
      <c r="AS117" s="812">
        <v>4.1545340640618518</v>
      </c>
      <c r="AT117" s="812">
        <v>4.4765162926697508</v>
      </c>
      <c r="AU117" s="812"/>
      <c r="AV117" s="817"/>
      <c r="AW117" s="819"/>
      <c r="AX117" s="822"/>
      <c r="AY117" s="1101"/>
      <c r="AZ117" s="1113"/>
      <c r="BA117" s="1113"/>
      <c r="BB117" s="855"/>
    </row>
    <row r="118" spans="1:62" s="2" customFormat="1" ht="19.5" customHeight="1" x14ac:dyDescent="0.4">
      <c r="A118" s="868" t="s">
        <v>698</v>
      </c>
      <c r="B118" s="868" t="s">
        <v>787</v>
      </c>
      <c r="C118" s="611" t="s">
        <v>806</v>
      </c>
      <c r="D118" s="365" t="s">
        <v>808</v>
      </c>
      <c r="E118" s="394"/>
      <c r="F118" s="20"/>
      <c r="G118" s="21"/>
      <c r="H118" s="21"/>
      <c r="I118" s="21"/>
      <c r="J118" s="21"/>
      <c r="K118" s="651" t="s">
        <v>750</v>
      </c>
      <c r="L118" s="659" t="str">
        <f t="shared" si="45"/>
        <v/>
      </c>
      <c r="M118" s="666" t="str">
        <f t="shared" si="46"/>
        <v/>
      </c>
      <c r="N118" s="504">
        <f t="shared" si="27"/>
        <v>1</v>
      </c>
      <c r="O118" s="707"/>
      <c r="P118" s="1032">
        <f t="shared" si="47"/>
        <v>3.7969818839224105</v>
      </c>
      <c r="Q118" s="151" t="s">
        <v>42</v>
      </c>
      <c r="R118" s="707"/>
      <c r="S118" s="715"/>
      <c r="T118" s="726"/>
      <c r="U118" s="864"/>
      <c r="V118" s="707"/>
      <c r="W118" s="707"/>
      <c r="X118" s="707"/>
      <c r="Y118" s="707"/>
      <c r="Z118" s="742">
        <v>39386</v>
      </c>
      <c r="AA118" s="754">
        <f t="shared" si="48"/>
        <v>302.48479439591512</v>
      </c>
      <c r="AB118" s="762"/>
      <c r="AC118" s="769"/>
      <c r="AD118" s="769"/>
      <c r="AE118" s="769"/>
      <c r="AF118" s="769"/>
      <c r="AG118" s="784"/>
      <c r="AH118" s="787"/>
      <c r="AI118" s="800"/>
      <c r="AJ118" s="800"/>
      <c r="AK118" s="800"/>
      <c r="AL118" s="1059"/>
      <c r="AM118" s="1064"/>
      <c r="AN118" s="1054"/>
      <c r="AO118" s="812"/>
      <c r="AP118" s="814"/>
      <c r="AQ118" s="816">
        <v>3.7969818839224105</v>
      </c>
      <c r="AR118" s="812">
        <v>4.3484881309082919</v>
      </c>
      <c r="AS118" s="812">
        <v>4.7400514181940903</v>
      </c>
      <c r="AT118" s="812">
        <v>5.0921749427345571</v>
      </c>
      <c r="AU118" s="812"/>
      <c r="AV118" s="817"/>
      <c r="AW118" s="819"/>
      <c r="AX118" s="822"/>
      <c r="AY118" s="834"/>
      <c r="AZ118" s="844"/>
      <c r="BA118" s="844"/>
      <c r="BB118" s="854"/>
    </row>
    <row r="119" spans="1:62" s="2" customFormat="1" ht="19.5" customHeight="1" x14ac:dyDescent="0.4">
      <c r="A119" s="868" t="s">
        <v>698</v>
      </c>
      <c r="B119" s="868" t="s">
        <v>787</v>
      </c>
      <c r="C119" s="611" t="s">
        <v>806</v>
      </c>
      <c r="D119" s="365" t="s">
        <v>809</v>
      </c>
      <c r="E119" s="394"/>
      <c r="F119" s="20"/>
      <c r="G119" s="21"/>
      <c r="H119" s="21"/>
      <c r="I119" s="21"/>
      <c r="J119" s="21"/>
      <c r="K119" s="651" t="s">
        <v>750</v>
      </c>
      <c r="L119" s="659" t="str">
        <f t="shared" si="45"/>
        <v/>
      </c>
      <c r="M119" s="666" t="str">
        <f t="shared" si="46"/>
        <v/>
      </c>
      <c r="N119" s="504">
        <f t="shared" si="27"/>
        <v>1</v>
      </c>
      <c r="O119" s="707"/>
      <c r="P119" s="1032">
        <f t="shared" si="47"/>
        <v>0.79394728530000003</v>
      </c>
      <c r="Q119" s="151" t="s">
        <v>42</v>
      </c>
      <c r="R119" s="707"/>
      <c r="S119" s="715"/>
      <c r="T119" s="726"/>
      <c r="U119" s="864"/>
      <c r="V119" s="707"/>
      <c r="W119" s="707"/>
      <c r="X119" s="707"/>
      <c r="Y119" s="707"/>
      <c r="Z119" s="742">
        <v>13939</v>
      </c>
      <c r="AA119" s="754">
        <f t="shared" si="48"/>
        <v>173.97577553076172</v>
      </c>
      <c r="AB119" s="762"/>
      <c r="AC119" s="769"/>
      <c r="AD119" s="769"/>
      <c r="AE119" s="769"/>
      <c r="AF119" s="769"/>
      <c r="AG119" s="784"/>
      <c r="AH119" s="787"/>
      <c r="AI119" s="800"/>
      <c r="AJ119" s="800"/>
      <c r="AK119" s="800"/>
      <c r="AL119" s="1059"/>
      <c r="AM119" s="1064"/>
      <c r="AN119" s="1069"/>
      <c r="AO119" s="812"/>
      <c r="AP119" s="815"/>
      <c r="AQ119" s="816">
        <v>0.79394728530000003</v>
      </c>
      <c r="AR119" s="813">
        <v>0.88514264232000006</v>
      </c>
      <c r="AS119" s="812">
        <v>0.95993558610000018</v>
      </c>
      <c r="AT119" s="812">
        <v>1.0357334641200002</v>
      </c>
      <c r="AU119" s="813"/>
      <c r="AV119" s="818"/>
      <c r="AW119" s="820"/>
      <c r="AX119" s="824"/>
      <c r="AY119" s="839"/>
      <c r="AZ119" s="838"/>
      <c r="BA119" s="838"/>
      <c r="BB119" s="838"/>
    </row>
    <row r="120" spans="1:62" s="2" customFormat="1" ht="19.5" customHeight="1" x14ac:dyDescent="0.4">
      <c r="A120" s="868" t="s">
        <v>698</v>
      </c>
      <c r="B120" s="868" t="s">
        <v>787</v>
      </c>
      <c r="C120" s="611" t="s">
        <v>806</v>
      </c>
      <c r="D120" s="365" t="s">
        <v>810</v>
      </c>
      <c r="E120" s="394"/>
      <c r="F120" s="20"/>
      <c r="G120" s="21"/>
      <c r="H120" s="21"/>
      <c r="I120" s="21"/>
      <c r="J120" s="21"/>
      <c r="K120" s="651" t="s">
        <v>750</v>
      </c>
      <c r="L120" s="659" t="str">
        <f t="shared" si="45"/>
        <v/>
      </c>
      <c r="M120" s="666" t="str">
        <f t="shared" si="46"/>
        <v/>
      </c>
      <c r="N120" s="504">
        <f t="shared" si="27"/>
        <v>1</v>
      </c>
      <c r="O120" s="707"/>
      <c r="P120" s="1032">
        <f t="shared" si="47"/>
        <v>0.25430668140345547</v>
      </c>
      <c r="Q120" s="151" t="s">
        <v>42</v>
      </c>
      <c r="R120" s="707"/>
      <c r="S120" s="715"/>
      <c r="T120" s="726"/>
      <c r="U120" s="864"/>
      <c r="V120" s="707"/>
      <c r="W120" s="707"/>
      <c r="X120" s="707"/>
      <c r="Y120" s="707"/>
      <c r="Z120" s="742">
        <v>4638</v>
      </c>
      <c r="AA120" s="754">
        <f t="shared" si="48"/>
        <v>167.80684400589018</v>
      </c>
      <c r="AB120" s="762"/>
      <c r="AC120" s="769"/>
      <c r="AD120" s="769"/>
      <c r="AE120" s="769"/>
      <c r="AF120" s="769"/>
      <c r="AG120" s="784"/>
      <c r="AH120" s="787"/>
      <c r="AI120" s="800"/>
      <c r="AJ120" s="800"/>
      <c r="AK120" s="800"/>
      <c r="AL120" s="1059"/>
      <c r="AM120" s="1064"/>
      <c r="AN120" s="1054"/>
      <c r="AO120" s="812"/>
      <c r="AP120" s="814"/>
      <c r="AQ120" s="816">
        <v>0.25430668140345547</v>
      </c>
      <c r="AR120" s="812">
        <v>0.2840751720122513</v>
      </c>
      <c r="AS120" s="812">
        <v>0.3084741952680628</v>
      </c>
      <c r="AT120" s="812">
        <v>0.33338917472795809</v>
      </c>
      <c r="AU120" s="812"/>
      <c r="AV120" s="817"/>
      <c r="AW120" s="819"/>
      <c r="AX120" s="822"/>
      <c r="AY120" s="166"/>
      <c r="AZ120" s="167"/>
      <c r="BA120" s="167"/>
      <c r="BB120" s="167"/>
    </row>
    <row r="121" spans="1:62" s="2" customFormat="1" ht="19.5" customHeight="1" x14ac:dyDescent="0.4">
      <c r="A121" s="868" t="s">
        <v>591</v>
      </c>
      <c r="B121" s="868" t="s">
        <v>671</v>
      </c>
      <c r="C121" s="1145" t="s">
        <v>694</v>
      </c>
      <c r="D121" s="335" t="s">
        <v>695</v>
      </c>
      <c r="E121" s="336"/>
      <c r="F121" s="20">
        <v>2.6190000000000002</v>
      </c>
      <c r="G121" s="21"/>
      <c r="H121" s="21"/>
      <c r="I121" s="21"/>
      <c r="J121" s="21"/>
      <c r="K121" s="651">
        <f>IF(ISNUMBER(F121),F121,0)+IF(ISNUMBER(G121),G121,0)+IF(ISNUMBER(H121),H121,0)</f>
        <v>2.6190000000000002</v>
      </c>
      <c r="L121" s="659">
        <f t="shared" ref="L121:L133" si="49">IF(K121&gt;0,IF(ISNUMBER(F121),F121,0)/K121*100,"")</f>
        <v>100</v>
      </c>
      <c r="M121" s="666">
        <f t="shared" ref="M121:M133" si="50">IF(K121&gt;0,(IF(ISNUMBER(G121),G121,0)+IF(ISNUMBER(H121),H121,0))/K121*100,"")</f>
        <v>0</v>
      </c>
      <c r="N121" s="504">
        <f t="shared" si="27"/>
        <v>5</v>
      </c>
      <c r="O121" s="707"/>
      <c r="P121" s="1032">
        <f t="shared" si="47"/>
        <v>1.1930000000000001</v>
      </c>
      <c r="Q121" s="151" t="s">
        <v>42</v>
      </c>
      <c r="R121" s="707"/>
      <c r="S121" s="715"/>
      <c r="T121" s="726"/>
      <c r="U121" s="864"/>
      <c r="V121" s="707"/>
      <c r="W121" s="707"/>
      <c r="X121" s="707"/>
      <c r="Y121" s="707"/>
      <c r="Z121" s="742">
        <v>54495</v>
      </c>
      <c r="AA121" s="754">
        <f t="shared" si="48"/>
        <v>75.110573170593767</v>
      </c>
      <c r="AB121" s="762"/>
      <c r="AC121" s="769"/>
      <c r="AD121" s="769"/>
      <c r="AE121" s="769"/>
      <c r="AF121" s="769"/>
      <c r="AG121" s="784"/>
      <c r="AH121" s="787"/>
      <c r="AI121" s="800">
        <v>58416</v>
      </c>
      <c r="AJ121" s="800">
        <v>59752</v>
      </c>
      <c r="AK121" s="800">
        <v>59991</v>
      </c>
      <c r="AL121" s="1059">
        <v>60230</v>
      </c>
      <c r="AM121" s="1064"/>
      <c r="AN121" s="1054"/>
      <c r="AO121" s="812"/>
      <c r="AP121" s="814"/>
      <c r="AQ121" s="816">
        <v>1.1930000000000001</v>
      </c>
      <c r="AR121" s="812">
        <v>1.494</v>
      </c>
      <c r="AS121" s="812">
        <v>1.7310000000000001</v>
      </c>
      <c r="AT121" s="812">
        <v>1.7450000000000001</v>
      </c>
      <c r="AU121" s="812">
        <v>1.7589999999999999</v>
      </c>
      <c r="AV121" s="817"/>
      <c r="AW121" s="819">
        <f>K121-AT121</f>
        <v>0.87400000000000011</v>
      </c>
      <c r="AX121" s="822"/>
      <c r="AY121" s="837"/>
      <c r="AZ121" s="845"/>
      <c r="BA121" s="845"/>
      <c r="BB121" s="852"/>
    </row>
    <row r="122" spans="1:62" s="2" customFormat="1" ht="19.5" customHeight="1" x14ac:dyDescent="0.4">
      <c r="A122" s="868" t="s">
        <v>591</v>
      </c>
      <c r="B122" s="868" t="s">
        <v>671</v>
      </c>
      <c r="C122" s="978" t="s">
        <v>694</v>
      </c>
      <c r="D122" s="372" t="s">
        <v>696</v>
      </c>
      <c r="E122" s="364"/>
      <c r="F122" s="20">
        <v>0.16</v>
      </c>
      <c r="G122" s="21"/>
      <c r="H122" s="21"/>
      <c r="I122" s="21"/>
      <c r="J122" s="21"/>
      <c r="K122" s="651">
        <f>IF(ISNUMBER(F122),F122,0)+IF(ISNUMBER(G122),G122,0)+IF(ISNUMBER(H122),H122,0)</f>
        <v>0.16</v>
      </c>
      <c r="L122" s="659">
        <f t="shared" si="49"/>
        <v>100</v>
      </c>
      <c r="M122" s="666">
        <f t="shared" si="50"/>
        <v>0</v>
      </c>
      <c r="N122" s="504">
        <f t="shared" si="27"/>
        <v>5</v>
      </c>
      <c r="O122" s="707"/>
      <c r="P122" s="1032">
        <f t="shared" si="47"/>
        <v>0.115</v>
      </c>
      <c r="Q122" s="151" t="s">
        <v>42</v>
      </c>
      <c r="R122" s="707"/>
      <c r="S122" s="715"/>
      <c r="T122" s="726"/>
      <c r="U122" s="864"/>
      <c r="V122" s="707"/>
      <c r="W122" s="707"/>
      <c r="X122" s="707"/>
      <c r="Y122" s="707"/>
      <c r="Z122" s="742">
        <v>2580</v>
      </c>
      <c r="AA122" s="754">
        <f t="shared" si="48"/>
        <v>152.91494106403312</v>
      </c>
      <c r="AB122" s="762"/>
      <c r="AC122" s="769"/>
      <c r="AD122" s="769"/>
      <c r="AE122" s="769"/>
      <c r="AF122" s="769"/>
      <c r="AG122" s="784"/>
      <c r="AH122" s="787"/>
      <c r="AI122" s="800">
        <v>2888</v>
      </c>
      <c r="AJ122" s="800">
        <v>2983</v>
      </c>
      <c r="AK122" s="800">
        <v>2997</v>
      </c>
      <c r="AL122" s="1059"/>
      <c r="AM122" s="1064"/>
      <c r="AN122" s="1054"/>
      <c r="AO122" s="812"/>
      <c r="AP122" s="814"/>
      <c r="AQ122" s="816">
        <v>0.115</v>
      </c>
      <c r="AR122" s="812">
        <v>0.14399999999999999</v>
      </c>
      <c r="AS122" s="812">
        <v>0.157</v>
      </c>
      <c r="AT122" s="812">
        <v>0.158</v>
      </c>
      <c r="AU122" s="812"/>
      <c r="AV122" s="817"/>
      <c r="AW122" s="819">
        <f>K122-AT122</f>
        <v>2.0000000000000018E-3</v>
      </c>
      <c r="AX122" s="822"/>
      <c r="AY122" s="1098"/>
      <c r="AZ122" s="1110"/>
      <c r="BA122" s="1110"/>
      <c r="BB122" s="853"/>
    </row>
    <row r="123" spans="1:62" s="2" customFormat="1" ht="19.5" customHeight="1" x14ac:dyDescent="0.4">
      <c r="A123" s="868" t="s">
        <v>591</v>
      </c>
      <c r="B123" s="868" t="s">
        <v>671</v>
      </c>
      <c r="C123" s="978" t="s">
        <v>694</v>
      </c>
      <c r="D123" s="372" t="s">
        <v>697</v>
      </c>
      <c r="E123" s="364"/>
      <c r="F123" s="20">
        <v>9</v>
      </c>
      <c r="G123" s="21"/>
      <c r="H123" s="21"/>
      <c r="I123" s="21"/>
      <c r="J123" s="21"/>
      <c r="K123" s="651">
        <f>IF(ISNUMBER(F123),F123,0)+IF(ISNUMBER(G123),G123,0)+IF(ISNUMBER(H123),H123,0)</f>
        <v>9</v>
      </c>
      <c r="L123" s="659">
        <f t="shared" si="49"/>
        <v>100</v>
      </c>
      <c r="M123" s="666">
        <f t="shared" si="50"/>
        <v>0</v>
      </c>
      <c r="N123" s="504">
        <f t="shared" si="27"/>
        <v>2</v>
      </c>
      <c r="O123" s="707"/>
      <c r="P123" s="1032">
        <f t="shared" si="47"/>
        <v>9.4390000000000001</v>
      </c>
      <c r="Q123" s="151" t="s">
        <v>42</v>
      </c>
      <c r="R123" s="707"/>
      <c r="S123" s="715"/>
      <c r="T123" s="726"/>
      <c r="U123" s="864"/>
      <c r="V123" s="707"/>
      <c r="W123" s="707"/>
      <c r="X123" s="707"/>
      <c r="Y123" s="707"/>
      <c r="Z123" s="742">
        <v>212643</v>
      </c>
      <c r="AA123" s="754">
        <f t="shared" si="48"/>
        <v>136.40458163238287</v>
      </c>
      <c r="AB123" s="762"/>
      <c r="AC123" s="769"/>
      <c r="AD123" s="769"/>
      <c r="AE123" s="769"/>
      <c r="AF123" s="769"/>
      <c r="AG123" s="784"/>
      <c r="AH123" s="787"/>
      <c r="AI123" s="800">
        <v>212467</v>
      </c>
      <c r="AJ123" s="800">
        <v>212512</v>
      </c>
      <c r="AK123" s="800">
        <v>212530</v>
      </c>
      <c r="AL123" s="1059"/>
      <c r="AM123" s="1064"/>
      <c r="AN123" s="1054"/>
      <c r="AO123" s="812"/>
      <c r="AP123" s="814"/>
      <c r="AQ123" s="816">
        <v>9.4390000000000001</v>
      </c>
      <c r="AR123" s="812">
        <v>10.587</v>
      </c>
      <c r="AS123" s="812">
        <v>11.167</v>
      </c>
      <c r="AT123" s="812">
        <v>11.167999999999999</v>
      </c>
      <c r="AU123" s="812"/>
      <c r="AV123" s="817"/>
      <c r="AW123" s="819">
        <f>K123-AT123</f>
        <v>-2.1679999999999993</v>
      </c>
      <c r="AX123" s="822"/>
      <c r="AY123" s="1098"/>
      <c r="AZ123" s="1110"/>
      <c r="BA123" s="1110"/>
      <c r="BB123" s="853"/>
    </row>
    <row r="124" spans="1:62" s="2" customFormat="1" ht="19.5" customHeight="1" x14ac:dyDescent="0.4">
      <c r="A124" s="868" t="s">
        <v>38</v>
      </c>
      <c r="B124" s="868" t="s">
        <v>39</v>
      </c>
      <c r="C124" s="868" t="s">
        <v>52</v>
      </c>
      <c r="D124" s="16" t="s">
        <v>53</v>
      </c>
      <c r="E124" s="19"/>
      <c r="F124" s="20"/>
      <c r="G124" s="21">
        <v>28.503</v>
      </c>
      <c r="H124" s="21">
        <v>2.1589999999999998</v>
      </c>
      <c r="I124" s="21"/>
      <c r="J124" s="21"/>
      <c r="K124" s="500">
        <f>SUM(F124:J124)</f>
        <v>30.661999999999999</v>
      </c>
      <c r="L124" s="512">
        <f t="shared" si="49"/>
        <v>0</v>
      </c>
      <c r="M124" s="513">
        <f t="shared" si="50"/>
        <v>100</v>
      </c>
      <c r="N124" s="504">
        <f t="shared" si="27"/>
        <v>5</v>
      </c>
      <c r="O124" s="59"/>
      <c r="P124" s="43">
        <f>[1]JH_2015!L13/1000000</f>
        <v>18.654540000000001</v>
      </c>
      <c r="Q124" s="23"/>
      <c r="R124" s="23" t="s">
        <v>42</v>
      </c>
      <c r="S124" s="24">
        <f>+T124/P124</f>
        <v>0.16169125585514302</v>
      </c>
      <c r="T124" s="25">
        <f>[1]JH_2015!V13/1000000</f>
        <v>3.016276</v>
      </c>
      <c r="U124" s="23">
        <v>96.33</v>
      </c>
      <c r="V124" s="23">
        <v>84.8</v>
      </c>
      <c r="W124" s="23"/>
      <c r="X124" s="23"/>
      <c r="Y124" s="23"/>
      <c r="Z124" s="26">
        <v>215887</v>
      </c>
      <c r="AA124" s="27">
        <f>P124/Z124*1000000/365*1000</f>
        <v>236.73648143298709</v>
      </c>
      <c r="AB124" s="28"/>
      <c r="AC124" s="29"/>
      <c r="AD124" s="30"/>
      <c r="AE124" s="29"/>
      <c r="AF124" s="29"/>
      <c r="AG124" s="31"/>
      <c r="AH124" s="32">
        <f>K124</f>
        <v>30.661999999999999</v>
      </c>
      <c r="AI124" s="33"/>
      <c r="AJ124" s="33"/>
      <c r="AK124" s="33"/>
      <c r="AL124" s="34"/>
      <c r="AM124" s="35">
        <v>18.492000000000001</v>
      </c>
      <c r="AN124" s="44">
        <v>20.824999999999999</v>
      </c>
      <c r="AO124" s="36">
        <v>25.385999999999999</v>
      </c>
      <c r="AP124" s="37">
        <v>30.945</v>
      </c>
      <c r="AQ124" s="38">
        <f>AM124</f>
        <v>18.492000000000001</v>
      </c>
      <c r="AR124" s="44">
        <v>22.081</v>
      </c>
      <c r="AS124" s="36">
        <f>AVERAGE(AR124,AT124)</f>
        <v>25.878</v>
      </c>
      <c r="AT124" s="36">
        <v>29.675000000000001</v>
      </c>
      <c r="AU124" s="36"/>
      <c r="AV124" s="36">
        <v>39.880000000000003</v>
      </c>
      <c r="AW124" s="37"/>
      <c r="AX124" s="543">
        <v>-9.218</v>
      </c>
      <c r="AY124" s="1453"/>
      <c r="AZ124" s="1459"/>
      <c r="BA124" s="1464"/>
      <c r="BB124" s="1466"/>
      <c r="BC124" s="1300" t="s">
        <v>1792</v>
      </c>
      <c r="BE124" s="42" t="s">
        <v>1793</v>
      </c>
      <c r="BF124" s="42"/>
      <c r="BG124" s="42"/>
      <c r="BH124" s="42"/>
    </row>
    <row r="125" spans="1:62" s="2" customFormat="1" ht="19.5" customHeight="1" x14ac:dyDescent="0.4">
      <c r="A125" s="868" t="s">
        <v>38</v>
      </c>
      <c r="B125" s="868" t="s">
        <v>39</v>
      </c>
      <c r="C125" s="868" t="s">
        <v>52</v>
      </c>
      <c r="D125" s="57" t="s">
        <v>54</v>
      </c>
      <c r="E125" s="58"/>
      <c r="F125" s="20"/>
      <c r="G125" s="21"/>
      <c r="H125" s="21">
        <v>0.46500000000000002</v>
      </c>
      <c r="I125" s="21"/>
      <c r="J125" s="21"/>
      <c r="K125" s="500">
        <f>SUM(F125:J125)</f>
        <v>0.46500000000000002</v>
      </c>
      <c r="L125" s="512">
        <f t="shared" si="49"/>
        <v>0</v>
      </c>
      <c r="M125" s="513">
        <f t="shared" si="50"/>
        <v>100</v>
      </c>
      <c r="N125" s="504">
        <f t="shared" si="27"/>
        <v>2</v>
      </c>
      <c r="O125" s="59"/>
      <c r="P125" s="43">
        <f>[1]JH_2015!L14/1000000</f>
        <v>0.66325489999999998</v>
      </c>
      <c r="Q125" s="23"/>
      <c r="R125" s="23" t="s">
        <v>42</v>
      </c>
      <c r="S125" s="24">
        <f>+T125/P125</f>
        <v>0.1439190272095992</v>
      </c>
      <c r="T125" s="25">
        <f>[1]JH_2015!V14/1000000</f>
        <v>9.5454999999999998E-2</v>
      </c>
      <c r="U125" s="23">
        <v>95</v>
      </c>
      <c r="V125" s="23">
        <v>79.5</v>
      </c>
      <c r="W125" s="23"/>
      <c r="X125" s="23"/>
      <c r="Y125" s="23"/>
      <c r="Z125" s="26">
        <v>8171</v>
      </c>
      <c r="AA125" s="27">
        <f>P125/Z125*1000000/365*1000</f>
        <v>222.3885341241913</v>
      </c>
      <c r="AB125" s="28"/>
      <c r="AC125" s="29"/>
      <c r="AD125" s="30"/>
      <c r="AE125" s="29"/>
      <c r="AF125" s="29"/>
      <c r="AG125" s="31"/>
      <c r="AH125" s="32">
        <f>K125</f>
        <v>0.46500000000000002</v>
      </c>
      <c r="AI125" s="33"/>
      <c r="AJ125" s="33"/>
      <c r="AK125" s="33"/>
      <c r="AL125" s="34"/>
      <c r="AM125" s="35">
        <v>0.66400000000000003</v>
      </c>
      <c r="AN125" s="60">
        <v>0.70499999999999996</v>
      </c>
      <c r="AO125" s="36">
        <v>0.77900000000000003</v>
      </c>
      <c r="AP125" s="61">
        <v>0.86</v>
      </c>
      <c r="AQ125" s="38">
        <f>AM125</f>
        <v>0.66400000000000003</v>
      </c>
      <c r="AR125" s="60">
        <v>0.72599999999999998</v>
      </c>
      <c r="AS125" s="36">
        <f>AVERAGE(AR125,AT125)</f>
        <v>0.78449999999999998</v>
      </c>
      <c r="AT125" s="36">
        <v>0.84299999999999997</v>
      </c>
      <c r="AU125" s="60"/>
      <c r="AV125" s="60">
        <v>0.97799999999999998</v>
      </c>
      <c r="AW125" s="61"/>
      <c r="AX125" s="544">
        <v>-0.51300000000000001</v>
      </c>
      <c r="AY125" s="139"/>
      <c r="AZ125" s="140"/>
      <c r="BA125" s="141"/>
      <c r="BB125" s="144"/>
      <c r="BC125" s="90"/>
      <c r="BD125" s="90"/>
      <c r="BE125" s="63"/>
      <c r="BF125" s="42"/>
      <c r="BG125" s="42"/>
      <c r="BH125" s="42"/>
    </row>
    <row r="126" spans="1:62" s="2" customFormat="1" ht="19.5" customHeight="1" x14ac:dyDescent="0.4">
      <c r="A126" s="868" t="s">
        <v>38</v>
      </c>
      <c r="B126" s="868" t="s">
        <v>39</v>
      </c>
      <c r="C126" s="868" t="s">
        <v>52</v>
      </c>
      <c r="D126" s="16" t="s">
        <v>55</v>
      </c>
      <c r="E126" s="19"/>
      <c r="F126" s="20"/>
      <c r="G126" s="21">
        <v>3.9E-2</v>
      </c>
      <c r="H126" s="21"/>
      <c r="I126" s="21"/>
      <c r="J126" s="21"/>
      <c r="K126" s="500">
        <f>SUM(F126:J126)</f>
        <v>3.9E-2</v>
      </c>
      <c r="L126" s="512">
        <f t="shared" si="49"/>
        <v>0</v>
      </c>
      <c r="M126" s="513">
        <f t="shared" si="50"/>
        <v>100</v>
      </c>
      <c r="N126" s="504">
        <f t="shared" si="27"/>
        <v>2</v>
      </c>
      <c r="O126" s="59"/>
      <c r="P126" s="43">
        <f>[1]JH_2015!L15/1000000</f>
        <v>4.2301999999999999E-2</v>
      </c>
      <c r="Q126" s="23"/>
      <c r="R126" s="23" t="s">
        <v>42</v>
      </c>
      <c r="S126" s="24">
        <f>+T126/P126</f>
        <v>-0.4505933525601627</v>
      </c>
      <c r="T126" s="25">
        <f>[1]JH_2015!V15/1000000</f>
        <v>-1.9061000000000002E-2</v>
      </c>
      <c r="U126" s="23">
        <v>98.55</v>
      </c>
      <c r="V126" s="23">
        <v>69.900000000000006</v>
      </c>
      <c r="W126" s="23"/>
      <c r="X126" s="23"/>
      <c r="Y126" s="23"/>
      <c r="Z126" s="26">
        <v>743</v>
      </c>
      <c r="AA126" s="27">
        <f>P126/Z126*1000000/365*1000</f>
        <v>155.98370176441307</v>
      </c>
      <c r="AB126" s="28"/>
      <c r="AC126" s="29"/>
      <c r="AD126" s="30"/>
      <c r="AE126" s="29"/>
      <c r="AF126" s="29"/>
      <c r="AG126" s="31"/>
      <c r="AH126" s="32">
        <f>K126</f>
        <v>3.9E-2</v>
      </c>
      <c r="AI126" s="33"/>
      <c r="AJ126" s="33"/>
      <c r="AK126" s="33"/>
      <c r="AL126" s="34"/>
      <c r="AM126" s="35">
        <f>P126</f>
        <v>4.2301999999999999E-2</v>
      </c>
      <c r="AN126" s="36">
        <v>4.1000000000000002E-2</v>
      </c>
      <c r="AO126" s="36">
        <f>AVERAGE(AN126,AP126)</f>
        <v>4.5999999999999999E-2</v>
      </c>
      <c r="AP126" s="37">
        <v>5.0999999999999997E-2</v>
      </c>
      <c r="AQ126" s="38">
        <f>AM126</f>
        <v>4.2301999999999999E-2</v>
      </c>
      <c r="AR126" s="36">
        <v>0.43</v>
      </c>
      <c r="AS126" s="36">
        <f>AVERAGE(AR126,AT126)</f>
        <v>0.24</v>
      </c>
      <c r="AT126" s="36">
        <v>0.05</v>
      </c>
      <c r="AU126" s="36"/>
      <c r="AV126" s="36">
        <v>5.8000000000000003E-2</v>
      </c>
      <c r="AW126" s="37"/>
      <c r="AX126" s="541">
        <v>-1.9E-2</v>
      </c>
      <c r="AY126" s="118"/>
      <c r="AZ126" s="142"/>
      <c r="BA126" s="118"/>
      <c r="BB126" s="118"/>
      <c r="BC126" s="90"/>
      <c r="BD126" s="90"/>
      <c r="BE126" s="42"/>
      <c r="BF126" s="64"/>
      <c r="BG126" s="64"/>
      <c r="BH126" s="64"/>
      <c r="BI126" s="65"/>
      <c r="BJ126" s="66"/>
    </row>
    <row r="127" spans="1:62" s="2" customFormat="1" ht="19.5" customHeight="1" x14ac:dyDescent="0.4">
      <c r="A127" s="868" t="s">
        <v>38</v>
      </c>
      <c r="B127" s="868" t="s">
        <v>39</v>
      </c>
      <c r="C127" s="868" t="s">
        <v>52</v>
      </c>
      <c r="D127" s="16" t="s">
        <v>56</v>
      </c>
      <c r="E127" s="19"/>
      <c r="F127" s="54"/>
      <c r="G127" s="43">
        <v>0.13500000000000001</v>
      </c>
      <c r="H127" s="43"/>
      <c r="I127" s="43"/>
      <c r="J127" s="43"/>
      <c r="K127" s="500">
        <f>SUM(F127:J127)</f>
        <v>0.13500000000000001</v>
      </c>
      <c r="L127" s="512">
        <f t="shared" si="49"/>
        <v>0</v>
      </c>
      <c r="M127" s="513">
        <f t="shared" si="50"/>
        <v>100</v>
      </c>
      <c r="N127" s="504">
        <f t="shared" si="27"/>
        <v>2</v>
      </c>
      <c r="O127" s="59"/>
      <c r="P127" s="43">
        <f>[1]JH_2015!L16/1000000</f>
        <v>0.22441800000000001</v>
      </c>
      <c r="Q127" s="23"/>
      <c r="R127" s="23" t="s">
        <v>42</v>
      </c>
      <c r="S127" s="24">
        <f>+T127/P127</f>
        <v>0.27160031726510347</v>
      </c>
      <c r="T127" s="25">
        <f>[1]JH_2015!V16/1000000</f>
        <v>6.0951999999999999E-2</v>
      </c>
      <c r="U127" s="23">
        <v>96.3</v>
      </c>
      <c r="V127" s="23">
        <v>76.599999999999994</v>
      </c>
      <c r="W127" s="23"/>
      <c r="X127" s="23"/>
      <c r="Y127" s="23"/>
      <c r="Z127" s="26">
        <v>3441</v>
      </c>
      <c r="AA127" s="27">
        <f>P127/Z127*1000000/365*1000</f>
        <v>178.68173078071445</v>
      </c>
      <c r="AB127" s="28"/>
      <c r="AC127" s="29"/>
      <c r="AD127" s="30"/>
      <c r="AE127" s="29"/>
      <c r="AF127" s="29"/>
      <c r="AG127" s="31"/>
      <c r="AH127" s="32">
        <f>K127</f>
        <v>0.13500000000000001</v>
      </c>
      <c r="AI127" s="33"/>
      <c r="AJ127" s="33"/>
      <c r="AK127" s="33"/>
      <c r="AL127" s="34"/>
      <c r="AM127" s="35">
        <v>0.22</v>
      </c>
      <c r="AN127" s="36">
        <v>0.24099999999999999</v>
      </c>
      <c r="AO127" s="36">
        <f>AVERAGE(AN127,AP127)</f>
        <v>0.28249999999999997</v>
      </c>
      <c r="AP127" s="37">
        <v>0.32400000000000001</v>
      </c>
      <c r="AQ127" s="38">
        <f>AM127</f>
        <v>0.22</v>
      </c>
      <c r="AR127" s="36">
        <v>0.248</v>
      </c>
      <c r="AS127" s="36">
        <f>AVERAGE(AR127,AT127)</f>
        <v>0.27500000000000002</v>
      </c>
      <c r="AT127" s="36">
        <v>0.30199999999999999</v>
      </c>
      <c r="AU127" s="36"/>
      <c r="AV127" s="36">
        <v>0.36799999999999999</v>
      </c>
      <c r="AW127" s="37"/>
      <c r="AX127" s="541">
        <v>-0.14799999999999999</v>
      </c>
      <c r="AY127" s="1452"/>
      <c r="AZ127" s="1458"/>
      <c r="BA127" s="1452"/>
      <c r="BB127" s="1452"/>
      <c r="BC127" s="90"/>
      <c r="BD127" s="90"/>
      <c r="BE127" s="42"/>
      <c r="BF127" s="64"/>
      <c r="BG127" s="64"/>
      <c r="BH127" s="64"/>
      <c r="BI127" s="65"/>
      <c r="BJ127" s="66"/>
    </row>
    <row r="128" spans="1:62" s="2" customFormat="1" ht="19.5" customHeight="1" x14ac:dyDescent="0.4">
      <c r="A128" s="868" t="s">
        <v>38</v>
      </c>
      <c r="B128" s="868" t="s">
        <v>39</v>
      </c>
      <c r="C128" s="868" t="s">
        <v>52</v>
      </c>
      <c r="D128" s="16" t="s">
        <v>57</v>
      </c>
      <c r="E128" s="19"/>
      <c r="F128" s="54"/>
      <c r="G128" s="43"/>
      <c r="H128" s="43">
        <v>5.0000000000000001E-3</v>
      </c>
      <c r="I128" s="43"/>
      <c r="J128" s="43"/>
      <c r="K128" s="500">
        <v>5.0000000000000001E-3</v>
      </c>
      <c r="L128" s="512">
        <f t="shared" si="49"/>
        <v>0</v>
      </c>
      <c r="M128" s="513">
        <f t="shared" si="50"/>
        <v>100</v>
      </c>
      <c r="N128" s="504">
        <f t="shared" si="27"/>
        <v>3</v>
      </c>
      <c r="O128" s="59"/>
      <c r="P128" s="43">
        <v>5.0000000000000001E-3</v>
      </c>
      <c r="Q128" s="23"/>
      <c r="R128" s="23" t="s">
        <v>42</v>
      </c>
      <c r="S128" s="24">
        <f>+T128/P128</f>
        <v>0.4</v>
      </c>
      <c r="T128" s="25">
        <v>2E-3</v>
      </c>
      <c r="U128" s="23">
        <v>95.14</v>
      </c>
      <c r="V128" s="23"/>
      <c r="W128" s="23"/>
      <c r="X128" s="23"/>
      <c r="Y128" s="23"/>
      <c r="Z128" s="26">
        <v>25</v>
      </c>
      <c r="AA128" s="27">
        <f>P128/Z128*1000000/365*1000</f>
        <v>547.94520547945206</v>
      </c>
      <c r="AB128" s="28"/>
      <c r="AC128" s="29"/>
      <c r="AD128" s="30"/>
      <c r="AE128" s="29"/>
      <c r="AF128" s="29"/>
      <c r="AG128" s="31"/>
      <c r="AH128" s="32">
        <f>K128</f>
        <v>5.0000000000000001E-3</v>
      </c>
      <c r="AI128" s="33"/>
      <c r="AJ128" s="33"/>
      <c r="AK128" s="33"/>
      <c r="AL128" s="34"/>
      <c r="AM128" s="35">
        <v>5.0000000000000001E-3</v>
      </c>
      <c r="AN128" s="36">
        <v>5.0000000000000001E-3</v>
      </c>
      <c r="AO128" s="36">
        <v>6.0000000000000001E-3</v>
      </c>
      <c r="AP128" s="37">
        <v>6.0000000000000001E-3</v>
      </c>
      <c r="AQ128" s="38">
        <f>AM128</f>
        <v>5.0000000000000001E-3</v>
      </c>
      <c r="AR128" s="36">
        <v>5.0000000000000001E-3</v>
      </c>
      <c r="AS128" s="36">
        <f>AVERAGE(AR128,AT128)</f>
        <v>5.4999999999999997E-3</v>
      </c>
      <c r="AT128" s="36">
        <v>6.0000000000000001E-3</v>
      </c>
      <c r="AU128" s="36"/>
      <c r="AV128" s="36">
        <v>7.0000000000000001E-3</v>
      </c>
      <c r="AW128" s="37"/>
      <c r="AX128" s="541">
        <v>-2E-3</v>
      </c>
      <c r="AY128" s="116"/>
      <c r="AZ128" s="126"/>
      <c r="BA128" s="117"/>
      <c r="BB128" s="117"/>
      <c r="BE128" s="42"/>
      <c r="BF128" s="64"/>
      <c r="BG128" s="64"/>
      <c r="BH128" s="64"/>
      <c r="BI128" s="65"/>
      <c r="BJ128" s="66"/>
    </row>
    <row r="129" spans="1:227" s="2" customFormat="1" ht="19.5" customHeight="1" x14ac:dyDescent="0.4">
      <c r="A129" s="868" t="s">
        <v>393</v>
      </c>
      <c r="B129" s="868" t="s">
        <v>472</v>
      </c>
      <c r="C129" s="985" t="s">
        <v>481</v>
      </c>
      <c r="D129" s="284" t="s">
        <v>482</v>
      </c>
      <c r="E129" s="285"/>
      <c r="F129" s="20"/>
      <c r="G129" s="21"/>
      <c r="H129" s="21"/>
      <c r="I129" s="21"/>
      <c r="J129" s="21"/>
      <c r="K129" s="651">
        <v>0.55966666666666665</v>
      </c>
      <c r="L129" s="659">
        <f t="shared" si="49"/>
        <v>0</v>
      </c>
      <c r="M129" s="666">
        <f t="shared" si="50"/>
        <v>0</v>
      </c>
      <c r="N129" s="504">
        <f t="shared" si="27"/>
        <v>2</v>
      </c>
      <c r="O129" s="688"/>
      <c r="P129" s="693">
        <v>0.74744669999999991</v>
      </c>
      <c r="Q129" s="151" t="s">
        <v>42</v>
      </c>
      <c r="R129" s="707"/>
      <c r="S129" s="715"/>
      <c r="T129" s="726"/>
      <c r="U129" s="864"/>
      <c r="V129" s="707"/>
      <c r="W129" s="707"/>
      <c r="X129" s="707"/>
      <c r="Y129" s="707"/>
      <c r="Z129" s="742">
        <v>28270.51327949109</v>
      </c>
      <c r="AA129" s="754">
        <f>P129*1000000000/365/Z129</f>
        <v>72.435868349364995</v>
      </c>
      <c r="AB129" s="762"/>
      <c r="AC129" s="769"/>
      <c r="AD129" s="769"/>
      <c r="AE129" s="769"/>
      <c r="AF129" s="769"/>
      <c r="AG129" s="784"/>
      <c r="AH129" s="787"/>
      <c r="AI129" s="797"/>
      <c r="AJ129" s="797"/>
      <c r="AK129" s="797"/>
      <c r="AL129" s="801"/>
      <c r="AM129" s="806"/>
      <c r="AN129" s="812"/>
      <c r="AO129" s="812"/>
      <c r="AP129" s="814"/>
      <c r="AQ129" s="816"/>
      <c r="AR129" s="812"/>
      <c r="AS129" s="812"/>
      <c r="AT129" s="812">
        <v>1.5009114997735289</v>
      </c>
      <c r="AU129" s="812"/>
      <c r="AV129" s="817"/>
      <c r="AW129" s="819">
        <f t="shared" ref="AW129:AW140" si="51">K129-AT129</f>
        <v>-0.94124483310686224</v>
      </c>
      <c r="AX129" s="822"/>
      <c r="AY129" s="229"/>
      <c r="AZ129" s="230"/>
      <c r="BA129" s="230"/>
      <c r="BB129" s="230"/>
      <c r="BC129" s="90"/>
      <c r="BD129" s="90"/>
    </row>
    <row r="130" spans="1:227" s="71" customFormat="1" ht="19.5" customHeight="1" x14ac:dyDescent="0.4">
      <c r="A130" s="868" t="s">
        <v>393</v>
      </c>
      <c r="B130" s="868" t="s">
        <v>472</v>
      </c>
      <c r="C130" s="985" t="s">
        <v>481</v>
      </c>
      <c r="D130" s="284" t="s">
        <v>483</v>
      </c>
      <c r="E130" s="285"/>
      <c r="F130" s="20"/>
      <c r="G130" s="21"/>
      <c r="H130" s="21"/>
      <c r="I130" s="21"/>
      <c r="J130" s="21"/>
      <c r="K130" s="651">
        <v>0.97418400000000005</v>
      </c>
      <c r="L130" s="659">
        <f t="shared" si="49"/>
        <v>0</v>
      </c>
      <c r="M130" s="666">
        <f t="shared" si="50"/>
        <v>0</v>
      </c>
      <c r="N130" s="504">
        <f t="shared" ref="N130:N193" si="52">IF(OR(K130="",NOT(ISNUMBER(K130))),1,IF(P130=0,1,IF(P130&gt;K130,2,IF(AT130&gt;K130,3,IF(AU130&gt;K130,4,5)))))</f>
        <v>2</v>
      </c>
      <c r="O130" s="688"/>
      <c r="P130" s="693">
        <v>1.3854041505554382</v>
      </c>
      <c r="Q130" s="151" t="s">
        <v>42</v>
      </c>
      <c r="R130" s="707"/>
      <c r="S130" s="715"/>
      <c r="T130" s="726"/>
      <c r="U130" s="864"/>
      <c r="V130" s="707"/>
      <c r="W130" s="707"/>
      <c r="X130" s="707"/>
      <c r="Y130" s="707"/>
      <c r="Z130" s="742">
        <v>52315.740047418811</v>
      </c>
      <c r="AA130" s="754">
        <f>P130*1000000000/365/Z130</f>
        <v>72.552310381169846</v>
      </c>
      <c r="AB130" s="762"/>
      <c r="AC130" s="769"/>
      <c r="AD130" s="769"/>
      <c r="AE130" s="769"/>
      <c r="AF130" s="769"/>
      <c r="AG130" s="784"/>
      <c r="AH130" s="787"/>
      <c r="AI130" s="797"/>
      <c r="AJ130" s="797"/>
      <c r="AK130" s="797"/>
      <c r="AL130" s="801"/>
      <c r="AM130" s="806"/>
      <c r="AN130" s="813"/>
      <c r="AO130" s="812"/>
      <c r="AP130" s="815"/>
      <c r="AQ130" s="816"/>
      <c r="AR130" s="813"/>
      <c r="AS130" s="812"/>
      <c r="AT130" s="812">
        <v>2.3777560818147867</v>
      </c>
      <c r="AU130" s="813"/>
      <c r="AV130" s="818"/>
      <c r="AW130" s="820">
        <f t="shared" si="51"/>
        <v>-1.4035720818147865</v>
      </c>
      <c r="AX130" s="824"/>
      <c r="AY130" s="837"/>
      <c r="AZ130" s="845"/>
      <c r="BA130" s="845"/>
      <c r="BB130" s="852"/>
      <c r="BC130" s="90"/>
      <c r="BD130" s="90"/>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row>
    <row r="131" spans="1:227" s="2" customFormat="1" ht="19.5" customHeight="1" x14ac:dyDescent="0.4">
      <c r="A131" s="868" t="s">
        <v>393</v>
      </c>
      <c r="B131" s="868" t="s">
        <v>472</v>
      </c>
      <c r="C131" s="985" t="s">
        <v>481</v>
      </c>
      <c r="D131" s="284" t="s">
        <v>484</v>
      </c>
      <c r="E131" s="285"/>
      <c r="F131" s="20"/>
      <c r="G131" s="21"/>
      <c r="H131" s="21"/>
      <c r="I131" s="21"/>
      <c r="J131" s="21"/>
      <c r="K131" s="651">
        <v>0.21024000000000001</v>
      </c>
      <c r="L131" s="659">
        <f t="shared" si="49"/>
        <v>0</v>
      </c>
      <c r="M131" s="666">
        <f t="shared" si="50"/>
        <v>0</v>
      </c>
      <c r="N131" s="504">
        <f t="shared" si="52"/>
        <v>3</v>
      </c>
      <c r="O131" s="1202"/>
      <c r="P131" s="693">
        <v>0.16766813699999999</v>
      </c>
      <c r="Q131" s="151" t="s">
        <v>42</v>
      </c>
      <c r="R131" s="707"/>
      <c r="S131" s="715"/>
      <c r="T131" s="726"/>
      <c r="U131" s="864"/>
      <c r="V131" s="707"/>
      <c r="W131" s="707"/>
      <c r="X131" s="707"/>
      <c r="Y131" s="707"/>
      <c r="Z131" s="742">
        <v>4849.5397333616484</v>
      </c>
      <c r="AA131" s="754">
        <f>P131*1000000000/365/Z131</f>
        <v>94.7233725592517</v>
      </c>
      <c r="AB131" s="762"/>
      <c r="AC131" s="769"/>
      <c r="AD131" s="769"/>
      <c r="AE131" s="769"/>
      <c r="AF131" s="769"/>
      <c r="AG131" s="784"/>
      <c r="AH131" s="787"/>
      <c r="AI131" s="797"/>
      <c r="AJ131" s="797"/>
      <c r="AK131" s="797"/>
      <c r="AL131" s="801"/>
      <c r="AM131" s="806"/>
      <c r="AN131" s="812"/>
      <c r="AO131" s="812"/>
      <c r="AP131" s="814"/>
      <c r="AQ131" s="816"/>
      <c r="AR131" s="812"/>
      <c r="AS131" s="812"/>
      <c r="AT131" s="812">
        <v>0.29787825822862157</v>
      </c>
      <c r="AU131" s="812"/>
      <c r="AV131" s="817"/>
      <c r="AW131" s="819">
        <f t="shared" si="51"/>
        <v>-8.7638258228621563E-2</v>
      </c>
      <c r="AX131" s="822"/>
      <c r="AY131" s="834"/>
      <c r="AZ131" s="844"/>
      <c r="BA131" s="844"/>
      <c r="BB131" s="854"/>
      <c r="BC131" s="90"/>
      <c r="BD131" s="90"/>
    </row>
    <row r="132" spans="1:227" s="2" customFormat="1" ht="19.5" customHeight="1" x14ac:dyDescent="0.4">
      <c r="A132" s="868" t="s">
        <v>393</v>
      </c>
      <c r="B132" s="868" t="s">
        <v>394</v>
      </c>
      <c r="C132" s="914" t="s">
        <v>395</v>
      </c>
      <c r="D132" s="265" t="s">
        <v>396</v>
      </c>
      <c r="E132" s="250"/>
      <c r="F132" s="20"/>
      <c r="G132" s="21"/>
      <c r="H132" s="21">
        <v>1.5549999999999999</v>
      </c>
      <c r="I132" s="21"/>
      <c r="J132" s="21"/>
      <c r="K132" s="651">
        <v>1.5545214814814814</v>
      </c>
      <c r="L132" s="659">
        <f t="shared" si="49"/>
        <v>0</v>
      </c>
      <c r="M132" s="666">
        <f t="shared" si="50"/>
        <v>100.0307823677073</v>
      </c>
      <c r="N132" s="504">
        <f t="shared" si="52"/>
        <v>2</v>
      </c>
      <c r="O132" s="1197"/>
      <c r="P132" s="693">
        <v>1.6781524799531249</v>
      </c>
      <c r="Q132" s="151" t="s">
        <v>42</v>
      </c>
      <c r="R132" s="707"/>
      <c r="S132" s="715"/>
      <c r="T132" s="726"/>
      <c r="U132" s="864"/>
      <c r="V132" s="707"/>
      <c r="W132" s="707"/>
      <c r="X132" s="707"/>
      <c r="Y132" s="707"/>
      <c r="Z132" s="742">
        <v>72391.414445999995</v>
      </c>
      <c r="AA132" s="754">
        <f>P132*1000000000/365/Z132</f>
        <v>63.511371651654215</v>
      </c>
      <c r="AB132" s="762"/>
      <c r="AC132" s="769"/>
      <c r="AD132" s="769"/>
      <c r="AE132" s="769"/>
      <c r="AF132" s="769"/>
      <c r="AG132" s="784"/>
      <c r="AH132" s="787"/>
      <c r="AI132" s="797"/>
      <c r="AJ132" s="800">
        <v>113875.07956017973</v>
      </c>
      <c r="AK132" s="797"/>
      <c r="AL132" s="801"/>
      <c r="AM132" s="806"/>
      <c r="AN132" s="812"/>
      <c r="AO132" s="812"/>
      <c r="AP132" s="814"/>
      <c r="AQ132" s="816"/>
      <c r="AR132" s="812"/>
      <c r="AS132" s="812"/>
      <c r="AT132" s="812">
        <v>3.8131868231221318</v>
      </c>
      <c r="AU132" s="812"/>
      <c r="AV132" s="817"/>
      <c r="AW132" s="819">
        <f t="shared" si="51"/>
        <v>-2.2586653416406506</v>
      </c>
      <c r="AX132" s="822"/>
      <c r="AY132" s="840"/>
      <c r="AZ132" s="847"/>
      <c r="BA132" s="847"/>
      <c r="BB132" s="856"/>
      <c r="BJ132" s="167"/>
      <c r="BK132" s="167"/>
      <c r="BL132" s="167"/>
      <c r="BM132" s="167"/>
      <c r="BN132" s="167"/>
      <c r="BO132" s="167"/>
      <c r="BP132" s="167"/>
      <c r="BQ132" s="167"/>
      <c r="BR132" s="167"/>
      <c r="BS132" s="167"/>
      <c r="BT132" s="167"/>
      <c r="BU132" s="167"/>
      <c r="BV132" s="167"/>
      <c r="BW132" s="167"/>
      <c r="BX132" s="167"/>
      <c r="BY132" s="167"/>
      <c r="BZ132" s="167"/>
      <c r="CA132" s="167"/>
      <c r="CB132" s="167"/>
      <c r="CC132" s="167"/>
      <c r="CD132" s="167"/>
      <c r="CE132" s="167"/>
      <c r="CF132" s="167"/>
      <c r="CG132" s="167"/>
      <c r="CH132" s="167"/>
      <c r="CI132" s="167"/>
      <c r="CJ132" s="167"/>
      <c r="CK132" s="167"/>
      <c r="CL132" s="167"/>
      <c r="CM132" s="167"/>
      <c r="CN132" s="167"/>
      <c r="CO132" s="167"/>
      <c r="CP132" s="167"/>
      <c r="CQ132" s="167"/>
      <c r="CR132" s="167"/>
      <c r="CS132" s="167"/>
      <c r="CT132" s="167"/>
      <c r="CU132" s="167"/>
      <c r="CV132" s="167"/>
      <c r="CW132" s="167"/>
      <c r="CX132" s="167"/>
      <c r="CY132" s="167"/>
      <c r="CZ132" s="167"/>
      <c r="DA132" s="167"/>
      <c r="DB132" s="167"/>
      <c r="DC132" s="167"/>
      <c r="DD132" s="167"/>
      <c r="DE132" s="167"/>
      <c r="DF132" s="167"/>
      <c r="DG132" s="167"/>
      <c r="DH132" s="167"/>
      <c r="DI132" s="167"/>
      <c r="DJ132" s="167"/>
      <c r="DK132" s="167"/>
      <c r="DL132" s="167"/>
      <c r="DM132" s="167"/>
      <c r="DN132" s="167"/>
      <c r="DO132" s="167"/>
      <c r="DP132" s="167"/>
      <c r="DQ132" s="167"/>
      <c r="DR132" s="167"/>
      <c r="DS132" s="167"/>
      <c r="DT132" s="167"/>
      <c r="DU132" s="167"/>
      <c r="DV132" s="167"/>
      <c r="DW132" s="167"/>
      <c r="DX132" s="167"/>
      <c r="DY132" s="167"/>
      <c r="DZ132" s="167"/>
      <c r="EA132" s="167"/>
      <c r="EB132" s="167"/>
      <c r="EC132" s="167"/>
      <c r="ED132" s="167"/>
      <c r="EE132" s="167"/>
      <c r="EF132" s="167"/>
      <c r="EG132" s="167"/>
      <c r="EH132" s="167"/>
      <c r="EI132" s="167"/>
      <c r="EJ132" s="167"/>
      <c r="EK132" s="167"/>
      <c r="EL132" s="167"/>
      <c r="EM132" s="167"/>
      <c r="EN132" s="167"/>
      <c r="EO132" s="167"/>
      <c r="EP132" s="167"/>
      <c r="EQ132" s="167"/>
      <c r="ER132" s="167"/>
      <c r="ES132" s="167"/>
      <c r="ET132" s="167"/>
      <c r="EU132" s="167"/>
      <c r="EV132" s="167"/>
      <c r="EW132" s="167"/>
      <c r="EX132" s="167"/>
      <c r="EY132" s="167"/>
      <c r="EZ132" s="167"/>
      <c r="FA132" s="167"/>
      <c r="FB132" s="167"/>
      <c r="FC132" s="167"/>
      <c r="FD132" s="167"/>
      <c r="FE132" s="167"/>
      <c r="FF132" s="167"/>
      <c r="FG132" s="167"/>
      <c r="FH132" s="167"/>
      <c r="FI132" s="167"/>
      <c r="FJ132" s="167"/>
      <c r="FK132" s="167"/>
      <c r="FL132" s="167"/>
      <c r="FM132" s="167"/>
      <c r="FN132" s="167"/>
      <c r="FO132" s="167"/>
      <c r="FP132" s="167"/>
      <c r="FQ132" s="167"/>
      <c r="FR132" s="167"/>
      <c r="FS132" s="167"/>
      <c r="FT132" s="167"/>
      <c r="FU132" s="167"/>
      <c r="FV132" s="167"/>
      <c r="FW132" s="167"/>
      <c r="FX132" s="167"/>
      <c r="FY132" s="167"/>
      <c r="FZ132" s="167"/>
      <c r="GA132" s="167"/>
      <c r="GB132" s="167"/>
      <c r="GC132" s="167"/>
      <c r="GD132" s="167"/>
      <c r="GE132" s="167"/>
      <c r="GF132" s="167"/>
      <c r="GG132" s="167"/>
      <c r="GH132" s="167"/>
      <c r="GI132" s="167"/>
      <c r="GJ132" s="167"/>
      <c r="GK132" s="167"/>
      <c r="GL132" s="167"/>
      <c r="GM132" s="167"/>
      <c r="GN132" s="167"/>
      <c r="GO132" s="167"/>
      <c r="GP132" s="167"/>
      <c r="GQ132" s="167"/>
      <c r="GR132" s="167"/>
      <c r="GS132" s="167"/>
      <c r="GT132" s="167"/>
      <c r="GU132" s="167"/>
      <c r="GV132" s="167"/>
      <c r="GW132" s="167"/>
      <c r="GX132" s="167"/>
      <c r="GY132" s="167"/>
      <c r="GZ132" s="167"/>
      <c r="HA132" s="167"/>
      <c r="HB132" s="167"/>
      <c r="HC132" s="167"/>
      <c r="HD132" s="167"/>
      <c r="HE132" s="167"/>
      <c r="HF132" s="167"/>
      <c r="HG132" s="167"/>
      <c r="HH132" s="167"/>
      <c r="HI132" s="167"/>
      <c r="HJ132" s="167"/>
      <c r="HK132" s="167"/>
      <c r="HL132" s="167"/>
      <c r="HM132" s="167"/>
      <c r="HN132" s="167"/>
      <c r="HO132" s="167"/>
      <c r="HP132" s="167"/>
      <c r="HQ132" s="167"/>
      <c r="HR132" s="167"/>
      <c r="HS132" s="167"/>
    </row>
    <row r="133" spans="1:227" s="2" customFormat="1" ht="19.5" customHeight="1" x14ac:dyDescent="0.4">
      <c r="A133" s="868" t="s">
        <v>393</v>
      </c>
      <c r="B133" s="868" t="s">
        <v>394</v>
      </c>
      <c r="C133" s="914" t="s">
        <v>395</v>
      </c>
      <c r="D133" s="265" t="s">
        <v>397</v>
      </c>
      <c r="E133" s="250"/>
      <c r="F133" s="20"/>
      <c r="G133" s="21"/>
      <c r="H133" s="21">
        <v>0.94599999999999995</v>
      </c>
      <c r="I133" s="21"/>
      <c r="J133" s="21"/>
      <c r="K133" s="651">
        <v>0.9462962962962963</v>
      </c>
      <c r="L133" s="659">
        <f t="shared" si="49"/>
        <v>0</v>
      </c>
      <c r="M133" s="666">
        <f t="shared" si="50"/>
        <v>99.968688845401161</v>
      </c>
      <c r="N133" s="504">
        <f t="shared" si="52"/>
        <v>2</v>
      </c>
      <c r="O133" s="1206"/>
      <c r="P133" s="693">
        <v>1.0901118977416242</v>
      </c>
      <c r="Q133" s="151" t="s">
        <v>42</v>
      </c>
      <c r="R133" s="707"/>
      <c r="S133" s="715"/>
      <c r="T133" s="726"/>
      <c r="U133" s="864"/>
      <c r="V133" s="707"/>
      <c r="W133" s="707"/>
      <c r="X133" s="707"/>
      <c r="Y133" s="707"/>
      <c r="Z133" s="742">
        <v>17639.575000000001</v>
      </c>
      <c r="AA133" s="754">
        <f>P133*1000000000/365/Z133</f>
        <v>169.31291933156828</v>
      </c>
      <c r="AB133" s="762"/>
      <c r="AC133" s="769"/>
      <c r="AD133" s="769"/>
      <c r="AE133" s="769"/>
      <c r="AF133" s="769"/>
      <c r="AG133" s="784"/>
      <c r="AH133" s="787"/>
      <c r="AI133" s="797"/>
      <c r="AJ133" s="797"/>
      <c r="AK133" s="797"/>
      <c r="AL133" s="801"/>
      <c r="AM133" s="806"/>
      <c r="AN133" s="812"/>
      <c r="AO133" s="812"/>
      <c r="AP133" s="814"/>
      <c r="AQ133" s="816"/>
      <c r="AR133" s="812"/>
      <c r="AS133" s="812"/>
      <c r="AT133" s="812">
        <v>2.924080701071607</v>
      </c>
      <c r="AU133" s="812"/>
      <c r="AV133" s="817"/>
      <c r="AW133" s="819">
        <f t="shared" si="51"/>
        <v>-1.9777844047753108</v>
      </c>
      <c r="AX133" s="822"/>
      <c r="AY133" s="838"/>
      <c r="AZ133" s="838"/>
      <c r="BA133" s="838"/>
      <c r="BB133" s="838"/>
      <c r="BJ133" s="167"/>
      <c r="BK133" s="167"/>
      <c r="BL133" s="167"/>
      <c r="BM133" s="167"/>
      <c r="BN133" s="167"/>
      <c r="BO133" s="167"/>
      <c r="BP133" s="167"/>
      <c r="BQ133" s="167"/>
      <c r="BR133" s="167"/>
      <c r="BS133" s="167"/>
      <c r="BT133" s="167"/>
      <c r="BU133" s="167"/>
      <c r="BV133" s="167"/>
      <c r="BW133" s="167"/>
      <c r="BX133" s="167"/>
      <c r="BY133" s="167"/>
      <c r="BZ133" s="167"/>
      <c r="CA133" s="167"/>
      <c r="CB133" s="167"/>
      <c r="CC133" s="167"/>
      <c r="CD133" s="167"/>
      <c r="CE133" s="167"/>
      <c r="CF133" s="167"/>
      <c r="CG133" s="167"/>
      <c r="CH133" s="167"/>
      <c r="CI133" s="167"/>
      <c r="CJ133" s="167"/>
      <c r="CK133" s="167"/>
      <c r="CL133" s="167"/>
      <c r="CM133" s="167"/>
      <c r="CN133" s="167"/>
      <c r="CO133" s="167"/>
      <c r="CP133" s="167"/>
      <c r="CQ133" s="167"/>
      <c r="CR133" s="167"/>
      <c r="CS133" s="167"/>
      <c r="CT133" s="167"/>
      <c r="CU133" s="167"/>
      <c r="CV133" s="167"/>
      <c r="CW133" s="167"/>
      <c r="CX133" s="167"/>
      <c r="CY133" s="167"/>
      <c r="CZ133" s="167"/>
      <c r="DA133" s="167"/>
      <c r="DB133" s="167"/>
      <c r="DC133" s="167"/>
      <c r="DD133" s="167"/>
      <c r="DE133" s="167"/>
      <c r="DF133" s="167"/>
      <c r="DG133" s="167"/>
      <c r="DH133" s="167"/>
      <c r="DI133" s="167"/>
      <c r="DJ133" s="167"/>
      <c r="DK133" s="167"/>
      <c r="DL133" s="167"/>
      <c r="DM133" s="167"/>
      <c r="DN133" s="167"/>
      <c r="DO133" s="167"/>
      <c r="DP133" s="167"/>
      <c r="DQ133" s="167"/>
      <c r="DR133" s="167"/>
      <c r="DS133" s="167"/>
      <c r="DT133" s="167"/>
      <c r="DU133" s="167"/>
      <c r="DV133" s="167"/>
      <c r="DW133" s="167"/>
      <c r="DX133" s="167"/>
      <c r="DY133" s="167"/>
      <c r="DZ133" s="167"/>
      <c r="EA133" s="167"/>
      <c r="EB133" s="167"/>
      <c r="EC133" s="167"/>
      <c r="ED133" s="167"/>
      <c r="EE133" s="167"/>
      <c r="EF133" s="167"/>
      <c r="EG133" s="167"/>
      <c r="EH133" s="167"/>
      <c r="EI133" s="167"/>
      <c r="EJ133" s="167"/>
      <c r="EK133" s="167"/>
      <c r="EL133" s="167"/>
      <c r="EM133" s="167"/>
      <c r="EN133" s="167"/>
      <c r="EO133" s="167"/>
      <c r="EP133" s="167"/>
      <c r="EQ133" s="167"/>
      <c r="ER133" s="167"/>
      <c r="ES133" s="167"/>
      <c r="ET133" s="167"/>
      <c r="EU133" s="167"/>
      <c r="EV133" s="167"/>
      <c r="EW133" s="167"/>
      <c r="EX133" s="167"/>
      <c r="EY133" s="167"/>
      <c r="EZ133" s="167"/>
      <c r="FA133" s="167"/>
      <c r="FB133" s="167"/>
      <c r="FC133" s="167"/>
      <c r="FD133" s="167"/>
      <c r="FE133" s="167"/>
      <c r="FF133" s="167"/>
      <c r="FG133" s="167"/>
      <c r="FH133" s="167"/>
      <c r="FI133" s="167"/>
      <c r="FJ133" s="167"/>
      <c r="FK133" s="167"/>
      <c r="FL133" s="167"/>
      <c r="FM133" s="167"/>
      <c r="FN133" s="167"/>
      <c r="FO133" s="167"/>
      <c r="FP133" s="167"/>
      <c r="FQ133" s="167"/>
      <c r="FR133" s="167"/>
      <c r="FS133" s="167"/>
      <c r="FT133" s="167"/>
      <c r="FU133" s="167"/>
      <c r="FV133" s="167"/>
      <c r="FW133" s="167"/>
      <c r="FX133" s="167"/>
      <c r="FY133" s="167"/>
      <c r="FZ133" s="167"/>
      <c r="GA133" s="167"/>
      <c r="GB133" s="167"/>
      <c r="GC133" s="167"/>
      <c r="GD133" s="167"/>
      <c r="GE133" s="167"/>
      <c r="GF133" s="167"/>
      <c r="GG133" s="167"/>
      <c r="GH133" s="167"/>
      <c r="GI133" s="167"/>
      <c r="GJ133" s="167"/>
      <c r="GK133" s="167"/>
      <c r="GL133" s="167"/>
      <c r="GM133" s="167"/>
      <c r="GN133" s="167"/>
      <c r="GO133" s="167"/>
      <c r="GP133" s="167"/>
      <c r="GQ133" s="167"/>
      <c r="GR133" s="167"/>
      <c r="GS133" s="167"/>
      <c r="GT133" s="167"/>
      <c r="GU133" s="167"/>
      <c r="GV133" s="167"/>
      <c r="GW133" s="167"/>
      <c r="GX133" s="167"/>
      <c r="GY133" s="167"/>
      <c r="GZ133" s="167"/>
      <c r="HA133" s="167"/>
      <c r="HB133" s="167"/>
      <c r="HC133" s="167"/>
      <c r="HD133" s="167"/>
      <c r="HE133" s="167"/>
      <c r="HF133" s="167"/>
      <c r="HG133" s="167"/>
      <c r="HH133" s="167"/>
      <c r="HI133" s="167"/>
      <c r="HJ133" s="167"/>
      <c r="HK133" s="167"/>
      <c r="HL133" s="167"/>
      <c r="HM133" s="167"/>
      <c r="HN133" s="167"/>
      <c r="HO133" s="167"/>
      <c r="HP133" s="167"/>
      <c r="HQ133" s="167"/>
      <c r="HR133" s="167"/>
      <c r="HS133" s="167"/>
    </row>
    <row r="134" spans="1:227" s="2" customFormat="1" ht="19.5" customHeight="1" x14ac:dyDescent="0.4">
      <c r="A134" s="868" t="s">
        <v>1134</v>
      </c>
      <c r="B134" s="868" t="s">
        <v>1262</v>
      </c>
      <c r="C134" s="984" t="s">
        <v>1289</v>
      </c>
      <c r="D134" s="472" t="s">
        <v>1290</v>
      </c>
      <c r="E134" s="42" t="s">
        <v>1265</v>
      </c>
      <c r="F134" s="946">
        <v>0.13</v>
      </c>
      <c r="G134" s="21"/>
      <c r="H134" s="958">
        <v>1.2E-2</v>
      </c>
      <c r="I134" s="21"/>
      <c r="J134" s="21"/>
      <c r="K134" s="651">
        <f t="shared" ref="K134:K140" si="53">IF(ISNUMBER(F134),F134,0)+IF(ISNUMBER(G134),G134,0)+IF(ISNUMBER(H134),H134,0)</f>
        <v>0.14200000000000002</v>
      </c>
      <c r="L134" s="659">
        <f t="shared" ref="L134:L140" si="54">IF(IF(ISNUMBER(K134),K134,0)&gt;0,IF(ISNUMBER(F134),F134,0)/K134*100,"")</f>
        <v>91.549295774647874</v>
      </c>
      <c r="M134" s="666">
        <f t="shared" ref="M134:M140" si="55">IF(IF(ISNUMBER(K134),K134,0)&gt;0,(IF(ISNUMBER(G134),G134,0)+IF(ISNUMBER(H134),H134,0))/K134*100,"")</f>
        <v>8.4507042253521121</v>
      </c>
      <c r="N134" s="504">
        <f t="shared" si="52"/>
        <v>2</v>
      </c>
      <c r="O134" s="707"/>
      <c r="P134" s="1032">
        <f t="shared" ref="P134:P140" si="56">AQ134</f>
        <v>0.45500000000000002</v>
      </c>
      <c r="Q134" s="151" t="s">
        <v>42</v>
      </c>
      <c r="R134" s="707"/>
      <c r="S134" s="715"/>
      <c r="T134" s="726"/>
      <c r="U134" s="864"/>
      <c r="V134" s="707"/>
      <c r="W134" s="707"/>
      <c r="X134" s="707"/>
      <c r="Y134" s="707"/>
      <c r="Z134" s="742">
        <v>9569</v>
      </c>
      <c r="AA134" s="754">
        <f t="shared" ref="AA134:AA140" si="57">AR134/Z134*1000000000/365</f>
        <v>148.02365515355666</v>
      </c>
      <c r="AB134" s="762"/>
      <c r="AC134" s="769"/>
      <c r="AD134" s="769"/>
      <c r="AE134" s="769"/>
      <c r="AF134" s="769"/>
      <c r="AG134" s="784"/>
      <c r="AH134" s="787"/>
      <c r="AI134" s="800">
        <v>9768</v>
      </c>
      <c r="AJ134" s="800">
        <v>9889</v>
      </c>
      <c r="AK134" s="800">
        <v>10183</v>
      </c>
      <c r="AL134" s="1059"/>
      <c r="AM134" s="806"/>
      <c r="AN134" s="812"/>
      <c r="AO134" s="812"/>
      <c r="AP134" s="814"/>
      <c r="AQ134" s="816">
        <v>0.45500000000000002</v>
      </c>
      <c r="AR134" s="812">
        <v>0.51700000000000002</v>
      </c>
      <c r="AS134" s="812">
        <v>0.55100000000000005</v>
      </c>
      <c r="AT134" s="812">
        <v>0.56699999999999995</v>
      </c>
      <c r="AU134" s="812"/>
      <c r="AV134" s="817"/>
      <c r="AW134" s="819">
        <f t="shared" si="51"/>
        <v>-0.42499999999999993</v>
      </c>
      <c r="AX134" s="822"/>
      <c r="AY134" s="167"/>
      <c r="AZ134" s="167"/>
      <c r="BA134" s="296"/>
      <c r="BB134" s="167"/>
    </row>
    <row r="135" spans="1:227" s="2" customFormat="1" ht="19.5" customHeight="1" x14ac:dyDescent="0.4">
      <c r="A135" s="868" t="s">
        <v>1134</v>
      </c>
      <c r="B135" s="868" t="s">
        <v>1262</v>
      </c>
      <c r="C135" s="984" t="s">
        <v>1289</v>
      </c>
      <c r="D135" s="472" t="s">
        <v>1294</v>
      </c>
      <c r="E135" s="42"/>
      <c r="F135" s="54">
        <v>1.6</v>
      </c>
      <c r="G135" s="21"/>
      <c r="H135" s="43">
        <v>0.14799999999999999</v>
      </c>
      <c r="I135" s="21"/>
      <c r="J135" s="21"/>
      <c r="K135" s="651">
        <f t="shared" si="53"/>
        <v>1.748</v>
      </c>
      <c r="L135" s="659">
        <f t="shared" si="54"/>
        <v>91.533180778032047</v>
      </c>
      <c r="M135" s="666">
        <f t="shared" si="55"/>
        <v>8.4668192219679632</v>
      </c>
      <c r="N135" s="504">
        <f t="shared" si="52"/>
        <v>3</v>
      </c>
      <c r="O135" s="707"/>
      <c r="P135" s="1032">
        <f t="shared" si="56"/>
        <v>1.4139999999999999</v>
      </c>
      <c r="Q135" s="151" t="s">
        <v>42</v>
      </c>
      <c r="R135" s="707"/>
      <c r="S135" s="715"/>
      <c r="T135" s="726"/>
      <c r="U135" s="864"/>
      <c r="V135" s="707"/>
      <c r="W135" s="707"/>
      <c r="X135" s="707"/>
      <c r="Y135" s="707"/>
      <c r="Z135" s="742">
        <v>32490</v>
      </c>
      <c r="AA135" s="754">
        <f t="shared" si="57"/>
        <v>138.12469168595607</v>
      </c>
      <c r="AB135" s="762"/>
      <c r="AC135" s="769"/>
      <c r="AD135" s="769"/>
      <c r="AE135" s="769"/>
      <c r="AF135" s="769"/>
      <c r="AG135" s="784"/>
      <c r="AH135" s="787"/>
      <c r="AI135" s="800">
        <v>35169</v>
      </c>
      <c r="AJ135" s="800">
        <v>35890</v>
      </c>
      <c r="AK135" s="800">
        <v>36336</v>
      </c>
      <c r="AL135" s="1059"/>
      <c r="AM135" s="806"/>
      <c r="AN135" s="812"/>
      <c r="AO135" s="812"/>
      <c r="AP135" s="814"/>
      <c r="AQ135" s="816">
        <v>1.4139999999999999</v>
      </c>
      <c r="AR135" s="812">
        <v>1.6379999999999999</v>
      </c>
      <c r="AS135" s="812">
        <v>1.7569999999999999</v>
      </c>
      <c r="AT135" s="812">
        <v>1.8089999999999999</v>
      </c>
      <c r="AU135" s="812"/>
      <c r="AV135" s="817"/>
      <c r="AW135" s="819">
        <f t="shared" si="51"/>
        <v>-6.0999999999999943E-2</v>
      </c>
      <c r="AX135" s="822"/>
      <c r="AY135" s="837"/>
      <c r="AZ135" s="845"/>
      <c r="BA135" s="845"/>
      <c r="BB135" s="852"/>
    </row>
    <row r="136" spans="1:227" s="2" customFormat="1" ht="19.5" customHeight="1" thickBot="1" x14ac:dyDescent="0.45">
      <c r="A136" s="868" t="s">
        <v>1134</v>
      </c>
      <c r="B136" s="868" t="s">
        <v>1262</v>
      </c>
      <c r="C136" s="984" t="s">
        <v>1289</v>
      </c>
      <c r="D136" s="1287" t="s">
        <v>1297</v>
      </c>
      <c r="E136" s="1166"/>
      <c r="F136" s="239">
        <v>0.3</v>
      </c>
      <c r="G136" s="156"/>
      <c r="H136" s="157">
        <v>0.219</v>
      </c>
      <c r="I136" s="156"/>
      <c r="J136" s="156"/>
      <c r="K136" s="1386">
        <f t="shared" si="53"/>
        <v>0.51900000000000002</v>
      </c>
      <c r="L136" s="659">
        <f t="shared" si="54"/>
        <v>57.803468208092482</v>
      </c>
      <c r="M136" s="1389">
        <f t="shared" si="55"/>
        <v>42.196531791907518</v>
      </c>
      <c r="N136" s="504">
        <f t="shared" si="52"/>
        <v>5</v>
      </c>
      <c r="O136" s="711"/>
      <c r="P136" s="1403">
        <f t="shared" si="56"/>
        <v>0.189</v>
      </c>
      <c r="Q136" s="703" t="s">
        <v>42</v>
      </c>
      <c r="R136" s="711"/>
      <c r="S136" s="1413"/>
      <c r="T136" s="1417"/>
      <c r="U136" s="1423"/>
      <c r="V136" s="711"/>
      <c r="W136" s="711"/>
      <c r="X136" s="711"/>
      <c r="Y136" s="711"/>
      <c r="Z136" s="748">
        <v>2197</v>
      </c>
      <c r="AA136" s="758">
        <f t="shared" si="57"/>
        <v>254.39422375468416</v>
      </c>
      <c r="AB136" s="767"/>
      <c r="AC136" s="773"/>
      <c r="AD136" s="773"/>
      <c r="AE136" s="773"/>
      <c r="AF136" s="773"/>
      <c r="AG136" s="1431"/>
      <c r="AH136" s="1433"/>
      <c r="AI136" s="1434">
        <v>2202</v>
      </c>
      <c r="AJ136" s="1434">
        <v>2202</v>
      </c>
      <c r="AK136" s="1434">
        <v>2206</v>
      </c>
      <c r="AL136" s="1435"/>
      <c r="AM136" s="1441"/>
      <c r="AN136" s="1443"/>
      <c r="AO136" s="1443"/>
      <c r="AP136" s="1444"/>
      <c r="AQ136" s="1445">
        <v>0.189</v>
      </c>
      <c r="AR136" s="1443">
        <v>0.20399999999999999</v>
      </c>
      <c r="AS136" s="1443">
        <v>0.21099999999999999</v>
      </c>
      <c r="AT136" s="1443">
        <v>0.214</v>
      </c>
      <c r="AU136" s="1443"/>
      <c r="AV136" s="1446"/>
      <c r="AW136" s="1447">
        <f t="shared" si="51"/>
        <v>0.30500000000000005</v>
      </c>
      <c r="AX136" s="1448"/>
      <c r="AY136" s="834"/>
      <c r="AZ136" s="844"/>
      <c r="BA136" s="844"/>
      <c r="BB136" s="854"/>
    </row>
    <row r="137" spans="1:227" s="2" customFormat="1" ht="15" customHeight="1" thickTop="1" thickBot="1" x14ac:dyDescent="0.45">
      <c r="A137" s="868" t="s">
        <v>1134</v>
      </c>
      <c r="B137" s="868" t="s">
        <v>1262</v>
      </c>
      <c r="C137" s="1320" t="s">
        <v>1289</v>
      </c>
      <c r="D137" s="1288" t="s">
        <v>1291</v>
      </c>
      <c r="E137" s="1340"/>
      <c r="F137" s="1360">
        <v>0.1</v>
      </c>
      <c r="G137" s="1365"/>
      <c r="H137" s="1373">
        <v>0.37</v>
      </c>
      <c r="I137" s="1365"/>
      <c r="J137" s="1365"/>
      <c r="K137" s="1383">
        <f t="shared" si="53"/>
        <v>0.47</v>
      </c>
      <c r="L137" s="664">
        <f t="shared" si="54"/>
        <v>21.276595744680854</v>
      </c>
      <c r="M137" s="668">
        <f t="shared" si="55"/>
        <v>78.723404255319153</v>
      </c>
      <c r="N137" s="505">
        <f t="shared" si="52"/>
        <v>5</v>
      </c>
      <c r="O137" s="1394"/>
      <c r="P137" s="1402">
        <f t="shared" si="56"/>
        <v>0.39300000000000002</v>
      </c>
      <c r="Q137" s="1404" t="s">
        <v>42</v>
      </c>
      <c r="R137" s="1405"/>
      <c r="S137" s="1410"/>
      <c r="T137" s="1415"/>
      <c r="U137" s="1420"/>
      <c r="V137" s="1425"/>
      <c r="W137" s="1427"/>
      <c r="X137" s="1425"/>
      <c r="Y137" s="1405"/>
      <c r="Z137" s="1428">
        <v>8601</v>
      </c>
      <c r="AA137" s="760">
        <f t="shared" si="57"/>
        <v>139.51866062085804</v>
      </c>
      <c r="AB137" s="1429"/>
      <c r="AC137" s="1430"/>
      <c r="AD137" s="1430"/>
      <c r="AE137" s="1430"/>
      <c r="AF137" s="1430"/>
      <c r="AG137" s="1430"/>
      <c r="AH137" s="1432"/>
      <c r="AI137" s="328">
        <v>8561</v>
      </c>
      <c r="AJ137" s="328">
        <v>8534</v>
      </c>
      <c r="AK137" s="328">
        <v>8525</v>
      </c>
      <c r="AL137" s="329"/>
      <c r="AM137" s="1436"/>
      <c r="AN137" s="323"/>
      <c r="AO137" s="323"/>
      <c r="AP137" s="330"/>
      <c r="AQ137" s="331">
        <v>0.39300000000000002</v>
      </c>
      <c r="AR137" s="323">
        <v>0.438</v>
      </c>
      <c r="AS137" s="323">
        <v>0.45900000000000002</v>
      </c>
      <c r="AT137" s="323">
        <v>0.45900000000000002</v>
      </c>
      <c r="AU137" s="323"/>
      <c r="AV137" s="330"/>
      <c r="AW137" s="561">
        <f t="shared" si="51"/>
        <v>1.0999999999999954E-2</v>
      </c>
      <c r="AX137" s="550"/>
      <c r="AY137" s="836"/>
      <c r="AZ137" s="167"/>
      <c r="BA137" s="167"/>
      <c r="BB137" s="166"/>
    </row>
    <row r="138" spans="1:227" s="2" customFormat="1" ht="15" customHeight="1" thickTop="1" thickBot="1" x14ac:dyDescent="0.45">
      <c r="A138" s="868" t="s">
        <v>1134</v>
      </c>
      <c r="B138" s="868" t="s">
        <v>1262</v>
      </c>
      <c r="C138" s="1320" t="s">
        <v>1289</v>
      </c>
      <c r="D138" s="472" t="s">
        <v>1295</v>
      </c>
      <c r="E138" s="201"/>
      <c r="F138" s="54">
        <v>1.008</v>
      </c>
      <c r="G138" s="21"/>
      <c r="H138" s="43">
        <v>4.38</v>
      </c>
      <c r="I138" s="21"/>
      <c r="J138" s="21"/>
      <c r="K138" s="651">
        <f t="shared" si="53"/>
        <v>5.3879999999999999</v>
      </c>
      <c r="L138" s="659">
        <f t="shared" si="54"/>
        <v>18.70824053452116</v>
      </c>
      <c r="M138" s="666">
        <f t="shared" si="55"/>
        <v>81.291759465478847</v>
      </c>
      <c r="N138" s="504">
        <f t="shared" si="52"/>
        <v>3</v>
      </c>
      <c r="O138" s="254"/>
      <c r="P138" s="1212">
        <f t="shared" si="56"/>
        <v>5.05</v>
      </c>
      <c r="Q138" s="151" t="s">
        <v>42</v>
      </c>
      <c r="R138" s="707"/>
      <c r="S138" s="715"/>
      <c r="T138" s="726"/>
      <c r="U138" s="1420"/>
      <c r="V138" s="736"/>
      <c r="W138" s="1427"/>
      <c r="X138" s="736"/>
      <c r="Y138" s="707"/>
      <c r="Z138" s="742">
        <v>84975</v>
      </c>
      <c r="AA138" s="754">
        <f t="shared" si="57"/>
        <v>181.35873967766506</v>
      </c>
      <c r="AB138" s="762"/>
      <c r="AC138" s="769"/>
      <c r="AD138" s="769"/>
      <c r="AE138" s="769"/>
      <c r="AF138" s="769"/>
      <c r="AG138" s="769"/>
      <c r="AH138" s="785"/>
      <c r="AI138" s="261">
        <v>86706</v>
      </c>
      <c r="AJ138" s="261">
        <v>87772</v>
      </c>
      <c r="AK138" s="261">
        <v>90355</v>
      </c>
      <c r="AL138" s="342"/>
      <c r="AM138" s="805"/>
      <c r="AN138" s="252"/>
      <c r="AO138" s="252"/>
      <c r="AP138" s="263"/>
      <c r="AQ138" s="264">
        <v>5.05</v>
      </c>
      <c r="AR138" s="252">
        <v>5.625</v>
      </c>
      <c r="AS138" s="252">
        <v>5.9329999999999998</v>
      </c>
      <c r="AT138" s="252">
        <v>6.1070000000000002</v>
      </c>
      <c r="AU138" s="252"/>
      <c r="AV138" s="263"/>
      <c r="AW138" s="557">
        <f t="shared" si="51"/>
        <v>-0.71900000000000031</v>
      </c>
      <c r="AX138" s="551"/>
      <c r="AY138" s="826"/>
      <c r="AZ138" s="167"/>
      <c r="BA138" s="296"/>
      <c r="BB138" s="166"/>
    </row>
    <row r="139" spans="1:227" s="2" customFormat="1" ht="37.75" thickTop="1" x14ac:dyDescent="0.4">
      <c r="A139" s="868" t="s">
        <v>1134</v>
      </c>
      <c r="B139" s="868" t="s">
        <v>1262</v>
      </c>
      <c r="C139" s="1320" t="s">
        <v>1289</v>
      </c>
      <c r="D139" s="472" t="s">
        <v>1296</v>
      </c>
      <c r="E139" s="201" t="s">
        <v>1265</v>
      </c>
      <c r="F139" s="54">
        <v>1.2E-2</v>
      </c>
      <c r="G139" s="21"/>
      <c r="H139" s="43">
        <v>3.69</v>
      </c>
      <c r="I139" s="21"/>
      <c r="J139" s="21"/>
      <c r="K139" s="651">
        <f t="shared" si="53"/>
        <v>3.702</v>
      </c>
      <c r="L139" s="659">
        <f t="shared" si="54"/>
        <v>0.32414910858995138</v>
      </c>
      <c r="M139" s="666">
        <f t="shared" si="55"/>
        <v>99.67585089141005</v>
      </c>
      <c r="N139" s="504">
        <f t="shared" si="52"/>
        <v>2</v>
      </c>
      <c r="O139" s="254"/>
      <c r="P139" s="1212">
        <f t="shared" si="56"/>
        <v>4.1260000000000003</v>
      </c>
      <c r="Q139" s="151" t="s">
        <v>42</v>
      </c>
      <c r="R139" s="707"/>
      <c r="S139" s="715"/>
      <c r="T139" s="726"/>
      <c r="U139" s="1420"/>
      <c r="V139" s="736"/>
      <c r="W139" s="1427"/>
      <c r="X139" s="736"/>
      <c r="Y139" s="707"/>
      <c r="Z139" s="742">
        <v>113889</v>
      </c>
      <c r="AA139" s="754">
        <f t="shared" si="57"/>
        <v>114.17028620874183</v>
      </c>
      <c r="AB139" s="762"/>
      <c r="AC139" s="769"/>
      <c r="AD139" s="769"/>
      <c r="AE139" s="769"/>
      <c r="AF139" s="769"/>
      <c r="AG139" s="769"/>
      <c r="AH139" s="785"/>
      <c r="AI139" s="261">
        <v>113916</v>
      </c>
      <c r="AJ139" s="261">
        <v>113912</v>
      </c>
      <c r="AK139" s="261">
        <v>113962</v>
      </c>
      <c r="AL139" s="342"/>
      <c r="AM139" s="805"/>
      <c r="AN139" s="252"/>
      <c r="AO139" s="252"/>
      <c r="AP139" s="263"/>
      <c r="AQ139" s="264">
        <v>4.1260000000000003</v>
      </c>
      <c r="AR139" s="252">
        <v>4.7460000000000004</v>
      </c>
      <c r="AS139" s="252">
        <v>5.056</v>
      </c>
      <c r="AT139" s="252">
        <v>5.0579999999999998</v>
      </c>
      <c r="AU139" s="252"/>
      <c r="AV139" s="263"/>
      <c r="AW139" s="557">
        <f t="shared" si="51"/>
        <v>-1.3559999999999999</v>
      </c>
      <c r="AX139" s="551"/>
      <c r="AY139" s="826"/>
      <c r="AZ139" s="167"/>
      <c r="BA139" s="296"/>
      <c r="BB139" s="166"/>
    </row>
    <row r="140" spans="1:227" s="2" customFormat="1" ht="50.6" x14ac:dyDescent="0.4">
      <c r="A140" s="868" t="s">
        <v>1134</v>
      </c>
      <c r="B140" s="868" t="s">
        <v>1262</v>
      </c>
      <c r="C140" s="979" t="s">
        <v>1289</v>
      </c>
      <c r="D140" s="472" t="s">
        <v>1292</v>
      </c>
      <c r="E140" s="201" t="s">
        <v>1265</v>
      </c>
      <c r="F140" s="1006" t="s">
        <v>1293</v>
      </c>
      <c r="G140" s="21"/>
      <c r="H140" s="43">
        <v>0.2</v>
      </c>
      <c r="I140" s="21"/>
      <c r="J140" s="21"/>
      <c r="K140" s="651">
        <f t="shared" si="53"/>
        <v>0.2</v>
      </c>
      <c r="L140" s="659">
        <f t="shared" si="54"/>
        <v>0</v>
      </c>
      <c r="M140" s="666">
        <f t="shared" si="55"/>
        <v>100</v>
      </c>
      <c r="N140" s="504">
        <f t="shared" si="52"/>
        <v>2</v>
      </c>
      <c r="O140" s="254"/>
      <c r="P140" s="1212">
        <f t="shared" si="56"/>
        <v>0.95599999999999996</v>
      </c>
      <c r="Q140" s="151" t="s">
        <v>42</v>
      </c>
      <c r="R140" s="707"/>
      <c r="S140" s="715"/>
      <c r="T140" s="726"/>
      <c r="U140" s="788"/>
      <c r="V140" s="736"/>
      <c r="W140" s="933"/>
      <c r="X140" s="736"/>
      <c r="Y140" s="707"/>
      <c r="Z140" s="742">
        <v>21434</v>
      </c>
      <c r="AA140" s="754">
        <f t="shared" si="57"/>
        <v>139.83672081611473</v>
      </c>
      <c r="AB140" s="762"/>
      <c r="AC140" s="769"/>
      <c r="AD140" s="769"/>
      <c r="AE140" s="769"/>
      <c r="AF140" s="769"/>
      <c r="AG140" s="769"/>
      <c r="AH140" s="785"/>
      <c r="AI140" s="261">
        <v>21875</v>
      </c>
      <c r="AJ140" s="261">
        <v>22146</v>
      </c>
      <c r="AK140" s="261">
        <v>22798</v>
      </c>
      <c r="AL140" s="342"/>
      <c r="AM140" s="805"/>
      <c r="AN140" s="252"/>
      <c r="AO140" s="252"/>
      <c r="AP140" s="263"/>
      <c r="AQ140" s="264">
        <v>0.95599999999999996</v>
      </c>
      <c r="AR140" s="252">
        <v>1.0940000000000001</v>
      </c>
      <c r="AS140" s="252">
        <v>1.1679999999999999</v>
      </c>
      <c r="AT140" s="252">
        <v>1.202</v>
      </c>
      <c r="AU140" s="252"/>
      <c r="AV140" s="263"/>
      <c r="AW140" s="557">
        <f t="shared" si="51"/>
        <v>-1.002</v>
      </c>
      <c r="AX140" s="551"/>
      <c r="AY140" s="826"/>
      <c r="AZ140" s="167"/>
      <c r="BA140" s="167"/>
      <c r="BB140" s="166"/>
    </row>
    <row r="141" spans="1:227" s="2" customFormat="1" ht="25.75" x14ac:dyDescent="0.4">
      <c r="A141" s="868" t="s">
        <v>198</v>
      </c>
      <c r="B141" s="868" t="s">
        <v>217</v>
      </c>
      <c r="C141" s="872" t="s">
        <v>218</v>
      </c>
      <c r="D141" s="16" t="s">
        <v>222</v>
      </c>
      <c r="E141" s="993" t="s">
        <v>1759</v>
      </c>
      <c r="F141" s="54"/>
      <c r="G141" s="43"/>
      <c r="H141" s="43"/>
      <c r="I141" s="43"/>
      <c r="J141" s="43"/>
      <c r="K141" s="501"/>
      <c r="L141" s="512" t="str">
        <f t="shared" ref="L141:L163" si="58">IF(K141&gt;0,IF(ISNUMBER(F141),F141,0)/K141*100,"")</f>
        <v/>
      </c>
      <c r="M141" s="513" t="str">
        <f t="shared" ref="M141:M163" si="59">IF(K141&gt;0,(IF(ISNUMBER(G141),G141,0)+IF(ISNUMBER(H141),H141,0))/K141*100,"")</f>
        <v/>
      </c>
      <c r="N141" s="504">
        <f t="shared" si="52"/>
        <v>1</v>
      </c>
      <c r="O141" s="85"/>
      <c r="P141" s="43">
        <v>1.169</v>
      </c>
      <c r="Q141" s="171" t="s">
        <v>42</v>
      </c>
      <c r="R141" s="23"/>
      <c r="S141" s="200" t="s">
        <v>202</v>
      </c>
      <c r="T141" s="200" t="s">
        <v>202</v>
      </c>
      <c r="U141" s="592">
        <v>58</v>
      </c>
      <c r="V141" s="22"/>
      <c r="W141" s="592">
        <v>58</v>
      </c>
      <c r="X141" s="22"/>
      <c r="Y141" s="23"/>
      <c r="Z141" s="26">
        <v>29680</v>
      </c>
      <c r="AA141" s="172">
        <v>107.90902041871284</v>
      </c>
      <c r="AB141" s="173">
        <f>O141/AA141*1000000/365*1000</f>
        <v>0</v>
      </c>
      <c r="AC141" s="29"/>
      <c r="AD141" s="29"/>
      <c r="AE141" s="30"/>
      <c r="AF141" s="29"/>
      <c r="AG141" s="29"/>
      <c r="AH141" s="31"/>
      <c r="AI141" s="174"/>
      <c r="AJ141" s="174"/>
      <c r="AK141" s="174"/>
      <c r="AL141" s="175"/>
      <c r="AM141" s="176">
        <f>K141</f>
        <v>0</v>
      </c>
      <c r="AN141" s="177">
        <v>1.169</v>
      </c>
      <c r="AO141" s="177">
        <v>1.169</v>
      </c>
      <c r="AP141" s="177">
        <v>1.169</v>
      </c>
      <c r="AQ141" s="178">
        <v>1.169</v>
      </c>
      <c r="AR141" s="179">
        <f>AN141</f>
        <v>1.169</v>
      </c>
      <c r="AS141" s="177">
        <v>1.169</v>
      </c>
      <c r="AT141" s="179">
        <f>AVERAGE(AS141,AV141)</f>
        <v>1.169</v>
      </c>
      <c r="AU141" s="179"/>
      <c r="AV141" s="177">
        <v>1.169</v>
      </c>
      <c r="AW141" s="177"/>
      <c r="AX141" s="546">
        <v>1.169</v>
      </c>
      <c r="AY141" s="180"/>
      <c r="AZ141" s="164"/>
      <c r="BA141" s="165"/>
      <c r="BB141" s="166"/>
      <c r="BC141" s="120"/>
      <c r="BD141" s="90"/>
      <c r="BE141" s="90"/>
      <c r="BF141" s="90"/>
      <c r="BG141" s="90"/>
      <c r="BH141" s="90"/>
      <c r="BI141" s="90"/>
      <c r="BJ141" s="90"/>
      <c r="BK141" s="90"/>
      <c r="BL141" s="90"/>
      <c r="BM141" s="167"/>
      <c r="BN141" s="167"/>
      <c r="BO141" s="167"/>
      <c r="BP141" s="167"/>
      <c r="BQ141" s="167"/>
      <c r="BR141" s="167"/>
      <c r="BS141" s="167"/>
      <c r="BT141" s="167"/>
      <c r="BU141" s="167"/>
      <c r="BV141" s="167"/>
      <c r="BW141" s="167"/>
      <c r="BX141" s="167"/>
      <c r="BY141" s="167"/>
      <c r="BZ141" s="167"/>
      <c r="CA141" s="167"/>
      <c r="CB141" s="167"/>
      <c r="CC141" s="167"/>
      <c r="CD141" s="167"/>
      <c r="CE141" s="167"/>
      <c r="CF141" s="167"/>
      <c r="CG141" s="167"/>
      <c r="CH141" s="167"/>
      <c r="CI141" s="167"/>
      <c r="CJ141" s="167"/>
      <c r="CK141" s="167"/>
      <c r="CL141" s="167"/>
      <c r="CM141" s="167"/>
      <c r="CN141" s="167"/>
      <c r="CO141" s="167"/>
      <c r="CP141" s="167"/>
      <c r="CQ141" s="167"/>
      <c r="CR141" s="167"/>
      <c r="CS141" s="167"/>
      <c r="CT141" s="167"/>
      <c r="CU141" s="167"/>
      <c r="CV141" s="167"/>
      <c r="CW141" s="167"/>
      <c r="CX141" s="167"/>
      <c r="CY141" s="167"/>
      <c r="CZ141" s="167"/>
      <c r="DA141" s="167"/>
      <c r="DB141" s="167"/>
      <c r="DC141" s="167"/>
      <c r="DD141" s="167"/>
      <c r="DE141" s="167"/>
      <c r="DF141" s="167"/>
      <c r="DG141" s="167"/>
      <c r="DH141" s="167"/>
      <c r="DI141" s="167"/>
      <c r="DJ141" s="167"/>
      <c r="DK141" s="167"/>
      <c r="DL141" s="167"/>
      <c r="DM141" s="167"/>
      <c r="DN141" s="167"/>
      <c r="DO141" s="167"/>
      <c r="DP141" s="167"/>
      <c r="DQ141" s="167"/>
      <c r="DR141" s="167"/>
      <c r="DS141" s="167"/>
      <c r="DT141" s="167"/>
      <c r="DU141" s="167"/>
      <c r="DV141" s="167"/>
      <c r="DW141" s="167"/>
      <c r="DX141" s="167"/>
      <c r="DY141" s="167"/>
      <c r="DZ141" s="167"/>
      <c r="EA141" s="167"/>
      <c r="EB141" s="167"/>
      <c r="EC141" s="167"/>
      <c r="ED141" s="167"/>
      <c r="EE141" s="167"/>
      <c r="EF141" s="167"/>
      <c r="EG141" s="167"/>
      <c r="EH141" s="167"/>
      <c r="EI141" s="167"/>
      <c r="EJ141" s="167"/>
      <c r="EK141" s="167"/>
      <c r="EL141" s="167"/>
      <c r="EM141" s="167"/>
      <c r="EN141" s="167"/>
      <c r="EO141" s="167"/>
      <c r="EP141" s="167"/>
      <c r="EQ141" s="167"/>
      <c r="ER141" s="167"/>
      <c r="ES141" s="167"/>
      <c r="ET141" s="167"/>
      <c r="EU141" s="167"/>
      <c r="EV141" s="167"/>
      <c r="EW141" s="167"/>
      <c r="EX141" s="167"/>
      <c r="EY141" s="167"/>
      <c r="EZ141" s="167"/>
      <c r="FA141" s="167"/>
      <c r="FB141" s="167"/>
      <c r="FC141" s="167"/>
      <c r="FD141" s="167"/>
      <c r="FE141" s="167"/>
      <c r="FF141" s="167"/>
      <c r="FG141" s="167"/>
      <c r="FH141" s="167"/>
      <c r="FI141" s="167"/>
      <c r="FJ141" s="167"/>
      <c r="FK141" s="167"/>
      <c r="FL141" s="167"/>
      <c r="FM141" s="167"/>
      <c r="FN141" s="167"/>
      <c r="FO141" s="167"/>
      <c r="FP141" s="167"/>
      <c r="FQ141" s="167"/>
      <c r="FR141" s="167"/>
      <c r="FS141" s="167"/>
      <c r="FT141" s="167"/>
      <c r="FU141" s="167"/>
      <c r="FV141" s="167"/>
      <c r="FW141" s="167"/>
      <c r="FX141" s="167"/>
      <c r="FY141" s="167"/>
      <c r="FZ141" s="167"/>
      <c r="GA141" s="167"/>
      <c r="GB141" s="167"/>
      <c r="GC141" s="167"/>
      <c r="GD141" s="167"/>
      <c r="GE141" s="167"/>
      <c r="GF141" s="167"/>
      <c r="GG141" s="167"/>
      <c r="GH141" s="167"/>
      <c r="GI141" s="167"/>
      <c r="GJ141" s="167"/>
      <c r="GK141" s="167"/>
      <c r="GL141" s="167"/>
      <c r="GM141" s="167"/>
      <c r="GN141" s="167"/>
      <c r="GO141" s="167"/>
      <c r="GP141" s="167"/>
      <c r="GQ141" s="167"/>
      <c r="GR141" s="167"/>
      <c r="GS141" s="167"/>
      <c r="GT141" s="167"/>
      <c r="GU141" s="167"/>
      <c r="GV141" s="167"/>
      <c r="GW141" s="167"/>
      <c r="GX141" s="167"/>
      <c r="GY141" s="167"/>
      <c r="GZ141" s="167"/>
      <c r="HA141" s="167"/>
      <c r="HB141" s="167"/>
      <c r="HC141" s="167"/>
      <c r="HD141" s="167"/>
      <c r="HE141" s="167"/>
      <c r="HF141" s="167"/>
      <c r="HG141" s="167"/>
      <c r="HH141" s="167"/>
      <c r="HI141" s="167"/>
      <c r="HJ141" s="167"/>
      <c r="HK141" s="167"/>
      <c r="HL141" s="167"/>
      <c r="HM141" s="167"/>
      <c r="HN141" s="167"/>
      <c r="HO141" s="167"/>
      <c r="HP141" s="167"/>
      <c r="HQ141" s="167"/>
      <c r="HR141" s="167"/>
      <c r="HS141" s="167"/>
    </row>
    <row r="142" spans="1:227" s="167" customFormat="1" ht="25.75" x14ac:dyDescent="0.4">
      <c r="A142" s="868" t="s">
        <v>198</v>
      </c>
      <c r="B142" s="868" t="s">
        <v>217</v>
      </c>
      <c r="C142" s="872" t="s">
        <v>218</v>
      </c>
      <c r="D142" s="81" t="s">
        <v>223</v>
      </c>
      <c r="E142" s="201"/>
      <c r="F142" s="20">
        <v>0.14399999999999999</v>
      </c>
      <c r="G142" s="21"/>
      <c r="H142" s="21"/>
      <c r="I142" s="21"/>
      <c r="J142" s="21"/>
      <c r="K142" s="501">
        <f>SUM(F142:H142)</f>
        <v>0.14399999999999999</v>
      </c>
      <c r="L142" s="512">
        <f t="shared" si="58"/>
        <v>100</v>
      </c>
      <c r="M142" s="513">
        <f t="shared" si="59"/>
        <v>0</v>
      </c>
      <c r="N142" s="504">
        <f t="shared" si="52"/>
        <v>2</v>
      </c>
      <c r="O142" s="67"/>
      <c r="P142" s="128">
        <v>0.53100000000000003</v>
      </c>
      <c r="Q142" s="171" t="s">
        <v>42</v>
      </c>
      <c r="R142" s="67"/>
      <c r="S142" s="200" t="s">
        <v>202</v>
      </c>
      <c r="T142" s="200" t="s">
        <v>202</v>
      </c>
      <c r="U142" s="592">
        <v>58</v>
      </c>
      <c r="V142" s="183"/>
      <c r="W142" s="592">
        <v>58</v>
      </c>
      <c r="X142" s="183"/>
      <c r="Y142" s="67"/>
      <c r="Z142" s="68">
        <v>27007</v>
      </c>
      <c r="AA142" s="172">
        <v>53.867312939161884</v>
      </c>
      <c r="AB142" s="173">
        <f>O142/AA142*1000000/365*1000</f>
        <v>0</v>
      </c>
      <c r="AC142" s="70"/>
      <c r="AD142" s="70"/>
      <c r="AE142" s="67"/>
      <c r="AF142" s="70"/>
      <c r="AG142" s="70"/>
      <c r="AH142" s="96"/>
      <c r="AI142" s="202"/>
      <c r="AJ142" s="202"/>
      <c r="AK142" s="202"/>
      <c r="AL142" s="203"/>
      <c r="AM142" s="176">
        <f>K142</f>
        <v>0.14399999999999999</v>
      </c>
      <c r="AN142" s="179">
        <v>0.88400000000000001</v>
      </c>
      <c r="AO142" s="179">
        <v>0.88400000000000001</v>
      </c>
      <c r="AP142" s="179">
        <v>0.88400000000000001</v>
      </c>
      <c r="AQ142" s="184">
        <v>0.88400000000000001</v>
      </c>
      <c r="AR142" s="179">
        <f>AN142</f>
        <v>0.88400000000000001</v>
      </c>
      <c r="AS142" s="179">
        <v>0.88400000000000001</v>
      </c>
      <c r="AT142" s="179">
        <f>AVERAGE(AS142,AV142)</f>
        <v>0.88400000000000001</v>
      </c>
      <c r="AU142" s="179"/>
      <c r="AV142" s="179">
        <v>0.88400000000000001</v>
      </c>
      <c r="AW142" s="179"/>
      <c r="AX142" s="547">
        <v>0.88400000000000001</v>
      </c>
      <c r="AY142" s="185">
        <v>-1.0349999999999999</v>
      </c>
      <c r="AZ142" s="164"/>
      <c r="BA142" s="165"/>
      <c r="BB142" s="166"/>
      <c r="BC142" s="120"/>
      <c r="BD142" s="90"/>
      <c r="BE142" s="90"/>
      <c r="BF142" s="90"/>
      <c r="BG142" s="90"/>
      <c r="BH142" s="90"/>
      <c r="BI142" s="90"/>
      <c r="BJ142" s="90"/>
      <c r="BK142" s="90"/>
      <c r="BL142" s="90"/>
    </row>
    <row r="143" spans="1:227" s="167" customFormat="1" ht="25.75" x14ac:dyDescent="0.4">
      <c r="A143" s="868" t="s">
        <v>198</v>
      </c>
      <c r="B143" s="868" t="s">
        <v>217</v>
      </c>
      <c r="C143" s="872" t="s">
        <v>218</v>
      </c>
      <c r="D143" s="168" t="s">
        <v>220</v>
      </c>
      <c r="E143" s="169"/>
      <c r="F143" s="54">
        <v>0.12</v>
      </c>
      <c r="G143" s="43">
        <v>1.8919999999999999</v>
      </c>
      <c r="H143" s="43"/>
      <c r="I143" s="43"/>
      <c r="J143" s="43"/>
      <c r="K143" s="501">
        <f>SUM(F143:H143)</f>
        <v>2.012</v>
      </c>
      <c r="L143" s="512">
        <f t="shared" si="58"/>
        <v>5.964214711729622</v>
      </c>
      <c r="M143" s="513">
        <f t="shared" si="59"/>
        <v>94.035785288270375</v>
      </c>
      <c r="N143" s="504">
        <f t="shared" si="52"/>
        <v>2</v>
      </c>
      <c r="O143" s="23"/>
      <c r="P143" s="43">
        <v>3.8519999999999999</v>
      </c>
      <c r="Q143" s="171" t="s">
        <v>42</v>
      </c>
      <c r="R143" s="23"/>
      <c r="S143" s="200" t="s">
        <v>202</v>
      </c>
      <c r="T143" s="200" t="s">
        <v>202</v>
      </c>
      <c r="U143" s="592">
        <v>58</v>
      </c>
      <c r="V143" s="22"/>
      <c r="W143" s="592">
        <v>58</v>
      </c>
      <c r="X143" s="22"/>
      <c r="Y143" s="23">
        <v>10</v>
      </c>
      <c r="Z143" s="26">
        <v>66487</v>
      </c>
      <c r="AA143" s="172">
        <v>158.7291449085422</v>
      </c>
      <c r="AB143" s="173">
        <f>O143/AA143*1000000/365*1000</f>
        <v>0</v>
      </c>
      <c r="AC143" s="29"/>
      <c r="AD143" s="29"/>
      <c r="AE143" s="30"/>
      <c r="AF143" s="29"/>
      <c r="AG143" s="29"/>
      <c r="AH143" s="31"/>
      <c r="AI143" s="174"/>
      <c r="AJ143" s="174"/>
      <c r="AK143" s="174"/>
      <c r="AL143" s="175"/>
      <c r="AM143" s="176">
        <f>K143</f>
        <v>2.012</v>
      </c>
      <c r="AN143" s="177">
        <v>3.8519999999999999</v>
      </c>
      <c r="AO143" s="177">
        <v>4.0890000000000004</v>
      </c>
      <c r="AP143" s="177">
        <v>4.5170000000000003</v>
      </c>
      <c r="AQ143" s="178">
        <v>4.9889999999999999</v>
      </c>
      <c r="AR143" s="179">
        <f>AN143</f>
        <v>3.8519999999999999</v>
      </c>
      <c r="AS143" s="177">
        <v>4.3380000000000001</v>
      </c>
      <c r="AT143" s="179">
        <f>AVERAGE(AS143,AV143)</f>
        <v>4.8130000000000006</v>
      </c>
      <c r="AU143" s="179"/>
      <c r="AV143" s="177">
        <v>5.2880000000000003</v>
      </c>
      <c r="AW143" s="177"/>
      <c r="AX143" s="546">
        <v>6.4459999999999997</v>
      </c>
      <c r="AY143" s="180">
        <v>-4.4340000000000002</v>
      </c>
      <c r="AZ143" s="164"/>
      <c r="BA143" s="165"/>
      <c r="BB143" s="166"/>
      <c r="BC143" s="120"/>
      <c r="BD143" s="90"/>
      <c r="BE143" s="90"/>
      <c r="BF143" s="90"/>
      <c r="BG143" s="90"/>
      <c r="BH143" s="90"/>
      <c r="BI143" s="90"/>
      <c r="BJ143" s="90"/>
      <c r="BK143" s="90"/>
      <c r="BL143" s="90"/>
    </row>
    <row r="144" spans="1:227" s="167" customFormat="1" ht="25.75" x14ac:dyDescent="0.4">
      <c r="A144" s="868" t="s">
        <v>198</v>
      </c>
      <c r="B144" s="868" t="s">
        <v>217</v>
      </c>
      <c r="C144" s="872" t="s">
        <v>218</v>
      </c>
      <c r="D144" s="168" t="s">
        <v>219</v>
      </c>
      <c r="E144" s="943"/>
      <c r="F144" s="54"/>
      <c r="G144" s="43">
        <v>0.47499999999999998</v>
      </c>
      <c r="H144" s="43">
        <v>0.22</v>
      </c>
      <c r="I144" s="43"/>
      <c r="J144" s="43"/>
      <c r="K144" s="501">
        <f>SUM(F144:H144)</f>
        <v>0.69499999999999995</v>
      </c>
      <c r="L144" s="512">
        <f t="shared" si="58"/>
        <v>0</v>
      </c>
      <c r="M144" s="513">
        <f t="shared" si="59"/>
        <v>100</v>
      </c>
      <c r="N144" s="504">
        <f t="shared" si="52"/>
        <v>2</v>
      </c>
      <c r="O144" s="23"/>
      <c r="P144" s="43">
        <v>1.054</v>
      </c>
      <c r="Q144" s="171" t="s">
        <v>42</v>
      </c>
      <c r="R144" s="23"/>
      <c r="S144" s="200" t="s">
        <v>202</v>
      </c>
      <c r="T144" s="200" t="s">
        <v>202</v>
      </c>
      <c r="U144" s="592">
        <v>58</v>
      </c>
      <c r="V144" s="22">
        <v>63.47</v>
      </c>
      <c r="W144" s="592">
        <v>58</v>
      </c>
      <c r="X144" s="22">
        <v>63.47</v>
      </c>
      <c r="Y144" s="23">
        <f>AVERAGE(11.5,26.5)</f>
        <v>19</v>
      </c>
      <c r="Z144" s="26">
        <v>10520</v>
      </c>
      <c r="AA144" s="172">
        <v>274.49346320120839</v>
      </c>
      <c r="AB144" s="173">
        <f>O144/AA144*1000000/365*1000</f>
        <v>0</v>
      </c>
      <c r="AC144" s="29"/>
      <c r="AD144" s="29"/>
      <c r="AE144" s="30"/>
      <c r="AF144" s="29"/>
      <c r="AG144" s="29"/>
      <c r="AH144" s="31"/>
      <c r="AI144" s="174"/>
      <c r="AJ144" s="174"/>
      <c r="AK144" s="174"/>
      <c r="AL144" s="175"/>
      <c r="AM144" s="176">
        <f>K144</f>
        <v>0.69499999999999995</v>
      </c>
      <c r="AN144" s="177">
        <v>1.054</v>
      </c>
      <c r="AO144" s="177">
        <v>1.103</v>
      </c>
      <c r="AP144" s="177">
        <v>1.159</v>
      </c>
      <c r="AQ144" s="178">
        <v>1.1890000000000001</v>
      </c>
      <c r="AR144" s="179">
        <f>AN144</f>
        <v>1.054</v>
      </c>
      <c r="AS144" s="177">
        <v>1.153</v>
      </c>
      <c r="AT144" s="179">
        <f>AVERAGE(AS144,AV144)</f>
        <v>1.2135</v>
      </c>
      <c r="AU144" s="179"/>
      <c r="AV144" s="177">
        <v>1.274</v>
      </c>
      <c r="AW144" s="177"/>
      <c r="AX144" s="546">
        <v>1.339</v>
      </c>
      <c r="AY144" s="180">
        <v>-0.64400000000000002</v>
      </c>
      <c r="AZ144" s="164"/>
      <c r="BA144" s="165"/>
      <c r="BB144" s="166"/>
      <c r="BC144" s="120"/>
      <c r="BD144" s="90"/>
      <c r="BE144" s="90"/>
      <c r="BF144" s="90"/>
      <c r="BG144" s="90"/>
      <c r="BH144" s="90"/>
      <c r="BI144" s="90"/>
      <c r="BJ144" s="90"/>
      <c r="BK144" s="90"/>
      <c r="BL144" s="90"/>
    </row>
    <row r="145" spans="1:227" s="167" customFormat="1" ht="37.299999999999997" x14ac:dyDescent="0.4">
      <c r="A145" s="868" t="s">
        <v>198</v>
      </c>
      <c r="B145" s="868" t="s">
        <v>217</v>
      </c>
      <c r="C145" s="1322" t="s">
        <v>218</v>
      </c>
      <c r="D145" s="168" t="s">
        <v>221</v>
      </c>
      <c r="E145" s="1349"/>
      <c r="F145" s="105"/>
      <c r="G145" s="78">
        <v>0.47499999999999998</v>
      </c>
      <c r="H145" s="78"/>
      <c r="I145" s="187"/>
      <c r="J145" s="187"/>
      <c r="K145" s="1385">
        <f>SUM(F145:H145)</f>
        <v>0.47499999999999998</v>
      </c>
      <c r="L145" s="1388">
        <f t="shared" si="58"/>
        <v>0</v>
      </c>
      <c r="M145" s="515">
        <f t="shared" si="59"/>
        <v>100</v>
      </c>
      <c r="N145" s="506">
        <f t="shared" si="52"/>
        <v>2</v>
      </c>
      <c r="O145" s="80"/>
      <c r="P145" s="78">
        <v>1.014</v>
      </c>
      <c r="Q145" s="188" t="s">
        <v>42</v>
      </c>
      <c r="R145" s="80"/>
      <c r="S145" s="206" t="s">
        <v>202</v>
      </c>
      <c r="T145" s="206" t="s">
        <v>202</v>
      </c>
      <c r="U145" s="1422">
        <v>58</v>
      </c>
      <c r="V145" s="22">
        <v>97.1</v>
      </c>
      <c r="W145" s="1422">
        <v>58</v>
      </c>
      <c r="X145" s="189">
        <v>97.1</v>
      </c>
      <c r="Y145" s="80">
        <v>20.5</v>
      </c>
      <c r="Z145" s="106">
        <v>13466</v>
      </c>
      <c r="AA145" s="190">
        <v>206.3034451047692</v>
      </c>
      <c r="AB145" s="191">
        <f>O145/AA145*1000000/365*1000</f>
        <v>0</v>
      </c>
      <c r="AC145" s="1309"/>
      <c r="AD145" s="1309"/>
      <c r="AE145" s="1310" t="s">
        <v>208</v>
      </c>
      <c r="AF145" s="1309" t="s">
        <v>42</v>
      </c>
      <c r="AG145" s="1309" t="s">
        <v>42</v>
      </c>
      <c r="AH145" s="1311"/>
      <c r="AI145" s="192"/>
      <c r="AJ145" s="192"/>
      <c r="AK145" s="192"/>
      <c r="AL145" s="193"/>
      <c r="AM145" s="1438">
        <f>K145</f>
        <v>0.47499999999999998</v>
      </c>
      <c r="AN145" s="194">
        <v>1.014</v>
      </c>
      <c r="AO145" s="194">
        <v>1.075</v>
      </c>
      <c r="AP145" s="194">
        <v>1.1439999999999999</v>
      </c>
      <c r="AQ145" s="195">
        <v>1.173</v>
      </c>
      <c r="AR145" s="196">
        <f>AN145</f>
        <v>1.014</v>
      </c>
      <c r="AS145" s="194">
        <v>1.1379999999999999</v>
      </c>
      <c r="AT145" s="196">
        <f>AVERAGE(AS145,AV145)</f>
        <v>1.2109999999999999</v>
      </c>
      <c r="AU145" s="196"/>
      <c r="AV145" s="194">
        <v>1.284</v>
      </c>
      <c r="AW145" s="194"/>
      <c r="AX145" s="548">
        <v>1.347</v>
      </c>
      <c r="AY145" s="180">
        <v>-0.872</v>
      </c>
      <c r="AZ145" s="164"/>
      <c r="BA145" s="165"/>
      <c r="BB145" s="166"/>
      <c r="BC145" s="120"/>
      <c r="BD145" s="90"/>
      <c r="BE145" s="90"/>
      <c r="BF145" s="90"/>
      <c r="BG145" s="90"/>
      <c r="BH145" s="90"/>
      <c r="BI145" s="90"/>
      <c r="BJ145" s="90"/>
      <c r="BK145" s="90"/>
      <c r="BL145" s="90"/>
    </row>
    <row r="146" spans="1:227" s="167" customFormat="1" ht="17.600000000000001" x14ac:dyDescent="0.4">
      <c r="A146" s="868" t="s">
        <v>591</v>
      </c>
      <c r="B146" s="868" t="s">
        <v>671</v>
      </c>
      <c r="C146" s="1323" t="s">
        <v>689</v>
      </c>
      <c r="D146" s="372" t="s">
        <v>690</v>
      </c>
      <c r="E146" s="1167"/>
      <c r="F146" s="630"/>
      <c r="G146" s="17">
        <v>1.42</v>
      </c>
      <c r="H146" s="17"/>
      <c r="I146" s="17"/>
      <c r="J146" s="17"/>
      <c r="K146" s="653">
        <f>IF(ISNUMBER(F146),F146,0)+IF(ISNUMBER(G146),G146,0)+IF(ISNUMBER(H146),H146,0)</f>
        <v>1.42</v>
      </c>
      <c r="L146" s="659">
        <f t="shared" si="58"/>
        <v>0</v>
      </c>
      <c r="M146" s="668">
        <f t="shared" si="59"/>
        <v>100</v>
      </c>
      <c r="N146" s="348">
        <f t="shared" si="52"/>
        <v>2</v>
      </c>
      <c r="O146" s="1209"/>
      <c r="P146" s="1038">
        <f t="shared" ref="P146:P154" si="60">AQ146</f>
        <v>1.45</v>
      </c>
      <c r="Q146" s="701" t="s">
        <v>42</v>
      </c>
      <c r="R146" s="709"/>
      <c r="S146" s="718"/>
      <c r="T146" s="728"/>
      <c r="U146" s="795"/>
      <c r="V146" s="736"/>
      <c r="W146" s="934"/>
      <c r="X146" s="738"/>
      <c r="Y146" s="712"/>
      <c r="Z146" s="745"/>
      <c r="AA146" s="351"/>
      <c r="AB146" s="765"/>
      <c r="AC146" s="771"/>
      <c r="AD146" s="771"/>
      <c r="AE146" s="771"/>
      <c r="AF146" s="771"/>
      <c r="AG146" s="771"/>
      <c r="AH146" s="790"/>
      <c r="AI146" s="261"/>
      <c r="AJ146" s="261"/>
      <c r="AK146" s="261">
        <v>27289</v>
      </c>
      <c r="AL146" s="342"/>
      <c r="AM146" s="1251"/>
      <c r="AN146" s="261"/>
      <c r="AO146" s="252"/>
      <c r="AP146" s="263"/>
      <c r="AQ146" s="264">
        <v>1.45</v>
      </c>
      <c r="AR146" s="252">
        <v>1.6</v>
      </c>
      <c r="AS146" s="252">
        <v>1.82</v>
      </c>
      <c r="AT146" s="252">
        <v>2.08</v>
      </c>
      <c r="AU146" s="252"/>
      <c r="AV146" s="263"/>
      <c r="AW146" s="557">
        <f t="shared" ref="AW146:AW154" si="61">K146-AT146</f>
        <v>-0.66000000000000014</v>
      </c>
      <c r="AX146" s="551"/>
      <c r="AY146" s="826"/>
      <c r="BA146" s="296"/>
      <c r="BB146" s="166"/>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row>
    <row r="147" spans="1:227" s="167" customFormat="1" ht="24.9" x14ac:dyDescent="0.4">
      <c r="A147" s="868" t="s">
        <v>591</v>
      </c>
      <c r="B147" s="868" t="s">
        <v>671</v>
      </c>
      <c r="C147" s="987" t="s">
        <v>674</v>
      </c>
      <c r="D147" s="372" t="s">
        <v>675</v>
      </c>
      <c r="E147" s="999"/>
      <c r="F147" s="20">
        <v>0.16</v>
      </c>
      <c r="G147" s="21"/>
      <c r="H147" s="21"/>
      <c r="I147" s="21"/>
      <c r="J147" s="21"/>
      <c r="K147" s="651">
        <f>IF(ISNUMBER(F147),F147,0)+IF(ISNUMBER(G147),G147,0)+IF(ISNUMBER(H147),H147,0)</f>
        <v>0.16</v>
      </c>
      <c r="L147" s="659">
        <f t="shared" si="58"/>
        <v>100</v>
      </c>
      <c r="M147" s="666">
        <f t="shared" si="59"/>
        <v>0</v>
      </c>
      <c r="N147" s="504">
        <f t="shared" si="52"/>
        <v>5</v>
      </c>
      <c r="O147" s="1019"/>
      <c r="P147" s="1032">
        <f t="shared" si="60"/>
        <v>2.1999999999999999E-2</v>
      </c>
      <c r="Q147" s="151" t="s">
        <v>42</v>
      </c>
      <c r="R147" s="707"/>
      <c r="S147" s="715"/>
      <c r="T147" s="726"/>
      <c r="U147" s="795"/>
      <c r="V147" s="736"/>
      <c r="W147" s="934"/>
      <c r="X147" s="736"/>
      <c r="Y147" s="707"/>
      <c r="Z147" s="742">
        <v>1286</v>
      </c>
      <c r="AA147" s="754">
        <f t="shared" ref="AA147:AA154" si="62">AR147/Z147*1000000000/365</f>
        <v>66.043162402266773</v>
      </c>
      <c r="AB147" s="762"/>
      <c r="AC147" s="769"/>
      <c r="AD147" s="769"/>
      <c r="AE147" s="769"/>
      <c r="AF147" s="769"/>
      <c r="AG147" s="769"/>
      <c r="AH147" s="785"/>
      <c r="AI147" s="261">
        <v>1353</v>
      </c>
      <c r="AJ147" s="261">
        <v>1416</v>
      </c>
      <c r="AK147" s="261">
        <v>1462</v>
      </c>
      <c r="AL147" s="342"/>
      <c r="AM147" s="1063"/>
      <c r="AN147" s="261"/>
      <c r="AO147" s="252"/>
      <c r="AP147" s="263"/>
      <c r="AQ147" s="264">
        <v>2.1999999999999999E-2</v>
      </c>
      <c r="AR147" s="252">
        <v>3.1E-2</v>
      </c>
      <c r="AS147" s="252">
        <v>3.5999999999999997E-2</v>
      </c>
      <c r="AT147" s="252">
        <v>3.6999999999999998E-2</v>
      </c>
      <c r="AU147" s="252"/>
      <c r="AV147" s="263"/>
      <c r="AW147" s="557">
        <f t="shared" si="61"/>
        <v>0.123</v>
      </c>
      <c r="AX147" s="551"/>
      <c r="AY147" s="826"/>
      <c r="BB147" s="166"/>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row>
    <row r="148" spans="1:227" s="167" customFormat="1" ht="17.600000000000001" x14ac:dyDescent="0.4">
      <c r="A148" s="868" t="s">
        <v>591</v>
      </c>
      <c r="B148" s="868" t="s">
        <v>671</v>
      </c>
      <c r="C148" s="987" t="s">
        <v>674</v>
      </c>
      <c r="D148" s="372" t="s">
        <v>680</v>
      </c>
      <c r="E148" s="999"/>
      <c r="F148" s="20">
        <v>4.1000000000000002E-2</v>
      </c>
      <c r="G148" s="21"/>
      <c r="H148" s="21"/>
      <c r="I148" s="21"/>
      <c r="J148" s="21"/>
      <c r="K148" s="651">
        <f>IF(ISNUMBER(F148),F148,0)+IF(ISNUMBER(G148),G148,0)+IF(ISNUMBER(H148),H148,0)</f>
        <v>4.1000000000000002E-2</v>
      </c>
      <c r="L148" s="659">
        <f t="shared" si="58"/>
        <v>100</v>
      </c>
      <c r="M148" s="666">
        <f t="shared" si="59"/>
        <v>0</v>
      </c>
      <c r="N148" s="504">
        <f t="shared" si="52"/>
        <v>2</v>
      </c>
      <c r="O148" s="1019"/>
      <c r="P148" s="1032">
        <f t="shared" si="60"/>
        <v>4.5999999999999999E-2</v>
      </c>
      <c r="Q148" s="151" t="s">
        <v>42</v>
      </c>
      <c r="R148" s="707"/>
      <c r="S148" s="715"/>
      <c r="T148" s="726"/>
      <c r="U148" s="795"/>
      <c r="V148" s="736"/>
      <c r="W148" s="934"/>
      <c r="X148" s="736"/>
      <c r="Y148" s="707"/>
      <c r="Z148" s="742">
        <v>2631</v>
      </c>
      <c r="AA148" s="754">
        <f t="shared" si="62"/>
        <v>60.396848950604749</v>
      </c>
      <c r="AB148" s="762"/>
      <c r="AC148" s="769"/>
      <c r="AD148" s="769"/>
      <c r="AE148" s="769"/>
      <c r="AF148" s="769"/>
      <c r="AG148" s="769"/>
      <c r="AH148" s="785"/>
      <c r="AI148" s="373">
        <v>2557</v>
      </c>
      <c r="AJ148" s="373">
        <v>2530</v>
      </c>
      <c r="AK148" s="373">
        <v>2550</v>
      </c>
      <c r="AL148" s="342"/>
      <c r="AM148" s="1063"/>
      <c r="AN148" s="373"/>
      <c r="AO148" s="292"/>
      <c r="AP148" s="295"/>
      <c r="AQ148" s="264">
        <v>4.5999999999999999E-2</v>
      </c>
      <c r="AR148" s="292">
        <v>5.8000000000000003E-2</v>
      </c>
      <c r="AS148" s="292">
        <v>6.4000000000000001E-2</v>
      </c>
      <c r="AT148" s="292">
        <v>6.5000000000000002E-2</v>
      </c>
      <c r="AU148" s="292"/>
      <c r="AV148" s="295"/>
      <c r="AW148" s="559">
        <f t="shared" si="61"/>
        <v>-2.4E-2</v>
      </c>
      <c r="AX148" s="551"/>
      <c r="AY148" s="826"/>
      <c r="BA148" s="296"/>
      <c r="BB148" s="166"/>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row>
    <row r="149" spans="1:227" s="167" customFormat="1" ht="17.600000000000001" x14ac:dyDescent="0.4">
      <c r="A149" s="868" t="s">
        <v>591</v>
      </c>
      <c r="B149" s="868" t="s">
        <v>671</v>
      </c>
      <c r="C149" s="987" t="s">
        <v>674</v>
      </c>
      <c r="D149" s="376" t="s">
        <v>682</v>
      </c>
      <c r="E149" s="996"/>
      <c r="F149" s="20">
        <v>0.13800000000000001</v>
      </c>
      <c r="G149" s="21"/>
      <c r="H149" s="21"/>
      <c r="I149" s="21"/>
      <c r="J149" s="21"/>
      <c r="K149" s="651">
        <f>IF(ISNUMBER(F149),F149,0)+IF(ISNUMBER(G149),G149,0)+IF(ISNUMBER(H149),H149,0)</f>
        <v>0.13800000000000001</v>
      </c>
      <c r="L149" s="659">
        <f t="shared" si="58"/>
        <v>100</v>
      </c>
      <c r="M149" s="666">
        <f t="shared" si="59"/>
        <v>0</v>
      </c>
      <c r="N149" s="504">
        <f t="shared" si="52"/>
        <v>2</v>
      </c>
      <c r="O149" s="1019"/>
      <c r="P149" s="1032">
        <f t="shared" si="60"/>
        <v>0.13900000000000001</v>
      </c>
      <c r="Q149" s="151" t="s">
        <v>42</v>
      </c>
      <c r="R149" s="707"/>
      <c r="S149" s="715"/>
      <c r="T149" s="726"/>
      <c r="U149" s="795"/>
      <c r="V149" s="736"/>
      <c r="W149" s="934"/>
      <c r="X149" s="736"/>
      <c r="Y149" s="707"/>
      <c r="Z149" s="742">
        <v>2272</v>
      </c>
      <c r="AA149" s="754">
        <f t="shared" si="62"/>
        <v>178.46806868608914</v>
      </c>
      <c r="AB149" s="762"/>
      <c r="AC149" s="769"/>
      <c r="AD149" s="769"/>
      <c r="AE149" s="769"/>
      <c r="AF149" s="769"/>
      <c r="AG149" s="769"/>
      <c r="AH149" s="785"/>
      <c r="AI149" s="373">
        <v>2208</v>
      </c>
      <c r="AJ149" s="373">
        <v>2185</v>
      </c>
      <c r="AK149" s="373">
        <v>2202</v>
      </c>
      <c r="AL149" s="342"/>
      <c r="AM149" s="1063"/>
      <c r="AN149" s="373"/>
      <c r="AO149" s="292"/>
      <c r="AP149" s="295"/>
      <c r="AQ149" s="264">
        <v>0.13900000000000001</v>
      </c>
      <c r="AR149" s="292">
        <v>0.14799999999999999</v>
      </c>
      <c r="AS149" s="292">
        <v>0.152</v>
      </c>
      <c r="AT149" s="292">
        <v>0.153</v>
      </c>
      <c r="AU149" s="292"/>
      <c r="AV149" s="295"/>
      <c r="AW149" s="559">
        <f t="shared" si="61"/>
        <v>-1.4999999999999986E-2</v>
      </c>
      <c r="AX149" s="551"/>
      <c r="AY149" s="826"/>
      <c r="BA149" s="296"/>
      <c r="BB149" s="166"/>
      <c r="BC149" s="90"/>
      <c r="BD149" s="90"/>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row>
    <row r="150" spans="1:227" s="167" customFormat="1" ht="24.9" x14ac:dyDescent="0.4">
      <c r="A150" s="868" t="s">
        <v>591</v>
      </c>
      <c r="B150" s="868" t="s">
        <v>671</v>
      </c>
      <c r="C150" s="987" t="s">
        <v>674</v>
      </c>
      <c r="D150" s="335" t="s">
        <v>676</v>
      </c>
      <c r="E150" s="999"/>
      <c r="F150" s="20"/>
      <c r="G150" s="21">
        <v>28</v>
      </c>
      <c r="H150" s="21"/>
      <c r="I150" s="21">
        <v>2.5</v>
      </c>
      <c r="J150" s="21"/>
      <c r="K150" s="651">
        <f>IF(ISNUMBER(F150),F150,0)+IF(ISNUMBER(G150),G150,0)+IF(ISNUMBER(H150),H150,0)+I150</f>
        <v>30.5</v>
      </c>
      <c r="L150" s="659">
        <f t="shared" si="58"/>
        <v>0</v>
      </c>
      <c r="M150" s="666">
        <f t="shared" si="59"/>
        <v>91.803278688524586</v>
      </c>
      <c r="N150" s="504">
        <f t="shared" si="52"/>
        <v>2</v>
      </c>
      <c r="O150" s="1019"/>
      <c r="P150" s="1032">
        <f t="shared" si="60"/>
        <v>41.9</v>
      </c>
      <c r="Q150" s="151" t="s">
        <v>42</v>
      </c>
      <c r="R150" s="707"/>
      <c r="S150" s="715"/>
      <c r="T150" s="726"/>
      <c r="U150" s="795"/>
      <c r="V150" s="736"/>
      <c r="W150" s="934"/>
      <c r="X150" s="736"/>
      <c r="Y150" s="707"/>
      <c r="Z150" s="742">
        <v>380353</v>
      </c>
      <c r="AA150" s="754">
        <f t="shared" si="62"/>
        <v>323.41981956271405</v>
      </c>
      <c r="AB150" s="762"/>
      <c r="AC150" s="769"/>
      <c r="AD150" s="769"/>
      <c r="AE150" s="769"/>
      <c r="AF150" s="769"/>
      <c r="AG150" s="769"/>
      <c r="AH150" s="785"/>
      <c r="AI150" s="373">
        <v>399550</v>
      </c>
      <c r="AJ150" s="373">
        <v>416908</v>
      </c>
      <c r="AK150" s="373">
        <v>429469</v>
      </c>
      <c r="AL150" s="342">
        <v>442413</v>
      </c>
      <c r="AM150" s="1063"/>
      <c r="AN150" s="373"/>
      <c r="AO150" s="292"/>
      <c r="AP150" s="295"/>
      <c r="AQ150" s="264">
        <v>41.9</v>
      </c>
      <c r="AR150" s="292">
        <v>44.9</v>
      </c>
      <c r="AS150" s="292">
        <v>47.6</v>
      </c>
      <c r="AT150" s="292">
        <v>48.9</v>
      </c>
      <c r="AU150" s="292">
        <v>50.3</v>
      </c>
      <c r="AV150" s="295"/>
      <c r="AW150" s="559">
        <f t="shared" si="61"/>
        <v>-18.399999999999999</v>
      </c>
      <c r="AX150" s="551"/>
      <c r="AY150" s="826"/>
      <c r="BA150" s="296"/>
      <c r="BB150" s="166"/>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row>
    <row r="151" spans="1:227" s="167" customFormat="1" ht="17.600000000000001" x14ac:dyDescent="0.4">
      <c r="A151" s="868" t="s">
        <v>591</v>
      </c>
      <c r="B151" s="868" t="s">
        <v>671</v>
      </c>
      <c r="C151" s="913" t="s">
        <v>674</v>
      </c>
      <c r="D151" s="372" t="s">
        <v>677</v>
      </c>
      <c r="E151" s="999"/>
      <c r="F151" s="20"/>
      <c r="G151" s="21"/>
      <c r="H151" s="21">
        <v>1.2</v>
      </c>
      <c r="I151" s="21"/>
      <c r="J151" s="21"/>
      <c r="K151" s="651">
        <f>IF(ISNUMBER(F151),F151,0)+IF(ISNUMBER(G151),G151,0)+IF(ISNUMBER(H151),H151,0)</f>
        <v>1.2</v>
      </c>
      <c r="L151" s="659">
        <f t="shared" si="58"/>
        <v>0</v>
      </c>
      <c r="M151" s="666">
        <f t="shared" si="59"/>
        <v>100</v>
      </c>
      <c r="N151" s="504">
        <f t="shared" si="52"/>
        <v>3</v>
      </c>
      <c r="O151" s="1019"/>
      <c r="P151" s="1032">
        <f t="shared" si="60"/>
        <v>1.117</v>
      </c>
      <c r="Q151" s="151" t="s">
        <v>42</v>
      </c>
      <c r="R151" s="707"/>
      <c r="S151" s="715"/>
      <c r="T151" s="726"/>
      <c r="U151" s="788"/>
      <c r="V151" s="736"/>
      <c r="W151" s="933"/>
      <c r="X151" s="736"/>
      <c r="Y151" s="707"/>
      <c r="Z151" s="742">
        <v>18996</v>
      </c>
      <c r="AA151" s="754">
        <f t="shared" si="62"/>
        <v>191.24429944876644</v>
      </c>
      <c r="AB151" s="762"/>
      <c r="AC151" s="769"/>
      <c r="AD151" s="769"/>
      <c r="AE151" s="769"/>
      <c r="AF151" s="769"/>
      <c r="AG151" s="769"/>
      <c r="AH151" s="785"/>
      <c r="AI151" s="373">
        <v>20639</v>
      </c>
      <c r="AJ151" s="373">
        <v>22007</v>
      </c>
      <c r="AK151" s="373">
        <v>22901</v>
      </c>
      <c r="AL151" s="342"/>
      <c r="AM151" s="1063"/>
      <c r="AN151" s="373"/>
      <c r="AO151" s="292"/>
      <c r="AP151" s="295"/>
      <c r="AQ151" s="264">
        <v>1.117</v>
      </c>
      <c r="AR151" s="292">
        <v>1.3260000000000001</v>
      </c>
      <c r="AS151" s="292">
        <v>1.474</v>
      </c>
      <c r="AT151" s="292">
        <v>1.534</v>
      </c>
      <c r="AU151" s="292"/>
      <c r="AV151" s="295"/>
      <c r="AW151" s="559">
        <f t="shared" si="61"/>
        <v>-0.33400000000000007</v>
      </c>
      <c r="AX151" s="551"/>
      <c r="AY151" s="826"/>
      <c r="BA151" s="296"/>
      <c r="BB151" s="166"/>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row>
    <row r="152" spans="1:227" s="167" customFormat="1" ht="37.299999999999997" x14ac:dyDescent="0.4">
      <c r="A152" s="868" t="s">
        <v>591</v>
      </c>
      <c r="B152" s="868" t="s">
        <v>671</v>
      </c>
      <c r="C152" s="913" t="s">
        <v>674</v>
      </c>
      <c r="D152" s="372" t="s">
        <v>678</v>
      </c>
      <c r="E152" s="999"/>
      <c r="F152" s="20"/>
      <c r="G152" s="21"/>
      <c r="H152" s="21">
        <v>0.10299999999999999</v>
      </c>
      <c r="I152" s="21"/>
      <c r="J152" s="21"/>
      <c r="K152" s="651">
        <f>IF(ISNUMBER(F152),F152,0)+IF(ISNUMBER(G152),G152,0)+IF(ISNUMBER(H152),H152,0)</f>
        <v>0.10299999999999999</v>
      </c>
      <c r="L152" s="659">
        <f t="shared" si="58"/>
        <v>0</v>
      </c>
      <c r="M152" s="666">
        <f t="shared" si="59"/>
        <v>100</v>
      </c>
      <c r="N152" s="504">
        <f t="shared" si="52"/>
        <v>2</v>
      </c>
      <c r="O152" s="1019"/>
      <c r="P152" s="1032">
        <f t="shared" si="60"/>
        <v>0.111</v>
      </c>
      <c r="Q152" s="151" t="s">
        <v>42</v>
      </c>
      <c r="R152" s="707"/>
      <c r="S152" s="715"/>
      <c r="T152" s="726"/>
      <c r="U152" s="788"/>
      <c r="V152" s="736"/>
      <c r="W152" s="933"/>
      <c r="X152" s="736"/>
      <c r="Y152" s="707"/>
      <c r="Z152" s="742">
        <v>1971</v>
      </c>
      <c r="AA152" s="754">
        <f t="shared" si="62"/>
        <v>173.75228484254566</v>
      </c>
      <c r="AB152" s="762"/>
      <c r="AC152" s="769"/>
      <c r="AD152" s="769"/>
      <c r="AE152" s="769"/>
      <c r="AF152" s="769"/>
      <c r="AG152" s="769"/>
      <c r="AH152" s="785"/>
      <c r="AI152" s="373">
        <v>2033</v>
      </c>
      <c r="AJ152" s="373">
        <v>2101</v>
      </c>
      <c r="AK152" s="373">
        <v>2163</v>
      </c>
      <c r="AL152" s="342"/>
      <c r="AM152" s="1063"/>
      <c r="AN152" s="373"/>
      <c r="AO152" s="292"/>
      <c r="AP152" s="295"/>
      <c r="AQ152" s="264">
        <v>0.111</v>
      </c>
      <c r="AR152" s="292">
        <v>0.125</v>
      </c>
      <c r="AS152" s="292">
        <v>0.13500000000000001</v>
      </c>
      <c r="AT152" s="292">
        <v>0.13900000000000001</v>
      </c>
      <c r="AU152" s="292"/>
      <c r="AV152" s="295"/>
      <c r="AW152" s="559">
        <f t="shared" si="61"/>
        <v>-3.6000000000000018E-2</v>
      </c>
      <c r="AX152" s="551"/>
      <c r="AY152" s="826"/>
      <c r="BA152" s="296"/>
      <c r="BB152" s="166"/>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row>
    <row r="153" spans="1:227" s="167" customFormat="1" ht="17.600000000000001" x14ac:dyDescent="0.4">
      <c r="A153" s="868" t="s">
        <v>591</v>
      </c>
      <c r="B153" s="868" t="s">
        <v>671</v>
      </c>
      <c r="C153" s="913" t="s">
        <v>674</v>
      </c>
      <c r="D153" s="372" t="s">
        <v>679</v>
      </c>
      <c r="E153" s="999"/>
      <c r="F153" s="20"/>
      <c r="G153" s="21"/>
      <c r="H153" s="21">
        <v>1.095</v>
      </c>
      <c r="I153" s="21"/>
      <c r="J153" s="21"/>
      <c r="K153" s="651">
        <f>IF(ISNUMBER(F153),F153,0)+IF(ISNUMBER(G153),G153,0)+IF(ISNUMBER(H153),H153,0)</f>
        <v>1.095</v>
      </c>
      <c r="L153" s="659">
        <f t="shared" si="58"/>
        <v>0</v>
      </c>
      <c r="M153" s="666">
        <f t="shared" si="59"/>
        <v>100</v>
      </c>
      <c r="N153" s="504">
        <f t="shared" si="52"/>
        <v>5</v>
      </c>
      <c r="O153" s="1019"/>
      <c r="P153" s="1032">
        <f t="shared" si="60"/>
        <v>0.26100000000000001</v>
      </c>
      <c r="Q153" s="151" t="s">
        <v>42</v>
      </c>
      <c r="R153" s="707"/>
      <c r="S153" s="715"/>
      <c r="T153" s="726"/>
      <c r="U153" s="788"/>
      <c r="V153" s="736"/>
      <c r="W153" s="933"/>
      <c r="X153" s="736"/>
      <c r="Y153" s="707"/>
      <c r="Z153" s="742">
        <v>3942</v>
      </c>
      <c r="AA153" s="754">
        <f t="shared" si="62"/>
        <v>213.36780578664613</v>
      </c>
      <c r="AB153" s="762"/>
      <c r="AC153" s="769"/>
      <c r="AD153" s="769"/>
      <c r="AE153" s="769"/>
      <c r="AF153" s="769"/>
      <c r="AG153" s="769"/>
      <c r="AH153" s="785"/>
      <c r="AI153" s="261">
        <v>4284</v>
      </c>
      <c r="AJ153" s="261">
        <v>4570</v>
      </c>
      <c r="AK153" s="261">
        <v>4756</v>
      </c>
      <c r="AL153" s="342"/>
      <c r="AM153" s="1063"/>
      <c r="AN153" s="261"/>
      <c r="AO153" s="252"/>
      <c r="AP153" s="263"/>
      <c r="AQ153" s="264">
        <v>0.26100000000000001</v>
      </c>
      <c r="AR153" s="252">
        <v>0.307</v>
      </c>
      <c r="AS153" s="252">
        <v>0.34</v>
      </c>
      <c r="AT153" s="252">
        <v>0.35399999999999998</v>
      </c>
      <c r="AU153" s="252"/>
      <c r="AV153" s="263"/>
      <c r="AW153" s="557">
        <f t="shared" si="61"/>
        <v>0.74099999999999999</v>
      </c>
      <c r="AX153" s="551"/>
      <c r="AY153" s="826"/>
      <c r="BA153" s="296"/>
      <c r="BB153" s="166"/>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row>
    <row r="154" spans="1:227" s="167" customFormat="1" ht="17.600000000000001" x14ac:dyDescent="0.4">
      <c r="A154" s="868" t="s">
        <v>591</v>
      </c>
      <c r="B154" s="868" t="s">
        <v>671</v>
      </c>
      <c r="C154" s="913" t="s">
        <v>674</v>
      </c>
      <c r="D154" s="367" t="s">
        <v>681</v>
      </c>
      <c r="E154" s="1352"/>
      <c r="F154" s="20" t="s">
        <v>202</v>
      </c>
      <c r="G154" s="21"/>
      <c r="H154" s="21">
        <v>2.48</v>
      </c>
      <c r="I154" s="21"/>
      <c r="J154" s="21"/>
      <c r="K154" s="651">
        <f>IF(ISNUMBER(F154),F154,0)+IF(ISNUMBER(G154),G154,0)+IF(ISNUMBER(H154),H154,0)</f>
        <v>2.48</v>
      </c>
      <c r="L154" s="659">
        <f t="shared" si="58"/>
        <v>0</v>
      </c>
      <c r="M154" s="666">
        <f t="shared" si="59"/>
        <v>100</v>
      </c>
      <c r="N154" s="504">
        <f t="shared" si="52"/>
        <v>1</v>
      </c>
      <c r="O154" s="1019"/>
      <c r="P154" s="1032">
        <f t="shared" si="60"/>
        <v>0</v>
      </c>
      <c r="Q154" s="151" t="s">
        <v>42</v>
      </c>
      <c r="R154" s="707"/>
      <c r="S154" s="715"/>
      <c r="T154" s="726"/>
      <c r="U154" s="788"/>
      <c r="V154" s="736"/>
      <c r="W154" s="933"/>
      <c r="X154" s="736"/>
      <c r="Y154" s="707"/>
      <c r="Z154" s="742">
        <v>18398</v>
      </c>
      <c r="AA154" s="754">
        <f t="shared" si="62"/>
        <v>0</v>
      </c>
      <c r="AB154" s="762"/>
      <c r="AC154" s="769"/>
      <c r="AD154" s="769"/>
      <c r="AE154" s="769"/>
      <c r="AF154" s="769"/>
      <c r="AG154" s="769"/>
      <c r="AH154" s="785"/>
      <c r="AI154" s="373">
        <v>18709</v>
      </c>
      <c r="AJ154" s="373">
        <v>18980</v>
      </c>
      <c r="AK154" s="373">
        <v>19208</v>
      </c>
      <c r="AL154" s="342"/>
      <c r="AM154" s="1063"/>
      <c r="AN154" s="373"/>
      <c r="AO154" s="292"/>
      <c r="AP154" s="295"/>
      <c r="AQ154" s="264"/>
      <c r="AR154" s="292"/>
      <c r="AS154" s="292"/>
      <c r="AT154" s="292"/>
      <c r="AU154" s="292"/>
      <c r="AV154" s="295"/>
      <c r="AW154" s="559">
        <f t="shared" si="61"/>
        <v>2.48</v>
      </c>
      <c r="AX154" s="551"/>
      <c r="AY154" s="826"/>
      <c r="BA154" s="296"/>
      <c r="BB154" s="166"/>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row>
    <row r="155" spans="1:227" s="167" customFormat="1" ht="25.75" x14ac:dyDescent="0.4">
      <c r="A155" s="868" t="s">
        <v>198</v>
      </c>
      <c r="B155" s="868" t="s">
        <v>327</v>
      </c>
      <c r="C155" s="870" t="s">
        <v>328</v>
      </c>
      <c r="D155" s="16" t="s">
        <v>332</v>
      </c>
      <c r="E155" s="181"/>
      <c r="F155" s="54">
        <v>1.1919999999999999</v>
      </c>
      <c r="G155" s="43"/>
      <c r="H155" s="43"/>
      <c r="I155" s="43"/>
      <c r="J155" s="43"/>
      <c r="K155" s="501">
        <f>SUM(F155:H155)</f>
        <v>1.1919999999999999</v>
      </c>
      <c r="L155" s="512">
        <f t="shared" si="58"/>
        <v>100</v>
      </c>
      <c r="M155" s="513">
        <f t="shared" si="59"/>
        <v>0</v>
      </c>
      <c r="N155" s="504">
        <f t="shared" si="52"/>
        <v>2</v>
      </c>
      <c r="O155" s="23"/>
      <c r="P155" s="43">
        <v>3.3730000000000002</v>
      </c>
      <c r="Q155" s="171" t="s">
        <v>42</v>
      </c>
      <c r="R155" s="23"/>
      <c r="S155" s="200" t="s">
        <v>202</v>
      </c>
      <c r="T155" s="200" t="s">
        <v>202</v>
      </c>
      <c r="U155" s="592">
        <v>58</v>
      </c>
      <c r="V155" s="22">
        <v>16.38</v>
      </c>
      <c r="W155" s="592">
        <v>58</v>
      </c>
      <c r="X155" s="22">
        <v>16.38</v>
      </c>
      <c r="Y155" s="23"/>
      <c r="Z155" s="26">
        <v>66806</v>
      </c>
      <c r="AA155" s="172">
        <v>138.32733422762865</v>
      </c>
      <c r="AB155" s="173">
        <f>O155/AA155*1000000/365*1000</f>
        <v>0</v>
      </c>
      <c r="AC155" s="29"/>
      <c r="AD155" s="29"/>
      <c r="AE155" s="30"/>
      <c r="AF155" s="29"/>
      <c r="AG155" s="29"/>
      <c r="AH155" s="95"/>
      <c r="AI155" s="209"/>
      <c r="AJ155" s="209"/>
      <c r="AK155" s="209"/>
      <c r="AL155" s="210"/>
      <c r="AM155" s="176">
        <f>K155</f>
        <v>1.1919999999999999</v>
      </c>
      <c r="AN155" s="177">
        <v>3.3730000000000002</v>
      </c>
      <c r="AO155" s="177">
        <v>3.3730000000000002</v>
      </c>
      <c r="AP155" s="177">
        <v>3.3730000000000002</v>
      </c>
      <c r="AQ155" s="178">
        <v>3.3730000000000002</v>
      </c>
      <c r="AR155" s="179">
        <f>AN155</f>
        <v>3.3730000000000002</v>
      </c>
      <c r="AS155" s="177">
        <v>3.3730000000000002</v>
      </c>
      <c r="AT155" s="179">
        <f>AVERAGE(AS155,AV155)</f>
        <v>3.3730000000000002</v>
      </c>
      <c r="AU155" s="179"/>
      <c r="AV155" s="177">
        <v>3.3730000000000002</v>
      </c>
      <c r="AW155" s="177"/>
      <c r="AX155" s="546">
        <v>3.3730000000000002</v>
      </c>
      <c r="AY155" s="180"/>
      <c r="AZ155" s="164"/>
      <c r="BA155" s="165"/>
      <c r="BB155" s="166"/>
      <c r="BC155" s="120"/>
      <c r="BD155" s="90"/>
      <c r="BE155" s="90"/>
      <c r="BF155" s="90"/>
      <c r="BG155" s="90"/>
      <c r="BH155" s="90"/>
      <c r="BI155" s="90"/>
      <c r="BJ155" s="90"/>
      <c r="BK155" s="90"/>
      <c r="BL155" s="90"/>
    </row>
    <row r="156" spans="1:227" s="167" customFormat="1" ht="25.75" x14ac:dyDescent="0.4">
      <c r="A156" s="868" t="s">
        <v>198</v>
      </c>
      <c r="B156" s="868" t="s">
        <v>327</v>
      </c>
      <c r="C156" s="870" t="s">
        <v>328</v>
      </c>
      <c r="D156" s="16" t="s">
        <v>333</v>
      </c>
      <c r="E156" s="181"/>
      <c r="F156" s="54">
        <v>1.71</v>
      </c>
      <c r="G156" s="43"/>
      <c r="H156" s="43"/>
      <c r="I156" s="43"/>
      <c r="J156" s="43"/>
      <c r="K156" s="501">
        <f>SUM(F156:H156)</f>
        <v>1.71</v>
      </c>
      <c r="L156" s="512">
        <f t="shared" si="58"/>
        <v>100</v>
      </c>
      <c r="M156" s="513">
        <f t="shared" si="59"/>
        <v>0</v>
      </c>
      <c r="N156" s="504">
        <f t="shared" si="52"/>
        <v>2</v>
      </c>
      <c r="O156" s="23"/>
      <c r="P156" s="43">
        <v>1.8460000000000001</v>
      </c>
      <c r="Q156" s="171" t="s">
        <v>42</v>
      </c>
      <c r="R156" s="23"/>
      <c r="S156" s="200" t="s">
        <v>202</v>
      </c>
      <c r="T156" s="200" t="s">
        <v>202</v>
      </c>
      <c r="U156" s="592">
        <v>58</v>
      </c>
      <c r="V156" s="22">
        <v>16.38</v>
      </c>
      <c r="W156" s="592">
        <v>58</v>
      </c>
      <c r="X156" s="22">
        <v>16.38</v>
      </c>
      <c r="Y156" s="23"/>
      <c r="Z156" s="26">
        <v>71141</v>
      </c>
      <c r="AA156" s="172">
        <v>71.091694614573072</v>
      </c>
      <c r="AB156" s="173">
        <f>O156/AA156*1000000/365*1000</f>
        <v>0</v>
      </c>
      <c r="AC156" s="29"/>
      <c r="AD156" s="29"/>
      <c r="AE156" s="30"/>
      <c r="AF156" s="29"/>
      <c r="AG156" s="29"/>
      <c r="AH156" s="95"/>
      <c r="AI156" s="209"/>
      <c r="AJ156" s="209"/>
      <c r="AK156" s="209"/>
      <c r="AL156" s="210"/>
      <c r="AM156" s="176">
        <f>K156</f>
        <v>1.71</v>
      </c>
      <c r="AN156" s="177">
        <v>1.8460000000000001</v>
      </c>
      <c r="AO156" s="177">
        <v>1.8460000000000001</v>
      </c>
      <c r="AP156" s="177">
        <v>1.8460000000000001</v>
      </c>
      <c r="AQ156" s="178">
        <v>1.8460000000000001</v>
      </c>
      <c r="AR156" s="179">
        <f>AN156</f>
        <v>1.8460000000000001</v>
      </c>
      <c r="AS156" s="177">
        <v>1.8460000000000001</v>
      </c>
      <c r="AT156" s="179">
        <f>AVERAGE(AS156,AV156)</f>
        <v>1.8460000000000001</v>
      </c>
      <c r="AU156" s="179"/>
      <c r="AV156" s="177">
        <v>1.8460000000000001</v>
      </c>
      <c r="AW156" s="177"/>
      <c r="AX156" s="546">
        <v>1.8460000000000001</v>
      </c>
      <c r="AY156" s="180"/>
      <c r="AZ156" s="164"/>
      <c r="BA156" s="165"/>
      <c r="BB156" s="166"/>
      <c r="BC156" s="120"/>
      <c r="BD156" s="90"/>
      <c r="BE156" s="90"/>
      <c r="BF156" s="90"/>
      <c r="BG156" s="90"/>
      <c r="BH156" s="90"/>
      <c r="BI156" s="90"/>
      <c r="BJ156" s="90"/>
      <c r="BK156" s="90"/>
      <c r="BL156" s="90"/>
    </row>
    <row r="157" spans="1:227" s="167" customFormat="1" ht="38.15" x14ac:dyDescent="0.4">
      <c r="A157" s="868" t="s">
        <v>198</v>
      </c>
      <c r="B157" s="868" t="s">
        <v>327</v>
      </c>
      <c r="C157" s="870" t="s">
        <v>328</v>
      </c>
      <c r="D157" s="168" t="s">
        <v>331</v>
      </c>
      <c r="E157" s="169"/>
      <c r="F157" s="54">
        <v>0.33600000000000002</v>
      </c>
      <c r="G157" s="43">
        <v>2.2000000000000002</v>
      </c>
      <c r="H157" s="43"/>
      <c r="I157" s="43"/>
      <c r="J157" s="43"/>
      <c r="K157" s="501">
        <f>SUM(F157:H157)</f>
        <v>2.536</v>
      </c>
      <c r="L157" s="512">
        <f t="shared" si="58"/>
        <v>13.249211356466878</v>
      </c>
      <c r="M157" s="513">
        <f t="shared" si="59"/>
        <v>86.750788643533127</v>
      </c>
      <c r="N157" s="504">
        <f t="shared" si="52"/>
        <v>5</v>
      </c>
      <c r="O157" s="23"/>
      <c r="P157" s="43">
        <v>1.877</v>
      </c>
      <c r="Q157" s="171" t="s">
        <v>42</v>
      </c>
      <c r="R157" s="23"/>
      <c r="S157" s="200" t="s">
        <v>202</v>
      </c>
      <c r="T157" s="200" t="s">
        <v>202</v>
      </c>
      <c r="U157" s="592">
        <v>58</v>
      </c>
      <c r="V157" s="22">
        <v>16.38</v>
      </c>
      <c r="W157" s="592">
        <v>58</v>
      </c>
      <c r="X157" s="22">
        <v>16.38</v>
      </c>
      <c r="Y157" s="23">
        <v>9.1</v>
      </c>
      <c r="Z157" s="26">
        <v>37667</v>
      </c>
      <c r="AA157" s="172">
        <v>136.52443129064321</v>
      </c>
      <c r="AB157" s="173">
        <f>O157/AA157*1000000/365*1000</f>
        <v>0</v>
      </c>
      <c r="AC157" s="29"/>
      <c r="AD157" s="29"/>
      <c r="AE157" s="30"/>
      <c r="AF157" s="29"/>
      <c r="AG157" s="29"/>
      <c r="AH157" s="95"/>
      <c r="AI157" s="209"/>
      <c r="AJ157" s="209"/>
      <c r="AK157" s="209"/>
      <c r="AL157" s="210"/>
      <c r="AM157" s="176">
        <f>K157</f>
        <v>2.536</v>
      </c>
      <c r="AN157" s="177">
        <v>1.877</v>
      </c>
      <c r="AO157" s="177">
        <v>1.909</v>
      </c>
      <c r="AP157" s="177">
        <v>1.9359999999999999</v>
      </c>
      <c r="AQ157" s="178">
        <v>1.9430000000000001</v>
      </c>
      <c r="AR157" s="179">
        <f>AN157</f>
        <v>1.877</v>
      </c>
      <c r="AS157" s="177">
        <v>1.9430000000000001</v>
      </c>
      <c r="AT157" s="179">
        <f>AVERAGE(AS157,AV157)</f>
        <v>1.9710000000000001</v>
      </c>
      <c r="AU157" s="179"/>
      <c r="AV157" s="177">
        <v>1.9990000000000001</v>
      </c>
      <c r="AW157" s="177"/>
      <c r="AX157" s="546">
        <v>2.016</v>
      </c>
      <c r="AY157" s="180">
        <v>0.51800000000000002</v>
      </c>
      <c r="AZ157" s="164"/>
      <c r="BA157" s="165"/>
      <c r="BB157" s="166"/>
      <c r="BC157" s="120"/>
      <c r="BD157" s="90"/>
      <c r="BE157" s="90"/>
      <c r="BF157" s="90"/>
      <c r="BG157" s="90"/>
      <c r="BH157" s="90"/>
      <c r="BI157" s="90"/>
      <c r="BJ157" s="90"/>
      <c r="BK157" s="90"/>
      <c r="BL157" s="90"/>
    </row>
    <row r="158" spans="1:227" s="167" customFormat="1" ht="25.75" x14ac:dyDescent="0.4">
      <c r="A158" s="868" t="s">
        <v>198</v>
      </c>
      <c r="B158" s="868" t="s">
        <v>327</v>
      </c>
      <c r="C158" s="870" t="s">
        <v>328</v>
      </c>
      <c r="D158" s="168" t="s">
        <v>329</v>
      </c>
      <c r="E158" s="169"/>
      <c r="F158" s="54"/>
      <c r="G158" s="43">
        <v>1.119</v>
      </c>
      <c r="H158" s="43"/>
      <c r="I158" s="43"/>
      <c r="J158" s="43"/>
      <c r="K158" s="501">
        <f>SUM(F158:H158)</f>
        <v>1.119</v>
      </c>
      <c r="L158" s="512">
        <f t="shared" si="58"/>
        <v>0</v>
      </c>
      <c r="M158" s="513">
        <f t="shared" si="59"/>
        <v>100</v>
      </c>
      <c r="N158" s="504">
        <f t="shared" si="52"/>
        <v>3</v>
      </c>
      <c r="O158" s="23"/>
      <c r="P158" s="43">
        <v>1.119</v>
      </c>
      <c r="Q158" s="171" t="s">
        <v>42</v>
      </c>
      <c r="R158" s="23"/>
      <c r="S158" s="200" t="s">
        <v>202</v>
      </c>
      <c r="T158" s="200" t="s">
        <v>202</v>
      </c>
      <c r="U158" s="592">
        <v>58</v>
      </c>
      <c r="V158" s="22">
        <v>84.49</v>
      </c>
      <c r="W158" s="592">
        <v>58</v>
      </c>
      <c r="X158" s="22">
        <v>84.49</v>
      </c>
      <c r="Y158" s="23">
        <v>4.9000000000000004</v>
      </c>
      <c r="Z158" s="26">
        <v>10571</v>
      </c>
      <c r="AA158" s="172">
        <v>290.01545971597147</v>
      </c>
      <c r="AB158" s="173">
        <f>O158/AA158*1000000/365*1000</f>
        <v>0</v>
      </c>
      <c r="AC158" s="29"/>
      <c r="AD158" s="29"/>
      <c r="AE158" s="30"/>
      <c r="AF158" s="29"/>
      <c r="AG158" s="29"/>
      <c r="AH158" s="31"/>
      <c r="AI158" s="174"/>
      <c r="AJ158" s="174"/>
      <c r="AK158" s="174"/>
      <c r="AL158" s="175"/>
      <c r="AM158" s="176">
        <f>K158</f>
        <v>1.119</v>
      </c>
      <c r="AN158" s="177">
        <v>1.119</v>
      </c>
      <c r="AO158" s="177">
        <v>1.1879999999999999</v>
      </c>
      <c r="AP158" s="177">
        <v>1.3129999999999999</v>
      </c>
      <c r="AQ158" s="178">
        <v>1.45</v>
      </c>
      <c r="AR158" s="179">
        <f>AN158</f>
        <v>1.119</v>
      </c>
      <c r="AS158" s="177">
        <v>1.2609999999999999</v>
      </c>
      <c r="AT158" s="179">
        <f>AVERAGE(AS158,AV158)</f>
        <v>1.399</v>
      </c>
      <c r="AU158" s="179"/>
      <c r="AV158" s="177">
        <v>1.5369999999999999</v>
      </c>
      <c r="AW158" s="177"/>
      <c r="AX158" s="546">
        <v>1.873</v>
      </c>
      <c r="AY158" s="180">
        <v>-0.754</v>
      </c>
      <c r="AZ158" s="164"/>
      <c r="BA158" s="165"/>
      <c r="BB158" s="166"/>
      <c r="BC158" s="120"/>
      <c r="BD158" s="90"/>
      <c r="BE158" s="90"/>
      <c r="BF158" s="90"/>
      <c r="BG158" s="90"/>
      <c r="BH158" s="90"/>
      <c r="BI158" s="90"/>
      <c r="BJ158" s="90"/>
      <c r="BK158" s="90"/>
      <c r="BL158" s="90"/>
    </row>
    <row r="159" spans="1:227" s="167" customFormat="1" ht="25.75" x14ac:dyDescent="0.4">
      <c r="A159" s="868" t="s">
        <v>198</v>
      </c>
      <c r="B159" s="868" t="s">
        <v>327</v>
      </c>
      <c r="C159" s="870" t="s">
        <v>328</v>
      </c>
      <c r="D159" s="168" t="s">
        <v>330</v>
      </c>
      <c r="E159" s="169"/>
      <c r="F159" s="54"/>
      <c r="G159" s="43">
        <v>0.78</v>
      </c>
      <c r="H159" s="43"/>
      <c r="I159" s="43"/>
      <c r="J159" s="43"/>
      <c r="K159" s="501">
        <f>SUM(F159:H159)</f>
        <v>0.78</v>
      </c>
      <c r="L159" s="512">
        <f t="shared" si="58"/>
        <v>0</v>
      </c>
      <c r="M159" s="513">
        <f t="shared" si="59"/>
        <v>100</v>
      </c>
      <c r="N159" s="504">
        <f t="shared" si="52"/>
        <v>3</v>
      </c>
      <c r="O159" s="23"/>
      <c r="P159" s="43">
        <v>0.33800000000000002</v>
      </c>
      <c r="Q159" s="171" t="s">
        <v>42</v>
      </c>
      <c r="R159" s="23"/>
      <c r="S159" s="200" t="s">
        <v>202</v>
      </c>
      <c r="T159" s="200" t="s">
        <v>202</v>
      </c>
      <c r="U159" s="592">
        <v>58</v>
      </c>
      <c r="V159" s="22">
        <v>84.35</v>
      </c>
      <c r="W159" s="592">
        <v>58</v>
      </c>
      <c r="X159" s="22">
        <v>84.35</v>
      </c>
      <c r="Y159" s="23">
        <v>11.1</v>
      </c>
      <c r="Z159" s="26">
        <v>7934</v>
      </c>
      <c r="AA159" s="172">
        <v>116.71633441647015</v>
      </c>
      <c r="AB159" s="173">
        <f>O159/AA159*1000000/365*1000</f>
        <v>0</v>
      </c>
      <c r="AC159" s="29"/>
      <c r="AD159" s="29"/>
      <c r="AE159" s="30"/>
      <c r="AF159" s="29"/>
      <c r="AG159" s="29"/>
      <c r="AH159" s="31"/>
      <c r="AI159" s="174"/>
      <c r="AJ159" s="174"/>
      <c r="AK159" s="174"/>
      <c r="AL159" s="175"/>
      <c r="AM159" s="176">
        <f>K159</f>
        <v>0.78</v>
      </c>
      <c r="AN159" s="177">
        <v>0.72199999999999998</v>
      </c>
      <c r="AO159" s="177">
        <v>0.76600000000000001</v>
      </c>
      <c r="AP159" s="177">
        <v>0.84599999999999997</v>
      </c>
      <c r="AQ159" s="178">
        <v>0.93500000000000005</v>
      </c>
      <c r="AR159" s="179">
        <f>AN159</f>
        <v>0.72199999999999998</v>
      </c>
      <c r="AS159" s="177">
        <v>0.81299999999999994</v>
      </c>
      <c r="AT159" s="179">
        <f>AVERAGE(AS159,AV159)</f>
        <v>0.90199999999999991</v>
      </c>
      <c r="AU159" s="179"/>
      <c r="AV159" s="177">
        <v>0.99099999999999999</v>
      </c>
      <c r="AW159" s="177"/>
      <c r="AX159" s="546">
        <v>1.208</v>
      </c>
      <c r="AY159" s="180">
        <v>-0.42799999999999999</v>
      </c>
      <c r="AZ159" s="164"/>
      <c r="BA159" s="165"/>
      <c r="BB159" s="166"/>
      <c r="BC159" s="120"/>
      <c r="BD159" s="90"/>
      <c r="BE159" s="90"/>
      <c r="BF159" s="90"/>
      <c r="BG159" s="90"/>
      <c r="BH159" s="90"/>
      <c r="BI159" s="90"/>
      <c r="BJ159" s="90"/>
      <c r="BK159" s="90"/>
      <c r="BL159" s="90"/>
    </row>
    <row r="160" spans="1:227" s="167" customFormat="1" ht="24.9" x14ac:dyDescent="0.4">
      <c r="A160" s="868" t="s">
        <v>393</v>
      </c>
      <c r="B160" s="868" t="s">
        <v>515</v>
      </c>
      <c r="C160" s="911" t="s">
        <v>516</v>
      </c>
      <c r="D160" s="284" t="s">
        <v>517</v>
      </c>
      <c r="E160" s="612"/>
      <c r="F160" s="76"/>
      <c r="G160" s="77"/>
      <c r="H160" s="77"/>
      <c r="I160" s="650"/>
      <c r="J160" s="650"/>
      <c r="K160" s="654">
        <v>9.7333333333333325</v>
      </c>
      <c r="L160" s="660">
        <f t="shared" si="58"/>
        <v>0</v>
      </c>
      <c r="M160" s="669">
        <f t="shared" si="59"/>
        <v>0</v>
      </c>
      <c r="N160" s="506">
        <f t="shared" si="52"/>
        <v>3</v>
      </c>
      <c r="O160" s="1203"/>
      <c r="P160" s="698">
        <v>7.4296389616409986</v>
      </c>
      <c r="Q160" s="702" t="s">
        <v>42</v>
      </c>
      <c r="R160" s="710"/>
      <c r="S160" s="715"/>
      <c r="T160" s="731"/>
      <c r="U160" s="788"/>
      <c r="V160" s="736"/>
      <c r="W160" s="933"/>
      <c r="X160" s="740"/>
      <c r="Y160" s="710"/>
      <c r="Z160" s="747">
        <v>49226.947967976099</v>
      </c>
      <c r="AA160" s="757">
        <f>P160*1000000000/365/Z160</f>
        <v>413.49659236673324</v>
      </c>
      <c r="AB160" s="766"/>
      <c r="AC160" s="772"/>
      <c r="AD160" s="772"/>
      <c r="AE160" s="772"/>
      <c r="AF160" s="772"/>
      <c r="AG160" s="772"/>
      <c r="AH160" s="793"/>
      <c r="AI160" s="111"/>
      <c r="AJ160" s="111"/>
      <c r="AK160" s="111"/>
      <c r="AL160" s="280"/>
      <c r="AM160" s="810"/>
      <c r="AN160" s="272"/>
      <c r="AO160" s="272"/>
      <c r="AP160" s="282"/>
      <c r="AQ160" s="283"/>
      <c r="AR160" s="272"/>
      <c r="AS160" s="272"/>
      <c r="AT160" s="272">
        <v>10.972220572011192</v>
      </c>
      <c r="AU160" s="272"/>
      <c r="AV160" s="282"/>
      <c r="AW160" s="558">
        <f t="shared" ref="AW160:AW170" si="63">K160-AT160</f>
        <v>-1.2388872386778598</v>
      </c>
      <c r="AX160" s="552"/>
      <c r="AY160" s="826"/>
      <c r="BA160" s="296"/>
      <c r="BB160" s="166"/>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row>
    <row r="161" spans="1:227" s="167" customFormat="1" ht="24.9" x14ac:dyDescent="0.4">
      <c r="A161" s="868" t="s">
        <v>393</v>
      </c>
      <c r="B161" s="868" t="s">
        <v>515</v>
      </c>
      <c r="C161" s="1285" t="s">
        <v>516</v>
      </c>
      <c r="D161" s="284" t="s">
        <v>518</v>
      </c>
      <c r="E161" s="1164"/>
      <c r="F161" s="630"/>
      <c r="G161" s="17"/>
      <c r="H161" s="17"/>
      <c r="I161" s="17"/>
      <c r="J161" s="17"/>
      <c r="K161" s="653">
        <v>0.65042999999999995</v>
      </c>
      <c r="L161" s="526">
        <f t="shared" si="58"/>
        <v>0</v>
      </c>
      <c r="M161" s="668">
        <f t="shared" si="59"/>
        <v>0</v>
      </c>
      <c r="N161" s="348">
        <f t="shared" si="52"/>
        <v>2</v>
      </c>
      <c r="O161" s="1399"/>
      <c r="P161" s="1214">
        <v>1.1051977790300236</v>
      </c>
      <c r="Q161" s="701" t="s">
        <v>42</v>
      </c>
      <c r="R161" s="709"/>
      <c r="S161" s="722"/>
      <c r="T161" s="732"/>
      <c r="U161" s="929"/>
      <c r="V161" s="736"/>
      <c r="W161" s="935"/>
      <c r="X161" s="738"/>
      <c r="Y161" s="712"/>
      <c r="Z161" s="745">
        <v>76311.826366213441</v>
      </c>
      <c r="AA161" s="351">
        <f>P161*1000000000/365/Z161</f>
        <v>39.678504169188663</v>
      </c>
      <c r="AB161" s="765"/>
      <c r="AC161" s="771"/>
      <c r="AD161" s="771"/>
      <c r="AE161" s="771"/>
      <c r="AF161" s="771"/>
      <c r="AG161" s="771"/>
      <c r="AH161" s="790"/>
      <c r="AI161" s="90"/>
      <c r="AJ161" s="90"/>
      <c r="AK161" s="90"/>
      <c r="AL161" s="121"/>
      <c r="AM161" s="809"/>
      <c r="AN161" s="252"/>
      <c r="AO161" s="252"/>
      <c r="AP161" s="263"/>
      <c r="AQ161" s="264"/>
      <c r="AR161" s="252"/>
      <c r="AS161" s="252"/>
      <c r="AT161" s="252">
        <v>1.6804504124515336</v>
      </c>
      <c r="AU161" s="252"/>
      <c r="AV161" s="263"/>
      <c r="AW161" s="557">
        <f t="shared" si="63"/>
        <v>-1.0300204124515338</v>
      </c>
      <c r="AX161" s="551"/>
      <c r="AY161" s="826"/>
      <c r="BA161" s="296"/>
      <c r="BB161" s="166"/>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row>
    <row r="162" spans="1:227" s="167" customFormat="1" ht="24.9" x14ac:dyDescent="0.4">
      <c r="A162" s="868" t="s">
        <v>393</v>
      </c>
      <c r="B162" s="868" t="s">
        <v>515</v>
      </c>
      <c r="C162" s="1285" t="s">
        <v>516</v>
      </c>
      <c r="D162" s="284" t="s">
        <v>519</v>
      </c>
      <c r="E162" s="605"/>
      <c r="F162" s="20"/>
      <c r="G162" s="21"/>
      <c r="H162" s="21"/>
      <c r="I162" s="21"/>
      <c r="J162" s="21"/>
      <c r="K162" s="651">
        <v>8.9846153846153847</v>
      </c>
      <c r="L162" s="659">
        <f t="shared" si="58"/>
        <v>0</v>
      </c>
      <c r="M162" s="666">
        <f t="shared" si="59"/>
        <v>0</v>
      </c>
      <c r="N162" s="504">
        <f t="shared" si="52"/>
        <v>3</v>
      </c>
      <c r="O162" s="679"/>
      <c r="P162" s="693">
        <v>8.7865569537146193</v>
      </c>
      <c r="Q162" s="151" t="s">
        <v>42</v>
      </c>
      <c r="R162" s="707"/>
      <c r="S162" s="715"/>
      <c r="T162" s="726"/>
      <c r="U162" s="929"/>
      <c r="V162" s="736"/>
      <c r="W162" s="935"/>
      <c r="X162" s="736"/>
      <c r="Y162" s="707"/>
      <c r="Z162" s="742">
        <v>90567.784272436838</v>
      </c>
      <c r="AA162" s="754">
        <f>P162*1000000000/365/Z162</f>
        <v>265.79825233315955</v>
      </c>
      <c r="AB162" s="762"/>
      <c r="AC162" s="769"/>
      <c r="AD162" s="769"/>
      <c r="AE162" s="769"/>
      <c r="AF162" s="769"/>
      <c r="AG162" s="769"/>
      <c r="AH162" s="785"/>
      <c r="AI162" s="90"/>
      <c r="AJ162" s="90"/>
      <c r="AK162" s="90"/>
      <c r="AL162" s="121"/>
      <c r="AM162" s="805"/>
      <c r="AN162" s="252"/>
      <c r="AO162" s="252"/>
      <c r="AP162" s="263"/>
      <c r="AQ162" s="264"/>
      <c r="AR162" s="252"/>
      <c r="AS162" s="252"/>
      <c r="AT162" s="252">
        <v>14.817722467623268</v>
      </c>
      <c r="AU162" s="252"/>
      <c r="AV162" s="263"/>
      <c r="AW162" s="557">
        <f t="shared" si="63"/>
        <v>-5.8331070830078833</v>
      </c>
      <c r="AX162" s="551"/>
      <c r="AY162" s="826"/>
      <c r="BA162" s="296"/>
      <c r="BB162" s="166"/>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row>
    <row r="163" spans="1:227" s="167" customFormat="1" ht="24.9" x14ac:dyDescent="0.4">
      <c r="A163" s="868" t="s">
        <v>393</v>
      </c>
      <c r="B163" s="868" t="s">
        <v>515</v>
      </c>
      <c r="C163" s="1285" t="s">
        <v>516</v>
      </c>
      <c r="D163" s="301" t="s">
        <v>520</v>
      </c>
      <c r="E163" s="1160"/>
      <c r="F163" s="20"/>
      <c r="G163" s="21"/>
      <c r="H163" s="21"/>
      <c r="I163" s="21"/>
      <c r="J163" s="21"/>
      <c r="K163" s="651">
        <v>0.74123076923076925</v>
      </c>
      <c r="L163" s="659">
        <f t="shared" si="58"/>
        <v>0</v>
      </c>
      <c r="M163" s="666">
        <f t="shared" si="59"/>
        <v>0</v>
      </c>
      <c r="N163" s="504">
        <f t="shared" si="52"/>
        <v>3</v>
      </c>
      <c r="O163" s="679"/>
      <c r="P163" s="693">
        <v>0.62261508374999985</v>
      </c>
      <c r="Q163" s="151" t="s">
        <v>42</v>
      </c>
      <c r="R163" s="707"/>
      <c r="S163" s="715"/>
      <c r="T163" s="729"/>
      <c r="U163" s="929"/>
      <c r="V163" s="736"/>
      <c r="W163" s="935"/>
      <c r="X163" s="736"/>
      <c r="Y163" s="707"/>
      <c r="Z163" s="742">
        <v>14767.596411071077</v>
      </c>
      <c r="AA163" s="754">
        <f>P163*1000000000/365/Z163</f>
        <v>115.50930175212449</v>
      </c>
      <c r="AB163" s="762"/>
      <c r="AC163" s="769"/>
      <c r="AD163" s="769"/>
      <c r="AE163" s="769"/>
      <c r="AF163" s="769"/>
      <c r="AG163" s="769"/>
      <c r="AH163" s="785"/>
      <c r="AI163" s="90"/>
      <c r="AJ163" s="90"/>
      <c r="AK163" s="90"/>
      <c r="AL163" s="121"/>
      <c r="AM163" s="805"/>
      <c r="AN163" s="252"/>
      <c r="AO163" s="252"/>
      <c r="AP163" s="263"/>
      <c r="AQ163" s="264"/>
      <c r="AR163" s="252"/>
      <c r="AS163" s="252"/>
      <c r="AT163" s="252">
        <v>1.1403135100555795</v>
      </c>
      <c r="AU163" s="252"/>
      <c r="AV163" s="263"/>
      <c r="AW163" s="557">
        <f t="shared" si="63"/>
        <v>-0.39908274082481021</v>
      </c>
      <c r="AX163" s="551"/>
      <c r="AY163" s="826"/>
      <c r="BB163" s="166"/>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row>
    <row r="164" spans="1:227" s="167" customFormat="1" ht="17.600000000000001" x14ac:dyDescent="0.4">
      <c r="A164" s="868" t="s">
        <v>865</v>
      </c>
      <c r="B164" s="868" t="s">
        <v>925</v>
      </c>
      <c r="C164" s="974" t="s">
        <v>934</v>
      </c>
      <c r="D164" s="412" t="s">
        <v>935</v>
      </c>
      <c r="E164" s="994"/>
      <c r="F164" s="414">
        <v>2.798</v>
      </c>
      <c r="G164" s="415"/>
      <c r="H164" s="411" t="s">
        <v>202</v>
      </c>
      <c r="I164" s="21"/>
      <c r="J164" s="21"/>
      <c r="K164" s="651">
        <f>IF(ISNUMBER(F164),F164,0)+IF(ISNUMBER(G164),G164,0)+IF(ISNUMBER(H164),H164,0)</f>
        <v>2.798</v>
      </c>
      <c r="L164" s="659">
        <f>IF(IF(ISNUMBER(K164),K164,0)&gt;0,IF(ISNUMBER(F164),F164,0)/K164*100,"")</f>
        <v>100</v>
      </c>
      <c r="M164" s="666">
        <f>IF(IF(ISNUMBER(K164),K164,0)&gt;0,(IF(ISNUMBER(G164),G164,0)+IF(ISNUMBER(H164),H164,0))/K164*100,"")</f>
        <v>0</v>
      </c>
      <c r="N164" s="504">
        <f t="shared" si="52"/>
        <v>3</v>
      </c>
      <c r="O164" s="707"/>
      <c r="P164" s="1032">
        <f>AA164*Z164/1000000000*365</f>
        <v>2.7950000000000004</v>
      </c>
      <c r="Q164" s="151" t="s">
        <v>42</v>
      </c>
      <c r="R164" s="707"/>
      <c r="S164" s="715"/>
      <c r="T164" s="726"/>
      <c r="U164" s="929"/>
      <c r="V164" s="736"/>
      <c r="W164" s="935"/>
      <c r="X164" s="736"/>
      <c r="Y164" s="707"/>
      <c r="Z164" s="742">
        <v>31068</v>
      </c>
      <c r="AA164" s="754">
        <v>246.47657546592453</v>
      </c>
      <c r="AB164" s="762"/>
      <c r="AC164" s="769"/>
      <c r="AD164" s="769"/>
      <c r="AE164" s="769"/>
      <c r="AF164" s="769"/>
      <c r="AG164" s="769"/>
      <c r="AH164" s="785"/>
      <c r="AI164" s="373">
        <v>33305</v>
      </c>
      <c r="AJ164" s="373">
        <v>35629</v>
      </c>
      <c r="AK164" s="373">
        <v>38039</v>
      </c>
      <c r="AL164" s="342">
        <v>40612</v>
      </c>
      <c r="AM164" s="1063"/>
      <c r="AN164" s="373"/>
      <c r="AO164" s="292"/>
      <c r="AP164" s="295"/>
      <c r="AQ164" s="264">
        <v>2.7949999999999999</v>
      </c>
      <c r="AR164" s="292">
        <v>2.996</v>
      </c>
      <c r="AS164" s="292">
        <v>3.2050000000000001</v>
      </c>
      <c r="AT164" s="292">
        <v>3.4220000000000002</v>
      </c>
      <c r="AU164" s="292">
        <v>3.653</v>
      </c>
      <c r="AV164" s="295"/>
      <c r="AW164" s="559">
        <f t="shared" si="63"/>
        <v>-0.62400000000000011</v>
      </c>
      <c r="AX164" s="551"/>
      <c r="AY164" s="826"/>
      <c r="BA164" s="296"/>
      <c r="BB164" s="166"/>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row>
    <row r="165" spans="1:227" s="167" customFormat="1" ht="17.600000000000001" x14ac:dyDescent="0.4">
      <c r="A165" s="868" t="s">
        <v>865</v>
      </c>
      <c r="B165" s="868" t="s">
        <v>925</v>
      </c>
      <c r="C165" s="974" t="s">
        <v>934</v>
      </c>
      <c r="D165" s="383" t="s">
        <v>936</v>
      </c>
      <c r="E165" s="1154"/>
      <c r="F165" s="414">
        <v>0.34899999999999998</v>
      </c>
      <c r="G165" s="415"/>
      <c r="H165" s="411" t="s">
        <v>202</v>
      </c>
      <c r="I165" s="21"/>
      <c r="J165" s="21"/>
      <c r="K165" s="651">
        <f>IF(ISNUMBER(F165),F165,0)+IF(ISNUMBER(G165),G165,0)+IF(ISNUMBER(H165),H165,0)</f>
        <v>0.34899999999999998</v>
      </c>
      <c r="L165" s="659">
        <f>IF(IF(ISNUMBER(K165),K165,0)&gt;0,IF(ISNUMBER(F165),F165,0)/K165*100,"")</f>
        <v>100</v>
      </c>
      <c r="M165" s="666">
        <f>IF(IF(ISNUMBER(K165),K165,0)&gt;0,(IF(ISNUMBER(G165),G165,0)+IF(ISNUMBER(H165),H165,0))/K165*100,"")</f>
        <v>0</v>
      </c>
      <c r="N165" s="504">
        <f t="shared" si="52"/>
        <v>5</v>
      </c>
      <c r="O165" s="707"/>
      <c r="P165" s="1032">
        <f>AA165*Z165/1000000000*365</f>
        <v>0.21551665499157899</v>
      </c>
      <c r="Q165" s="151" t="s">
        <v>42</v>
      </c>
      <c r="R165" s="707"/>
      <c r="S165" s="715"/>
      <c r="T165" s="729"/>
      <c r="U165" s="929"/>
      <c r="V165" s="736"/>
      <c r="W165" s="935"/>
      <c r="X165" s="736"/>
      <c r="Y165" s="707"/>
      <c r="Z165" s="742">
        <v>4636</v>
      </c>
      <c r="AA165" s="754">
        <v>127.36337122908209</v>
      </c>
      <c r="AB165" s="762"/>
      <c r="AC165" s="769"/>
      <c r="AD165" s="769"/>
      <c r="AE165" s="769"/>
      <c r="AF165" s="769"/>
      <c r="AG165" s="769"/>
      <c r="AH165" s="785"/>
      <c r="AI165" s="261">
        <v>4644</v>
      </c>
      <c r="AJ165" s="261">
        <v>4648</v>
      </c>
      <c r="AK165" s="261">
        <v>4653</v>
      </c>
      <c r="AL165" s="342"/>
      <c r="AM165" s="1063"/>
      <c r="AN165" s="261"/>
      <c r="AO165" s="252"/>
      <c r="AP165" s="263"/>
      <c r="AQ165" s="264">
        <v>0.21551665499157896</v>
      </c>
      <c r="AR165" s="252">
        <v>0.2240982656755679</v>
      </c>
      <c r="AS165" s="252">
        <v>0.23250806831756232</v>
      </c>
      <c r="AT165" s="252">
        <v>0.24098380450005544</v>
      </c>
      <c r="AU165" s="252"/>
      <c r="AV165" s="263"/>
      <c r="AW165" s="557">
        <f t="shared" si="63"/>
        <v>0.10801619549994454</v>
      </c>
      <c r="AX165" s="551"/>
      <c r="AY165" s="826"/>
      <c r="BB165" s="166"/>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row>
    <row r="166" spans="1:227" s="167" customFormat="1" ht="17.600000000000001" x14ac:dyDescent="0.4">
      <c r="A166" s="868" t="s">
        <v>865</v>
      </c>
      <c r="B166" s="868" t="s">
        <v>925</v>
      </c>
      <c r="C166" s="977" t="s">
        <v>934</v>
      </c>
      <c r="D166" s="383" t="s">
        <v>937</v>
      </c>
      <c r="E166" s="1154"/>
      <c r="F166" s="414">
        <v>0.45600000000000002</v>
      </c>
      <c r="G166" s="415"/>
      <c r="H166" s="411" t="s">
        <v>202</v>
      </c>
      <c r="I166" s="21"/>
      <c r="J166" s="21"/>
      <c r="K166" s="651">
        <f>IF(ISNUMBER(F166),F166,0)+IF(ISNUMBER(G166),G166,0)+IF(ISNUMBER(H166),H166,0)</f>
        <v>0.45600000000000002</v>
      </c>
      <c r="L166" s="659">
        <f>IF(IF(ISNUMBER(K166),K166,0)&gt;0,IF(ISNUMBER(F166),F166,0)/K166*100,"")</f>
        <v>100</v>
      </c>
      <c r="M166" s="666">
        <f>IF(IF(ISNUMBER(K166),K166,0)&gt;0,(IF(ISNUMBER(G166),G166,0)+IF(ISNUMBER(H166),H166,0))/K166*100,"")</f>
        <v>0</v>
      </c>
      <c r="N166" s="504">
        <f t="shared" si="52"/>
        <v>5</v>
      </c>
      <c r="O166" s="707"/>
      <c r="P166" s="1032">
        <f>AA166*Z166/1000000000*365</f>
        <v>0.18660120181636358</v>
      </c>
      <c r="Q166" s="151" t="s">
        <v>42</v>
      </c>
      <c r="R166" s="707"/>
      <c r="S166" s="715"/>
      <c r="T166" s="729"/>
      <c r="U166" s="785"/>
      <c r="V166" s="736"/>
      <c r="W166" s="936"/>
      <c r="X166" s="736"/>
      <c r="Y166" s="707"/>
      <c r="Z166" s="742">
        <v>3998</v>
      </c>
      <c r="AA166" s="754">
        <v>127.87297882938975</v>
      </c>
      <c r="AB166" s="762"/>
      <c r="AC166" s="769"/>
      <c r="AD166" s="769"/>
      <c r="AE166" s="769"/>
      <c r="AF166" s="769"/>
      <c r="AG166" s="769"/>
      <c r="AH166" s="785"/>
      <c r="AI166" s="373">
        <v>4158</v>
      </c>
      <c r="AJ166" s="373">
        <v>4321</v>
      </c>
      <c r="AK166" s="373">
        <v>4491</v>
      </c>
      <c r="AL166" s="342"/>
      <c r="AM166" s="1063"/>
      <c r="AN166" s="373"/>
      <c r="AO166" s="292"/>
      <c r="AP166" s="295"/>
      <c r="AQ166" s="264">
        <v>0.18660120181636361</v>
      </c>
      <c r="AR166" s="292">
        <v>0.20141953776000002</v>
      </c>
      <c r="AS166" s="292">
        <v>0.21695420067545451</v>
      </c>
      <c r="AT166" s="292">
        <v>0.23342900912181822</v>
      </c>
      <c r="AU166" s="292"/>
      <c r="AV166" s="295"/>
      <c r="AW166" s="559">
        <f t="shared" si="63"/>
        <v>0.2225709908781818</v>
      </c>
      <c r="AX166" s="551"/>
      <c r="AY166" s="826"/>
      <c r="BA166" s="296"/>
      <c r="BB166" s="166"/>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row>
    <row r="167" spans="1:227" s="167" customFormat="1" ht="37.299999999999997" x14ac:dyDescent="0.4">
      <c r="A167" s="868" t="s">
        <v>393</v>
      </c>
      <c r="B167" s="868" t="s">
        <v>472</v>
      </c>
      <c r="C167" s="909" t="s">
        <v>473</v>
      </c>
      <c r="D167" s="284" t="s">
        <v>474</v>
      </c>
      <c r="E167" s="605"/>
      <c r="F167" s="20"/>
      <c r="G167" s="21"/>
      <c r="H167" s="21"/>
      <c r="I167" s="21"/>
      <c r="J167" s="21"/>
      <c r="K167" s="651">
        <v>6.9958333333333336</v>
      </c>
      <c r="L167" s="659">
        <f t="shared" ref="L167:L174" si="64">IF(K167&gt;0,IF(ISNUMBER(F167),F167,0)/K167*100,"")</f>
        <v>0</v>
      </c>
      <c r="M167" s="666">
        <f t="shared" ref="M167:M174" si="65">IF(K167&gt;0,(IF(ISNUMBER(G167),G167,0)+IF(ISNUMBER(H167),H167,0))/K167*100,"")</f>
        <v>0</v>
      </c>
      <c r="N167" s="504">
        <f t="shared" si="52"/>
        <v>3</v>
      </c>
      <c r="O167" s="1202"/>
      <c r="P167" s="693">
        <v>6.5197789831730768</v>
      </c>
      <c r="Q167" s="151" t="s">
        <v>42</v>
      </c>
      <c r="R167" s="707"/>
      <c r="S167" s="715"/>
      <c r="T167" s="729"/>
      <c r="U167" s="788"/>
      <c r="V167" s="736"/>
      <c r="W167" s="933"/>
      <c r="X167" s="736"/>
      <c r="Y167" s="707"/>
      <c r="Z167" s="742">
        <v>74307.874442051267</v>
      </c>
      <c r="AA167" s="754">
        <f>P167*1000000000/365/Z167</f>
        <v>240.3837857992676</v>
      </c>
      <c r="AB167" s="762"/>
      <c r="AC167" s="769"/>
      <c r="AD167" s="769"/>
      <c r="AE167" s="769"/>
      <c r="AF167" s="769"/>
      <c r="AG167" s="769"/>
      <c r="AH167" s="785"/>
      <c r="AI167" s="2"/>
      <c r="AJ167" s="2"/>
      <c r="AK167" s="2"/>
      <c r="AL167" s="121"/>
      <c r="AM167" s="805"/>
      <c r="AN167" s="292"/>
      <c r="AO167" s="292"/>
      <c r="AP167" s="295"/>
      <c r="AQ167" s="264"/>
      <c r="AR167" s="292"/>
      <c r="AS167" s="292"/>
      <c r="AT167" s="292">
        <v>14.863432566603541</v>
      </c>
      <c r="AU167" s="292"/>
      <c r="AV167" s="295"/>
      <c r="AW167" s="559">
        <f t="shared" si="63"/>
        <v>-7.8675992332702069</v>
      </c>
      <c r="AX167" s="551"/>
      <c r="AY167" s="826"/>
      <c r="BA167" s="296"/>
      <c r="BB167" s="166"/>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row>
    <row r="168" spans="1:227" s="167" customFormat="1" ht="24.9" x14ac:dyDescent="0.4">
      <c r="A168" s="868" t="s">
        <v>393</v>
      </c>
      <c r="B168" s="868" t="s">
        <v>472</v>
      </c>
      <c r="C168" s="909" t="s">
        <v>473</v>
      </c>
      <c r="D168" s="284" t="s">
        <v>475</v>
      </c>
      <c r="E168" s="605"/>
      <c r="F168" s="20"/>
      <c r="G168" s="21"/>
      <c r="H168" s="21"/>
      <c r="I168" s="21"/>
      <c r="J168" s="21"/>
      <c r="K168" s="651">
        <v>1.022</v>
      </c>
      <c r="L168" s="659">
        <f t="shared" si="64"/>
        <v>0</v>
      </c>
      <c r="M168" s="666">
        <f t="shared" si="65"/>
        <v>0</v>
      </c>
      <c r="N168" s="504">
        <f t="shared" si="52"/>
        <v>3</v>
      </c>
      <c r="O168" s="681"/>
      <c r="P168" s="693">
        <v>0.80294923835763965</v>
      </c>
      <c r="Q168" s="151" t="s">
        <v>42</v>
      </c>
      <c r="R168" s="707"/>
      <c r="S168" s="715"/>
      <c r="T168" s="729"/>
      <c r="U168" s="788"/>
      <c r="V168" s="736"/>
      <c r="W168" s="933"/>
      <c r="X168" s="736"/>
      <c r="Y168" s="707"/>
      <c r="Z168" s="742">
        <v>10327.432603442872</v>
      </c>
      <c r="AA168" s="754">
        <f>P168*1000000000/365/Z168</f>
        <v>213.01140481651373</v>
      </c>
      <c r="AB168" s="762"/>
      <c r="AC168" s="769"/>
      <c r="AD168" s="769"/>
      <c r="AE168" s="769"/>
      <c r="AF168" s="769"/>
      <c r="AG168" s="769"/>
      <c r="AH168" s="785"/>
      <c r="AI168" s="2"/>
      <c r="AJ168" s="2"/>
      <c r="AK168" s="2"/>
      <c r="AL168" s="121"/>
      <c r="AM168" s="805"/>
      <c r="AN168" s="292"/>
      <c r="AO168" s="292"/>
      <c r="AP168" s="295"/>
      <c r="AQ168" s="264"/>
      <c r="AR168" s="292"/>
      <c r="AS168" s="292"/>
      <c r="AT168" s="292">
        <v>1.8505197674530289</v>
      </c>
      <c r="AU168" s="292"/>
      <c r="AV168" s="295"/>
      <c r="AW168" s="559">
        <f t="shared" si="63"/>
        <v>-0.82851976745302891</v>
      </c>
      <c r="AX168" s="551"/>
      <c r="AY168" s="826"/>
      <c r="BA168" s="296"/>
      <c r="BB168" s="166"/>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row>
    <row r="169" spans="1:227" s="167" customFormat="1" ht="37.299999999999997" x14ac:dyDescent="0.4">
      <c r="A169" s="868" t="s">
        <v>393</v>
      </c>
      <c r="B169" s="868" t="s">
        <v>472</v>
      </c>
      <c r="C169" s="909" t="s">
        <v>473</v>
      </c>
      <c r="D169" s="284" t="s">
        <v>476</v>
      </c>
      <c r="E169" s="605"/>
      <c r="F169" s="20"/>
      <c r="G169" s="21"/>
      <c r="H169" s="21"/>
      <c r="I169" s="21"/>
      <c r="J169" s="21"/>
      <c r="K169" s="651">
        <v>0.13991666666666666</v>
      </c>
      <c r="L169" s="659">
        <f t="shared" si="64"/>
        <v>0</v>
      </c>
      <c r="M169" s="666">
        <f t="shared" si="65"/>
        <v>0</v>
      </c>
      <c r="N169" s="504">
        <f t="shared" si="52"/>
        <v>2</v>
      </c>
      <c r="O169" s="1202"/>
      <c r="P169" s="693">
        <v>0.28327080600000004</v>
      </c>
      <c r="Q169" s="151" t="s">
        <v>42</v>
      </c>
      <c r="R169" s="707"/>
      <c r="S169" s="715"/>
      <c r="T169" s="729"/>
      <c r="U169" s="788"/>
      <c r="V169" s="736"/>
      <c r="W169" s="933"/>
      <c r="X169" s="736"/>
      <c r="Y169" s="707"/>
      <c r="Z169" s="742">
        <v>6919.3397721026631</v>
      </c>
      <c r="AA169" s="754">
        <f>P169*1000000000/365/Z169</f>
        <v>112.16162604545174</v>
      </c>
      <c r="AB169" s="762"/>
      <c r="AC169" s="769"/>
      <c r="AD169" s="769"/>
      <c r="AE169" s="769"/>
      <c r="AF169" s="769"/>
      <c r="AG169" s="769"/>
      <c r="AH169" s="785"/>
      <c r="AI169" s="2"/>
      <c r="AJ169" s="2"/>
      <c r="AK169" s="2"/>
      <c r="AL169" s="121"/>
      <c r="AM169" s="805"/>
      <c r="AN169" s="292"/>
      <c r="AO169" s="292"/>
      <c r="AP169" s="295"/>
      <c r="AQ169" s="264"/>
      <c r="AR169" s="292"/>
      <c r="AS169" s="292"/>
      <c r="AT169" s="292">
        <v>0.55712264840805481</v>
      </c>
      <c r="AU169" s="292"/>
      <c r="AV169" s="295"/>
      <c r="AW169" s="559">
        <f t="shared" si="63"/>
        <v>-0.41720598174138812</v>
      </c>
      <c r="AX169" s="551"/>
      <c r="AY169" s="826"/>
      <c r="BA169" s="296"/>
      <c r="BB169" s="166"/>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row>
    <row r="170" spans="1:227" s="167" customFormat="1" ht="37.299999999999997" x14ac:dyDescent="0.4">
      <c r="A170" s="868" t="s">
        <v>393</v>
      </c>
      <c r="B170" s="868" t="s">
        <v>500</v>
      </c>
      <c r="C170" s="937" t="s">
        <v>501</v>
      </c>
      <c r="D170" s="284" t="s">
        <v>502</v>
      </c>
      <c r="E170" s="605"/>
      <c r="F170" s="20"/>
      <c r="G170" s="21"/>
      <c r="H170" s="21"/>
      <c r="I170" s="21"/>
      <c r="J170" s="21"/>
      <c r="K170" s="651">
        <v>4.3259259259259251</v>
      </c>
      <c r="L170" s="659">
        <f t="shared" si="64"/>
        <v>0</v>
      </c>
      <c r="M170" s="666">
        <f t="shared" si="65"/>
        <v>0</v>
      </c>
      <c r="N170" s="504">
        <f t="shared" si="52"/>
        <v>2</v>
      </c>
      <c r="O170" s="682"/>
      <c r="P170" s="693">
        <v>4.7578358449961424</v>
      </c>
      <c r="Q170" s="151" t="s">
        <v>42</v>
      </c>
      <c r="R170" s="707"/>
      <c r="S170" s="715"/>
      <c r="T170" s="729"/>
      <c r="U170" s="788"/>
      <c r="V170" s="736"/>
      <c r="W170" s="933"/>
      <c r="X170" s="736"/>
      <c r="Y170" s="707"/>
      <c r="Z170" s="742">
        <v>46439.240690549152</v>
      </c>
      <c r="AA170" s="754">
        <f>P170*1000000000/365/Z170</f>
        <v>280.69293349303956</v>
      </c>
      <c r="AB170" s="762"/>
      <c r="AC170" s="769"/>
      <c r="AD170" s="769"/>
      <c r="AE170" s="769"/>
      <c r="AF170" s="769"/>
      <c r="AG170" s="769"/>
      <c r="AH170" s="785"/>
      <c r="AI170" s="2"/>
      <c r="AJ170" s="2"/>
      <c r="AK170" s="2"/>
      <c r="AL170" s="121"/>
      <c r="AM170" s="805"/>
      <c r="AN170" s="292"/>
      <c r="AO170" s="292"/>
      <c r="AP170" s="295"/>
      <c r="AQ170" s="264"/>
      <c r="AR170" s="292"/>
      <c r="AS170" s="292"/>
      <c r="AT170" s="292">
        <v>7.6211497725117701</v>
      </c>
      <c r="AU170" s="292"/>
      <c r="AV170" s="295"/>
      <c r="AW170" s="559">
        <f t="shared" si="63"/>
        <v>-3.295223846585845</v>
      </c>
      <c r="AX170" s="551"/>
      <c r="AY170" s="826"/>
      <c r="BA170" s="296"/>
      <c r="BB170" s="166"/>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row>
    <row r="171" spans="1:227" s="167" customFormat="1" ht="25.75" x14ac:dyDescent="0.4">
      <c r="A171" s="868" t="s">
        <v>198</v>
      </c>
      <c r="B171" s="868" t="s">
        <v>327</v>
      </c>
      <c r="C171" s="870" t="s">
        <v>334</v>
      </c>
      <c r="D171" s="16" t="s">
        <v>335</v>
      </c>
      <c r="E171" s="416" t="s">
        <v>1759</v>
      </c>
      <c r="F171" s="54"/>
      <c r="G171" s="43"/>
      <c r="H171" s="43"/>
      <c r="I171" s="43"/>
      <c r="J171" s="43"/>
      <c r="K171" s="501"/>
      <c r="L171" s="512" t="str">
        <f t="shared" si="64"/>
        <v/>
      </c>
      <c r="M171" s="513" t="str">
        <f t="shared" si="65"/>
        <v/>
      </c>
      <c r="N171" s="504">
        <f t="shared" si="52"/>
        <v>1</v>
      </c>
      <c r="O171" s="23"/>
      <c r="P171" s="43">
        <v>1.2509999999999999</v>
      </c>
      <c r="Q171" s="171" t="s">
        <v>42</v>
      </c>
      <c r="R171" s="23"/>
      <c r="S171" s="200" t="s">
        <v>202</v>
      </c>
      <c r="T171" s="207" t="s">
        <v>202</v>
      </c>
      <c r="U171" s="592">
        <v>58</v>
      </c>
      <c r="V171" s="22">
        <v>47.51</v>
      </c>
      <c r="W171" s="592">
        <v>58</v>
      </c>
      <c r="X171" s="22">
        <v>47.51</v>
      </c>
      <c r="Y171" s="23"/>
      <c r="Z171" s="26">
        <v>44199</v>
      </c>
      <c r="AA171" s="172">
        <v>77.544678845086366</v>
      </c>
      <c r="AB171" s="173">
        <f>O171/AA171*1000000/365*1000</f>
        <v>0</v>
      </c>
      <c r="AC171" s="29"/>
      <c r="AD171" s="29"/>
      <c r="AE171" s="30"/>
      <c r="AF171" s="29"/>
      <c r="AG171" s="29"/>
      <c r="AH171" s="95"/>
      <c r="AI171" s="209"/>
      <c r="AJ171" s="209"/>
      <c r="AK171" s="209"/>
      <c r="AL171" s="210"/>
      <c r="AM171" s="176">
        <f>K171</f>
        <v>0</v>
      </c>
      <c r="AN171" s="177">
        <v>1.2509999999999999</v>
      </c>
      <c r="AO171" s="177">
        <v>1.2509999999999999</v>
      </c>
      <c r="AP171" s="177">
        <v>1.2509999999999999</v>
      </c>
      <c r="AQ171" s="178">
        <v>1.2509999999999999</v>
      </c>
      <c r="AR171" s="179">
        <f>AN171</f>
        <v>1.2509999999999999</v>
      </c>
      <c r="AS171" s="177">
        <v>1.2509999999999999</v>
      </c>
      <c r="AT171" s="179">
        <f>AVERAGE(AS171,AV171)</f>
        <v>1.2509999999999999</v>
      </c>
      <c r="AU171" s="179"/>
      <c r="AV171" s="177">
        <v>1.2509999999999999</v>
      </c>
      <c r="AW171" s="177"/>
      <c r="AX171" s="546">
        <v>1.2509999999999999</v>
      </c>
      <c r="AY171" s="180"/>
      <c r="AZ171" s="164"/>
      <c r="BA171" s="165"/>
      <c r="BB171" s="166"/>
      <c r="BC171" s="120"/>
      <c r="BD171" s="90"/>
      <c r="BE171" s="90"/>
      <c r="BF171" s="90"/>
      <c r="BG171" s="90"/>
      <c r="BH171" s="90"/>
      <c r="BI171" s="90"/>
      <c r="BJ171" s="90"/>
      <c r="BK171" s="90"/>
      <c r="BL171" s="90"/>
    </row>
    <row r="172" spans="1:227" s="167" customFormat="1" ht="25.75" x14ac:dyDescent="0.4">
      <c r="A172" s="868" t="s">
        <v>198</v>
      </c>
      <c r="B172" s="868" t="s">
        <v>327</v>
      </c>
      <c r="C172" s="870" t="s">
        <v>334</v>
      </c>
      <c r="D172" s="16" t="s">
        <v>336</v>
      </c>
      <c r="E172" s="416" t="s">
        <v>1759</v>
      </c>
      <c r="F172" s="54"/>
      <c r="G172" s="43"/>
      <c r="H172" s="43"/>
      <c r="I172" s="43"/>
      <c r="J172" s="43"/>
      <c r="K172" s="501"/>
      <c r="L172" s="512" t="str">
        <f t="shared" si="64"/>
        <v/>
      </c>
      <c r="M172" s="513" t="str">
        <f t="shared" si="65"/>
        <v/>
      </c>
      <c r="N172" s="504">
        <f t="shared" si="52"/>
        <v>1</v>
      </c>
      <c r="O172" s="23"/>
      <c r="P172" s="43">
        <v>0.95199999999999996</v>
      </c>
      <c r="Q172" s="171" t="s">
        <v>42</v>
      </c>
      <c r="R172" s="23"/>
      <c r="S172" s="200" t="s">
        <v>202</v>
      </c>
      <c r="T172" s="200" t="s">
        <v>202</v>
      </c>
      <c r="U172" s="592">
        <v>58</v>
      </c>
      <c r="V172" s="22">
        <v>47.51</v>
      </c>
      <c r="W172" s="592">
        <v>58</v>
      </c>
      <c r="X172" s="22">
        <v>47.51</v>
      </c>
      <c r="Y172" s="23"/>
      <c r="Z172" s="26">
        <v>26404</v>
      </c>
      <c r="AA172" s="172">
        <v>98.781214137334942</v>
      </c>
      <c r="AB172" s="173">
        <f>O172/AA172*1000000/365*1000</f>
        <v>0</v>
      </c>
      <c r="AC172" s="29"/>
      <c r="AD172" s="29"/>
      <c r="AE172" s="30"/>
      <c r="AF172" s="29"/>
      <c r="AG172" s="29"/>
      <c r="AH172" s="95"/>
      <c r="AI172" s="209"/>
      <c r="AJ172" s="209"/>
      <c r="AK172" s="209"/>
      <c r="AL172" s="210"/>
      <c r="AM172" s="176">
        <f>K172</f>
        <v>0</v>
      </c>
      <c r="AN172" s="177">
        <v>0.95199999999999996</v>
      </c>
      <c r="AO172" s="177">
        <v>0.95199999999999996</v>
      </c>
      <c r="AP172" s="177">
        <v>0.95199999999999996</v>
      </c>
      <c r="AQ172" s="178">
        <v>0.95199999999999996</v>
      </c>
      <c r="AR172" s="179">
        <f>AN172</f>
        <v>0.95199999999999996</v>
      </c>
      <c r="AS172" s="177">
        <v>0.95199999999999996</v>
      </c>
      <c r="AT172" s="179">
        <f>AVERAGE(AS172,AV172)</f>
        <v>0.95199999999999996</v>
      </c>
      <c r="AU172" s="179"/>
      <c r="AV172" s="177">
        <v>0.95199999999999996</v>
      </c>
      <c r="AW172" s="177"/>
      <c r="AX172" s="546">
        <v>0.95199999999999996</v>
      </c>
      <c r="AY172" s="180"/>
      <c r="AZ172" s="164"/>
      <c r="BA172" s="165"/>
      <c r="BB172" s="166"/>
      <c r="BC172" s="120"/>
      <c r="BD172" s="90"/>
      <c r="BE172" s="90"/>
      <c r="BF172" s="90"/>
      <c r="BG172" s="90"/>
      <c r="BH172" s="90"/>
      <c r="BI172" s="90"/>
      <c r="BJ172" s="90"/>
      <c r="BK172" s="90"/>
      <c r="BL172" s="90"/>
    </row>
    <row r="173" spans="1:227" s="167" customFormat="1" ht="25.75" x14ac:dyDescent="0.4">
      <c r="A173" s="868" t="s">
        <v>198</v>
      </c>
      <c r="B173" s="868" t="s">
        <v>327</v>
      </c>
      <c r="C173" s="870" t="s">
        <v>334</v>
      </c>
      <c r="D173" s="168" t="s">
        <v>338</v>
      </c>
      <c r="E173" s="993" t="s">
        <v>1759</v>
      </c>
      <c r="F173" s="54"/>
      <c r="G173" s="43"/>
      <c r="H173" s="43"/>
      <c r="I173" s="43"/>
      <c r="J173" s="43"/>
      <c r="K173" s="501"/>
      <c r="L173" s="512" t="str">
        <f t="shared" si="64"/>
        <v/>
      </c>
      <c r="M173" s="513" t="str">
        <f t="shared" si="65"/>
        <v/>
      </c>
      <c r="N173" s="504">
        <f t="shared" si="52"/>
        <v>1</v>
      </c>
      <c r="O173" s="23"/>
      <c r="P173" s="43">
        <v>1.4279999999999999</v>
      </c>
      <c r="Q173" s="171" t="s">
        <v>42</v>
      </c>
      <c r="R173" s="23"/>
      <c r="S173" s="200" t="s">
        <v>202</v>
      </c>
      <c r="T173" s="207" t="s">
        <v>202</v>
      </c>
      <c r="U173" s="592">
        <v>58</v>
      </c>
      <c r="V173" s="22">
        <v>47.51</v>
      </c>
      <c r="W173" s="592">
        <v>58</v>
      </c>
      <c r="X173" s="22">
        <v>47.51</v>
      </c>
      <c r="Y173" s="23"/>
      <c r="Z173" s="26">
        <v>48467</v>
      </c>
      <c r="AA173" s="172">
        <v>80.721496422788448</v>
      </c>
      <c r="AB173" s="173">
        <f>O173/AA173*1000000/365*1000</f>
        <v>0</v>
      </c>
      <c r="AC173" s="29"/>
      <c r="AD173" s="29"/>
      <c r="AE173" s="30"/>
      <c r="AF173" s="29"/>
      <c r="AG173" s="29"/>
      <c r="AH173" s="31"/>
      <c r="AI173" s="174"/>
      <c r="AJ173" s="174"/>
      <c r="AK173" s="174"/>
      <c r="AL173" s="175"/>
      <c r="AM173" s="176">
        <f>K173</f>
        <v>0</v>
      </c>
      <c r="AN173" s="177">
        <v>1.4279999999999999</v>
      </c>
      <c r="AO173" s="177">
        <v>1.4279999999999999</v>
      </c>
      <c r="AP173" s="177">
        <v>1.4279999999999999</v>
      </c>
      <c r="AQ173" s="178">
        <v>1.4279999999999999</v>
      </c>
      <c r="AR173" s="179">
        <f>AN173</f>
        <v>1.4279999999999999</v>
      </c>
      <c r="AS173" s="177">
        <v>1.4279999999999999</v>
      </c>
      <c r="AT173" s="179">
        <f>AVERAGE(AS173,AV173)</f>
        <v>1.4279999999999999</v>
      </c>
      <c r="AU173" s="179"/>
      <c r="AV173" s="177">
        <v>1.4279999999999999</v>
      </c>
      <c r="AW173" s="177"/>
      <c r="AX173" s="546">
        <v>1.4279999999999999</v>
      </c>
      <c r="AY173" s="180"/>
      <c r="AZ173" s="164"/>
      <c r="BA173" s="165"/>
      <c r="BB173" s="166"/>
      <c r="BC173" s="120"/>
      <c r="BD173" s="90"/>
      <c r="BE173" s="90"/>
      <c r="BF173" s="90"/>
      <c r="BG173" s="90"/>
      <c r="BH173" s="90"/>
      <c r="BI173" s="90"/>
      <c r="BJ173" s="90"/>
      <c r="BK173" s="90"/>
      <c r="BL173" s="90"/>
    </row>
    <row r="174" spans="1:227" s="167" customFormat="1" ht="38.15" x14ac:dyDescent="0.4">
      <c r="A174" s="868" t="s">
        <v>198</v>
      </c>
      <c r="B174" s="868" t="s">
        <v>327</v>
      </c>
      <c r="C174" s="870" t="s">
        <v>334</v>
      </c>
      <c r="D174" s="16" t="s">
        <v>337</v>
      </c>
      <c r="E174" s="941"/>
      <c r="F174" s="54">
        <v>1.5009999999999999</v>
      </c>
      <c r="G174" s="43"/>
      <c r="H174" s="43">
        <v>0.21</v>
      </c>
      <c r="I174" s="43"/>
      <c r="J174" s="43"/>
      <c r="K174" s="501">
        <f>SUM(F174:H174)</f>
        <v>1.7109999999999999</v>
      </c>
      <c r="L174" s="512">
        <f t="shared" si="64"/>
        <v>87.726475745178263</v>
      </c>
      <c r="M174" s="513">
        <f t="shared" si="65"/>
        <v>12.273524254821742</v>
      </c>
      <c r="N174" s="504">
        <f t="shared" si="52"/>
        <v>2</v>
      </c>
      <c r="O174" s="23"/>
      <c r="P174" s="43">
        <v>1.7869999999999999</v>
      </c>
      <c r="Q174" s="171" t="s">
        <v>42</v>
      </c>
      <c r="R174" s="23"/>
      <c r="S174" s="200" t="s">
        <v>202</v>
      </c>
      <c r="T174" s="207" t="s">
        <v>202</v>
      </c>
      <c r="U174" s="592">
        <v>58</v>
      </c>
      <c r="V174" s="22">
        <v>90.77</v>
      </c>
      <c r="W174" s="592">
        <v>58</v>
      </c>
      <c r="X174" s="22">
        <v>90.77</v>
      </c>
      <c r="Y174" s="23">
        <v>19.3</v>
      </c>
      <c r="Z174" s="26">
        <v>44660</v>
      </c>
      <c r="AA174" s="172">
        <v>109.62584887950972</v>
      </c>
      <c r="AB174" s="173">
        <f>O174/AA174*1000000/365*1000</f>
        <v>0</v>
      </c>
      <c r="AC174" s="29"/>
      <c r="AD174" s="29"/>
      <c r="AE174" s="30"/>
      <c r="AF174" s="29"/>
      <c r="AG174" s="29"/>
      <c r="AH174" s="95"/>
      <c r="AI174" s="209"/>
      <c r="AJ174" s="209"/>
      <c r="AK174" s="209"/>
      <c r="AL174" s="210"/>
      <c r="AM174" s="176">
        <f>K174</f>
        <v>1.7109999999999999</v>
      </c>
      <c r="AN174" s="177">
        <v>1.7869999999999999</v>
      </c>
      <c r="AO174" s="177">
        <v>1.7869999999999999</v>
      </c>
      <c r="AP174" s="177">
        <v>1.7869999999999999</v>
      </c>
      <c r="AQ174" s="178">
        <v>1.7869999999999999</v>
      </c>
      <c r="AR174" s="179">
        <f>AN174</f>
        <v>1.7869999999999999</v>
      </c>
      <c r="AS174" s="177">
        <v>1.8240000000000001</v>
      </c>
      <c r="AT174" s="179">
        <f>AVERAGE(AS174,AV174)</f>
        <v>1.839</v>
      </c>
      <c r="AU174" s="179"/>
      <c r="AV174" s="177">
        <v>1.8540000000000001</v>
      </c>
      <c r="AW174" s="177"/>
      <c r="AX174" s="546">
        <v>1.86</v>
      </c>
      <c r="AY174" s="180">
        <v>-0.15</v>
      </c>
      <c r="AZ174" s="164"/>
      <c r="BA174" s="165"/>
      <c r="BB174" s="166"/>
      <c r="BC174" s="120"/>
      <c r="BD174" s="90"/>
      <c r="BE174" s="90"/>
      <c r="BF174" s="90"/>
      <c r="BG174" s="90"/>
      <c r="BH174" s="90"/>
      <c r="BI174" s="90"/>
      <c r="BJ174" s="90"/>
      <c r="BK174" s="90"/>
      <c r="BL174" s="90"/>
    </row>
    <row r="175" spans="1:227" s="167" customFormat="1" ht="24.9" x14ac:dyDescent="0.4">
      <c r="A175" s="868" t="s">
        <v>1134</v>
      </c>
      <c r="B175" s="868" t="s">
        <v>1262</v>
      </c>
      <c r="C175" s="979" t="s">
        <v>1298</v>
      </c>
      <c r="D175" s="479" t="s">
        <v>1299</v>
      </c>
      <c r="E175" s="201" t="s">
        <v>1265</v>
      </c>
      <c r="F175" s="54">
        <v>0.4</v>
      </c>
      <c r="G175" s="21"/>
      <c r="H175" s="43">
        <v>1.46</v>
      </c>
      <c r="I175" s="21"/>
      <c r="J175" s="21"/>
      <c r="K175" s="651">
        <f t="shared" ref="K175:K184" si="66">IF(ISNUMBER(F175),F175,0)+IF(ISNUMBER(G175),G175,0)+IF(ISNUMBER(H175),H175,0)</f>
        <v>1.8599999999999999</v>
      </c>
      <c r="L175" s="659">
        <f t="shared" ref="L175:L184" si="67">IF(IF(ISNUMBER(K175),K175,0)&gt;0,IF(ISNUMBER(F175),F175,0)/K175*100,"")</f>
        <v>21.505376344086024</v>
      </c>
      <c r="M175" s="666">
        <f t="shared" ref="M175:M184" si="68">IF(IF(ISNUMBER(K175),K175,0)&gt;0,(IF(ISNUMBER(G175),G175,0)+IF(ISNUMBER(H175),H175,0))/K175*100,"")</f>
        <v>78.494623655913983</v>
      </c>
      <c r="N175" s="504">
        <f t="shared" si="52"/>
        <v>2</v>
      </c>
      <c r="O175" s="707"/>
      <c r="P175" s="1032">
        <f t="shared" ref="P175:P180" si="69">AQ175</f>
        <v>3.649</v>
      </c>
      <c r="Q175" s="151" t="s">
        <v>42</v>
      </c>
      <c r="R175" s="707"/>
      <c r="S175" s="715"/>
      <c r="T175" s="729"/>
      <c r="U175" s="788"/>
      <c r="V175" s="736"/>
      <c r="W175" s="933"/>
      <c r="X175" s="736"/>
      <c r="Y175" s="707"/>
      <c r="Z175" s="742">
        <v>75162</v>
      </c>
      <c r="AA175" s="754">
        <f t="shared" ref="AA175:AA180" si="70">AR175/Z175*1000000000/365</f>
        <v>151.67238764269177</v>
      </c>
      <c r="AB175" s="762"/>
      <c r="AC175" s="769"/>
      <c r="AD175" s="769"/>
      <c r="AE175" s="769"/>
      <c r="AF175" s="769"/>
      <c r="AG175" s="769"/>
      <c r="AH175" s="785"/>
      <c r="AI175" s="261">
        <v>77074</v>
      </c>
      <c r="AJ175" s="261">
        <v>78145</v>
      </c>
      <c r="AK175" s="261">
        <v>80456</v>
      </c>
      <c r="AL175" s="342"/>
      <c r="AM175" s="805"/>
      <c r="AN175" s="252"/>
      <c r="AO175" s="252"/>
      <c r="AP175" s="263"/>
      <c r="AQ175" s="264">
        <v>3.649</v>
      </c>
      <c r="AR175" s="252">
        <v>4.1609999999999996</v>
      </c>
      <c r="AS175" s="252">
        <v>4.431</v>
      </c>
      <c r="AT175" s="252">
        <v>4.5620000000000003</v>
      </c>
      <c r="AU175" s="252"/>
      <c r="AV175" s="263"/>
      <c r="AW175" s="557">
        <f t="shared" ref="AW175:AW184" si="71">K175-AT175</f>
        <v>-2.7020000000000004</v>
      </c>
      <c r="AX175" s="551"/>
      <c r="AY175" s="826"/>
      <c r="BA175" s="296"/>
      <c r="BB175" s="166"/>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row>
    <row r="176" spans="1:227" s="167" customFormat="1" ht="24.9" x14ac:dyDescent="0.4">
      <c r="A176" s="868" t="s">
        <v>1134</v>
      </c>
      <c r="B176" s="868" t="s">
        <v>1262</v>
      </c>
      <c r="C176" s="979" t="s">
        <v>1298</v>
      </c>
      <c r="D176" s="479" t="s">
        <v>1300</v>
      </c>
      <c r="E176" s="201" t="s">
        <v>1265</v>
      </c>
      <c r="F176" s="54">
        <v>7.4999999999999997E-2</v>
      </c>
      <c r="G176" s="21"/>
      <c r="H176" s="43">
        <v>1.53</v>
      </c>
      <c r="I176" s="21"/>
      <c r="J176" s="21"/>
      <c r="K176" s="651">
        <f t="shared" si="66"/>
        <v>1.605</v>
      </c>
      <c r="L176" s="659">
        <f t="shared" si="67"/>
        <v>4.6728971962616823</v>
      </c>
      <c r="M176" s="666">
        <f t="shared" si="68"/>
        <v>95.327102803738313</v>
      </c>
      <c r="N176" s="504">
        <f t="shared" si="52"/>
        <v>2</v>
      </c>
      <c r="O176" s="707"/>
      <c r="P176" s="1032">
        <f t="shared" si="69"/>
        <v>1.9630000000000001</v>
      </c>
      <c r="Q176" s="151" t="s">
        <v>42</v>
      </c>
      <c r="R176" s="707"/>
      <c r="S176" s="715"/>
      <c r="T176" s="726"/>
      <c r="U176" s="788"/>
      <c r="V176" s="736"/>
      <c r="W176" s="933"/>
      <c r="X176" s="736"/>
      <c r="Y176" s="707"/>
      <c r="Z176" s="742">
        <v>52557</v>
      </c>
      <c r="AA176" s="754">
        <f t="shared" si="70"/>
        <v>118.48844607329133</v>
      </c>
      <c r="AB176" s="762"/>
      <c r="AC176" s="769"/>
      <c r="AD176" s="769"/>
      <c r="AE176" s="769"/>
      <c r="AF176" s="769"/>
      <c r="AG176" s="769"/>
      <c r="AH176" s="785"/>
      <c r="AI176" s="261">
        <v>53966</v>
      </c>
      <c r="AJ176" s="261">
        <v>54760</v>
      </c>
      <c r="AK176" s="261">
        <v>56437</v>
      </c>
      <c r="AL176" s="342"/>
      <c r="AM176" s="805"/>
      <c r="AN176" s="252"/>
      <c r="AO176" s="252"/>
      <c r="AP176" s="263"/>
      <c r="AQ176" s="264">
        <v>1.9630000000000001</v>
      </c>
      <c r="AR176" s="252">
        <v>2.2730000000000001</v>
      </c>
      <c r="AS176" s="252">
        <v>2.4380000000000002</v>
      </c>
      <c r="AT176" s="252">
        <v>2.512</v>
      </c>
      <c r="AU176" s="252"/>
      <c r="AV176" s="263"/>
      <c r="AW176" s="557">
        <f t="shared" si="71"/>
        <v>-0.90700000000000003</v>
      </c>
      <c r="AX176" s="551"/>
      <c r="AY176" s="826"/>
      <c r="BA176" s="296"/>
      <c r="BB176" s="166"/>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row>
    <row r="177" spans="1:227" s="167" customFormat="1" ht="24.9" x14ac:dyDescent="0.4">
      <c r="A177" s="868" t="s">
        <v>1134</v>
      </c>
      <c r="B177" s="868" t="s">
        <v>1262</v>
      </c>
      <c r="C177" s="979" t="s">
        <v>1298</v>
      </c>
      <c r="D177" s="479" t="s">
        <v>1301</v>
      </c>
      <c r="E177" s="201"/>
      <c r="F177" s="54">
        <v>0.01</v>
      </c>
      <c r="G177" s="21"/>
      <c r="H177" s="43">
        <v>2.0070000000000001</v>
      </c>
      <c r="I177" s="21"/>
      <c r="J177" s="21"/>
      <c r="K177" s="651">
        <f t="shared" si="66"/>
        <v>2.0169999999999999</v>
      </c>
      <c r="L177" s="659">
        <f t="shared" si="67"/>
        <v>0.49578582052553299</v>
      </c>
      <c r="M177" s="666">
        <f t="shared" si="68"/>
        <v>99.504214179474488</v>
      </c>
      <c r="N177" s="504">
        <f t="shared" si="52"/>
        <v>5</v>
      </c>
      <c r="O177" s="707"/>
      <c r="P177" s="1032">
        <f t="shared" si="69"/>
        <v>0.94099999999999995</v>
      </c>
      <c r="Q177" s="151" t="s">
        <v>42</v>
      </c>
      <c r="R177" s="707"/>
      <c r="S177" s="715"/>
      <c r="T177" s="726"/>
      <c r="U177" s="788"/>
      <c r="V177" s="736"/>
      <c r="W177" s="933"/>
      <c r="X177" s="736"/>
      <c r="Y177" s="707"/>
      <c r="Z177" s="742">
        <v>3513</v>
      </c>
      <c r="AA177" s="754">
        <f t="shared" si="70"/>
        <v>851.63131850777347</v>
      </c>
      <c r="AB177" s="762"/>
      <c r="AC177" s="769"/>
      <c r="AD177" s="769"/>
      <c r="AE177" s="769"/>
      <c r="AF177" s="769"/>
      <c r="AG177" s="769"/>
      <c r="AH177" s="785"/>
      <c r="AI177" s="261">
        <v>3608</v>
      </c>
      <c r="AJ177" s="261">
        <v>3662</v>
      </c>
      <c r="AK177" s="261">
        <v>3777</v>
      </c>
      <c r="AL177" s="342"/>
      <c r="AM177" s="805"/>
      <c r="AN177" s="252"/>
      <c r="AO177" s="252"/>
      <c r="AP177" s="263"/>
      <c r="AQ177" s="264">
        <v>0.94099999999999995</v>
      </c>
      <c r="AR177" s="252">
        <v>1.0920000000000001</v>
      </c>
      <c r="AS177" s="252">
        <v>1.173</v>
      </c>
      <c r="AT177" s="252">
        <v>1.2110000000000001</v>
      </c>
      <c r="AU177" s="252"/>
      <c r="AV177" s="263"/>
      <c r="AW177" s="557">
        <f t="shared" si="71"/>
        <v>0.80599999999999983</v>
      </c>
      <c r="AX177" s="551"/>
      <c r="AY177" s="826"/>
      <c r="BA177" s="296"/>
      <c r="BB177" s="166"/>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row>
    <row r="178" spans="1:227" s="167" customFormat="1" ht="24.9" x14ac:dyDescent="0.4">
      <c r="A178" s="868" t="s">
        <v>1134</v>
      </c>
      <c r="B178" s="868" t="s">
        <v>1262</v>
      </c>
      <c r="C178" s="979" t="s">
        <v>1302</v>
      </c>
      <c r="D178" s="479" t="s">
        <v>1304</v>
      </c>
      <c r="E178" s="1343" t="s">
        <v>1265</v>
      </c>
      <c r="F178" s="214">
        <v>0.15</v>
      </c>
      <c r="G178" s="637"/>
      <c r="H178" s="1010">
        <v>0</v>
      </c>
      <c r="I178" s="637"/>
      <c r="J178" s="637"/>
      <c r="K178" s="655">
        <f t="shared" si="66"/>
        <v>0.15</v>
      </c>
      <c r="L178" s="659">
        <f t="shared" si="67"/>
        <v>100</v>
      </c>
      <c r="M178" s="666">
        <f t="shared" si="68"/>
        <v>0</v>
      </c>
      <c r="N178" s="504">
        <f t="shared" si="52"/>
        <v>2</v>
      </c>
      <c r="O178" s="691"/>
      <c r="P178" s="1036">
        <f t="shared" si="69"/>
        <v>1.3919999999999999</v>
      </c>
      <c r="Q178" s="700" t="s">
        <v>42</v>
      </c>
      <c r="R178" s="691"/>
      <c r="S178" s="721"/>
      <c r="T178" s="730"/>
      <c r="U178" s="788"/>
      <c r="V178" s="736"/>
      <c r="W178" s="933"/>
      <c r="X178" s="736"/>
      <c r="Y178" s="707"/>
      <c r="Z178" s="742">
        <v>35169</v>
      </c>
      <c r="AA178" s="754">
        <f t="shared" si="70"/>
        <v>125.81129785454735</v>
      </c>
      <c r="AB178" s="762"/>
      <c r="AC178" s="769"/>
      <c r="AD178" s="769"/>
      <c r="AE178" s="769"/>
      <c r="AF178" s="769"/>
      <c r="AG178" s="769"/>
      <c r="AH178" s="785"/>
      <c r="AI178" s="261">
        <v>35885</v>
      </c>
      <c r="AJ178" s="261">
        <v>36326</v>
      </c>
      <c r="AK178" s="261">
        <v>37397</v>
      </c>
      <c r="AL178" s="342"/>
      <c r="AM178" s="805"/>
      <c r="AN178" s="252"/>
      <c r="AO178" s="252"/>
      <c r="AP178" s="263"/>
      <c r="AQ178" s="264">
        <v>1.3919999999999999</v>
      </c>
      <c r="AR178" s="252">
        <v>1.615</v>
      </c>
      <c r="AS178" s="252">
        <v>1.734</v>
      </c>
      <c r="AT178" s="252">
        <v>1.7849999999999999</v>
      </c>
      <c r="AU178" s="252"/>
      <c r="AV178" s="263"/>
      <c r="AW178" s="557">
        <f t="shared" si="71"/>
        <v>-1.635</v>
      </c>
      <c r="AX178" s="551"/>
      <c r="AY178" s="826"/>
      <c r="BA178" s="296"/>
      <c r="BB178" s="166"/>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row>
    <row r="179" spans="1:227" s="167" customFormat="1" ht="24.9" x14ac:dyDescent="0.4">
      <c r="A179" s="868" t="s">
        <v>1134</v>
      </c>
      <c r="B179" s="868" t="s">
        <v>1262</v>
      </c>
      <c r="C179" s="979" t="s">
        <v>1302</v>
      </c>
      <c r="D179" s="479" t="s">
        <v>1305</v>
      </c>
      <c r="E179" s="42" t="s">
        <v>1265</v>
      </c>
      <c r="F179" s="178">
        <v>0.32</v>
      </c>
      <c r="G179" s="124"/>
      <c r="H179" s="480">
        <v>0</v>
      </c>
      <c r="I179" s="124"/>
      <c r="J179" s="124"/>
      <c r="K179" s="252">
        <f t="shared" si="66"/>
        <v>0.32</v>
      </c>
      <c r="L179" s="659">
        <f t="shared" si="67"/>
        <v>100</v>
      </c>
      <c r="M179" s="666">
        <f t="shared" si="68"/>
        <v>0</v>
      </c>
      <c r="N179" s="504">
        <f t="shared" si="52"/>
        <v>3</v>
      </c>
      <c r="O179" s="254"/>
      <c r="P179" s="534">
        <f t="shared" si="69"/>
        <v>0.26700000000000002</v>
      </c>
      <c r="Q179" s="227" t="s">
        <v>42</v>
      </c>
      <c r="R179" s="254"/>
      <c r="S179" s="305"/>
      <c r="T179" s="306"/>
      <c r="U179" s="788"/>
      <c r="V179" s="736"/>
      <c r="W179" s="933"/>
      <c r="X179" s="736"/>
      <c r="Y179" s="707"/>
      <c r="Z179" s="742">
        <v>7602</v>
      </c>
      <c r="AA179" s="754">
        <f t="shared" si="70"/>
        <v>110.64139573940527</v>
      </c>
      <c r="AB179" s="762"/>
      <c r="AC179" s="769"/>
      <c r="AD179" s="769"/>
      <c r="AE179" s="769"/>
      <c r="AF179" s="769"/>
      <c r="AG179" s="769"/>
      <c r="AH179" s="785"/>
      <c r="AI179" s="261">
        <v>7566</v>
      </c>
      <c r="AJ179" s="261">
        <v>7545</v>
      </c>
      <c r="AK179" s="261">
        <v>7540</v>
      </c>
      <c r="AL179" s="342"/>
      <c r="AM179" s="805"/>
      <c r="AN179" s="252"/>
      <c r="AO179" s="252"/>
      <c r="AP179" s="263"/>
      <c r="AQ179" s="264">
        <v>0.26700000000000002</v>
      </c>
      <c r="AR179" s="252">
        <v>0.307</v>
      </c>
      <c r="AS179" s="252">
        <v>0.32700000000000001</v>
      </c>
      <c r="AT179" s="252">
        <v>0.32700000000000001</v>
      </c>
      <c r="AU179" s="252"/>
      <c r="AV179" s="263"/>
      <c r="AW179" s="557">
        <f t="shared" si="71"/>
        <v>-7.0000000000000062E-3</v>
      </c>
      <c r="AX179" s="551"/>
      <c r="AY179" s="826"/>
      <c r="BA179" s="296"/>
      <c r="BB179" s="166"/>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row>
    <row r="180" spans="1:227" s="167" customFormat="1" ht="24.9" x14ac:dyDescent="0.4">
      <c r="A180" s="868" t="s">
        <v>1134</v>
      </c>
      <c r="B180" s="868" t="s">
        <v>1262</v>
      </c>
      <c r="C180" s="1317" t="s">
        <v>1302</v>
      </c>
      <c r="D180" s="479" t="s">
        <v>1303</v>
      </c>
      <c r="E180" s="1292"/>
      <c r="F180" s="82">
        <v>1.3</v>
      </c>
      <c r="G180" s="108"/>
      <c r="H180" s="1371">
        <v>2</v>
      </c>
      <c r="I180" s="108"/>
      <c r="J180" s="108"/>
      <c r="K180" s="657">
        <f t="shared" si="66"/>
        <v>3.3</v>
      </c>
      <c r="L180" s="659">
        <f t="shared" si="67"/>
        <v>39.393939393939398</v>
      </c>
      <c r="M180" s="666">
        <f t="shared" si="68"/>
        <v>60.606060606060609</v>
      </c>
      <c r="N180" s="504">
        <f t="shared" si="52"/>
        <v>3</v>
      </c>
      <c r="O180" s="712"/>
      <c r="P180" s="1033">
        <f t="shared" si="69"/>
        <v>2.7410000000000001</v>
      </c>
      <c r="Q180" s="704" t="s">
        <v>42</v>
      </c>
      <c r="R180" s="712"/>
      <c r="S180" s="718"/>
      <c r="T180" s="728"/>
      <c r="U180" s="927"/>
      <c r="V180" s="736"/>
      <c r="W180" s="935"/>
      <c r="X180" s="736"/>
      <c r="Y180" s="707"/>
      <c r="Z180" s="742">
        <v>78710</v>
      </c>
      <c r="AA180" s="754">
        <f t="shared" si="70"/>
        <v>114.83110360035016</v>
      </c>
      <c r="AB180" s="762"/>
      <c r="AC180" s="769"/>
      <c r="AD180" s="769"/>
      <c r="AE180" s="769"/>
      <c r="AF180" s="769"/>
      <c r="AG180" s="769"/>
      <c r="AH180" s="785"/>
      <c r="AI180" s="261">
        <v>81926</v>
      </c>
      <c r="AJ180" s="261">
        <v>84482</v>
      </c>
      <c r="AK180" s="261">
        <v>87776</v>
      </c>
      <c r="AL180" s="342"/>
      <c r="AM180" s="805"/>
      <c r="AN180" s="252"/>
      <c r="AO180" s="252"/>
      <c r="AP180" s="263"/>
      <c r="AQ180" s="264">
        <v>2.7410000000000001</v>
      </c>
      <c r="AR180" s="252">
        <v>3.2989999999999999</v>
      </c>
      <c r="AS180" s="252">
        <v>3.6320000000000001</v>
      </c>
      <c r="AT180" s="252">
        <v>3.7730000000000001</v>
      </c>
      <c r="AU180" s="252"/>
      <c r="AV180" s="263"/>
      <c r="AW180" s="557">
        <f t="shared" si="71"/>
        <v>-0.47300000000000031</v>
      </c>
      <c r="AX180" s="551"/>
      <c r="AY180" s="826"/>
      <c r="BA180" s="296"/>
      <c r="BB180" s="166"/>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row>
    <row r="181" spans="1:227" s="167" customFormat="1" ht="24.9" x14ac:dyDescent="0.4">
      <c r="A181" s="868" t="s">
        <v>865</v>
      </c>
      <c r="B181" s="868" t="s">
        <v>866</v>
      </c>
      <c r="C181" s="873" t="s">
        <v>885</v>
      </c>
      <c r="D181" s="365" t="s">
        <v>888</v>
      </c>
      <c r="E181" s="993"/>
      <c r="F181" s="414"/>
      <c r="G181" s="415"/>
      <c r="H181" s="411"/>
      <c r="I181" s="21"/>
      <c r="J181" s="21"/>
      <c r="K181" s="651">
        <f t="shared" si="66"/>
        <v>0</v>
      </c>
      <c r="L181" s="659" t="str">
        <f t="shared" si="67"/>
        <v/>
      </c>
      <c r="M181" s="666" t="str">
        <f t="shared" si="68"/>
        <v/>
      </c>
      <c r="N181" s="504">
        <f t="shared" si="52"/>
        <v>1</v>
      </c>
      <c r="O181" s="707"/>
      <c r="P181" s="1032">
        <f>AA181*Z181/1000000000*365</f>
        <v>0</v>
      </c>
      <c r="Q181" s="151"/>
      <c r="R181" s="707"/>
      <c r="S181" s="715"/>
      <c r="T181" s="729"/>
      <c r="U181" s="927"/>
      <c r="V181" s="736"/>
      <c r="W181" s="935"/>
      <c r="X181" s="736"/>
      <c r="Y181" s="707"/>
      <c r="Z181" s="742"/>
      <c r="AA181" s="754"/>
      <c r="AB181" s="762"/>
      <c r="AC181" s="769"/>
      <c r="AD181" s="769"/>
      <c r="AE181" s="769"/>
      <c r="AF181" s="769"/>
      <c r="AG181" s="769"/>
      <c r="AH181" s="785"/>
      <c r="AI181" s="261"/>
      <c r="AJ181" s="261"/>
      <c r="AK181" s="261"/>
      <c r="AL181" s="342"/>
      <c r="AM181" s="1063"/>
      <c r="AN181" s="261"/>
      <c r="AO181" s="252"/>
      <c r="AP181" s="263"/>
      <c r="AQ181" s="264"/>
      <c r="AR181" s="252"/>
      <c r="AS181" s="252"/>
      <c r="AT181" s="252"/>
      <c r="AU181" s="252"/>
      <c r="AV181" s="263"/>
      <c r="AW181" s="557">
        <f t="shared" si="71"/>
        <v>0</v>
      </c>
      <c r="AX181" s="551"/>
      <c r="AY181" s="826"/>
      <c r="BB181" s="166"/>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row>
    <row r="182" spans="1:227" s="167" customFormat="1" ht="24.9" x14ac:dyDescent="0.4">
      <c r="A182" s="868" t="s">
        <v>865</v>
      </c>
      <c r="B182" s="868" t="s">
        <v>866</v>
      </c>
      <c r="C182" s="873" t="s">
        <v>885</v>
      </c>
      <c r="D182" s="412" t="s">
        <v>887</v>
      </c>
      <c r="E182" s="994"/>
      <c r="F182" s="414">
        <v>0.78</v>
      </c>
      <c r="G182" s="415"/>
      <c r="H182" s="411" t="s">
        <v>202</v>
      </c>
      <c r="I182" s="21"/>
      <c r="J182" s="21"/>
      <c r="K182" s="651">
        <f t="shared" si="66"/>
        <v>0.78</v>
      </c>
      <c r="L182" s="659">
        <f t="shared" si="67"/>
        <v>100</v>
      </c>
      <c r="M182" s="666">
        <f t="shared" si="68"/>
        <v>0</v>
      </c>
      <c r="N182" s="504">
        <f t="shared" si="52"/>
        <v>5</v>
      </c>
      <c r="O182" s="707"/>
      <c r="P182" s="1032">
        <f>AA182*Z182/1000000000*365</f>
        <v>0.48199999999999993</v>
      </c>
      <c r="Q182" s="151" t="s">
        <v>42</v>
      </c>
      <c r="R182" s="707"/>
      <c r="S182" s="715"/>
      <c r="T182" s="726"/>
      <c r="U182" s="927"/>
      <c r="V182" s="736"/>
      <c r="W182" s="935"/>
      <c r="X182" s="736"/>
      <c r="Y182" s="707"/>
      <c r="Z182" s="742">
        <v>8830</v>
      </c>
      <c r="AA182" s="754">
        <v>149.55242867559221</v>
      </c>
      <c r="AB182" s="762"/>
      <c r="AC182" s="769"/>
      <c r="AD182" s="769"/>
      <c r="AE182" s="769"/>
      <c r="AF182" s="769"/>
      <c r="AG182" s="769"/>
      <c r="AH182" s="785"/>
      <c r="AI182" s="373">
        <v>10015</v>
      </c>
      <c r="AJ182" s="373">
        <v>11149</v>
      </c>
      <c r="AK182" s="373">
        <v>12215</v>
      </c>
      <c r="AL182" s="342">
        <v>13383</v>
      </c>
      <c r="AM182" s="1063"/>
      <c r="AN182" s="373"/>
      <c r="AO182" s="292"/>
      <c r="AP182" s="295"/>
      <c r="AQ182" s="264">
        <v>0.48199999999999998</v>
      </c>
      <c r="AR182" s="292">
        <v>0.54700000000000004</v>
      </c>
      <c r="AS182" s="292">
        <v>0.60899999999999999</v>
      </c>
      <c r="AT182" s="292">
        <v>0.66700000000000004</v>
      </c>
      <c r="AU182" s="292">
        <v>0.73</v>
      </c>
      <c r="AV182" s="295"/>
      <c r="AW182" s="559">
        <f t="shared" si="71"/>
        <v>0.11299999999999999</v>
      </c>
      <c r="AX182" s="551"/>
      <c r="AY182" s="826"/>
      <c r="BA182" s="296"/>
      <c r="BB182" s="166"/>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row>
    <row r="183" spans="1:227" s="167" customFormat="1" ht="24.9" x14ac:dyDescent="0.4">
      <c r="A183" s="868" t="s">
        <v>865</v>
      </c>
      <c r="B183" s="868" t="s">
        <v>866</v>
      </c>
      <c r="C183" s="873" t="s">
        <v>885</v>
      </c>
      <c r="D183" s="412" t="s">
        <v>889</v>
      </c>
      <c r="E183" s="994"/>
      <c r="F183" s="414">
        <v>6.28</v>
      </c>
      <c r="G183" s="415"/>
      <c r="H183" s="411">
        <v>0.5</v>
      </c>
      <c r="I183" s="21"/>
      <c r="J183" s="21"/>
      <c r="K183" s="651">
        <f t="shared" si="66"/>
        <v>6.78</v>
      </c>
      <c r="L183" s="659">
        <f t="shared" si="67"/>
        <v>92.625368731563412</v>
      </c>
      <c r="M183" s="666">
        <f t="shared" si="68"/>
        <v>7.3746312684365778</v>
      </c>
      <c r="N183" s="504">
        <f t="shared" si="52"/>
        <v>5</v>
      </c>
      <c r="O183" s="707"/>
      <c r="P183" s="1032">
        <f>AA183*Z183/1000000000*365</f>
        <v>3.5719999999999996</v>
      </c>
      <c r="Q183" s="151" t="s">
        <v>42</v>
      </c>
      <c r="R183" s="707"/>
      <c r="S183" s="715"/>
      <c r="T183" s="726"/>
      <c r="U183" s="927"/>
      <c r="V183" s="736"/>
      <c r="W183" s="935"/>
      <c r="X183" s="736"/>
      <c r="Y183" s="707"/>
      <c r="Z183" s="742">
        <v>23843</v>
      </c>
      <c r="AA183" s="754">
        <v>410.44756825328244</v>
      </c>
      <c r="AB183" s="762"/>
      <c r="AC183" s="769"/>
      <c r="AD183" s="769"/>
      <c r="AE183" s="769"/>
      <c r="AF183" s="769"/>
      <c r="AG183" s="769"/>
      <c r="AH183" s="785"/>
      <c r="AI183" s="261">
        <v>31683</v>
      </c>
      <c r="AJ183" s="261">
        <v>36079</v>
      </c>
      <c r="AK183" s="261">
        <v>39274</v>
      </c>
      <c r="AL183" s="342">
        <v>42752</v>
      </c>
      <c r="AM183" s="1063"/>
      <c r="AN183" s="261"/>
      <c r="AO183" s="252"/>
      <c r="AP183" s="263"/>
      <c r="AQ183" s="264">
        <v>3.5720000000000001</v>
      </c>
      <c r="AR183" s="252">
        <v>4.7460000000000004</v>
      </c>
      <c r="AS183" s="252">
        <v>5.4050000000000002</v>
      </c>
      <c r="AT183" s="252">
        <v>5.883</v>
      </c>
      <c r="AU183" s="252">
        <v>6.4039999999999999</v>
      </c>
      <c r="AV183" s="263"/>
      <c r="AW183" s="557">
        <f t="shared" si="71"/>
        <v>0.89700000000000024</v>
      </c>
      <c r="AX183" s="551"/>
      <c r="AY183" s="826"/>
      <c r="BA183" s="296"/>
      <c r="BB183" s="166"/>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row>
    <row r="184" spans="1:227" s="167" customFormat="1" ht="24.9" x14ac:dyDescent="0.4">
      <c r="A184" s="868" t="s">
        <v>865</v>
      </c>
      <c r="B184" s="868" t="s">
        <v>866</v>
      </c>
      <c r="C184" s="873" t="s">
        <v>885</v>
      </c>
      <c r="D184" s="412" t="s">
        <v>886</v>
      </c>
      <c r="E184" s="994"/>
      <c r="F184" s="414" t="s">
        <v>202</v>
      </c>
      <c r="G184" s="415"/>
      <c r="H184" s="411">
        <v>0.5</v>
      </c>
      <c r="I184" s="21"/>
      <c r="J184" s="21"/>
      <c r="K184" s="651">
        <f t="shared" si="66"/>
        <v>0.5</v>
      </c>
      <c r="L184" s="659">
        <f t="shared" si="67"/>
        <v>0</v>
      </c>
      <c r="M184" s="666">
        <f t="shared" si="68"/>
        <v>100</v>
      </c>
      <c r="N184" s="504">
        <f t="shared" si="52"/>
        <v>2</v>
      </c>
      <c r="O184" s="707"/>
      <c r="P184" s="1032">
        <f>AA184*Z184/1000000000*365</f>
        <v>0.69199999999999984</v>
      </c>
      <c r="Q184" s="151" t="s">
        <v>42</v>
      </c>
      <c r="R184" s="707"/>
      <c r="S184" s="715"/>
      <c r="T184" s="726"/>
      <c r="U184" s="927"/>
      <c r="V184" s="736"/>
      <c r="W184" s="935"/>
      <c r="X184" s="736"/>
      <c r="Y184" s="707"/>
      <c r="Z184" s="742">
        <v>11191</v>
      </c>
      <c r="AA184" s="754">
        <v>169.41206424438423</v>
      </c>
      <c r="AB184" s="762"/>
      <c r="AC184" s="769"/>
      <c r="AD184" s="769"/>
      <c r="AE184" s="769"/>
      <c r="AF184" s="769"/>
      <c r="AG184" s="769"/>
      <c r="AH184" s="785"/>
      <c r="AI184" s="373">
        <v>12118</v>
      </c>
      <c r="AJ184" s="373">
        <v>12713</v>
      </c>
      <c r="AK184" s="373">
        <v>13022</v>
      </c>
      <c r="AL184" s="342">
        <v>13339</v>
      </c>
      <c r="AM184" s="1063"/>
      <c r="AN184" s="373"/>
      <c r="AO184" s="292"/>
      <c r="AP184" s="295"/>
      <c r="AQ184" s="264">
        <v>0.69199999999999995</v>
      </c>
      <c r="AR184" s="292">
        <v>0.75</v>
      </c>
      <c r="AS184" s="292">
        <v>0.78600000000000003</v>
      </c>
      <c r="AT184" s="292">
        <v>0.80500000000000005</v>
      </c>
      <c r="AU184" s="292">
        <v>0.82499999999999996</v>
      </c>
      <c r="AV184" s="295"/>
      <c r="AW184" s="559">
        <f t="shared" si="71"/>
        <v>-0.30500000000000005</v>
      </c>
      <c r="AX184" s="551"/>
      <c r="AY184" s="826"/>
      <c r="BA184" s="296"/>
      <c r="BB184" s="166"/>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row>
    <row r="185" spans="1:227" s="167" customFormat="1" ht="25.75" x14ac:dyDescent="0.4">
      <c r="A185" s="868" t="s">
        <v>198</v>
      </c>
      <c r="B185" s="868" t="s">
        <v>217</v>
      </c>
      <c r="C185" s="871" t="s">
        <v>224</v>
      </c>
      <c r="D185" s="16" t="s">
        <v>226</v>
      </c>
      <c r="E185" s="181"/>
      <c r="F185" s="54">
        <f>0.41*365/1000</f>
        <v>0.14964999999999998</v>
      </c>
      <c r="G185" s="43">
        <v>1.37</v>
      </c>
      <c r="H185" s="43">
        <v>0.2</v>
      </c>
      <c r="I185" s="43"/>
      <c r="J185" s="43"/>
      <c r="K185" s="501">
        <f>SUM(F185:H185)</f>
        <v>1.7196500000000001</v>
      </c>
      <c r="L185" s="512">
        <f t="shared" ref="L185:L190" si="72">IF(K185&gt;0,IF(ISNUMBER(F185),F185,0)/K185*100,"")</f>
        <v>8.7023522228360406</v>
      </c>
      <c r="M185" s="513">
        <f t="shared" ref="M185:M190" si="73">IF(K185&gt;0,(IF(ISNUMBER(G185),G185,0)+IF(ISNUMBER(H185),H185,0))/K185*100,"")</f>
        <v>91.297647777163959</v>
      </c>
      <c r="N185" s="504">
        <f t="shared" si="52"/>
        <v>5</v>
      </c>
      <c r="O185" s="23"/>
      <c r="P185" s="43">
        <v>0.74</v>
      </c>
      <c r="Q185" s="171" t="s">
        <v>42</v>
      </c>
      <c r="R185" s="25"/>
      <c r="S185" s="200" t="s">
        <v>202</v>
      </c>
      <c r="T185" s="207" t="s">
        <v>202</v>
      </c>
      <c r="U185" s="593">
        <v>42</v>
      </c>
      <c r="V185" s="22">
        <v>85.25</v>
      </c>
      <c r="W185" s="593">
        <v>42</v>
      </c>
      <c r="X185" s="22">
        <v>85.25</v>
      </c>
      <c r="Y185" s="23">
        <v>32</v>
      </c>
      <c r="Z185" s="26">
        <v>15991</v>
      </c>
      <c r="AA185" s="172">
        <v>126.78364456719235</v>
      </c>
      <c r="AB185" s="173">
        <f>O185/AA185*1000000/365*1000</f>
        <v>0</v>
      </c>
      <c r="AC185" s="29"/>
      <c r="AD185" s="29"/>
      <c r="AE185" s="30"/>
      <c r="AF185" s="29"/>
      <c r="AG185" s="29"/>
      <c r="AH185" s="31"/>
      <c r="AI185" s="174"/>
      <c r="AJ185" s="174"/>
      <c r="AK185" s="174"/>
      <c r="AL185" s="175"/>
      <c r="AM185" s="176">
        <f>K185</f>
        <v>1.7196500000000001</v>
      </c>
      <c r="AN185" s="177">
        <v>0.74099999999999999</v>
      </c>
      <c r="AO185" s="177">
        <v>0.81799999999999995</v>
      </c>
      <c r="AP185" s="177">
        <v>0.90400000000000003</v>
      </c>
      <c r="AQ185" s="178">
        <v>0.95</v>
      </c>
      <c r="AR185" s="179">
        <f>AN185</f>
        <v>0.74099999999999999</v>
      </c>
      <c r="AS185" s="177">
        <v>0.86</v>
      </c>
      <c r="AT185" s="179">
        <f>AVERAGE(AS185,AV185)</f>
        <v>0.92900000000000005</v>
      </c>
      <c r="AU185" s="179"/>
      <c r="AV185" s="177">
        <v>0.998</v>
      </c>
      <c r="AW185" s="177"/>
      <c r="AX185" s="546">
        <v>1.075</v>
      </c>
      <c r="AY185" s="205">
        <v>2.5000000000000001E-2</v>
      </c>
      <c r="AZ185" s="164"/>
      <c r="BA185" s="165"/>
      <c r="BB185" s="166"/>
      <c r="BC185" s="120"/>
      <c r="BD185" s="90"/>
      <c r="BE185" s="90"/>
      <c r="BF185" s="90"/>
      <c r="BG185" s="90"/>
      <c r="BH185" s="90"/>
      <c r="BI185" s="90"/>
      <c r="BJ185" s="90"/>
      <c r="BK185" s="90"/>
      <c r="BL185" s="90"/>
    </row>
    <row r="186" spans="1:227" s="167" customFormat="1" ht="25.75" x14ac:dyDescent="0.4">
      <c r="A186" s="868" t="s">
        <v>198</v>
      </c>
      <c r="B186" s="868" t="s">
        <v>217</v>
      </c>
      <c r="C186" s="872" t="s">
        <v>224</v>
      </c>
      <c r="D186" s="16" t="s">
        <v>225</v>
      </c>
      <c r="E186" s="181"/>
      <c r="F186" s="54"/>
      <c r="G186" s="43">
        <v>0.78</v>
      </c>
      <c r="H186" s="43">
        <v>0.33</v>
      </c>
      <c r="I186" s="43"/>
      <c r="J186" s="43"/>
      <c r="K186" s="501">
        <f>SUM(F186:H186)</f>
        <v>1.1100000000000001</v>
      </c>
      <c r="L186" s="512">
        <f t="shared" si="72"/>
        <v>0</v>
      </c>
      <c r="M186" s="513">
        <f t="shared" si="73"/>
        <v>100</v>
      </c>
      <c r="N186" s="504">
        <f t="shared" si="52"/>
        <v>5</v>
      </c>
      <c r="O186" s="23"/>
      <c r="P186" s="43">
        <v>0.45300000000000001</v>
      </c>
      <c r="Q186" s="171" t="s">
        <v>42</v>
      </c>
      <c r="R186" s="25"/>
      <c r="S186" s="200" t="s">
        <v>202</v>
      </c>
      <c r="T186" s="207" t="s">
        <v>202</v>
      </c>
      <c r="U186" s="1226">
        <v>42</v>
      </c>
      <c r="V186" s="22"/>
      <c r="W186" s="1226">
        <v>42</v>
      </c>
      <c r="X186" s="22"/>
      <c r="Y186" s="23">
        <v>28.68</v>
      </c>
      <c r="Z186" s="26">
        <v>7213</v>
      </c>
      <c r="AA186" s="172">
        <v>172.06375854858715</v>
      </c>
      <c r="AB186" s="173">
        <f>O186/AA186*1000000/365*1000</f>
        <v>0</v>
      </c>
      <c r="AC186" s="29"/>
      <c r="AD186" s="29"/>
      <c r="AE186" s="30"/>
      <c r="AF186" s="29"/>
      <c r="AG186" s="29"/>
      <c r="AH186" s="31"/>
      <c r="AI186" s="174"/>
      <c r="AJ186" s="174"/>
      <c r="AK186" s="174"/>
      <c r="AL186" s="175"/>
      <c r="AM186" s="176">
        <f>K186</f>
        <v>1.1100000000000001</v>
      </c>
      <c r="AN186" s="177">
        <v>0.45300000000000001</v>
      </c>
      <c r="AO186" s="177">
        <v>0.5</v>
      </c>
      <c r="AP186" s="177">
        <v>0.55300000000000005</v>
      </c>
      <c r="AQ186" s="178">
        <v>0.58099999999999996</v>
      </c>
      <c r="AR186" s="179">
        <f>AN186</f>
        <v>0.45300000000000001</v>
      </c>
      <c r="AS186" s="177">
        <v>0.52600000000000002</v>
      </c>
      <c r="AT186" s="179">
        <f>AVERAGE(AS186,AV186)</f>
        <v>0.56800000000000006</v>
      </c>
      <c r="AU186" s="179"/>
      <c r="AV186" s="177">
        <v>0.61</v>
      </c>
      <c r="AW186" s="177"/>
      <c r="AX186" s="546">
        <v>0.65700000000000003</v>
      </c>
      <c r="AY186" s="204">
        <v>0.45700000000000002</v>
      </c>
      <c r="AZ186" s="164"/>
      <c r="BA186" s="165"/>
      <c r="BB186" s="166"/>
      <c r="BC186" s="120"/>
      <c r="BD186" s="90"/>
      <c r="BE186" s="90"/>
      <c r="BF186" s="90"/>
      <c r="BG186" s="90"/>
      <c r="BH186" s="90"/>
      <c r="BI186" s="90"/>
      <c r="BJ186" s="90"/>
      <c r="BK186" s="90"/>
      <c r="BL186" s="90"/>
    </row>
    <row r="187" spans="1:227" s="167" customFormat="1" ht="25.75" x14ac:dyDescent="0.4">
      <c r="A187" s="868" t="s">
        <v>198</v>
      </c>
      <c r="B187" s="868" t="s">
        <v>217</v>
      </c>
      <c r="C187" s="872" t="s">
        <v>224</v>
      </c>
      <c r="D187" s="168" t="s">
        <v>227</v>
      </c>
      <c r="E187" s="169"/>
      <c r="F187" s="54"/>
      <c r="G187" s="43">
        <v>0.65700000000000003</v>
      </c>
      <c r="H187" s="43"/>
      <c r="I187" s="43"/>
      <c r="J187" s="43"/>
      <c r="K187" s="501">
        <f>SUM(F187:H187)</f>
        <v>0.65700000000000003</v>
      </c>
      <c r="L187" s="512">
        <f t="shared" si="72"/>
        <v>0</v>
      </c>
      <c r="M187" s="513">
        <f t="shared" si="73"/>
        <v>100</v>
      </c>
      <c r="N187" s="504">
        <f t="shared" si="52"/>
        <v>5</v>
      </c>
      <c r="O187" s="23"/>
      <c r="P187" s="43">
        <v>0.4</v>
      </c>
      <c r="Q187" s="171" t="s">
        <v>42</v>
      </c>
      <c r="R187" s="25"/>
      <c r="S187" s="200" t="s">
        <v>202</v>
      </c>
      <c r="T187" s="207" t="s">
        <v>202</v>
      </c>
      <c r="U187" s="592">
        <v>42</v>
      </c>
      <c r="V187" s="22">
        <v>78.19</v>
      </c>
      <c r="W187" s="592">
        <v>42</v>
      </c>
      <c r="X187" s="22">
        <v>78.19</v>
      </c>
      <c r="Y187" s="23">
        <f>AVERAGE(30.93,41.43)</f>
        <v>36.18</v>
      </c>
      <c r="Z187" s="26">
        <v>5647</v>
      </c>
      <c r="AA187" s="172">
        <v>194.06594846093574</v>
      </c>
      <c r="AB187" s="173">
        <f>O187/AA187*1000000/365*1000</f>
        <v>0</v>
      </c>
      <c r="AC187" s="29"/>
      <c r="AD187" s="29"/>
      <c r="AE187" s="30"/>
      <c r="AF187" s="29"/>
      <c r="AG187" s="29"/>
      <c r="AH187" s="31"/>
      <c r="AI187" s="174"/>
      <c r="AJ187" s="174"/>
      <c r="AK187" s="174"/>
      <c r="AL187" s="175"/>
      <c r="AM187" s="176">
        <f>K187</f>
        <v>0.65700000000000003</v>
      </c>
      <c r="AN187" s="177">
        <v>0.40300000000000002</v>
      </c>
      <c r="AO187" s="177">
        <v>0.44500000000000001</v>
      </c>
      <c r="AP187" s="177">
        <v>0.49199999999999999</v>
      </c>
      <c r="AQ187" s="178">
        <v>0.51700000000000002</v>
      </c>
      <c r="AR187" s="179">
        <f>AN187</f>
        <v>0.40300000000000002</v>
      </c>
      <c r="AS187" s="177">
        <v>0.46800000000000003</v>
      </c>
      <c r="AT187" s="179">
        <f>AVERAGE(AS187,AV187)</f>
        <v>0.50550000000000006</v>
      </c>
      <c r="AU187" s="179"/>
      <c r="AV187" s="177">
        <v>0.54300000000000004</v>
      </c>
      <c r="AW187" s="177"/>
      <c r="AX187" s="546">
        <v>0.58499999999999996</v>
      </c>
      <c r="AY187" s="205">
        <v>7.1999999999999995E-2</v>
      </c>
      <c r="AZ187" s="164"/>
      <c r="BA187" s="165"/>
      <c r="BB187" s="166"/>
      <c r="BC187" s="120"/>
      <c r="BD187" s="90"/>
      <c r="BE187" s="90"/>
      <c r="BF187" s="90"/>
      <c r="BG187" s="90"/>
      <c r="BH187" s="90"/>
      <c r="BI187" s="90"/>
      <c r="BJ187" s="90"/>
      <c r="BK187" s="90"/>
      <c r="BL187" s="90"/>
    </row>
    <row r="188" spans="1:227" s="167" customFormat="1" ht="17.600000000000001" x14ac:dyDescent="0.4">
      <c r="A188" s="868" t="s">
        <v>198</v>
      </c>
      <c r="B188" s="868" t="s">
        <v>378</v>
      </c>
      <c r="C188" s="977" t="s">
        <v>389</v>
      </c>
      <c r="D188" s="231" t="s">
        <v>390</v>
      </c>
      <c r="E188" s="1154"/>
      <c r="F188" s="54">
        <v>0.14964999999999998</v>
      </c>
      <c r="G188" s="43">
        <v>0.37230000000000002</v>
      </c>
      <c r="H188" s="43"/>
      <c r="I188" s="43"/>
      <c r="J188" s="43"/>
      <c r="K188" s="501">
        <f t="shared" ref="K188:K195" si="74">IF(ISNUMBER(F188),F188,0)+IF(ISNUMBER(G188),G188,0)+IF(ISNUMBER(H188),H188,0)</f>
        <v>0.52195000000000003</v>
      </c>
      <c r="L188" s="659">
        <f t="shared" si="72"/>
        <v>28.671328671328666</v>
      </c>
      <c r="M188" s="666">
        <f t="shared" si="73"/>
        <v>71.328671328671334</v>
      </c>
      <c r="N188" s="504">
        <f t="shared" si="52"/>
        <v>2</v>
      </c>
      <c r="O188" s="23"/>
      <c r="P188" s="43">
        <f t="shared" ref="P188:P195" si="75">AA188*Z188/1000000000*365</f>
        <v>1.0512009834599998</v>
      </c>
      <c r="Q188" s="171" t="s">
        <v>42</v>
      </c>
      <c r="R188" s="23"/>
      <c r="S188" s="200"/>
      <c r="T188" s="200"/>
      <c r="U188" s="1419">
        <v>58</v>
      </c>
      <c r="V188" s="22"/>
      <c r="W188" s="592"/>
      <c r="X188" s="22"/>
      <c r="Y188" s="23"/>
      <c r="Z188" s="26">
        <v>20458</v>
      </c>
      <c r="AA188" s="172">
        <v>140.77635616438354</v>
      </c>
      <c r="AB188" s="173"/>
      <c r="AC188" s="29"/>
      <c r="AD188" s="29"/>
      <c r="AE188" s="30"/>
      <c r="AF188" s="29"/>
      <c r="AG188" s="29"/>
      <c r="AH188" s="31"/>
      <c r="AI188" s="174">
        <v>21110</v>
      </c>
      <c r="AJ188" s="174">
        <v>21548</v>
      </c>
      <c r="AK188" s="174">
        <v>22489</v>
      </c>
      <c r="AL188" s="175"/>
      <c r="AM188" s="176"/>
      <c r="AN188" s="177"/>
      <c r="AO188" s="177"/>
      <c r="AP188" s="177"/>
      <c r="AQ188" s="178">
        <v>1.05120098346</v>
      </c>
      <c r="AR188" s="179">
        <v>1.1254139979</v>
      </c>
      <c r="AS188" s="177">
        <v>1.1903203546800001</v>
      </c>
      <c r="AT188" s="179">
        <v>1.2856720667699997</v>
      </c>
      <c r="AU188" s="179"/>
      <c r="AV188" s="177"/>
      <c r="AW188" s="556">
        <f t="shared" ref="AW188:AW195" si="76">K188-AT188</f>
        <v>-0.76372206676999965</v>
      </c>
      <c r="AX188" s="546"/>
      <c r="AY188" s="180"/>
      <c r="AZ188" s="164"/>
      <c r="BA188" s="165"/>
      <c r="BB188" s="166"/>
      <c r="BC188" s="120"/>
      <c r="BD188" s="90"/>
      <c r="BE188" s="90"/>
      <c r="BF188" s="90"/>
      <c r="BG188" s="90"/>
      <c r="BH188" s="90"/>
      <c r="BI188" s="90"/>
      <c r="BJ188" s="90"/>
      <c r="BK188" s="90"/>
      <c r="BL188" s="90"/>
    </row>
    <row r="189" spans="1:227" s="167" customFormat="1" ht="17.600000000000001" x14ac:dyDescent="0.4">
      <c r="A189" s="868" t="s">
        <v>198</v>
      </c>
      <c r="B189" s="868" t="s">
        <v>378</v>
      </c>
      <c r="C189" s="977" t="s">
        <v>389</v>
      </c>
      <c r="D189" s="231" t="s">
        <v>391</v>
      </c>
      <c r="E189" s="1154"/>
      <c r="F189" s="54">
        <v>0.33141999999999999</v>
      </c>
      <c r="G189" s="43"/>
      <c r="H189" s="43">
        <v>1.5997950000000001</v>
      </c>
      <c r="I189" s="43"/>
      <c r="J189" s="43"/>
      <c r="K189" s="501">
        <f t="shared" si="74"/>
        <v>1.9312150000000001</v>
      </c>
      <c r="L189" s="659">
        <f t="shared" si="72"/>
        <v>17.161217161217159</v>
      </c>
      <c r="M189" s="666">
        <f t="shared" si="73"/>
        <v>82.838782838782848</v>
      </c>
      <c r="N189" s="504">
        <f t="shared" si="52"/>
        <v>5</v>
      </c>
      <c r="O189" s="23"/>
      <c r="P189" s="43">
        <f t="shared" si="75"/>
        <v>0.5931877819780339</v>
      </c>
      <c r="Q189" s="171" t="s">
        <v>42</v>
      </c>
      <c r="R189" s="23"/>
      <c r="S189" s="200"/>
      <c r="T189" s="200"/>
      <c r="U189" s="1419">
        <v>58</v>
      </c>
      <c r="V189" s="22"/>
      <c r="W189" s="592"/>
      <c r="X189" s="22"/>
      <c r="Y189" s="23"/>
      <c r="Z189" s="26">
        <v>11519</v>
      </c>
      <c r="AA189" s="172">
        <v>141.08620587023796</v>
      </c>
      <c r="AB189" s="173"/>
      <c r="AC189" s="29"/>
      <c r="AD189" s="29"/>
      <c r="AE189" s="30"/>
      <c r="AF189" s="29"/>
      <c r="AG189" s="29"/>
      <c r="AH189" s="31"/>
      <c r="AI189" s="174">
        <v>11918</v>
      </c>
      <c r="AJ189" s="174">
        <v>12176</v>
      </c>
      <c r="AK189" s="174">
        <v>12709</v>
      </c>
      <c r="AL189" s="175"/>
      <c r="AM189" s="176"/>
      <c r="AN189" s="177"/>
      <c r="AO189" s="177"/>
      <c r="AP189" s="177"/>
      <c r="AQ189" s="178">
        <v>0.5931877819780339</v>
      </c>
      <c r="AR189" s="179">
        <v>0.63671897292994617</v>
      </c>
      <c r="AS189" s="177">
        <v>0.67398427861674626</v>
      </c>
      <c r="AT189" s="179">
        <v>0.72799725753777178</v>
      </c>
      <c r="AU189" s="179"/>
      <c r="AV189" s="177"/>
      <c r="AW189" s="556">
        <f t="shared" si="76"/>
        <v>1.2032177424622283</v>
      </c>
      <c r="AX189" s="546"/>
      <c r="AY189" s="180"/>
      <c r="AZ189" s="164"/>
      <c r="BA189" s="165"/>
      <c r="BB189" s="166"/>
      <c r="BC189" s="120"/>
      <c r="BD189" s="90"/>
      <c r="BE189" s="90"/>
      <c r="BF189" s="90"/>
      <c r="BG189" s="90"/>
      <c r="BH189" s="90"/>
      <c r="BI189" s="90"/>
      <c r="BJ189" s="90"/>
      <c r="BK189" s="90"/>
      <c r="BL189" s="90"/>
    </row>
    <row r="190" spans="1:227" s="167" customFormat="1" ht="17.600000000000001" x14ac:dyDescent="0.4">
      <c r="A190" s="868" t="s">
        <v>198</v>
      </c>
      <c r="B190" s="868" t="s">
        <v>378</v>
      </c>
      <c r="C190" s="977" t="s">
        <v>389</v>
      </c>
      <c r="D190" s="231" t="s">
        <v>392</v>
      </c>
      <c r="E190" s="1154"/>
      <c r="F190" s="54"/>
      <c r="G190" s="43">
        <v>0.65700000000000003</v>
      </c>
      <c r="H190" s="43"/>
      <c r="I190" s="43"/>
      <c r="J190" s="43"/>
      <c r="K190" s="501">
        <f t="shared" si="74"/>
        <v>0.65700000000000003</v>
      </c>
      <c r="L190" s="659">
        <f t="shared" si="72"/>
        <v>0</v>
      </c>
      <c r="M190" s="666">
        <f t="shared" si="73"/>
        <v>100</v>
      </c>
      <c r="N190" s="504">
        <f t="shared" si="52"/>
        <v>5</v>
      </c>
      <c r="O190" s="23"/>
      <c r="P190" s="43">
        <f t="shared" si="75"/>
        <v>0.46613970468820853</v>
      </c>
      <c r="Q190" s="171" t="s">
        <v>42</v>
      </c>
      <c r="R190" s="23"/>
      <c r="S190" s="200"/>
      <c r="T190" s="200"/>
      <c r="U190" s="592">
        <v>58</v>
      </c>
      <c r="V190" s="22"/>
      <c r="W190" s="592"/>
      <c r="X190" s="22"/>
      <c r="Y190" s="23"/>
      <c r="Z190" s="26">
        <v>9372</v>
      </c>
      <c r="AA190" s="172">
        <v>136.26708080853155</v>
      </c>
      <c r="AB190" s="173"/>
      <c r="AC190" s="29"/>
      <c r="AD190" s="29"/>
      <c r="AE190" s="30"/>
      <c r="AF190" s="29"/>
      <c r="AG190" s="29"/>
      <c r="AH190" s="31"/>
      <c r="AI190" s="174">
        <v>9648</v>
      </c>
      <c r="AJ190" s="174">
        <v>9834</v>
      </c>
      <c r="AK190" s="174">
        <v>10261</v>
      </c>
      <c r="AL190" s="175"/>
      <c r="AM190" s="176"/>
      <c r="AN190" s="177"/>
      <c r="AO190" s="177"/>
      <c r="AP190" s="177"/>
      <c r="AQ190" s="178">
        <v>0.46613970468820853</v>
      </c>
      <c r="AR190" s="179">
        <v>0.49847361136885987</v>
      </c>
      <c r="AS190" s="177">
        <v>0.5270485538849512</v>
      </c>
      <c r="AT190" s="179">
        <v>0.56972195956436478</v>
      </c>
      <c r="AU190" s="179"/>
      <c r="AV190" s="177"/>
      <c r="AW190" s="556">
        <f t="shared" si="76"/>
        <v>8.7278040435635251E-2</v>
      </c>
      <c r="AX190" s="546"/>
      <c r="AY190" s="180"/>
      <c r="AZ190" s="164"/>
      <c r="BA190" s="165"/>
      <c r="BB190" s="166"/>
      <c r="BC190" s="120"/>
      <c r="BD190" s="90"/>
      <c r="BE190" s="90"/>
      <c r="BF190" s="90"/>
      <c r="BG190" s="90"/>
      <c r="BH190" s="90"/>
      <c r="BI190" s="90"/>
      <c r="BJ190" s="90"/>
      <c r="BK190" s="90"/>
      <c r="BL190" s="90"/>
    </row>
    <row r="191" spans="1:227" s="167" customFormat="1" ht="24.9" x14ac:dyDescent="0.4">
      <c r="A191" s="868" t="s">
        <v>865</v>
      </c>
      <c r="B191" s="868" t="s">
        <v>866</v>
      </c>
      <c r="C191" s="870" t="s">
        <v>879</v>
      </c>
      <c r="D191" s="383" t="s">
        <v>880</v>
      </c>
      <c r="E191" s="1154"/>
      <c r="F191" s="409">
        <v>6.34</v>
      </c>
      <c r="G191" s="410"/>
      <c r="H191" s="411"/>
      <c r="I191" s="21"/>
      <c r="J191" s="21"/>
      <c r="K191" s="651">
        <f t="shared" si="74"/>
        <v>6.34</v>
      </c>
      <c r="L191" s="659">
        <f>IF(IF(ISNUMBER(K191),K191,0)&gt;0,IF(ISNUMBER(F191),F191,0)/K191*100,"")</f>
        <v>100</v>
      </c>
      <c r="M191" s="666">
        <f>IF(IF(ISNUMBER(K191),K191,0)&gt;0,(IF(ISNUMBER(G191),G191,0)+IF(ISNUMBER(H191),H191,0))/K191*100,"")</f>
        <v>0</v>
      </c>
      <c r="N191" s="504">
        <f t="shared" si="52"/>
        <v>5</v>
      </c>
      <c r="O191" s="707"/>
      <c r="P191" s="1032">
        <f t="shared" si="75"/>
        <v>1.699050660852172</v>
      </c>
      <c r="Q191" s="151" t="s">
        <v>42</v>
      </c>
      <c r="R191" s="707"/>
      <c r="S191" s="715"/>
      <c r="T191" s="729"/>
      <c r="U191" s="788"/>
      <c r="V191" s="736"/>
      <c r="W191" s="933"/>
      <c r="X191" s="739"/>
      <c r="Y191" s="707"/>
      <c r="Z191" s="742">
        <v>21410</v>
      </c>
      <c r="AA191" s="754">
        <v>217.41865097632933</v>
      </c>
      <c r="AB191" s="762"/>
      <c r="AC191" s="769"/>
      <c r="AD191" s="769"/>
      <c r="AE191" s="769"/>
      <c r="AF191" s="769"/>
      <c r="AG191" s="769"/>
      <c r="AH191" s="785"/>
      <c r="AI191" s="373">
        <v>22596</v>
      </c>
      <c r="AJ191" s="373">
        <v>23582</v>
      </c>
      <c r="AK191" s="373">
        <v>24579</v>
      </c>
      <c r="AL191" s="342"/>
      <c r="AM191" s="1063"/>
      <c r="AN191" s="373"/>
      <c r="AO191" s="292"/>
      <c r="AP191" s="295"/>
      <c r="AQ191" s="264">
        <v>1.699050660852172</v>
      </c>
      <c r="AR191" s="292">
        <v>1.8482937206421153</v>
      </c>
      <c r="AS191" s="292">
        <v>1.9864760663323864</v>
      </c>
      <c r="AT191" s="292">
        <v>2.1304227013953279</v>
      </c>
      <c r="AU191" s="292"/>
      <c r="AV191" s="295"/>
      <c r="AW191" s="559">
        <f t="shared" si="76"/>
        <v>4.209577298604672</v>
      </c>
      <c r="AX191" s="551"/>
      <c r="AY191" s="826"/>
      <c r="BA191" s="296"/>
      <c r="BB191" s="166"/>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row>
    <row r="192" spans="1:227" s="167" customFormat="1" ht="24.9" x14ac:dyDescent="0.4">
      <c r="A192" s="868" t="s">
        <v>865</v>
      </c>
      <c r="B192" s="868" t="s">
        <v>866</v>
      </c>
      <c r="C192" s="870" t="s">
        <v>879</v>
      </c>
      <c r="D192" s="383" t="s">
        <v>881</v>
      </c>
      <c r="E192" s="1168"/>
      <c r="F192" s="1134">
        <v>1.3839999999999999</v>
      </c>
      <c r="G192" s="1368"/>
      <c r="H192" s="420" t="s">
        <v>202</v>
      </c>
      <c r="I192" s="650"/>
      <c r="J192" s="650"/>
      <c r="K192" s="654">
        <f t="shared" si="74"/>
        <v>1.3839999999999999</v>
      </c>
      <c r="L192" s="660">
        <f>IF(IF(ISNUMBER(K192),K192,0)&gt;0,IF(ISNUMBER(F192),F192,0)/K192*100,"")</f>
        <v>100</v>
      </c>
      <c r="M192" s="669">
        <f>IF(IF(ISNUMBER(K192),K192,0)&gt;0,(IF(ISNUMBER(G192),G192,0)+IF(ISNUMBER(H192),H192,0))/K192*100,"")</f>
        <v>0</v>
      </c>
      <c r="N192" s="506">
        <f t="shared" si="52"/>
        <v>3</v>
      </c>
      <c r="O192" s="710"/>
      <c r="P192" s="1035">
        <f t="shared" si="75"/>
        <v>1.1825676211223519</v>
      </c>
      <c r="Q192" s="702" t="s">
        <v>42</v>
      </c>
      <c r="R192" s="710"/>
      <c r="S192" s="723"/>
      <c r="T192" s="731"/>
      <c r="U192" s="788"/>
      <c r="V192" s="736"/>
      <c r="W192" s="933"/>
      <c r="X192" s="740"/>
      <c r="Y192" s="710"/>
      <c r="Z192" s="747">
        <v>26477</v>
      </c>
      <c r="AA192" s="757">
        <v>122.36700875273519</v>
      </c>
      <c r="AB192" s="766"/>
      <c r="AC192" s="772"/>
      <c r="AD192" s="772"/>
      <c r="AE192" s="772"/>
      <c r="AF192" s="772"/>
      <c r="AG192" s="772"/>
      <c r="AH192" s="793"/>
      <c r="AI192" s="388">
        <v>27942</v>
      </c>
      <c r="AJ192" s="388">
        <v>29163</v>
      </c>
      <c r="AK192" s="388">
        <v>30396</v>
      </c>
      <c r="AL192" s="389"/>
      <c r="AM192" s="1067"/>
      <c r="AN192" s="388"/>
      <c r="AO192" s="272"/>
      <c r="AP192" s="282"/>
      <c r="AQ192" s="283">
        <v>1.1825676211223519</v>
      </c>
      <c r="AR192" s="272">
        <v>1.297396466897659</v>
      </c>
      <c r="AS192" s="272">
        <v>1.4056442988934466</v>
      </c>
      <c r="AT192" s="272">
        <v>1.5188087315675709</v>
      </c>
      <c r="AU192" s="272"/>
      <c r="AV192" s="282"/>
      <c r="AW192" s="558">
        <f t="shared" si="76"/>
        <v>-0.13480873156757101</v>
      </c>
      <c r="AX192" s="552"/>
      <c r="AY192" s="826"/>
      <c r="BB192" s="166"/>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row>
    <row r="193" spans="1:227" s="167" customFormat="1" ht="24.9" x14ac:dyDescent="0.4">
      <c r="A193" s="868" t="s">
        <v>865</v>
      </c>
      <c r="B193" s="868" t="s">
        <v>866</v>
      </c>
      <c r="C193" s="873" t="s">
        <v>879</v>
      </c>
      <c r="D193" s="383" t="s">
        <v>882</v>
      </c>
      <c r="E193" s="1345"/>
      <c r="F193" s="1361">
        <v>0.79</v>
      </c>
      <c r="G193" s="1367"/>
      <c r="H193" s="1375" t="s">
        <v>202</v>
      </c>
      <c r="I193" s="17"/>
      <c r="J193" s="17"/>
      <c r="K193" s="653">
        <f t="shared" si="74"/>
        <v>0.79</v>
      </c>
      <c r="L193" s="526">
        <f>IF(IF(ISNUMBER(K193),K193,0)&gt;0,IF(ISNUMBER(F193),F193,0)/K193*100,"")</f>
        <v>100</v>
      </c>
      <c r="M193" s="668">
        <f>IF(IF(ISNUMBER(K193),K193,0)&gt;0,(IF(ISNUMBER(G193),G193,0)+IF(ISNUMBER(H193),H193,0))/K193*100,"")</f>
        <v>0</v>
      </c>
      <c r="N193" s="348">
        <f t="shared" si="52"/>
        <v>5</v>
      </c>
      <c r="O193" s="709"/>
      <c r="P193" s="1038">
        <f t="shared" si="75"/>
        <v>0.2866724257293467</v>
      </c>
      <c r="Q193" s="701" t="s">
        <v>42</v>
      </c>
      <c r="R193" s="709"/>
      <c r="S193" s="722"/>
      <c r="T193" s="1222"/>
      <c r="U193" s="795"/>
      <c r="V193" s="736"/>
      <c r="W193" s="934"/>
      <c r="X193" s="738"/>
      <c r="Y193" s="712"/>
      <c r="Z193" s="745">
        <v>6596</v>
      </c>
      <c r="AA193" s="351">
        <v>119.07275714187374</v>
      </c>
      <c r="AB193" s="765"/>
      <c r="AC193" s="771"/>
      <c r="AD193" s="771"/>
      <c r="AE193" s="771"/>
      <c r="AF193" s="771"/>
      <c r="AG193" s="771"/>
      <c r="AH193" s="790"/>
      <c r="AI193" s="373">
        <v>6522</v>
      </c>
      <c r="AJ193" s="373">
        <v>6420</v>
      </c>
      <c r="AK193" s="373">
        <v>6359</v>
      </c>
      <c r="AL193" s="342"/>
      <c r="AM193" s="1251"/>
      <c r="AN193" s="373"/>
      <c r="AO193" s="292"/>
      <c r="AP193" s="295"/>
      <c r="AQ193" s="264">
        <v>0.2866724257293467</v>
      </c>
      <c r="AR193" s="292">
        <v>0.29498592737894475</v>
      </c>
      <c r="AS193" s="292">
        <v>0.30172187221055269</v>
      </c>
      <c r="AT193" s="292">
        <v>0.31009654824278898</v>
      </c>
      <c r="AU193" s="292"/>
      <c r="AV193" s="295"/>
      <c r="AW193" s="559">
        <f t="shared" si="76"/>
        <v>0.47990345175721105</v>
      </c>
      <c r="AX193" s="551"/>
      <c r="AY193" s="826"/>
      <c r="BA193" s="296"/>
      <c r="BB193" s="166"/>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row>
    <row r="194" spans="1:227" s="167" customFormat="1" ht="24.9" x14ac:dyDescent="0.4">
      <c r="A194" s="868" t="s">
        <v>865</v>
      </c>
      <c r="B194" s="868" t="s">
        <v>866</v>
      </c>
      <c r="C194" s="873" t="s">
        <v>879</v>
      </c>
      <c r="D194" s="412" t="s">
        <v>883</v>
      </c>
      <c r="E194" s="994"/>
      <c r="F194" s="414">
        <v>1.6</v>
      </c>
      <c r="G194" s="415"/>
      <c r="H194" s="411" t="s">
        <v>202</v>
      </c>
      <c r="I194" s="21"/>
      <c r="J194" s="21"/>
      <c r="K194" s="651">
        <f t="shared" si="74"/>
        <v>1.6</v>
      </c>
      <c r="L194" s="659">
        <f>IF(IF(ISNUMBER(K194),K194,0)&gt;0,IF(ISNUMBER(F194),F194,0)/K194*100,"")</f>
        <v>100</v>
      </c>
      <c r="M194" s="666">
        <f>IF(IF(ISNUMBER(K194),K194,0)&gt;0,(IF(ISNUMBER(G194),G194,0)+IF(ISNUMBER(H194),H194,0))/K194*100,"")</f>
        <v>0</v>
      </c>
      <c r="N194" s="504">
        <f t="shared" ref="N194:N257" si="77">IF(OR(K194="",NOT(ISNUMBER(K194))),1,IF(P194=0,1,IF(P194&gt;K194,2,IF(AT194&gt;K194,3,IF(AU194&gt;K194,4,5)))))</f>
        <v>2</v>
      </c>
      <c r="O194" s="707"/>
      <c r="P194" s="1032">
        <f t="shared" si="75"/>
        <v>2.1199999999999997</v>
      </c>
      <c r="Q194" s="151" t="s">
        <v>42</v>
      </c>
      <c r="R194" s="707"/>
      <c r="S194" s="715"/>
      <c r="T194" s="729"/>
      <c r="U194" s="795"/>
      <c r="V194" s="736"/>
      <c r="W194" s="934"/>
      <c r="X194" s="736"/>
      <c r="Y194" s="707"/>
      <c r="Z194" s="742">
        <v>35799</v>
      </c>
      <c r="AA194" s="754">
        <v>162.24529115568009</v>
      </c>
      <c r="AB194" s="762"/>
      <c r="AC194" s="769"/>
      <c r="AD194" s="769"/>
      <c r="AE194" s="769"/>
      <c r="AF194" s="769"/>
      <c r="AG194" s="769"/>
      <c r="AH194" s="785"/>
      <c r="AI194" s="373">
        <v>40814</v>
      </c>
      <c r="AJ194" s="373">
        <v>45634</v>
      </c>
      <c r="AK194" s="373">
        <v>50183</v>
      </c>
      <c r="AL194" s="342">
        <v>55188</v>
      </c>
      <c r="AM194" s="1063"/>
      <c r="AN194" s="373"/>
      <c r="AO194" s="292"/>
      <c r="AP194" s="295"/>
      <c r="AQ194" s="264">
        <v>2.12</v>
      </c>
      <c r="AR194" s="292">
        <v>2.4169999999999998</v>
      </c>
      <c r="AS194" s="292">
        <v>2.702</v>
      </c>
      <c r="AT194" s="292">
        <v>2.972</v>
      </c>
      <c r="AU194" s="292">
        <v>3.2679999999999998</v>
      </c>
      <c r="AV194" s="295"/>
      <c r="AW194" s="559">
        <f t="shared" si="76"/>
        <v>-1.3719999999999999</v>
      </c>
      <c r="AX194" s="551"/>
      <c r="AY194" s="826"/>
      <c r="BA194" s="296"/>
      <c r="BB194" s="166"/>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row>
    <row r="195" spans="1:227" s="167" customFormat="1" ht="24.9" x14ac:dyDescent="0.4">
      <c r="A195" s="868" t="s">
        <v>865</v>
      </c>
      <c r="B195" s="868" t="s">
        <v>866</v>
      </c>
      <c r="C195" s="873" t="s">
        <v>879</v>
      </c>
      <c r="D195" s="383" t="s">
        <v>884</v>
      </c>
      <c r="E195" s="1154"/>
      <c r="F195" s="414">
        <v>0.63</v>
      </c>
      <c r="G195" s="415"/>
      <c r="H195" s="411" t="s">
        <v>202</v>
      </c>
      <c r="I195" s="21"/>
      <c r="J195" s="21"/>
      <c r="K195" s="651">
        <f t="shared" si="74"/>
        <v>0.63</v>
      </c>
      <c r="L195" s="659">
        <f>IF(IF(ISNUMBER(K195),K195,0)&gt;0,IF(ISNUMBER(F195),F195,0)/K195*100,"")</f>
        <v>100</v>
      </c>
      <c r="M195" s="666">
        <f>IF(IF(ISNUMBER(K195),K195,0)&gt;0,(IF(ISNUMBER(G195),G195,0)+IF(ISNUMBER(H195),H195,0))/K195*100,"")</f>
        <v>0</v>
      </c>
      <c r="N195" s="504">
        <f t="shared" si="77"/>
        <v>5</v>
      </c>
      <c r="O195" s="707"/>
      <c r="P195" s="1032">
        <f t="shared" si="75"/>
        <v>0.25952100233230774</v>
      </c>
      <c r="Q195" s="151" t="s">
        <v>42</v>
      </c>
      <c r="R195" s="707"/>
      <c r="S195" s="715"/>
      <c r="T195" s="729"/>
      <c r="U195" s="795"/>
      <c r="V195" s="736"/>
      <c r="W195" s="934"/>
      <c r="X195" s="736"/>
      <c r="Y195" s="707"/>
      <c r="Z195" s="742">
        <v>5802</v>
      </c>
      <c r="AA195" s="754">
        <v>122.54678468563401</v>
      </c>
      <c r="AB195" s="762"/>
      <c r="AC195" s="769"/>
      <c r="AD195" s="769"/>
      <c r="AE195" s="769"/>
      <c r="AF195" s="769"/>
      <c r="AG195" s="769"/>
      <c r="AH195" s="785"/>
      <c r="AI195" s="261">
        <v>6125</v>
      </c>
      <c r="AJ195" s="261">
        <v>6392</v>
      </c>
      <c r="AK195" s="261">
        <v>6663</v>
      </c>
      <c r="AL195" s="342"/>
      <c r="AM195" s="1063"/>
      <c r="AN195" s="261"/>
      <c r="AO195" s="252"/>
      <c r="AP195" s="263"/>
      <c r="AQ195" s="264">
        <v>0.25952100233230768</v>
      </c>
      <c r="AR195" s="252">
        <v>0.28479649176282051</v>
      </c>
      <c r="AS195" s="252">
        <v>0.30851113545435904</v>
      </c>
      <c r="AT195" s="252">
        <v>0.33336992171153845</v>
      </c>
      <c r="AU195" s="252"/>
      <c r="AV195" s="263"/>
      <c r="AW195" s="557">
        <f t="shared" si="76"/>
        <v>0.29663007828846155</v>
      </c>
      <c r="AX195" s="551"/>
      <c r="AY195" s="826"/>
      <c r="BA195" s="296"/>
      <c r="BB195" s="166"/>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row>
    <row r="196" spans="1:227" s="167" customFormat="1" ht="25.75" x14ac:dyDescent="0.4">
      <c r="A196" s="868" t="s">
        <v>38</v>
      </c>
      <c r="B196" s="868" t="s">
        <v>80</v>
      </c>
      <c r="C196" s="870" t="s">
        <v>85</v>
      </c>
      <c r="D196" s="16" t="s">
        <v>86</v>
      </c>
      <c r="E196" s="181"/>
      <c r="F196" s="20">
        <v>2.9580000000000002</v>
      </c>
      <c r="G196" s="21">
        <v>12.55</v>
      </c>
      <c r="H196" s="21">
        <v>4.82</v>
      </c>
      <c r="I196" s="21"/>
      <c r="J196" s="21">
        <v>3.65</v>
      </c>
      <c r="K196" s="500">
        <f>SUM(F196:J196)</f>
        <v>23.978000000000002</v>
      </c>
      <c r="L196" s="512">
        <f t="shared" ref="L196:L210" si="78">IF(K196&gt;0,IF(ISNUMBER(F196),F196,0)/K196*100,"")</f>
        <v>12.336308282592375</v>
      </c>
      <c r="M196" s="513">
        <f t="shared" ref="M196:M210" si="79">IF(K196&gt;0,(IF(ISNUMBER(G196),G196,0)+IF(ISNUMBER(H196),H196,0))/K196*100,"")</f>
        <v>72.441404620902489</v>
      </c>
      <c r="N196" s="504">
        <f t="shared" si="77"/>
        <v>5</v>
      </c>
      <c r="O196" s="59"/>
      <c r="P196" s="43">
        <f>[1]JH_2015!L39/1000000</f>
        <v>12.049853000000001</v>
      </c>
      <c r="Q196" s="23"/>
      <c r="R196" s="23" t="s">
        <v>42</v>
      </c>
      <c r="S196" s="24">
        <f>+T196/P196</f>
        <v>0.16783549143711546</v>
      </c>
      <c r="T196" s="25">
        <f>[1]JH_2015!V39/1000000</f>
        <v>2.0223930000000001</v>
      </c>
      <c r="U196" s="1042">
        <v>92.015000000000001</v>
      </c>
      <c r="V196" s="22">
        <v>91</v>
      </c>
      <c r="W196" s="1042"/>
      <c r="X196" s="22"/>
      <c r="Y196" s="23"/>
      <c r="Z196" s="26">
        <v>171500</v>
      </c>
      <c r="AA196" s="27">
        <f>P196/Z196*1000000/365*1000</f>
        <v>192.49735213067615</v>
      </c>
      <c r="AB196" s="28"/>
      <c r="AC196" s="29"/>
      <c r="AD196" s="30"/>
      <c r="AE196" s="29"/>
      <c r="AF196" s="29"/>
      <c r="AG196" s="29"/>
      <c r="AH196" s="1049">
        <f>K196</f>
        <v>23.978000000000002</v>
      </c>
      <c r="AI196" s="708"/>
      <c r="AJ196" s="708"/>
      <c r="AK196" s="708"/>
      <c r="AL196" s="792"/>
      <c r="AM196" s="1066">
        <f>P196</f>
        <v>12.049853000000001</v>
      </c>
      <c r="AN196" s="177">
        <v>13.428000000000001</v>
      </c>
      <c r="AO196" s="177">
        <f>AVERAGE(AN196,AP196)</f>
        <v>18.319499999999998</v>
      </c>
      <c r="AP196" s="177">
        <v>23.210999999999999</v>
      </c>
      <c r="AQ196" s="178">
        <f>AM196</f>
        <v>12.049853000000001</v>
      </c>
      <c r="AR196" s="177">
        <v>14.07</v>
      </c>
      <c r="AS196" s="177">
        <f>AVERAGE(AR196,AT196)</f>
        <v>16.923999999999999</v>
      </c>
      <c r="AT196" s="177">
        <v>19.777999999999999</v>
      </c>
      <c r="AU196" s="177"/>
      <c r="AV196" s="177">
        <v>27.821999999999999</v>
      </c>
      <c r="AW196" s="177"/>
      <c r="AX196" s="821">
        <v>-6.8019999999999996</v>
      </c>
      <c r="AY196" s="1093"/>
      <c r="AZ196" s="118"/>
      <c r="BA196" s="118"/>
      <c r="BB196" s="119"/>
      <c r="BC196" t="s">
        <v>1786</v>
      </c>
      <c r="BD196" t="s">
        <v>1787</v>
      </c>
      <c r="BE196" s="90"/>
      <c r="BF196" s="90"/>
      <c r="BG196" s="90"/>
      <c r="BH196" s="90"/>
      <c r="BI196" s="90"/>
      <c r="BJ196" s="90"/>
      <c r="BK196" s="90"/>
      <c r="BL196" s="90"/>
      <c r="BM196" s="90"/>
      <c r="BN196" s="90"/>
      <c r="BO196" s="90"/>
      <c r="BP196" s="90"/>
      <c r="BQ196" s="90"/>
      <c r="BR196" s="90"/>
      <c r="BS196" s="90"/>
      <c r="BT196" s="90"/>
      <c r="BU196" s="90"/>
      <c r="BV196" s="90"/>
      <c r="BW196" s="90"/>
      <c r="BX196" s="90"/>
      <c r="BY196" s="90"/>
      <c r="BZ196" s="90"/>
      <c r="CA196" s="90"/>
      <c r="CB196" s="90"/>
      <c r="CC196" s="90"/>
      <c r="CD196" s="90"/>
      <c r="CE196" s="90"/>
      <c r="CF196" s="90"/>
      <c r="CG196" s="90"/>
      <c r="CH196" s="90"/>
      <c r="CI196" s="90"/>
      <c r="CJ196" s="90"/>
      <c r="CK196" s="90"/>
      <c r="CL196" s="90"/>
      <c r="CM196" s="90"/>
      <c r="CN196" s="90"/>
      <c r="CO196" s="90"/>
      <c r="CP196" s="90"/>
      <c r="CQ196" s="90"/>
      <c r="CR196" s="90"/>
      <c r="CS196" s="90"/>
      <c r="CT196" s="90"/>
      <c r="CU196" s="90"/>
      <c r="CV196" s="90"/>
      <c r="CW196" s="90"/>
      <c r="CX196" s="90"/>
      <c r="CY196" s="90"/>
      <c r="CZ196" s="90"/>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90"/>
      <c r="EF196" s="90"/>
      <c r="EG196" s="90"/>
      <c r="EH196" s="90"/>
      <c r="EI196" s="90"/>
      <c r="EJ196" s="90"/>
      <c r="EK196" s="90"/>
      <c r="EL196" s="90"/>
      <c r="EM196" s="90"/>
      <c r="EN196" s="90"/>
      <c r="EO196" s="90"/>
      <c r="EP196" s="90"/>
      <c r="EQ196" s="90"/>
      <c r="ER196" s="90"/>
      <c r="ES196" s="90"/>
      <c r="ET196" s="90"/>
      <c r="EU196" s="90"/>
      <c r="EV196" s="90"/>
      <c r="EW196" s="90"/>
      <c r="EX196" s="90"/>
      <c r="EY196" s="90"/>
      <c r="EZ196" s="90"/>
      <c r="FA196" s="90"/>
      <c r="FB196" s="90"/>
      <c r="FC196" s="90"/>
      <c r="FD196" s="90"/>
      <c r="FE196" s="90"/>
      <c r="FF196" s="90"/>
      <c r="FG196" s="90"/>
      <c r="FH196" s="90"/>
      <c r="FI196" s="90"/>
      <c r="FJ196" s="90"/>
      <c r="FK196" s="90"/>
      <c r="FL196" s="90"/>
      <c r="FM196" s="90"/>
      <c r="FN196" s="90"/>
      <c r="FO196" s="90"/>
      <c r="FP196" s="90"/>
      <c r="FQ196" s="90"/>
      <c r="FR196" s="90"/>
      <c r="FS196" s="90"/>
      <c r="FT196" s="90"/>
      <c r="FU196" s="90"/>
      <c r="FV196" s="90"/>
      <c r="FW196" s="90"/>
      <c r="FX196" s="90"/>
      <c r="FY196" s="90"/>
      <c r="FZ196" s="90"/>
      <c r="GA196" s="90"/>
      <c r="GB196" s="90"/>
      <c r="GC196" s="90"/>
      <c r="GD196" s="90"/>
      <c r="GE196" s="90"/>
      <c r="GF196" s="90"/>
      <c r="GG196" s="90"/>
      <c r="GH196" s="90"/>
      <c r="GI196" s="90"/>
      <c r="GJ196" s="90"/>
      <c r="GK196" s="90"/>
      <c r="GL196" s="90"/>
      <c r="GM196" s="90"/>
      <c r="GN196" s="90"/>
      <c r="GO196" s="90"/>
      <c r="GP196" s="90"/>
      <c r="GQ196" s="90"/>
      <c r="GR196" s="90"/>
      <c r="GS196" s="90"/>
      <c r="GT196" s="90"/>
      <c r="GU196" s="90"/>
      <c r="GV196" s="90"/>
      <c r="GW196" s="90"/>
      <c r="GX196" s="90"/>
      <c r="GY196" s="90"/>
      <c r="GZ196" s="90"/>
      <c r="HA196" s="90"/>
      <c r="HB196" s="90"/>
      <c r="HC196" s="90"/>
      <c r="HD196" s="90"/>
      <c r="HE196" s="90"/>
      <c r="HF196" s="90"/>
      <c r="HG196" s="90"/>
      <c r="HH196" s="90"/>
      <c r="HI196" s="90"/>
      <c r="HJ196" s="90"/>
      <c r="HK196" s="90"/>
      <c r="HL196" s="90"/>
      <c r="HM196" s="90"/>
      <c r="HN196" s="90"/>
      <c r="HO196" s="90"/>
      <c r="HP196" s="90"/>
      <c r="HQ196" s="90"/>
      <c r="HR196" s="90"/>
      <c r="HS196" s="90"/>
    </row>
    <row r="197" spans="1:227" s="167" customFormat="1" ht="17.600000000000001" x14ac:dyDescent="0.4">
      <c r="A197" s="868" t="s">
        <v>38</v>
      </c>
      <c r="B197" s="868" t="s">
        <v>80</v>
      </c>
      <c r="C197" s="870" t="s">
        <v>85</v>
      </c>
      <c r="D197" s="16" t="s">
        <v>87</v>
      </c>
      <c r="E197" s="181"/>
      <c r="F197" s="20"/>
      <c r="G197" s="21">
        <v>0.23</v>
      </c>
      <c r="H197" s="21"/>
      <c r="I197" s="21"/>
      <c r="J197" s="21"/>
      <c r="K197" s="499">
        <v>0.23</v>
      </c>
      <c r="L197" s="512">
        <f t="shared" si="78"/>
        <v>0</v>
      </c>
      <c r="M197" s="513">
        <f t="shared" si="79"/>
        <v>100</v>
      </c>
      <c r="N197" s="504">
        <f t="shared" si="77"/>
        <v>5</v>
      </c>
      <c r="O197" s="59"/>
      <c r="P197" s="21">
        <f>[1]JH_2015!L40/1000000</f>
        <v>0.21076300000000001</v>
      </c>
      <c r="Q197" s="23"/>
      <c r="R197" s="23" t="s">
        <v>42</v>
      </c>
      <c r="S197" s="24">
        <f>+T197/P197</f>
        <v>0.41150012098897815</v>
      </c>
      <c r="T197" s="25">
        <f>[1]JH_2015!V40/1000000</f>
        <v>8.6729000000000001E-2</v>
      </c>
      <c r="U197" s="1042">
        <v>14.81</v>
      </c>
      <c r="V197" s="22">
        <v>15</v>
      </c>
      <c r="W197" s="1042"/>
      <c r="X197" s="22"/>
      <c r="Y197" s="23"/>
      <c r="Z197" s="26">
        <v>2416</v>
      </c>
      <c r="AA197" s="27">
        <f>P197/Z197*1000000/365*1000</f>
        <v>239.00367413589768</v>
      </c>
      <c r="AB197" s="92"/>
      <c r="AC197" s="93"/>
      <c r="AD197" s="94"/>
      <c r="AE197" s="112"/>
      <c r="AF197" s="112"/>
      <c r="AG197" s="93"/>
      <c r="AH197" s="1049">
        <f>K197</f>
        <v>0.23</v>
      </c>
      <c r="AI197" s="708"/>
      <c r="AJ197" s="708"/>
      <c r="AK197" s="708"/>
      <c r="AL197" s="792"/>
      <c r="AM197" s="1066">
        <v>0.11700000000000001</v>
      </c>
      <c r="AN197" s="177">
        <v>0.123</v>
      </c>
      <c r="AO197" s="177">
        <f>AVERAGE(AN197,AP197)</f>
        <v>0.13300000000000001</v>
      </c>
      <c r="AP197" s="177">
        <v>0.14299999999999999</v>
      </c>
      <c r="AQ197" s="178">
        <f>AM197</f>
        <v>0.11700000000000001</v>
      </c>
      <c r="AR197" s="177">
        <v>0.129</v>
      </c>
      <c r="AS197" s="177">
        <f>AVERAGE(AR197,AT197)</f>
        <v>0.13850000000000001</v>
      </c>
      <c r="AT197" s="177">
        <v>0.14799999999999999</v>
      </c>
      <c r="AU197" s="177"/>
      <c r="AV197" s="177">
        <v>0.17100000000000001</v>
      </c>
      <c r="AW197" s="177"/>
      <c r="AX197" s="821">
        <v>2.9000000000000001E-2</v>
      </c>
      <c r="AY197" s="1093"/>
      <c r="AZ197" s="118"/>
      <c r="BA197" s="142"/>
      <c r="BB197" s="145"/>
      <c r="BC197" s="90"/>
      <c r="BD197" s="90"/>
      <c r="BE197" s="90"/>
      <c r="BF197" s="90"/>
      <c r="BG197" s="90"/>
      <c r="BH197" s="90"/>
      <c r="BI197" s="90"/>
      <c r="BJ197" s="90"/>
      <c r="BK197" s="90"/>
      <c r="BL197" s="90"/>
      <c r="BM197" s="90"/>
      <c r="BN197" s="90"/>
      <c r="BO197" s="90"/>
      <c r="BP197" s="90"/>
      <c r="BQ197" s="90"/>
      <c r="BR197" s="90"/>
      <c r="BS197" s="90"/>
      <c r="BT197" s="90"/>
      <c r="BU197" s="90"/>
      <c r="BV197" s="90"/>
      <c r="BW197" s="90"/>
      <c r="BX197" s="90"/>
      <c r="BY197" s="90"/>
      <c r="BZ197" s="90"/>
      <c r="CA197" s="90"/>
      <c r="CB197" s="90"/>
      <c r="CC197" s="90"/>
      <c r="CD197" s="90"/>
      <c r="CE197" s="90"/>
      <c r="CF197" s="90"/>
      <c r="CG197" s="90"/>
      <c r="CH197" s="90"/>
      <c r="CI197" s="90"/>
      <c r="CJ197" s="90"/>
      <c r="CK197" s="90"/>
      <c r="CL197" s="90"/>
      <c r="CM197" s="90"/>
      <c r="CN197" s="90"/>
      <c r="CO197" s="90"/>
      <c r="CP197" s="90"/>
      <c r="CQ197" s="90"/>
      <c r="CR197" s="90"/>
      <c r="CS197" s="90"/>
      <c r="CT197" s="90"/>
      <c r="CU197" s="90"/>
      <c r="CV197" s="90"/>
      <c r="CW197" s="90"/>
      <c r="CX197" s="90"/>
      <c r="CY197" s="90"/>
      <c r="CZ197" s="90"/>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90"/>
      <c r="EF197" s="90"/>
      <c r="EG197" s="90"/>
      <c r="EH197" s="90"/>
      <c r="EI197" s="90"/>
      <c r="EJ197" s="90"/>
      <c r="EK197" s="90"/>
      <c r="EL197" s="90"/>
      <c r="EM197" s="90"/>
      <c r="EN197" s="90"/>
      <c r="EO197" s="90"/>
      <c r="EP197" s="90"/>
      <c r="EQ197" s="90"/>
      <c r="ER197" s="90"/>
      <c r="ES197" s="90"/>
      <c r="ET197" s="90"/>
      <c r="EU197" s="90"/>
      <c r="EV197" s="90"/>
      <c r="EW197" s="90"/>
      <c r="EX197" s="90"/>
      <c r="EY197" s="90"/>
      <c r="EZ197" s="90"/>
      <c r="FA197" s="90"/>
      <c r="FB197" s="90"/>
      <c r="FC197" s="90"/>
      <c r="FD197" s="90"/>
      <c r="FE197" s="90"/>
      <c r="FF197" s="90"/>
      <c r="FG197" s="90"/>
      <c r="FH197" s="90"/>
      <c r="FI197" s="90"/>
      <c r="FJ197" s="90"/>
      <c r="FK197" s="90"/>
      <c r="FL197" s="90"/>
      <c r="FM197" s="90"/>
      <c r="FN197" s="90"/>
      <c r="FO197" s="90"/>
      <c r="FP197" s="90"/>
      <c r="FQ197" s="90"/>
      <c r="FR197" s="90"/>
      <c r="FS197" s="90"/>
      <c r="FT197" s="90"/>
      <c r="FU197" s="90"/>
      <c r="FV197" s="90"/>
      <c r="FW197" s="90"/>
      <c r="FX197" s="90"/>
      <c r="FY197" s="90"/>
      <c r="FZ197" s="90"/>
      <c r="GA197" s="90"/>
      <c r="GB197" s="90"/>
      <c r="GC197" s="90"/>
      <c r="GD197" s="90"/>
      <c r="GE197" s="90"/>
      <c r="GF197" s="90"/>
      <c r="GG197" s="90"/>
      <c r="GH197" s="90"/>
      <c r="GI197" s="90"/>
      <c r="GJ197" s="90"/>
      <c r="GK197" s="90"/>
      <c r="GL197" s="90"/>
      <c r="GM197" s="90"/>
      <c r="GN197" s="90"/>
      <c r="GO197" s="90"/>
      <c r="GP197" s="90"/>
      <c r="GQ197" s="90"/>
      <c r="GR197" s="90"/>
      <c r="GS197" s="90"/>
      <c r="GT197" s="90"/>
      <c r="GU197" s="90"/>
      <c r="GV197" s="90"/>
      <c r="GW197" s="90"/>
      <c r="GX197" s="90"/>
      <c r="GY197" s="90"/>
      <c r="GZ197" s="90"/>
      <c r="HA197" s="90"/>
      <c r="HB197" s="90"/>
      <c r="HC197" s="90"/>
      <c r="HD197" s="90"/>
      <c r="HE197" s="90"/>
      <c r="HF197" s="90"/>
      <c r="HG197" s="90"/>
      <c r="HH197" s="90"/>
      <c r="HI197" s="90"/>
      <c r="HJ197" s="90"/>
      <c r="HK197" s="90"/>
      <c r="HL197" s="90"/>
      <c r="HM197" s="90"/>
      <c r="HN197" s="90"/>
      <c r="HO197" s="90"/>
      <c r="HP197" s="90"/>
      <c r="HQ197" s="90"/>
      <c r="HR197" s="90"/>
      <c r="HS197" s="90"/>
    </row>
    <row r="198" spans="1:227" s="167" customFormat="1" ht="17.600000000000001" x14ac:dyDescent="0.4">
      <c r="A198" s="868" t="s">
        <v>38</v>
      </c>
      <c r="B198" s="868" t="s">
        <v>80</v>
      </c>
      <c r="C198" s="870" t="s">
        <v>85</v>
      </c>
      <c r="D198" s="16" t="s">
        <v>88</v>
      </c>
      <c r="E198" s="181"/>
      <c r="F198" s="54"/>
      <c r="G198" s="43">
        <v>0.13</v>
      </c>
      <c r="H198" s="43">
        <v>0.56999999999999995</v>
      </c>
      <c r="I198" s="43"/>
      <c r="J198" s="43"/>
      <c r="K198" s="500">
        <f>SUM(F198:J198)</f>
        <v>0.7</v>
      </c>
      <c r="L198" s="512">
        <f t="shared" si="78"/>
        <v>0</v>
      </c>
      <c r="M198" s="513">
        <f t="shared" si="79"/>
        <v>100</v>
      </c>
      <c r="N198" s="504">
        <f t="shared" si="77"/>
        <v>5</v>
      </c>
      <c r="O198" s="59"/>
      <c r="P198" s="21">
        <f>[1]JH_2015!L41/1000000</f>
        <v>0.31630399999999997</v>
      </c>
      <c r="Q198" s="23"/>
      <c r="R198" s="23" t="s">
        <v>42</v>
      </c>
      <c r="S198" s="24">
        <f>+T198/P198</f>
        <v>0.39278036319490112</v>
      </c>
      <c r="T198" s="25">
        <f>[1]JH_2015!V41/1000000</f>
        <v>0.124238</v>
      </c>
      <c r="U198" s="1042">
        <v>22.18</v>
      </c>
      <c r="V198" s="22">
        <v>1</v>
      </c>
      <c r="W198" s="1042"/>
      <c r="X198" s="22"/>
      <c r="Y198" s="23"/>
      <c r="Z198" s="26">
        <v>4689</v>
      </c>
      <c r="AA198" s="27">
        <f>P198/Z198*1000000/365*1000</f>
        <v>184.81260425887461</v>
      </c>
      <c r="AB198" s="92"/>
      <c r="AC198" s="93"/>
      <c r="AD198" s="94"/>
      <c r="AE198" s="93"/>
      <c r="AF198" s="93"/>
      <c r="AG198" s="93"/>
      <c r="AH198" s="1049">
        <f>K198</f>
        <v>0.7</v>
      </c>
      <c r="AI198" s="708"/>
      <c r="AJ198" s="708"/>
      <c r="AK198" s="708"/>
      <c r="AL198" s="792"/>
      <c r="AM198" s="1066">
        <v>0.24199999999999999</v>
      </c>
      <c r="AN198" s="177">
        <v>0.28799999999999998</v>
      </c>
      <c r="AO198" s="177">
        <f>AVERAGE(AN198,AP198)</f>
        <v>0.37949999999999995</v>
      </c>
      <c r="AP198" s="177">
        <v>0.47099999999999997</v>
      </c>
      <c r="AQ198" s="178">
        <f>AM198</f>
        <v>0.24199999999999999</v>
      </c>
      <c r="AR198" s="177">
        <v>0.308</v>
      </c>
      <c r="AS198" s="177">
        <f>AVERAGE(AR198,AT198)</f>
        <v>0.371</v>
      </c>
      <c r="AT198" s="177">
        <v>0.434</v>
      </c>
      <c r="AU198" s="177"/>
      <c r="AV198" s="177">
        <v>0.61299999999999999</v>
      </c>
      <c r="AW198" s="177"/>
      <c r="AX198" s="821">
        <v>8.6999999999999994E-2</v>
      </c>
      <c r="AY198" s="1093"/>
      <c r="AZ198" s="118"/>
      <c r="BA198" s="142"/>
      <c r="BB198" s="145"/>
      <c r="BC198" s="42"/>
      <c r="BD198" s="42"/>
      <c r="BE198" s="42"/>
      <c r="BF198" s="42"/>
      <c r="BG198" s="42"/>
      <c r="BH198" s="42"/>
      <c r="BI198" s="90"/>
      <c r="BJ198" s="90"/>
      <c r="BK198" s="90"/>
      <c r="BL198" s="90"/>
      <c r="BM198" s="90"/>
      <c r="BN198" s="90"/>
      <c r="BO198" s="90"/>
      <c r="BP198" s="90"/>
      <c r="BQ198" s="90"/>
      <c r="BR198" s="90"/>
      <c r="BS198" s="90"/>
      <c r="BT198" s="90"/>
      <c r="BU198" s="90"/>
      <c r="BV198" s="90"/>
      <c r="BW198" s="90"/>
      <c r="BX198" s="90"/>
      <c r="BY198" s="90"/>
      <c r="BZ198" s="90"/>
      <c r="CA198" s="90"/>
      <c r="CB198" s="90"/>
      <c r="CC198" s="90"/>
      <c r="CD198" s="90"/>
      <c r="CE198" s="90"/>
      <c r="CF198" s="90"/>
      <c r="CG198" s="90"/>
      <c r="CH198" s="90"/>
      <c r="CI198" s="90"/>
      <c r="CJ198" s="90"/>
      <c r="CK198" s="90"/>
      <c r="CL198" s="90"/>
      <c r="CM198" s="90"/>
      <c r="CN198" s="90"/>
      <c r="CO198" s="90"/>
      <c r="CP198" s="90"/>
      <c r="CQ198" s="90"/>
      <c r="CR198" s="90"/>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90"/>
      <c r="EF198" s="90"/>
      <c r="EG198" s="90"/>
      <c r="EH198" s="90"/>
      <c r="EI198" s="90"/>
      <c r="EJ198" s="90"/>
      <c r="EK198" s="90"/>
      <c r="EL198" s="90"/>
      <c r="EM198" s="90"/>
      <c r="EN198" s="90"/>
      <c r="EO198" s="90"/>
      <c r="EP198" s="90"/>
      <c r="EQ198" s="90"/>
      <c r="ER198" s="90"/>
      <c r="ES198" s="90"/>
      <c r="ET198" s="90"/>
      <c r="EU198" s="90"/>
      <c r="EV198" s="90"/>
      <c r="EW198" s="90"/>
      <c r="EX198" s="90"/>
      <c r="EY198" s="90"/>
      <c r="EZ198" s="90"/>
      <c r="FA198" s="90"/>
      <c r="FB198" s="90"/>
      <c r="FC198" s="90"/>
      <c r="FD198" s="90"/>
      <c r="FE198" s="90"/>
      <c r="FF198" s="90"/>
      <c r="FG198" s="90"/>
      <c r="FH198" s="90"/>
      <c r="FI198" s="90"/>
      <c r="FJ198" s="90"/>
      <c r="FK198" s="90"/>
      <c r="FL198" s="90"/>
      <c r="FM198" s="90"/>
      <c r="FN198" s="90"/>
      <c r="FO198" s="90"/>
      <c r="FP198" s="90"/>
      <c r="FQ198" s="90"/>
      <c r="FR198" s="90"/>
      <c r="FS198" s="90"/>
      <c r="FT198" s="90"/>
      <c r="FU198" s="90"/>
      <c r="FV198" s="90"/>
      <c r="FW198" s="90"/>
      <c r="FX198" s="90"/>
      <c r="FY198" s="90"/>
      <c r="FZ198" s="90"/>
      <c r="GA198" s="90"/>
      <c r="GB198" s="90"/>
      <c r="GC198" s="90"/>
      <c r="GD198" s="90"/>
      <c r="GE198" s="90"/>
      <c r="GF198" s="90"/>
      <c r="GG198" s="90"/>
      <c r="GH198" s="90"/>
      <c r="GI198" s="90"/>
      <c r="GJ198" s="90"/>
      <c r="GK198" s="90"/>
      <c r="GL198" s="90"/>
      <c r="GM198" s="90"/>
      <c r="GN198" s="90"/>
      <c r="GO198" s="90"/>
      <c r="GP198" s="90"/>
      <c r="GQ198" s="90"/>
      <c r="GR198" s="90"/>
      <c r="GS198" s="90"/>
      <c r="GT198" s="90"/>
      <c r="GU198" s="90"/>
      <c r="GV198" s="90"/>
      <c r="GW198" s="90"/>
      <c r="GX198" s="90"/>
      <c r="GY198" s="90"/>
      <c r="GZ198" s="90"/>
      <c r="HA198" s="90"/>
      <c r="HB198" s="90"/>
      <c r="HC198" s="90"/>
      <c r="HD198" s="90"/>
      <c r="HE198" s="90"/>
      <c r="HF198" s="90"/>
      <c r="HG198" s="90"/>
      <c r="HH198" s="90"/>
      <c r="HI198" s="90"/>
      <c r="HJ198" s="90"/>
      <c r="HK198" s="90"/>
      <c r="HL198" s="90"/>
      <c r="HM198" s="90"/>
      <c r="HN198" s="90"/>
      <c r="HO198" s="90"/>
      <c r="HP198" s="90"/>
      <c r="HQ198" s="90"/>
      <c r="HR198" s="90"/>
      <c r="HS198" s="90"/>
    </row>
    <row r="199" spans="1:227" s="167" customFormat="1" ht="99.45" x14ac:dyDescent="0.4">
      <c r="A199" s="868" t="s">
        <v>591</v>
      </c>
      <c r="B199" s="868" t="s">
        <v>611</v>
      </c>
      <c r="C199" s="977" t="s">
        <v>661</v>
      </c>
      <c r="D199" s="365" t="s">
        <v>662</v>
      </c>
      <c r="E199" s="1356" t="s">
        <v>654</v>
      </c>
      <c r="F199" s="20"/>
      <c r="G199" s="21"/>
      <c r="H199" s="21"/>
      <c r="I199" s="21"/>
      <c r="J199" s="21"/>
      <c r="K199" s="651">
        <f t="shared" ref="K199:K204" si="80">IF(ISNUMBER(F199),F199,0)+IF(ISNUMBER(G199),G199,0)+IF(ISNUMBER(H199),H199,0)</f>
        <v>0</v>
      </c>
      <c r="L199" s="659" t="str">
        <f t="shared" si="78"/>
        <v/>
      </c>
      <c r="M199" s="666" t="str">
        <f t="shared" si="79"/>
        <v/>
      </c>
      <c r="N199" s="504">
        <f t="shared" si="77"/>
        <v>1</v>
      </c>
      <c r="O199" s="707"/>
      <c r="P199" s="1032"/>
      <c r="Q199" s="707"/>
      <c r="R199" s="707"/>
      <c r="S199" s="715"/>
      <c r="T199" s="729"/>
      <c r="U199" s="788"/>
      <c r="V199" s="736"/>
      <c r="W199" s="933"/>
      <c r="X199" s="736"/>
      <c r="Y199" s="707"/>
      <c r="Z199" s="742"/>
      <c r="AA199" s="754"/>
      <c r="AB199" s="762"/>
      <c r="AC199" s="769"/>
      <c r="AD199" s="769"/>
      <c r="AE199" s="769"/>
      <c r="AF199" s="769"/>
      <c r="AG199" s="769"/>
      <c r="AH199" s="785"/>
      <c r="AI199" s="90"/>
      <c r="AJ199" s="90"/>
      <c r="AK199" s="90"/>
      <c r="AL199" s="121"/>
      <c r="AM199" s="805"/>
      <c r="AN199" s="252"/>
      <c r="AO199" s="252"/>
      <c r="AP199" s="263"/>
      <c r="AQ199" s="264">
        <v>4.2402437410980713</v>
      </c>
      <c r="AR199" s="252">
        <v>4.5876296728751775</v>
      </c>
      <c r="AS199" s="252">
        <v>4.9487694428556841</v>
      </c>
      <c r="AT199" s="252">
        <v>5.3234395548745885</v>
      </c>
      <c r="AU199" s="252"/>
      <c r="AV199" s="263"/>
      <c r="AW199" s="557">
        <f t="shared" ref="AW199:AW204" si="81">K199-AT199</f>
        <v>-5.3234395548745885</v>
      </c>
      <c r="AX199" s="551"/>
      <c r="AY199" s="826"/>
      <c r="BB199" s="166"/>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row>
    <row r="200" spans="1:227" s="167" customFormat="1" ht="17.600000000000001" x14ac:dyDescent="0.4">
      <c r="A200" s="868" t="s">
        <v>591</v>
      </c>
      <c r="B200" s="868" t="s">
        <v>611</v>
      </c>
      <c r="C200" s="977" t="s">
        <v>661</v>
      </c>
      <c r="D200" s="365" t="s">
        <v>663</v>
      </c>
      <c r="E200" s="999"/>
      <c r="F200" s="20"/>
      <c r="G200" s="21"/>
      <c r="H200" s="21"/>
      <c r="I200" s="21"/>
      <c r="J200" s="21"/>
      <c r="K200" s="651">
        <f t="shared" si="80"/>
        <v>0</v>
      </c>
      <c r="L200" s="659" t="str">
        <f t="shared" si="78"/>
        <v/>
      </c>
      <c r="M200" s="666" t="str">
        <f t="shared" si="79"/>
        <v/>
      </c>
      <c r="N200" s="504">
        <f t="shared" si="77"/>
        <v>1</v>
      </c>
      <c r="O200" s="707"/>
      <c r="P200" s="1032"/>
      <c r="Q200" s="707"/>
      <c r="R200" s="707"/>
      <c r="S200" s="715"/>
      <c r="T200" s="729"/>
      <c r="U200" s="788"/>
      <c r="V200" s="736"/>
      <c r="W200" s="933"/>
      <c r="X200" s="736"/>
      <c r="Y200" s="707"/>
      <c r="Z200" s="742"/>
      <c r="AA200" s="754"/>
      <c r="AB200" s="762"/>
      <c r="AC200" s="769"/>
      <c r="AD200" s="769"/>
      <c r="AE200" s="769"/>
      <c r="AF200" s="769"/>
      <c r="AG200" s="769"/>
      <c r="AH200" s="785"/>
      <c r="AI200" s="90"/>
      <c r="AJ200" s="90"/>
      <c r="AK200" s="90"/>
      <c r="AL200" s="121"/>
      <c r="AM200" s="805"/>
      <c r="AN200" s="252"/>
      <c r="AO200" s="252"/>
      <c r="AP200" s="263"/>
      <c r="AQ200" s="264">
        <v>4.5771653042691147</v>
      </c>
      <c r="AR200" s="252">
        <v>4.9655254341279074</v>
      </c>
      <c r="AS200" s="252">
        <v>5.3680659942329001</v>
      </c>
      <c r="AT200" s="252">
        <v>5.7859223820989971</v>
      </c>
      <c r="AU200" s="252"/>
      <c r="AV200" s="263"/>
      <c r="AW200" s="557">
        <f t="shared" si="81"/>
        <v>-5.7859223820989971</v>
      </c>
      <c r="AX200" s="551"/>
      <c r="AY200" s="826"/>
      <c r="BB200" s="166"/>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row>
    <row r="201" spans="1:227" s="167" customFormat="1" ht="17.600000000000001" x14ac:dyDescent="0.4">
      <c r="A201" s="868" t="s">
        <v>591</v>
      </c>
      <c r="B201" s="868" t="s">
        <v>611</v>
      </c>
      <c r="C201" s="977" t="s">
        <v>661</v>
      </c>
      <c r="D201" s="365" t="s">
        <v>664</v>
      </c>
      <c r="E201" s="999"/>
      <c r="F201" s="20"/>
      <c r="G201" s="21"/>
      <c r="H201" s="21"/>
      <c r="I201" s="21"/>
      <c r="J201" s="21"/>
      <c r="K201" s="651">
        <f t="shared" si="80"/>
        <v>0</v>
      </c>
      <c r="L201" s="659" t="str">
        <f t="shared" si="78"/>
        <v/>
      </c>
      <c r="M201" s="666" t="str">
        <f t="shared" si="79"/>
        <v/>
      </c>
      <c r="N201" s="504">
        <f t="shared" si="77"/>
        <v>1</v>
      </c>
      <c r="O201" s="707"/>
      <c r="P201" s="1032"/>
      <c r="Q201" s="707"/>
      <c r="R201" s="707"/>
      <c r="S201" s="715"/>
      <c r="T201" s="729"/>
      <c r="U201" s="788"/>
      <c r="V201" s="736"/>
      <c r="W201" s="933"/>
      <c r="X201" s="736"/>
      <c r="Y201" s="707"/>
      <c r="Z201" s="742"/>
      <c r="AA201" s="754"/>
      <c r="AB201" s="762"/>
      <c r="AC201" s="769"/>
      <c r="AD201" s="769"/>
      <c r="AE201" s="769"/>
      <c r="AF201" s="769"/>
      <c r="AG201" s="769"/>
      <c r="AH201" s="785"/>
      <c r="AI201" s="90"/>
      <c r="AJ201" s="90"/>
      <c r="AK201" s="90"/>
      <c r="AL201" s="121"/>
      <c r="AM201" s="805"/>
      <c r="AN201" s="252"/>
      <c r="AO201" s="252"/>
      <c r="AP201" s="263"/>
      <c r="AQ201" s="264">
        <v>3.0925520345274727E-2</v>
      </c>
      <c r="AR201" s="252">
        <v>3.351978914637363E-2</v>
      </c>
      <c r="AS201" s="252">
        <v>3.6271854617142864E-2</v>
      </c>
      <c r="AT201" s="252">
        <v>3.924308742725275E-2</v>
      </c>
      <c r="AU201" s="252"/>
      <c r="AV201" s="263"/>
      <c r="AW201" s="557">
        <f t="shared" si="81"/>
        <v>-3.924308742725275E-2</v>
      </c>
      <c r="AX201" s="551"/>
      <c r="AY201" s="826"/>
      <c r="BB201" s="166"/>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row>
    <row r="202" spans="1:227" s="167" customFormat="1" ht="17.600000000000001" x14ac:dyDescent="0.4">
      <c r="A202" s="868" t="s">
        <v>591</v>
      </c>
      <c r="B202" s="868" t="s">
        <v>611</v>
      </c>
      <c r="C202" s="977" t="s">
        <v>661</v>
      </c>
      <c r="D202" s="365" t="s">
        <v>665</v>
      </c>
      <c r="E202" s="999"/>
      <c r="F202" s="20"/>
      <c r="G202" s="21"/>
      <c r="H202" s="21"/>
      <c r="I202" s="21"/>
      <c r="J202" s="21"/>
      <c r="K202" s="651">
        <f t="shared" si="80"/>
        <v>0</v>
      </c>
      <c r="L202" s="659" t="str">
        <f t="shared" si="78"/>
        <v/>
      </c>
      <c r="M202" s="666" t="str">
        <f t="shared" si="79"/>
        <v/>
      </c>
      <c r="N202" s="504">
        <f t="shared" si="77"/>
        <v>1</v>
      </c>
      <c r="O202" s="707"/>
      <c r="P202" s="1032"/>
      <c r="Q202" s="707"/>
      <c r="R202" s="707"/>
      <c r="S202" s="715"/>
      <c r="T202" s="726"/>
      <c r="U202" s="788"/>
      <c r="V202" s="736"/>
      <c r="W202" s="933"/>
      <c r="X202" s="736"/>
      <c r="Y202" s="707"/>
      <c r="Z202" s="742"/>
      <c r="AA202" s="754"/>
      <c r="AB202" s="762"/>
      <c r="AC202" s="769"/>
      <c r="AD202" s="769"/>
      <c r="AE202" s="769"/>
      <c r="AF202" s="769"/>
      <c r="AG202" s="769"/>
      <c r="AH202" s="785"/>
      <c r="AI202" s="90"/>
      <c r="AJ202" s="90"/>
      <c r="AK202" s="90"/>
      <c r="AL202" s="121"/>
      <c r="AM202" s="805"/>
      <c r="AN202" s="252"/>
      <c r="AO202" s="252"/>
      <c r="AP202" s="263"/>
      <c r="AQ202" s="264">
        <v>1.3410500031517312</v>
      </c>
      <c r="AR202" s="252">
        <v>1.3771980194993418</v>
      </c>
      <c r="AS202" s="252">
        <v>1.4107235704337473</v>
      </c>
      <c r="AT202" s="252">
        <v>1.4406916334606925</v>
      </c>
      <c r="AU202" s="252"/>
      <c r="AV202" s="263"/>
      <c r="AW202" s="557">
        <f t="shared" si="81"/>
        <v>-1.4406916334606925</v>
      </c>
      <c r="AX202" s="551"/>
      <c r="AY202" s="826"/>
      <c r="BB202" s="166"/>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row>
    <row r="203" spans="1:227" s="167" customFormat="1" ht="17.600000000000001" x14ac:dyDescent="0.4">
      <c r="A203" s="868" t="s">
        <v>591</v>
      </c>
      <c r="B203" s="868" t="s">
        <v>611</v>
      </c>
      <c r="C203" s="977" t="s">
        <v>661</v>
      </c>
      <c r="D203" s="365" t="s">
        <v>666</v>
      </c>
      <c r="E203" s="999"/>
      <c r="F203" s="20"/>
      <c r="G203" s="21"/>
      <c r="H203" s="21"/>
      <c r="I203" s="21"/>
      <c r="J203" s="21"/>
      <c r="K203" s="651">
        <f t="shared" si="80"/>
        <v>0</v>
      </c>
      <c r="L203" s="659" t="str">
        <f t="shared" si="78"/>
        <v/>
      </c>
      <c r="M203" s="666" t="str">
        <f t="shared" si="79"/>
        <v/>
      </c>
      <c r="N203" s="504">
        <f t="shared" si="77"/>
        <v>1</v>
      </c>
      <c r="O203" s="707"/>
      <c r="P203" s="1032"/>
      <c r="Q203" s="707"/>
      <c r="R203" s="707"/>
      <c r="S203" s="715"/>
      <c r="T203" s="726"/>
      <c r="U203" s="788"/>
      <c r="V203" s="736"/>
      <c r="W203" s="933"/>
      <c r="X203" s="736"/>
      <c r="Y203" s="707"/>
      <c r="Z203" s="742"/>
      <c r="AA203" s="754"/>
      <c r="AB203" s="762"/>
      <c r="AC203" s="769"/>
      <c r="AD203" s="769"/>
      <c r="AE203" s="769"/>
      <c r="AF203" s="769"/>
      <c r="AG203" s="769"/>
      <c r="AH203" s="785"/>
      <c r="AI203" s="90"/>
      <c r="AJ203" s="90"/>
      <c r="AK203" s="90"/>
      <c r="AL203" s="121"/>
      <c r="AM203" s="805"/>
      <c r="AN203" s="252"/>
      <c r="AO203" s="252"/>
      <c r="AP203" s="263"/>
      <c r="AQ203" s="264">
        <v>1.1064597793351154</v>
      </c>
      <c r="AR203" s="252">
        <v>1.1615699745347254</v>
      </c>
      <c r="AS203" s="252">
        <v>1.2173435731088693</v>
      </c>
      <c r="AT203" s="252">
        <v>1.2727849662875301</v>
      </c>
      <c r="AU203" s="252"/>
      <c r="AV203" s="263"/>
      <c r="AW203" s="557">
        <f t="shared" si="81"/>
        <v>-1.2727849662875301</v>
      </c>
      <c r="AX203" s="551"/>
      <c r="AY203" s="826"/>
      <c r="BB203" s="166"/>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row>
    <row r="204" spans="1:227" s="167" customFormat="1" ht="17.600000000000001" x14ac:dyDescent="0.4">
      <c r="A204" s="868" t="s">
        <v>591</v>
      </c>
      <c r="B204" s="868" t="s">
        <v>611</v>
      </c>
      <c r="C204" s="977" t="s">
        <v>661</v>
      </c>
      <c r="D204" s="365" t="s">
        <v>667</v>
      </c>
      <c r="E204" s="999"/>
      <c r="F204" s="20"/>
      <c r="G204" s="21"/>
      <c r="H204" s="21"/>
      <c r="I204" s="21"/>
      <c r="J204" s="21"/>
      <c r="K204" s="651">
        <f t="shared" si="80"/>
        <v>0</v>
      </c>
      <c r="L204" s="659" t="str">
        <f t="shared" si="78"/>
        <v/>
      </c>
      <c r="M204" s="666" t="str">
        <f t="shared" si="79"/>
        <v/>
      </c>
      <c r="N204" s="504">
        <f t="shared" si="77"/>
        <v>1</v>
      </c>
      <c r="O204" s="707"/>
      <c r="P204" s="1032"/>
      <c r="Q204" s="707"/>
      <c r="R204" s="707"/>
      <c r="S204" s="715"/>
      <c r="T204" s="729"/>
      <c r="U204" s="788"/>
      <c r="V204" s="736"/>
      <c r="W204" s="933"/>
      <c r="X204" s="736"/>
      <c r="Y204" s="707"/>
      <c r="Z204" s="742"/>
      <c r="AA204" s="754"/>
      <c r="AB204" s="762"/>
      <c r="AC204" s="769"/>
      <c r="AD204" s="769"/>
      <c r="AE204" s="769"/>
      <c r="AF204" s="769"/>
      <c r="AG204" s="769"/>
      <c r="AH204" s="785"/>
      <c r="AI204" s="90"/>
      <c r="AJ204" s="90"/>
      <c r="AK204" s="90"/>
      <c r="AL204" s="121"/>
      <c r="AM204" s="805"/>
      <c r="AN204" s="252"/>
      <c r="AO204" s="252"/>
      <c r="AP204" s="263"/>
      <c r="AQ204" s="264">
        <v>4.3279939429736549</v>
      </c>
      <c r="AR204" s="252">
        <v>4.5283896818221194</v>
      </c>
      <c r="AS204" s="252">
        <v>4.783653733492951</v>
      </c>
      <c r="AT204" s="252">
        <v>5.1014470373281657</v>
      </c>
      <c r="AU204" s="252"/>
      <c r="AV204" s="263"/>
      <c r="AW204" s="557">
        <f t="shared" si="81"/>
        <v>-5.1014470373281657</v>
      </c>
      <c r="AX204" s="551"/>
      <c r="AY204" s="826"/>
      <c r="BB204" s="166"/>
      <c r="BC204" s="90"/>
      <c r="BD204" s="90"/>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row>
    <row r="205" spans="1:227" s="167" customFormat="1" ht="25.75" x14ac:dyDescent="0.4">
      <c r="A205" s="868" t="s">
        <v>198</v>
      </c>
      <c r="B205" s="868" t="s">
        <v>238</v>
      </c>
      <c r="C205" s="870" t="s">
        <v>247</v>
      </c>
      <c r="D205" s="81" t="s">
        <v>253</v>
      </c>
      <c r="E205" s="201"/>
      <c r="F205" s="54">
        <v>1.47</v>
      </c>
      <c r="G205" s="43"/>
      <c r="H205" s="43"/>
      <c r="I205" s="43"/>
      <c r="J205" s="43"/>
      <c r="K205" s="501">
        <f>SUM(F205:H205)</f>
        <v>1.47</v>
      </c>
      <c r="L205" s="512">
        <f t="shared" si="78"/>
        <v>100</v>
      </c>
      <c r="M205" s="513">
        <f t="shared" si="79"/>
        <v>0</v>
      </c>
      <c r="N205" s="504">
        <f t="shared" si="77"/>
        <v>5</v>
      </c>
      <c r="O205" s="23"/>
      <c r="P205" s="43">
        <v>0.85399999999999998</v>
      </c>
      <c r="Q205" s="171" t="s">
        <v>42</v>
      </c>
      <c r="R205" s="171"/>
      <c r="S205" s="200" t="s">
        <v>202</v>
      </c>
      <c r="T205" s="207" t="s">
        <v>202</v>
      </c>
      <c r="U205" s="592">
        <v>47.1</v>
      </c>
      <c r="V205" s="22"/>
      <c r="W205" s="592">
        <v>47.1</v>
      </c>
      <c r="X205" s="22"/>
      <c r="Y205" s="23"/>
      <c r="Z205" s="26">
        <v>21051</v>
      </c>
      <c r="AA205" s="172">
        <v>111.14560008537647</v>
      </c>
      <c r="AB205" s="173">
        <f t="shared" ref="AB205:AB210" si="82">O205/AA205*1000000/365*1000</f>
        <v>0</v>
      </c>
      <c r="AC205" s="70"/>
      <c r="AD205" s="70"/>
      <c r="AE205" s="67"/>
      <c r="AF205" s="70"/>
      <c r="AG205" s="70"/>
      <c r="AH205" s="96"/>
      <c r="AI205" s="202"/>
      <c r="AJ205" s="202"/>
      <c r="AK205" s="202"/>
      <c r="AL205" s="203"/>
      <c r="AM205" s="176">
        <f t="shared" ref="AM205:AM210" si="83">K205</f>
        <v>1.47</v>
      </c>
      <c r="AN205" s="179">
        <v>0.85399999999999998</v>
      </c>
      <c r="AO205" s="179">
        <v>0.96099999999999997</v>
      </c>
      <c r="AP205" s="179">
        <v>1.1719999999999999</v>
      </c>
      <c r="AQ205" s="184">
        <v>1.429</v>
      </c>
      <c r="AR205" s="179">
        <f t="shared" ref="AR205:AR210" si="84">AN205</f>
        <v>0.85399999999999998</v>
      </c>
      <c r="AS205" s="179">
        <v>1.0189999999999999</v>
      </c>
      <c r="AT205" s="179">
        <f t="shared" ref="AT205:AT210" si="85">AVERAGE(AS205,AV205)</f>
        <v>1.1945000000000001</v>
      </c>
      <c r="AU205" s="179"/>
      <c r="AV205" s="179">
        <v>1.37</v>
      </c>
      <c r="AW205" s="179"/>
      <c r="AX205" s="547">
        <v>1.841</v>
      </c>
      <c r="AY205" s="185">
        <v>-0.371</v>
      </c>
      <c r="AZ205" s="164"/>
      <c r="BA205" s="165"/>
      <c r="BB205" s="166"/>
      <c r="BC205" s="120"/>
      <c r="BD205" s="90"/>
      <c r="BE205" s="90"/>
      <c r="BF205" s="90"/>
      <c r="BG205" s="90"/>
      <c r="BH205" s="90"/>
      <c r="BI205" s="90"/>
      <c r="BJ205" s="90"/>
      <c r="BK205" s="90"/>
      <c r="BL205" s="90"/>
    </row>
    <row r="206" spans="1:227" s="167" customFormat="1" ht="17.600000000000001" x14ac:dyDescent="0.4">
      <c r="A206" s="868" t="s">
        <v>198</v>
      </c>
      <c r="B206" s="868" t="s">
        <v>238</v>
      </c>
      <c r="C206" s="870" t="s">
        <v>247</v>
      </c>
      <c r="D206" s="211" t="s">
        <v>252</v>
      </c>
      <c r="E206" s="212"/>
      <c r="F206" s="54">
        <v>0.13500000000000001</v>
      </c>
      <c r="G206" s="43">
        <v>0.26400000000000001</v>
      </c>
      <c r="H206" s="43"/>
      <c r="I206" s="43"/>
      <c r="J206" s="43"/>
      <c r="K206" s="501">
        <f>SUM(F206:H206)</f>
        <v>0.39900000000000002</v>
      </c>
      <c r="L206" s="512">
        <f t="shared" si="78"/>
        <v>33.834586466165412</v>
      </c>
      <c r="M206" s="513">
        <f t="shared" si="79"/>
        <v>66.165413533834581</v>
      </c>
      <c r="N206" s="504">
        <f t="shared" si="77"/>
        <v>5</v>
      </c>
      <c r="O206" s="23"/>
      <c r="P206" s="43">
        <v>0.14799999999999999</v>
      </c>
      <c r="Q206" s="171"/>
      <c r="R206" s="171" t="s">
        <v>42</v>
      </c>
      <c r="S206" s="200">
        <v>39.799999999999997</v>
      </c>
      <c r="T206" s="207">
        <v>5.8999999999999997E-2</v>
      </c>
      <c r="U206" s="592">
        <v>47.1</v>
      </c>
      <c r="V206" s="22">
        <v>83.71</v>
      </c>
      <c r="W206" s="592">
        <v>47.1</v>
      </c>
      <c r="X206" s="22">
        <v>83.71</v>
      </c>
      <c r="Y206" s="23">
        <v>65.900000000000006</v>
      </c>
      <c r="Z206" s="26">
        <v>1766</v>
      </c>
      <c r="AA206" s="172">
        <v>229.60331373431171</v>
      </c>
      <c r="AB206" s="173">
        <f t="shared" si="82"/>
        <v>0</v>
      </c>
      <c r="AC206" s="93"/>
      <c r="AD206" s="93"/>
      <c r="AE206" s="94"/>
      <c r="AF206" s="93" t="s">
        <v>42</v>
      </c>
      <c r="AG206" s="93"/>
      <c r="AH206" s="95"/>
      <c r="AI206" s="209"/>
      <c r="AJ206" s="209"/>
      <c r="AK206" s="209"/>
      <c r="AL206" s="210"/>
      <c r="AM206" s="176">
        <f t="shared" si="83"/>
        <v>0.39900000000000002</v>
      </c>
      <c r="AN206" s="177">
        <v>0.13500000000000001</v>
      </c>
      <c r="AO206" s="177">
        <v>0.14000000000000001</v>
      </c>
      <c r="AP206" s="177">
        <v>0.14899999999999999</v>
      </c>
      <c r="AQ206" s="178">
        <v>0.158</v>
      </c>
      <c r="AR206" s="179">
        <f t="shared" si="84"/>
        <v>0.13500000000000001</v>
      </c>
      <c r="AS206" s="177">
        <v>0.14399999999999999</v>
      </c>
      <c r="AT206" s="179">
        <f t="shared" si="85"/>
        <v>0.1515</v>
      </c>
      <c r="AU206" s="179"/>
      <c r="AV206" s="177">
        <v>0.159</v>
      </c>
      <c r="AW206" s="177"/>
      <c r="AX206" s="546">
        <v>0.17499999999999999</v>
      </c>
      <c r="AY206" s="205">
        <v>0.224</v>
      </c>
      <c r="AZ206" s="164"/>
      <c r="BA206" s="165"/>
      <c r="BB206" s="166"/>
      <c r="BC206" s="120"/>
      <c r="BD206" s="90"/>
      <c r="BE206" s="90"/>
      <c r="BF206" s="90"/>
      <c r="BG206" s="90"/>
      <c r="BH206" s="90"/>
      <c r="BI206" s="90"/>
      <c r="BJ206" s="90"/>
      <c r="BK206" s="90"/>
      <c r="BL206" s="90"/>
    </row>
    <row r="207" spans="1:227" s="167" customFormat="1" ht="17.600000000000001" x14ac:dyDescent="0.4">
      <c r="A207" s="868" t="s">
        <v>198</v>
      </c>
      <c r="B207" s="868" t="s">
        <v>238</v>
      </c>
      <c r="C207" s="870" t="s">
        <v>247</v>
      </c>
      <c r="D207" s="168" t="s">
        <v>248</v>
      </c>
      <c r="E207" s="169"/>
      <c r="F207" s="54">
        <v>0.1</v>
      </c>
      <c r="G207" s="43"/>
      <c r="H207" s="43">
        <v>0.27</v>
      </c>
      <c r="I207" s="43"/>
      <c r="J207" s="43"/>
      <c r="K207" s="501">
        <f>SUM(F207:H207)</f>
        <v>0.37</v>
      </c>
      <c r="L207" s="512">
        <f t="shared" si="78"/>
        <v>27.027027027027028</v>
      </c>
      <c r="M207" s="513">
        <f t="shared" si="79"/>
        <v>72.972972972972983</v>
      </c>
      <c r="N207" s="504">
        <f t="shared" si="77"/>
        <v>2</v>
      </c>
      <c r="O207" s="23"/>
      <c r="P207" s="43">
        <v>0.372</v>
      </c>
      <c r="Q207" s="171"/>
      <c r="R207" s="171" t="s">
        <v>42</v>
      </c>
      <c r="S207" s="200">
        <v>54</v>
      </c>
      <c r="T207" s="207">
        <v>0.20100000000000001</v>
      </c>
      <c r="U207" s="592">
        <v>47.1</v>
      </c>
      <c r="V207" s="22">
        <v>70.180000000000007</v>
      </c>
      <c r="W207" s="592">
        <v>47.1</v>
      </c>
      <c r="X207" s="22">
        <v>70.180000000000007</v>
      </c>
      <c r="Y207" s="23">
        <v>56.3</v>
      </c>
      <c r="Z207" s="26">
        <v>8090</v>
      </c>
      <c r="AA207" s="172">
        <v>125.97998543779737</v>
      </c>
      <c r="AB207" s="173">
        <f t="shared" si="82"/>
        <v>0</v>
      </c>
      <c r="AC207" s="29"/>
      <c r="AD207" s="29"/>
      <c r="AE207" s="30"/>
      <c r="AF207" s="29"/>
      <c r="AG207" s="29"/>
      <c r="AH207" s="31"/>
      <c r="AI207" s="174"/>
      <c r="AJ207" s="174"/>
      <c r="AK207" s="174"/>
      <c r="AL207" s="175"/>
      <c r="AM207" s="176">
        <f t="shared" si="83"/>
        <v>0.37</v>
      </c>
      <c r="AN207" s="177">
        <v>0.92400000000000004</v>
      </c>
      <c r="AO207" s="177">
        <v>0.92400000000000004</v>
      </c>
      <c r="AP207" s="177">
        <v>0.92400000000000004</v>
      </c>
      <c r="AQ207" s="178">
        <v>0.92400000000000004</v>
      </c>
      <c r="AR207" s="179">
        <f t="shared" si="84"/>
        <v>0.92400000000000004</v>
      </c>
      <c r="AS207" s="177">
        <v>0.95199999999999996</v>
      </c>
      <c r="AT207" s="179">
        <f t="shared" si="85"/>
        <v>0.97649999999999992</v>
      </c>
      <c r="AU207" s="179"/>
      <c r="AV207" s="177">
        <v>1.0009999999999999</v>
      </c>
      <c r="AW207" s="177"/>
      <c r="AX207" s="546">
        <v>1.052</v>
      </c>
      <c r="AY207" s="180">
        <v>-0.68200000000000005</v>
      </c>
      <c r="AZ207" s="164"/>
      <c r="BA207" s="165"/>
      <c r="BB207" s="166"/>
      <c r="BC207" s="120"/>
      <c r="BD207" s="90"/>
      <c r="BE207" s="90"/>
      <c r="BF207" s="90"/>
      <c r="BG207" s="90"/>
      <c r="BH207" s="90"/>
      <c r="BI207" s="90"/>
      <c r="BJ207" s="90"/>
      <c r="BK207" s="90"/>
      <c r="BL207" s="90"/>
    </row>
    <row r="208" spans="1:227" s="167" customFormat="1" ht="17.600000000000001" x14ac:dyDescent="0.4">
      <c r="A208" s="868" t="s">
        <v>198</v>
      </c>
      <c r="B208" s="868" t="s">
        <v>238</v>
      </c>
      <c r="C208" s="870" t="s">
        <v>247</v>
      </c>
      <c r="D208" s="211" t="s">
        <v>251</v>
      </c>
      <c r="E208" s="212"/>
      <c r="F208" s="54">
        <v>1.7000000000000001E-2</v>
      </c>
      <c r="G208" s="43"/>
      <c r="H208" s="43">
        <v>9.2999999999999999E-2</v>
      </c>
      <c r="I208" s="43"/>
      <c r="J208" s="43"/>
      <c r="K208" s="501">
        <f>SUM(F208:H208)</f>
        <v>0.11</v>
      </c>
      <c r="L208" s="512">
        <f t="shared" si="78"/>
        <v>15.454545454545457</v>
      </c>
      <c r="M208" s="513">
        <f t="shared" si="79"/>
        <v>84.545454545454547</v>
      </c>
      <c r="N208" s="504">
        <f t="shared" si="77"/>
        <v>5</v>
      </c>
      <c r="O208" s="23"/>
      <c r="P208" s="43">
        <v>3.5999999999999997E-2</v>
      </c>
      <c r="Q208" s="171"/>
      <c r="R208" s="171" t="s">
        <v>42</v>
      </c>
      <c r="S208" s="200">
        <v>49.3</v>
      </c>
      <c r="T208" s="207">
        <v>1.7999999999999999E-2</v>
      </c>
      <c r="U208" s="592">
        <v>47.1</v>
      </c>
      <c r="V208" s="22">
        <v>66.05</v>
      </c>
      <c r="W208" s="592">
        <v>47.1</v>
      </c>
      <c r="X208" s="22">
        <v>66.05</v>
      </c>
      <c r="Y208" s="23"/>
      <c r="Z208" s="26">
        <v>136</v>
      </c>
      <c r="AA208" s="172">
        <v>725.22159548750994</v>
      </c>
      <c r="AB208" s="173">
        <f t="shared" si="82"/>
        <v>0</v>
      </c>
      <c r="AC208" s="93"/>
      <c r="AD208" s="93"/>
      <c r="AE208" s="94"/>
      <c r="AF208" s="93"/>
      <c r="AG208" s="93" t="s">
        <v>42</v>
      </c>
      <c r="AH208" s="95"/>
      <c r="AI208" s="209"/>
      <c r="AJ208" s="209"/>
      <c r="AK208" s="209"/>
      <c r="AL208" s="210"/>
      <c r="AM208" s="176">
        <f t="shared" si="83"/>
        <v>0.11</v>
      </c>
      <c r="AN208" s="177">
        <v>3.9E-2</v>
      </c>
      <c r="AO208" s="177">
        <v>0.04</v>
      </c>
      <c r="AP208" s="177">
        <v>4.2000000000000003E-2</v>
      </c>
      <c r="AQ208" s="178">
        <v>4.3999999999999997E-2</v>
      </c>
      <c r="AR208" s="179">
        <f t="shared" si="84"/>
        <v>3.9E-2</v>
      </c>
      <c r="AS208" s="177">
        <v>4.1000000000000002E-2</v>
      </c>
      <c r="AT208" s="179">
        <f t="shared" si="85"/>
        <v>4.2499999999999996E-2</v>
      </c>
      <c r="AU208" s="179"/>
      <c r="AV208" s="177">
        <v>4.3999999999999997E-2</v>
      </c>
      <c r="AW208" s="177"/>
      <c r="AX208" s="546">
        <v>4.7E-2</v>
      </c>
      <c r="AY208" s="205">
        <v>4.5999999999999999E-2</v>
      </c>
      <c r="AZ208" s="164"/>
      <c r="BA208" s="165"/>
      <c r="BB208" s="166"/>
      <c r="BC208" s="120"/>
      <c r="BD208" s="90"/>
      <c r="BE208" s="90"/>
      <c r="BF208" s="90"/>
      <c r="BG208" s="90"/>
      <c r="BH208" s="90"/>
      <c r="BI208" s="90"/>
      <c r="BJ208" s="90"/>
      <c r="BK208" s="90"/>
      <c r="BL208" s="90"/>
    </row>
    <row r="209" spans="1:227" s="167" customFormat="1" ht="17.600000000000001" x14ac:dyDescent="0.4">
      <c r="A209" s="868" t="s">
        <v>198</v>
      </c>
      <c r="B209" s="868" t="s">
        <v>238</v>
      </c>
      <c r="C209" s="870" t="s">
        <v>247</v>
      </c>
      <c r="D209" s="211" t="s">
        <v>250</v>
      </c>
      <c r="E209" s="212"/>
      <c r="F209" s="54"/>
      <c r="G209" s="43">
        <v>0.20699999999999999</v>
      </c>
      <c r="H209" s="43"/>
      <c r="I209" s="43"/>
      <c r="J209" s="43"/>
      <c r="K209" s="501">
        <f>SUM(F209:H209)</f>
        <v>0.20699999999999999</v>
      </c>
      <c r="L209" s="512">
        <f t="shared" si="78"/>
        <v>0</v>
      </c>
      <c r="M209" s="513">
        <f t="shared" si="79"/>
        <v>100</v>
      </c>
      <c r="N209" s="504">
        <f t="shared" si="77"/>
        <v>5</v>
      </c>
      <c r="O209" s="23"/>
      <c r="P209" s="43">
        <v>8.5000000000000006E-2</v>
      </c>
      <c r="Q209" s="171"/>
      <c r="R209" s="171" t="s">
        <v>42</v>
      </c>
      <c r="S209" s="200">
        <v>48</v>
      </c>
      <c r="T209" s="207">
        <v>4.1000000000000002E-2</v>
      </c>
      <c r="U209" s="592">
        <v>47.1</v>
      </c>
      <c r="V209" s="22">
        <v>83.8</v>
      </c>
      <c r="W209" s="592">
        <v>47.1</v>
      </c>
      <c r="X209" s="22">
        <v>83.8</v>
      </c>
      <c r="Y209" s="23">
        <v>56.8</v>
      </c>
      <c r="Z209" s="26">
        <v>326</v>
      </c>
      <c r="AA209" s="172">
        <v>714.34574333977639</v>
      </c>
      <c r="AB209" s="173">
        <f t="shared" si="82"/>
        <v>0</v>
      </c>
      <c r="AC209" s="29"/>
      <c r="AD209" s="29"/>
      <c r="AE209" s="30"/>
      <c r="AF209" s="29"/>
      <c r="AG209" s="29" t="s">
        <v>42</v>
      </c>
      <c r="AH209" s="31"/>
      <c r="AI209" s="174"/>
      <c r="AJ209" s="174"/>
      <c r="AK209" s="174"/>
      <c r="AL209" s="175"/>
      <c r="AM209" s="176">
        <f t="shared" si="83"/>
        <v>0.20699999999999999</v>
      </c>
      <c r="AN209" s="177">
        <v>0.107</v>
      </c>
      <c r="AO209" s="177">
        <v>0.113</v>
      </c>
      <c r="AP209" s="177">
        <v>0.122</v>
      </c>
      <c r="AQ209" s="178">
        <v>0.13200000000000001</v>
      </c>
      <c r="AR209" s="179">
        <f t="shared" si="84"/>
        <v>0.107</v>
      </c>
      <c r="AS209" s="177">
        <v>0.114</v>
      </c>
      <c r="AT209" s="179">
        <f t="shared" si="85"/>
        <v>0.12</v>
      </c>
      <c r="AU209" s="179"/>
      <c r="AV209" s="177">
        <v>0.126</v>
      </c>
      <c r="AW209" s="177"/>
      <c r="AX209" s="546">
        <v>0.13900000000000001</v>
      </c>
      <c r="AY209" s="180">
        <v>6.8000000000000005E-2</v>
      </c>
      <c r="AZ209" s="164"/>
      <c r="BA209" s="165"/>
      <c r="BB209" s="166"/>
      <c r="BC209" s="120"/>
      <c r="BD209" s="90"/>
      <c r="BE209" s="90"/>
      <c r="BF209" s="90"/>
      <c r="BG209" s="90"/>
      <c r="BH209" s="90"/>
      <c r="BI209" s="90"/>
      <c r="BJ209" s="90"/>
      <c r="BK209" s="90"/>
      <c r="BL209" s="90"/>
    </row>
    <row r="210" spans="1:227" s="167" customFormat="1" ht="17.600000000000001" x14ac:dyDescent="0.4">
      <c r="A210" s="868" t="s">
        <v>198</v>
      </c>
      <c r="B210" s="868" t="s">
        <v>238</v>
      </c>
      <c r="C210" s="870" t="s">
        <v>247</v>
      </c>
      <c r="D210" s="211" t="s">
        <v>249</v>
      </c>
      <c r="E210" s="1332"/>
      <c r="F210" s="214"/>
      <c r="G210" s="215"/>
      <c r="H210" s="215"/>
      <c r="I210" s="215"/>
      <c r="J210" s="215"/>
      <c r="K210" s="1380">
        <v>1.77</v>
      </c>
      <c r="L210" s="512">
        <f t="shared" si="78"/>
        <v>0</v>
      </c>
      <c r="M210" s="513">
        <f t="shared" si="79"/>
        <v>0</v>
      </c>
      <c r="N210" s="504">
        <f t="shared" si="77"/>
        <v>5</v>
      </c>
      <c r="O210" s="216"/>
      <c r="P210" s="215">
        <v>0.19900000000000001</v>
      </c>
      <c r="Q210" s="217"/>
      <c r="R210" s="217" t="s">
        <v>42</v>
      </c>
      <c r="S210" s="1408">
        <v>48.5</v>
      </c>
      <c r="T210" s="1414">
        <v>9.6000000000000002E-2</v>
      </c>
      <c r="U210" s="592">
        <v>47.1</v>
      </c>
      <c r="V210" s="22">
        <v>80.739999999999995</v>
      </c>
      <c r="W210" s="592">
        <v>47.1</v>
      </c>
      <c r="X210" s="22">
        <v>80.739999999999995</v>
      </c>
      <c r="Y210" s="23">
        <v>56.8</v>
      </c>
      <c r="Z210" s="26">
        <v>295</v>
      </c>
      <c r="AA210" s="172">
        <v>1848.1541676340839</v>
      </c>
      <c r="AB210" s="173">
        <f t="shared" si="82"/>
        <v>0</v>
      </c>
      <c r="AC210" s="29"/>
      <c r="AD210" s="29"/>
      <c r="AE210" s="30"/>
      <c r="AF210" s="29"/>
      <c r="AG210" s="29" t="s">
        <v>42</v>
      </c>
      <c r="AH210" s="31"/>
      <c r="AI210" s="174"/>
      <c r="AJ210" s="174"/>
      <c r="AK210" s="174"/>
      <c r="AL210" s="175"/>
      <c r="AM210" s="176">
        <f t="shared" si="83"/>
        <v>1.77</v>
      </c>
      <c r="AN210" s="177">
        <v>0.17699999999999999</v>
      </c>
      <c r="AO210" s="177">
        <v>0.186</v>
      </c>
      <c r="AP210" s="177">
        <v>0.20200000000000001</v>
      </c>
      <c r="AQ210" s="178">
        <v>0.219</v>
      </c>
      <c r="AR210" s="179">
        <f t="shared" si="84"/>
        <v>0.17699999999999999</v>
      </c>
      <c r="AS210" s="177">
        <v>0.188</v>
      </c>
      <c r="AT210" s="179">
        <f t="shared" si="85"/>
        <v>0.19800000000000001</v>
      </c>
      <c r="AU210" s="179"/>
      <c r="AV210" s="177">
        <v>0.20799999999999999</v>
      </c>
      <c r="AW210" s="177"/>
      <c r="AX210" s="546">
        <v>0.23</v>
      </c>
      <c r="AY210" s="180">
        <v>-5.2999999999999999E-2</v>
      </c>
      <c r="AZ210" s="164"/>
      <c r="BA210" s="165"/>
      <c r="BB210" s="166"/>
      <c r="BC210" s="120"/>
      <c r="BD210" s="90"/>
      <c r="BE210" s="90"/>
      <c r="BF210" s="90"/>
      <c r="BG210" s="90"/>
      <c r="BH210" s="90"/>
      <c r="BI210" s="90"/>
      <c r="BJ210" s="90"/>
      <c r="BK210" s="90"/>
      <c r="BL210" s="90"/>
    </row>
    <row r="211" spans="1:227" s="167" customFormat="1" ht="17.600000000000001" x14ac:dyDescent="0.4">
      <c r="A211" s="868" t="s">
        <v>1134</v>
      </c>
      <c r="B211" s="868" t="s">
        <v>1306</v>
      </c>
      <c r="C211" s="911" t="s">
        <v>1311</v>
      </c>
      <c r="D211" s="448" t="s">
        <v>1311</v>
      </c>
      <c r="E211" s="1170"/>
      <c r="F211" s="952">
        <v>3.6</v>
      </c>
      <c r="G211" s="21"/>
      <c r="H211" s="963">
        <v>10.227</v>
      </c>
      <c r="I211" s="21"/>
      <c r="J211" s="21"/>
      <c r="K211" s="651">
        <f t="shared" ref="K211:K216" si="86">IF(ISNUMBER(F211),F211,0)+IF(ISNUMBER(G211),G211,0)+IF(ISNUMBER(H211),H211,0)</f>
        <v>13.827</v>
      </c>
      <c r="L211" s="659">
        <f t="shared" ref="L211:L216" si="87">IF(IF(ISNUMBER(K211),K211,0)&gt;0,IF(ISNUMBER(F211),F211,0)/K211*100,"")</f>
        <v>26.03601648947711</v>
      </c>
      <c r="M211" s="666">
        <f t="shared" ref="M211:M216" si="88">IF(IF(ISNUMBER(K211),K211,0)&gt;0,(IF(ISNUMBER(G211),G211,0)+IF(ISNUMBER(H211),H211,0))/K211*100,"")</f>
        <v>73.963983510522894</v>
      </c>
      <c r="N211" s="504">
        <f t="shared" si="77"/>
        <v>2</v>
      </c>
      <c r="O211" s="707"/>
      <c r="P211" s="1032">
        <f t="shared" ref="P211:P216" si="89">AQ211</f>
        <v>15.385999999999999</v>
      </c>
      <c r="Q211" s="151" t="s">
        <v>42</v>
      </c>
      <c r="R211" s="707"/>
      <c r="S211" s="715"/>
      <c r="T211" s="726"/>
      <c r="U211" s="788"/>
      <c r="V211" s="931"/>
      <c r="W211" s="932"/>
      <c r="X211" s="736"/>
      <c r="Y211" s="707"/>
      <c r="Z211" s="742">
        <v>181527</v>
      </c>
      <c r="AA211" s="754">
        <f t="shared" ref="AA211:AA216" si="90">AR211/Z211*1000000000/365</f>
        <v>257.93362865149084</v>
      </c>
      <c r="AB211" s="762"/>
      <c r="AC211" s="769"/>
      <c r="AD211" s="769"/>
      <c r="AE211" s="769"/>
      <c r="AF211" s="769"/>
      <c r="AG211" s="769"/>
      <c r="AH211" s="785"/>
      <c r="AI211" s="261">
        <v>187365</v>
      </c>
      <c r="AJ211" s="261">
        <v>191950</v>
      </c>
      <c r="AK211" s="261">
        <v>196740</v>
      </c>
      <c r="AL211" s="342">
        <v>201721</v>
      </c>
      <c r="AM211" s="805"/>
      <c r="AN211" s="252"/>
      <c r="AO211" s="252"/>
      <c r="AP211" s="263"/>
      <c r="AQ211" s="264">
        <v>15.385999999999999</v>
      </c>
      <c r="AR211" s="252">
        <v>17.09</v>
      </c>
      <c r="AS211" s="252">
        <v>18.675999999999998</v>
      </c>
      <c r="AT211" s="252">
        <v>19.256</v>
      </c>
      <c r="AU211" s="252">
        <v>19.853000000000002</v>
      </c>
      <c r="AV211" s="263"/>
      <c r="AW211" s="557">
        <f t="shared" ref="AW211:AW258" si="91">K211-AT211</f>
        <v>-5.4290000000000003</v>
      </c>
      <c r="AX211" s="551"/>
      <c r="AY211" s="826"/>
      <c r="BA211" s="296"/>
      <c r="BB211" s="166"/>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row>
    <row r="212" spans="1:227" s="167" customFormat="1" ht="37.299999999999997" x14ac:dyDescent="0.4">
      <c r="A212" s="868" t="s">
        <v>1134</v>
      </c>
      <c r="B212" s="868" t="s">
        <v>1306</v>
      </c>
      <c r="C212" s="911" t="s">
        <v>1311</v>
      </c>
      <c r="D212" s="269" t="s">
        <v>1312</v>
      </c>
      <c r="E212" s="1158" t="s">
        <v>1313</v>
      </c>
      <c r="F212" s="1176">
        <v>0</v>
      </c>
      <c r="G212" s="21"/>
      <c r="H212" s="964">
        <v>1.25</v>
      </c>
      <c r="I212" s="21"/>
      <c r="J212" s="21"/>
      <c r="K212" s="651">
        <f t="shared" si="86"/>
        <v>1.25</v>
      </c>
      <c r="L212" s="659">
        <f t="shared" si="87"/>
        <v>0</v>
      </c>
      <c r="M212" s="666">
        <f t="shared" si="88"/>
        <v>100</v>
      </c>
      <c r="N212" s="504">
        <f t="shared" si="77"/>
        <v>5</v>
      </c>
      <c r="O212" s="707"/>
      <c r="P212" s="1032">
        <f t="shared" si="89"/>
        <v>1.119</v>
      </c>
      <c r="Q212" s="151" t="s">
        <v>42</v>
      </c>
      <c r="R212" s="707"/>
      <c r="S212" s="715"/>
      <c r="T212" s="726"/>
      <c r="U212" s="788"/>
      <c r="V212" s="931"/>
      <c r="W212" s="932"/>
      <c r="X212" s="736"/>
      <c r="Y212" s="707"/>
      <c r="Z212" s="742">
        <v>28892</v>
      </c>
      <c r="AA212" s="754">
        <f t="shared" si="90"/>
        <v>110.85212951776954</v>
      </c>
      <c r="AB212" s="762"/>
      <c r="AC212" s="769"/>
      <c r="AD212" s="769"/>
      <c r="AE212" s="769"/>
      <c r="AF212" s="769"/>
      <c r="AG212" s="769"/>
      <c r="AH212" s="785"/>
      <c r="AI212" s="261">
        <v>26474</v>
      </c>
      <c r="AJ212" s="261">
        <v>24428</v>
      </c>
      <c r="AK212" s="261">
        <v>22940</v>
      </c>
      <c r="AL212" s="342"/>
      <c r="AM212" s="805"/>
      <c r="AN212" s="252"/>
      <c r="AO212" s="252"/>
      <c r="AP212" s="263"/>
      <c r="AQ212" s="264">
        <v>1.119</v>
      </c>
      <c r="AR212" s="252">
        <v>1.169</v>
      </c>
      <c r="AS212" s="252">
        <v>1.145</v>
      </c>
      <c r="AT212" s="252">
        <v>1.075</v>
      </c>
      <c r="AU212" s="252"/>
      <c r="AV212" s="263"/>
      <c r="AW212" s="557">
        <f t="shared" si="91"/>
        <v>0.17500000000000004</v>
      </c>
      <c r="AX212" s="551"/>
      <c r="AY212" s="826"/>
      <c r="BA212" s="296"/>
      <c r="BB212" s="166"/>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row>
    <row r="213" spans="1:227" s="167" customFormat="1" ht="37.299999999999997" x14ac:dyDescent="0.4">
      <c r="A213" s="868" t="s">
        <v>1134</v>
      </c>
      <c r="B213" s="868" t="s">
        <v>1306</v>
      </c>
      <c r="C213" s="911" t="s">
        <v>1311</v>
      </c>
      <c r="D213" s="269" t="s">
        <v>1314</v>
      </c>
      <c r="E213" s="1158" t="s">
        <v>1313</v>
      </c>
      <c r="F213" s="1176">
        <v>0</v>
      </c>
      <c r="G213" s="21"/>
      <c r="H213" s="964">
        <v>2.4</v>
      </c>
      <c r="I213" s="21"/>
      <c r="J213" s="21"/>
      <c r="K213" s="651">
        <f t="shared" si="86"/>
        <v>2.4</v>
      </c>
      <c r="L213" s="659">
        <f t="shared" si="87"/>
        <v>0</v>
      </c>
      <c r="M213" s="666">
        <f t="shared" si="88"/>
        <v>100</v>
      </c>
      <c r="N213" s="504">
        <f t="shared" si="77"/>
        <v>5</v>
      </c>
      <c r="O213" s="707"/>
      <c r="P213" s="1032">
        <f t="shared" si="89"/>
        <v>1.766</v>
      </c>
      <c r="Q213" s="151" t="s">
        <v>42</v>
      </c>
      <c r="R213" s="707"/>
      <c r="S213" s="715"/>
      <c r="T213" s="726"/>
      <c r="U213" s="788"/>
      <c r="V213" s="931"/>
      <c r="W213" s="932"/>
      <c r="X213" s="736"/>
      <c r="Y213" s="707"/>
      <c r="Z213" s="742">
        <v>39682</v>
      </c>
      <c r="AA213" s="754">
        <f t="shared" si="90"/>
        <v>144.50497896634408</v>
      </c>
      <c r="AB213" s="762"/>
      <c r="AC213" s="769"/>
      <c r="AD213" s="769"/>
      <c r="AE213" s="769"/>
      <c r="AF213" s="769"/>
      <c r="AG213" s="769"/>
      <c r="AH213" s="785"/>
      <c r="AI213" s="261">
        <v>41911</v>
      </c>
      <c r="AJ213" s="261">
        <v>43656</v>
      </c>
      <c r="AK213" s="261">
        <v>45389</v>
      </c>
      <c r="AL213" s="342"/>
      <c r="AM213" s="805"/>
      <c r="AN213" s="252"/>
      <c r="AO213" s="252"/>
      <c r="AP213" s="263"/>
      <c r="AQ213" s="264">
        <v>1.766</v>
      </c>
      <c r="AR213" s="252">
        <v>2.093</v>
      </c>
      <c r="AS213" s="252">
        <v>2.2989999999999999</v>
      </c>
      <c r="AT213" s="252">
        <v>2.39</v>
      </c>
      <c r="AU213" s="252"/>
      <c r="AV213" s="263"/>
      <c r="AW213" s="557">
        <f t="shared" si="91"/>
        <v>9.9999999999997868E-3</v>
      </c>
      <c r="AX213" s="551"/>
      <c r="AY213" s="826"/>
      <c r="BA213" s="296"/>
      <c r="BB213" s="166"/>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row>
    <row r="214" spans="1:227" s="167" customFormat="1" ht="37.299999999999997" x14ac:dyDescent="0.4">
      <c r="A214" s="868" t="s">
        <v>1134</v>
      </c>
      <c r="B214" s="868" t="s">
        <v>1306</v>
      </c>
      <c r="C214" s="911" t="s">
        <v>1311</v>
      </c>
      <c r="D214" s="269" t="s">
        <v>1315</v>
      </c>
      <c r="E214" s="1158" t="s">
        <v>1313</v>
      </c>
      <c r="F214" s="1176">
        <v>0</v>
      </c>
      <c r="G214" s="21"/>
      <c r="H214" s="964">
        <v>4</v>
      </c>
      <c r="I214" s="21"/>
      <c r="J214" s="21"/>
      <c r="K214" s="651">
        <f t="shared" si="86"/>
        <v>4</v>
      </c>
      <c r="L214" s="659">
        <f t="shared" si="87"/>
        <v>0</v>
      </c>
      <c r="M214" s="666">
        <f t="shared" si="88"/>
        <v>100</v>
      </c>
      <c r="N214" s="504">
        <f t="shared" si="77"/>
        <v>3</v>
      </c>
      <c r="O214" s="707"/>
      <c r="P214" s="1032">
        <f t="shared" si="89"/>
        <v>3.2530000000000001</v>
      </c>
      <c r="Q214" s="151" t="s">
        <v>42</v>
      </c>
      <c r="R214" s="707"/>
      <c r="S214" s="715"/>
      <c r="T214" s="726"/>
      <c r="U214" s="788"/>
      <c r="V214" s="931"/>
      <c r="W214" s="932"/>
      <c r="X214" s="736"/>
      <c r="Y214" s="707"/>
      <c r="Z214" s="742">
        <v>79742</v>
      </c>
      <c r="AA214" s="754">
        <f t="shared" si="90"/>
        <v>132.96305241939501</v>
      </c>
      <c r="AB214" s="762"/>
      <c r="AC214" s="769"/>
      <c r="AD214" s="769"/>
      <c r="AE214" s="769"/>
      <c r="AF214" s="769"/>
      <c r="AG214" s="769"/>
      <c r="AH214" s="785"/>
      <c r="AI214" s="261">
        <v>83705</v>
      </c>
      <c r="AJ214" s="261">
        <v>86786</v>
      </c>
      <c r="AK214" s="261">
        <v>89945</v>
      </c>
      <c r="AL214" s="342"/>
      <c r="AM214" s="805"/>
      <c r="AN214" s="252"/>
      <c r="AO214" s="252"/>
      <c r="AP214" s="263"/>
      <c r="AQ214" s="264">
        <v>3.2530000000000001</v>
      </c>
      <c r="AR214" s="252">
        <v>3.87</v>
      </c>
      <c r="AS214" s="252">
        <v>4.2480000000000002</v>
      </c>
      <c r="AT214" s="252">
        <v>4.4029999999999996</v>
      </c>
      <c r="AU214" s="252"/>
      <c r="AV214" s="263"/>
      <c r="AW214" s="557">
        <f t="shared" si="91"/>
        <v>-0.40299999999999958</v>
      </c>
      <c r="AX214" s="551"/>
      <c r="AY214" s="826"/>
      <c r="BA214" s="296"/>
      <c r="BB214" s="166"/>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row>
    <row r="215" spans="1:227" s="167" customFormat="1" ht="37.299999999999997" x14ac:dyDescent="0.4">
      <c r="A215" s="868" t="s">
        <v>1134</v>
      </c>
      <c r="B215" s="868" t="s">
        <v>1306</v>
      </c>
      <c r="C215" s="911" t="s">
        <v>1311</v>
      </c>
      <c r="D215" s="269" t="s">
        <v>1316</v>
      </c>
      <c r="E215" s="1169" t="s">
        <v>1313</v>
      </c>
      <c r="F215" s="1000">
        <v>0</v>
      </c>
      <c r="G215" s="637"/>
      <c r="H215" s="1010">
        <v>1.1100000000000001</v>
      </c>
      <c r="I215" s="637"/>
      <c r="J215" s="637"/>
      <c r="K215" s="651">
        <f t="shared" si="86"/>
        <v>1.1100000000000001</v>
      </c>
      <c r="L215" s="659">
        <f t="shared" si="87"/>
        <v>0</v>
      </c>
      <c r="M215" s="666">
        <f t="shared" si="88"/>
        <v>100</v>
      </c>
      <c r="N215" s="504">
        <f t="shared" si="77"/>
        <v>5</v>
      </c>
      <c r="O215" s="691"/>
      <c r="P215" s="1036">
        <f t="shared" si="89"/>
        <v>0.94899999999999995</v>
      </c>
      <c r="Q215" s="151" t="s">
        <v>42</v>
      </c>
      <c r="R215" s="707"/>
      <c r="S215" s="715"/>
      <c r="T215" s="726"/>
      <c r="U215" s="788"/>
      <c r="V215" s="931"/>
      <c r="W215" s="932"/>
      <c r="X215" s="736"/>
      <c r="Y215" s="707"/>
      <c r="Z215" s="742">
        <v>24487</v>
      </c>
      <c r="AA215" s="754">
        <f t="shared" si="90"/>
        <v>118.37424498657661</v>
      </c>
      <c r="AB215" s="762"/>
      <c r="AC215" s="769"/>
      <c r="AD215" s="769"/>
      <c r="AE215" s="769"/>
      <c r="AF215" s="769"/>
      <c r="AG215" s="769"/>
      <c r="AH215" s="785"/>
      <c r="AI215" s="261">
        <v>23941</v>
      </c>
      <c r="AJ215" s="261">
        <v>23525</v>
      </c>
      <c r="AK215" s="261">
        <v>23501</v>
      </c>
      <c r="AL215" s="342"/>
      <c r="AM215" s="805"/>
      <c r="AN215" s="252"/>
      <c r="AO215" s="252"/>
      <c r="AP215" s="263"/>
      <c r="AQ215" s="264">
        <v>0.94899999999999995</v>
      </c>
      <c r="AR215" s="252">
        <v>1.0580000000000001</v>
      </c>
      <c r="AS215" s="252">
        <v>1.1040000000000001</v>
      </c>
      <c r="AT215" s="252">
        <v>1.1020000000000001</v>
      </c>
      <c r="AU215" s="252"/>
      <c r="AV215" s="263"/>
      <c r="AW215" s="557">
        <f t="shared" si="91"/>
        <v>8.0000000000000071E-3</v>
      </c>
      <c r="AX215" s="551"/>
      <c r="AY215" s="826"/>
      <c r="BB215" s="166"/>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row>
    <row r="216" spans="1:227" s="167" customFormat="1" ht="37.299999999999997" x14ac:dyDescent="0.4">
      <c r="A216" s="868" t="s">
        <v>1134</v>
      </c>
      <c r="B216" s="868" t="s">
        <v>1306</v>
      </c>
      <c r="C216" s="911" t="s">
        <v>1311</v>
      </c>
      <c r="D216" s="269" t="s">
        <v>1317</v>
      </c>
      <c r="E216" s="1169" t="s">
        <v>1313</v>
      </c>
      <c r="F216" s="1000">
        <v>0</v>
      </c>
      <c r="G216" s="637"/>
      <c r="H216" s="1010">
        <v>1.1499999999999999</v>
      </c>
      <c r="I216" s="637"/>
      <c r="J216" s="637"/>
      <c r="K216" s="651">
        <f t="shared" si="86"/>
        <v>1.1499999999999999</v>
      </c>
      <c r="L216" s="659">
        <f t="shared" si="87"/>
        <v>0</v>
      </c>
      <c r="M216" s="666">
        <f t="shared" si="88"/>
        <v>100</v>
      </c>
      <c r="N216" s="504">
        <f t="shared" si="77"/>
        <v>5</v>
      </c>
      <c r="O216" s="691"/>
      <c r="P216" s="1036">
        <f t="shared" si="89"/>
        <v>0.82399999999999995</v>
      </c>
      <c r="Q216" s="151" t="s">
        <v>42</v>
      </c>
      <c r="R216" s="707"/>
      <c r="S216" s="715"/>
      <c r="T216" s="726"/>
      <c r="U216" s="788"/>
      <c r="V216" s="931"/>
      <c r="W216" s="932"/>
      <c r="X216" s="736"/>
      <c r="Y216" s="707"/>
      <c r="Z216" s="742">
        <v>21263</v>
      </c>
      <c r="AA216" s="754">
        <f t="shared" si="90"/>
        <v>127.9475118847519</v>
      </c>
      <c r="AB216" s="762"/>
      <c r="AC216" s="769"/>
      <c r="AD216" s="769"/>
      <c r="AE216" s="769"/>
      <c r="AF216" s="769"/>
      <c r="AG216" s="769"/>
      <c r="AH216" s="785"/>
      <c r="AI216" s="261">
        <v>22461</v>
      </c>
      <c r="AJ216" s="261">
        <v>23400</v>
      </c>
      <c r="AK216" s="261">
        <v>24334</v>
      </c>
      <c r="AL216" s="342"/>
      <c r="AM216" s="805"/>
      <c r="AN216" s="252"/>
      <c r="AO216" s="252"/>
      <c r="AP216" s="263"/>
      <c r="AQ216" s="264">
        <v>0.82399999999999995</v>
      </c>
      <c r="AR216" s="252">
        <v>0.99299999999999999</v>
      </c>
      <c r="AS216" s="252">
        <v>1.0980000000000001</v>
      </c>
      <c r="AT216" s="252">
        <v>1.1419999999999999</v>
      </c>
      <c r="AU216" s="252"/>
      <c r="AV216" s="263"/>
      <c r="AW216" s="557">
        <f t="shared" si="91"/>
        <v>8.0000000000000071E-3</v>
      </c>
      <c r="AX216" s="551"/>
      <c r="AY216" s="826"/>
      <c r="BA216" s="296"/>
      <c r="BB216" s="166"/>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row>
    <row r="217" spans="1:227" s="167" customFormat="1" ht="24.9" x14ac:dyDescent="0.4">
      <c r="A217" s="868" t="s">
        <v>393</v>
      </c>
      <c r="B217" s="868" t="s">
        <v>556</v>
      </c>
      <c r="C217" s="1139" t="s">
        <v>557</v>
      </c>
      <c r="D217" s="284" t="s">
        <v>558</v>
      </c>
      <c r="E217" s="614"/>
      <c r="F217" s="629"/>
      <c r="G217" s="637"/>
      <c r="H217" s="637"/>
      <c r="I217" s="637"/>
      <c r="J217" s="637"/>
      <c r="K217" s="651">
        <v>2.19</v>
      </c>
      <c r="L217" s="659">
        <f>IF(K217&gt;0,IF(ISNUMBER(F217),F217,0)/K217*100,"")</f>
        <v>0</v>
      </c>
      <c r="M217" s="666">
        <f>IF(K217&gt;0,(IF(ISNUMBER(G217),G217,0)+IF(ISNUMBER(H217),H217,0))/K217*100,"")</f>
        <v>0</v>
      </c>
      <c r="N217" s="504">
        <f t="shared" si="77"/>
        <v>2</v>
      </c>
      <c r="O217" s="1398"/>
      <c r="P217" s="697">
        <v>3.5971785719570182</v>
      </c>
      <c r="Q217" s="151" t="s">
        <v>42</v>
      </c>
      <c r="R217" s="707"/>
      <c r="S217" s="715"/>
      <c r="T217" s="726"/>
      <c r="U217" s="788"/>
      <c r="V217" s="931"/>
      <c r="W217" s="932"/>
      <c r="X217" s="736"/>
      <c r="Y217" s="707"/>
      <c r="Z217" s="742">
        <v>33911.810485018963</v>
      </c>
      <c r="AA217" s="754"/>
      <c r="AB217" s="762"/>
      <c r="AC217" s="769"/>
      <c r="AD217" s="769"/>
      <c r="AE217" s="769"/>
      <c r="AF217" s="769"/>
      <c r="AG217" s="769"/>
      <c r="AH217" s="785"/>
      <c r="AI217" s="2"/>
      <c r="AJ217" s="2"/>
      <c r="AK217" s="2"/>
      <c r="AL217" s="121"/>
      <c r="AM217" s="805"/>
      <c r="AN217" s="292"/>
      <c r="AO217" s="292"/>
      <c r="AP217" s="295"/>
      <c r="AQ217" s="264"/>
      <c r="AR217" s="292"/>
      <c r="AS217" s="292"/>
      <c r="AT217" s="292">
        <v>8.6020763632686368</v>
      </c>
      <c r="AU217" s="292"/>
      <c r="AV217" s="295"/>
      <c r="AW217" s="559">
        <f t="shared" si="91"/>
        <v>-6.4120763632686373</v>
      </c>
      <c r="AX217" s="551"/>
      <c r="AY217" s="826"/>
      <c r="BA217" s="296"/>
      <c r="BB217" s="166"/>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row>
    <row r="218" spans="1:227" s="167" customFormat="1" ht="24.9" x14ac:dyDescent="0.4">
      <c r="A218" s="868" t="s">
        <v>393</v>
      </c>
      <c r="B218" s="868" t="s">
        <v>556</v>
      </c>
      <c r="C218" s="1139" t="s">
        <v>557</v>
      </c>
      <c r="D218" s="284" t="s">
        <v>559</v>
      </c>
      <c r="E218" s="614"/>
      <c r="F218" s="629"/>
      <c r="G218" s="637"/>
      <c r="H218" s="637"/>
      <c r="I218" s="637"/>
      <c r="J218" s="637"/>
      <c r="K218" s="651">
        <v>2.7375E-2</v>
      </c>
      <c r="L218" s="659">
        <f>IF(K218&gt;0,IF(ISNUMBER(F218),F218,0)/K218*100,"")</f>
        <v>0</v>
      </c>
      <c r="M218" s="666">
        <f>IF(K218&gt;0,(IF(ISNUMBER(G218),G218,0)+IF(ISNUMBER(H218),H218,0))/K218*100,"")</f>
        <v>0</v>
      </c>
      <c r="N218" s="504">
        <f t="shared" si="77"/>
        <v>2</v>
      </c>
      <c r="O218" s="1390"/>
      <c r="P218" s="697">
        <v>3.5520571693753271E-2</v>
      </c>
      <c r="Q218" s="151" t="s">
        <v>42</v>
      </c>
      <c r="R218" s="707"/>
      <c r="S218" s="715"/>
      <c r="T218" s="726"/>
      <c r="U218" s="788"/>
      <c r="V218" s="931"/>
      <c r="W218" s="932"/>
      <c r="X218" s="736"/>
      <c r="Y218" s="707"/>
      <c r="Z218" s="742">
        <v>1545.6217621118979</v>
      </c>
      <c r="AA218" s="754"/>
      <c r="AB218" s="762"/>
      <c r="AC218" s="769"/>
      <c r="AD218" s="769"/>
      <c r="AE218" s="769"/>
      <c r="AF218" s="769"/>
      <c r="AG218" s="769"/>
      <c r="AH218" s="785"/>
      <c r="AI218" s="2"/>
      <c r="AJ218" s="2"/>
      <c r="AK218" s="2"/>
      <c r="AL218" s="121"/>
      <c r="AM218" s="805"/>
      <c r="AN218" s="292"/>
      <c r="AO218" s="292"/>
      <c r="AP218" s="295"/>
      <c r="AQ218" s="264"/>
      <c r="AR218" s="292"/>
      <c r="AS218" s="292"/>
      <c r="AT218" s="292">
        <v>8.5461960804523493E-2</v>
      </c>
      <c r="AU218" s="292"/>
      <c r="AV218" s="295"/>
      <c r="AW218" s="559">
        <f t="shared" si="91"/>
        <v>-5.8086960804523496E-2</v>
      </c>
      <c r="AX218" s="551"/>
      <c r="AY218" s="826"/>
      <c r="BA218" s="296"/>
      <c r="BB218" s="166"/>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row>
    <row r="219" spans="1:227" s="167" customFormat="1" ht="24.9" x14ac:dyDescent="0.4">
      <c r="A219" s="868" t="s">
        <v>393</v>
      </c>
      <c r="B219" s="868" t="s">
        <v>556</v>
      </c>
      <c r="C219" s="1139" t="s">
        <v>557</v>
      </c>
      <c r="D219" s="284" t="s">
        <v>560</v>
      </c>
      <c r="E219" s="614"/>
      <c r="F219" s="629"/>
      <c r="G219" s="637"/>
      <c r="H219" s="637"/>
      <c r="I219" s="637"/>
      <c r="J219" s="637"/>
      <c r="K219" s="655">
        <v>7.4459999999999995E-3</v>
      </c>
      <c r="L219" s="665">
        <f>IF(K219&gt;0,IF(ISNUMBER(F219),F219,0)/K219*100,"")</f>
        <v>0</v>
      </c>
      <c r="M219" s="666">
        <f>IF(K219&gt;0,(IF(ISNUMBER(G219),G219,0)+IF(ISNUMBER(H219),H219,0))/K219*100,"")</f>
        <v>0</v>
      </c>
      <c r="N219" s="504">
        <f t="shared" si="77"/>
        <v>2</v>
      </c>
      <c r="O219" s="1390"/>
      <c r="P219" s="697">
        <v>9.0291131914175225E-3</v>
      </c>
      <c r="Q219" s="700" t="s">
        <v>42</v>
      </c>
      <c r="R219" s="691"/>
      <c r="S219" s="721"/>
      <c r="T219" s="730"/>
      <c r="U219" s="788"/>
      <c r="V219" s="931"/>
      <c r="W219" s="932"/>
      <c r="X219" s="736"/>
      <c r="Y219" s="707"/>
      <c r="Z219" s="742">
        <v>373.68044208488453</v>
      </c>
      <c r="AA219" s="754"/>
      <c r="AB219" s="762"/>
      <c r="AC219" s="769"/>
      <c r="AD219" s="769"/>
      <c r="AE219" s="769"/>
      <c r="AF219" s="769"/>
      <c r="AG219" s="769"/>
      <c r="AH219" s="785"/>
      <c r="AI219" s="90"/>
      <c r="AJ219" s="90"/>
      <c r="AK219" s="90"/>
      <c r="AL219" s="121"/>
      <c r="AM219" s="805"/>
      <c r="AN219" s="252"/>
      <c r="AO219" s="252"/>
      <c r="AP219" s="263"/>
      <c r="AQ219" s="264"/>
      <c r="AR219" s="252"/>
      <c r="AS219" s="252"/>
      <c r="AT219" s="252">
        <v>2.1723910423441576E-2</v>
      </c>
      <c r="AU219" s="252"/>
      <c r="AV219" s="263"/>
      <c r="AW219" s="557">
        <f t="shared" si="91"/>
        <v>-1.4277910423441577E-2</v>
      </c>
      <c r="AX219" s="551"/>
      <c r="AY219" s="826"/>
      <c r="BB219" s="166"/>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row>
    <row r="220" spans="1:227" s="167" customFormat="1" ht="24.9" x14ac:dyDescent="0.4">
      <c r="A220" s="868" t="s">
        <v>1134</v>
      </c>
      <c r="B220" s="868" t="s">
        <v>1306</v>
      </c>
      <c r="C220" s="975" t="s">
        <v>1318</v>
      </c>
      <c r="D220" s="444" t="s">
        <v>1321</v>
      </c>
      <c r="E220" s="623"/>
      <c r="F220" s="446">
        <v>1.022</v>
      </c>
      <c r="G220" s="124"/>
      <c r="H220" s="447" t="s">
        <v>1138</v>
      </c>
      <c r="I220" s="124"/>
      <c r="J220" s="124"/>
      <c r="K220" s="252">
        <f t="shared" ref="K220:K258" si="92">IF(ISNUMBER(F220),F220,0)+IF(ISNUMBER(G220),G220,0)+IF(ISNUMBER(H220),H220,0)</f>
        <v>1.022</v>
      </c>
      <c r="L220" s="520">
        <f t="shared" ref="L220:L258" si="93">IF(IF(ISNUMBER(K220),K220,0)&gt;0,IF(ISNUMBER(F220),F220,0)/K220*100,"")</f>
        <v>100</v>
      </c>
      <c r="M220" s="1195">
        <f t="shared" ref="M220:M258" si="94">IF(IF(ISNUMBER(K220),K220,0)&gt;0,(IF(ISNUMBER(G220),G220,0)+IF(ISNUMBER(H220),H220,0))/K220*100,"")</f>
        <v>0</v>
      </c>
      <c r="N220" s="504">
        <f t="shared" si="77"/>
        <v>2</v>
      </c>
      <c r="O220" s="254"/>
      <c r="P220" s="534">
        <f t="shared" ref="P220:P254" si="95">AQ220</f>
        <v>1.0569999999999999</v>
      </c>
      <c r="Q220" s="227" t="s">
        <v>42</v>
      </c>
      <c r="R220" s="254"/>
      <c r="S220" s="305"/>
      <c r="T220" s="306"/>
      <c r="U220" s="788"/>
      <c r="V220" s="931"/>
      <c r="W220" s="932"/>
      <c r="X220" s="736"/>
      <c r="Y220" s="707"/>
      <c r="Z220" s="742">
        <v>24981</v>
      </c>
      <c r="AA220" s="754">
        <f t="shared" ref="AA220:AA254" si="96">AR220/Z220*1000000000/365</f>
        <v>129.96178465496791</v>
      </c>
      <c r="AB220" s="762"/>
      <c r="AC220" s="769"/>
      <c r="AD220" s="769"/>
      <c r="AE220" s="769"/>
      <c r="AF220" s="769"/>
      <c r="AG220" s="769"/>
      <c r="AH220" s="785"/>
      <c r="AI220" s="261">
        <v>24810</v>
      </c>
      <c r="AJ220" s="261">
        <v>24651</v>
      </c>
      <c r="AK220" s="261">
        <v>24797</v>
      </c>
      <c r="AL220" s="342"/>
      <c r="AM220" s="805"/>
      <c r="AN220" s="252"/>
      <c r="AO220" s="252"/>
      <c r="AP220" s="263"/>
      <c r="AQ220" s="264">
        <v>1.0569999999999999</v>
      </c>
      <c r="AR220" s="252">
        <v>1.1850000000000001</v>
      </c>
      <c r="AS220" s="252">
        <v>1.2450000000000001</v>
      </c>
      <c r="AT220" s="252">
        <v>1.252</v>
      </c>
      <c r="AU220" s="252"/>
      <c r="AV220" s="263"/>
      <c r="AW220" s="557">
        <f t="shared" si="91"/>
        <v>-0.22999999999999998</v>
      </c>
      <c r="AX220" s="551"/>
      <c r="AY220" s="826"/>
      <c r="BA220" s="296"/>
      <c r="BB220" s="166"/>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row>
    <row r="221" spans="1:227" s="167" customFormat="1" ht="24.9" x14ac:dyDescent="0.4">
      <c r="A221" s="868" t="s">
        <v>1134</v>
      </c>
      <c r="B221" s="868" t="s">
        <v>1306</v>
      </c>
      <c r="C221" s="980" t="s">
        <v>1318</v>
      </c>
      <c r="D221" s="448" t="s">
        <v>1322</v>
      </c>
      <c r="E221" s="1354"/>
      <c r="F221" s="1363">
        <v>1.28</v>
      </c>
      <c r="G221" s="108"/>
      <c r="H221" s="1378">
        <v>0</v>
      </c>
      <c r="I221" s="108"/>
      <c r="J221" s="108"/>
      <c r="K221" s="657">
        <f t="shared" si="92"/>
        <v>1.28</v>
      </c>
      <c r="L221" s="526">
        <f t="shared" si="93"/>
        <v>100</v>
      </c>
      <c r="M221" s="666">
        <f t="shared" si="94"/>
        <v>0</v>
      </c>
      <c r="N221" s="504">
        <f t="shared" si="77"/>
        <v>5</v>
      </c>
      <c r="O221" s="712"/>
      <c r="P221" s="1033">
        <f t="shared" si="95"/>
        <v>0.52100000000000002</v>
      </c>
      <c r="Q221" s="704" t="s">
        <v>42</v>
      </c>
      <c r="R221" s="712"/>
      <c r="S221" s="718"/>
      <c r="T221" s="728"/>
      <c r="U221" s="927"/>
      <c r="V221" s="736"/>
      <c r="W221" s="934"/>
      <c r="X221" s="736"/>
      <c r="Y221" s="707"/>
      <c r="Z221" s="742">
        <v>16828</v>
      </c>
      <c r="AA221" s="754">
        <f t="shared" si="96"/>
        <v>89.544171325677041</v>
      </c>
      <c r="AB221" s="762"/>
      <c r="AC221" s="769"/>
      <c r="AD221" s="769"/>
      <c r="AE221" s="769"/>
      <c r="AF221" s="769"/>
      <c r="AG221" s="769"/>
      <c r="AH221" s="785"/>
      <c r="AI221" s="261">
        <v>16828</v>
      </c>
      <c r="AJ221" s="261">
        <v>16828</v>
      </c>
      <c r="AK221" s="261">
        <v>16832</v>
      </c>
      <c r="AL221" s="342">
        <v>16835</v>
      </c>
      <c r="AM221" s="805"/>
      <c r="AN221" s="252"/>
      <c r="AO221" s="252"/>
      <c r="AP221" s="263"/>
      <c r="AQ221" s="264">
        <v>0.52100000000000002</v>
      </c>
      <c r="AR221" s="252">
        <v>0.55000000000000004</v>
      </c>
      <c r="AS221" s="252">
        <v>0.57899999999999996</v>
      </c>
      <c r="AT221" s="252">
        <v>0.58199999999999996</v>
      </c>
      <c r="AU221" s="252">
        <v>0.58399999999999996</v>
      </c>
      <c r="AV221" s="263"/>
      <c r="AW221" s="557">
        <f t="shared" si="91"/>
        <v>0.69800000000000006</v>
      </c>
      <c r="AX221" s="551"/>
      <c r="AY221" s="826"/>
      <c r="BA221" s="296"/>
      <c r="BB221" s="166"/>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row>
    <row r="222" spans="1:227" s="167" customFormat="1" ht="17.600000000000001" x14ac:dyDescent="0.4">
      <c r="A222" s="868" t="s">
        <v>1134</v>
      </c>
      <c r="B222" s="868" t="s">
        <v>1306</v>
      </c>
      <c r="C222" s="980" t="s">
        <v>1318</v>
      </c>
      <c r="D222" s="448" t="s">
        <v>1319</v>
      </c>
      <c r="E222" s="1159"/>
      <c r="F222" s="952">
        <v>6.96</v>
      </c>
      <c r="G222" s="21"/>
      <c r="H222" s="963">
        <v>8.7759999999999998</v>
      </c>
      <c r="I222" s="21"/>
      <c r="J222" s="21"/>
      <c r="K222" s="651">
        <f t="shared" si="92"/>
        <v>15.736000000000001</v>
      </c>
      <c r="L222" s="659">
        <f t="shared" si="93"/>
        <v>44.22979156075241</v>
      </c>
      <c r="M222" s="666">
        <f t="shared" si="94"/>
        <v>55.770208439247583</v>
      </c>
      <c r="N222" s="504">
        <f t="shared" si="77"/>
        <v>5</v>
      </c>
      <c r="O222" s="707"/>
      <c r="P222" s="1032">
        <f t="shared" si="95"/>
        <v>10.643000000000001</v>
      </c>
      <c r="Q222" s="151" t="s">
        <v>42</v>
      </c>
      <c r="R222" s="707"/>
      <c r="S222" s="715"/>
      <c r="T222" s="726"/>
      <c r="U222" s="927"/>
      <c r="V222" s="736"/>
      <c r="W222" s="934"/>
      <c r="X222" s="736"/>
      <c r="Y222" s="707"/>
      <c r="Z222" s="742">
        <v>304471</v>
      </c>
      <c r="AA222" s="754">
        <f t="shared" si="96"/>
        <v>105.28928616050575</v>
      </c>
      <c r="AB222" s="762"/>
      <c r="AC222" s="769"/>
      <c r="AD222" s="769"/>
      <c r="AE222" s="769"/>
      <c r="AF222" s="769"/>
      <c r="AG222" s="769"/>
      <c r="AH222" s="785"/>
      <c r="AI222" s="261">
        <v>313123</v>
      </c>
      <c r="AJ222" s="261">
        <v>320052</v>
      </c>
      <c r="AK222" s="261">
        <v>326542</v>
      </c>
      <c r="AL222" s="342">
        <v>333219</v>
      </c>
      <c r="AM222" s="805"/>
      <c r="AN222" s="252"/>
      <c r="AO222" s="252"/>
      <c r="AP222" s="263"/>
      <c r="AQ222" s="264">
        <v>10.643000000000001</v>
      </c>
      <c r="AR222" s="252">
        <v>11.701000000000001</v>
      </c>
      <c r="AS222" s="252">
        <v>12.702</v>
      </c>
      <c r="AT222" s="252">
        <v>12.933</v>
      </c>
      <c r="AU222" s="252">
        <v>13.170999999999999</v>
      </c>
      <c r="AV222" s="263"/>
      <c r="AW222" s="557">
        <f t="shared" si="91"/>
        <v>2.8030000000000008</v>
      </c>
      <c r="AX222" s="551"/>
      <c r="AY222" s="826"/>
      <c r="BA222" s="296"/>
      <c r="BB222" s="166"/>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row>
    <row r="223" spans="1:227" s="167" customFormat="1" ht="17.600000000000001" x14ac:dyDescent="0.4">
      <c r="A223" s="868" t="s">
        <v>1134</v>
      </c>
      <c r="B223" s="868" t="s">
        <v>1306</v>
      </c>
      <c r="C223" s="980" t="s">
        <v>1318</v>
      </c>
      <c r="D223" s="444" t="s">
        <v>1320</v>
      </c>
      <c r="E223" s="1357"/>
      <c r="F223" s="947">
        <v>0</v>
      </c>
      <c r="G223" s="21"/>
      <c r="H223" s="960">
        <v>1.33</v>
      </c>
      <c r="I223" s="21"/>
      <c r="J223" s="21"/>
      <c r="K223" s="651">
        <f t="shared" si="92"/>
        <v>1.33</v>
      </c>
      <c r="L223" s="659">
        <f t="shared" si="93"/>
        <v>0</v>
      </c>
      <c r="M223" s="666">
        <f t="shared" si="94"/>
        <v>100</v>
      </c>
      <c r="N223" s="504">
        <f t="shared" si="77"/>
        <v>2</v>
      </c>
      <c r="O223" s="707"/>
      <c r="P223" s="1032">
        <f t="shared" si="95"/>
        <v>3.6</v>
      </c>
      <c r="Q223" s="151" t="s">
        <v>42</v>
      </c>
      <c r="R223" s="707"/>
      <c r="S223" s="715"/>
      <c r="T223" s="726"/>
      <c r="U223" s="927"/>
      <c r="V223" s="736"/>
      <c r="W223" s="934"/>
      <c r="X223" s="736"/>
      <c r="Y223" s="707"/>
      <c r="Z223" s="742">
        <v>99901</v>
      </c>
      <c r="AA223" s="754">
        <f t="shared" si="96"/>
        <v>109.14915355242788</v>
      </c>
      <c r="AB223" s="762"/>
      <c r="AC223" s="769"/>
      <c r="AD223" s="769"/>
      <c r="AE223" s="769"/>
      <c r="AF223" s="769"/>
      <c r="AG223" s="769"/>
      <c r="AH223" s="785"/>
      <c r="AI223" s="261">
        <v>95893</v>
      </c>
      <c r="AJ223" s="261">
        <v>92419</v>
      </c>
      <c r="AK223" s="261">
        <v>90314</v>
      </c>
      <c r="AL223" s="342"/>
      <c r="AM223" s="805"/>
      <c r="AN223" s="252"/>
      <c r="AO223" s="252"/>
      <c r="AP223" s="263"/>
      <c r="AQ223" s="264">
        <v>3.6</v>
      </c>
      <c r="AR223" s="252">
        <v>3.98</v>
      </c>
      <c r="AS223" s="252">
        <v>4.0890000000000004</v>
      </c>
      <c r="AT223" s="252">
        <v>3.9980000000000002</v>
      </c>
      <c r="AU223" s="252"/>
      <c r="AV223" s="263"/>
      <c r="AW223" s="557">
        <f t="shared" si="91"/>
        <v>-2.6680000000000001</v>
      </c>
      <c r="AX223" s="551"/>
      <c r="AY223" s="826"/>
      <c r="BA223" s="296"/>
      <c r="BB223" s="166"/>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row>
    <row r="224" spans="1:227" s="167" customFormat="1" ht="24.9" x14ac:dyDescent="0.4">
      <c r="A224" s="868" t="s">
        <v>698</v>
      </c>
      <c r="B224" s="868" t="s">
        <v>699</v>
      </c>
      <c r="C224" s="977" t="s">
        <v>718</v>
      </c>
      <c r="D224" s="383" t="s">
        <v>722</v>
      </c>
      <c r="E224" s="995"/>
      <c r="F224" s="20" t="s">
        <v>202</v>
      </c>
      <c r="G224" s="21"/>
      <c r="H224" s="21" t="s">
        <v>630</v>
      </c>
      <c r="I224" s="21"/>
      <c r="J224" s="21"/>
      <c r="K224" s="651">
        <f t="shared" si="92"/>
        <v>0</v>
      </c>
      <c r="L224" s="659" t="str">
        <f t="shared" si="93"/>
        <v/>
      </c>
      <c r="M224" s="666" t="str">
        <f t="shared" si="94"/>
        <v/>
      </c>
      <c r="N224" s="504">
        <f t="shared" si="77"/>
        <v>2</v>
      </c>
      <c r="O224" s="707"/>
      <c r="P224" s="1032">
        <f t="shared" si="95"/>
        <v>0.41249956436059065</v>
      </c>
      <c r="Q224" s="151" t="s">
        <v>42</v>
      </c>
      <c r="R224" s="707"/>
      <c r="S224" s="715"/>
      <c r="T224" s="726"/>
      <c r="U224" s="788"/>
      <c r="V224" s="736"/>
      <c r="W224" s="933"/>
      <c r="X224" s="736"/>
      <c r="Y224" s="707"/>
      <c r="Z224" s="742">
        <v>8655</v>
      </c>
      <c r="AA224" s="754">
        <f t="shared" si="96"/>
        <v>129.80053821245446</v>
      </c>
      <c r="AB224" s="762"/>
      <c r="AC224" s="769"/>
      <c r="AD224" s="769"/>
      <c r="AE224" s="769"/>
      <c r="AF224" s="769"/>
      <c r="AG224" s="769"/>
      <c r="AH224" s="785"/>
      <c r="AI224" s="261">
        <v>8269</v>
      </c>
      <c r="AJ224" s="261">
        <v>8086</v>
      </c>
      <c r="AK224" s="261">
        <v>7899</v>
      </c>
      <c r="AL224" s="342"/>
      <c r="AM224" s="1063"/>
      <c r="AN224" s="261"/>
      <c r="AO224" s="252"/>
      <c r="AP224" s="263"/>
      <c r="AQ224" s="264">
        <v>0.41249956436059065</v>
      </c>
      <c r="AR224" s="252">
        <v>0.41004963525350951</v>
      </c>
      <c r="AS224" s="252">
        <v>0.41656890093621463</v>
      </c>
      <c r="AT224" s="252">
        <v>0.42216854501242129</v>
      </c>
      <c r="AU224" s="252"/>
      <c r="AV224" s="263"/>
      <c r="AW224" s="557">
        <f t="shared" si="91"/>
        <v>-0.42216854501242129</v>
      </c>
      <c r="AX224" s="551"/>
      <c r="AY224" s="826"/>
      <c r="BB224" s="166"/>
      <c r="BC224" s="90"/>
      <c r="BD224" s="90"/>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row>
    <row r="225" spans="1:227" s="167" customFormat="1" ht="24.9" x14ac:dyDescent="0.4">
      <c r="A225" s="868" t="s">
        <v>698</v>
      </c>
      <c r="B225" s="868" t="s">
        <v>699</v>
      </c>
      <c r="C225" s="977" t="s">
        <v>718</v>
      </c>
      <c r="D225" s="383" t="s">
        <v>723</v>
      </c>
      <c r="E225" s="995"/>
      <c r="F225" s="20" t="s">
        <v>202</v>
      </c>
      <c r="G225" s="21"/>
      <c r="H225" s="639" t="s">
        <v>724</v>
      </c>
      <c r="I225" s="21"/>
      <c r="J225" s="21"/>
      <c r="K225" s="651">
        <f t="shared" si="92"/>
        <v>0</v>
      </c>
      <c r="L225" s="659" t="str">
        <f t="shared" si="93"/>
        <v/>
      </c>
      <c r="M225" s="666" t="str">
        <f t="shared" si="94"/>
        <v/>
      </c>
      <c r="N225" s="504">
        <f t="shared" si="77"/>
        <v>2</v>
      </c>
      <c r="O225" s="707"/>
      <c r="P225" s="1032">
        <f t="shared" si="95"/>
        <v>0.59173314656380838</v>
      </c>
      <c r="Q225" s="151" t="s">
        <v>42</v>
      </c>
      <c r="R225" s="707"/>
      <c r="S225" s="715"/>
      <c r="T225" s="726"/>
      <c r="U225" s="788"/>
      <c r="V225" s="736"/>
      <c r="W225" s="933"/>
      <c r="X225" s="736"/>
      <c r="Y225" s="707"/>
      <c r="Z225" s="742">
        <v>12426</v>
      </c>
      <c r="AA225" s="754">
        <f t="shared" si="96"/>
        <v>137.68459950578145</v>
      </c>
      <c r="AB225" s="762"/>
      <c r="AC225" s="769"/>
      <c r="AD225" s="769"/>
      <c r="AE225" s="769"/>
      <c r="AF225" s="769"/>
      <c r="AG225" s="769"/>
      <c r="AH225" s="785"/>
      <c r="AI225" s="261">
        <v>12603</v>
      </c>
      <c r="AJ225" s="261">
        <v>12768</v>
      </c>
      <c r="AK225" s="261">
        <v>12941</v>
      </c>
      <c r="AL225" s="342"/>
      <c r="AM225" s="1063"/>
      <c r="AN225" s="261"/>
      <c r="AO225" s="252"/>
      <c r="AP225" s="263"/>
      <c r="AQ225" s="264">
        <v>0.59173314656380838</v>
      </c>
      <c r="AR225" s="252">
        <v>0.62446712421247674</v>
      </c>
      <c r="AS225" s="252">
        <v>0.6572660666754726</v>
      </c>
      <c r="AT225" s="252">
        <v>0.69112866974225029</v>
      </c>
      <c r="AU225" s="252"/>
      <c r="AV225" s="263"/>
      <c r="AW225" s="557">
        <f t="shared" si="91"/>
        <v>-0.69112866974225029</v>
      </c>
      <c r="AX225" s="551"/>
      <c r="AY225" s="826"/>
      <c r="BB225" s="166"/>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row>
    <row r="226" spans="1:227" s="167" customFormat="1" ht="24.9" x14ac:dyDescent="0.4">
      <c r="A226" s="868" t="s">
        <v>698</v>
      </c>
      <c r="B226" s="868" t="s">
        <v>699</v>
      </c>
      <c r="C226" s="977" t="s">
        <v>718</v>
      </c>
      <c r="D226" s="383" t="s">
        <v>729</v>
      </c>
      <c r="E226" s="995"/>
      <c r="F226" s="20" t="s">
        <v>202</v>
      </c>
      <c r="G226" s="21"/>
      <c r="H226" s="21" t="s">
        <v>630</v>
      </c>
      <c r="I226" s="21"/>
      <c r="J226" s="21"/>
      <c r="K226" s="651">
        <f t="shared" si="92"/>
        <v>0</v>
      </c>
      <c r="L226" s="659" t="str">
        <f t="shared" si="93"/>
        <v/>
      </c>
      <c r="M226" s="666" t="str">
        <f t="shared" si="94"/>
        <v/>
      </c>
      <c r="N226" s="504">
        <f t="shared" si="77"/>
        <v>2</v>
      </c>
      <c r="O226" s="707"/>
      <c r="P226" s="1032">
        <f t="shared" si="95"/>
        <v>0.3653935536857143</v>
      </c>
      <c r="Q226" s="151" t="s">
        <v>42</v>
      </c>
      <c r="R226" s="707"/>
      <c r="S226" s="715"/>
      <c r="T226" s="726"/>
      <c r="U226" s="788"/>
      <c r="V226" s="736"/>
      <c r="W226" s="933"/>
      <c r="X226" s="736"/>
      <c r="Y226" s="707"/>
      <c r="Z226" s="742">
        <v>7715</v>
      </c>
      <c r="AA226" s="754">
        <f t="shared" si="96"/>
        <v>137.2464674458098</v>
      </c>
      <c r="AB226" s="762"/>
      <c r="AC226" s="769"/>
      <c r="AD226" s="769"/>
      <c r="AE226" s="769"/>
      <c r="AF226" s="769"/>
      <c r="AG226" s="769"/>
      <c r="AH226" s="785"/>
      <c r="AI226" s="261">
        <v>7841</v>
      </c>
      <c r="AJ226" s="261">
        <v>7945</v>
      </c>
      <c r="AK226" s="261">
        <v>8053</v>
      </c>
      <c r="AL226" s="342"/>
      <c r="AM226" s="1063"/>
      <c r="AN226" s="261"/>
      <c r="AO226" s="252"/>
      <c r="AP226" s="263"/>
      <c r="AQ226" s="264">
        <v>0.3653935536857143</v>
      </c>
      <c r="AR226" s="252">
        <v>0.3864826211657143</v>
      </c>
      <c r="AS226" s="252">
        <v>0.40693086899999997</v>
      </c>
      <c r="AT226" s="252">
        <v>0.42799283701714291</v>
      </c>
      <c r="AU226" s="252"/>
      <c r="AV226" s="263"/>
      <c r="AW226" s="557">
        <f t="shared" si="91"/>
        <v>-0.42799283701714291</v>
      </c>
      <c r="AX226" s="551"/>
      <c r="AY226" s="826"/>
      <c r="BB226" s="166"/>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row>
    <row r="227" spans="1:227" s="167" customFormat="1" ht="24.9" x14ac:dyDescent="0.4">
      <c r="A227" s="868" t="s">
        <v>698</v>
      </c>
      <c r="B227" s="868" t="s">
        <v>699</v>
      </c>
      <c r="C227" s="977" t="s">
        <v>718</v>
      </c>
      <c r="D227" s="384" t="s">
        <v>733</v>
      </c>
      <c r="E227" s="1335"/>
      <c r="F227" s="1007" t="s">
        <v>734</v>
      </c>
      <c r="G227" s="21"/>
      <c r="H227" s="21" t="s">
        <v>202</v>
      </c>
      <c r="I227" s="21"/>
      <c r="J227" s="21"/>
      <c r="K227" s="651">
        <f t="shared" si="92"/>
        <v>0</v>
      </c>
      <c r="L227" s="659" t="str">
        <f t="shared" si="93"/>
        <v/>
      </c>
      <c r="M227" s="666" t="str">
        <f t="shared" si="94"/>
        <v/>
      </c>
      <c r="N227" s="504">
        <f t="shared" si="77"/>
        <v>2</v>
      </c>
      <c r="O227" s="707"/>
      <c r="P227" s="1032">
        <f t="shared" si="95"/>
        <v>0.23200000000000001</v>
      </c>
      <c r="Q227" s="151" t="s">
        <v>42</v>
      </c>
      <c r="R227" s="707"/>
      <c r="S227" s="715"/>
      <c r="T227" s="729"/>
      <c r="U227" s="788"/>
      <c r="V227" s="736"/>
      <c r="W227" s="933"/>
      <c r="X227" s="736"/>
      <c r="Y227" s="707"/>
      <c r="Z227" s="742">
        <v>4422</v>
      </c>
      <c r="AA227" s="754">
        <f t="shared" si="96"/>
        <v>152.41352391219493</v>
      </c>
      <c r="AB227" s="762"/>
      <c r="AC227" s="769"/>
      <c r="AD227" s="769"/>
      <c r="AE227" s="769"/>
      <c r="AF227" s="769"/>
      <c r="AG227" s="769"/>
      <c r="AH227" s="785"/>
      <c r="AI227" s="261">
        <v>4676</v>
      </c>
      <c r="AJ227" s="261">
        <v>4917</v>
      </c>
      <c r="AK227" s="261">
        <v>5157</v>
      </c>
      <c r="AL227" s="342">
        <v>5409</v>
      </c>
      <c r="AM227" s="1063"/>
      <c r="AN227" s="261"/>
      <c r="AO227" s="252"/>
      <c r="AP227" s="263"/>
      <c r="AQ227" s="264">
        <v>0.23200000000000001</v>
      </c>
      <c r="AR227" s="252">
        <v>0.246</v>
      </c>
      <c r="AS227" s="252">
        <v>0.25800000000000001</v>
      </c>
      <c r="AT227" s="252">
        <v>0.27100000000000002</v>
      </c>
      <c r="AU227" s="252">
        <v>0.28399999999999997</v>
      </c>
      <c r="AV227" s="263"/>
      <c r="AW227" s="557">
        <f t="shared" si="91"/>
        <v>-0.27100000000000002</v>
      </c>
      <c r="AX227" s="551"/>
      <c r="AY227" s="826"/>
      <c r="BB227" s="166"/>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row>
    <row r="228" spans="1:227" s="167" customFormat="1" ht="24.9" x14ac:dyDescent="0.4">
      <c r="A228" s="868" t="s">
        <v>698</v>
      </c>
      <c r="B228" s="868" t="s">
        <v>699</v>
      </c>
      <c r="C228" s="977" t="s">
        <v>718</v>
      </c>
      <c r="D228" s="383" t="s">
        <v>719</v>
      </c>
      <c r="E228" s="995"/>
      <c r="F228" s="20">
        <v>2.3E-2</v>
      </c>
      <c r="G228" s="21"/>
      <c r="H228" s="21" t="s">
        <v>202</v>
      </c>
      <c r="I228" s="21"/>
      <c r="J228" s="21"/>
      <c r="K228" s="651">
        <f t="shared" si="92"/>
        <v>2.3E-2</v>
      </c>
      <c r="L228" s="659">
        <f t="shared" si="93"/>
        <v>100</v>
      </c>
      <c r="M228" s="666">
        <f t="shared" si="94"/>
        <v>0</v>
      </c>
      <c r="N228" s="504">
        <f t="shared" si="77"/>
        <v>2</v>
      </c>
      <c r="O228" s="707"/>
      <c r="P228" s="1032">
        <f t="shared" si="95"/>
        <v>0.14747898509093749</v>
      </c>
      <c r="Q228" s="151" t="s">
        <v>42</v>
      </c>
      <c r="R228" s="707"/>
      <c r="S228" s="715"/>
      <c r="T228" s="726"/>
      <c r="U228" s="788"/>
      <c r="V228" s="736"/>
      <c r="W228" s="933"/>
      <c r="X228" s="736"/>
      <c r="Y228" s="707"/>
      <c r="Z228" s="742">
        <v>3381</v>
      </c>
      <c r="AA228" s="754">
        <f t="shared" si="96"/>
        <v>126.85094954994604</v>
      </c>
      <c r="AB228" s="762"/>
      <c r="AC228" s="769"/>
      <c r="AD228" s="769"/>
      <c r="AE228" s="769"/>
      <c r="AF228" s="769"/>
      <c r="AG228" s="769"/>
      <c r="AH228" s="785"/>
      <c r="AI228" s="373">
        <v>3449</v>
      </c>
      <c r="AJ228" s="373">
        <v>3499</v>
      </c>
      <c r="AK228" s="373">
        <v>3549</v>
      </c>
      <c r="AL228" s="342"/>
      <c r="AM228" s="1063"/>
      <c r="AN228" s="373"/>
      <c r="AO228" s="292"/>
      <c r="AP228" s="295"/>
      <c r="AQ228" s="264">
        <v>0.14747898509093749</v>
      </c>
      <c r="AR228" s="292">
        <v>0.15654231705635416</v>
      </c>
      <c r="AS228" s="292">
        <v>0.16499727127239583</v>
      </c>
      <c r="AT228" s="292">
        <v>0.17362900648843749</v>
      </c>
      <c r="AU228" s="292"/>
      <c r="AV228" s="295"/>
      <c r="AW228" s="559">
        <f t="shared" si="91"/>
        <v>-0.15062900648843749</v>
      </c>
      <c r="AX228" s="551"/>
      <c r="AY228" s="826"/>
      <c r="BA228" s="296"/>
      <c r="BB228" s="166"/>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row>
    <row r="229" spans="1:227" s="167" customFormat="1" ht="24.9" x14ac:dyDescent="0.4">
      <c r="A229" s="868" t="s">
        <v>698</v>
      </c>
      <c r="B229" s="868" t="s">
        <v>699</v>
      </c>
      <c r="C229" s="977" t="s">
        <v>718</v>
      </c>
      <c r="D229" s="383" t="s">
        <v>720</v>
      </c>
      <c r="E229" s="995"/>
      <c r="F229" s="20">
        <v>3.5000000000000003E-2</v>
      </c>
      <c r="G229" s="21"/>
      <c r="H229" s="21" t="s">
        <v>202</v>
      </c>
      <c r="I229" s="21"/>
      <c r="J229" s="21"/>
      <c r="K229" s="651">
        <f t="shared" si="92"/>
        <v>3.5000000000000003E-2</v>
      </c>
      <c r="L229" s="659">
        <f t="shared" si="93"/>
        <v>100</v>
      </c>
      <c r="M229" s="666">
        <f t="shared" si="94"/>
        <v>0</v>
      </c>
      <c r="N229" s="504">
        <f t="shared" si="77"/>
        <v>2</v>
      </c>
      <c r="O229" s="707"/>
      <c r="P229" s="1032">
        <f t="shared" si="95"/>
        <v>0.40841198480114188</v>
      </c>
      <c r="Q229" s="151" t="s">
        <v>42</v>
      </c>
      <c r="R229" s="707"/>
      <c r="S229" s="715"/>
      <c r="T229" s="726"/>
      <c r="U229" s="788"/>
      <c r="V229" s="736"/>
      <c r="W229" s="933"/>
      <c r="X229" s="736"/>
      <c r="Y229" s="707"/>
      <c r="Z229" s="742">
        <v>8385</v>
      </c>
      <c r="AA229" s="754">
        <f t="shared" si="96"/>
        <v>140.35008707806145</v>
      </c>
      <c r="AB229" s="762"/>
      <c r="AC229" s="769"/>
      <c r="AD229" s="769"/>
      <c r="AE229" s="769"/>
      <c r="AF229" s="769"/>
      <c r="AG229" s="769"/>
      <c r="AH229" s="785"/>
      <c r="AI229" s="373">
        <v>8483</v>
      </c>
      <c r="AJ229" s="373">
        <v>8594</v>
      </c>
      <c r="AK229" s="373">
        <v>8709</v>
      </c>
      <c r="AL229" s="342"/>
      <c r="AM229" s="1063"/>
      <c r="AN229" s="373"/>
      <c r="AO229" s="292"/>
      <c r="AP229" s="295"/>
      <c r="AQ229" s="264">
        <v>0.40841198480114188</v>
      </c>
      <c r="AR229" s="292">
        <v>0.42954495025458406</v>
      </c>
      <c r="AS229" s="292">
        <v>0.45173924402368665</v>
      </c>
      <c r="AT229" s="292">
        <v>0.47457964128068508</v>
      </c>
      <c r="AU229" s="292"/>
      <c r="AV229" s="295"/>
      <c r="AW229" s="559">
        <f t="shared" si="91"/>
        <v>-0.43957964128068505</v>
      </c>
      <c r="AX229" s="551"/>
      <c r="AY229" s="826"/>
      <c r="BA229" s="296"/>
      <c r="BB229" s="166"/>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row>
    <row r="230" spans="1:227" s="167" customFormat="1" ht="24.9" x14ac:dyDescent="0.4">
      <c r="A230" s="868" t="s">
        <v>698</v>
      </c>
      <c r="B230" s="868" t="s">
        <v>699</v>
      </c>
      <c r="C230" s="977" t="s">
        <v>718</v>
      </c>
      <c r="D230" s="383" t="s">
        <v>721</v>
      </c>
      <c r="E230" s="995"/>
      <c r="F230" s="20">
        <v>0.08</v>
      </c>
      <c r="G230" s="21"/>
      <c r="H230" s="21" t="s">
        <v>202</v>
      </c>
      <c r="I230" s="21"/>
      <c r="J230" s="21"/>
      <c r="K230" s="651">
        <f t="shared" si="92"/>
        <v>0.08</v>
      </c>
      <c r="L230" s="659">
        <f t="shared" si="93"/>
        <v>100</v>
      </c>
      <c r="M230" s="666">
        <f t="shared" si="94"/>
        <v>0</v>
      </c>
      <c r="N230" s="504">
        <f t="shared" si="77"/>
        <v>2</v>
      </c>
      <c r="O230" s="707"/>
      <c r="P230" s="1032">
        <f t="shared" si="95"/>
        <v>0.46816610671941539</v>
      </c>
      <c r="Q230" s="151" t="s">
        <v>42</v>
      </c>
      <c r="R230" s="707"/>
      <c r="S230" s="715"/>
      <c r="T230" s="726"/>
      <c r="U230" s="788"/>
      <c r="V230" s="736"/>
      <c r="W230" s="933"/>
      <c r="X230" s="736"/>
      <c r="Y230" s="707"/>
      <c r="Z230" s="742">
        <v>10587</v>
      </c>
      <c r="AA230" s="754">
        <f t="shared" si="96"/>
        <v>128.53124214653738</v>
      </c>
      <c r="AB230" s="762"/>
      <c r="AC230" s="769"/>
      <c r="AD230" s="769"/>
      <c r="AE230" s="769"/>
      <c r="AF230" s="769"/>
      <c r="AG230" s="769"/>
      <c r="AH230" s="785"/>
      <c r="AI230" s="261">
        <v>10800</v>
      </c>
      <c r="AJ230" s="261">
        <v>10947</v>
      </c>
      <c r="AK230" s="261">
        <v>11095</v>
      </c>
      <c r="AL230" s="342"/>
      <c r="AM230" s="1063"/>
      <c r="AN230" s="261"/>
      <c r="AO230" s="252"/>
      <c r="AP230" s="263"/>
      <c r="AQ230" s="264">
        <v>0.46816610671941539</v>
      </c>
      <c r="AR230" s="252">
        <v>0.49667749512096776</v>
      </c>
      <c r="AS230" s="252">
        <v>0.52279004376344762</v>
      </c>
      <c r="AT230" s="252">
        <v>0.54947185282288313</v>
      </c>
      <c r="AU230" s="252"/>
      <c r="AV230" s="263"/>
      <c r="AW230" s="557">
        <f t="shared" si="91"/>
        <v>-0.46947185282288312</v>
      </c>
      <c r="AX230" s="551"/>
      <c r="AY230" s="826"/>
      <c r="BA230" s="296"/>
      <c r="BB230" s="166"/>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row>
    <row r="231" spans="1:227" s="167" customFormat="1" ht="24.9" x14ac:dyDescent="0.4">
      <c r="A231" s="868" t="s">
        <v>698</v>
      </c>
      <c r="B231" s="868" t="s">
        <v>699</v>
      </c>
      <c r="C231" s="977" t="s">
        <v>718</v>
      </c>
      <c r="D231" s="383" t="s">
        <v>725</v>
      </c>
      <c r="E231" s="995"/>
      <c r="F231" s="20">
        <v>0.22</v>
      </c>
      <c r="G231" s="21"/>
      <c r="H231" s="21" t="s">
        <v>202</v>
      </c>
      <c r="I231" s="21"/>
      <c r="J231" s="21"/>
      <c r="K231" s="651">
        <f t="shared" si="92"/>
        <v>0.22</v>
      </c>
      <c r="L231" s="659">
        <f t="shared" si="93"/>
        <v>100</v>
      </c>
      <c r="M231" s="666">
        <f t="shared" si="94"/>
        <v>0</v>
      </c>
      <c r="N231" s="504">
        <f t="shared" si="77"/>
        <v>2</v>
      </c>
      <c r="O231" s="707"/>
      <c r="P231" s="1032">
        <f t="shared" si="95"/>
        <v>0.22192461723155493</v>
      </c>
      <c r="Q231" s="151" t="s">
        <v>42</v>
      </c>
      <c r="R231" s="707"/>
      <c r="S231" s="715"/>
      <c r="T231" s="726"/>
      <c r="U231" s="788"/>
      <c r="V231" s="736"/>
      <c r="W231" s="933"/>
      <c r="X231" s="736"/>
      <c r="Y231" s="707"/>
      <c r="Z231" s="742">
        <v>5114</v>
      </c>
      <c r="AA231" s="754">
        <f t="shared" si="96"/>
        <v>126.29982109716381</v>
      </c>
      <c r="AB231" s="762"/>
      <c r="AC231" s="769"/>
      <c r="AD231" s="769"/>
      <c r="AE231" s="769"/>
      <c r="AF231" s="769"/>
      <c r="AG231" s="769"/>
      <c r="AH231" s="785"/>
      <c r="AI231" s="373">
        <v>5220</v>
      </c>
      <c r="AJ231" s="373">
        <v>5290</v>
      </c>
      <c r="AK231" s="373">
        <v>5365</v>
      </c>
      <c r="AL231" s="342"/>
      <c r="AM231" s="1063"/>
      <c r="AN231" s="373"/>
      <c r="AO231" s="292"/>
      <c r="AP231" s="295"/>
      <c r="AQ231" s="264">
        <v>0.22192461723155493</v>
      </c>
      <c r="AR231" s="292">
        <v>0.23575250905817696</v>
      </c>
      <c r="AS231" s="292">
        <v>0.24826565607198392</v>
      </c>
      <c r="AT231" s="292">
        <v>0.26126979116534854</v>
      </c>
      <c r="AU231" s="292"/>
      <c r="AV231" s="295"/>
      <c r="AW231" s="559">
        <f t="shared" si="91"/>
        <v>-4.1269791165348541E-2</v>
      </c>
      <c r="AX231" s="551"/>
      <c r="AY231" s="826"/>
      <c r="BA231" s="296"/>
      <c r="BB231" s="166"/>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row>
    <row r="232" spans="1:227" s="167" customFormat="1" ht="24.9" x14ac:dyDescent="0.4">
      <c r="A232" s="868" t="s">
        <v>698</v>
      </c>
      <c r="B232" s="868" t="s">
        <v>699</v>
      </c>
      <c r="C232" s="977" t="s">
        <v>718</v>
      </c>
      <c r="D232" s="383" t="s">
        <v>726</v>
      </c>
      <c r="E232" s="995"/>
      <c r="F232" s="20">
        <v>1.6E-2</v>
      </c>
      <c r="G232" s="21"/>
      <c r="H232" s="21" t="s">
        <v>202</v>
      </c>
      <c r="I232" s="21"/>
      <c r="J232" s="21"/>
      <c r="K232" s="651">
        <f t="shared" si="92"/>
        <v>1.6E-2</v>
      </c>
      <c r="L232" s="659">
        <f t="shared" si="93"/>
        <v>100</v>
      </c>
      <c r="M232" s="666">
        <f t="shared" si="94"/>
        <v>0</v>
      </c>
      <c r="N232" s="504">
        <f t="shared" si="77"/>
        <v>2</v>
      </c>
      <c r="O232" s="707"/>
      <c r="P232" s="1032">
        <f t="shared" si="95"/>
        <v>1.7785775699999999E-2</v>
      </c>
      <c r="Q232" s="151" t="s">
        <v>42</v>
      </c>
      <c r="R232" s="707"/>
      <c r="S232" s="715"/>
      <c r="T232" s="726"/>
      <c r="U232" s="788"/>
      <c r="V232" s="736"/>
      <c r="W232" s="933"/>
      <c r="X232" s="736"/>
      <c r="Y232" s="707"/>
      <c r="Z232" s="742">
        <v>420</v>
      </c>
      <c r="AA232" s="754">
        <f t="shared" si="96"/>
        <v>123.4526415851272</v>
      </c>
      <c r="AB232" s="762"/>
      <c r="AC232" s="769"/>
      <c r="AD232" s="769"/>
      <c r="AE232" s="769"/>
      <c r="AF232" s="769"/>
      <c r="AG232" s="769"/>
      <c r="AH232" s="785"/>
      <c r="AI232" s="373">
        <v>429</v>
      </c>
      <c r="AJ232" s="373">
        <v>439</v>
      </c>
      <c r="AK232" s="373">
        <v>448</v>
      </c>
      <c r="AL232" s="342"/>
      <c r="AM232" s="1063"/>
      <c r="AN232" s="373"/>
      <c r="AO232" s="292"/>
      <c r="AP232" s="295"/>
      <c r="AQ232" s="264">
        <v>1.7785775699999999E-2</v>
      </c>
      <c r="AR232" s="292">
        <v>1.8925289955000001E-2</v>
      </c>
      <c r="AS232" s="292">
        <v>2.0142507494999996E-2</v>
      </c>
      <c r="AT232" s="292">
        <v>2.1347430720000001E-2</v>
      </c>
      <c r="AU232" s="292"/>
      <c r="AV232" s="295"/>
      <c r="AW232" s="559">
        <f t="shared" si="91"/>
        <v>-5.3474307200000008E-3</v>
      </c>
      <c r="AX232" s="551"/>
      <c r="AY232" s="826"/>
      <c r="BA232" s="296"/>
      <c r="BB232" s="166"/>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row>
    <row r="233" spans="1:227" s="167" customFormat="1" ht="24.9" x14ac:dyDescent="0.4">
      <c r="A233" s="868" t="s">
        <v>698</v>
      </c>
      <c r="B233" s="868" t="s">
        <v>699</v>
      </c>
      <c r="C233" s="977" t="s">
        <v>718</v>
      </c>
      <c r="D233" s="383" t="s">
        <v>727</v>
      </c>
      <c r="E233" s="1353"/>
      <c r="F233" s="76">
        <v>0.11</v>
      </c>
      <c r="G233" s="77"/>
      <c r="H233" s="77" t="s">
        <v>202</v>
      </c>
      <c r="I233" s="637"/>
      <c r="J233" s="637"/>
      <c r="K233" s="651">
        <f t="shared" si="92"/>
        <v>0.11</v>
      </c>
      <c r="L233" s="660">
        <f t="shared" si="93"/>
        <v>100</v>
      </c>
      <c r="M233" s="669">
        <f t="shared" si="94"/>
        <v>0</v>
      </c>
      <c r="N233" s="506">
        <f t="shared" si="77"/>
        <v>2</v>
      </c>
      <c r="O233" s="710"/>
      <c r="P233" s="1035">
        <f t="shared" si="95"/>
        <v>0.3884661113345701</v>
      </c>
      <c r="Q233" s="702" t="s">
        <v>42</v>
      </c>
      <c r="R233" s="710"/>
      <c r="S233" s="723"/>
      <c r="T233" s="731"/>
      <c r="U233" s="788"/>
      <c r="V233" s="736"/>
      <c r="W233" s="933"/>
      <c r="X233" s="740"/>
      <c r="Y233" s="710"/>
      <c r="Z233" s="747">
        <v>8966</v>
      </c>
      <c r="AA233" s="757">
        <f t="shared" si="96"/>
        <v>118.04828420445243</v>
      </c>
      <c r="AB233" s="766"/>
      <c r="AC233" s="772"/>
      <c r="AD233" s="772"/>
      <c r="AE233" s="772"/>
      <c r="AF233" s="772"/>
      <c r="AG233" s="772"/>
      <c r="AH233" s="793"/>
      <c r="AI233" s="388">
        <v>8567</v>
      </c>
      <c r="AJ233" s="388">
        <v>8378</v>
      </c>
      <c r="AK233" s="388">
        <v>8183</v>
      </c>
      <c r="AL233" s="389"/>
      <c r="AM233" s="1067"/>
      <c r="AN233" s="388"/>
      <c r="AO233" s="272"/>
      <c r="AP233" s="282"/>
      <c r="AQ233" s="283">
        <v>0.3884661113345701</v>
      </c>
      <c r="AR233" s="272">
        <v>0.38632363440464895</v>
      </c>
      <c r="AS233" s="272">
        <v>0.39261150697889691</v>
      </c>
      <c r="AT233" s="272">
        <v>0.39793936731645418</v>
      </c>
      <c r="AU233" s="272"/>
      <c r="AV233" s="282"/>
      <c r="AW233" s="558">
        <f t="shared" si="91"/>
        <v>-0.2879393673164542</v>
      </c>
      <c r="AX233" s="552"/>
      <c r="AY233" s="826"/>
      <c r="BA233" s="296"/>
      <c r="BB233" s="166"/>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row>
    <row r="234" spans="1:227" s="167" customFormat="1" ht="24.9" x14ac:dyDescent="0.4">
      <c r="A234" s="868" t="s">
        <v>698</v>
      </c>
      <c r="B234" s="868" t="s">
        <v>699</v>
      </c>
      <c r="C234" s="974" t="s">
        <v>718</v>
      </c>
      <c r="D234" s="383" t="s">
        <v>730</v>
      </c>
      <c r="E234" s="1351"/>
      <c r="F234" s="630">
        <v>0.2</v>
      </c>
      <c r="G234" s="17"/>
      <c r="H234" s="17" t="s">
        <v>202</v>
      </c>
      <c r="I234" s="17"/>
      <c r="J234" s="17"/>
      <c r="K234" s="653">
        <f t="shared" si="92"/>
        <v>0.2</v>
      </c>
      <c r="L234" s="526">
        <f t="shared" si="93"/>
        <v>100</v>
      </c>
      <c r="M234" s="668">
        <f t="shared" si="94"/>
        <v>0</v>
      </c>
      <c r="N234" s="348">
        <f t="shared" si="77"/>
        <v>2</v>
      </c>
      <c r="O234" s="709"/>
      <c r="P234" s="1038">
        <f t="shared" si="95"/>
        <v>0.80156680000975944</v>
      </c>
      <c r="Q234" s="701" t="s">
        <v>42</v>
      </c>
      <c r="R234" s="709"/>
      <c r="S234" s="715"/>
      <c r="T234" s="726"/>
      <c r="U234" s="795"/>
      <c r="V234" s="736"/>
      <c r="W234" s="934"/>
      <c r="X234" s="738"/>
      <c r="Y234" s="712"/>
      <c r="Z234" s="745">
        <v>18247</v>
      </c>
      <c r="AA234" s="351">
        <f t="shared" si="96"/>
        <v>126.68476476949974</v>
      </c>
      <c r="AB234" s="765"/>
      <c r="AC234" s="771"/>
      <c r="AD234" s="771"/>
      <c r="AE234" s="771"/>
      <c r="AF234" s="771"/>
      <c r="AG234" s="771"/>
      <c r="AH234" s="790"/>
      <c r="AI234" s="373">
        <v>18464</v>
      </c>
      <c r="AJ234" s="373">
        <v>18700</v>
      </c>
      <c r="AK234" s="373">
        <v>18949</v>
      </c>
      <c r="AL234" s="342"/>
      <c r="AM234" s="1251"/>
      <c r="AN234" s="373"/>
      <c r="AO234" s="292"/>
      <c r="AP234" s="295"/>
      <c r="AQ234" s="264">
        <v>0.80156680000975944</v>
      </c>
      <c r="AR234" s="292">
        <v>0.84374016950340747</v>
      </c>
      <c r="AS234" s="292">
        <v>0.88758259042037047</v>
      </c>
      <c r="AT234" s="292">
        <v>0.93289943521275942</v>
      </c>
      <c r="AU234" s="292"/>
      <c r="AV234" s="295"/>
      <c r="AW234" s="559">
        <f t="shared" si="91"/>
        <v>-0.73289943521275935</v>
      </c>
      <c r="AX234" s="551"/>
      <c r="AY234" s="826"/>
      <c r="BA234" s="296"/>
      <c r="BB234" s="166"/>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row>
    <row r="235" spans="1:227" s="167" customFormat="1" ht="24.9" x14ac:dyDescent="0.4">
      <c r="A235" s="868" t="s">
        <v>698</v>
      </c>
      <c r="B235" s="868" t="s">
        <v>699</v>
      </c>
      <c r="C235" s="974" t="s">
        <v>718</v>
      </c>
      <c r="D235" s="383" t="s">
        <v>731</v>
      </c>
      <c r="E235" s="995"/>
      <c r="F235" s="20">
        <v>1.7000000000000001E-2</v>
      </c>
      <c r="G235" s="21"/>
      <c r="H235" s="21" t="s">
        <v>202</v>
      </c>
      <c r="I235" s="21"/>
      <c r="J235" s="21"/>
      <c r="K235" s="651">
        <f t="shared" si="92"/>
        <v>1.7000000000000001E-2</v>
      </c>
      <c r="L235" s="659">
        <f t="shared" si="93"/>
        <v>100</v>
      </c>
      <c r="M235" s="666">
        <f t="shared" si="94"/>
        <v>0</v>
      </c>
      <c r="N235" s="504">
        <f t="shared" si="77"/>
        <v>2</v>
      </c>
      <c r="O235" s="707"/>
      <c r="P235" s="1032">
        <f t="shared" si="95"/>
        <v>8.9865321265107989E-2</v>
      </c>
      <c r="Q235" s="151" t="s">
        <v>42</v>
      </c>
      <c r="R235" s="707"/>
      <c r="S235" s="715"/>
      <c r="T235" s="726"/>
      <c r="U235" s="795"/>
      <c r="V235" s="736"/>
      <c r="W235" s="934"/>
      <c r="X235" s="736"/>
      <c r="Y235" s="707"/>
      <c r="Z235" s="742">
        <v>2079</v>
      </c>
      <c r="AA235" s="754">
        <f t="shared" si="96"/>
        <v>117.75450854139105</v>
      </c>
      <c r="AB235" s="762"/>
      <c r="AC235" s="769"/>
      <c r="AD235" s="769"/>
      <c r="AE235" s="769"/>
      <c r="AF235" s="769"/>
      <c r="AG235" s="769"/>
      <c r="AH235" s="785"/>
      <c r="AI235" s="373">
        <v>1986</v>
      </c>
      <c r="AJ235" s="373">
        <v>1945</v>
      </c>
      <c r="AK235" s="373">
        <v>1903</v>
      </c>
      <c r="AL235" s="342"/>
      <c r="AM235" s="1063"/>
      <c r="AN235" s="373"/>
      <c r="AO235" s="292"/>
      <c r="AP235" s="295"/>
      <c r="AQ235" s="264">
        <v>8.9865321265107989E-2</v>
      </c>
      <c r="AR235" s="292">
        <v>8.935624248900649E-2</v>
      </c>
      <c r="AS235" s="292">
        <v>9.0949916956101495E-2</v>
      </c>
      <c r="AT235" s="292">
        <v>9.2350102310442758E-2</v>
      </c>
      <c r="AU235" s="292"/>
      <c r="AV235" s="295"/>
      <c r="AW235" s="559">
        <f t="shared" si="91"/>
        <v>-7.5350102310442757E-2</v>
      </c>
      <c r="AX235" s="551"/>
      <c r="AY235" s="826"/>
      <c r="BA235" s="296"/>
      <c r="BB235" s="166"/>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row>
    <row r="236" spans="1:227" s="167" customFormat="1" ht="24.9" x14ac:dyDescent="0.4">
      <c r="A236" s="868" t="s">
        <v>698</v>
      </c>
      <c r="B236" s="868" t="s">
        <v>699</v>
      </c>
      <c r="C236" s="974" t="s">
        <v>718</v>
      </c>
      <c r="D236" s="383" t="s">
        <v>732</v>
      </c>
      <c r="E236" s="995"/>
      <c r="F236" s="20">
        <v>0.1</v>
      </c>
      <c r="G236" s="21"/>
      <c r="H236" s="21" t="s">
        <v>202</v>
      </c>
      <c r="I236" s="21"/>
      <c r="J236" s="21"/>
      <c r="K236" s="651">
        <f t="shared" si="92"/>
        <v>0.1</v>
      </c>
      <c r="L236" s="659">
        <f t="shared" si="93"/>
        <v>100</v>
      </c>
      <c r="M236" s="666">
        <f t="shared" si="94"/>
        <v>0</v>
      </c>
      <c r="N236" s="504">
        <f t="shared" si="77"/>
        <v>2</v>
      </c>
      <c r="O236" s="707"/>
      <c r="P236" s="1032">
        <f t="shared" si="95"/>
        <v>0.26553062902998148</v>
      </c>
      <c r="Q236" s="151" t="s">
        <v>42</v>
      </c>
      <c r="R236" s="707"/>
      <c r="S236" s="715"/>
      <c r="T236" s="726"/>
      <c r="U236" s="795"/>
      <c r="V236" s="736"/>
      <c r="W236" s="934"/>
      <c r="X236" s="736"/>
      <c r="Y236" s="707"/>
      <c r="Z236" s="742">
        <v>6115</v>
      </c>
      <c r="AA236" s="754">
        <f t="shared" si="96"/>
        <v>126.36109647547512</v>
      </c>
      <c r="AB236" s="762"/>
      <c r="AC236" s="769"/>
      <c r="AD236" s="769"/>
      <c r="AE236" s="769"/>
      <c r="AF236" s="769"/>
      <c r="AG236" s="769"/>
      <c r="AH236" s="785"/>
      <c r="AI236" s="373">
        <v>6241</v>
      </c>
      <c r="AJ236" s="373">
        <v>6327</v>
      </c>
      <c r="AK236" s="373">
        <v>6414</v>
      </c>
      <c r="AL236" s="342"/>
      <c r="AM236" s="1063"/>
      <c r="AN236" s="373"/>
      <c r="AO236" s="292"/>
      <c r="AP236" s="295"/>
      <c r="AQ236" s="264">
        <v>0.26553062902998148</v>
      </c>
      <c r="AR236" s="292">
        <v>0.28203480830584859</v>
      </c>
      <c r="AS236" s="292">
        <v>0.29710613754747228</v>
      </c>
      <c r="AT236" s="292">
        <v>0.31253025637295195</v>
      </c>
      <c r="AU236" s="292"/>
      <c r="AV236" s="295"/>
      <c r="AW236" s="559">
        <f t="shared" si="91"/>
        <v>-0.21253025637295195</v>
      </c>
      <c r="AX236" s="551"/>
      <c r="AY236" s="826"/>
      <c r="BA236" s="296"/>
      <c r="BB236" s="166"/>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row>
    <row r="237" spans="1:227" s="167" customFormat="1" ht="24.9" x14ac:dyDescent="0.4">
      <c r="A237" s="868" t="s">
        <v>698</v>
      </c>
      <c r="B237" s="868" t="s">
        <v>699</v>
      </c>
      <c r="C237" s="974" t="s">
        <v>718</v>
      </c>
      <c r="D237" s="383" t="s">
        <v>728</v>
      </c>
      <c r="E237" s="995"/>
      <c r="F237" s="20">
        <v>6.9000000000000006E-2</v>
      </c>
      <c r="G237" s="21"/>
      <c r="H237" s="21">
        <v>0.28000000000000003</v>
      </c>
      <c r="I237" s="21"/>
      <c r="J237" s="21"/>
      <c r="K237" s="651">
        <f t="shared" si="92"/>
        <v>0.34900000000000003</v>
      </c>
      <c r="L237" s="659">
        <f t="shared" si="93"/>
        <v>19.770773638968482</v>
      </c>
      <c r="M237" s="666">
        <f t="shared" si="94"/>
        <v>80.229226361031508</v>
      </c>
      <c r="N237" s="504">
        <f t="shared" si="77"/>
        <v>2</v>
      </c>
      <c r="O237" s="707"/>
      <c r="P237" s="1032">
        <f t="shared" si="95"/>
        <v>2.1644048021336366</v>
      </c>
      <c r="Q237" s="151" t="s">
        <v>42</v>
      </c>
      <c r="R237" s="707"/>
      <c r="S237" s="715"/>
      <c r="T237" s="726"/>
      <c r="U237" s="795"/>
      <c r="V237" s="736"/>
      <c r="W237" s="934"/>
      <c r="X237" s="736"/>
      <c r="Y237" s="707"/>
      <c r="Z237" s="742">
        <v>42428</v>
      </c>
      <c r="AA237" s="754">
        <f t="shared" si="96"/>
        <v>147.49806893085244</v>
      </c>
      <c r="AB237" s="762"/>
      <c r="AC237" s="769"/>
      <c r="AD237" s="769"/>
      <c r="AE237" s="769"/>
      <c r="AF237" s="769"/>
      <c r="AG237" s="769"/>
      <c r="AH237" s="785"/>
      <c r="AI237" s="373">
        <v>43145</v>
      </c>
      <c r="AJ237" s="373">
        <v>43716</v>
      </c>
      <c r="AK237" s="373">
        <v>44300</v>
      </c>
      <c r="AL237" s="342"/>
      <c r="AM237" s="1063"/>
      <c r="AN237" s="373"/>
      <c r="AO237" s="292"/>
      <c r="AP237" s="295"/>
      <c r="AQ237" s="264">
        <v>2.1644048021336366</v>
      </c>
      <c r="AR237" s="292">
        <v>2.2841875450383458</v>
      </c>
      <c r="AS237" s="292">
        <v>2.3987246729355132</v>
      </c>
      <c r="AT237" s="292">
        <v>2.5162025596856816</v>
      </c>
      <c r="AU237" s="292"/>
      <c r="AV237" s="295"/>
      <c r="AW237" s="559">
        <f t="shared" si="91"/>
        <v>-2.1672025596856814</v>
      </c>
      <c r="AX237" s="551"/>
      <c r="AY237" s="826"/>
      <c r="BA237" s="296"/>
      <c r="BB237" s="166"/>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row>
    <row r="238" spans="1:227" s="167" customFormat="1" ht="24.9" x14ac:dyDescent="0.4">
      <c r="A238" s="868" t="s">
        <v>1134</v>
      </c>
      <c r="B238" s="868" t="s">
        <v>1262</v>
      </c>
      <c r="C238" s="980" t="s">
        <v>1277</v>
      </c>
      <c r="D238" s="472" t="s">
        <v>1278</v>
      </c>
      <c r="E238" s="201" t="s">
        <v>1265</v>
      </c>
      <c r="F238" s="946">
        <v>1.75</v>
      </c>
      <c r="G238" s="21"/>
      <c r="H238" s="958" t="s">
        <v>202</v>
      </c>
      <c r="I238" s="21"/>
      <c r="J238" s="21"/>
      <c r="K238" s="651">
        <f t="shared" si="92"/>
        <v>1.75</v>
      </c>
      <c r="L238" s="659">
        <f t="shared" si="93"/>
        <v>100</v>
      </c>
      <c r="M238" s="666">
        <f t="shared" si="94"/>
        <v>0</v>
      </c>
      <c r="N238" s="504">
        <f t="shared" si="77"/>
        <v>2</v>
      </c>
      <c r="O238" s="707"/>
      <c r="P238" s="1032">
        <f t="shared" si="95"/>
        <v>1.7629999999999999</v>
      </c>
      <c r="Q238" s="151" t="s">
        <v>42</v>
      </c>
      <c r="R238" s="707"/>
      <c r="S238" s="715"/>
      <c r="T238" s="726"/>
      <c r="U238" s="795"/>
      <c r="V238" s="736"/>
      <c r="W238" s="934"/>
      <c r="X238" s="736"/>
      <c r="Y238" s="707"/>
      <c r="Z238" s="742">
        <v>16356</v>
      </c>
      <c r="AA238" s="754">
        <f t="shared" si="96"/>
        <v>315.41355524511135</v>
      </c>
      <c r="AB238" s="762"/>
      <c r="AC238" s="769"/>
      <c r="AD238" s="769"/>
      <c r="AE238" s="769"/>
      <c r="AF238" s="769"/>
      <c r="AG238" s="769"/>
      <c r="AH238" s="785"/>
      <c r="AI238" s="261">
        <v>16129</v>
      </c>
      <c r="AJ238" s="261">
        <v>16007</v>
      </c>
      <c r="AK238" s="261">
        <v>15954</v>
      </c>
      <c r="AL238" s="342"/>
      <c r="AM238" s="805"/>
      <c r="AN238" s="252"/>
      <c r="AO238" s="252"/>
      <c r="AP238" s="263"/>
      <c r="AQ238" s="264">
        <v>1.7629999999999999</v>
      </c>
      <c r="AR238" s="252">
        <v>1.883</v>
      </c>
      <c r="AS238" s="252">
        <v>1.94</v>
      </c>
      <c r="AT238" s="252">
        <v>1.9339999999999999</v>
      </c>
      <c r="AU238" s="252"/>
      <c r="AV238" s="263"/>
      <c r="AW238" s="557">
        <f t="shared" si="91"/>
        <v>-0.18399999999999994</v>
      </c>
      <c r="AX238" s="551"/>
      <c r="AY238" s="826"/>
      <c r="BB238" s="166"/>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row>
    <row r="239" spans="1:227" s="167" customFormat="1" ht="37.299999999999997" x14ac:dyDescent="0.4">
      <c r="A239" s="868" t="s">
        <v>1134</v>
      </c>
      <c r="B239" s="868" t="s">
        <v>1262</v>
      </c>
      <c r="C239" s="975" t="s">
        <v>1277</v>
      </c>
      <c r="D239" s="472" t="s">
        <v>1280</v>
      </c>
      <c r="E239" s="201" t="s">
        <v>1265</v>
      </c>
      <c r="F239" s="946">
        <v>2.0499999999999998</v>
      </c>
      <c r="G239" s="21"/>
      <c r="H239" s="958" t="s">
        <v>202</v>
      </c>
      <c r="I239" s="21"/>
      <c r="J239" s="21"/>
      <c r="K239" s="651">
        <f t="shared" si="92"/>
        <v>2.0499999999999998</v>
      </c>
      <c r="L239" s="659">
        <f t="shared" si="93"/>
        <v>100</v>
      </c>
      <c r="M239" s="666">
        <f t="shared" si="94"/>
        <v>0</v>
      </c>
      <c r="N239" s="504">
        <f t="shared" si="77"/>
        <v>2</v>
      </c>
      <c r="O239" s="707"/>
      <c r="P239" s="1032">
        <f t="shared" si="95"/>
        <v>3.87</v>
      </c>
      <c r="Q239" s="151" t="s">
        <v>42</v>
      </c>
      <c r="R239" s="707"/>
      <c r="S239" s="715"/>
      <c r="T239" s="726"/>
      <c r="U239" s="788"/>
      <c r="V239" s="736"/>
      <c r="W239" s="933"/>
      <c r="X239" s="736"/>
      <c r="Y239" s="707"/>
      <c r="Z239" s="742">
        <v>112793</v>
      </c>
      <c r="AA239" s="754">
        <f t="shared" si="96"/>
        <v>110.49456702658973</v>
      </c>
      <c r="AB239" s="762"/>
      <c r="AC239" s="769"/>
      <c r="AD239" s="769"/>
      <c r="AE239" s="769"/>
      <c r="AF239" s="769"/>
      <c r="AG239" s="769"/>
      <c r="AH239" s="785"/>
      <c r="AI239" s="261">
        <v>116626</v>
      </c>
      <c r="AJ239" s="261">
        <v>119085</v>
      </c>
      <c r="AK239" s="261">
        <v>123046</v>
      </c>
      <c r="AL239" s="342"/>
      <c r="AM239" s="805"/>
      <c r="AN239" s="252"/>
      <c r="AO239" s="252"/>
      <c r="AP239" s="263"/>
      <c r="AQ239" s="264">
        <v>3.87</v>
      </c>
      <c r="AR239" s="252">
        <v>4.5489999999999995</v>
      </c>
      <c r="AS239" s="252">
        <v>4.9249999999999998</v>
      </c>
      <c r="AT239" s="252">
        <v>5.0879999999999992</v>
      </c>
      <c r="AU239" s="252"/>
      <c r="AV239" s="263"/>
      <c r="AW239" s="557">
        <f t="shared" si="91"/>
        <v>-3.0379999999999994</v>
      </c>
      <c r="AX239" s="551"/>
      <c r="AY239" s="826"/>
      <c r="BA239" s="296"/>
      <c r="BB239" s="166"/>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row>
    <row r="240" spans="1:227" s="167" customFormat="1" ht="49.75" x14ac:dyDescent="0.4">
      <c r="A240" s="868" t="s">
        <v>1134</v>
      </c>
      <c r="B240" s="868" t="s">
        <v>1262</v>
      </c>
      <c r="C240" s="975" t="s">
        <v>1277</v>
      </c>
      <c r="D240" s="472" t="s">
        <v>1283</v>
      </c>
      <c r="E240" s="201" t="s">
        <v>1265</v>
      </c>
      <c r="F240" s="946">
        <v>1.53</v>
      </c>
      <c r="G240" s="21"/>
      <c r="H240" s="958" t="s">
        <v>202</v>
      </c>
      <c r="I240" s="21"/>
      <c r="J240" s="21"/>
      <c r="K240" s="651">
        <f t="shared" si="92"/>
        <v>1.53</v>
      </c>
      <c r="L240" s="659">
        <f t="shared" si="93"/>
        <v>100</v>
      </c>
      <c r="M240" s="666">
        <f t="shared" si="94"/>
        <v>0</v>
      </c>
      <c r="N240" s="504">
        <f t="shared" si="77"/>
        <v>2</v>
      </c>
      <c r="O240" s="707"/>
      <c r="P240" s="1032">
        <f t="shared" si="95"/>
        <v>2.5499999999999998</v>
      </c>
      <c r="Q240" s="151" t="s">
        <v>42</v>
      </c>
      <c r="R240" s="707"/>
      <c r="S240" s="715"/>
      <c r="T240" s="726"/>
      <c r="U240" s="788"/>
      <c r="V240" s="736"/>
      <c r="W240" s="933"/>
      <c r="X240" s="736"/>
      <c r="Y240" s="707"/>
      <c r="Z240" s="742">
        <v>70176</v>
      </c>
      <c r="AA240" s="754">
        <f t="shared" si="96"/>
        <v>120.12849102686631</v>
      </c>
      <c r="AB240" s="762"/>
      <c r="AC240" s="769"/>
      <c r="AD240" s="769"/>
      <c r="AE240" s="769"/>
      <c r="AF240" s="769"/>
      <c r="AG240" s="769"/>
      <c r="AH240" s="785"/>
      <c r="AI240" s="261">
        <v>73649</v>
      </c>
      <c r="AJ240" s="261">
        <v>75847</v>
      </c>
      <c r="AK240" s="261">
        <v>79189</v>
      </c>
      <c r="AL240" s="342"/>
      <c r="AM240" s="805"/>
      <c r="AN240" s="252"/>
      <c r="AO240" s="252"/>
      <c r="AP240" s="263"/>
      <c r="AQ240" s="264">
        <v>2.5499999999999998</v>
      </c>
      <c r="AR240" s="252">
        <v>3.077</v>
      </c>
      <c r="AS240" s="252">
        <v>3.375</v>
      </c>
      <c r="AT240" s="252">
        <v>3.5230000000000001</v>
      </c>
      <c r="AU240" s="252"/>
      <c r="AV240" s="263"/>
      <c r="AW240" s="557">
        <f t="shared" si="91"/>
        <v>-1.9930000000000001</v>
      </c>
      <c r="AX240" s="551"/>
      <c r="AY240" s="826"/>
      <c r="BA240" s="296"/>
      <c r="BB240" s="166"/>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row>
    <row r="241" spans="1:227" s="167" customFormat="1" ht="24.9" x14ac:dyDescent="0.4">
      <c r="A241" s="868" t="s">
        <v>1134</v>
      </c>
      <c r="B241" s="868" t="s">
        <v>1262</v>
      </c>
      <c r="C241" s="975" t="s">
        <v>1277</v>
      </c>
      <c r="D241" s="472" t="s">
        <v>1284</v>
      </c>
      <c r="E241" s="201" t="s">
        <v>1265</v>
      </c>
      <c r="F241" s="946">
        <v>5.7000000000000002E-2</v>
      </c>
      <c r="G241" s="21"/>
      <c r="H241" s="958" t="s">
        <v>202</v>
      </c>
      <c r="I241" s="21"/>
      <c r="J241" s="21"/>
      <c r="K241" s="651">
        <f t="shared" si="92"/>
        <v>5.7000000000000002E-2</v>
      </c>
      <c r="L241" s="659">
        <f t="shared" si="93"/>
        <v>100</v>
      </c>
      <c r="M241" s="666">
        <f t="shared" si="94"/>
        <v>0</v>
      </c>
      <c r="N241" s="504">
        <f t="shared" si="77"/>
        <v>2</v>
      </c>
      <c r="O241" s="707"/>
      <c r="P241" s="1032">
        <f t="shared" si="95"/>
        <v>8.8999999999999996E-2</v>
      </c>
      <c r="Q241" s="151" t="s">
        <v>42</v>
      </c>
      <c r="R241" s="707"/>
      <c r="S241" s="715"/>
      <c r="T241" s="726"/>
      <c r="U241" s="788"/>
      <c r="V241" s="736"/>
      <c r="W241" s="933"/>
      <c r="X241" s="736"/>
      <c r="Y241" s="707"/>
      <c r="Z241" s="742">
        <v>1381</v>
      </c>
      <c r="AA241" s="754">
        <f t="shared" si="96"/>
        <v>198.38711277315429</v>
      </c>
      <c r="AB241" s="762"/>
      <c r="AC241" s="769"/>
      <c r="AD241" s="769"/>
      <c r="AE241" s="769"/>
      <c r="AF241" s="769"/>
      <c r="AG241" s="769"/>
      <c r="AH241" s="785"/>
      <c r="AI241" s="261">
        <v>1453</v>
      </c>
      <c r="AJ241" s="261">
        <v>1500</v>
      </c>
      <c r="AK241" s="261">
        <v>1568</v>
      </c>
      <c r="AL241" s="342"/>
      <c r="AM241" s="805"/>
      <c r="AN241" s="252"/>
      <c r="AO241" s="252"/>
      <c r="AP241" s="263"/>
      <c r="AQ241" s="264">
        <v>8.8999999999999996E-2</v>
      </c>
      <c r="AR241" s="252">
        <v>0.1</v>
      </c>
      <c r="AS241" s="252">
        <v>0.106</v>
      </c>
      <c r="AT241" s="252">
        <v>0.111</v>
      </c>
      <c r="AU241" s="252"/>
      <c r="AV241" s="263"/>
      <c r="AW241" s="557">
        <f t="shared" si="91"/>
        <v>-5.3999999999999999E-2</v>
      </c>
      <c r="AX241" s="551"/>
      <c r="AY241" s="826"/>
      <c r="BA241" s="296"/>
      <c r="BB241" s="166"/>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row>
    <row r="242" spans="1:227" s="167" customFormat="1" ht="24.9" x14ac:dyDescent="0.4">
      <c r="A242" s="868" t="s">
        <v>1134</v>
      </c>
      <c r="B242" s="868" t="s">
        <v>1262</v>
      </c>
      <c r="C242" s="975" t="s">
        <v>1277</v>
      </c>
      <c r="D242" s="472" t="s">
        <v>1285</v>
      </c>
      <c r="E242" s="201" t="s">
        <v>1265</v>
      </c>
      <c r="F242" s="946">
        <v>3.6999999999999998E-2</v>
      </c>
      <c r="G242" s="21"/>
      <c r="H242" s="958" t="s">
        <v>202</v>
      </c>
      <c r="I242" s="21"/>
      <c r="J242" s="21"/>
      <c r="K242" s="651">
        <f t="shared" si="92"/>
        <v>3.6999999999999998E-2</v>
      </c>
      <c r="L242" s="659">
        <f t="shared" si="93"/>
        <v>100</v>
      </c>
      <c r="M242" s="666">
        <f t="shared" si="94"/>
        <v>0</v>
      </c>
      <c r="N242" s="504">
        <f t="shared" si="77"/>
        <v>2</v>
      </c>
      <c r="O242" s="707"/>
      <c r="P242" s="1032">
        <f t="shared" si="95"/>
        <v>0.27600000000000002</v>
      </c>
      <c r="Q242" s="151" t="s">
        <v>42</v>
      </c>
      <c r="R242" s="707"/>
      <c r="S242" s="715"/>
      <c r="T242" s="726"/>
      <c r="U242" s="788"/>
      <c r="V242" s="736"/>
      <c r="W242" s="933"/>
      <c r="X242" s="736"/>
      <c r="Y242" s="707"/>
      <c r="Z242" s="742">
        <v>7191</v>
      </c>
      <c r="AA242" s="754">
        <f t="shared" si="96"/>
        <v>126.10892992191533</v>
      </c>
      <c r="AB242" s="762"/>
      <c r="AC242" s="769"/>
      <c r="AD242" s="769"/>
      <c r="AE242" s="769"/>
      <c r="AF242" s="769"/>
      <c r="AG242" s="769"/>
      <c r="AH242" s="785"/>
      <c r="AI242" s="261">
        <v>7547</v>
      </c>
      <c r="AJ242" s="261">
        <v>7775</v>
      </c>
      <c r="AK242" s="261">
        <v>8122</v>
      </c>
      <c r="AL242" s="342"/>
      <c r="AM242" s="805"/>
      <c r="AN242" s="252"/>
      <c r="AO242" s="252"/>
      <c r="AP242" s="263"/>
      <c r="AQ242" s="264">
        <v>0.27600000000000002</v>
      </c>
      <c r="AR242" s="252">
        <v>0.33100000000000002</v>
      </c>
      <c r="AS242" s="252">
        <v>0.36199999999999999</v>
      </c>
      <c r="AT242" s="252">
        <v>0.378</v>
      </c>
      <c r="AU242" s="252"/>
      <c r="AV242" s="263"/>
      <c r="AW242" s="557">
        <f t="shared" si="91"/>
        <v>-0.34100000000000003</v>
      </c>
      <c r="AX242" s="551"/>
      <c r="AY242" s="826"/>
      <c r="BA242" s="296"/>
      <c r="BB242" s="166"/>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row>
    <row r="243" spans="1:227" s="167" customFormat="1" ht="49.75" x14ac:dyDescent="0.4">
      <c r="A243" s="868" t="s">
        <v>1134</v>
      </c>
      <c r="B243" s="868" t="s">
        <v>1262</v>
      </c>
      <c r="C243" s="975" t="s">
        <v>1277</v>
      </c>
      <c r="D243" s="472" t="s">
        <v>1286</v>
      </c>
      <c r="E243" s="201" t="s">
        <v>1265</v>
      </c>
      <c r="F243" s="946">
        <v>0.219</v>
      </c>
      <c r="G243" s="21"/>
      <c r="H243" s="958" t="s">
        <v>202</v>
      </c>
      <c r="I243" s="21"/>
      <c r="J243" s="21"/>
      <c r="K243" s="651">
        <f t="shared" si="92"/>
        <v>0.219</v>
      </c>
      <c r="L243" s="659">
        <f t="shared" si="93"/>
        <v>100</v>
      </c>
      <c r="M243" s="666">
        <f t="shared" si="94"/>
        <v>0</v>
      </c>
      <c r="N243" s="504">
        <f t="shared" si="77"/>
        <v>2</v>
      </c>
      <c r="O243" s="707"/>
      <c r="P243" s="1032">
        <f t="shared" si="95"/>
        <v>0.93200000000000005</v>
      </c>
      <c r="Q243" s="151" t="s">
        <v>42</v>
      </c>
      <c r="R243" s="707"/>
      <c r="S243" s="715"/>
      <c r="T243" s="726"/>
      <c r="U243" s="788"/>
      <c r="V243" s="736"/>
      <c r="W243" s="933"/>
      <c r="X243" s="736"/>
      <c r="Y243" s="707"/>
      <c r="Z243" s="742">
        <v>29593</v>
      </c>
      <c r="AA243" s="754">
        <f t="shared" si="96"/>
        <v>102.48628771428267</v>
      </c>
      <c r="AB243" s="762"/>
      <c r="AC243" s="769"/>
      <c r="AD243" s="769"/>
      <c r="AE243" s="769"/>
      <c r="AF243" s="769"/>
      <c r="AG243" s="769"/>
      <c r="AH243" s="785"/>
      <c r="AI243" s="261">
        <v>31063</v>
      </c>
      <c r="AJ243" s="261">
        <v>31994</v>
      </c>
      <c r="AK243" s="261">
        <v>33406</v>
      </c>
      <c r="AL243" s="342"/>
      <c r="AM243" s="805"/>
      <c r="AN243" s="252"/>
      <c r="AO243" s="252"/>
      <c r="AP243" s="263"/>
      <c r="AQ243" s="264">
        <v>0.93200000000000005</v>
      </c>
      <c r="AR243" s="252">
        <v>1.107</v>
      </c>
      <c r="AS243" s="252">
        <v>1.2070000000000001</v>
      </c>
      <c r="AT243" s="252">
        <v>1.26</v>
      </c>
      <c r="AU243" s="252"/>
      <c r="AV243" s="263"/>
      <c r="AW243" s="557">
        <f t="shared" si="91"/>
        <v>-1.0409999999999999</v>
      </c>
      <c r="AX243" s="551"/>
      <c r="AY243" s="826"/>
      <c r="BA243" s="296"/>
      <c r="BB243" s="166"/>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row>
    <row r="244" spans="1:227" s="167" customFormat="1" ht="37.299999999999997" x14ac:dyDescent="0.4">
      <c r="A244" s="868" t="s">
        <v>1134</v>
      </c>
      <c r="B244" s="868" t="s">
        <v>1262</v>
      </c>
      <c r="C244" s="975" t="s">
        <v>1277</v>
      </c>
      <c r="D244" s="472" t="s">
        <v>1287</v>
      </c>
      <c r="E244" s="201" t="s">
        <v>1265</v>
      </c>
      <c r="F244" s="946">
        <v>0.73299999999999998</v>
      </c>
      <c r="G244" s="21"/>
      <c r="H244" s="958" t="s">
        <v>202</v>
      </c>
      <c r="I244" s="21"/>
      <c r="J244" s="21"/>
      <c r="K244" s="651">
        <f t="shared" si="92"/>
        <v>0.73299999999999998</v>
      </c>
      <c r="L244" s="659">
        <f t="shared" si="93"/>
        <v>100</v>
      </c>
      <c r="M244" s="666">
        <f t="shared" si="94"/>
        <v>0</v>
      </c>
      <c r="N244" s="504">
        <f t="shared" si="77"/>
        <v>2</v>
      </c>
      <c r="O244" s="707"/>
      <c r="P244" s="1032">
        <f t="shared" si="95"/>
        <v>1.292</v>
      </c>
      <c r="Q244" s="151" t="s">
        <v>42</v>
      </c>
      <c r="R244" s="707"/>
      <c r="S244" s="715"/>
      <c r="T244" s="726"/>
      <c r="U244" s="788"/>
      <c r="V244" s="736"/>
      <c r="W244" s="933"/>
      <c r="X244" s="736"/>
      <c r="Y244" s="707"/>
      <c r="Z244" s="742">
        <v>33782</v>
      </c>
      <c r="AA244" s="754">
        <f t="shared" si="96"/>
        <v>125.62416720260363</v>
      </c>
      <c r="AB244" s="762"/>
      <c r="AC244" s="769"/>
      <c r="AD244" s="769"/>
      <c r="AE244" s="769"/>
      <c r="AF244" s="769"/>
      <c r="AG244" s="769"/>
      <c r="AH244" s="785"/>
      <c r="AI244" s="261">
        <v>35454</v>
      </c>
      <c r="AJ244" s="261">
        <v>36514</v>
      </c>
      <c r="AK244" s="261">
        <v>38126</v>
      </c>
      <c r="AL244" s="342"/>
      <c r="AM244" s="805"/>
      <c r="AN244" s="252"/>
      <c r="AO244" s="252"/>
      <c r="AP244" s="263"/>
      <c r="AQ244" s="264">
        <v>1.292</v>
      </c>
      <c r="AR244" s="252">
        <v>1.5489999999999999</v>
      </c>
      <c r="AS244" s="252">
        <v>1.694</v>
      </c>
      <c r="AT244" s="252">
        <v>1.7689999999999999</v>
      </c>
      <c r="AU244" s="252"/>
      <c r="AV244" s="263"/>
      <c r="AW244" s="557">
        <f t="shared" si="91"/>
        <v>-1.036</v>
      </c>
      <c r="AX244" s="551"/>
      <c r="AY244" s="826"/>
      <c r="BA244" s="296"/>
      <c r="BB244" s="166"/>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row>
    <row r="245" spans="1:227" s="167" customFormat="1" ht="24.9" x14ac:dyDescent="0.4">
      <c r="A245" s="868" t="s">
        <v>1134</v>
      </c>
      <c r="B245" s="868" t="s">
        <v>1262</v>
      </c>
      <c r="C245" s="975" t="s">
        <v>1277</v>
      </c>
      <c r="D245" s="472" t="s">
        <v>1288</v>
      </c>
      <c r="E245" s="201" t="s">
        <v>1265</v>
      </c>
      <c r="F245" s="946">
        <v>3.6999999999999998E-2</v>
      </c>
      <c r="G245" s="21"/>
      <c r="H245" s="958" t="s">
        <v>202</v>
      </c>
      <c r="I245" s="21"/>
      <c r="J245" s="21"/>
      <c r="K245" s="651">
        <f t="shared" si="92"/>
        <v>3.6999999999999998E-2</v>
      </c>
      <c r="L245" s="659">
        <f t="shared" si="93"/>
        <v>100</v>
      </c>
      <c r="M245" s="666">
        <f t="shared" si="94"/>
        <v>0</v>
      </c>
      <c r="N245" s="504">
        <f t="shared" si="77"/>
        <v>2</v>
      </c>
      <c r="O245" s="707"/>
      <c r="P245" s="1032">
        <f t="shared" si="95"/>
        <v>5.8999999999999997E-2</v>
      </c>
      <c r="Q245" s="151" t="s">
        <v>42</v>
      </c>
      <c r="R245" s="707"/>
      <c r="S245" s="715"/>
      <c r="T245" s="726"/>
      <c r="U245" s="788"/>
      <c r="V245" s="736"/>
      <c r="W245" s="933"/>
      <c r="X245" s="736"/>
      <c r="Y245" s="707"/>
      <c r="Z245" s="742">
        <v>1818</v>
      </c>
      <c r="AA245" s="754">
        <f t="shared" si="96"/>
        <v>100.96900100969002</v>
      </c>
      <c r="AB245" s="762"/>
      <c r="AC245" s="769"/>
      <c r="AD245" s="769"/>
      <c r="AE245" s="769"/>
      <c r="AF245" s="769"/>
      <c r="AG245" s="769"/>
      <c r="AH245" s="785"/>
      <c r="AI245" s="261">
        <v>1796</v>
      </c>
      <c r="AJ245" s="261">
        <v>1782</v>
      </c>
      <c r="AK245" s="261">
        <v>1777</v>
      </c>
      <c r="AL245" s="342"/>
      <c r="AM245" s="805"/>
      <c r="AN245" s="252"/>
      <c r="AO245" s="252"/>
      <c r="AP245" s="263"/>
      <c r="AQ245" s="264">
        <v>5.8999999999999997E-2</v>
      </c>
      <c r="AR245" s="252">
        <v>6.7000000000000004E-2</v>
      </c>
      <c r="AS245" s="252">
        <v>7.0000000000000007E-2</v>
      </c>
      <c r="AT245" s="252">
        <v>7.0000000000000007E-2</v>
      </c>
      <c r="AU245" s="252"/>
      <c r="AV245" s="263"/>
      <c r="AW245" s="557">
        <f t="shared" si="91"/>
        <v>-3.3000000000000008E-2</v>
      </c>
      <c r="AX245" s="551"/>
      <c r="AY245" s="826"/>
      <c r="BA245" s="296"/>
      <c r="BB245" s="166"/>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row>
    <row r="246" spans="1:227" s="167" customFormat="1" ht="49.75" x14ac:dyDescent="0.4">
      <c r="A246" s="868" t="s">
        <v>1134</v>
      </c>
      <c r="B246" s="868" t="s">
        <v>1262</v>
      </c>
      <c r="C246" s="975" t="s">
        <v>1277</v>
      </c>
      <c r="D246" s="472" t="s">
        <v>1281</v>
      </c>
      <c r="E246" s="201" t="s">
        <v>1282</v>
      </c>
      <c r="F246" s="946">
        <v>1.6</v>
      </c>
      <c r="G246" s="21"/>
      <c r="H246" s="958">
        <v>0.84</v>
      </c>
      <c r="I246" s="21"/>
      <c r="J246" s="21"/>
      <c r="K246" s="651">
        <f t="shared" si="92"/>
        <v>2.44</v>
      </c>
      <c r="L246" s="659">
        <f t="shared" si="93"/>
        <v>65.573770491803288</v>
      </c>
      <c r="M246" s="666">
        <f t="shared" si="94"/>
        <v>34.42622950819672</v>
      </c>
      <c r="N246" s="504">
        <f t="shared" si="77"/>
        <v>3</v>
      </c>
      <c r="O246" s="707"/>
      <c r="P246" s="1032">
        <f t="shared" si="95"/>
        <v>2.3180000000000001</v>
      </c>
      <c r="Q246" s="151" t="s">
        <v>42</v>
      </c>
      <c r="R246" s="707"/>
      <c r="S246" s="715"/>
      <c r="T246" s="726"/>
      <c r="U246" s="788"/>
      <c r="V246" s="736"/>
      <c r="W246" s="933"/>
      <c r="X246" s="736"/>
      <c r="Y246" s="707"/>
      <c r="Z246" s="742">
        <v>68606</v>
      </c>
      <c r="AA246" s="754">
        <f t="shared" si="96"/>
        <v>107.86228609742588</v>
      </c>
      <c r="AB246" s="762"/>
      <c r="AC246" s="769"/>
      <c r="AD246" s="769"/>
      <c r="AE246" s="769"/>
      <c r="AF246" s="769"/>
      <c r="AG246" s="769"/>
      <c r="AH246" s="785"/>
      <c r="AI246" s="261">
        <v>70736</v>
      </c>
      <c r="AJ246" s="261">
        <v>72116</v>
      </c>
      <c r="AK246" s="261">
        <v>74335</v>
      </c>
      <c r="AL246" s="342"/>
      <c r="AM246" s="805"/>
      <c r="AN246" s="252"/>
      <c r="AO246" s="252"/>
      <c r="AP246" s="263"/>
      <c r="AQ246" s="264">
        <v>2.3180000000000001</v>
      </c>
      <c r="AR246" s="252">
        <v>2.7010000000000001</v>
      </c>
      <c r="AS246" s="252">
        <v>2.9110000000000005</v>
      </c>
      <c r="AT246" s="252">
        <v>2.996</v>
      </c>
      <c r="AU246" s="252"/>
      <c r="AV246" s="263"/>
      <c r="AW246" s="557">
        <f t="shared" si="91"/>
        <v>-0.55600000000000005</v>
      </c>
      <c r="AX246" s="551"/>
      <c r="AY246" s="826"/>
      <c r="BA246" s="296"/>
      <c r="BB246" s="166"/>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row>
    <row r="247" spans="1:227" s="167" customFormat="1" ht="24.9" x14ac:dyDescent="0.4">
      <c r="A247" s="868" t="s">
        <v>1134</v>
      </c>
      <c r="B247" s="868" t="s">
        <v>1262</v>
      </c>
      <c r="C247" s="975" t="s">
        <v>1277</v>
      </c>
      <c r="D247" s="472" t="s">
        <v>1279</v>
      </c>
      <c r="E247" s="201" t="s">
        <v>1265</v>
      </c>
      <c r="F247" s="946">
        <v>0.47499999999999998</v>
      </c>
      <c r="G247" s="21"/>
      <c r="H247" s="958">
        <v>1.46</v>
      </c>
      <c r="I247" s="21"/>
      <c r="J247" s="21"/>
      <c r="K247" s="651">
        <f t="shared" si="92"/>
        <v>1.9350000000000001</v>
      </c>
      <c r="L247" s="659">
        <f t="shared" si="93"/>
        <v>24.547803617571056</v>
      </c>
      <c r="M247" s="666">
        <f t="shared" si="94"/>
        <v>75.452196382428937</v>
      </c>
      <c r="N247" s="504">
        <f t="shared" si="77"/>
        <v>2</v>
      </c>
      <c r="O247" s="707"/>
      <c r="P247" s="1032">
        <f t="shared" si="95"/>
        <v>2.82</v>
      </c>
      <c r="Q247" s="151" t="s">
        <v>42</v>
      </c>
      <c r="R247" s="707"/>
      <c r="S247" s="715"/>
      <c r="T247" s="726"/>
      <c r="U247" s="788"/>
      <c r="V247" s="736"/>
      <c r="W247" s="933"/>
      <c r="X247" s="736"/>
      <c r="Y247" s="707"/>
      <c r="Z247" s="742">
        <v>18757</v>
      </c>
      <c r="AA247" s="754">
        <f t="shared" si="96"/>
        <v>638.30051392685539</v>
      </c>
      <c r="AB247" s="762"/>
      <c r="AC247" s="769"/>
      <c r="AD247" s="769"/>
      <c r="AE247" s="769"/>
      <c r="AF247" s="769"/>
      <c r="AG247" s="769"/>
      <c r="AH247" s="785"/>
      <c r="AI247" s="261">
        <v>22497</v>
      </c>
      <c r="AJ247" s="261">
        <v>26085</v>
      </c>
      <c r="AK247" s="261">
        <v>29513</v>
      </c>
      <c r="AL247" s="342"/>
      <c r="AM247" s="805"/>
      <c r="AN247" s="252"/>
      <c r="AO247" s="252"/>
      <c r="AP247" s="263"/>
      <c r="AQ247" s="264">
        <v>2.82</v>
      </c>
      <c r="AR247" s="252">
        <v>4.37</v>
      </c>
      <c r="AS247" s="252">
        <v>5.22</v>
      </c>
      <c r="AT247" s="252">
        <v>5.4370000000000003</v>
      </c>
      <c r="AU247" s="252"/>
      <c r="AV247" s="263"/>
      <c r="AW247" s="557">
        <f t="shared" si="91"/>
        <v>-3.5020000000000002</v>
      </c>
      <c r="AX247" s="551"/>
      <c r="AY247" s="826"/>
      <c r="BB247" s="166"/>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row>
    <row r="248" spans="1:227" s="167" customFormat="1" ht="17.600000000000001" x14ac:dyDescent="0.4">
      <c r="A248" s="868" t="s">
        <v>1134</v>
      </c>
      <c r="B248" s="868" t="s">
        <v>1306</v>
      </c>
      <c r="C248" s="975" t="s">
        <v>1323</v>
      </c>
      <c r="D248" s="444" t="s">
        <v>1327</v>
      </c>
      <c r="E248" s="998"/>
      <c r="F248" s="947">
        <v>2.25</v>
      </c>
      <c r="G248" s="21"/>
      <c r="H248" s="960">
        <v>2.8</v>
      </c>
      <c r="I248" s="21"/>
      <c r="J248" s="21"/>
      <c r="K248" s="651">
        <f t="shared" si="92"/>
        <v>5.05</v>
      </c>
      <c r="L248" s="659">
        <f t="shared" si="93"/>
        <v>44.554455445544555</v>
      </c>
      <c r="M248" s="666">
        <f t="shared" si="94"/>
        <v>55.445544554455438</v>
      </c>
      <c r="N248" s="504">
        <f t="shared" si="77"/>
        <v>3</v>
      </c>
      <c r="O248" s="707"/>
      <c r="P248" s="1032">
        <f t="shared" si="95"/>
        <v>4.4240000000000004</v>
      </c>
      <c r="Q248" s="151" t="s">
        <v>42</v>
      </c>
      <c r="R248" s="707"/>
      <c r="S248" s="715"/>
      <c r="T248" s="726"/>
      <c r="U248" s="788"/>
      <c r="V248" s="736"/>
      <c r="W248" s="933"/>
      <c r="X248" s="736"/>
      <c r="Y248" s="707"/>
      <c r="Z248" s="742">
        <v>103518</v>
      </c>
      <c r="AA248" s="754">
        <f t="shared" si="96"/>
        <v>135.93030078548978</v>
      </c>
      <c r="AB248" s="762"/>
      <c r="AC248" s="769"/>
      <c r="AD248" s="769"/>
      <c r="AE248" s="769"/>
      <c r="AF248" s="769"/>
      <c r="AG248" s="769"/>
      <c r="AH248" s="785"/>
      <c r="AI248" s="261">
        <v>103855</v>
      </c>
      <c r="AJ248" s="261">
        <v>104007</v>
      </c>
      <c r="AK248" s="261">
        <v>104229</v>
      </c>
      <c r="AL248" s="342"/>
      <c r="AM248" s="805"/>
      <c r="AN248" s="252"/>
      <c r="AO248" s="252"/>
      <c r="AP248" s="263"/>
      <c r="AQ248" s="264">
        <v>4.4240000000000004</v>
      </c>
      <c r="AR248" s="252">
        <v>5.1360000000000001</v>
      </c>
      <c r="AS248" s="252">
        <v>5.5389999999999997</v>
      </c>
      <c r="AT248" s="252">
        <v>5.6710000000000003</v>
      </c>
      <c r="AU248" s="252"/>
      <c r="AV248" s="263"/>
      <c r="AW248" s="557">
        <f t="shared" si="91"/>
        <v>-0.62100000000000044</v>
      </c>
      <c r="AX248" s="551"/>
      <c r="AY248" s="826"/>
      <c r="BA248" s="296"/>
      <c r="BB248" s="166"/>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row>
    <row r="249" spans="1:227" s="167" customFormat="1" ht="17.600000000000001" x14ac:dyDescent="0.4">
      <c r="A249" s="868" t="s">
        <v>1134</v>
      </c>
      <c r="B249" s="868" t="s">
        <v>1306</v>
      </c>
      <c r="C249" s="975" t="s">
        <v>1323</v>
      </c>
      <c r="D249" s="448" t="s">
        <v>1328</v>
      </c>
      <c r="E249" s="1159"/>
      <c r="F249" s="952">
        <v>0.32800000000000001</v>
      </c>
      <c r="G249" s="21"/>
      <c r="H249" s="963">
        <v>1.4</v>
      </c>
      <c r="I249" s="21"/>
      <c r="J249" s="21"/>
      <c r="K249" s="651">
        <f t="shared" si="92"/>
        <v>1.728</v>
      </c>
      <c r="L249" s="659">
        <f t="shared" si="93"/>
        <v>18.981481481481481</v>
      </c>
      <c r="M249" s="666">
        <f t="shared" si="94"/>
        <v>81.018518518518505</v>
      </c>
      <c r="N249" s="504">
        <f t="shared" si="77"/>
        <v>2</v>
      </c>
      <c r="O249" s="707"/>
      <c r="P249" s="1032">
        <f t="shared" si="95"/>
        <v>2.0459999999999998</v>
      </c>
      <c r="Q249" s="151" t="s">
        <v>42</v>
      </c>
      <c r="R249" s="707"/>
      <c r="S249" s="715"/>
      <c r="T249" s="726"/>
      <c r="U249" s="788"/>
      <c r="V249" s="736"/>
      <c r="W249" s="933"/>
      <c r="X249" s="736"/>
      <c r="Y249" s="707"/>
      <c r="Z249" s="742">
        <v>52012</v>
      </c>
      <c r="AA249" s="754">
        <f t="shared" si="96"/>
        <v>133.84687832839418</v>
      </c>
      <c r="AB249" s="762"/>
      <c r="AC249" s="769"/>
      <c r="AD249" s="769"/>
      <c r="AE249" s="769"/>
      <c r="AF249" s="769"/>
      <c r="AG249" s="769"/>
      <c r="AH249" s="785"/>
      <c r="AI249" s="261">
        <v>54978</v>
      </c>
      <c r="AJ249" s="261">
        <v>57289</v>
      </c>
      <c r="AK249" s="261">
        <v>59565</v>
      </c>
      <c r="AL249" s="342">
        <v>61931</v>
      </c>
      <c r="AM249" s="805"/>
      <c r="AN249" s="252"/>
      <c r="AO249" s="252"/>
      <c r="AP249" s="263"/>
      <c r="AQ249" s="264">
        <v>2.0459999999999998</v>
      </c>
      <c r="AR249" s="252">
        <v>2.5409999999999999</v>
      </c>
      <c r="AS249" s="252">
        <v>3.004</v>
      </c>
      <c r="AT249" s="252">
        <v>3.1280000000000001</v>
      </c>
      <c r="AU249" s="252">
        <v>3.2570000000000001</v>
      </c>
      <c r="AV249" s="263"/>
      <c r="AW249" s="557">
        <f t="shared" si="91"/>
        <v>-1.4000000000000001</v>
      </c>
      <c r="AX249" s="551"/>
      <c r="AY249" s="826"/>
      <c r="BA249" s="296"/>
      <c r="BB249" s="166"/>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row>
    <row r="250" spans="1:227" s="167" customFormat="1" ht="17.600000000000001" x14ac:dyDescent="0.4">
      <c r="A250" s="868" t="s">
        <v>1134</v>
      </c>
      <c r="B250" s="868" t="s">
        <v>1306</v>
      </c>
      <c r="C250" s="975" t="s">
        <v>1323</v>
      </c>
      <c r="D250" s="444" t="s">
        <v>1326</v>
      </c>
      <c r="E250" s="998"/>
      <c r="F250" s="947">
        <v>0.64500000000000002</v>
      </c>
      <c r="G250" s="21"/>
      <c r="H250" s="960">
        <v>3.5</v>
      </c>
      <c r="I250" s="21"/>
      <c r="J250" s="21"/>
      <c r="K250" s="651">
        <f t="shared" si="92"/>
        <v>4.1449999999999996</v>
      </c>
      <c r="L250" s="659">
        <f t="shared" si="93"/>
        <v>15.560916767189386</v>
      </c>
      <c r="M250" s="666">
        <f t="shared" si="94"/>
        <v>84.439083232810617</v>
      </c>
      <c r="N250" s="504">
        <f t="shared" si="77"/>
        <v>3</v>
      </c>
      <c r="O250" s="707"/>
      <c r="P250" s="1032">
        <f t="shared" si="95"/>
        <v>3.52</v>
      </c>
      <c r="Q250" s="151" t="s">
        <v>42</v>
      </c>
      <c r="R250" s="707"/>
      <c r="S250" s="715"/>
      <c r="T250" s="726"/>
      <c r="U250" s="788"/>
      <c r="V250" s="736"/>
      <c r="W250" s="933"/>
      <c r="X250" s="736"/>
      <c r="Y250" s="707"/>
      <c r="Z250" s="742">
        <v>98933</v>
      </c>
      <c r="AA250" s="754">
        <f t="shared" si="96"/>
        <v>114.56487294777742</v>
      </c>
      <c r="AB250" s="762"/>
      <c r="AC250" s="769"/>
      <c r="AD250" s="769"/>
      <c r="AE250" s="769"/>
      <c r="AF250" s="769"/>
      <c r="AG250" s="769"/>
      <c r="AH250" s="785"/>
      <c r="AI250" s="261">
        <v>100862</v>
      </c>
      <c r="AJ250" s="261">
        <v>102319</v>
      </c>
      <c r="AK250" s="261">
        <v>104422</v>
      </c>
      <c r="AL250" s="342"/>
      <c r="AM250" s="805"/>
      <c r="AN250" s="252"/>
      <c r="AO250" s="252"/>
      <c r="AP250" s="263"/>
      <c r="AQ250" s="264">
        <v>3.52</v>
      </c>
      <c r="AR250" s="252">
        <v>4.1369999999999996</v>
      </c>
      <c r="AS250" s="252">
        <v>4.4749999999999996</v>
      </c>
      <c r="AT250" s="252">
        <v>4.5670000000000002</v>
      </c>
      <c r="AU250" s="252"/>
      <c r="AV250" s="263"/>
      <c r="AW250" s="557">
        <f t="shared" si="91"/>
        <v>-0.4220000000000006</v>
      </c>
      <c r="AX250" s="551"/>
      <c r="AY250" s="826"/>
      <c r="BA250" s="296"/>
      <c r="BB250" s="166"/>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row>
    <row r="251" spans="1:227" s="167" customFormat="1" ht="17.600000000000001" x14ac:dyDescent="0.4">
      <c r="A251" s="868" t="s">
        <v>1134</v>
      </c>
      <c r="B251" s="868" t="s">
        <v>1306</v>
      </c>
      <c r="C251" s="975" t="s">
        <v>1323</v>
      </c>
      <c r="D251" s="444" t="s">
        <v>1325</v>
      </c>
      <c r="E251" s="998"/>
      <c r="F251" s="947">
        <v>0.26</v>
      </c>
      <c r="G251" s="21"/>
      <c r="H251" s="960">
        <v>2.2000000000000002</v>
      </c>
      <c r="I251" s="21"/>
      <c r="J251" s="21"/>
      <c r="K251" s="651">
        <f t="shared" si="92"/>
        <v>2.46</v>
      </c>
      <c r="L251" s="659">
        <f t="shared" si="93"/>
        <v>10.569105691056912</v>
      </c>
      <c r="M251" s="666">
        <f t="shared" si="94"/>
        <v>89.430894308943095</v>
      </c>
      <c r="N251" s="504">
        <f t="shared" si="77"/>
        <v>2</v>
      </c>
      <c r="O251" s="707"/>
      <c r="P251" s="1032">
        <f t="shared" si="95"/>
        <v>2.86</v>
      </c>
      <c r="Q251" s="151" t="s">
        <v>42</v>
      </c>
      <c r="R251" s="707"/>
      <c r="S251" s="715"/>
      <c r="T251" s="726"/>
      <c r="U251" s="788"/>
      <c r="V251" s="736"/>
      <c r="W251" s="933"/>
      <c r="X251" s="736"/>
      <c r="Y251" s="707"/>
      <c r="Z251" s="742">
        <v>85315</v>
      </c>
      <c r="AA251" s="754">
        <f t="shared" si="96"/>
        <v>108.83117279317018</v>
      </c>
      <c r="AB251" s="762"/>
      <c r="AC251" s="769"/>
      <c r="AD251" s="769"/>
      <c r="AE251" s="769"/>
      <c r="AF251" s="769"/>
      <c r="AG251" s="769"/>
      <c r="AH251" s="785"/>
      <c r="AI251" s="261">
        <v>86984</v>
      </c>
      <c r="AJ251" s="261">
        <v>88240</v>
      </c>
      <c r="AK251" s="261">
        <v>90049</v>
      </c>
      <c r="AL251" s="342"/>
      <c r="AM251" s="805"/>
      <c r="AN251" s="252"/>
      <c r="AO251" s="252"/>
      <c r="AP251" s="263"/>
      <c r="AQ251" s="264">
        <v>2.86</v>
      </c>
      <c r="AR251" s="252">
        <v>3.3889999999999998</v>
      </c>
      <c r="AS251" s="252">
        <v>3.6779999999999999</v>
      </c>
      <c r="AT251" s="252">
        <v>3.7530000000000001</v>
      </c>
      <c r="AU251" s="252"/>
      <c r="AV251" s="263"/>
      <c r="AW251" s="557">
        <f t="shared" si="91"/>
        <v>-1.2930000000000001</v>
      </c>
      <c r="AX251" s="551"/>
      <c r="AY251" s="826"/>
      <c r="BA251" s="296"/>
      <c r="BB251" s="166"/>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row>
    <row r="252" spans="1:227" s="167" customFormat="1" ht="17.600000000000001" x14ac:dyDescent="0.4">
      <c r="A252" s="868" t="s">
        <v>1134</v>
      </c>
      <c r="B252" s="868" t="s">
        <v>1306</v>
      </c>
      <c r="C252" s="975" t="s">
        <v>1323</v>
      </c>
      <c r="D252" s="448" t="s">
        <v>1329</v>
      </c>
      <c r="E252" s="1159"/>
      <c r="F252" s="952">
        <v>0.36</v>
      </c>
      <c r="G252" s="21"/>
      <c r="H252" s="963">
        <v>4.3339999999999996</v>
      </c>
      <c r="I252" s="21"/>
      <c r="J252" s="21"/>
      <c r="K252" s="651">
        <f t="shared" si="92"/>
        <v>4.694</v>
      </c>
      <c r="L252" s="659">
        <f t="shared" si="93"/>
        <v>7.6693651469961654</v>
      </c>
      <c r="M252" s="666">
        <f t="shared" si="94"/>
        <v>92.330634853003829</v>
      </c>
      <c r="N252" s="504">
        <f t="shared" si="77"/>
        <v>3</v>
      </c>
      <c r="O252" s="707"/>
      <c r="P252" s="1032">
        <f t="shared" si="95"/>
        <v>3.4350000000000001</v>
      </c>
      <c r="Q252" s="151" t="s">
        <v>42</v>
      </c>
      <c r="R252" s="707"/>
      <c r="S252" s="715"/>
      <c r="T252" s="726"/>
      <c r="U252" s="788"/>
      <c r="V252" s="736"/>
      <c r="W252" s="933"/>
      <c r="X252" s="736"/>
      <c r="Y252" s="707"/>
      <c r="Z252" s="742">
        <v>51342</v>
      </c>
      <c r="AA252" s="754">
        <f t="shared" si="96"/>
        <v>221.61353651553932</v>
      </c>
      <c r="AB252" s="762"/>
      <c r="AC252" s="769"/>
      <c r="AD252" s="769"/>
      <c r="AE252" s="769"/>
      <c r="AF252" s="769"/>
      <c r="AG252" s="769"/>
      <c r="AH252" s="785"/>
      <c r="AI252" s="261">
        <v>54271</v>
      </c>
      <c r="AJ252" s="261">
        <v>56550</v>
      </c>
      <c r="AK252" s="261">
        <v>58795</v>
      </c>
      <c r="AL252" s="342">
        <v>61128</v>
      </c>
      <c r="AM252" s="805"/>
      <c r="AN252" s="252"/>
      <c r="AO252" s="252"/>
      <c r="AP252" s="263"/>
      <c r="AQ252" s="264">
        <v>3.4350000000000001</v>
      </c>
      <c r="AR252" s="252">
        <v>4.1529999999999996</v>
      </c>
      <c r="AS252" s="252">
        <v>4.8179999999999996</v>
      </c>
      <c r="AT252" s="252">
        <v>5.0170000000000003</v>
      </c>
      <c r="AU252" s="252">
        <v>5.2229999999999999</v>
      </c>
      <c r="AV252" s="263"/>
      <c r="AW252" s="557">
        <f t="shared" si="91"/>
        <v>-0.3230000000000004</v>
      </c>
      <c r="AX252" s="551"/>
      <c r="AY252" s="826"/>
      <c r="BA252" s="296"/>
      <c r="BB252" s="166"/>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row>
    <row r="253" spans="1:227" s="167" customFormat="1" ht="17.600000000000001" x14ac:dyDescent="0.4">
      <c r="A253" s="868" t="s">
        <v>1134</v>
      </c>
      <c r="B253" s="868" t="s">
        <v>1306</v>
      </c>
      <c r="C253" s="975" t="s">
        <v>1323</v>
      </c>
      <c r="D253" s="448" t="s">
        <v>1324</v>
      </c>
      <c r="E253" s="1159"/>
      <c r="F253" s="952">
        <v>0</v>
      </c>
      <c r="G253" s="21"/>
      <c r="H253" s="963">
        <v>0.46300000000000002</v>
      </c>
      <c r="I253" s="21"/>
      <c r="J253" s="21"/>
      <c r="K253" s="651">
        <f t="shared" si="92"/>
        <v>0.46300000000000002</v>
      </c>
      <c r="L253" s="659">
        <f t="shared" si="93"/>
        <v>0</v>
      </c>
      <c r="M253" s="666">
        <f t="shared" si="94"/>
        <v>100</v>
      </c>
      <c r="N253" s="504">
        <f t="shared" si="77"/>
        <v>2</v>
      </c>
      <c r="O253" s="707"/>
      <c r="P253" s="1032">
        <f t="shared" si="95"/>
        <v>5.032</v>
      </c>
      <c r="Q253" s="151" t="s">
        <v>42</v>
      </c>
      <c r="R253" s="707"/>
      <c r="S253" s="715"/>
      <c r="T253" s="726"/>
      <c r="U253" s="788"/>
      <c r="V253" s="736"/>
      <c r="W253" s="933"/>
      <c r="X253" s="736"/>
      <c r="Y253" s="707"/>
      <c r="Z253" s="742">
        <v>33740</v>
      </c>
      <c r="AA253" s="754">
        <f t="shared" si="96"/>
        <v>440.27251098245239</v>
      </c>
      <c r="AB253" s="762"/>
      <c r="AC253" s="769"/>
      <c r="AD253" s="769"/>
      <c r="AE253" s="769"/>
      <c r="AF253" s="769"/>
      <c r="AG253" s="769"/>
      <c r="AH253" s="785"/>
      <c r="AI253" s="261">
        <v>35629</v>
      </c>
      <c r="AJ253" s="261">
        <v>37050</v>
      </c>
      <c r="AK253" s="261">
        <v>38498</v>
      </c>
      <c r="AL253" s="342">
        <v>40005</v>
      </c>
      <c r="AM253" s="805"/>
      <c r="AN253" s="252"/>
      <c r="AO253" s="252"/>
      <c r="AP253" s="263"/>
      <c r="AQ253" s="264">
        <v>5.032</v>
      </c>
      <c r="AR253" s="252">
        <v>5.4219999999999997</v>
      </c>
      <c r="AS253" s="252">
        <v>5.7480000000000002</v>
      </c>
      <c r="AT253" s="252">
        <v>5.9820000000000002</v>
      </c>
      <c r="AU253" s="252">
        <v>6.2249999999999996</v>
      </c>
      <c r="AV253" s="263"/>
      <c r="AW253" s="557">
        <f t="shared" si="91"/>
        <v>-5.5190000000000001</v>
      </c>
      <c r="AX253" s="551"/>
      <c r="AY253" s="826"/>
      <c r="BA253" s="296"/>
      <c r="BB253" s="166"/>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row>
    <row r="254" spans="1:227" s="167" customFormat="1" ht="37.299999999999997" x14ac:dyDescent="0.4">
      <c r="A254" s="868" t="s">
        <v>1134</v>
      </c>
      <c r="B254" s="868" t="s">
        <v>1306</v>
      </c>
      <c r="C254" s="975" t="s">
        <v>1323</v>
      </c>
      <c r="D254" s="444" t="s">
        <v>1330</v>
      </c>
      <c r="E254" s="998"/>
      <c r="F254" s="947">
        <v>0</v>
      </c>
      <c r="G254" s="21"/>
      <c r="H254" s="960">
        <v>2.56</v>
      </c>
      <c r="I254" s="21"/>
      <c r="J254" s="21"/>
      <c r="K254" s="651">
        <f t="shared" si="92"/>
        <v>2.56</v>
      </c>
      <c r="L254" s="659">
        <f t="shared" si="93"/>
        <v>0</v>
      </c>
      <c r="M254" s="666">
        <f t="shared" si="94"/>
        <v>100</v>
      </c>
      <c r="N254" s="504">
        <f t="shared" si="77"/>
        <v>5</v>
      </c>
      <c r="O254" s="707"/>
      <c r="P254" s="1032">
        <f t="shared" si="95"/>
        <v>1.1339999999999999</v>
      </c>
      <c r="Q254" s="151" t="s">
        <v>42</v>
      </c>
      <c r="R254" s="707"/>
      <c r="S254" s="715"/>
      <c r="T254" s="726"/>
      <c r="U254" s="788"/>
      <c r="V254" s="736"/>
      <c r="W254" s="933"/>
      <c r="X254" s="736"/>
      <c r="Y254" s="707"/>
      <c r="Z254" s="742">
        <v>45129</v>
      </c>
      <c r="AA254" s="754">
        <f t="shared" si="96"/>
        <v>87.542044616695463</v>
      </c>
      <c r="AB254" s="762"/>
      <c r="AC254" s="769"/>
      <c r="AD254" s="769"/>
      <c r="AE254" s="769"/>
      <c r="AF254" s="769"/>
      <c r="AG254" s="769"/>
      <c r="AH254" s="785"/>
      <c r="AI254" s="261">
        <v>47186</v>
      </c>
      <c r="AJ254" s="261">
        <v>49248</v>
      </c>
      <c r="AK254" s="261">
        <v>51459</v>
      </c>
      <c r="AL254" s="342"/>
      <c r="AM254" s="805"/>
      <c r="AN254" s="252"/>
      <c r="AO254" s="252"/>
      <c r="AP254" s="263"/>
      <c r="AQ254" s="264">
        <v>1.1339999999999999</v>
      </c>
      <c r="AR254" s="252">
        <v>1.4419999999999999</v>
      </c>
      <c r="AS254" s="252">
        <v>1.639</v>
      </c>
      <c r="AT254" s="252">
        <v>1.7130000000000001</v>
      </c>
      <c r="AU254" s="252"/>
      <c r="AV254" s="263"/>
      <c r="AW254" s="557">
        <f t="shared" si="91"/>
        <v>0.84699999999999998</v>
      </c>
      <c r="AX254" s="551"/>
      <c r="AY254" s="826"/>
      <c r="BA254" s="296"/>
      <c r="BB254" s="166"/>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row>
    <row r="255" spans="1:227" s="167" customFormat="1" ht="17.600000000000001" x14ac:dyDescent="0.4">
      <c r="A255" s="868" t="s">
        <v>865</v>
      </c>
      <c r="B255" s="868" t="s">
        <v>894</v>
      </c>
      <c r="C255" s="977" t="s">
        <v>906</v>
      </c>
      <c r="D255" s="412" t="s">
        <v>907</v>
      </c>
      <c r="E255" s="1289"/>
      <c r="F255" s="1178">
        <v>0.13700000000000001</v>
      </c>
      <c r="G255" s="425"/>
      <c r="H255" s="426" t="s">
        <v>202</v>
      </c>
      <c r="I255" s="637"/>
      <c r="J255" s="637"/>
      <c r="K255" s="655">
        <f t="shared" si="92"/>
        <v>0.13700000000000001</v>
      </c>
      <c r="L255" s="659">
        <f t="shared" si="93"/>
        <v>100</v>
      </c>
      <c r="M255" s="666">
        <f t="shared" si="94"/>
        <v>0</v>
      </c>
      <c r="N255" s="504">
        <f t="shared" si="77"/>
        <v>2</v>
      </c>
      <c r="O255" s="691"/>
      <c r="P255" s="1036">
        <f>AA255*Z255/1000000000*365</f>
        <v>0.18</v>
      </c>
      <c r="Q255" s="700" t="s">
        <v>42</v>
      </c>
      <c r="R255" s="691"/>
      <c r="S255" s="721"/>
      <c r="T255" s="730"/>
      <c r="U255" s="788"/>
      <c r="V255" s="736"/>
      <c r="W255" s="933"/>
      <c r="X255" s="736"/>
      <c r="Y255" s="707"/>
      <c r="Z255" s="742">
        <v>3039</v>
      </c>
      <c r="AA255" s="754">
        <v>162.27399964840632</v>
      </c>
      <c r="AB255" s="762"/>
      <c r="AC255" s="769"/>
      <c r="AD255" s="769"/>
      <c r="AE255" s="769"/>
      <c r="AF255" s="769"/>
      <c r="AG255" s="769"/>
      <c r="AH255" s="785"/>
      <c r="AI255" s="261">
        <v>3239</v>
      </c>
      <c r="AJ255" s="261">
        <v>3420</v>
      </c>
      <c r="AK255" s="261">
        <v>3582</v>
      </c>
      <c r="AL255" s="342">
        <v>3751</v>
      </c>
      <c r="AM255" s="1063"/>
      <c r="AN255" s="261"/>
      <c r="AO255" s="252"/>
      <c r="AP255" s="263"/>
      <c r="AQ255" s="264">
        <v>0.18</v>
      </c>
      <c r="AR255" s="252">
        <v>0.192</v>
      </c>
      <c r="AS255" s="252">
        <v>0.20300000000000001</v>
      </c>
      <c r="AT255" s="252">
        <v>0.21199999999999999</v>
      </c>
      <c r="AU255" s="252">
        <v>0.222</v>
      </c>
      <c r="AV255" s="263"/>
      <c r="AW255" s="557">
        <f t="shared" si="91"/>
        <v>-7.4999999999999983E-2</v>
      </c>
      <c r="AX255" s="551"/>
      <c r="AY255" s="826"/>
      <c r="BA255" s="296"/>
      <c r="BB255" s="166"/>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row>
    <row r="256" spans="1:227" s="167" customFormat="1" ht="17.600000000000001" x14ac:dyDescent="0.4">
      <c r="A256" s="868" t="s">
        <v>865</v>
      </c>
      <c r="B256" s="868" t="s">
        <v>894</v>
      </c>
      <c r="C256" s="977" t="s">
        <v>906</v>
      </c>
      <c r="D256" s="412" t="s">
        <v>909</v>
      </c>
      <c r="E256" s="423"/>
      <c r="F256" s="628">
        <v>5.0999999999999997E-2</v>
      </c>
      <c r="G256" s="636"/>
      <c r="H256" s="638" t="s">
        <v>202</v>
      </c>
      <c r="I256" s="124"/>
      <c r="J256" s="124"/>
      <c r="K256" s="252">
        <f t="shared" si="92"/>
        <v>5.0999999999999997E-2</v>
      </c>
      <c r="L256" s="659">
        <f t="shared" si="93"/>
        <v>100</v>
      </c>
      <c r="M256" s="666">
        <f t="shared" si="94"/>
        <v>0</v>
      </c>
      <c r="N256" s="504">
        <f t="shared" si="77"/>
        <v>2</v>
      </c>
      <c r="O256" s="254"/>
      <c r="P256" s="534">
        <f>AA256*Z256/1000000000*365</f>
        <v>0.18299999999999997</v>
      </c>
      <c r="Q256" s="227" t="s">
        <v>42</v>
      </c>
      <c r="R256" s="254"/>
      <c r="S256" s="305"/>
      <c r="T256" s="306"/>
      <c r="U256" s="788"/>
      <c r="V256" s="736"/>
      <c r="W256" s="933"/>
      <c r="X256" s="736"/>
      <c r="Y256" s="707"/>
      <c r="Z256" s="742">
        <v>2836</v>
      </c>
      <c r="AA256" s="754">
        <v>176.78768089340571</v>
      </c>
      <c r="AB256" s="762"/>
      <c r="AC256" s="769"/>
      <c r="AD256" s="769"/>
      <c r="AE256" s="769"/>
      <c r="AF256" s="769"/>
      <c r="AG256" s="769"/>
      <c r="AH256" s="785"/>
      <c r="AI256" s="373">
        <v>2953</v>
      </c>
      <c r="AJ256" s="373">
        <v>3063</v>
      </c>
      <c r="AK256" s="373">
        <v>3165</v>
      </c>
      <c r="AL256" s="342">
        <v>3271</v>
      </c>
      <c r="AM256" s="1063"/>
      <c r="AN256" s="373"/>
      <c r="AO256" s="292"/>
      <c r="AP256" s="295"/>
      <c r="AQ256" s="264">
        <v>0.183</v>
      </c>
      <c r="AR256" s="292">
        <v>0.19</v>
      </c>
      <c r="AS256" s="292">
        <v>0.19800000000000001</v>
      </c>
      <c r="AT256" s="292">
        <v>0.20399999999999999</v>
      </c>
      <c r="AU256" s="292">
        <v>0.21099999999999999</v>
      </c>
      <c r="AV256" s="295"/>
      <c r="AW256" s="559">
        <f t="shared" si="91"/>
        <v>-0.153</v>
      </c>
      <c r="AX256" s="551"/>
      <c r="AY256" s="826"/>
      <c r="BA256" s="296"/>
      <c r="BB256" s="166"/>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row>
    <row r="257" spans="1:227" s="167" customFormat="1" ht="17.600000000000001" x14ac:dyDescent="0.4">
      <c r="A257" s="868" t="s">
        <v>865</v>
      </c>
      <c r="B257" s="868" t="s">
        <v>894</v>
      </c>
      <c r="C257" s="974" t="s">
        <v>906</v>
      </c>
      <c r="D257" s="383" t="s">
        <v>910</v>
      </c>
      <c r="E257" s="1342"/>
      <c r="F257" s="421">
        <v>0.113</v>
      </c>
      <c r="G257" s="422"/>
      <c r="H257" s="408" t="s">
        <v>202</v>
      </c>
      <c r="I257" s="108"/>
      <c r="J257" s="108"/>
      <c r="K257" s="657">
        <f t="shared" si="92"/>
        <v>0.113</v>
      </c>
      <c r="L257" s="659">
        <f t="shared" si="93"/>
        <v>100</v>
      </c>
      <c r="M257" s="666">
        <f t="shared" si="94"/>
        <v>0</v>
      </c>
      <c r="N257" s="504">
        <f t="shared" si="77"/>
        <v>5</v>
      </c>
      <c r="O257" s="712"/>
      <c r="P257" s="1033">
        <f>AA257*Z257/1000000000*365</f>
        <v>8.5382868446886778E-2</v>
      </c>
      <c r="Q257" s="704" t="s">
        <v>42</v>
      </c>
      <c r="R257" s="712"/>
      <c r="S257" s="718"/>
      <c r="T257" s="728"/>
      <c r="U257" s="795"/>
      <c r="V257" s="736"/>
      <c r="W257" s="934"/>
      <c r="X257" s="736"/>
      <c r="Y257" s="707"/>
      <c r="Z257" s="742">
        <v>1577</v>
      </c>
      <c r="AA257" s="754">
        <v>148.33586999224605</v>
      </c>
      <c r="AB257" s="762"/>
      <c r="AC257" s="769"/>
      <c r="AD257" s="769"/>
      <c r="AE257" s="769"/>
      <c r="AF257" s="769"/>
      <c r="AG257" s="769"/>
      <c r="AH257" s="785"/>
      <c r="AI257" s="373">
        <v>1658</v>
      </c>
      <c r="AJ257" s="373">
        <v>1740</v>
      </c>
      <c r="AK257" s="373">
        <v>1822</v>
      </c>
      <c r="AL257" s="342"/>
      <c r="AM257" s="1063"/>
      <c r="AN257" s="373"/>
      <c r="AO257" s="292"/>
      <c r="AP257" s="295"/>
      <c r="AQ257" s="264">
        <v>8.5382868446886792E-2</v>
      </c>
      <c r="AR257" s="292">
        <v>9.2699447423207557E-2</v>
      </c>
      <c r="AS257" s="292">
        <v>0.10036008983207548</v>
      </c>
      <c r="AT257" s="292">
        <v>0.10831065308094341</v>
      </c>
      <c r="AU257" s="292"/>
      <c r="AV257" s="295"/>
      <c r="AW257" s="559">
        <f t="shared" si="91"/>
        <v>4.6893469190565917E-3</v>
      </c>
      <c r="AX257" s="551"/>
      <c r="AY257" s="826"/>
      <c r="BA257" s="296"/>
      <c r="BB257" s="166"/>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row>
    <row r="258" spans="1:227" s="167" customFormat="1" ht="17.600000000000001" x14ac:dyDescent="0.4">
      <c r="A258" s="868" t="s">
        <v>865</v>
      </c>
      <c r="B258" s="868" t="s">
        <v>894</v>
      </c>
      <c r="C258" s="974" t="s">
        <v>906</v>
      </c>
      <c r="D258" s="412" t="s">
        <v>908</v>
      </c>
      <c r="E258" s="994"/>
      <c r="F258" s="414">
        <v>0.14199999999999999</v>
      </c>
      <c r="G258" s="411">
        <v>0.28000000000000003</v>
      </c>
      <c r="H258" s="411"/>
      <c r="I258" s="21"/>
      <c r="J258" s="21"/>
      <c r="K258" s="651">
        <f t="shared" si="92"/>
        <v>0.42200000000000004</v>
      </c>
      <c r="L258" s="659">
        <f t="shared" si="93"/>
        <v>33.649289099526058</v>
      </c>
      <c r="M258" s="666">
        <f t="shared" si="94"/>
        <v>66.350710900473928</v>
      </c>
      <c r="N258" s="504">
        <f t="shared" ref="N258:N321" si="97">IF(OR(K258="",NOT(ISNUMBER(K258))),1,IF(P258=0,1,IF(P258&gt;K258,2,IF(AT258&gt;K258,3,IF(AU258&gt;K258,4,5)))))</f>
        <v>2</v>
      </c>
      <c r="O258" s="707"/>
      <c r="P258" s="1032">
        <f>AA258*Z258/1000000000*365</f>
        <v>0.73199999999999987</v>
      </c>
      <c r="Q258" s="151" t="s">
        <v>42</v>
      </c>
      <c r="R258" s="707"/>
      <c r="S258" s="715"/>
      <c r="T258" s="726"/>
      <c r="U258" s="795"/>
      <c r="V258" s="736"/>
      <c r="W258" s="934"/>
      <c r="X258" s="736"/>
      <c r="Y258" s="707"/>
      <c r="Z258" s="742">
        <v>10109</v>
      </c>
      <c r="AA258" s="754">
        <v>198.38554278907847</v>
      </c>
      <c r="AB258" s="762"/>
      <c r="AC258" s="769"/>
      <c r="AD258" s="769"/>
      <c r="AE258" s="769"/>
      <c r="AF258" s="769"/>
      <c r="AG258" s="769"/>
      <c r="AH258" s="785"/>
      <c r="AI258" s="261">
        <v>10725</v>
      </c>
      <c r="AJ258" s="261">
        <v>11279</v>
      </c>
      <c r="AK258" s="261">
        <v>11773</v>
      </c>
      <c r="AL258" s="342">
        <v>12288</v>
      </c>
      <c r="AM258" s="1063"/>
      <c r="AN258" s="261"/>
      <c r="AO258" s="252"/>
      <c r="AP258" s="263"/>
      <c r="AQ258" s="264">
        <v>0.73199999999999998</v>
      </c>
      <c r="AR258" s="252">
        <v>0.77600000000000002</v>
      </c>
      <c r="AS258" s="252">
        <v>0.81699999999999995</v>
      </c>
      <c r="AT258" s="252">
        <v>0.85199999999999998</v>
      </c>
      <c r="AU258" s="252">
        <v>0.89</v>
      </c>
      <c r="AV258" s="263"/>
      <c r="AW258" s="557">
        <f t="shared" si="91"/>
        <v>-0.42999999999999994</v>
      </c>
      <c r="AX258" s="551"/>
      <c r="AY258" s="826"/>
      <c r="BB258" s="166"/>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row>
    <row r="259" spans="1:227" s="167" customFormat="1" ht="17.600000000000001" x14ac:dyDescent="0.4">
      <c r="A259" s="868" t="s">
        <v>38</v>
      </c>
      <c r="B259" s="868" t="s">
        <v>80</v>
      </c>
      <c r="C259" s="870" t="s">
        <v>89</v>
      </c>
      <c r="D259" s="57" t="s">
        <v>90</v>
      </c>
      <c r="E259" s="182"/>
      <c r="F259" s="20">
        <v>0.495</v>
      </c>
      <c r="G259" s="21"/>
      <c r="H259" s="21"/>
      <c r="I259" s="21"/>
      <c r="J259" s="21"/>
      <c r="K259" s="500">
        <f>SUM(F259:J259)</f>
        <v>0.495</v>
      </c>
      <c r="L259" s="512">
        <f>IF(K259&gt;0,IF(ISNUMBER(F259),F259,0)/K259*100,"")</f>
        <v>100</v>
      </c>
      <c r="M259" s="513">
        <f>IF(K259&gt;0,(IF(ISNUMBER(G259),G259,0)+IF(ISNUMBER(H259),H259,0))/K259*100,"")</f>
        <v>0</v>
      </c>
      <c r="N259" s="504">
        <f t="shared" si="97"/>
        <v>3</v>
      </c>
      <c r="O259" s="59"/>
      <c r="P259" s="43">
        <f>[1]JH_2015!L42/1000000</f>
        <v>0.2775685</v>
      </c>
      <c r="Q259" s="23"/>
      <c r="R259" s="23" t="s">
        <v>42</v>
      </c>
      <c r="S259" s="24">
        <f>+T259/P259</f>
        <v>0.11813300140325722</v>
      </c>
      <c r="T259" s="25">
        <f>[1]JH_2015!V42/1000000</f>
        <v>3.279E-2</v>
      </c>
      <c r="U259" s="1042">
        <v>23.65</v>
      </c>
      <c r="V259" s="22">
        <v>50.5</v>
      </c>
      <c r="W259" s="1042"/>
      <c r="X259" s="22"/>
      <c r="Y259" s="23"/>
      <c r="Z259" s="26">
        <v>6411</v>
      </c>
      <c r="AA259" s="27">
        <f t="shared" ref="AA259:AA267" si="98">P259/Z259*1000000/365*1000</f>
        <v>118.61825672057657</v>
      </c>
      <c r="AB259" s="92"/>
      <c r="AC259" s="93"/>
      <c r="AD259" s="94"/>
      <c r="AE259" s="93"/>
      <c r="AF259" s="93"/>
      <c r="AG259" s="93"/>
      <c r="AH259" s="1049">
        <f>K259</f>
        <v>0.495</v>
      </c>
      <c r="AI259" s="708"/>
      <c r="AJ259" s="708"/>
      <c r="AK259" s="708"/>
      <c r="AL259" s="792"/>
      <c r="AM259" s="1066">
        <v>0.312</v>
      </c>
      <c r="AN259" s="179">
        <v>0.35799999999999998</v>
      </c>
      <c r="AO259" s="177">
        <f>AVERAGE(AN259,AP259)</f>
        <v>0.44500000000000001</v>
      </c>
      <c r="AP259" s="179">
        <v>0.53200000000000003</v>
      </c>
      <c r="AQ259" s="178">
        <f>AM259</f>
        <v>0.312</v>
      </c>
      <c r="AR259" s="179">
        <v>0.38300000000000001</v>
      </c>
      <c r="AS259" s="177">
        <f>AVERAGE(AR259,AT259)</f>
        <v>0.44900000000000001</v>
      </c>
      <c r="AT259" s="177">
        <v>0.51500000000000001</v>
      </c>
      <c r="AU259" s="177"/>
      <c r="AV259" s="179">
        <v>0.69199999999999995</v>
      </c>
      <c r="AW259" s="179"/>
      <c r="AX259" s="547">
        <v>-0.19700000000000001</v>
      </c>
      <c r="AY259" s="1093"/>
      <c r="AZ259" s="118"/>
      <c r="BA259" s="142"/>
      <c r="BB259" s="145"/>
      <c r="BC259" s="42"/>
      <c r="BD259" s="42"/>
      <c r="BE259" s="42"/>
      <c r="BF259" s="42"/>
      <c r="BG259" s="42"/>
      <c r="BH259" s="42"/>
      <c r="BI259" s="90"/>
      <c r="BJ259" s="90"/>
      <c r="BK259" s="90"/>
      <c r="BL259" s="90"/>
      <c r="BM259" s="90"/>
      <c r="BN259" s="90"/>
      <c r="BO259" s="90"/>
      <c r="BP259" s="90"/>
      <c r="BQ259" s="90"/>
      <c r="BR259" s="90"/>
      <c r="BS259" s="90"/>
      <c r="BT259" s="90"/>
      <c r="BU259" s="90"/>
      <c r="BV259" s="90"/>
      <c r="BW259" s="90"/>
      <c r="BX259" s="90"/>
      <c r="BY259" s="90"/>
      <c r="BZ259" s="90"/>
      <c r="CA259" s="90"/>
      <c r="CB259" s="90"/>
      <c r="CC259" s="90"/>
      <c r="CD259" s="90"/>
      <c r="CE259" s="90"/>
      <c r="CF259" s="90"/>
      <c r="CG259" s="90"/>
      <c r="CH259" s="90"/>
      <c r="CI259" s="90"/>
      <c r="CJ259" s="90"/>
      <c r="CK259" s="90"/>
      <c r="CL259" s="90"/>
      <c r="CM259" s="90"/>
      <c r="CN259" s="90"/>
      <c r="CO259" s="90"/>
      <c r="CP259" s="90"/>
      <c r="CQ259" s="90"/>
      <c r="CR259" s="90"/>
      <c r="CS259" s="90"/>
      <c r="CT259" s="90"/>
      <c r="CU259" s="90"/>
      <c r="CV259" s="90"/>
      <c r="CW259" s="90"/>
      <c r="CX259" s="90"/>
      <c r="CY259" s="90"/>
      <c r="CZ259" s="90"/>
      <c r="DA259" s="90"/>
      <c r="DB259" s="90"/>
      <c r="DC259" s="90"/>
      <c r="DD259" s="90"/>
      <c r="DE259" s="90"/>
      <c r="DF259" s="90"/>
      <c r="DG259" s="90"/>
      <c r="DH259" s="90"/>
      <c r="DI259" s="90"/>
      <c r="DJ259" s="90"/>
      <c r="DK259" s="90"/>
      <c r="DL259" s="90"/>
      <c r="DM259" s="90"/>
      <c r="DN259" s="90"/>
      <c r="DO259" s="90"/>
      <c r="DP259" s="90"/>
      <c r="DQ259" s="90"/>
      <c r="DR259" s="90"/>
      <c r="DS259" s="90"/>
      <c r="DT259" s="90"/>
      <c r="DU259" s="90"/>
      <c r="DV259" s="90"/>
      <c r="DW259" s="90"/>
      <c r="DX259" s="90"/>
      <c r="DY259" s="90"/>
      <c r="DZ259" s="90"/>
      <c r="EA259" s="90"/>
      <c r="EB259" s="90"/>
      <c r="EC259" s="90"/>
      <c r="ED259" s="90"/>
      <c r="EE259" s="90"/>
      <c r="EF259" s="90"/>
      <c r="EG259" s="90"/>
      <c r="EH259" s="90"/>
      <c r="EI259" s="90"/>
      <c r="EJ259" s="90"/>
      <c r="EK259" s="90"/>
      <c r="EL259" s="90"/>
      <c r="EM259" s="90"/>
      <c r="EN259" s="90"/>
      <c r="EO259" s="90"/>
      <c r="EP259" s="90"/>
      <c r="EQ259" s="90"/>
      <c r="ER259" s="90"/>
      <c r="ES259" s="90"/>
      <c r="ET259" s="90"/>
      <c r="EU259" s="90"/>
      <c r="EV259" s="90"/>
      <c r="EW259" s="90"/>
      <c r="EX259" s="90"/>
      <c r="EY259" s="90"/>
      <c r="EZ259" s="90"/>
      <c r="FA259" s="90"/>
      <c r="FB259" s="90"/>
      <c r="FC259" s="90"/>
      <c r="FD259" s="90"/>
      <c r="FE259" s="90"/>
      <c r="FF259" s="90"/>
      <c r="FG259" s="90"/>
      <c r="FH259" s="90"/>
      <c r="FI259" s="90"/>
      <c r="FJ259" s="90"/>
      <c r="FK259" s="90"/>
      <c r="FL259" s="90"/>
      <c r="FM259" s="90"/>
      <c r="FN259" s="90"/>
      <c r="FO259" s="90"/>
      <c r="FP259" s="90"/>
      <c r="FQ259" s="90"/>
      <c r="FR259" s="90"/>
      <c r="FS259" s="90"/>
      <c r="FT259" s="90"/>
      <c r="FU259" s="90"/>
      <c r="FV259" s="90"/>
      <c r="FW259" s="90"/>
      <c r="FX259" s="90"/>
      <c r="FY259" s="90"/>
      <c r="FZ259" s="90"/>
      <c r="GA259" s="90"/>
      <c r="GB259" s="90"/>
      <c r="GC259" s="90"/>
      <c r="GD259" s="90"/>
      <c r="GE259" s="90"/>
      <c r="GF259" s="90"/>
      <c r="GG259" s="90"/>
      <c r="GH259" s="90"/>
      <c r="GI259" s="90"/>
      <c r="GJ259" s="90"/>
      <c r="GK259" s="90"/>
      <c r="GL259" s="90"/>
      <c r="GM259" s="90"/>
      <c r="GN259" s="90"/>
      <c r="GO259" s="90"/>
      <c r="GP259" s="90"/>
      <c r="GQ259" s="90"/>
      <c r="GR259" s="90"/>
      <c r="GS259" s="90"/>
      <c r="GT259" s="90"/>
      <c r="GU259" s="90"/>
      <c r="GV259" s="90"/>
      <c r="GW259" s="90"/>
      <c r="GX259" s="90"/>
      <c r="GY259" s="90"/>
      <c r="GZ259" s="90"/>
      <c r="HA259" s="90"/>
      <c r="HB259" s="90"/>
      <c r="HC259" s="90"/>
      <c r="HD259" s="90"/>
      <c r="HE259" s="90"/>
      <c r="HF259" s="90"/>
      <c r="HG259" s="90"/>
      <c r="HH259" s="90"/>
      <c r="HI259" s="90"/>
      <c r="HJ259" s="90"/>
      <c r="HK259" s="90"/>
      <c r="HL259" s="90"/>
      <c r="HM259" s="90"/>
      <c r="HN259" s="90"/>
      <c r="HO259" s="90"/>
      <c r="HP259" s="90"/>
      <c r="HQ259" s="90"/>
      <c r="HR259" s="90"/>
      <c r="HS259" s="90"/>
    </row>
    <row r="260" spans="1:227" s="167" customFormat="1" ht="25.75" x14ac:dyDescent="0.4">
      <c r="A260" s="868" t="s">
        <v>38</v>
      </c>
      <c r="B260" s="868" t="s">
        <v>80</v>
      </c>
      <c r="C260" s="870" t="s">
        <v>89</v>
      </c>
      <c r="D260" s="57" t="s">
        <v>91</v>
      </c>
      <c r="E260" s="1350"/>
      <c r="F260" s="76">
        <v>0.16</v>
      </c>
      <c r="G260" s="77"/>
      <c r="H260" s="77"/>
      <c r="I260" s="650"/>
      <c r="J260" s="650"/>
      <c r="K260" s="1189">
        <f>SUM(F260:J260)</f>
        <v>0.16</v>
      </c>
      <c r="L260" s="514">
        <f>IF(K260&gt;0,IF(ISNUMBER(F260),F260,0)/K260*100,"")</f>
        <v>100</v>
      </c>
      <c r="M260" s="515">
        <f>IF(K260&gt;0,(IF(ISNUMBER(G260),G260,0)+IF(ISNUMBER(H260),H260,0))/K260*100,"")</f>
        <v>0</v>
      </c>
      <c r="N260" s="506">
        <f t="shared" si="97"/>
        <v>1</v>
      </c>
      <c r="O260" s="79"/>
      <c r="P260" s="78"/>
      <c r="Q260" s="80"/>
      <c r="R260" s="80"/>
      <c r="S260" s="1412"/>
      <c r="T260" s="1416"/>
      <c r="U260" s="1042">
        <v>12.05</v>
      </c>
      <c r="V260" s="22">
        <v>37.9</v>
      </c>
      <c r="W260" s="1042"/>
      <c r="X260" s="22"/>
      <c r="Y260" s="23"/>
      <c r="Z260" s="26">
        <v>2538</v>
      </c>
      <c r="AA260" s="27">
        <f t="shared" si="98"/>
        <v>0</v>
      </c>
      <c r="AB260" s="92"/>
      <c r="AC260" s="93"/>
      <c r="AD260" s="94"/>
      <c r="AE260" s="93"/>
      <c r="AF260" s="93"/>
      <c r="AG260" s="93"/>
      <c r="AH260" s="1049">
        <f>K260</f>
        <v>0.16</v>
      </c>
      <c r="AI260" s="708"/>
      <c r="AJ260" s="708"/>
      <c r="AK260" s="708"/>
      <c r="AL260" s="792"/>
      <c r="AM260" s="1066">
        <v>0.14399999999999999</v>
      </c>
      <c r="AN260" s="177">
        <v>0.19600000000000001</v>
      </c>
      <c r="AO260" s="177">
        <f>AVERAGE(AN260,AP260)</f>
        <v>0.33450000000000002</v>
      </c>
      <c r="AP260" s="177">
        <v>0.47299999999999998</v>
      </c>
      <c r="AQ260" s="178">
        <f>AM260</f>
        <v>0.14399999999999999</v>
      </c>
      <c r="AR260" s="177">
        <v>0.21</v>
      </c>
      <c r="AS260" s="177">
        <f>AVERAGE(AR260,AT260)</f>
        <v>0.28399999999999997</v>
      </c>
      <c r="AT260" s="177">
        <v>0.35799999999999998</v>
      </c>
      <c r="AU260" s="177"/>
      <c r="AV260" s="177">
        <v>0.61199999999999999</v>
      </c>
      <c r="AW260" s="177"/>
      <c r="AX260" s="821">
        <v>-0.45200000000000001</v>
      </c>
      <c r="AY260" s="1093"/>
      <c r="AZ260" s="118"/>
      <c r="BA260" s="142"/>
      <c r="BB260" s="145"/>
      <c r="BC260" s="42"/>
      <c r="BD260" s="42"/>
      <c r="BE260" s="42"/>
      <c r="BF260" s="42"/>
      <c r="BG260" s="42"/>
      <c r="BH260" s="42"/>
      <c r="BI260" s="90"/>
      <c r="BJ260" s="90"/>
      <c r="BK260" s="90"/>
      <c r="BL260" s="90"/>
      <c r="BM260" s="90"/>
      <c r="BN260" s="90"/>
      <c r="BO260" s="90"/>
      <c r="BP260" s="90"/>
      <c r="BQ260" s="90"/>
      <c r="BR260" s="90"/>
      <c r="BS260" s="90"/>
      <c r="BT260" s="90"/>
      <c r="BU260" s="90"/>
      <c r="BV260" s="90"/>
      <c r="BW260" s="90"/>
      <c r="BX260" s="90"/>
      <c r="BY260" s="90"/>
      <c r="BZ260" s="90"/>
      <c r="CA260" s="90"/>
      <c r="CB260" s="90"/>
      <c r="CC260" s="90"/>
      <c r="CD260" s="90"/>
      <c r="CE260" s="90"/>
      <c r="CF260" s="90"/>
      <c r="CG260" s="90"/>
      <c r="CH260" s="90"/>
      <c r="CI260" s="90"/>
      <c r="CJ260" s="90"/>
      <c r="CK260" s="90"/>
      <c r="CL260" s="90"/>
      <c r="CM260" s="90"/>
      <c r="CN260" s="90"/>
      <c r="CO260" s="90"/>
      <c r="CP260" s="90"/>
      <c r="CQ260" s="90"/>
      <c r="CR260" s="90"/>
      <c r="CS260" s="90"/>
      <c r="CT260" s="90"/>
      <c r="CU260" s="90"/>
      <c r="CV260" s="90"/>
      <c r="CW260" s="90"/>
      <c r="CX260" s="90"/>
      <c r="CY260" s="90"/>
      <c r="CZ260" s="90"/>
      <c r="DA260" s="90"/>
      <c r="DB260" s="90"/>
      <c r="DC260" s="90"/>
      <c r="DD260" s="90"/>
      <c r="DE260" s="90"/>
      <c r="DF260" s="90"/>
      <c r="DG260" s="90"/>
      <c r="DH260" s="90"/>
      <c r="DI260" s="90"/>
      <c r="DJ260" s="90"/>
      <c r="DK260" s="90"/>
      <c r="DL260" s="90"/>
      <c r="DM260" s="90"/>
      <c r="DN260" s="90"/>
      <c r="DO260" s="90"/>
      <c r="DP260" s="90"/>
      <c r="DQ260" s="90"/>
      <c r="DR260" s="90"/>
      <c r="DS260" s="90"/>
      <c r="DT260" s="90"/>
      <c r="DU260" s="90"/>
      <c r="DV260" s="90"/>
      <c r="DW260" s="90"/>
      <c r="DX260" s="90"/>
      <c r="DY260" s="90"/>
      <c r="DZ260" s="90"/>
      <c r="EA260" s="90"/>
      <c r="EB260" s="90"/>
      <c r="EC260" s="90"/>
      <c r="ED260" s="90"/>
      <c r="EE260" s="90"/>
      <c r="EF260" s="90"/>
      <c r="EG260" s="90"/>
      <c r="EH260" s="90"/>
      <c r="EI260" s="90"/>
      <c r="EJ260" s="90"/>
      <c r="EK260" s="90"/>
      <c r="EL260" s="90"/>
      <c r="EM260" s="90"/>
      <c r="EN260" s="90"/>
      <c r="EO260" s="90"/>
      <c r="EP260" s="90"/>
      <c r="EQ260" s="90"/>
      <c r="ER260" s="90"/>
      <c r="ES260" s="90"/>
      <c r="ET260" s="90"/>
      <c r="EU260" s="90"/>
      <c r="EV260" s="90"/>
      <c r="EW260" s="90"/>
      <c r="EX260" s="90"/>
      <c r="EY260" s="90"/>
      <c r="EZ260" s="90"/>
      <c r="FA260" s="90"/>
      <c r="FB260" s="90"/>
      <c r="FC260" s="90"/>
      <c r="FD260" s="90"/>
      <c r="FE260" s="90"/>
      <c r="FF260" s="90"/>
      <c r="FG260" s="90"/>
      <c r="FH260" s="90"/>
      <c r="FI260" s="90"/>
      <c r="FJ260" s="90"/>
      <c r="FK260" s="90"/>
      <c r="FL260" s="90"/>
      <c r="FM260" s="90"/>
      <c r="FN260" s="90"/>
      <c r="FO260" s="90"/>
      <c r="FP260" s="90"/>
      <c r="FQ260" s="90"/>
      <c r="FR260" s="90"/>
      <c r="FS260" s="90"/>
      <c r="FT260" s="90"/>
      <c r="FU260" s="90"/>
      <c r="FV260" s="90"/>
      <c r="FW260" s="90"/>
      <c r="FX260" s="90"/>
      <c r="FY260" s="90"/>
      <c r="FZ260" s="90"/>
      <c r="GA260" s="90"/>
      <c r="GB260" s="90"/>
      <c r="GC260" s="90"/>
      <c r="GD260" s="90"/>
      <c r="GE260" s="90"/>
      <c r="GF260" s="90"/>
      <c r="GG260" s="90"/>
      <c r="GH260" s="90"/>
      <c r="GI260" s="90"/>
      <c r="GJ260" s="90"/>
      <c r="GK260" s="90"/>
      <c r="GL260" s="90"/>
      <c r="GM260" s="90"/>
      <c r="GN260" s="90"/>
      <c r="GO260" s="90"/>
      <c r="GP260" s="90"/>
      <c r="GQ260" s="90"/>
      <c r="GR260" s="90"/>
      <c r="GS260" s="90"/>
      <c r="GT260" s="90"/>
      <c r="GU260" s="90"/>
      <c r="GV260" s="90"/>
      <c r="GW260" s="90"/>
      <c r="GX260" s="90"/>
      <c r="GY260" s="90"/>
      <c r="GZ260" s="90"/>
      <c r="HA260" s="90"/>
      <c r="HB260" s="90"/>
      <c r="HC260" s="90"/>
      <c r="HD260" s="90"/>
      <c r="HE260" s="90"/>
      <c r="HF260" s="90"/>
      <c r="HG260" s="90"/>
      <c r="HH260" s="90"/>
      <c r="HI260" s="90"/>
      <c r="HJ260" s="90"/>
      <c r="HK260" s="90"/>
      <c r="HL260" s="90"/>
      <c r="HM260" s="90"/>
      <c r="HN260" s="90"/>
      <c r="HO260" s="90"/>
      <c r="HP260" s="90"/>
      <c r="HQ260" s="90"/>
      <c r="HR260" s="90"/>
      <c r="HS260" s="90"/>
    </row>
    <row r="261" spans="1:227" s="167" customFormat="1" ht="17.5" customHeight="1" x14ac:dyDescent="0.4">
      <c r="A261" s="868" t="s">
        <v>38</v>
      </c>
      <c r="B261" s="868" t="s">
        <v>80</v>
      </c>
      <c r="C261" s="873" t="s">
        <v>89</v>
      </c>
      <c r="D261" s="57" t="s">
        <v>92</v>
      </c>
      <c r="E261" s="685"/>
      <c r="F261" s="82">
        <v>0.15</v>
      </c>
      <c r="G261" s="83"/>
      <c r="H261" s="83"/>
      <c r="I261" s="83"/>
      <c r="J261" s="83"/>
      <c r="K261" s="1382">
        <f>SUM(F261:J261)</f>
        <v>0.15</v>
      </c>
      <c r="L261" s="516">
        <f>IF(K261&gt;0,IF(ISNUMBER(F261),F261,0)/K261*100,"")</f>
        <v>100</v>
      </c>
      <c r="M261" s="517">
        <f>IF(K261&gt;0,(IF(ISNUMBER(G261),G261,0)+IF(ISNUMBER(H261),H261,0))/K261*100,"")</f>
        <v>0</v>
      </c>
      <c r="N261" s="348">
        <f t="shared" si="97"/>
        <v>3</v>
      </c>
      <c r="O261" s="84"/>
      <c r="P261" s="83">
        <f>[1]JH_2015!L44/1000000</f>
        <v>0.12067000000000001</v>
      </c>
      <c r="Q261" s="85"/>
      <c r="R261" s="85" t="s">
        <v>42</v>
      </c>
      <c r="S261" s="1409">
        <f>+T261/P261</f>
        <v>0.14808154470870968</v>
      </c>
      <c r="T261" s="1220">
        <f>[1]JH_2015!V44/1000000</f>
        <v>1.7868999999999999E-2</v>
      </c>
      <c r="U261" s="1040">
        <v>14.3</v>
      </c>
      <c r="V261" s="22">
        <v>36.1</v>
      </c>
      <c r="W261" s="1040"/>
      <c r="X261" s="22"/>
      <c r="Y261" s="23"/>
      <c r="Z261" s="26">
        <v>524</v>
      </c>
      <c r="AA261" s="27">
        <f t="shared" si="98"/>
        <v>630.9212590191363</v>
      </c>
      <c r="AB261" s="92"/>
      <c r="AC261" s="93"/>
      <c r="AD261" s="94"/>
      <c r="AE261" s="93"/>
      <c r="AF261" s="93"/>
      <c r="AG261" s="93"/>
      <c r="AH261" s="1049">
        <f>K261</f>
        <v>0.15</v>
      </c>
      <c r="AI261" s="708"/>
      <c r="AJ261" s="708"/>
      <c r="AK261" s="708"/>
      <c r="AL261" s="792"/>
      <c r="AM261" s="1066">
        <v>0.17399999999999999</v>
      </c>
      <c r="AN261" s="179">
        <v>0.184</v>
      </c>
      <c r="AO261" s="177">
        <f>AVERAGE(AN261,AP261)</f>
        <v>0.19850000000000001</v>
      </c>
      <c r="AP261" s="177">
        <v>0.21299999999999999</v>
      </c>
      <c r="AQ261" s="178">
        <f>AM261</f>
        <v>0.17399999999999999</v>
      </c>
      <c r="AR261" s="179">
        <v>0.19</v>
      </c>
      <c r="AS261" s="177">
        <f>AVERAGE(AR261,AT261)</f>
        <v>0.20250000000000001</v>
      </c>
      <c r="AT261" s="177">
        <v>0.215</v>
      </c>
      <c r="AU261" s="177"/>
      <c r="AV261" s="177">
        <v>0.246</v>
      </c>
      <c r="AW261" s="177"/>
      <c r="AX261" s="546">
        <v>-9.6000000000000002E-2</v>
      </c>
      <c r="AY261" s="1093"/>
      <c r="AZ261" s="118"/>
      <c r="BA261" s="118"/>
      <c r="BB261" s="119"/>
      <c r="BC261" s="90"/>
      <c r="BD261" s="90"/>
      <c r="BE261" s="90"/>
      <c r="BF261" s="90"/>
      <c r="BG261" s="90"/>
      <c r="BH261" s="90"/>
      <c r="BI261" s="90"/>
      <c r="BJ261" s="90"/>
      <c r="BK261" s="90"/>
      <c r="BL261" s="90"/>
      <c r="BM261" s="90"/>
      <c r="BN261" s="90"/>
      <c r="BO261" s="90"/>
      <c r="BP261" s="90"/>
      <c r="BQ261" s="90"/>
      <c r="BR261" s="90"/>
      <c r="BS261" s="90"/>
      <c r="BT261" s="90"/>
      <c r="BU261" s="90"/>
      <c r="BV261" s="90"/>
      <c r="BW261" s="90"/>
      <c r="BX261" s="90"/>
      <c r="BY261" s="90"/>
      <c r="BZ261" s="90"/>
      <c r="CA261" s="90"/>
      <c r="CB261" s="90"/>
      <c r="CC261" s="90"/>
      <c r="CD261" s="90"/>
      <c r="CE261" s="90"/>
      <c r="CF261" s="90"/>
      <c r="CG261" s="90"/>
      <c r="CH261" s="90"/>
      <c r="CI261" s="90"/>
      <c r="CJ261" s="90"/>
      <c r="CK261" s="90"/>
      <c r="CL261" s="90"/>
      <c r="CM261" s="90"/>
      <c r="CN261" s="90"/>
      <c r="CO261" s="90"/>
      <c r="CP261" s="90"/>
      <c r="CQ261" s="90"/>
      <c r="CR261" s="90"/>
      <c r="CS261" s="90"/>
      <c r="CT261" s="90"/>
      <c r="CU261" s="90"/>
      <c r="CV261" s="90"/>
      <c r="CW261" s="90"/>
      <c r="CX261" s="90"/>
      <c r="CY261" s="90"/>
      <c r="CZ261" s="90"/>
      <c r="DA261" s="90"/>
      <c r="DB261" s="90"/>
      <c r="DC261" s="90"/>
      <c r="DD261" s="90"/>
      <c r="DE261" s="90"/>
      <c r="DF261" s="90"/>
      <c r="DG261" s="90"/>
      <c r="DH261" s="90"/>
      <c r="DI261" s="90"/>
      <c r="DJ261" s="90"/>
      <c r="DK261" s="90"/>
      <c r="DL261" s="90"/>
      <c r="DM261" s="90"/>
      <c r="DN261" s="90"/>
      <c r="DO261" s="90"/>
      <c r="DP261" s="90"/>
      <c r="DQ261" s="90"/>
      <c r="DR261" s="90"/>
      <c r="DS261" s="90"/>
      <c r="DT261" s="90"/>
      <c r="DU261" s="90"/>
      <c r="DV261" s="90"/>
      <c r="DW261" s="90"/>
      <c r="DX261" s="90"/>
      <c r="DY261" s="90"/>
      <c r="DZ261" s="90"/>
      <c r="EA261" s="90"/>
      <c r="EB261" s="90"/>
      <c r="EC261" s="90"/>
      <c r="ED261" s="90"/>
      <c r="EE261" s="90"/>
      <c r="EF261" s="90"/>
      <c r="EG261" s="90"/>
      <c r="EH261" s="90"/>
      <c r="EI261" s="90"/>
      <c r="EJ261" s="90"/>
      <c r="EK261" s="90"/>
      <c r="EL261" s="90"/>
      <c r="EM261" s="90"/>
      <c r="EN261" s="90"/>
      <c r="EO261" s="90"/>
      <c r="EP261" s="90"/>
      <c r="EQ261" s="90"/>
      <c r="ER261" s="90"/>
      <c r="ES261" s="90"/>
      <c r="ET261" s="90"/>
      <c r="EU261" s="90"/>
      <c r="EV261" s="90"/>
      <c r="EW261" s="90"/>
      <c r="EX261" s="90"/>
      <c r="EY261" s="90"/>
      <c r="EZ261" s="90"/>
      <c r="FA261" s="90"/>
      <c r="FB261" s="90"/>
      <c r="FC261" s="90"/>
      <c r="FD261" s="90"/>
      <c r="FE261" s="90"/>
      <c r="FF261" s="90"/>
      <c r="FG261" s="90"/>
      <c r="FH261" s="90"/>
      <c r="FI261" s="90"/>
      <c r="FJ261" s="90"/>
      <c r="FK261" s="90"/>
      <c r="FL261" s="90"/>
      <c r="FM261" s="90"/>
      <c r="FN261" s="90"/>
      <c r="FO261" s="90"/>
      <c r="FP261" s="90"/>
      <c r="FQ261" s="90"/>
      <c r="FR261" s="90"/>
      <c r="FS261" s="90"/>
      <c r="FT261" s="90"/>
      <c r="FU261" s="90"/>
      <c r="FV261" s="90"/>
      <c r="FW261" s="90"/>
      <c r="FX261" s="90"/>
      <c r="FY261" s="90"/>
      <c r="FZ261" s="90"/>
      <c r="GA261" s="90"/>
      <c r="GB261" s="90"/>
      <c r="GC261" s="90"/>
      <c r="GD261" s="90"/>
      <c r="GE261" s="90"/>
      <c r="GF261" s="90"/>
      <c r="GG261" s="90"/>
      <c r="GH261" s="90"/>
      <c r="GI261" s="90"/>
      <c r="GJ261" s="90"/>
      <c r="GK261" s="90"/>
      <c r="GL261" s="90"/>
      <c r="GM261" s="90"/>
      <c r="GN261" s="90"/>
      <c r="GO261" s="90"/>
      <c r="GP261" s="90"/>
      <c r="GQ261" s="90"/>
      <c r="GR261" s="90"/>
      <c r="GS261" s="90"/>
      <c r="GT261" s="90"/>
      <c r="GU261" s="90"/>
      <c r="GV261" s="90"/>
      <c r="GW261" s="90"/>
      <c r="GX261" s="90"/>
      <c r="GY261" s="90"/>
      <c r="GZ261" s="90"/>
      <c r="HA261" s="90"/>
      <c r="HB261" s="90"/>
      <c r="HC261" s="90"/>
      <c r="HD261" s="90"/>
      <c r="HE261" s="90"/>
      <c r="HF261" s="90"/>
      <c r="HG261" s="90"/>
      <c r="HH261" s="90"/>
      <c r="HI261" s="90"/>
      <c r="HJ261" s="90"/>
      <c r="HK261" s="90"/>
      <c r="HL261" s="90"/>
      <c r="HM261" s="90"/>
      <c r="HN261" s="90"/>
      <c r="HO261" s="90"/>
      <c r="HP261" s="90"/>
      <c r="HQ261" s="90"/>
      <c r="HR261" s="90"/>
      <c r="HS261" s="90"/>
    </row>
    <row r="262" spans="1:227" s="167" customFormat="1" ht="17.600000000000001" x14ac:dyDescent="0.4">
      <c r="A262" s="868" t="s">
        <v>38</v>
      </c>
      <c r="B262" s="868" t="s">
        <v>80</v>
      </c>
      <c r="C262" s="873" t="s">
        <v>89</v>
      </c>
      <c r="D262" s="16" t="s">
        <v>93</v>
      </c>
      <c r="E262" s="181"/>
      <c r="F262" s="20">
        <v>0.16</v>
      </c>
      <c r="G262" s="21"/>
      <c r="H262" s="21"/>
      <c r="I262" s="21"/>
      <c r="J262" s="21"/>
      <c r="K262" s="500">
        <f>SUM(F262:J262)</f>
        <v>0.16</v>
      </c>
      <c r="L262" s="512">
        <f>IF(K262&gt;0,IF(ISNUMBER(F262),F262,0)/K262*100,"")</f>
        <v>100</v>
      </c>
      <c r="M262" s="513">
        <f>IF(K262&gt;0,(IF(ISNUMBER(G262),G262,0)+IF(ISNUMBER(H262),H262,0))/K262*100,"")</f>
        <v>0</v>
      </c>
      <c r="N262" s="504">
        <f t="shared" si="97"/>
        <v>1</v>
      </c>
      <c r="O262" s="59"/>
      <c r="P262" s="128"/>
      <c r="Q262" s="67"/>
      <c r="R262" s="67"/>
      <c r="S262" s="24"/>
      <c r="T262" s="113"/>
      <c r="U262" s="1424">
        <v>14.95</v>
      </c>
      <c r="V262" s="183">
        <v>36.9</v>
      </c>
      <c r="W262" s="1424"/>
      <c r="X262" s="183"/>
      <c r="Y262" s="67"/>
      <c r="Z262" s="68">
        <v>360</v>
      </c>
      <c r="AA262" s="27">
        <f t="shared" si="98"/>
        <v>0</v>
      </c>
      <c r="AB262" s="69"/>
      <c r="AC262" s="70"/>
      <c r="AD262" s="67"/>
      <c r="AE262" s="70"/>
      <c r="AF262" s="70"/>
      <c r="AG262" s="70"/>
      <c r="AH262" s="1049">
        <f>K262</f>
        <v>0.16</v>
      </c>
      <c r="AI262" s="708"/>
      <c r="AJ262" s="708"/>
      <c r="AK262" s="708"/>
      <c r="AL262" s="792"/>
      <c r="AM262" s="1066">
        <v>0.16</v>
      </c>
      <c r="AN262" s="177">
        <v>0.17599999999999999</v>
      </c>
      <c r="AO262" s="177">
        <f>AVERAGE(AN262,AP262)</f>
        <v>0.20649999999999999</v>
      </c>
      <c r="AP262" s="177">
        <v>0.23699999999999999</v>
      </c>
      <c r="AQ262" s="178">
        <f>AM262</f>
        <v>0.16</v>
      </c>
      <c r="AR262" s="177">
        <v>0.185</v>
      </c>
      <c r="AS262" s="177">
        <f>AVERAGE(AR262,AT262)</f>
        <v>0.20800000000000002</v>
      </c>
      <c r="AT262" s="177">
        <v>0.23100000000000001</v>
      </c>
      <c r="AU262" s="177"/>
      <c r="AV262" s="177">
        <v>0.29299999999999998</v>
      </c>
      <c r="AW262" s="177"/>
      <c r="AX262" s="821">
        <v>-0.13300000000000001</v>
      </c>
      <c r="AY262" s="81"/>
      <c r="AZ262" s="42"/>
      <c r="BA262" s="42"/>
      <c r="BB262" s="476"/>
      <c r="BC262" s="90"/>
      <c r="BD262" s="90"/>
      <c r="BE262" s="90"/>
      <c r="BF262" s="90"/>
      <c r="BG262" s="90"/>
      <c r="BH262" s="90"/>
      <c r="BI262" s="90"/>
      <c r="BJ262" s="90"/>
      <c r="BK262" s="90"/>
      <c r="BL262" s="90"/>
      <c r="BM262" s="90"/>
      <c r="BN262" s="90"/>
      <c r="BO262" s="90"/>
      <c r="BP262" s="90"/>
      <c r="BQ262" s="90"/>
      <c r="BR262" s="90"/>
      <c r="BS262" s="90"/>
      <c r="BT262" s="90"/>
      <c r="BU262" s="90"/>
      <c r="BV262" s="90"/>
      <c r="BW262" s="90"/>
      <c r="BX262" s="90"/>
      <c r="BY262" s="90"/>
      <c r="BZ262" s="90"/>
      <c r="CA262" s="90"/>
      <c r="CB262" s="90"/>
      <c r="CC262" s="90"/>
      <c r="CD262" s="90"/>
      <c r="CE262" s="90"/>
      <c r="CF262" s="90"/>
      <c r="CG262" s="90"/>
      <c r="CH262" s="90"/>
      <c r="CI262" s="90"/>
      <c r="CJ262" s="90"/>
      <c r="CK262" s="90"/>
      <c r="CL262" s="90"/>
      <c r="CM262" s="90"/>
      <c r="CN262" s="90"/>
      <c r="CO262" s="90"/>
      <c r="CP262" s="90"/>
      <c r="CQ262" s="90"/>
      <c r="CR262" s="90"/>
      <c r="CS262" s="90"/>
      <c r="CT262" s="90"/>
      <c r="CU262" s="90"/>
      <c r="CV262" s="90"/>
      <c r="CW262" s="90"/>
      <c r="CX262" s="90"/>
      <c r="CY262" s="90"/>
      <c r="CZ262" s="90"/>
      <c r="DA262" s="90"/>
      <c r="DB262" s="90"/>
      <c r="DC262" s="90"/>
      <c r="DD262" s="90"/>
      <c r="DE262" s="90"/>
      <c r="DF262" s="90"/>
      <c r="DG262" s="90"/>
      <c r="DH262" s="90"/>
      <c r="DI262" s="90"/>
      <c r="DJ262" s="90"/>
      <c r="DK262" s="90"/>
      <c r="DL262" s="90"/>
      <c r="DM262" s="90"/>
      <c r="DN262" s="90"/>
      <c r="DO262" s="90"/>
      <c r="DP262" s="90"/>
      <c r="DQ262" s="90"/>
      <c r="DR262" s="90"/>
      <c r="DS262" s="90"/>
      <c r="DT262" s="90"/>
      <c r="DU262" s="90"/>
      <c r="DV262" s="90"/>
      <c r="DW262" s="90"/>
      <c r="DX262" s="90"/>
      <c r="DY262" s="90"/>
      <c r="DZ262" s="90"/>
      <c r="EA262" s="90"/>
      <c r="EB262" s="90"/>
      <c r="EC262" s="90"/>
      <c r="ED262" s="90"/>
      <c r="EE262" s="90"/>
      <c r="EF262" s="90"/>
      <c r="EG262" s="90"/>
      <c r="EH262" s="90"/>
      <c r="EI262" s="90"/>
      <c r="EJ262" s="90"/>
      <c r="EK262" s="90"/>
      <c r="EL262" s="90"/>
      <c r="EM262" s="90"/>
      <c r="EN262" s="90"/>
      <c r="EO262" s="90"/>
      <c r="EP262" s="90"/>
      <c r="EQ262" s="90"/>
      <c r="ER262" s="90"/>
      <c r="ES262" s="90"/>
      <c r="ET262" s="90"/>
      <c r="EU262" s="90"/>
      <c r="EV262" s="90"/>
      <c r="EW262" s="90"/>
      <c r="EX262" s="90"/>
      <c r="EY262" s="90"/>
      <c r="EZ262" s="90"/>
      <c r="FA262" s="90"/>
      <c r="FB262" s="90"/>
      <c r="FC262" s="90"/>
      <c r="FD262" s="90"/>
      <c r="FE262" s="90"/>
      <c r="FF262" s="90"/>
      <c r="FG262" s="90"/>
      <c r="FH262" s="90"/>
      <c r="FI262" s="90"/>
      <c r="FJ262" s="90"/>
      <c r="FK262" s="90"/>
      <c r="FL262" s="90"/>
      <c r="FM262" s="90"/>
      <c r="FN262" s="90"/>
      <c r="FO262" s="90"/>
      <c r="FP262" s="90"/>
      <c r="FQ262" s="90"/>
      <c r="FR262" s="90"/>
      <c r="FS262" s="90"/>
      <c r="FT262" s="90"/>
      <c r="FU262" s="90"/>
      <c r="FV262" s="90"/>
      <c r="FW262" s="90"/>
      <c r="FX262" s="90"/>
      <c r="FY262" s="90"/>
      <c r="FZ262" s="90"/>
      <c r="GA262" s="90"/>
      <c r="GB262" s="90"/>
      <c r="GC262" s="90"/>
      <c r="GD262" s="90"/>
      <c r="GE262" s="90"/>
      <c r="GF262" s="90"/>
      <c r="GG262" s="90"/>
      <c r="GH262" s="90"/>
      <c r="GI262" s="90"/>
      <c r="GJ262" s="90"/>
      <c r="GK262" s="90"/>
      <c r="GL262" s="90"/>
      <c r="GM262" s="90"/>
      <c r="GN262" s="90"/>
      <c r="GO262" s="90"/>
      <c r="GP262" s="90"/>
      <c r="GQ262" s="90"/>
      <c r="GR262" s="90"/>
      <c r="GS262" s="90"/>
      <c r="GT262" s="90"/>
      <c r="GU262" s="90"/>
      <c r="GV262" s="90"/>
      <c r="GW262" s="90"/>
      <c r="GX262" s="90"/>
      <c r="GY262" s="90"/>
      <c r="GZ262" s="90"/>
      <c r="HA262" s="90"/>
      <c r="HB262" s="90"/>
      <c r="HC262" s="90"/>
      <c r="HD262" s="90"/>
      <c r="HE262" s="90"/>
      <c r="HF262" s="90"/>
      <c r="HG262" s="90"/>
      <c r="HH262" s="90"/>
      <c r="HI262" s="90"/>
      <c r="HJ262" s="90"/>
      <c r="HK262" s="90"/>
      <c r="HL262" s="90"/>
      <c r="HM262" s="90"/>
      <c r="HN262" s="90"/>
      <c r="HO262" s="90"/>
      <c r="HP262" s="90"/>
      <c r="HQ262" s="90"/>
      <c r="HR262" s="90"/>
      <c r="HS262" s="90"/>
    </row>
    <row r="263" spans="1:227" s="167" customFormat="1" ht="17.600000000000001" x14ac:dyDescent="0.4">
      <c r="A263" s="868" t="s">
        <v>38</v>
      </c>
      <c r="B263" s="868" t="s">
        <v>80</v>
      </c>
      <c r="C263" s="870" t="s">
        <v>89</v>
      </c>
      <c r="D263" s="16" t="s">
        <v>98</v>
      </c>
      <c r="E263" s="181"/>
      <c r="F263" s="54">
        <v>0.94399999999999995</v>
      </c>
      <c r="G263" s="43">
        <v>0.25</v>
      </c>
      <c r="H263" s="43"/>
      <c r="I263" s="43"/>
      <c r="J263" s="43"/>
      <c r="K263" s="500">
        <f>SUM(F263:J263)</f>
        <v>1.194</v>
      </c>
      <c r="L263" s="512">
        <f>IF(K263&gt;0,IF(ISNUMBER(F263),F263,0)/K263*100,"")</f>
        <v>79.061976549413743</v>
      </c>
      <c r="M263" s="513">
        <f>IF(K263&gt;0,(IF(ISNUMBER(G263),G263,0)+IF(ISNUMBER(H263),H263,0))/K263*100,"")</f>
        <v>20.938023450586265</v>
      </c>
      <c r="N263" s="504">
        <f t="shared" si="97"/>
        <v>2</v>
      </c>
      <c r="O263" s="59"/>
      <c r="P263" s="43">
        <f>[1]JH_2015!L48/1000000</f>
        <v>1.2067484000000002</v>
      </c>
      <c r="Q263" s="23"/>
      <c r="R263" s="23" t="s">
        <v>42</v>
      </c>
      <c r="S263" s="24">
        <f>+T263/P263</f>
        <v>6.9934213295828676E-2</v>
      </c>
      <c r="T263" s="113">
        <f>[1]JH_2015!V48/1000000</f>
        <v>8.4392999999999996E-2</v>
      </c>
      <c r="U263" s="1418">
        <v>20.45</v>
      </c>
      <c r="V263" s="22">
        <v>56.3</v>
      </c>
      <c r="W263" s="1418"/>
      <c r="X263" s="22"/>
      <c r="Y263" s="23"/>
      <c r="Z263" s="26">
        <v>3750</v>
      </c>
      <c r="AA263" s="27">
        <f t="shared" si="98"/>
        <v>881.64266666666674</v>
      </c>
      <c r="AB263" s="28"/>
      <c r="AC263" s="29"/>
      <c r="AD263" s="30"/>
      <c r="AE263" s="29"/>
      <c r="AF263" s="29"/>
      <c r="AG263" s="29"/>
      <c r="AH263" s="1049">
        <f>K263</f>
        <v>1.194</v>
      </c>
      <c r="AI263" s="708"/>
      <c r="AJ263" s="708"/>
      <c r="AK263" s="708"/>
      <c r="AL263" s="792"/>
      <c r="AM263" s="1066">
        <v>0.92800000000000005</v>
      </c>
      <c r="AN263" s="179">
        <v>1.0529999999999999</v>
      </c>
      <c r="AO263" s="177">
        <f>AVERAGE(AN263,AP263)</f>
        <v>1.2909999999999999</v>
      </c>
      <c r="AP263" s="177">
        <v>1.5289999999999999</v>
      </c>
      <c r="AQ263" s="178">
        <f>AM263</f>
        <v>0.92800000000000005</v>
      </c>
      <c r="AR263" s="179">
        <v>1.115</v>
      </c>
      <c r="AS263" s="177">
        <f>AVERAGE(AR263,AT263)</f>
        <v>1.2949999999999999</v>
      </c>
      <c r="AT263" s="177">
        <v>1.4750000000000001</v>
      </c>
      <c r="AU263" s="177"/>
      <c r="AV263" s="177">
        <v>1.9890000000000001</v>
      </c>
      <c r="AW263" s="177"/>
      <c r="AX263" s="546">
        <v>-0.79500000000000004</v>
      </c>
      <c r="AY263" s="1093"/>
      <c r="AZ263" s="118"/>
      <c r="BA263" s="118"/>
      <c r="BB263" s="119"/>
      <c r="BC263" s="90"/>
      <c r="BD263" s="90"/>
      <c r="BE263" s="90"/>
      <c r="BF263" s="90"/>
      <c r="BG263" s="90"/>
      <c r="BH263" s="90"/>
      <c r="BI263" s="90"/>
      <c r="BJ263" s="90"/>
      <c r="BK263" s="90"/>
      <c r="BL263" s="90"/>
      <c r="BM263" s="90"/>
      <c r="BN263" s="90"/>
      <c r="BO263" s="90"/>
      <c r="BP263" s="90"/>
      <c r="BQ263" s="90"/>
      <c r="BR263" s="90"/>
      <c r="BS263" s="90"/>
      <c r="BT263" s="90"/>
      <c r="BU263" s="90"/>
      <c r="BV263" s="90"/>
      <c r="BW263" s="90"/>
      <c r="BX263" s="90"/>
      <c r="BY263" s="90"/>
      <c r="BZ263" s="90"/>
      <c r="CA263" s="90"/>
      <c r="CB263" s="90"/>
      <c r="CC263" s="90"/>
      <c r="CD263" s="90"/>
      <c r="CE263" s="90"/>
      <c r="CF263" s="90"/>
      <c r="CG263" s="90"/>
      <c r="CH263" s="90"/>
      <c r="CI263" s="90"/>
      <c r="CJ263" s="90"/>
      <c r="CK263" s="90"/>
      <c r="CL263" s="90"/>
      <c r="CM263" s="90"/>
      <c r="CN263" s="90"/>
      <c r="CO263" s="90"/>
      <c r="CP263" s="90"/>
      <c r="CQ263" s="90"/>
      <c r="CR263" s="90"/>
      <c r="CS263" s="90"/>
      <c r="CT263" s="90"/>
      <c r="CU263" s="90"/>
      <c r="CV263" s="90"/>
      <c r="CW263" s="90"/>
      <c r="CX263" s="90"/>
      <c r="CY263" s="90"/>
      <c r="CZ263" s="90"/>
      <c r="DA263" s="90"/>
      <c r="DB263" s="90"/>
      <c r="DC263" s="90"/>
      <c r="DD263" s="90"/>
      <c r="DE263" s="90"/>
      <c r="DF263" s="90"/>
      <c r="DG263" s="90"/>
      <c r="DH263" s="90"/>
      <c r="DI263" s="90"/>
      <c r="DJ263" s="90"/>
      <c r="DK263" s="90"/>
      <c r="DL263" s="90"/>
      <c r="DM263" s="90"/>
      <c r="DN263" s="90"/>
      <c r="DO263" s="90"/>
      <c r="DP263" s="90"/>
      <c r="DQ263" s="90"/>
      <c r="DR263" s="90"/>
      <c r="DS263" s="90"/>
      <c r="DT263" s="90"/>
      <c r="DU263" s="90"/>
      <c r="DV263" s="90"/>
      <c r="DW263" s="90"/>
      <c r="DX263" s="90"/>
      <c r="DY263" s="90"/>
      <c r="DZ263" s="90"/>
      <c r="EA263" s="90"/>
      <c r="EB263" s="90"/>
      <c r="EC263" s="90"/>
      <c r="ED263" s="90"/>
      <c r="EE263" s="90"/>
      <c r="EF263" s="90"/>
      <c r="EG263" s="90"/>
      <c r="EH263" s="90"/>
      <c r="EI263" s="90"/>
      <c r="EJ263" s="90"/>
      <c r="EK263" s="90"/>
      <c r="EL263" s="90"/>
      <c r="EM263" s="90"/>
      <c r="EN263" s="90"/>
      <c r="EO263" s="90"/>
      <c r="EP263" s="90"/>
      <c r="EQ263" s="90"/>
      <c r="ER263" s="90"/>
      <c r="ES263" s="90"/>
      <c r="ET263" s="90"/>
      <c r="EU263" s="90"/>
      <c r="EV263" s="90"/>
      <c r="EW263" s="90"/>
      <c r="EX263" s="90"/>
      <c r="EY263" s="90"/>
      <c r="EZ263" s="90"/>
      <c r="FA263" s="90"/>
      <c r="FB263" s="90"/>
      <c r="FC263" s="90"/>
      <c r="FD263" s="90"/>
      <c r="FE263" s="90"/>
      <c r="FF263" s="90"/>
      <c r="FG263" s="90"/>
      <c r="FH263" s="90"/>
      <c r="FI263" s="90"/>
      <c r="FJ263" s="90"/>
      <c r="FK263" s="90"/>
      <c r="FL263" s="90"/>
      <c r="FM263" s="90"/>
      <c r="FN263" s="90"/>
      <c r="FO263" s="90"/>
      <c r="FP263" s="90"/>
      <c r="FQ263" s="90"/>
      <c r="FR263" s="90"/>
      <c r="FS263" s="90"/>
      <c r="FT263" s="90"/>
      <c r="FU263" s="90"/>
      <c r="FV263" s="90"/>
      <c r="FW263" s="90"/>
      <c r="FX263" s="90"/>
      <c r="FY263" s="90"/>
      <c r="FZ263" s="90"/>
      <c r="GA263" s="90"/>
      <c r="GB263" s="90"/>
      <c r="GC263" s="90"/>
      <c r="GD263" s="90"/>
      <c r="GE263" s="90"/>
      <c r="GF263" s="90"/>
      <c r="GG263" s="90"/>
      <c r="GH263" s="90"/>
      <c r="GI263" s="90"/>
      <c r="GJ263" s="90"/>
      <c r="GK263" s="90"/>
      <c r="GL263" s="90"/>
      <c r="GM263" s="90"/>
      <c r="GN263" s="90"/>
      <c r="GO263" s="90"/>
      <c r="GP263" s="90"/>
      <c r="GQ263" s="90"/>
      <c r="GR263" s="90"/>
      <c r="GS263" s="90"/>
      <c r="GT263" s="90"/>
      <c r="GU263" s="90"/>
      <c r="GV263" s="90"/>
      <c r="GW263" s="90"/>
      <c r="GX263" s="90"/>
      <c r="GY263" s="90"/>
      <c r="GZ263" s="90"/>
      <c r="HA263" s="90"/>
      <c r="HB263" s="90"/>
      <c r="HC263" s="90"/>
      <c r="HD263" s="90"/>
      <c r="HE263" s="90"/>
      <c r="HF263" s="90"/>
      <c r="HG263" s="90"/>
      <c r="HH263" s="90"/>
      <c r="HI263" s="90"/>
      <c r="HJ263" s="90"/>
      <c r="HK263" s="90"/>
      <c r="HL263" s="90"/>
      <c r="HM263" s="90"/>
      <c r="HN263" s="90"/>
      <c r="HO263" s="90"/>
      <c r="HP263" s="90"/>
      <c r="HQ263" s="90"/>
      <c r="HR263" s="90"/>
      <c r="HS263" s="90"/>
    </row>
    <row r="264" spans="1:227" s="167" customFormat="1" ht="17.600000000000001" x14ac:dyDescent="0.4">
      <c r="A264" s="868" t="s">
        <v>38</v>
      </c>
      <c r="B264" s="868" t="s">
        <v>80</v>
      </c>
      <c r="C264" s="870" t="s">
        <v>89</v>
      </c>
      <c r="D264" s="57" t="s">
        <v>95</v>
      </c>
      <c r="E264" s="182"/>
      <c r="F264" s="20">
        <v>1.9599999999999999E-2</v>
      </c>
      <c r="G264" s="21"/>
      <c r="H264" s="1370">
        <v>5.33E-2</v>
      </c>
      <c r="I264" s="21"/>
      <c r="J264" s="21"/>
      <c r="K264" s="499"/>
      <c r="L264" s="512">
        <v>27</v>
      </c>
      <c r="M264" s="513">
        <v>73</v>
      </c>
      <c r="N264" s="504">
        <f t="shared" si="97"/>
        <v>1</v>
      </c>
      <c r="O264" s="59"/>
      <c r="P264" s="43"/>
      <c r="Q264" s="23"/>
      <c r="R264" s="23"/>
      <c r="S264" s="91"/>
      <c r="T264" s="25"/>
      <c r="U264" s="1042">
        <v>17.079999999999998</v>
      </c>
      <c r="V264" s="22">
        <v>38.6</v>
      </c>
      <c r="W264" s="1042"/>
      <c r="X264" s="22"/>
      <c r="Y264" s="23"/>
      <c r="Z264" s="26">
        <v>383</v>
      </c>
      <c r="AA264" s="27">
        <f t="shared" si="98"/>
        <v>0</v>
      </c>
      <c r="AB264" s="92"/>
      <c r="AC264" s="93"/>
      <c r="AD264" s="94"/>
      <c r="AE264" s="93"/>
      <c r="AF264" s="93"/>
      <c r="AG264" s="93"/>
      <c r="AH264" s="1050"/>
      <c r="AI264" s="708"/>
      <c r="AJ264" s="708"/>
      <c r="AK264" s="708"/>
      <c r="AL264" s="792"/>
      <c r="AM264" s="1066"/>
      <c r="AN264" s="177"/>
      <c r="AO264" s="177"/>
      <c r="AP264" s="177"/>
      <c r="AQ264" s="178"/>
      <c r="AR264" s="177"/>
      <c r="AS264" s="177"/>
      <c r="AT264" s="177"/>
      <c r="AU264" s="177"/>
      <c r="AV264" s="177"/>
      <c r="AW264" s="177"/>
      <c r="AX264" s="821"/>
      <c r="AY264" s="1093"/>
      <c r="AZ264" s="118"/>
      <c r="BA264" s="118"/>
      <c r="BB264" s="119"/>
      <c r="BC264" s="90"/>
      <c r="BD264" s="90"/>
      <c r="BE264" s="90"/>
      <c r="BF264" s="90"/>
      <c r="BG264" s="90"/>
      <c r="BH264" s="90"/>
      <c r="BI264" s="90"/>
      <c r="BJ264" s="90"/>
      <c r="BK264" s="90"/>
      <c r="BL264" s="90"/>
      <c r="BM264" s="90"/>
      <c r="BN264" s="90"/>
      <c r="BO264" s="90"/>
      <c r="BP264" s="90"/>
      <c r="BQ264" s="90"/>
      <c r="BR264" s="90"/>
      <c r="BS264" s="90"/>
      <c r="BT264" s="90"/>
      <c r="BU264" s="90"/>
      <c r="BV264" s="90"/>
      <c r="BW264" s="90"/>
      <c r="BX264" s="90"/>
      <c r="BY264" s="90"/>
      <c r="BZ264" s="90"/>
      <c r="CA264" s="90"/>
      <c r="CB264" s="90"/>
      <c r="CC264" s="90"/>
      <c r="CD264" s="90"/>
      <c r="CE264" s="90"/>
      <c r="CF264" s="90"/>
      <c r="CG264" s="90"/>
      <c r="CH264" s="90"/>
      <c r="CI264" s="90"/>
      <c r="CJ264" s="90"/>
      <c r="CK264" s="90"/>
      <c r="CL264" s="90"/>
      <c r="CM264" s="90"/>
      <c r="CN264" s="90"/>
      <c r="CO264" s="90"/>
      <c r="CP264" s="90"/>
      <c r="CQ264" s="90"/>
      <c r="CR264" s="90"/>
      <c r="CS264" s="90"/>
      <c r="CT264" s="90"/>
      <c r="CU264" s="90"/>
      <c r="CV264" s="90"/>
      <c r="CW264" s="90"/>
      <c r="CX264" s="90"/>
      <c r="CY264" s="90"/>
      <c r="CZ264" s="90"/>
      <c r="DA264" s="90"/>
      <c r="DB264" s="90"/>
      <c r="DC264" s="90"/>
      <c r="DD264" s="90"/>
      <c r="DE264" s="90"/>
      <c r="DF264" s="90"/>
      <c r="DG264" s="90"/>
      <c r="DH264" s="90"/>
      <c r="DI264" s="90"/>
      <c r="DJ264" s="90"/>
      <c r="DK264" s="90"/>
      <c r="DL264" s="90"/>
      <c r="DM264" s="90"/>
      <c r="DN264" s="90"/>
      <c r="DO264" s="90"/>
      <c r="DP264" s="90"/>
      <c r="DQ264" s="90"/>
      <c r="DR264" s="90"/>
      <c r="DS264" s="90"/>
      <c r="DT264" s="90"/>
      <c r="DU264" s="90"/>
      <c r="DV264" s="90"/>
      <c r="DW264" s="90"/>
      <c r="DX264" s="90"/>
      <c r="DY264" s="90"/>
      <c r="DZ264" s="90"/>
      <c r="EA264" s="90"/>
      <c r="EB264" s="90"/>
      <c r="EC264" s="90"/>
      <c r="ED264" s="90"/>
      <c r="EE264" s="90"/>
      <c r="EF264" s="90"/>
      <c r="EG264" s="90"/>
      <c r="EH264" s="90"/>
      <c r="EI264" s="90"/>
      <c r="EJ264" s="90"/>
      <c r="EK264" s="90"/>
      <c r="EL264" s="90"/>
      <c r="EM264" s="90"/>
      <c r="EN264" s="90"/>
      <c r="EO264" s="90"/>
      <c r="EP264" s="90"/>
      <c r="EQ264" s="90"/>
      <c r="ER264" s="90"/>
      <c r="ES264" s="90"/>
      <c r="ET264" s="90"/>
      <c r="EU264" s="90"/>
      <c r="EV264" s="90"/>
      <c r="EW264" s="90"/>
      <c r="EX264" s="90"/>
      <c r="EY264" s="90"/>
      <c r="EZ264" s="90"/>
      <c r="FA264" s="90"/>
      <c r="FB264" s="90"/>
      <c r="FC264" s="90"/>
      <c r="FD264" s="90"/>
      <c r="FE264" s="90"/>
      <c r="FF264" s="90"/>
      <c r="FG264" s="90"/>
      <c r="FH264" s="90"/>
      <c r="FI264" s="90"/>
      <c r="FJ264" s="90"/>
      <c r="FK264" s="90"/>
      <c r="FL264" s="90"/>
      <c r="FM264" s="90"/>
      <c r="FN264" s="90"/>
      <c r="FO264" s="90"/>
      <c r="FP264" s="90"/>
      <c r="FQ264" s="90"/>
      <c r="FR264" s="90"/>
      <c r="FS264" s="90"/>
      <c r="FT264" s="90"/>
      <c r="FU264" s="90"/>
      <c r="FV264" s="90"/>
      <c r="FW264" s="90"/>
      <c r="FX264" s="90"/>
      <c r="FY264" s="90"/>
      <c r="FZ264" s="90"/>
      <c r="GA264" s="90"/>
      <c r="GB264" s="90"/>
      <c r="GC264" s="90"/>
      <c r="GD264" s="90"/>
      <c r="GE264" s="90"/>
      <c r="GF264" s="90"/>
      <c r="GG264" s="90"/>
      <c r="GH264" s="90"/>
      <c r="GI264" s="90"/>
      <c r="GJ264" s="90"/>
      <c r="GK264" s="90"/>
      <c r="GL264" s="90"/>
      <c r="GM264" s="90"/>
      <c r="GN264" s="90"/>
      <c r="GO264" s="90"/>
      <c r="GP264" s="90"/>
      <c r="GQ264" s="90"/>
      <c r="GR264" s="90"/>
      <c r="GS264" s="90"/>
      <c r="GT264" s="90"/>
      <c r="GU264" s="90"/>
      <c r="GV264" s="90"/>
      <c r="GW264" s="90"/>
      <c r="GX264" s="90"/>
      <c r="GY264" s="90"/>
      <c r="GZ264" s="90"/>
      <c r="HA264" s="90"/>
      <c r="HB264" s="90"/>
      <c r="HC264" s="90"/>
      <c r="HD264" s="90"/>
      <c r="HE264" s="90"/>
      <c r="HF264" s="90"/>
      <c r="HG264" s="90"/>
      <c r="HH264" s="90"/>
      <c r="HI264" s="90"/>
      <c r="HJ264" s="90"/>
      <c r="HK264" s="90"/>
      <c r="HL264" s="90"/>
      <c r="HM264" s="90"/>
      <c r="HN264" s="90"/>
      <c r="HO264" s="90"/>
      <c r="HP264" s="90"/>
      <c r="HQ264" s="90"/>
      <c r="HR264" s="90"/>
      <c r="HS264" s="90"/>
    </row>
    <row r="265" spans="1:227" s="167" customFormat="1" ht="17.600000000000001" x14ac:dyDescent="0.4">
      <c r="A265" s="868" t="s">
        <v>38</v>
      </c>
      <c r="B265" s="868" t="s">
        <v>80</v>
      </c>
      <c r="C265" s="870" t="s">
        <v>89</v>
      </c>
      <c r="D265" s="57" t="s">
        <v>94</v>
      </c>
      <c r="E265" s="182"/>
      <c r="F265" s="43"/>
      <c r="G265" s="43"/>
      <c r="H265" s="43">
        <v>8.1000000000000003E-2</v>
      </c>
      <c r="I265" s="43"/>
      <c r="J265" s="43"/>
      <c r="K265" s="43">
        <f>SUM(F265:J265)</f>
        <v>8.1000000000000003E-2</v>
      </c>
      <c r="L265" s="512">
        <f t="shared" ref="L265:L295" si="99">IF(K265&gt;0,IF(ISNUMBER(F265),F265,0)/K265*100,"")</f>
        <v>0</v>
      </c>
      <c r="M265" s="513">
        <f t="shared" ref="M265:M295" si="100">IF(K265&gt;0,(IF(ISNUMBER(G265),G265,0)+IF(ISNUMBER(H265),H265,0))/K265*100,"")</f>
        <v>100</v>
      </c>
      <c r="N265" s="504">
        <f t="shared" si="97"/>
        <v>2</v>
      </c>
      <c r="O265" s="59"/>
      <c r="P265" s="43">
        <f>[1]JH_2015!L45/1000000</f>
        <v>8.1782999999999995E-2</v>
      </c>
      <c r="Q265" s="23"/>
      <c r="R265" s="23" t="s">
        <v>42</v>
      </c>
      <c r="S265" s="24">
        <f>+T265/P265</f>
        <v>0.17095239842020959</v>
      </c>
      <c r="T265" s="25">
        <f>[1]JH_2015!V45/1000000</f>
        <v>1.3981E-2</v>
      </c>
      <c r="U265" s="1042">
        <v>15.43</v>
      </c>
      <c r="V265" s="22">
        <v>39.6</v>
      </c>
      <c r="W265" s="1042"/>
      <c r="X265" s="22"/>
      <c r="Y265" s="23"/>
      <c r="Z265" s="26">
        <v>2884</v>
      </c>
      <c r="AA265" s="27">
        <f t="shared" si="98"/>
        <v>77.691752322687279</v>
      </c>
      <c r="AB265" s="92"/>
      <c r="AC265" s="93"/>
      <c r="AD265" s="94"/>
      <c r="AE265" s="93"/>
      <c r="AF265" s="93"/>
      <c r="AG265" s="93"/>
      <c r="AH265" s="1049">
        <f>K265</f>
        <v>8.1000000000000003E-2</v>
      </c>
      <c r="AI265" s="708"/>
      <c r="AJ265" s="708"/>
      <c r="AK265" s="708"/>
      <c r="AL265" s="792"/>
      <c r="AM265" s="1066">
        <v>8.1000000000000003E-2</v>
      </c>
      <c r="AN265" s="177">
        <v>0.09</v>
      </c>
      <c r="AO265" s="177">
        <f>AVERAGE(AN265,AP265)</f>
        <v>0.1055</v>
      </c>
      <c r="AP265" s="177">
        <v>0.121</v>
      </c>
      <c r="AQ265" s="178">
        <f>AM265</f>
        <v>8.1000000000000003E-2</v>
      </c>
      <c r="AR265" s="177">
        <v>9.6000000000000002E-2</v>
      </c>
      <c r="AS265" s="177">
        <f>AVERAGE(AR265,AT265)</f>
        <v>0.1095</v>
      </c>
      <c r="AT265" s="177">
        <v>0.123</v>
      </c>
      <c r="AU265" s="177"/>
      <c r="AV265" s="177">
        <v>0.158</v>
      </c>
      <c r="AW265" s="177"/>
      <c r="AX265" s="821">
        <v>-7.6999999999999999E-2</v>
      </c>
      <c r="AY265" s="1093"/>
      <c r="AZ265" s="118"/>
      <c r="BA265" s="118"/>
      <c r="BB265" s="119"/>
      <c r="BC265" s="90"/>
      <c r="BD265" s="90"/>
      <c r="BE265" s="90"/>
      <c r="BF265" s="90"/>
      <c r="BG265" s="90"/>
      <c r="BH265" s="90"/>
      <c r="BI265" s="90"/>
      <c r="BJ265" s="90"/>
      <c r="BK265" s="90"/>
      <c r="BL265" s="90"/>
      <c r="BM265" s="90"/>
      <c r="BN265" s="90"/>
      <c r="BO265" s="90"/>
      <c r="BP265" s="90"/>
      <c r="BQ265" s="90"/>
      <c r="BR265" s="90"/>
      <c r="BS265" s="90"/>
      <c r="BT265" s="90"/>
      <c r="BU265" s="90"/>
      <c r="BV265" s="90"/>
      <c r="BW265" s="90"/>
      <c r="BX265" s="90"/>
      <c r="BY265" s="90"/>
      <c r="BZ265" s="90"/>
      <c r="CA265" s="90"/>
      <c r="CB265" s="90"/>
      <c r="CC265" s="90"/>
      <c r="CD265" s="90"/>
      <c r="CE265" s="90"/>
      <c r="CF265" s="90"/>
      <c r="CG265" s="90"/>
      <c r="CH265" s="90"/>
      <c r="CI265" s="90"/>
      <c r="CJ265" s="90"/>
      <c r="CK265" s="90"/>
      <c r="CL265" s="90"/>
      <c r="CM265" s="90"/>
      <c r="CN265" s="90"/>
      <c r="CO265" s="90"/>
      <c r="CP265" s="90"/>
      <c r="CQ265" s="90"/>
      <c r="CR265" s="90"/>
      <c r="CS265" s="90"/>
      <c r="CT265" s="90"/>
      <c r="CU265" s="90"/>
      <c r="CV265" s="90"/>
      <c r="CW265" s="90"/>
      <c r="CX265" s="90"/>
      <c r="CY265" s="90"/>
      <c r="CZ265" s="90"/>
      <c r="DA265" s="90"/>
      <c r="DB265" s="90"/>
      <c r="DC265" s="90"/>
      <c r="DD265" s="90"/>
      <c r="DE265" s="90"/>
      <c r="DF265" s="90"/>
      <c r="DG265" s="90"/>
      <c r="DH265" s="90"/>
      <c r="DI265" s="90"/>
      <c r="DJ265" s="90"/>
      <c r="DK265" s="90"/>
      <c r="DL265" s="90"/>
      <c r="DM265" s="90"/>
      <c r="DN265" s="90"/>
      <c r="DO265" s="90"/>
      <c r="DP265" s="90"/>
      <c r="DQ265" s="90"/>
      <c r="DR265" s="90"/>
      <c r="DS265" s="90"/>
      <c r="DT265" s="90"/>
      <c r="DU265" s="90"/>
      <c r="DV265" s="90"/>
      <c r="DW265" s="90"/>
      <c r="DX265" s="90"/>
      <c r="DY265" s="90"/>
      <c r="DZ265" s="90"/>
      <c r="EA265" s="90"/>
      <c r="EB265" s="90"/>
      <c r="EC265" s="90"/>
      <c r="ED265" s="90"/>
      <c r="EE265" s="90"/>
      <c r="EF265" s="90"/>
      <c r="EG265" s="90"/>
      <c r="EH265" s="90"/>
      <c r="EI265" s="90"/>
      <c r="EJ265" s="90"/>
      <c r="EK265" s="90"/>
      <c r="EL265" s="90"/>
      <c r="EM265" s="90"/>
      <c r="EN265" s="90"/>
      <c r="EO265" s="90"/>
      <c r="EP265" s="90"/>
      <c r="EQ265" s="90"/>
      <c r="ER265" s="90"/>
      <c r="ES265" s="90"/>
      <c r="ET265" s="90"/>
      <c r="EU265" s="90"/>
      <c r="EV265" s="90"/>
      <c r="EW265" s="90"/>
      <c r="EX265" s="90"/>
      <c r="EY265" s="90"/>
      <c r="EZ265" s="90"/>
      <c r="FA265" s="90"/>
      <c r="FB265" s="90"/>
      <c r="FC265" s="90"/>
      <c r="FD265" s="90"/>
      <c r="FE265" s="90"/>
      <c r="FF265" s="90"/>
      <c r="FG265" s="90"/>
      <c r="FH265" s="90"/>
      <c r="FI265" s="90"/>
      <c r="FJ265" s="90"/>
      <c r="FK265" s="90"/>
      <c r="FL265" s="90"/>
      <c r="FM265" s="90"/>
      <c r="FN265" s="90"/>
      <c r="FO265" s="90"/>
      <c r="FP265" s="90"/>
      <c r="FQ265" s="90"/>
      <c r="FR265" s="90"/>
      <c r="FS265" s="90"/>
      <c r="FT265" s="90"/>
      <c r="FU265" s="90"/>
      <c r="FV265" s="90"/>
      <c r="FW265" s="90"/>
      <c r="FX265" s="90"/>
      <c r="FY265" s="90"/>
      <c r="FZ265" s="90"/>
      <c r="GA265" s="90"/>
      <c r="GB265" s="90"/>
      <c r="GC265" s="90"/>
      <c r="GD265" s="90"/>
      <c r="GE265" s="90"/>
      <c r="GF265" s="90"/>
      <c r="GG265" s="90"/>
      <c r="GH265" s="90"/>
      <c r="GI265" s="90"/>
      <c r="GJ265" s="90"/>
      <c r="GK265" s="90"/>
      <c r="GL265" s="90"/>
      <c r="GM265" s="90"/>
      <c r="GN265" s="90"/>
      <c r="GO265" s="90"/>
      <c r="GP265" s="90"/>
      <c r="GQ265" s="90"/>
      <c r="GR265" s="90"/>
      <c r="GS265" s="90"/>
      <c r="GT265" s="90"/>
      <c r="GU265" s="90"/>
      <c r="GV265" s="90"/>
      <c r="GW265" s="90"/>
      <c r="GX265" s="90"/>
      <c r="GY265" s="90"/>
      <c r="GZ265" s="90"/>
      <c r="HA265" s="90"/>
      <c r="HB265" s="90"/>
      <c r="HC265" s="90"/>
      <c r="HD265" s="90"/>
      <c r="HE265" s="90"/>
      <c r="HF265" s="90"/>
      <c r="HG265" s="90"/>
      <c r="HH265" s="90"/>
      <c r="HI265" s="90"/>
      <c r="HJ265" s="90"/>
      <c r="HK265" s="90"/>
      <c r="HL265" s="90"/>
      <c r="HM265" s="90"/>
      <c r="HN265" s="90"/>
      <c r="HO265" s="90"/>
      <c r="HP265" s="90"/>
      <c r="HQ265" s="90"/>
      <c r="HR265" s="90"/>
      <c r="HS265" s="90"/>
    </row>
    <row r="266" spans="1:227" s="167" customFormat="1" ht="17.600000000000001" x14ac:dyDescent="0.4">
      <c r="A266" s="868" t="s">
        <v>38</v>
      </c>
      <c r="B266" s="868" t="s">
        <v>80</v>
      </c>
      <c r="C266" s="869" t="s">
        <v>89</v>
      </c>
      <c r="D266" s="57" t="s">
        <v>96</v>
      </c>
      <c r="E266" s="182"/>
      <c r="F266" s="20"/>
      <c r="G266" s="21"/>
      <c r="H266" s="1370">
        <v>0.375</v>
      </c>
      <c r="I266" s="21"/>
      <c r="J266" s="21"/>
      <c r="K266" s="1381">
        <v>0.375</v>
      </c>
      <c r="L266" s="512">
        <f t="shared" si="99"/>
        <v>0</v>
      </c>
      <c r="M266" s="513">
        <f t="shared" si="100"/>
        <v>100</v>
      </c>
      <c r="N266" s="504">
        <f t="shared" si="97"/>
        <v>2</v>
      </c>
      <c r="O266" s="59"/>
      <c r="P266" s="43">
        <f>[1]JH_2015!L46/1000000</f>
        <v>0.50079600000000002</v>
      </c>
      <c r="Q266" s="23"/>
      <c r="R266" s="23" t="s">
        <v>42</v>
      </c>
      <c r="S266" s="24">
        <f>+T266/P266</f>
        <v>6.0298005575124401E-2</v>
      </c>
      <c r="T266" s="113">
        <f>[1]JH_2015!V46/1000000</f>
        <v>3.0197000000000002E-2</v>
      </c>
      <c r="U266" s="1042">
        <v>68.94</v>
      </c>
      <c r="V266" s="22">
        <v>44.9</v>
      </c>
      <c r="W266" s="1042"/>
      <c r="X266" s="22"/>
      <c r="Y266" s="23"/>
      <c r="Z266" s="26">
        <v>8378</v>
      </c>
      <c r="AA266" s="27">
        <f t="shared" si="98"/>
        <v>163.76746665271409</v>
      </c>
      <c r="AB266" s="28"/>
      <c r="AC266" s="29"/>
      <c r="AD266" s="30"/>
      <c r="AE266" s="29"/>
      <c r="AF266" s="29"/>
      <c r="AG266" s="29"/>
      <c r="AH266" s="1049">
        <f>K266</f>
        <v>0.375</v>
      </c>
      <c r="AI266" s="708"/>
      <c r="AJ266" s="708"/>
      <c r="AK266" s="708"/>
      <c r="AL266" s="792"/>
      <c r="AM266" s="1066">
        <v>0.45300000000000001</v>
      </c>
      <c r="AN266" s="179">
        <v>0.503</v>
      </c>
      <c r="AO266" s="177">
        <f>AVERAGE(AN266,AP266)</f>
        <v>0.59000000000000008</v>
      </c>
      <c r="AP266" s="179">
        <v>0.67700000000000005</v>
      </c>
      <c r="AQ266" s="178">
        <f>AM266</f>
        <v>0.45300000000000001</v>
      </c>
      <c r="AR266" s="179">
        <v>0.55700000000000005</v>
      </c>
      <c r="AS266" s="177">
        <f>AVERAGE(AR266,AT266)</f>
        <v>0.65300000000000002</v>
      </c>
      <c r="AT266" s="177">
        <v>0.749</v>
      </c>
      <c r="AU266" s="177"/>
      <c r="AV266" s="179">
        <v>1.006</v>
      </c>
      <c r="AW266" s="179"/>
      <c r="AX266" s="547">
        <v>-0.63100000000000001</v>
      </c>
      <c r="AY266" s="1097"/>
      <c r="AZ266" s="142"/>
      <c r="BA266" s="118"/>
      <c r="BB266" s="119"/>
      <c r="BC266" s="90"/>
      <c r="BD266" s="90"/>
      <c r="BE266" s="90"/>
      <c r="BF266" s="90"/>
      <c r="BG266" s="90"/>
      <c r="BH266" s="90"/>
      <c r="BI266" s="90"/>
      <c r="BJ266" s="90"/>
      <c r="BK266" s="90"/>
      <c r="BL266" s="90"/>
      <c r="BM266" s="90"/>
      <c r="BN266" s="90"/>
      <c r="BO266" s="90"/>
      <c r="BP266" s="90"/>
      <c r="BQ266" s="90"/>
      <c r="BR266" s="90"/>
      <c r="BS266" s="90"/>
      <c r="BT266" s="90"/>
      <c r="BU266" s="90"/>
      <c r="BV266" s="90"/>
      <c r="BW266" s="90"/>
      <c r="BX266" s="90"/>
      <c r="BY266" s="90"/>
      <c r="BZ266" s="90"/>
      <c r="CA266" s="90"/>
      <c r="CB266" s="90"/>
      <c r="CC266" s="90"/>
      <c r="CD266" s="90"/>
      <c r="CE266" s="90"/>
      <c r="CF266" s="90"/>
      <c r="CG266" s="90"/>
      <c r="CH266" s="90"/>
      <c r="CI266" s="90"/>
      <c r="CJ266" s="90"/>
      <c r="CK266" s="90"/>
      <c r="CL266" s="90"/>
      <c r="CM266" s="90"/>
      <c r="CN266" s="90"/>
      <c r="CO266" s="90"/>
      <c r="CP266" s="90"/>
      <c r="CQ266" s="90"/>
      <c r="CR266" s="90"/>
      <c r="CS266" s="90"/>
      <c r="CT266" s="90"/>
      <c r="CU266" s="90"/>
      <c r="CV266" s="90"/>
      <c r="CW266" s="90"/>
      <c r="CX266" s="90"/>
      <c r="CY266" s="90"/>
      <c r="CZ266" s="90"/>
      <c r="DA266" s="90"/>
      <c r="DB266" s="90"/>
      <c r="DC266" s="90"/>
      <c r="DD266" s="90"/>
      <c r="DE266" s="90"/>
      <c r="DF266" s="90"/>
      <c r="DG266" s="90"/>
      <c r="DH266" s="90"/>
      <c r="DI266" s="90"/>
      <c r="DJ266" s="90"/>
      <c r="DK266" s="90"/>
      <c r="DL266" s="90"/>
      <c r="DM266" s="90"/>
      <c r="DN266" s="90"/>
      <c r="DO266" s="90"/>
      <c r="DP266" s="90"/>
      <c r="DQ266" s="90"/>
      <c r="DR266" s="90"/>
      <c r="DS266" s="90"/>
      <c r="DT266" s="90"/>
      <c r="DU266" s="90"/>
      <c r="DV266" s="90"/>
      <c r="DW266" s="90"/>
      <c r="DX266" s="90"/>
      <c r="DY266" s="90"/>
      <c r="DZ266" s="90"/>
      <c r="EA266" s="90"/>
      <c r="EB266" s="90"/>
      <c r="EC266" s="90"/>
      <c r="ED266" s="90"/>
      <c r="EE266" s="90"/>
      <c r="EF266" s="90"/>
      <c r="EG266" s="90"/>
      <c r="EH266" s="90"/>
      <c r="EI266" s="90"/>
      <c r="EJ266" s="90"/>
      <c r="EK266" s="90"/>
      <c r="EL266" s="90"/>
      <c r="EM266" s="90"/>
      <c r="EN266" s="90"/>
      <c r="EO266" s="90"/>
      <c r="EP266" s="90"/>
      <c r="EQ266" s="90"/>
      <c r="ER266" s="90"/>
      <c r="ES266" s="90"/>
      <c r="ET266" s="90"/>
      <c r="EU266" s="90"/>
      <c r="EV266" s="90"/>
      <c r="EW266" s="90"/>
      <c r="EX266" s="90"/>
      <c r="EY266" s="90"/>
      <c r="EZ266" s="90"/>
      <c r="FA266" s="90"/>
      <c r="FB266" s="90"/>
      <c r="FC266" s="90"/>
      <c r="FD266" s="90"/>
      <c r="FE266" s="90"/>
      <c r="FF266" s="90"/>
      <c r="FG266" s="90"/>
      <c r="FH266" s="90"/>
      <c r="FI266" s="90"/>
      <c r="FJ266" s="90"/>
      <c r="FK266" s="90"/>
      <c r="FL266" s="90"/>
      <c r="FM266" s="90"/>
      <c r="FN266" s="90"/>
      <c r="FO266" s="90"/>
      <c r="FP266" s="90"/>
      <c r="FQ266" s="90"/>
      <c r="FR266" s="90"/>
      <c r="FS266" s="90"/>
      <c r="FT266" s="90"/>
      <c r="FU266" s="90"/>
      <c r="FV266" s="90"/>
      <c r="FW266" s="90"/>
      <c r="FX266" s="90"/>
      <c r="FY266" s="90"/>
      <c r="FZ266" s="90"/>
      <c r="GA266" s="90"/>
      <c r="GB266" s="90"/>
      <c r="GC266" s="90"/>
      <c r="GD266" s="90"/>
      <c r="GE266" s="90"/>
      <c r="GF266" s="90"/>
      <c r="GG266" s="90"/>
      <c r="GH266" s="90"/>
      <c r="GI266" s="90"/>
      <c r="GJ266" s="90"/>
      <c r="GK266" s="90"/>
      <c r="GL266" s="90"/>
      <c r="GM266" s="90"/>
      <c r="GN266" s="90"/>
      <c r="GO266" s="90"/>
      <c r="GP266" s="90"/>
      <c r="GQ266" s="90"/>
      <c r="GR266" s="90"/>
      <c r="GS266" s="90"/>
      <c r="GT266" s="90"/>
      <c r="GU266" s="90"/>
      <c r="GV266" s="90"/>
      <c r="GW266" s="90"/>
      <c r="GX266" s="90"/>
      <c r="GY266" s="90"/>
      <c r="GZ266" s="90"/>
      <c r="HA266" s="90"/>
      <c r="HB266" s="90"/>
      <c r="HC266" s="90"/>
      <c r="HD266" s="90"/>
      <c r="HE266" s="90"/>
      <c r="HF266" s="90"/>
      <c r="HG266" s="90"/>
      <c r="HH266" s="90"/>
      <c r="HI266" s="90"/>
      <c r="HJ266" s="90"/>
      <c r="HK266" s="90"/>
      <c r="HL266" s="90"/>
      <c r="HM266" s="90"/>
      <c r="HN266" s="90"/>
      <c r="HO266" s="90"/>
      <c r="HP266" s="90"/>
      <c r="HQ266" s="90"/>
      <c r="HR266" s="90"/>
      <c r="HS266" s="90"/>
    </row>
    <row r="267" spans="1:227" s="167" customFormat="1" ht="17.600000000000001" x14ac:dyDescent="0.4">
      <c r="A267" s="868" t="s">
        <v>38</v>
      </c>
      <c r="B267" s="868" t="s">
        <v>80</v>
      </c>
      <c r="C267" s="869" t="s">
        <v>89</v>
      </c>
      <c r="D267" s="16" t="s">
        <v>97</v>
      </c>
      <c r="E267" s="181"/>
      <c r="F267" s="20"/>
      <c r="G267" s="21">
        <v>1.56</v>
      </c>
      <c r="H267" s="21"/>
      <c r="I267" s="21"/>
      <c r="J267" s="21"/>
      <c r="K267" s="500">
        <f>SUM(F267:J267)</f>
        <v>1.56</v>
      </c>
      <c r="L267" s="512">
        <f t="shared" si="99"/>
        <v>0</v>
      </c>
      <c r="M267" s="513">
        <f t="shared" si="100"/>
        <v>100</v>
      </c>
      <c r="N267" s="504">
        <f t="shared" si="97"/>
        <v>3</v>
      </c>
      <c r="O267" s="59"/>
      <c r="P267" s="43">
        <f>[1]JH_2015!L47/1000000</f>
        <v>1.370625</v>
      </c>
      <c r="Q267" s="23"/>
      <c r="R267" s="23" t="s">
        <v>42</v>
      </c>
      <c r="S267" s="24">
        <f>+T267/P267</f>
        <v>0.23983657090743277</v>
      </c>
      <c r="T267" s="113">
        <f>[1]JH_2015!V47/1000000</f>
        <v>0.32872600000000002</v>
      </c>
      <c r="U267" s="1042">
        <v>27.75</v>
      </c>
      <c r="V267" s="22">
        <v>65.400000000000006</v>
      </c>
      <c r="W267" s="1042"/>
      <c r="X267" s="22"/>
      <c r="Y267" s="23"/>
      <c r="Z267" s="26">
        <v>15920</v>
      </c>
      <c r="AA267" s="27">
        <f t="shared" si="98"/>
        <v>235.87543883802576</v>
      </c>
      <c r="AB267" s="28"/>
      <c r="AC267" s="29"/>
      <c r="AD267" s="30"/>
      <c r="AE267" s="29"/>
      <c r="AF267" s="29"/>
      <c r="AG267" s="93"/>
      <c r="AH267" s="1049">
        <f>K267</f>
        <v>1.56</v>
      </c>
      <c r="AI267" s="708"/>
      <c r="AJ267" s="708"/>
      <c r="AK267" s="708"/>
      <c r="AL267" s="792"/>
      <c r="AM267" s="1066">
        <v>1.4590000000000001</v>
      </c>
      <c r="AN267" s="177">
        <v>1.734</v>
      </c>
      <c r="AO267" s="177">
        <f>AVERAGE(AN267,AP267)</f>
        <v>2.2875000000000001</v>
      </c>
      <c r="AP267" s="177">
        <v>2.8410000000000002</v>
      </c>
      <c r="AQ267" s="178">
        <f>AM267</f>
        <v>1.4590000000000001</v>
      </c>
      <c r="AR267" s="177">
        <v>1.8560000000000001</v>
      </c>
      <c r="AS267" s="177">
        <f>AVERAGE(AR267,AT267)</f>
        <v>2.2370000000000001</v>
      </c>
      <c r="AT267" s="177">
        <v>2.6179999999999999</v>
      </c>
      <c r="AU267" s="177"/>
      <c r="AV267" s="177">
        <v>3.6920000000000002</v>
      </c>
      <c r="AW267" s="177"/>
      <c r="AX267" s="821">
        <v>-2.1320000000000001</v>
      </c>
      <c r="AY267" s="1097"/>
      <c r="AZ267" s="142"/>
      <c r="BA267" s="118"/>
      <c r="BB267" s="119"/>
      <c r="BC267" s="90"/>
      <c r="BD267" s="90"/>
      <c r="BE267" s="90"/>
      <c r="BF267" s="90"/>
      <c r="BG267" s="90"/>
      <c r="BH267" s="90"/>
      <c r="BI267" s="90"/>
      <c r="BJ267" s="90"/>
      <c r="BK267" s="90"/>
      <c r="BL267" s="90"/>
      <c r="BM267" s="90"/>
      <c r="BN267" s="90"/>
      <c r="BO267" s="90"/>
      <c r="BP267" s="90"/>
      <c r="BQ267" s="90"/>
      <c r="BR267" s="90"/>
      <c r="BS267" s="90"/>
      <c r="BT267" s="90"/>
      <c r="BU267" s="90"/>
      <c r="BV267" s="90"/>
      <c r="BW267" s="90"/>
      <c r="BX267" s="90"/>
      <c r="BY267" s="90"/>
      <c r="BZ267" s="90"/>
      <c r="CA267" s="90"/>
      <c r="CB267" s="90"/>
      <c r="CC267" s="90"/>
      <c r="CD267" s="90"/>
      <c r="CE267" s="90"/>
      <c r="CF267" s="90"/>
      <c r="CG267" s="90"/>
      <c r="CH267" s="90"/>
      <c r="CI267" s="90"/>
      <c r="CJ267" s="90"/>
      <c r="CK267" s="90"/>
      <c r="CL267" s="90"/>
      <c r="CM267" s="90"/>
      <c r="CN267" s="90"/>
      <c r="CO267" s="90"/>
      <c r="CP267" s="90"/>
      <c r="CQ267" s="90"/>
      <c r="CR267" s="90"/>
      <c r="CS267" s="90"/>
      <c r="CT267" s="90"/>
      <c r="CU267" s="90"/>
      <c r="CV267" s="90"/>
      <c r="CW267" s="90"/>
      <c r="CX267" s="90"/>
      <c r="CY267" s="90"/>
      <c r="CZ267" s="90"/>
      <c r="DA267" s="90"/>
      <c r="DB267" s="90"/>
      <c r="DC267" s="90"/>
      <c r="DD267" s="90"/>
      <c r="DE267" s="90"/>
      <c r="DF267" s="90"/>
      <c r="DG267" s="90"/>
      <c r="DH267" s="90"/>
      <c r="DI267" s="90"/>
      <c r="DJ267" s="90"/>
      <c r="DK267" s="90"/>
      <c r="DL267" s="90"/>
      <c r="DM267" s="90"/>
      <c r="DN267" s="90"/>
      <c r="DO267" s="90"/>
      <c r="DP267" s="90"/>
      <c r="DQ267" s="90"/>
      <c r="DR267" s="90"/>
      <c r="DS267" s="90"/>
      <c r="DT267" s="90"/>
      <c r="DU267" s="90"/>
      <c r="DV267" s="90"/>
      <c r="DW267" s="90"/>
      <c r="DX267" s="90"/>
      <c r="DY267" s="90"/>
      <c r="DZ267" s="90"/>
      <c r="EA267" s="90"/>
      <c r="EB267" s="90"/>
      <c r="EC267" s="90"/>
      <c r="ED267" s="90"/>
      <c r="EE267" s="90"/>
      <c r="EF267" s="90"/>
      <c r="EG267" s="90"/>
      <c r="EH267" s="90"/>
      <c r="EI267" s="90"/>
      <c r="EJ267" s="90"/>
      <c r="EK267" s="90"/>
      <c r="EL267" s="90"/>
      <c r="EM267" s="90"/>
      <c r="EN267" s="90"/>
      <c r="EO267" s="90"/>
      <c r="EP267" s="90"/>
      <c r="EQ267" s="90"/>
      <c r="ER267" s="90"/>
      <c r="ES267" s="90"/>
      <c r="ET267" s="90"/>
      <c r="EU267" s="90"/>
      <c r="EV267" s="90"/>
      <c r="EW267" s="90"/>
      <c r="EX267" s="90"/>
      <c r="EY267" s="90"/>
      <c r="EZ267" s="90"/>
      <c r="FA267" s="90"/>
      <c r="FB267" s="90"/>
      <c r="FC267" s="90"/>
      <c r="FD267" s="90"/>
      <c r="FE267" s="90"/>
      <c r="FF267" s="90"/>
      <c r="FG267" s="90"/>
      <c r="FH267" s="90"/>
      <c r="FI267" s="90"/>
      <c r="FJ267" s="90"/>
      <c r="FK267" s="90"/>
      <c r="FL267" s="90"/>
      <c r="FM267" s="90"/>
      <c r="FN267" s="90"/>
      <c r="FO267" s="90"/>
      <c r="FP267" s="90"/>
      <c r="FQ267" s="90"/>
      <c r="FR267" s="90"/>
      <c r="FS267" s="90"/>
      <c r="FT267" s="90"/>
      <c r="FU267" s="90"/>
      <c r="FV267" s="90"/>
      <c r="FW267" s="90"/>
      <c r="FX267" s="90"/>
      <c r="FY267" s="90"/>
      <c r="FZ267" s="90"/>
      <c r="GA267" s="90"/>
      <c r="GB267" s="90"/>
      <c r="GC267" s="90"/>
      <c r="GD267" s="90"/>
      <c r="GE267" s="90"/>
      <c r="GF267" s="90"/>
      <c r="GG267" s="90"/>
      <c r="GH267" s="90"/>
      <c r="GI267" s="90"/>
      <c r="GJ267" s="90"/>
      <c r="GK267" s="90"/>
      <c r="GL267" s="90"/>
      <c r="GM267" s="90"/>
      <c r="GN267" s="90"/>
      <c r="GO267" s="90"/>
      <c r="GP267" s="90"/>
      <c r="GQ267" s="90"/>
      <c r="GR267" s="90"/>
      <c r="GS267" s="90"/>
      <c r="GT267" s="90"/>
      <c r="GU267" s="90"/>
      <c r="GV267" s="90"/>
      <c r="GW267" s="90"/>
      <c r="GX267" s="90"/>
      <c r="GY267" s="90"/>
      <c r="GZ267" s="90"/>
      <c r="HA267" s="90"/>
      <c r="HB267" s="90"/>
      <c r="HC267" s="90"/>
      <c r="HD267" s="90"/>
      <c r="HE267" s="90"/>
      <c r="HF267" s="90"/>
      <c r="HG267" s="90"/>
      <c r="HH267" s="90"/>
      <c r="HI267" s="90"/>
      <c r="HJ267" s="90"/>
      <c r="HK267" s="90"/>
      <c r="HL267" s="90"/>
      <c r="HM267" s="90"/>
      <c r="HN267" s="90"/>
      <c r="HO267" s="90"/>
      <c r="HP267" s="90"/>
      <c r="HQ267" s="90"/>
      <c r="HR267" s="90"/>
      <c r="HS267" s="90"/>
    </row>
    <row r="268" spans="1:227" s="167" customFormat="1" ht="49.75" x14ac:dyDescent="0.4">
      <c r="A268" s="868" t="s">
        <v>393</v>
      </c>
      <c r="B268" s="868" t="s">
        <v>574</v>
      </c>
      <c r="C268" s="1284" t="s">
        <v>588</v>
      </c>
      <c r="D268" s="284" t="s">
        <v>589</v>
      </c>
      <c r="E268" s="605"/>
      <c r="F268" s="20"/>
      <c r="G268" s="21"/>
      <c r="H268" s="21"/>
      <c r="I268" s="108"/>
      <c r="J268" s="108"/>
      <c r="K268" s="657">
        <v>14.6</v>
      </c>
      <c r="L268" s="659">
        <f t="shared" si="99"/>
        <v>0</v>
      </c>
      <c r="M268" s="666">
        <f t="shared" si="100"/>
        <v>0</v>
      </c>
      <c r="N268" s="504">
        <f t="shared" si="97"/>
        <v>2</v>
      </c>
      <c r="O268" s="682"/>
      <c r="P268" s="693">
        <v>15.46</v>
      </c>
      <c r="Q268" s="151" t="s">
        <v>42</v>
      </c>
      <c r="R268" s="707"/>
      <c r="S268" s="715"/>
      <c r="T268" s="726"/>
      <c r="U268" s="788"/>
      <c r="V268" s="736"/>
      <c r="W268" s="933"/>
      <c r="X268" s="736"/>
      <c r="Y268" s="707"/>
      <c r="Z268" s="742">
        <v>138467.58086836475</v>
      </c>
      <c r="AA268" s="754"/>
      <c r="AB268" s="762"/>
      <c r="AC268" s="769"/>
      <c r="AD268" s="769"/>
      <c r="AE268" s="769"/>
      <c r="AF268" s="769"/>
      <c r="AG268" s="769"/>
      <c r="AH268" s="785"/>
      <c r="AI268" s="90"/>
      <c r="AJ268" s="90"/>
      <c r="AK268" s="90"/>
      <c r="AL268" s="121"/>
      <c r="AM268" s="805"/>
      <c r="AN268" s="252"/>
      <c r="AO268" s="252"/>
      <c r="AP268" s="263"/>
      <c r="AQ268" s="264"/>
      <c r="AR268" s="252"/>
      <c r="AS268" s="252"/>
      <c r="AT268" s="252">
        <v>22.569918759700037</v>
      </c>
      <c r="AU268" s="252"/>
      <c r="AV268" s="263"/>
      <c r="AW268" s="557">
        <f t="shared" ref="AW268:AW278" si="101">K268-AT268</f>
        <v>-7.9699187597000378</v>
      </c>
      <c r="AX268" s="551"/>
      <c r="AY268" s="826"/>
      <c r="BA268" s="296"/>
      <c r="BB268" s="166"/>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row>
    <row r="269" spans="1:227" s="230" customFormat="1" ht="24.9" x14ac:dyDescent="0.4">
      <c r="A269" s="868" t="s">
        <v>393</v>
      </c>
      <c r="B269" s="868" t="s">
        <v>574</v>
      </c>
      <c r="C269" s="1284" t="s">
        <v>588</v>
      </c>
      <c r="D269" s="284" t="s">
        <v>590</v>
      </c>
      <c r="E269" s="612"/>
      <c r="F269" s="76"/>
      <c r="G269" s="77"/>
      <c r="H269" s="77"/>
      <c r="I269" s="650"/>
      <c r="J269" s="650"/>
      <c r="K269" s="654">
        <v>5.4074074074074066</v>
      </c>
      <c r="L269" s="1192">
        <f t="shared" si="99"/>
        <v>0</v>
      </c>
      <c r="M269" s="669">
        <f t="shared" si="100"/>
        <v>0</v>
      </c>
      <c r="N269" s="506">
        <f t="shared" si="97"/>
        <v>3</v>
      </c>
      <c r="O269" s="1395"/>
      <c r="P269" s="698">
        <v>4.8830429999999998</v>
      </c>
      <c r="Q269" s="702" t="s">
        <v>42</v>
      </c>
      <c r="R269" s="710"/>
      <c r="S269" s="1219"/>
      <c r="T269" s="1221"/>
      <c r="U269" s="788"/>
      <c r="V269" s="1228"/>
      <c r="W269" s="933"/>
      <c r="X269" s="1228"/>
      <c r="Y269" s="710"/>
      <c r="Z269" s="747">
        <v>150962.21489781293</v>
      </c>
      <c r="AA269" s="757"/>
      <c r="AB269" s="766"/>
      <c r="AC269" s="772"/>
      <c r="AD269" s="772"/>
      <c r="AE269" s="772"/>
      <c r="AF269" s="772"/>
      <c r="AG269" s="772"/>
      <c r="AH269" s="793"/>
      <c r="AI269" s="111"/>
      <c r="AJ269" s="111"/>
      <c r="AK269" s="111"/>
      <c r="AL269" s="280"/>
      <c r="AM269" s="810"/>
      <c r="AN269" s="272"/>
      <c r="AO269" s="272"/>
      <c r="AP269" s="282"/>
      <c r="AQ269" s="283"/>
      <c r="AR269" s="272"/>
      <c r="AS269" s="272"/>
      <c r="AT269" s="272">
        <v>8.9958988640145616</v>
      </c>
      <c r="AU269" s="272"/>
      <c r="AV269" s="282"/>
      <c r="AW269" s="558">
        <f t="shared" si="101"/>
        <v>-3.5884914566071551</v>
      </c>
      <c r="AX269" s="552"/>
      <c r="AY269" s="826"/>
      <c r="BB269" s="229"/>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row>
    <row r="270" spans="1:227" s="167" customFormat="1" ht="24.9" x14ac:dyDescent="0.4">
      <c r="A270" s="868" t="s">
        <v>393</v>
      </c>
      <c r="B270" s="868" t="s">
        <v>413</v>
      </c>
      <c r="C270" s="1142" t="s">
        <v>433</v>
      </c>
      <c r="D270" s="284" t="s">
        <v>434</v>
      </c>
      <c r="E270" s="285"/>
      <c r="F270" s="634"/>
      <c r="G270" s="644"/>
      <c r="H270" s="644"/>
      <c r="I270" s="644"/>
      <c r="J270" s="644"/>
      <c r="K270" s="652">
        <v>6.083333333333333E-2</v>
      </c>
      <c r="L270" s="520">
        <f t="shared" si="99"/>
        <v>0</v>
      </c>
      <c r="M270" s="521">
        <f t="shared" si="100"/>
        <v>0</v>
      </c>
      <c r="N270" s="348">
        <f t="shared" si="97"/>
        <v>2</v>
      </c>
      <c r="O270" s="1391"/>
      <c r="P270" s="1213">
        <v>0.26090497802569779</v>
      </c>
      <c r="Q270" s="706" t="s">
        <v>42</v>
      </c>
      <c r="R270" s="714"/>
      <c r="S270" s="717"/>
      <c r="T270" s="727"/>
      <c r="U270" s="788"/>
      <c r="V270" s="741"/>
      <c r="W270" s="934"/>
      <c r="X270" s="741"/>
      <c r="Y270" s="714"/>
      <c r="Z270" s="753">
        <v>12697.425737846623</v>
      </c>
      <c r="AA270" s="259">
        <f t="shared" ref="AA270:AA278" si="102">P270*1000000000/365/Z270</f>
        <v>56.295517983926395</v>
      </c>
      <c r="AB270" s="1233">
        <v>77.352168554706438</v>
      </c>
      <c r="AC270" s="776"/>
      <c r="AD270" s="776"/>
      <c r="AE270" s="776"/>
      <c r="AF270" s="776"/>
      <c r="AG270" s="776"/>
      <c r="AH270" s="795"/>
      <c r="AI270" s="90"/>
      <c r="AJ270" s="90"/>
      <c r="AK270" s="90"/>
      <c r="AL270" s="121"/>
      <c r="AM270" s="262"/>
      <c r="AN270" s="252"/>
      <c r="AO270" s="252"/>
      <c r="AP270" s="263"/>
      <c r="AQ270" s="264"/>
      <c r="AR270" s="252"/>
      <c r="AS270" s="252"/>
      <c r="AT270" s="252"/>
      <c r="AU270" s="252"/>
      <c r="AV270" s="263"/>
      <c r="AW270" s="557">
        <f t="shared" si="101"/>
        <v>6.083333333333333E-2</v>
      </c>
      <c r="AX270" s="551"/>
      <c r="AY270" s="836"/>
      <c r="BB270" s="166"/>
      <c r="BC270" s="2"/>
      <c r="BD270" s="2"/>
      <c r="BE270" s="2"/>
      <c r="BF270" s="2"/>
      <c r="BG270" s="2"/>
      <c r="BH270" s="2"/>
      <c r="BI270" s="2"/>
    </row>
    <row r="271" spans="1:227" s="167" customFormat="1" ht="24.9" x14ac:dyDescent="0.4">
      <c r="A271" s="868" t="s">
        <v>393</v>
      </c>
      <c r="B271" s="868" t="s">
        <v>413</v>
      </c>
      <c r="C271" s="1142" t="s">
        <v>433</v>
      </c>
      <c r="D271" s="284" t="s">
        <v>435</v>
      </c>
      <c r="E271" s="285"/>
      <c r="F271" s="629"/>
      <c r="G271" s="637"/>
      <c r="H271" s="637"/>
      <c r="I271" s="644"/>
      <c r="J271" s="644"/>
      <c r="K271" s="652">
        <v>7.8839999999999993E-2</v>
      </c>
      <c r="L271" s="520">
        <f t="shared" si="99"/>
        <v>0</v>
      </c>
      <c r="M271" s="521">
        <f t="shared" si="100"/>
        <v>0</v>
      </c>
      <c r="N271" s="504">
        <f t="shared" si="97"/>
        <v>5</v>
      </c>
      <c r="O271" s="1205"/>
      <c r="P271" s="1213">
        <v>7.4311965000000008E-2</v>
      </c>
      <c r="Q271" s="700" t="s">
        <v>42</v>
      </c>
      <c r="R271" s="691"/>
      <c r="S271" s="717"/>
      <c r="T271" s="727"/>
      <c r="U271" s="788"/>
      <c r="V271" s="737"/>
      <c r="W271" s="934"/>
      <c r="X271" s="737"/>
      <c r="Y271" s="691"/>
      <c r="Z271" s="744">
        <v>3404.29085949604</v>
      </c>
      <c r="AA271" s="756">
        <f t="shared" si="102"/>
        <v>59.805237877845059</v>
      </c>
      <c r="AB271" s="1234">
        <v>77.352168554706438</v>
      </c>
      <c r="AC271" s="770"/>
      <c r="AD271" s="770"/>
      <c r="AE271" s="770"/>
      <c r="AF271" s="770"/>
      <c r="AG271" s="770"/>
      <c r="AH271" s="788"/>
      <c r="AI271" s="90"/>
      <c r="AJ271" s="90"/>
      <c r="AK271" s="90"/>
      <c r="AL271" s="121"/>
      <c r="AM271" s="807"/>
      <c r="AN271" s="252"/>
      <c r="AO271" s="252"/>
      <c r="AP271" s="263"/>
      <c r="AQ271" s="264"/>
      <c r="AR271" s="252"/>
      <c r="AS271" s="252"/>
      <c r="AT271" s="252"/>
      <c r="AU271" s="252"/>
      <c r="AV271" s="263"/>
      <c r="AW271" s="557">
        <f t="shared" si="101"/>
        <v>7.8839999999999993E-2</v>
      </c>
      <c r="AX271" s="551"/>
      <c r="AY271" s="826"/>
      <c r="BB271" s="166"/>
      <c r="BC271" s="2"/>
      <c r="BD271" s="2"/>
      <c r="BE271" s="2"/>
      <c r="BF271" s="2"/>
      <c r="BG271" s="2"/>
      <c r="BH271" s="2"/>
      <c r="BI271" s="2"/>
    </row>
    <row r="272" spans="1:227" s="167" customFormat="1" ht="24.9" x14ac:dyDescent="0.4">
      <c r="A272" s="868" t="s">
        <v>393</v>
      </c>
      <c r="B272" s="868" t="s">
        <v>413</v>
      </c>
      <c r="C272" s="1142" t="s">
        <v>433</v>
      </c>
      <c r="D272" s="284" t="s">
        <v>436</v>
      </c>
      <c r="E272" s="285"/>
      <c r="F272" s="629"/>
      <c r="G272" s="637"/>
      <c r="H272" s="637"/>
      <c r="I272" s="644"/>
      <c r="J272" s="644"/>
      <c r="K272" s="652">
        <v>0.10512000000000001</v>
      </c>
      <c r="L272" s="520">
        <f t="shared" si="99"/>
        <v>0</v>
      </c>
      <c r="M272" s="521">
        <f t="shared" si="100"/>
        <v>0</v>
      </c>
      <c r="N272" s="504">
        <f t="shared" si="97"/>
        <v>5</v>
      </c>
      <c r="O272" s="1205"/>
      <c r="P272" s="1213">
        <v>0.10369768499999998</v>
      </c>
      <c r="Q272" s="700" t="s">
        <v>42</v>
      </c>
      <c r="R272" s="691"/>
      <c r="S272" s="717"/>
      <c r="T272" s="727"/>
      <c r="U272" s="788"/>
      <c r="V272" s="737"/>
      <c r="W272" s="934"/>
      <c r="X272" s="737"/>
      <c r="Y272" s="691"/>
      <c r="Z272" s="744">
        <v>4969.9202901819017</v>
      </c>
      <c r="AA272" s="756">
        <f t="shared" si="102"/>
        <v>57.164547917718032</v>
      </c>
      <c r="AB272" s="1234">
        <v>77.352168554706438</v>
      </c>
      <c r="AC272" s="770"/>
      <c r="AD272" s="770"/>
      <c r="AE272" s="770"/>
      <c r="AF272" s="770"/>
      <c r="AG272" s="770"/>
      <c r="AH272" s="788"/>
      <c r="AI272" s="90"/>
      <c r="AJ272" s="90"/>
      <c r="AK272" s="90"/>
      <c r="AL272" s="121"/>
      <c r="AM272" s="807"/>
      <c r="AN272" s="252"/>
      <c r="AO272" s="252"/>
      <c r="AP272" s="263"/>
      <c r="AQ272" s="264"/>
      <c r="AR272" s="252"/>
      <c r="AS272" s="252"/>
      <c r="AT272" s="252"/>
      <c r="AU272" s="252"/>
      <c r="AV272" s="263"/>
      <c r="AW272" s="557">
        <f t="shared" si="101"/>
        <v>0.10512000000000001</v>
      </c>
      <c r="AX272" s="551"/>
      <c r="AY272" s="826"/>
      <c r="BB272" s="166"/>
      <c r="BC272" s="2"/>
      <c r="BD272" s="2"/>
      <c r="BE272" s="2"/>
      <c r="BF272" s="2"/>
      <c r="BG272" s="2"/>
      <c r="BH272" s="2"/>
      <c r="BI272" s="2"/>
    </row>
    <row r="273" spans="1:227" s="167" customFormat="1" ht="24.9" x14ac:dyDescent="0.4">
      <c r="A273" s="868" t="s">
        <v>393</v>
      </c>
      <c r="B273" s="868" t="s">
        <v>413</v>
      </c>
      <c r="C273" s="1142" t="s">
        <v>433</v>
      </c>
      <c r="D273" s="284" t="s">
        <v>437</v>
      </c>
      <c r="E273" s="285"/>
      <c r="F273" s="629"/>
      <c r="G273" s="637"/>
      <c r="H273" s="637"/>
      <c r="I273" s="644"/>
      <c r="J273" s="644"/>
      <c r="K273" s="652">
        <v>0.17082000000000003</v>
      </c>
      <c r="L273" s="520">
        <f t="shared" si="99"/>
        <v>0</v>
      </c>
      <c r="M273" s="521">
        <f t="shared" si="100"/>
        <v>0</v>
      </c>
      <c r="N273" s="504">
        <f t="shared" si="97"/>
        <v>5</v>
      </c>
      <c r="O273" s="1205"/>
      <c r="P273" s="1213">
        <v>0.121781205</v>
      </c>
      <c r="Q273" s="700" t="s">
        <v>42</v>
      </c>
      <c r="R273" s="691"/>
      <c r="S273" s="717"/>
      <c r="T273" s="727"/>
      <c r="U273" s="788"/>
      <c r="V273" s="737"/>
      <c r="W273" s="934"/>
      <c r="X273" s="737"/>
      <c r="Y273" s="691"/>
      <c r="Z273" s="744">
        <v>6640.0889994288746</v>
      </c>
      <c r="AA273" s="756">
        <f t="shared" si="102"/>
        <v>50.247389306829916</v>
      </c>
      <c r="AB273" s="1234">
        <v>77.352168554706438</v>
      </c>
      <c r="AC273" s="770"/>
      <c r="AD273" s="770"/>
      <c r="AE273" s="770"/>
      <c r="AF273" s="770"/>
      <c r="AG273" s="770"/>
      <c r="AH273" s="788"/>
      <c r="AI273" s="90"/>
      <c r="AJ273" s="90"/>
      <c r="AK273" s="90"/>
      <c r="AL273" s="121"/>
      <c r="AM273" s="807"/>
      <c r="AN273" s="252"/>
      <c r="AO273" s="252"/>
      <c r="AP273" s="263"/>
      <c r="AQ273" s="264"/>
      <c r="AR273" s="252"/>
      <c r="AS273" s="252"/>
      <c r="AT273" s="252"/>
      <c r="AU273" s="252"/>
      <c r="AV273" s="263"/>
      <c r="AW273" s="557">
        <f t="shared" si="101"/>
        <v>0.17082000000000003</v>
      </c>
      <c r="AX273" s="551"/>
      <c r="AY273" s="826"/>
      <c r="BB273" s="166"/>
      <c r="BC273" s="2"/>
      <c r="BD273" s="2"/>
      <c r="BE273" s="2"/>
      <c r="BF273" s="2"/>
      <c r="BG273" s="2"/>
      <c r="BH273" s="2"/>
      <c r="BI273" s="2"/>
    </row>
    <row r="274" spans="1:227" s="167" customFormat="1" ht="24.9" x14ac:dyDescent="0.4">
      <c r="A274" s="868" t="s">
        <v>393</v>
      </c>
      <c r="B274" s="868" t="s">
        <v>413</v>
      </c>
      <c r="C274" s="1142" t="s">
        <v>433</v>
      </c>
      <c r="D274" s="284" t="s">
        <v>438</v>
      </c>
      <c r="E274" s="285"/>
      <c r="F274" s="629"/>
      <c r="G274" s="637"/>
      <c r="H274" s="637"/>
      <c r="I274" s="644"/>
      <c r="J274" s="644"/>
      <c r="K274" s="652">
        <v>5.2560000000000003E-2</v>
      </c>
      <c r="L274" s="520">
        <f t="shared" si="99"/>
        <v>0</v>
      </c>
      <c r="M274" s="521">
        <f t="shared" si="100"/>
        <v>0</v>
      </c>
      <c r="N274" s="504">
        <f t="shared" si="97"/>
        <v>5</v>
      </c>
      <c r="O274" s="1205"/>
      <c r="P274" s="1213">
        <v>4.8119116500000003E-2</v>
      </c>
      <c r="Q274" s="700" t="s">
        <v>42</v>
      </c>
      <c r="R274" s="691"/>
      <c r="S274" s="717"/>
      <c r="T274" s="727"/>
      <c r="U274" s="788"/>
      <c r="V274" s="737"/>
      <c r="W274" s="934"/>
      <c r="X274" s="737"/>
      <c r="Y274" s="691"/>
      <c r="Z274" s="744">
        <v>2213.7729577647669</v>
      </c>
      <c r="AA274" s="756">
        <f t="shared" si="102"/>
        <v>59.551362495421444</v>
      </c>
      <c r="AB274" s="1234">
        <v>77.352168554706438</v>
      </c>
      <c r="AC274" s="770"/>
      <c r="AD274" s="770"/>
      <c r="AE274" s="770"/>
      <c r="AF274" s="770"/>
      <c r="AG274" s="770"/>
      <c r="AH274" s="788"/>
      <c r="AI274" s="90"/>
      <c r="AJ274" s="90"/>
      <c r="AK274" s="90"/>
      <c r="AL274" s="121"/>
      <c r="AM274" s="807"/>
      <c r="AN274" s="252"/>
      <c r="AO274" s="252"/>
      <c r="AP274" s="263"/>
      <c r="AQ274" s="264"/>
      <c r="AR274" s="252"/>
      <c r="AS274" s="252"/>
      <c r="AT274" s="252"/>
      <c r="AU274" s="252"/>
      <c r="AV274" s="263"/>
      <c r="AW274" s="557">
        <f t="shared" si="101"/>
        <v>5.2560000000000003E-2</v>
      </c>
      <c r="AX274" s="551"/>
      <c r="AY274" s="826"/>
      <c r="BB274" s="166"/>
      <c r="BC274" s="2"/>
      <c r="BD274" s="2"/>
      <c r="BE274" s="2"/>
      <c r="BF274" s="2"/>
      <c r="BG274" s="2"/>
      <c r="BH274" s="2"/>
      <c r="BI274" s="2"/>
    </row>
    <row r="275" spans="1:227" s="167" customFormat="1" ht="24.9" x14ac:dyDescent="0.4">
      <c r="A275" s="868" t="s">
        <v>393</v>
      </c>
      <c r="B275" s="868" t="s">
        <v>413</v>
      </c>
      <c r="C275" s="914" t="s">
        <v>433</v>
      </c>
      <c r="D275" s="284" t="s">
        <v>439</v>
      </c>
      <c r="E275" s="285"/>
      <c r="F275" s="629"/>
      <c r="G275" s="637"/>
      <c r="H275" s="637"/>
      <c r="I275" s="644"/>
      <c r="J275" s="644"/>
      <c r="K275" s="652">
        <v>0.10512000000000001</v>
      </c>
      <c r="L275" s="520">
        <f t="shared" si="99"/>
        <v>0</v>
      </c>
      <c r="M275" s="521">
        <f t="shared" si="100"/>
        <v>0</v>
      </c>
      <c r="N275" s="504">
        <f t="shared" si="97"/>
        <v>2</v>
      </c>
      <c r="O275" s="1205"/>
      <c r="P275" s="1213">
        <v>0.13188725549999999</v>
      </c>
      <c r="Q275" s="700" t="s">
        <v>42</v>
      </c>
      <c r="R275" s="691"/>
      <c r="S275" s="717"/>
      <c r="T275" s="727"/>
      <c r="U275" s="788"/>
      <c r="V275" s="737"/>
      <c r="W275" s="934"/>
      <c r="X275" s="737"/>
      <c r="Y275" s="691"/>
      <c r="Z275" s="744">
        <v>6975.8445646898626</v>
      </c>
      <c r="AA275" s="756">
        <f t="shared" si="102"/>
        <v>51.798021476042869</v>
      </c>
      <c r="AB275" s="1234">
        <v>77.352168554706438</v>
      </c>
      <c r="AC275" s="770"/>
      <c r="AD275" s="770"/>
      <c r="AE275" s="770"/>
      <c r="AF275" s="770"/>
      <c r="AG275" s="770"/>
      <c r="AH275" s="788"/>
      <c r="AI275" s="90"/>
      <c r="AJ275" s="90"/>
      <c r="AK275" s="90"/>
      <c r="AL275" s="121"/>
      <c r="AM275" s="807"/>
      <c r="AN275" s="252"/>
      <c r="AO275" s="252"/>
      <c r="AP275" s="263"/>
      <c r="AQ275" s="264"/>
      <c r="AR275" s="252"/>
      <c r="AS275" s="252"/>
      <c r="AT275" s="252"/>
      <c r="AU275" s="252"/>
      <c r="AV275" s="263"/>
      <c r="AW275" s="557">
        <f t="shared" si="101"/>
        <v>0.10512000000000001</v>
      </c>
      <c r="AX275" s="551"/>
      <c r="AY275" s="826"/>
      <c r="BB275" s="166"/>
      <c r="BC275" s="2"/>
      <c r="BD275" s="2"/>
      <c r="BE275" s="2"/>
      <c r="BF275" s="2"/>
      <c r="BG275" s="2"/>
      <c r="BH275" s="2"/>
      <c r="BI275" s="2"/>
    </row>
    <row r="276" spans="1:227" s="167" customFormat="1" ht="24.9" x14ac:dyDescent="0.4">
      <c r="A276" s="868" t="s">
        <v>393</v>
      </c>
      <c r="B276" s="868" t="s">
        <v>413</v>
      </c>
      <c r="C276" s="914" t="s">
        <v>433</v>
      </c>
      <c r="D276" s="284" t="s">
        <v>440</v>
      </c>
      <c r="E276" s="285"/>
      <c r="F276" s="629"/>
      <c r="G276" s="637"/>
      <c r="H276" s="637"/>
      <c r="I276" s="644"/>
      <c r="J276" s="644"/>
      <c r="K276" s="652">
        <v>2.6280000000000001E-2</v>
      </c>
      <c r="L276" s="520">
        <f t="shared" si="99"/>
        <v>0</v>
      </c>
      <c r="M276" s="521">
        <f t="shared" si="100"/>
        <v>0</v>
      </c>
      <c r="N276" s="504">
        <f t="shared" si="97"/>
        <v>5</v>
      </c>
      <c r="O276" s="1205"/>
      <c r="P276" s="1213">
        <v>1.4207378087659837E-2</v>
      </c>
      <c r="Q276" s="700" t="s">
        <v>42</v>
      </c>
      <c r="R276" s="691"/>
      <c r="S276" s="717"/>
      <c r="T276" s="727"/>
      <c r="U276" s="788"/>
      <c r="V276" s="737"/>
      <c r="W276" s="934"/>
      <c r="X276" s="737"/>
      <c r="Y276" s="691"/>
      <c r="Z276" s="744">
        <v>754.1589002533035</v>
      </c>
      <c r="AA276" s="756">
        <f t="shared" si="102"/>
        <v>51.612894198770903</v>
      </c>
      <c r="AB276" s="1234">
        <v>77.352168554706438</v>
      </c>
      <c r="AC276" s="770"/>
      <c r="AD276" s="770"/>
      <c r="AE276" s="770"/>
      <c r="AF276" s="770"/>
      <c r="AG276" s="770"/>
      <c r="AH276" s="788"/>
      <c r="AI276" s="90"/>
      <c r="AJ276" s="90"/>
      <c r="AK276" s="90"/>
      <c r="AL276" s="121"/>
      <c r="AM276" s="807"/>
      <c r="AN276" s="252"/>
      <c r="AO276" s="252"/>
      <c r="AP276" s="263"/>
      <c r="AQ276" s="264"/>
      <c r="AR276" s="252"/>
      <c r="AS276" s="252"/>
      <c r="AT276" s="252"/>
      <c r="AU276" s="252"/>
      <c r="AV276" s="263"/>
      <c r="AW276" s="557">
        <f t="shared" si="101"/>
        <v>2.6280000000000001E-2</v>
      </c>
      <c r="AX276" s="551"/>
      <c r="AY276" s="826"/>
      <c r="BB276" s="166"/>
      <c r="BC276" s="2"/>
      <c r="BD276" s="2"/>
      <c r="BE276" s="2"/>
      <c r="BF276" s="2"/>
      <c r="BG276" s="2"/>
      <c r="BH276" s="2"/>
      <c r="BI276" s="2"/>
    </row>
    <row r="277" spans="1:227" s="167" customFormat="1" ht="24.9" x14ac:dyDescent="0.4">
      <c r="A277" s="868" t="s">
        <v>393</v>
      </c>
      <c r="B277" s="868" t="s">
        <v>413</v>
      </c>
      <c r="C277" s="914" t="s">
        <v>433</v>
      </c>
      <c r="D277" s="284" t="s">
        <v>441</v>
      </c>
      <c r="E277" s="285"/>
      <c r="F277" s="629"/>
      <c r="G277" s="637"/>
      <c r="H277" s="637"/>
      <c r="I277" s="644"/>
      <c r="J277" s="644"/>
      <c r="K277" s="652">
        <v>0.57183333333333342</v>
      </c>
      <c r="L277" s="520">
        <f t="shared" si="99"/>
        <v>0</v>
      </c>
      <c r="M277" s="521">
        <f t="shared" si="100"/>
        <v>0</v>
      </c>
      <c r="N277" s="504">
        <f t="shared" si="97"/>
        <v>5</v>
      </c>
      <c r="O277" s="677"/>
      <c r="P277" s="1213">
        <v>0.46586132812499997</v>
      </c>
      <c r="Q277" s="700" t="s">
        <v>42</v>
      </c>
      <c r="R277" s="691"/>
      <c r="S277" s="717"/>
      <c r="T277" s="727"/>
      <c r="U277" s="788"/>
      <c r="V277" s="737"/>
      <c r="W277" s="934"/>
      <c r="X277" s="737"/>
      <c r="Y277" s="691"/>
      <c r="Z277" s="744">
        <v>10223.060801033531</v>
      </c>
      <c r="AA277" s="756">
        <f t="shared" si="102"/>
        <v>124.8483629964211</v>
      </c>
      <c r="AB277" s="1234">
        <v>77.352168554706438</v>
      </c>
      <c r="AC277" s="770"/>
      <c r="AD277" s="770"/>
      <c r="AE277" s="770"/>
      <c r="AF277" s="770"/>
      <c r="AG277" s="770"/>
      <c r="AH277" s="788"/>
      <c r="AI277" s="90"/>
      <c r="AJ277" s="90"/>
      <c r="AK277" s="90"/>
      <c r="AL277" s="121"/>
      <c r="AM277" s="807"/>
      <c r="AN277" s="252"/>
      <c r="AO277" s="252"/>
      <c r="AP277" s="263"/>
      <c r="AQ277" s="264"/>
      <c r="AR277" s="252"/>
      <c r="AS277" s="252"/>
      <c r="AT277" s="252"/>
      <c r="AU277" s="252"/>
      <c r="AV277" s="263"/>
      <c r="AW277" s="557">
        <f t="shared" si="101"/>
        <v>0.57183333333333342</v>
      </c>
      <c r="AX277" s="551"/>
      <c r="AY277" s="826"/>
      <c r="BB277" s="166"/>
      <c r="BC277" s="2"/>
      <c r="BD277" s="2"/>
      <c r="BE277" s="2"/>
      <c r="BF277" s="2"/>
      <c r="BG277" s="2"/>
      <c r="BH277" s="2"/>
      <c r="BI277" s="2"/>
    </row>
    <row r="278" spans="1:227" s="167" customFormat="1" ht="24.9" x14ac:dyDescent="0.4">
      <c r="A278" s="868" t="s">
        <v>393</v>
      </c>
      <c r="B278" s="868" t="s">
        <v>413</v>
      </c>
      <c r="C278" s="914" t="s">
        <v>433</v>
      </c>
      <c r="D278" s="284" t="s">
        <v>442</v>
      </c>
      <c r="E278" s="285"/>
      <c r="F278" s="629"/>
      <c r="G278" s="637"/>
      <c r="H278" s="637"/>
      <c r="I278" s="644"/>
      <c r="J278" s="644"/>
      <c r="K278" s="652">
        <v>0.36792000000000002</v>
      </c>
      <c r="L278" s="520">
        <f t="shared" si="99"/>
        <v>0</v>
      </c>
      <c r="M278" s="521">
        <f t="shared" si="100"/>
        <v>0</v>
      </c>
      <c r="N278" s="504">
        <f t="shared" si="97"/>
        <v>2</v>
      </c>
      <c r="O278" s="677"/>
      <c r="P278" s="1213">
        <v>0.43870040499999996</v>
      </c>
      <c r="Q278" s="700" t="s">
        <v>42</v>
      </c>
      <c r="R278" s="691"/>
      <c r="S278" s="717"/>
      <c r="T278" s="727"/>
      <c r="U278" s="788"/>
      <c r="V278" s="737"/>
      <c r="W278" s="934"/>
      <c r="X278" s="737"/>
      <c r="Y278" s="691"/>
      <c r="Z278" s="744">
        <v>16595.958848607122</v>
      </c>
      <c r="AA278" s="756">
        <f t="shared" si="102"/>
        <v>72.422384796952826</v>
      </c>
      <c r="AB278" s="1234">
        <v>77.352168554706438</v>
      </c>
      <c r="AC278" s="770"/>
      <c r="AD278" s="770"/>
      <c r="AE278" s="770"/>
      <c r="AF278" s="770"/>
      <c r="AG278" s="770"/>
      <c r="AH278" s="788"/>
      <c r="AI278" s="90"/>
      <c r="AJ278" s="90"/>
      <c r="AK278" s="90"/>
      <c r="AL278" s="121"/>
      <c r="AM278" s="807"/>
      <c r="AN278" s="252"/>
      <c r="AO278" s="252"/>
      <c r="AP278" s="263"/>
      <c r="AQ278" s="264"/>
      <c r="AR278" s="252"/>
      <c r="AS278" s="252"/>
      <c r="AT278" s="252"/>
      <c r="AU278" s="252"/>
      <c r="AV278" s="263"/>
      <c r="AW278" s="557">
        <f t="shared" si="101"/>
        <v>0.36792000000000002</v>
      </c>
      <c r="AX278" s="551"/>
      <c r="AY278" s="826"/>
      <c r="BB278" s="166"/>
      <c r="BC278" s="2"/>
      <c r="BD278" s="2"/>
      <c r="BE278" s="2"/>
      <c r="BF278" s="2"/>
      <c r="BG278" s="2"/>
      <c r="BH278" s="2"/>
      <c r="BI278" s="2"/>
    </row>
    <row r="279" spans="1:227" s="167" customFormat="1" ht="26.15" thickBot="1" x14ac:dyDescent="0.45">
      <c r="A279" s="868" t="s">
        <v>198</v>
      </c>
      <c r="B279" s="868" t="s">
        <v>276</v>
      </c>
      <c r="C279" s="497" t="s">
        <v>289</v>
      </c>
      <c r="D279" s="1329" t="s">
        <v>290</v>
      </c>
      <c r="E279" s="1344"/>
      <c r="F279" s="239">
        <v>0.46300000000000002</v>
      </c>
      <c r="G279" s="157"/>
      <c r="H279" s="157"/>
      <c r="I279" s="1379"/>
      <c r="J279" s="1379"/>
      <c r="K279" s="1384">
        <f>SUM(F279:H279)</f>
        <v>0.46300000000000002</v>
      </c>
      <c r="L279" s="663">
        <f t="shared" si="99"/>
        <v>100</v>
      </c>
      <c r="M279" s="671">
        <f t="shared" si="100"/>
        <v>0</v>
      </c>
      <c r="N279" s="507">
        <f t="shared" si="97"/>
        <v>3</v>
      </c>
      <c r="O279" s="158"/>
      <c r="P279" s="157">
        <v>0.46300000000000002</v>
      </c>
      <c r="Q279" s="240" t="s">
        <v>42</v>
      </c>
      <c r="R279" s="158"/>
      <c r="S279" s="1411" t="s">
        <v>202</v>
      </c>
      <c r="T279" s="1411" t="s">
        <v>202</v>
      </c>
      <c r="U279" s="1421">
        <v>37</v>
      </c>
      <c r="V279" s="1426">
        <v>6.11</v>
      </c>
      <c r="W279" s="1421">
        <v>37</v>
      </c>
      <c r="X279" s="1426">
        <v>6.11</v>
      </c>
      <c r="Y279" s="158">
        <v>2.5</v>
      </c>
      <c r="Z279" s="159">
        <v>5782</v>
      </c>
      <c r="AA279" s="241">
        <v>219.38657050932747</v>
      </c>
      <c r="AB279" s="242">
        <f>O279/AA279*1000000/365*1000</f>
        <v>0</v>
      </c>
      <c r="AC279" s="160"/>
      <c r="AD279" s="160"/>
      <c r="AE279" s="161"/>
      <c r="AF279" s="160"/>
      <c r="AG279" s="160" t="s">
        <v>42</v>
      </c>
      <c r="AH279" s="162"/>
      <c r="AI279" s="243"/>
      <c r="AJ279" s="243"/>
      <c r="AK279" s="243"/>
      <c r="AL279" s="244"/>
      <c r="AM279" s="1437">
        <f>K279</f>
        <v>0.46300000000000002</v>
      </c>
      <c r="AN279" s="245">
        <v>0.46300000000000002</v>
      </c>
      <c r="AO279" s="245">
        <v>0.50600000000000001</v>
      </c>
      <c r="AP279" s="245">
        <v>0.58699999999999997</v>
      </c>
      <c r="AQ279" s="246">
        <v>0.68200000000000005</v>
      </c>
      <c r="AR279" s="247">
        <f>AN279</f>
        <v>0.46300000000000002</v>
      </c>
      <c r="AS279" s="245">
        <v>0.52100000000000002</v>
      </c>
      <c r="AT279" s="247">
        <f>AVERAGE(AS279,AV279)</f>
        <v>0.57800000000000007</v>
      </c>
      <c r="AU279" s="247"/>
      <c r="AV279" s="245">
        <v>0.63500000000000001</v>
      </c>
      <c r="AW279" s="245"/>
      <c r="AX279" s="549">
        <v>0.77400000000000002</v>
      </c>
      <c r="AY279" s="1450">
        <v>-0.437</v>
      </c>
      <c r="AZ279" s="1457"/>
      <c r="BA279" s="1462"/>
      <c r="BB279" s="248"/>
      <c r="BC279" s="120"/>
      <c r="BD279" s="90"/>
      <c r="BE279" s="90"/>
      <c r="BF279" s="90"/>
      <c r="BG279" s="90"/>
      <c r="BH279" s="90"/>
      <c r="BI279" s="90"/>
      <c r="BJ279" s="90"/>
      <c r="BK279" s="90"/>
      <c r="BL279" s="90"/>
    </row>
    <row r="280" spans="1:227" s="167" customFormat="1" ht="17.05" customHeight="1" thickTop="1" x14ac:dyDescent="0.4">
      <c r="A280" s="868" t="s">
        <v>198</v>
      </c>
      <c r="B280" s="868" t="s">
        <v>276</v>
      </c>
      <c r="C280" s="498" t="s">
        <v>289</v>
      </c>
      <c r="D280" s="1324" t="s">
        <v>291</v>
      </c>
      <c r="E280" s="218"/>
      <c r="F280" s="178">
        <v>0.309</v>
      </c>
      <c r="G280" s="177">
        <v>0.82899999999999996</v>
      </c>
      <c r="H280" s="177"/>
      <c r="I280" s="177"/>
      <c r="J280" s="177"/>
      <c r="K280" s="179">
        <f>SUM(F280:H280)</f>
        <v>1.1379999999999999</v>
      </c>
      <c r="L280" s="518">
        <f t="shared" si="99"/>
        <v>27.15289982425308</v>
      </c>
      <c r="M280" s="667">
        <f t="shared" si="100"/>
        <v>72.847100175746931</v>
      </c>
      <c r="N280" s="348">
        <f t="shared" si="97"/>
        <v>5</v>
      </c>
      <c r="O280" s="57"/>
      <c r="P280" s="177">
        <v>0.35699999999999998</v>
      </c>
      <c r="Q280" s="222" t="s">
        <v>42</v>
      </c>
      <c r="R280" s="58"/>
      <c r="S280" s="220" t="s">
        <v>202</v>
      </c>
      <c r="T280" s="220" t="s">
        <v>202</v>
      </c>
      <c r="U280" s="368">
        <v>37</v>
      </c>
      <c r="V280" s="58">
        <v>19.39</v>
      </c>
      <c r="W280" s="368">
        <v>37</v>
      </c>
      <c r="X280" s="58">
        <v>19.39</v>
      </c>
      <c r="Y280" s="58">
        <v>1.5</v>
      </c>
      <c r="Z280" s="743">
        <v>3057</v>
      </c>
      <c r="AA280" s="234">
        <v>319.94837807681449</v>
      </c>
      <c r="AB280" s="763">
        <f>O280/AA280*1000000/365*1000</f>
        <v>0</v>
      </c>
      <c r="AC280" s="174"/>
      <c r="AD280" s="174"/>
      <c r="AE280" s="364"/>
      <c r="AF280" s="174"/>
      <c r="AG280" s="174"/>
      <c r="AH280" s="174"/>
      <c r="AI280" s="174"/>
      <c r="AJ280" s="174"/>
      <c r="AK280" s="174"/>
      <c r="AL280" s="175"/>
      <c r="AM280" s="179">
        <f>K280</f>
        <v>1.1379999999999999</v>
      </c>
      <c r="AN280" s="177">
        <v>0.35699999999999998</v>
      </c>
      <c r="AO280" s="177">
        <v>0.40200000000000002</v>
      </c>
      <c r="AP280" s="177">
        <v>0.48899999999999999</v>
      </c>
      <c r="AQ280" s="178">
        <v>0.59699999999999998</v>
      </c>
      <c r="AR280" s="179">
        <f>AN280</f>
        <v>0.35699999999999998</v>
      </c>
      <c r="AS280" s="177">
        <v>0.42599999999999999</v>
      </c>
      <c r="AT280" s="179">
        <f>AVERAGE(AS280,AV280)</f>
        <v>0.499</v>
      </c>
      <c r="AU280" s="179"/>
      <c r="AV280" s="177">
        <v>0.57199999999999995</v>
      </c>
      <c r="AW280" s="177"/>
      <c r="AX280" s="1264">
        <v>0.76900000000000002</v>
      </c>
      <c r="AY280" s="828">
        <v>0.379</v>
      </c>
      <c r="AZ280" s="164"/>
      <c r="BA280" s="165"/>
      <c r="BC280" s="120"/>
      <c r="BD280" s="90"/>
      <c r="BE280" s="90"/>
      <c r="BF280" s="90"/>
      <c r="BG280" s="90"/>
      <c r="BH280" s="90"/>
      <c r="BI280" s="90"/>
      <c r="BJ280" s="90"/>
      <c r="BK280" s="90"/>
      <c r="BL280" s="90"/>
    </row>
    <row r="281" spans="1:227" s="167" customFormat="1" ht="17.05" customHeight="1" x14ac:dyDescent="0.4">
      <c r="A281" s="868" t="s">
        <v>393</v>
      </c>
      <c r="B281" s="868" t="s">
        <v>536</v>
      </c>
      <c r="C281" s="1143" t="s">
        <v>547</v>
      </c>
      <c r="D281" s="284" t="s">
        <v>548</v>
      </c>
      <c r="E281" s="285"/>
      <c r="F281" s="219"/>
      <c r="G281" s="124"/>
      <c r="H281" s="124"/>
      <c r="I281" s="124"/>
      <c r="J281" s="124"/>
      <c r="K281" s="252">
        <v>0.438</v>
      </c>
      <c r="L281" s="520">
        <f t="shared" si="99"/>
        <v>0</v>
      </c>
      <c r="M281" s="521">
        <f t="shared" si="100"/>
        <v>0</v>
      </c>
      <c r="N281" s="504">
        <f t="shared" si="97"/>
        <v>3</v>
      </c>
      <c r="O281" s="304"/>
      <c r="P281" s="532">
        <v>0.24432481021528041</v>
      </c>
      <c r="Q281" s="227" t="s">
        <v>42</v>
      </c>
      <c r="R281" s="254"/>
      <c r="S281" s="305"/>
      <c r="T281" s="306"/>
      <c r="U281" s="90"/>
      <c r="V281" s="254"/>
      <c r="W281" s="254"/>
      <c r="X281" s="254"/>
      <c r="Y281" s="254"/>
      <c r="Z281" s="258">
        <v>12016.677636830284</v>
      </c>
      <c r="AA281" s="259"/>
      <c r="AB281" s="260"/>
      <c r="AC281" s="260"/>
      <c r="AD281" s="260"/>
      <c r="AE281" s="260"/>
      <c r="AF281" s="260"/>
      <c r="AG281" s="260"/>
      <c r="AH281" s="90"/>
      <c r="AI281" s="90"/>
      <c r="AJ281" s="90"/>
      <c r="AK281" s="90"/>
      <c r="AL281" s="121"/>
      <c r="AM281" s="262"/>
      <c r="AN281" s="252"/>
      <c r="AO281" s="252"/>
      <c r="AP281" s="263"/>
      <c r="AQ281" s="264"/>
      <c r="AR281" s="252"/>
      <c r="AS281" s="252"/>
      <c r="AT281" s="252">
        <v>0.56546745191764203</v>
      </c>
      <c r="AU281" s="252"/>
      <c r="AV281" s="263"/>
      <c r="AW281" s="557">
        <f t="shared" ref="AW281:AW286" si="103">K281-AT281</f>
        <v>-0.12746745191764203</v>
      </c>
      <c r="AX281" s="551"/>
      <c r="BA281" s="296"/>
      <c r="BB281" s="296"/>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row>
    <row r="282" spans="1:227" s="167" customFormat="1" ht="17.05" customHeight="1" x14ac:dyDescent="0.4">
      <c r="A282" s="868" t="s">
        <v>393</v>
      </c>
      <c r="B282" s="868" t="s">
        <v>536</v>
      </c>
      <c r="C282" s="877" t="s">
        <v>547</v>
      </c>
      <c r="D282" s="289" t="s">
        <v>549</v>
      </c>
      <c r="E282" s="285"/>
      <c r="F282" s="219"/>
      <c r="G282" s="124"/>
      <c r="H282" s="124"/>
      <c r="I282" s="251"/>
      <c r="J282" s="251"/>
      <c r="K282" s="292">
        <v>0.18921600000000002</v>
      </c>
      <c r="L282" s="520">
        <f t="shared" si="99"/>
        <v>0</v>
      </c>
      <c r="M282" s="521">
        <f t="shared" si="100"/>
        <v>0</v>
      </c>
      <c r="N282" s="504">
        <f t="shared" si="97"/>
        <v>2</v>
      </c>
      <c r="O282" s="304"/>
      <c r="P282" s="532">
        <v>0.27513700499999999</v>
      </c>
      <c r="Q282" s="227" t="s">
        <v>42</v>
      </c>
      <c r="R282" s="254"/>
      <c r="S282" s="255"/>
      <c r="T282" s="256"/>
      <c r="U282" s="2"/>
      <c r="V282" s="257"/>
      <c r="W282" s="257"/>
      <c r="X282" s="257"/>
      <c r="Y282" s="257"/>
      <c r="Z282" s="258">
        <v>6701.8102791813799</v>
      </c>
      <c r="AA282" s="259"/>
      <c r="AB282" s="293"/>
      <c r="AC282" s="293"/>
      <c r="AD282" s="293"/>
      <c r="AE282" s="293"/>
      <c r="AF282" s="293"/>
      <c r="AG282" s="293"/>
      <c r="AH282" s="121"/>
      <c r="AI282" s="2"/>
      <c r="AJ282" s="2"/>
      <c r="AK282" s="2"/>
      <c r="AL282" s="121"/>
      <c r="AM282" s="294"/>
      <c r="AN282" s="292"/>
      <c r="AO282" s="292"/>
      <c r="AP282" s="295"/>
      <c r="AQ282" s="264"/>
      <c r="AR282" s="292"/>
      <c r="AS282" s="292"/>
      <c r="AT282" s="292">
        <v>0.31864591085620764</v>
      </c>
      <c r="AU282" s="292"/>
      <c r="AV282" s="295"/>
      <c r="AW282" s="559">
        <f t="shared" si="103"/>
        <v>-0.12942991085620761</v>
      </c>
      <c r="AX282" s="551"/>
      <c r="BA282" s="296"/>
      <c r="BB282" s="296"/>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row>
    <row r="283" spans="1:227" s="167" customFormat="1" ht="17.05" customHeight="1" x14ac:dyDescent="0.4">
      <c r="A283" s="868" t="s">
        <v>393</v>
      </c>
      <c r="B283" s="868" t="s">
        <v>515</v>
      </c>
      <c r="C283" s="591" t="s">
        <v>521</v>
      </c>
      <c r="D283" s="289" t="s">
        <v>522</v>
      </c>
      <c r="E283" s="285"/>
      <c r="F283" s="219"/>
      <c r="G283" s="124"/>
      <c r="H283" s="124"/>
      <c r="I283" s="124"/>
      <c r="J283" s="124"/>
      <c r="K283" s="252">
        <v>2.8076923076923075</v>
      </c>
      <c r="L283" s="520">
        <f t="shared" si="99"/>
        <v>0</v>
      </c>
      <c r="M283" s="521">
        <f t="shared" si="100"/>
        <v>0</v>
      </c>
      <c r="N283" s="504">
        <f t="shared" si="97"/>
        <v>3</v>
      </c>
      <c r="O283" s="297"/>
      <c r="P283" s="532">
        <v>2.4116013537567178</v>
      </c>
      <c r="Q283" s="227" t="s">
        <v>42</v>
      </c>
      <c r="R283" s="254"/>
      <c r="S283" s="305"/>
      <c r="T283" s="306"/>
      <c r="U283" s="90"/>
      <c r="V283" s="254"/>
      <c r="W283" s="254"/>
      <c r="X283" s="254"/>
      <c r="Y283" s="254"/>
      <c r="Z283" s="258">
        <v>107293.14710986664</v>
      </c>
      <c r="AA283" s="259">
        <f>P283*1000000000/365/Z283</f>
        <v>61.580139781230805</v>
      </c>
      <c r="AB283" s="260"/>
      <c r="AC283" s="260"/>
      <c r="AD283" s="260"/>
      <c r="AE283" s="260"/>
      <c r="AF283" s="260"/>
      <c r="AG283" s="260"/>
      <c r="AH283" s="121"/>
      <c r="AI283" s="2"/>
      <c r="AJ283" s="2"/>
      <c r="AK283" s="2"/>
      <c r="AL283" s="121"/>
      <c r="AM283" s="262"/>
      <c r="AN283" s="292"/>
      <c r="AO283" s="292"/>
      <c r="AP283" s="295"/>
      <c r="AQ283" s="264"/>
      <c r="AR283" s="292"/>
      <c r="AS283" s="292"/>
      <c r="AT283" s="292">
        <v>4.8600549802551738</v>
      </c>
      <c r="AU283" s="292"/>
      <c r="AV283" s="295"/>
      <c r="AW283" s="559">
        <f t="shared" si="103"/>
        <v>-2.0523626725628663</v>
      </c>
      <c r="AX283" s="551"/>
      <c r="BA283" s="296"/>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row>
    <row r="284" spans="1:227" s="167" customFormat="1" ht="17.05" customHeight="1" x14ac:dyDescent="0.4">
      <c r="A284" s="868" t="s">
        <v>393</v>
      </c>
      <c r="B284" s="868" t="s">
        <v>515</v>
      </c>
      <c r="C284" s="591" t="s">
        <v>521</v>
      </c>
      <c r="D284" s="289" t="s">
        <v>523</v>
      </c>
      <c r="E284" s="285"/>
      <c r="F284" s="219"/>
      <c r="G284" s="124"/>
      <c r="H284" s="124"/>
      <c r="I284" s="251"/>
      <c r="J284" s="251"/>
      <c r="K284" s="292">
        <v>0.13139999999999999</v>
      </c>
      <c r="L284" s="520">
        <f t="shared" si="99"/>
        <v>0</v>
      </c>
      <c r="M284" s="521">
        <f t="shared" si="100"/>
        <v>0</v>
      </c>
      <c r="N284" s="504">
        <f t="shared" si="97"/>
        <v>5</v>
      </c>
      <c r="O284" s="288"/>
      <c r="P284" s="532">
        <v>8.863617511718748E-2</v>
      </c>
      <c r="Q284" s="227" t="s">
        <v>42</v>
      </c>
      <c r="R284" s="254"/>
      <c r="S284" s="255"/>
      <c r="T284" s="256"/>
      <c r="U284" s="2"/>
      <c r="V284" s="257"/>
      <c r="W284" s="257"/>
      <c r="X284" s="257"/>
      <c r="Y284" s="257"/>
      <c r="Z284" s="258">
        <v>4060.9225363076112</v>
      </c>
      <c r="AA284" s="259">
        <f>P284*1000000000/365/Z284</f>
        <v>59.798933312897141</v>
      </c>
      <c r="AB284" s="293"/>
      <c r="AC284" s="293"/>
      <c r="AD284" s="293"/>
      <c r="AE284" s="293"/>
      <c r="AF284" s="293"/>
      <c r="AG284" s="293"/>
      <c r="AH284" s="121"/>
      <c r="AI284" s="2"/>
      <c r="AJ284" s="2"/>
      <c r="AK284" s="2"/>
      <c r="AL284" s="121"/>
      <c r="AM284" s="294"/>
      <c r="AN284" s="292"/>
      <c r="AO284" s="292"/>
      <c r="AP284" s="295"/>
      <c r="AQ284" s="264"/>
      <c r="AR284" s="292"/>
      <c r="AS284" s="292"/>
      <c r="AT284" s="292">
        <v>0.12520098236823365</v>
      </c>
      <c r="AU284" s="292"/>
      <c r="AV284" s="295"/>
      <c r="AW284" s="559">
        <f t="shared" si="103"/>
        <v>6.1990176317663348E-3</v>
      </c>
      <c r="AX284" s="551"/>
      <c r="BA284" s="296"/>
      <c r="BB284" s="296"/>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row>
    <row r="285" spans="1:227" s="167" customFormat="1" ht="17.05" customHeight="1" x14ac:dyDescent="0.4">
      <c r="A285" s="868" t="s">
        <v>393</v>
      </c>
      <c r="B285" s="868" t="s">
        <v>515</v>
      </c>
      <c r="C285" s="591" t="s">
        <v>521</v>
      </c>
      <c r="D285" s="284" t="s">
        <v>524</v>
      </c>
      <c r="E285" s="285"/>
      <c r="F285" s="219"/>
      <c r="G285" s="124"/>
      <c r="H285" s="124"/>
      <c r="I285" s="124"/>
      <c r="J285" s="124"/>
      <c r="K285" s="252">
        <v>0.13518518518518516</v>
      </c>
      <c r="L285" s="520">
        <f t="shared" si="99"/>
        <v>0</v>
      </c>
      <c r="M285" s="521">
        <f t="shared" si="100"/>
        <v>0</v>
      </c>
      <c r="N285" s="504">
        <f t="shared" si="97"/>
        <v>2</v>
      </c>
      <c r="O285" s="286"/>
      <c r="P285" s="532">
        <v>0.18299371562499991</v>
      </c>
      <c r="Q285" s="227" t="s">
        <v>42</v>
      </c>
      <c r="R285" s="254"/>
      <c r="S285" s="305"/>
      <c r="T285" s="306"/>
      <c r="U285" s="90"/>
      <c r="V285" s="254"/>
      <c r="W285" s="254"/>
      <c r="X285" s="254"/>
      <c r="Y285" s="254"/>
      <c r="Z285" s="258">
        <v>10672.268682463513</v>
      </c>
      <c r="AA285" s="259">
        <f>P285*1000000000/365/Z285</f>
        <v>46.977138644546955</v>
      </c>
      <c r="AB285" s="260"/>
      <c r="AC285" s="260"/>
      <c r="AD285" s="260"/>
      <c r="AE285" s="260"/>
      <c r="AF285" s="260"/>
      <c r="AG285" s="260"/>
      <c r="AH285" s="121"/>
      <c r="AI285" s="90"/>
      <c r="AJ285" s="90"/>
      <c r="AK285" s="90"/>
      <c r="AL285" s="121"/>
      <c r="AM285" s="262"/>
      <c r="AN285" s="252"/>
      <c r="AO285" s="252"/>
      <c r="AP285" s="263"/>
      <c r="AQ285" s="264"/>
      <c r="AR285" s="252"/>
      <c r="AS285" s="252"/>
      <c r="AT285" s="252">
        <v>0.31530234705339805</v>
      </c>
      <c r="AU285" s="252"/>
      <c r="AV285" s="263"/>
      <c r="AW285" s="557">
        <f t="shared" si="103"/>
        <v>-0.18011716186821289</v>
      </c>
      <c r="AX285" s="551"/>
      <c r="BA285" s="296"/>
      <c r="BB285" s="296"/>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row>
    <row r="286" spans="1:227" s="167" customFormat="1" ht="17.05" customHeight="1" x14ac:dyDescent="0.4">
      <c r="A286" s="868" t="s">
        <v>393</v>
      </c>
      <c r="B286" s="868" t="s">
        <v>556</v>
      </c>
      <c r="C286" s="1282" t="s">
        <v>568</v>
      </c>
      <c r="D286" s="284" t="s">
        <v>569</v>
      </c>
      <c r="E286" s="285"/>
      <c r="F286" s="219"/>
      <c r="G286" s="124"/>
      <c r="H286" s="124"/>
      <c r="I286" s="124"/>
      <c r="J286" s="124"/>
      <c r="K286" s="252">
        <v>0.68298800000000004</v>
      </c>
      <c r="L286" s="520">
        <f t="shared" si="99"/>
        <v>0</v>
      </c>
      <c r="M286" s="521">
        <f t="shared" si="100"/>
        <v>0</v>
      </c>
      <c r="N286" s="504">
        <f t="shared" si="97"/>
        <v>2</v>
      </c>
      <c r="O286" s="303"/>
      <c r="P286" s="532">
        <v>0.72448282579292311</v>
      </c>
      <c r="Q286" s="227" t="s">
        <v>42</v>
      </c>
      <c r="R286" s="254"/>
      <c r="S286" s="305"/>
      <c r="T286" s="306"/>
      <c r="U286" s="90"/>
      <c r="V286" s="254"/>
      <c r="W286" s="254"/>
      <c r="X286" s="254"/>
      <c r="Y286" s="254"/>
      <c r="Z286" s="258">
        <v>34897.070583185137</v>
      </c>
      <c r="AA286" s="259"/>
      <c r="AB286" s="260"/>
      <c r="AC286" s="260"/>
      <c r="AD286" s="260"/>
      <c r="AE286" s="260"/>
      <c r="AF286" s="260"/>
      <c r="AG286" s="260"/>
      <c r="AH286" s="121"/>
      <c r="AI286" s="90"/>
      <c r="AJ286" s="90"/>
      <c r="AK286" s="90"/>
      <c r="AL286" s="121"/>
      <c r="AM286" s="262"/>
      <c r="AN286" s="252"/>
      <c r="AO286" s="252"/>
      <c r="AP286" s="263"/>
      <c r="AQ286" s="264"/>
      <c r="AR286" s="252"/>
      <c r="AS286" s="252"/>
      <c r="AT286" s="252">
        <v>1.398450200004143</v>
      </c>
      <c r="AU286" s="252"/>
      <c r="AV286" s="263"/>
      <c r="AW286" s="557">
        <f t="shared" si="103"/>
        <v>-0.71546220000414296</v>
      </c>
      <c r="AX286" s="551"/>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row>
    <row r="287" spans="1:227" s="167" customFormat="1" ht="17.05" customHeight="1" x14ac:dyDescent="0.4">
      <c r="A287" s="868" t="s">
        <v>198</v>
      </c>
      <c r="B287" s="868" t="s">
        <v>327</v>
      </c>
      <c r="C287" s="889" t="s">
        <v>339</v>
      </c>
      <c r="D287" s="168" t="s">
        <v>341</v>
      </c>
      <c r="E287" s="218"/>
      <c r="F287" s="635">
        <v>0.32100000000000001</v>
      </c>
      <c r="G287" s="645"/>
      <c r="H287" s="645"/>
      <c r="I287" s="645"/>
      <c r="J287" s="645"/>
      <c r="K287" s="179">
        <f>SUM(F287:H287)</f>
        <v>0.32100000000000001</v>
      </c>
      <c r="L287" s="518">
        <f t="shared" si="99"/>
        <v>100</v>
      </c>
      <c r="M287" s="667">
        <f t="shared" si="100"/>
        <v>0</v>
      </c>
      <c r="N287" s="504">
        <f t="shared" si="97"/>
        <v>5</v>
      </c>
      <c r="O287" s="57"/>
      <c r="P287" s="177">
        <v>0.22900000000000001</v>
      </c>
      <c r="Q287" s="222" t="s">
        <v>42</v>
      </c>
      <c r="R287" s="58"/>
      <c r="S287" s="220" t="s">
        <v>202</v>
      </c>
      <c r="T287" s="220" t="s">
        <v>202</v>
      </c>
      <c r="U287" s="368">
        <v>80</v>
      </c>
      <c r="V287" s="58">
        <v>71.75</v>
      </c>
      <c r="W287" s="368">
        <v>80</v>
      </c>
      <c r="X287" s="58">
        <v>71.75</v>
      </c>
      <c r="Y287" s="58">
        <v>11.5</v>
      </c>
      <c r="Z287" s="743">
        <v>6153</v>
      </c>
      <c r="AA287" s="234">
        <v>101.96607512985089</v>
      </c>
      <c r="AB287" s="763">
        <f t="shared" ref="AB287:AB295" si="104">O287/AA287*1000000/365*1000</f>
        <v>0</v>
      </c>
      <c r="AC287" s="174"/>
      <c r="AD287" s="174"/>
      <c r="AE287" s="364"/>
      <c r="AF287" s="174"/>
      <c r="AG287" s="174"/>
      <c r="AH287" s="175"/>
      <c r="AI287" s="174"/>
      <c r="AJ287" s="174"/>
      <c r="AK287" s="174"/>
      <c r="AL287" s="175"/>
      <c r="AM287" s="179">
        <f t="shared" ref="AM287:AM295" si="105">K287</f>
        <v>0.32100000000000001</v>
      </c>
      <c r="AN287" s="177">
        <v>0.22900000000000001</v>
      </c>
      <c r="AO287" s="177">
        <v>0.251</v>
      </c>
      <c r="AP287" s="177">
        <v>0.27</v>
      </c>
      <c r="AQ287" s="178">
        <v>0.27</v>
      </c>
      <c r="AR287" s="179">
        <f t="shared" ref="AR287:AR295" si="106">AN287</f>
        <v>0.22900000000000001</v>
      </c>
      <c r="AS287" s="177">
        <v>0.28100000000000003</v>
      </c>
      <c r="AT287" s="179">
        <f t="shared" ref="AT287:AT295" si="107">AVERAGE(AS287,AV287)</f>
        <v>0.30249999999999999</v>
      </c>
      <c r="AU287" s="179"/>
      <c r="AV287" s="177">
        <v>0.32400000000000001</v>
      </c>
      <c r="AW287" s="177"/>
      <c r="AX287" s="546">
        <v>0.32700000000000001</v>
      </c>
      <c r="AY287" s="828">
        <v>-7.0000000000000001E-3</v>
      </c>
      <c r="AZ287" s="164"/>
      <c r="BA287" s="165"/>
      <c r="BC287" s="120"/>
      <c r="BD287" s="90"/>
      <c r="BE287" s="90"/>
      <c r="BF287" s="90"/>
      <c r="BG287" s="90"/>
      <c r="BH287" s="90"/>
      <c r="BI287" s="90"/>
      <c r="BJ287" s="90"/>
      <c r="BK287" s="90"/>
      <c r="BL287" s="90"/>
    </row>
    <row r="288" spans="1:227" s="167" customFormat="1" ht="17.05" customHeight="1" x14ac:dyDescent="0.4">
      <c r="A288" s="868" t="s">
        <v>198</v>
      </c>
      <c r="B288" s="868" t="s">
        <v>327</v>
      </c>
      <c r="C288" s="889" t="s">
        <v>339</v>
      </c>
      <c r="D288" s="989" t="s">
        <v>340</v>
      </c>
      <c r="E288" s="218"/>
      <c r="F288" s="178"/>
      <c r="G288" s="177">
        <v>0.73</v>
      </c>
      <c r="H288" s="177"/>
      <c r="I288" s="177"/>
      <c r="J288" s="177"/>
      <c r="K288" s="179">
        <f>SUM(F288:H288)</f>
        <v>0.73</v>
      </c>
      <c r="L288" s="518">
        <f t="shared" si="99"/>
        <v>0</v>
      </c>
      <c r="M288" s="667">
        <f t="shared" si="100"/>
        <v>100</v>
      </c>
      <c r="N288" s="504">
        <f t="shared" si="97"/>
        <v>5</v>
      </c>
      <c r="O288" s="57"/>
      <c r="P288" s="177">
        <v>0.40100000000000002</v>
      </c>
      <c r="Q288" s="222" t="s">
        <v>42</v>
      </c>
      <c r="R288" s="58"/>
      <c r="S288" s="220" t="s">
        <v>202</v>
      </c>
      <c r="T288" s="220" t="s">
        <v>202</v>
      </c>
      <c r="U288" s="368">
        <v>80</v>
      </c>
      <c r="V288" s="58">
        <v>95.22</v>
      </c>
      <c r="W288" s="368">
        <v>80</v>
      </c>
      <c r="X288" s="58">
        <v>95.22</v>
      </c>
      <c r="Y288" s="58">
        <v>13.2</v>
      </c>
      <c r="Z288" s="743">
        <v>11552</v>
      </c>
      <c r="AA288" s="234">
        <v>95.103024323606434</v>
      </c>
      <c r="AB288" s="763">
        <f t="shared" si="104"/>
        <v>0</v>
      </c>
      <c r="AC288" s="174"/>
      <c r="AD288" s="174"/>
      <c r="AE288" s="364"/>
      <c r="AF288" s="174"/>
      <c r="AG288" s="174"/>
      <c r="AH288" s="175"/>
      <c r="AI288" s="174"/>
      <c r="AJ288" s="174"/>
      <c r="AK288" s="174"/>
      <c r="AL288" s="175"/>
      <c r="AM288" s="179">
        <f t="shared" si="105"/>
        <v>0.73</v>
      </c>
      <c r="AN288" s="177">
        <v>0.40100000000000002</v>
      </c>
      <c r="AO288" s="177">
        <v>0.42799999999999999</v>
      </c>
      <c r="AP288" s="177">
        <v>0.45</v>
      </c>
      <c r="AQ288" s="178">
        <v>0.45500000000000002</v>
      </c>
      <c r="AR288" s="179">
        <f t="shared" si="106"/>
        <v>0.40100000000000002</v>
      </c>
      <c r="AS288" s="177">
        <v>0.45600000000000002</v>
      </c>
      <c r="AT288" s="179">
        <f t="shared" si="107"/>
        <v>0.47799999999999998</v>
      </c>
      <c r="AU288" s="179"/>
      <c r="AV288" s="177">
        <v>0.5</v>
      </c>
      <c r="AW288" s="177"/>
      <c r="AX288" s="546">
        <v>0.51200000000000001</v>
      </c>
      <c r="AY288" s="828">
        <v>0.218</v>
      </c>
      <c r="AZ288" s="164"/>
      <c r="BA288" s="165"/>
      <c r="BC288" s="120"/>
      <c r="BD288" s="90"/>
      <c r="BE288" s="90"/>
      <c r="BF288" s="90"/>
      <c r="BG288" s="90"/>
      <c r="BH288" s="90"/>
      <c r="BI288" s="90"/>
      <c r="BJ288" s="90"/>
      <c r="BK288" s="90"/>
      <c r="BL288" s="90"/>
    </row>
    <row r="289" spans="1:227" s="167" customFormat="1" ht="17.05" customHeight="1" x14ac:dyDescent="0.4">
      <c r="A289" s="868" t="s">
        <v>198</v>
      </c>
      <c r="B289" s="868" t="s">
        <v>327</v>
      </c>
      <c r="C289" s="889" t="s">
        <v>342</v>
      </c>
      <c r="D289" s="989" t="s">
        <v>344</v>
      </c>
      <c r="E289" s="433" t="s">
        <v>1759</v>
      </c>
      <c r="F289" s="178"/>
      <c r="G289" s="177"/>
      <c r="H289" s="177"/>
      <c r="I289" s="177"/>
      <c r="J289" s="177"/>
      <c r="K289" s="179"/>
      <c r="L289" s="518" t="str">
        <f t="shared" si="99"/>
        <v/>
      </c>
      <c r="M289" s="667" t="str">
        <f t="shared" si="100"/>
        <v/>
      </c>
      <c r="N289" s="504">
        <f t="shared" si="97"/>
        <v>1</v>
      </c>
      <c r="O289" s="57"/>
      <c r="P289" s="177">
        <v>1.1930000000000001</v>
      </c>
      <c r="Q289" s="222" t="s">
        <v>42</v>
      </c>
      <c r="R289" s="58"/>
      <c r="S289" s="220" t="s">
        <v>202</v>
      </c>
      <c r="T289" s="220" t="s">
        <v>202</v>
      </c>
      <c r="U289" s="368">
        <v>58</v>
      </c>
      <c r="V289" s="58"/>
      <c r="W289" s="368">
        <v>58</v>
      </c>
      <c r="X289" s="58"/>
      <c r="Y289" s="58">
        <v>0.8</v>
      </c>
      <c r="Z289" s="743">
        <v>33108</v>
      </c>
      <c r="AA289" s="234">
        <v>98.722156297116427</v>
      </c>
      <c r="AB289" s="763">
        <f t="shared" si="104"/>
        <v>0</v>
      </c>
      <c r="AC289" s="174"/>
      <c r="AD289" s="174"/>
      <c r="AE289" s="364"/>
      <c r="AF289" s="174"/>
      <c r="AG289" s="174"/>
      <c r="AH289" s="175"/>
      <c r="AI289" s="174"/>
      <c r="AJ289" s="174"/>
      <c r="AK289" s="174"/>
      <c r="AL289" s="175"/>
      <c r="AM289" s="179">
        <f t="shared" si="105"/>
        <v>0</v>
      </c>
      <c r="AN289" s="177">
        <v>1.1930000000000001</v>
      </c>
      <c r="AO289" s="177">
        <v>1.2</v>
      </c>
      <c r="AP289" s="177">
        <v>1.2070000000000001</v>
      </c>
      <c r="AQ289" s="178">
        <v>1.21</v>
      </c>
      <c r="AR289" s="179">
        <f t="shared" si="106"/>
        <v>1.1930000000000001</v>
      </c>
      <c r="AS289" s="177">
        <v>1.208</v>
      </c>
      <c r="AT289" s="179">
        <f t="shared" si="107"/>
        <v>1.2155</v>
      </c>
      <c r="AU289" s="179"/>
      <c r="AV289" s="177">
        <v>1.2230000000000001</v>
      </c>
      <c r="AW289" s="177"/>
      <c r="AX289" s="546">
        <v>1.2310000000000001</v>
      </c>
      <c r="AY289" s="828">
        <v>-3.7999999999999999E-2</v>
      </c>
      <c r="AZ289" s="164"/>
      <c r="BA289" s="165"/>
      <c r="BC289" s="120"/>
      <c r="BD289" s="90"/>
      <c r="BE289" s="90"/>
      <c r="BF289" s="90"/>
      <c r="BG289" s="90"/>
      <c r="BH289" s="90"/>
      <c r="BI289" s="90"/>
      <c r="BJ289" s="90"/>
      <c r="BK289" s="90"/>
      <c r="BL289" s="90"/>
    </row>
    <row r="290" spans="1:227" s="167" customFormat="1" ht="17.05" customHeight="1" x14ac:dyDescent="0.4">
      <c r="A290" s="868" t="s">
        <v>198</v>
      </c>
      <c r="B290" s="868" t="s">
        <v>327</v>
      </c>
      <c r="C290" s="889" t="s">
        <v>342</v>
      </c>
      <c r="D290" s="988" t="s">
        <v>347</v>
      </c>
      <c r="E290" s="416" t="s">
        <v>1759</v>
      </c>
      <c r="F290" s="178"/>
      <c r="G290" s="177"/>
      <c r="H290" s="177"/>
      <c r="I290" s="177"/>
      <c r="J290" s="177"/>
      <c r="K290" s="179"/>
      <c r="L290" s="518" t="str">
        <f t="shared" si="99"/>
        <v/>
      </c>
      <c r="M290" s="667" t="str">
        <f t="shared" si="100"/>
        <v/>
      </c>
      <c r="N290" s="504">
        <f t="shared" si="97"/>
        <v>1</v>
      </c>
      <c r="O290" s="57"/>
      <c r="P290" s="177">
        <v>0.83399999999999996</v>
      </c>
      <c r="Q290" s="222" t="s">
        <v>42</v>
      </c>
      <c r="R290" s="58"/>
      <c r="S290" s="220" t="s">
        <v>202</v>
      </c>
      <c r="T290" s="220" t="s">
        <v>202</v>
      </c>
      <c r="U290" s="368">
        <v>58</v>
      </c>
      <c r="V290" s="58">
        <v>6.9</v>
      </c>
      <c r="W290" s="368">
        <v>58</v>
      </c>
      <c r="X290" s="58">
        <v>6.9</v>
      </c>
      <c r="Y290" s="58"/>
      <c r="Z290" s="743">
        <v>14169</v>
      </c>
      <c r="AA290" s="234">
        <v>161.26272191751818</v>
      </c>
      <c r="AB290" s="763">
        <f t="shared" si="104"/>
        <v>0</v>
      </c>
      <c r="AC290" s="174"/>
      <c r="AD290" s="174"/>
      <c r="AE290" s="364" t="s">
        <v>205</v>
      </c>
      <c r="AF290" s="174" t="s">
        <v>42</v>
      </c>
      <c r="AG290" s="174"/>
      <c r="AH290" s="175"/>
      <c r="AI290" s="174"/>
      <c r="AJ290" s="174"/>
      <c r="AK290" s="174"/>
      <c r="AL290" s="175"/>
      <c r="AM290" s="179">
        <f t="shared" si="105"/>
        <v>0</v>
      </c>
      <c r="AN290" s="177">
        <v>0.83399999999999996</v>
      </c>
      <c r="AO290" s="177">
        <v>0.83399999999999996</v>
      </c>
      <c r="AP290" s="177">
        <v>0.83399999999999996</v>
      </c>
      <c r="AQ290" s="178">
        <v>0.83399999999999996</v>
      </c>
      <c r="AR290" s="179">
        <f t="shared" si="106"/>
        <v>0.83399999999999996</v>
      </c>
      <c r="AS290" s="177">
        <v>0.83399999999999996</v>
      </c>
      <c r="AT290" s="179">
        <f t="shared" si="107"/>
        <v>0.83399999999999996</v>
      </c>
      <c r="AU290" s="179"/>
      <c r="AV290" s="177">
        <v>0.83399999999999996</v>
      </c>
      <c r="AW290" s="177"/>
      <c r="AX290" s="546">
        <v>0.83399999999999996</v>
      </c>
      <c r="AY290" s="828"/>
      <c r="AZ290" s="164"/>
      <c r="BA290" s="165"/>
      <c r="BC290" s="120"/>
      <c r="BD290" s="90"/>
      <c r="BE290" s="90"/>
      <c r="BF290" s="90"/>
      <c r="BG290" s="90"/>
      <c r="BH290" s="90"/>
      <c r="BI290" s="90"/>
      <c r="BJ290" s="90"/>
      <c r="BK290" s="90"/>
      <c r="BL290" s="90"/>
    </row>
    <row r="291" spans="1:227" s="167" customFormat="1" ht="17.05" customHeight="1" x14ac:dyDescent="0.4">
      <c r="A291" s="868" t="s">
        <v>198</v>
      </c>
      <c r="B291" s="868" t="s">
        <v>327</v>
      </c>
      <c r="C291" s="889" t="s">
        <v>342</v>
      </c>
      <c r="D291" s="988" t="s">
        <v>345</v>
      </c>
      <c r="E291" s="19"/>
      <c r="F291" s="178">
        <v>0.46300000000000002</v>
      </c>
      <c r="G291" s="177"/>
      <c r="H291" s="177"/>
      <c r="I291" s="177"/>
      <c r="J291" s="177"/>
      <c r="K291" s="179">
        <f>SUM(F291:H291)</f>
        <v>0.46300000000000002</v>
      </c>
      <c r="L291" s="518">
        <f t="shared" si="99"/>
        <v>100</v>
      </c>
      <c r="M291" s="667">
        <f t="shared" si="100"/>
        <v>0</v>
      </c>
      <c r="N291" s="504">
        <f t="shared" si="97"/>
        <v>2</v>
      </c>
      <c r="O291" s="57"/>
      <c r="P291" s="177">
        <v>2.1509999999999998</v>
      </c>
      <c r="Q291" s="222" t="s">
        <v>42</v>
      </c>
      <c r="R291" s="58"/>
      <c r="S291" s="220" t="s">
        <v>202</v>
      </c>
      <c r="T291" s="220" t="s">
        <v>202</v>
      </c>
      <c r="U291" s="368">
        <v>58</v>
      </c>
      <c r="V291" s="58">
        <v>6.9</v>
      </c>
      <c r="W291" s="368">
        <v>58</v>
      </c>
      <c r="X291" s="58">
        <v>6.9</v>
      </c>
      <c r="Y291" s="58"/>
      <c r="Z291" s="743">
        <v>46405</v>
      </c>
      <c r="AA291" s="234">
        <v>126.99387318029324</v>
      </c>
      <c r="AB291" s="763">
        <f t="shared" si="104"/>
        <v>0</v>
      </c>
      <c r="AC291" s="174"/>
      <c r="AD291" s="174"/>
      <c r="AE291" s="364" t="s">
        <v>205</v>
      </c>
      <c r="AF291" s="174" t="s">
        <v>42</v>
      </c>
      <c r="AG291" s="174"/>
      <c r="AH291" s="175"/>
      <c r="AI291" s="174"/>
      <c r="AJ291" s="174"/>
      <c r="AK291" s="174"/>
      <c r="AL291" s="175"/>
      <c r="AM291" s="179">
        <f t="shared" si="105"/>
        <v>0.46300000000000002</v>
      </c>
      <c r="AN291" s="177">
        <v>2.1509999999999998</v>
      </c>
      <c r="AO291" s="177">
        <v>2.1509999999999998</v>
      </c>
      <c r="AP291" s="177">
        <v>2.1509999999999998</v>
      </c>
      <c r="AQ291" s="178">
        <v>2.1509999999999998</v>
      </c>
      <c r="AR291" s="179">
        <f t="shared" si="106"/>
        <v>2.1509999999999998</v>
      </c>
      <c r="AS291" s="177">
        <v>2.1509999999999998</v>
      </c>
      <c r="AT291" s="179">
        <f t="shared" si="107"/>
        <v>2.1509999999999998</v>
      </c>
      <c r="AU291" s="179"/>
      <c r="AV291" s="177">
        <v>2.1509999999999998</v>
      </c>
      <c r="AW291" s="177"/>
      <c r="AX291" s="546">
        <v>2.1509999999999998</v>
      </c>
      <c r="AY291" s="828"/>
      <c r="AZ291" s="164"/>
      <c r="BA291" s="165"/>
      <c r="BC291" s="120"/>
      <c r="BD291" s="90"/>
      <c r="BE291" s="90"/>
      <c r="BF291" s="90"/>
      <c r="BG291" s="90"/>
      <c r="BH291" s="90"/>
      <c r="BI291" s="90"/>
      <c r="BJ291" s="90"/>
      <c r="BK291" s="90"/>
      <c r="BL291" s="90"/>
    </row>
    <row r="292" spans="1:227" s="167" customFormat="1" ht="17.05" customHeight="1" x14ac:dyDescent="0.4">
      <c r="A292" s="868" t="s">
        <v>198</v>
      </c>
      <c r="B292" s="868" t="s">
        <v>327</v>
      </c>
      <c r="C292" s="889" t="s">
        <v>342</v>
      </c>
      <c r="D292" s="16" t="s">
        <v>346</v>
      </c>
      <c r="E292" s="19"/>
      <c r="F292" s="178">
        <v>0.29199999999999998</v>
      </c>
      <c r="G292" s="177"/>
      <c r="H292" s="177"/>
      <c r="I292" s="177"/>
      <c r="J292" s="177"/>
      <c r="K292" s="179">
        <f>SUM(F292:H292)</f>
        <v>0.29199999999999998</v>
      </c>
      <c r="L292" s="518">
        <f t="shared" si="99"/>
        <v>100</v>
      </c>
      <c r="M292" s="667">
        <f t="shared" si="100"/>
        <v>0</v>
      </c>
      <c r="N292" s="504">
        <f t="shared" si="97"/>
        <v>2</v>
      </c>
      <c r="O292" s="57"/>
      <c r="P292" s="177">
        <v>0.83899999999999997</v>
      </c>
      <c r="Q292" s="222" t="s">
        <v>42</v>
      </c>
      <c r="R292" s="58"/>
      <c r="S292" s="220" t="s">
        <v>202</v>
      </c>
      <c r="T292" s="220" t="s">
        <v>202</v>
      </c>
      <c r="U292" s="368">
        <v>58</v>
      </c>
      <c r="V292" s="58">
        <v>6.9</v>
      </c>
      <c r="W292" s="368">
        <v>58</v>
      </c>
      <c r="X292" s="58">
        <v>6.9</v>
      </c>
      <c r="Y292" s="58"/>
      <c r="Z292" s="743">
        <v>21668</v>
      </c>
      <c r="AA292" s="234">
        <v>106.08409345515513</v>
      </c>
      <c r="AB292" s="763">
        <f t="shared" si="104"/>
        <v>0</v>
      </c>
      <c r="AC292" s="174"/>
      <c r="AD292" s="174"/>
      <c r="AE292" s="364"/>
      <c r="AF292" s="174"/>
      <c r="AG292" s="174"/>
      <c r="AH292" s="175"/>
      <c r="AI292" s="174"/>
      <c r="AJ292" s="174"/>
      <c r="AK292" s="174"/>
      <c r="AL292" s="175"/>
      <c r="AM292" s="179">
        <f t="shared" si="105"/>
        <v>0.29199999999999998</v>
      </c>
      <c r="AN292" s="177">
        <v>0.83899999999999997</v>
      </c>
      <c r="AO292" s="177">
        <v>0.83899999999999997</v>
      </c>
      <c r="AP292" s="177">
        <v>0.83899999999999997</v>
      </c>
      <c r="AQ292" s="178">
        <v>0.83899999999999997</v>
      </c>
      <c r="AR292" s="179">
        <f t="shared" si="106"/>
        <v>0.83899999999999997</v>
      </c>
      <c r="AS292" s="177">
        <v>0.83899999999999997</v>
      </c>
      <c r="AT292" s="179">
        <f t="shared" si="107"/>
        <v>0.83899999999999997</v>
      </c>
      <c r="AU292" s="179"/>
      <c r="AV292" s="177">
        <v>0.83899999999999997</v>
      </c>
      <c r="AW292" s="177"/>
      <c r="AX292" s="546">
        <v>0.83899999999999997</v>
      </c>
      <c r="AY292" s="828"/>
      <c r="AZ292" s="164"/>
      <c r="BA292" s="165"/>
      <c r="BC292" s="120"/>
      <c r="BD292" s="90"/>
      <c r="BE292" s="90"/>
      <c r="BF292" s="90"/>
      <c r="BG292" s="90"/>
      <c r="BH292" s="90"/>
      <c r="BI292" s="90"/>
      <c r="BJ292" s="90"/>
      <c r="BK292" s="90"/>
      <c r="BL292" s="90"/>
    </row>
    <row r="293" spans="1:227" s="167" customFormat="1" ht="17.05" customHeight="1" x14ac:dyDescent="0.4">
      <c r="A293" s="868" t="s">
        <v>198</v>
      </c>
      <c r="B293" s="868" t="s">
        <v>327</v>
      </c>
      <c r="C293" s="889" t="s">
        <v>342</v>
      </c>
      <c r="D293" s="989" t="s">
        <v>343</v>
      </c>
      <c r="E293" s="943"/>
      <c r="F293" s="178"/>
      <c r="G293" s="177">
        <v>3.2</v>
      </c>
      <c r="H293" s="177"/>
      <c r="I293" s="177"/>
      <c r="J293" s="177"/>
      <c r="K293" s="179">
        <f>SUM(F293:H293)</f>
        <v>3.2</v>
      </c>
      <c r="L293" s="518">
        <f t="shared" si="99"/>
        <v>0</v>
      </c>
      <c r="M293" s="667">
        <f t="shared" si="100"/>
        <v>100</v>
      </c>
      <c r="N293" s="504">
        <f t="shared" si="97"/>
        <v>5</v>
      </c>
      <c r="O293" s="57"/>
      <c r="P293" s="177">
        <v>1.49</v>
      </c>
      <c r="Q293" s="222" t="s">
        <v>42</v>
      </c>
      <c r="R293" s="58"/>
      <c r="S293" s="220" t="s">
        <v>202</v>
      </c>
      <c r="T293" s="220" t="s">
        <v>202</v>
      </c>
      <c r="U293" s="368">
        <v>58</v>
      </c>
      <c r="V293" s="58"/>
      <c r="W293" s="368">
        <v>58</v>
      </c>
      <c r="X293" s="58"/>
      <c r="Y293" s="58">
        <v>9.6999999999999993</v>
      </c>
      <c r="Z293" s="743">
        <v>37288</v>
      </c>
      <c r="AA293" s="234">
        <v>109.47735949425871</v>
      </c>
      <c r="AB293" s="763">
        <f t="shared" si="104"/>
        <v>0</v>
      </c>
      <c r="AC293" s="174"/>
      <c r="AD293" s="174"/>
      <c r="AE293" s="364"/>
      <c r="AF293" s="174"/>
      <c r="AG293" s="174"/>
      <c r="AH293" s="175"/>
      <c r="AI293" s="174"/>
      <c r="AJ293" s="174"/>
      <c r="AK293" s="174"/>
      <c r="AL293" s="175"/>
      <c r="AM293" s="179">
        <f t="shared" si="105"/>
        <v>3.2</v>
      </c>
      <c r="AN293" s="177">
        <v>1.49</v>
      </c>
      <c r="AO293" s="177">
        <v>1.5149999999999999</v>
      </c>
      <c r="AP293" s="177">
        <v>1.5349999999999999</v>
      </c>
      <c r="AQ293" s="178">
        <v>1.54</v>
      </c>
      <c r="AR293" s="179">
        <f t="shared" si="106"/>
        <v>1.49</v>
      </c>
      <c r="AS293" s="177">
        <v>1.54</v>
      </c>
      <c r="AT293" s="179">
        <f t="shared" si="107"/>
        <v>1.5609999999999999</v>
      </c>
      <c r="AU293" s="179"/>
      <c r="AV293" s="177">
        <v>1.5820000000000001</v>
      </c>
      <c r="AW293" s="177"/>
      <c r="AX293" s="546">
        <v>1.593</v>
      </c>
      <c r="AY293" s="828">
        <v>-0.10299999999999999</v>
      </c>
      <c r="AZ293" s="164"/>
      <c r="BA293" s="165"/>
      <c r="BC293" s="120"/>
      <c r="BD293" s="90"/>
      <c r="BE293" s="90"/>
      <c r="BF293" s="90"/>
      <c r="BG293" s="90"/>
      <c r="BH293" s="90"/>
      <c r="BI293" s="90"/>
      <c r="BJ293" s="90"/>
      <c r="BK293" s="90"/>
      <c r="BL293" s="90"/>
    </row>
    <row r="294" spans="1:227" s="167" customFormat="1" ht="17.05" customHeight="1" x14ac:dyDescent="0.4">
      <c r="A294" s="868" t="s">
        <v>198</v>
      </c>
      <c r="B294" s="868" t="s">
        <v>327</v>
      </c>
      <c r="C294" s="889" t="s">
        <v>348</v>
      </c>
      <c r="D294" s="989" t="s">
        <v>350</v>
      </c>
      <c r="E294" s="218"/>
      <c r="F294" s="178">
        <v>1.9550000000000001</v>
      </c>
      <c r="G294" s="177"/>
      <c r="H294" s="177"/>
      <c r="I294" s="177"/>
      <c r="J294" s="177"/>
      <c r="K294" s="179">
        <f>SUM(F294:H294)</f>
        <v>1.9550000000000001</v>
      </c>
      <c r="L294" s="518">
        <f t="shared" si="99"/>
        <v>100</v>
      </c>
      <c r="M294" s="667">
        <f t="shared" si="100"/>
        <v>0</v>
      </c>
      <c r="N294" s="504">
        <f t="shared" si="97"/>
        <v>3</v>
      </c>
      <c r="O294" s="57"/>
      <c r="P294" s="177">
        <v>1.5960000000000001</v>
      </c>
      <c r="Q294" s="222" t="s">
        <v>42</v>
      </c>
      <c r="R294" s="58"/>
      <c r="S294" s="220" t="s">
        <v>202</v>
      </c>
      <c r="T294" s="220" t="s">
        <v>202</v>
      </c>
      <c r="U294" s="368">
        <v>40</v>
      </c>
      <c r="V294" s="58">
        <v>66.39</v>
      </c>
      <c r="W294" s="368">
        <v>40</v>
      </c>
      <c r="X294" s="58">
        <v>66.39</v>
      </c>
      <c r="Y294" s="58">
        <v>14.2</v>
      </c>
      <c r="Z294" s="743">
        <v>18680</v>
      </c>
      <c r="AA294" s="234">
        <v>234.07937578833122</v>
      </c>
      <c r="AB294" s="763">
        <f t="shared" si="104"/>
        <v>0</v>
      </c>
      <c r="AC294" s="174"/>
      <c r="AD294" s="174"/>
      <c r="AE294" s="364" t="s">
        <v>205</v>
      </c>
      <c r="AF294" s="174"/>
      <c r="AG294" s="174" t="s">
        <v>42</v>
      </c>
      <c r="AH294" s="175"/>
      <c r="AI294" s="174"/>
      <c r="AJ294" s="174"/>
      <c r="AK294" s="174"/>
      <c r="AL294" s="175"/>
      <c r="AM294" s="179">
        <f t="shared" si="105"/>
        <v>1.9550000000000001</v>
      </c>
      <c r="AN294" s="177">
        <v>1.5960000000000001</v>
      </c>
      <c r="AO294" s="177">
        <v>1.714</v>
      </c>
      <c r="AP294" s="177">
        <v>1.8109999999999999</v>
      </c>
      <c r="AQ294" s="178">
        <v>1.8109999999999999</v>
      </c>
      <c r="AR294" s="179">
        <f t="shared" si="106"/>
        <v>1.5960000000000001</v>
      </c>
      <c r="AS294" s="177">
        <v>1.885</v>
      </c>
      <c r="AT294" s="179">
        <f t="shared" si="107"/>
        <v>2.0024999999999999</v>
      </c>
      <c r="AU294" s="179"/>
      <c r="AV294" s="177">
        <v>2.12</v>
      </c>
      <c r="AW294" s="177"/>
      <c r="AX294" s="546">
        <v>2.141</v>
      </c>
      <c r="AY294" s="828">
        <v>-0.186</v>
      </c>
      <c r="AZ294" s="164"/>
      <c r="BA294" s="165"/>
      <c r="BC294" s="120"/>
      <c r="BD294" s="90"/>
      <c r="BE294" s="90"/>
      <c r="BF294" s="90"/>
      <c r="BG294" s="90"/>
      <c r="BH294" s="90"/>
      <c r="BI294" s="90"/>
      <c r="BJ294" s="90"/>
      <c r="BK294" s="90"/>
      <c r="BL294" s="90"/>
    </row>
    <row r="295" spans="1:227" s="167" customFormat="1" ht="17.05" customHeight="1" x14ac:dyDescent="0.4">
      <c r="A295" s="868" t="s">
        <v>198</v>
      </c>
      <c r="B295" s="868" t="s">
        <v>327</v>
      </c>
      <c r="C295" s="889" t="s">
        <v>348</v>
      </c>
      <c r="D295" s="989" t="s">
        <v>349</v>
      </c>
      <c r="E295" s="218"/>
      <c r="F295" s="178"/>
      <c r="G295" s="177"/>
      <c r="H295" s="177">
        <v>2.899</v>
      </c>
      <c r="I295" s="177"/>
      <c r="J295" s="177"/>
      <c r="K295" s="179">
        <f>SUM(F295:H295)</f>
        <v>2.899</v>
      </c>
      <c r="L295" s="518">
        <f t="shared" si="99"/>
        <v>0</v>
      </c>
      <c r="M295" s="667">
        <f t="shared" si="100"/>
        <v>100</v>
      </c>
      <c r="N295" s="504">
        <f t="shared" si="97"/>
        <v>5</v>
      </c>
      <c r="O295" s="57"/>
      <c r="P295" s="177">
        <v>1.7150000000000001</v>
      </c>
      <c r="Q295" s="222" t="s">
        <v>42</v>
      </c>
      <c r="R295" s="58"/>
      <c r="S295" s="220" t="s">
        <v>202</v>
      </c>
      <c r="T295" s="220" t="s">
        <v>202</v>
      </c>
      <c r="U295" s="368">
        <v>40</v>
      </c>
      <c r="V295" s="58">
        <v>71.14</v>
      </c>
      <c r="W295" s="368">
        <v>40</v>
      </c>
      <c r="X295" s="58">
        <v>71.14</v>
      </c>
      <c r="Y295" s="58">
        <v>16.100000000000001</v>
      </c>
      <c r="Z295" s="743">
        <v>36671</v>
      </c>
      <c r="AA295" s="234">
        <v>128.12931572594968</v>
      </c>
      <c r="AB295" s="763">
        <f t="shared" si="104"/>
        <v>0</v>
      </c>
      <c r="AC295" s="174"/>
      <c r="AD295" s="174"/>
      <c r="AE295" s="364"/>
      <c r="AF295" s="174"/>
      <c r="AG295" s="174"/>
      <c r="AH295" s="175"/>
      <c r="AI295" s="174"/>
      <c r="AJ295" s="174"/>
      <c r="AK295" s="174"/>
      <c r="AL295" s="175"/>
      <c r="AM295" s="179">
        <f t="shared" si="105"/>
        <v>2.899</v>
      </c>
      <c r="AN295" s="177">
        <v>1.7150000000000001</v>
      </c>
      <c r="AO295" s="177">
        <v>1.9550000000000001</v>
      </c>
      <c r="AP295" s="177">
        <v>2.15</v>
      </c>
      <c r="AQ295" s="178">
        <v>2.1680000000000001</v>
      </c>
      <c r="AR295" s="179">
        <f t="shared" si="106"/>
        <v>1.7150000000000001</v>
      </c>
      <c r="AS295" s="177">
        <v>2.1960000000000002</v>
      </c>
      <c r="AT295" s="179">
        <f t="shared" si="107"/>
        <v>2.3925000000000001</v>
      </c>
      <c r="AU295" s="179"/>
      <c r="AV295" s="177">
        <v>2.589</v>
      </c>
      <c r="AW295" s="177"/>
      <c r="AX295" s="546">
        <v>2.6269999999999998</v>
      </c>
      <c r="AY295" s="828">
        <v>0.27200000000000002</v>
      </c>
      <c r="AZ295" s="164"/>
      <c r="BA295" s="165"/>
      <c r="BC295" s="120"/>
      <c r="BD295" s="90"/>
      <c r="BE295" s="90"/>
      <c r="BF295" s="90"/>
      <c r="BG295" s="90"/>
      <c r="BH295" s="90"/>
      <c r="BI295" s="90"/>
      <c r="BJ295" s="90"/>
      <c r="BK295" s="90"/>
      <c r="BL295" s="90"/>
    </row>
    <row r="296" spans="1:227" s="167" customFormat="1" ht="17.05" customHeight="1" x14ac:dyDescent="0.4">
      <c r="A296" s="868" t="s">
        <v>865</v>
      </c>
      <c r="B296" s="868" t="s">
        <v>866</v>
      </c>
      <c r="C296" s="889" t="s">
        <v>890</v>
      </c>
      <c r="D296" s="596" t="s">
        <v>891</v>
      </c>
      <c r="E296" s="423"/>
      <c r="F296" s="628">
        <v>0.43</v>
      </c>
      <c r="G296" s="636"/>
      <c r="H296" s="638" t="s">
        <v>202</v>
      </c>
      <c r="I296" s="124"/>
      <c r="J296" s="124"/>
      <c r="K296" s="252">
        <f>IF(ISNUMBER(F296),F296,0)+IF(ISNUMBER(G296),G296,0)+IF(ISNUMBER(H296),H296,0)</f>
        <v>0.43</v>
      </c>
      <c r="L296" s="520">
        <f>IF(IF(ISNUMBER(K296),K296,0)&gt;0,IF(ISNUMBER(F296),F296,0)/K296*100,"")</f>
        <v>100</v>
      </c>
      <c r="M296" s="521">
        <f>IF(IF(ISNUMBER(K296),K296,0)&gt;0,(IF(ISNUMBER(G296),G296,0)+IF(ISNUMBER(H296),H296,0))/K296*100,"")</f>
        <v>0</v>
      </c>
      <c r="N296" s="504">
        <f t="shared" si="97"/>
        <v>2</v>
      </c>
      <c r="O296" s="676"/>
      <c r="P296" s="534">
        <f>AA296*Z296/1000000000*365</f>
        <v>0.45399999999999996</v>
      </c>
      <c r="Q296" s="227" t="s">
        <v>42</v>
      </c>
      <c r="R296" s="254"/>
      <c r="S296" s="305"/>
      <c r="T296" s="306"/>
      <c r="U296" s="90"/>
      <c r="V296" s="254"/>
      <c r="W296" s="254"/>
      <c r="X296" s="254"/>
      <c r="Y296" s="254"/>
      <c r="Z296" s="258">
        <v>7726</v>
      </c>
      <c r="AA296" s="259">
        <v>160.99347870027907</v>
      </c>
      <c r="AB296" s="260"/>
      <c r="AC296" s="260"/>
      <c r="AD296" s="260"/>
      <c r="AE296" s="260"/>
      <c r="AF296" s="260"/>
      <c r="AG296" s="260"/>
      <c r="AH296" s="121"/>
      <c r="AI296" s="261">
        <v>8001</v>
      </c>
      <c r="AJ296" s="261">
        <v>8285</v>
      </c>
      <c r="AK296" s="261">
        <v>8580</v>
      </c>
      <c r="AL296" s="342">
        <v>8885</v>
      </c>
      <c r="AM296" s="371"/>
      <c r="AN296" s="261"/>
      <c r="AO296" s="252"/>
      <c r="AP296" s="263"/>
      <c r="AQ296" s="264">
        <v>0.45400000000000001</v>
      </c>
      <c r="AR296" s="252">
        <v>0.47099999999999997</v>
      </c>
      <c r="AS296" s="252">
        <v>0.48699999999999999</v>
      </c>
      <c r="AT296" s="252">
        <v>0.505</v>
      </c>
      <c r="AU296" s="252">
        <v>0.52300000000000002</v>
      </c>
      <c r="AV296" s="263"/>
      <c r="AW296" s="557">
        <f t="shared" ref="AW296:AW321" si="108">K296-AT296</f>
        <v>-7.5000000000000011E-2</v>
      </c>
      <c r="AX296" s="551"/>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row>
    <row r="297" spans="1:227" s="167" customFormat="1" ht="17.05" customHeight="1" x14ac:dyDescent="0.4">
      <c r="A297" s="868" t="s">
        <v>865</v>
      </c>
      <c r="B297" s="868" t="s">
        <v>866</v>
      </c>
      <c r="C297" s="889" t="s">
        <v>890</v>
      </c>
      <c r="D297" s="596" t="s">
        <v>893</v>
      </c>
      <c r="E297" s="423"/>
      <c r="F297" s="628">
        <v>0.13200000000000001</v>
      </c>
      <c r="G297" s="636"/>
      <c r="H297" s="638" t="s">
        <v>202</v>
      </c>
      <c r="I297" s="124"/>
      <c r="J297" s="124"/>
      <c r="K297" s="252">
        <f>IF(ISNUMBER(F297),F297,0)+IF(ISNUMBER(G297),G297,0)+IF(ISNUMBER(H297),H297,0)</f>
        <v>0.13200000000000001</v>
      </c>
      <c r="L297" s="520">
        <f>IF(IF(ISNUMBER(K297),K297,0)&gt;0,IF(ISNUMBER(F297),F297,0)/K297*100,"")</f>
        <v>100</v>
      </c>
      <c r="M297" s="521">
        <f>IF(IF(ISNUMBER(K297),K297,0)&gt;0,(IF(ISNUMBER(G297),G297,0)+IF(ISNUMBER(H297),H297,0))/K297*100,"")</f>
        <v>0</v>
      </c>
      <c r="N297" s="504">
        <f t="shared" si="97"/>
        <v>5</v>
      </c>
      <c r="O297" s="676"/>
      <c r="P297" s="534">
        <f>AA297*Z297/1000000000*365</f>
        <v>6.0999999999999999E-2</v>
      </c>
      <c r="Q297" s="227" t="s">
        <v>42</v>
      </c>
      <c r="R297" s="254"/>
      <c r="S297" s="305"/>
      <c r="T297" s="306"/>
      <c r="U297" s="90"/>
      <c r="V297" s="254"/>
      <c r="W297" s="254"/>
      <c r="X297" s="254"/>
      <c r="Y297" s="254"/>
      <c r="Z297" s="258">
        <v>1275</v>
      </c>
      <c r="AA297" s="259">
        <v>131.07708836959441</v>
      </c>
      <c r="AB297" s="260"/>
      <c r="AC297" s="260"/>
      <c r="AD297" s="260"/>
      <c r="AE297" s="260"/>
      <c r="AF297" s="260"/>
      <c r="AG297" s="260"/>
      <c r="AH297" s="121"/>
      <c r="AI297" s="261">
        <v>1344</v>
      </c>
      <c r="AJ297" s="261">
        <v>1402</v>
      </c>
      <c r="AK297" s="261">
        <v>1450</v>
      </c>
      <c r="AL297" s="342">
        <v>1500</v>
      </c>
      <c r="AM297" s="371"/>
      <c r="AN297" s="261"/>
      <c r="AO297" s="252"/>
      <c r="AP297" s="263"/>
      <c r="AQ297" s="264">
        <v>6.0999999999999999E-2</v>
      </c>
      <c r="AR297" s="252">
        <v>6.4000000000000001E-2</v>
      </c>
      <c r="AS297" s="252">
        <v>6.7000000000000004E-2</v>
      </c>
      <c r="AT297" s="252">
        <v>6.9000000000000006E-2</v>
      </c>
      <c r="AU297" s="252">
        <v>7.1999999999999995E-2</v>
      </c>
      <c r="AV297" s="263"/>
      <c r="AW297" s="557">
        <f t="shared" si="108"/>
        <v>6.3E-2</v>
      </c>
      <c r="AX297" s="551"/>
      <c r="BA297" s="296"/>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row>
    <row r="298" spans="1:227" s="167" customFormat="1" ht="17.05" customHeight="1" x14ac:dyDescent="0.4">
      <c r="A298" s="868" t="s">
        <v>865</v>
      </c>
      <c r="B298" s="868" t="s">
        <v>866</v>
      </c>
      <c r="C298" s="889" t="s">
        <v>890</v>
      </c>
      <c r="D298" s="596" t="s">
        <v>892</v>
      </c>
      <c r="E298" s="423"/>
      <c r="F298" s="628" t="s">
        <v>202</v>
      </c>
      <c r="G298" s="636"/>
      <c r="H298" s="638">
        <v>0.93</v>
      </c>
      <c r="I298" s="124"/>
      <c r="J298" s="124"/>
      <c r="K298" s="252">
        <f>IF(ISNUMBER(F298),F298,0)+IF(ISNUMBER(G298),G298,0)+IF(ISNUMBER(H298),H298,0)</f>
        <v>0.93</v>
      </c>
      <c r="L298" s="520">
        <f>IF(IF(ISNUMBER(K298),K298,0)&gt;0,IF(ISNUMBER(F298),F298,0)/K298*100,"")</f>
        <v>0</v>
      </c>
      <c r="M298" s="521">
        <f>IF(IF(ISNUMBER(K298),K298,0)&gt;0,(IF(ISNUMBER(G298),G298,0)+IF(ISNUMBER(H298),H298,0))/K298*100,"")</f>
        <v>100</v>
      </c>
      <c r="N298" s="504">
        <f t="shared" si="97"/>
        <v>5</v>
      </c>
      <c r="O298" s="676"/>
      <c r="P298" s="534">
        <f>AA298*Z298/1000000000*365</f>
        <v>0.29299999999999998</v>
      </c>
      <c r="Q298" s="227" t="s">
        <v>42</v>
      </c>
      <c r="R298" s="254"/>
      <c r="S298" s="305"/>
      <c r="T298" s="306"/>
      <c r="U298" s="90"/>
      <c r="V298" s="254"/>
      <c r="W298" s="254"/>
      <c r="X298" s="254"/>
      <c r="Y298" s="254"/>
      <c r="Z298" s="258">
        <v>2176</v>
      </c>
      <c r="AA298" s="259">
        <v>368.90612409347295</v>
      </c>
      <c r="AB298" s="260"/>
      <c r="AC298" s="260"/>
      <c r="AD298" s="260"/>
      <c r="AE298" s="260"/>
      <c r="AF298" s="260"/>
      <c r="AG298" s="260"/>
      <c r="AH298" s="121"/>
      <c r="AI298" s="373">
        <v>2844</v>
      </c>
      <c r="AJ298" s="373">
        <v>3528</v>
      </c>
      <c r="AK298" s="373">
        <v>4195</v>
      </c>
      <c r="AL298" s="342">
        <v>4988</v>
      </c>
      <c r="AM298" s="371"/>
      <c r="AN298" s="373"/>
      <c r="AO298" s="292"/>
      <c r="AP298" s="295"/>
      <c r="AQ298" s="264">
        <v>0.29299999999999998</v>
      </c>
      <c r="AR298" s="292">
        <v>0.38200000000000001</v>
      </c>
      <c r="AS298" s="292">
        <v>0.47399999999999998</v>
      </c>
      <c r="AT298" s="292">
        <v>0.56399999999999995</v>
      </c>
      <c r="AU298" s="292">
        <v>0.67100000000000004</v>
      </c>
      <c r="AV298" s="295"/>
      <c r="AW298" s="559">
        <f t="shared" si="108"/>
        <v>0.3660000000000001</v>
      </c>
      <c r="AX298" s="551"/>
      <c r="BA298" s="296"/>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row>
    <row r="299" spans="1:227" s="167" customFormat="1" ht="17.05" customHeight="1" x14ac:dyDescent="0.4">
      <c r="A299" s="868" t="s">
        <v>393</v>
      </c>
      <c r="B299" s="868" t="s">
        <v>413</v>
      </c>
      <c r="C299" s="875" t="s">
        <v>420</v>
      </c>
      <c r="D299" s="289" t="s">
        <v>422</v>
      </c>
      <c r="E299" s="285"/>
      <c r="F299" s="219"/>
      <c r="G299" s="124"/>
      <c r="H299" s="124"/>
      <c r="I299" s="124"/>
      <c r="J299" s="124"/>
      <c r="K299" s="252">
        <v>0</v>
      </c>
      <c r="L299" s="520" t="str">
        <f t="shared" ref="L299:L304" si="109">IF(K299&gt;0,IF(ISNUMBER(F299),F299,0)/K299*100,"")</f>
        <v/>
      </c>
      <c r="M299" s="521" t="str">
        <f t="shared" ref="M299:M304" si="110">IF(K299&gt;0,(IF(ISNUMBER(G299),G299,0)+IF(ISNUMBER(H299),H299,0))/K299*100,"")</f>
        <v/>
      </c>
      <c r="N299" s="504">
        <f t="shared" si="97"/>
        <v>2</v>
      </c>
      <c r="O299" s="288"/>
      <c r="P299" s="532">
        <v>0.43905786974111938</v>
      </c>
      <c r="Q299" s="227" t="s">
        <v>42</v>
      </c>
      <c r="R299" s="254"/>
      <c r="S299" s="305"/>
      <c r="T299" s="306"/>
      <c r="U299" s="90"/>
      <c r="V299" s="254"/>
      <c r="W299" s="254"/>
      <c r="X299" s="254"/>
      <c r="Y299" s="254"/>
      <c r="Z299" s="258">
        <v>25399.355068754427</v>
      </c>
      <c r="AA299" s="259">
        <f t="shared" ref="AA299:AA304" si="111">P299*1000000000/365/Z299</f>
        <v>47.359402237071464</v>
      </c>
      <c r="AB299" s="287">
        <v>77.352168554706438</v>
      </c>
      <c r="AC299" s="260"/>
      <c r="AD299" s="260"/>
      <c r="AE299" s="260"/>
      <c r="AF299" s="260"/>
      <c r="AG299" s="260"/>
      <c r="AH299" s="121"/>
      <c r="AI299" s="90"/>
      <c r="AJ299" s="90"/>
      <c r="AK299" s="90"/>
      <c r="AL299" s="121"/>
      <c r="AM299" s="262"/>
      <c r="AN299" s="252"/>
      <c r="AO299" s="252"/>
      <c r="AP299" s="263"/>
      <c r="AQ299" s="264"/>
      <c r="AR299" s="252"/>
      <c r="AS299" s="252"/>
      <c r="AT299" s="252"/>
      <c r="AU299" s="252"/>
      <c r="AV299" s="263"/>
      <c r="AW299" s="557">
        <f t="shared" si="108"/>
        <v>0</v>
      </c>
      <c r="AX299" s="551"/>
      <c r="BC299" s="2"/>
      <c r="BD299" s="2"/>
      <c r="BE299" s="2"/>
      <c r="BF299" s="2"/>
      <c r="BG299" s="2"/>
      <c r="BH299" s="2"/>
      <c r="BI299" s="2"/>
    </row>
    <row r="300" spans="1:227" s="167" customFormat="1" ht="17.05" customHeight="1" x14ac:dyDescent="0.4">
      <c r="A300" s="868" t="s">
        <v>393</v>
      </c>
      <c r="B300" s="868" t="s">
        <v>413</v>
      </c>
      <c r="C300" s="875" t="s">
        <v>420</v>
      </c>
      <c r="D300" s="284" t="s">
        <v>421</v>
      </c>
      <c r="E300" s="285"/>
      <c r="F300" s="219"/>
      <c r="G300" s="124"/>
      <c r="H300" s="124"/>
      <c r="I300" s="251"/>
      <c r="J300" s="251"/>
      <c r="K300" s="252">
        <v>0.12166666666666666</v>
      </c>
      <c r="L300" s="520">
        <f t="shared" si="109"/>
        <v>0</v>
      </c>
      <c r="M300" s="521">
        <f t="shared" si="110"/>
        <v>0</v>
      </c>
      <c r="N300" s="504">
        <f t="shared" si="97"/>
        <v>2</v>
      </c>
      <c r="O300" s="288"/>
      <c r="P300" s="532">
        <v>0.26039392</v>
      </c>
      <c r="Q300" s="227" t="s">
        <v>42</v>
      </c>
      <c r="R300" s="254"/>
      <c r="S300" s="255"/>
      <c r="T300" s="256"/>
      <c r="U300" s="2"/>
      <c r="V300" s="257"/>
      <c r="W300" s="257"/>
      <c r="X300" s="257"/>
      <c r="Y300" s="257"/>
      <c r="Z300" s="258">
        <v>11147</v>
      </c>
      <c r="AA300" s="259">
        <f t="shared" si="111"/>
        <v>64</v>
      </c>
      <c r="AB300" s="287">
        <v>77.352168554706438</v>
      </c>
      <c r="AC300" s="260"/>
      <c r="AD300" s="260"/>
      <c r="AE300" s="260"/>
      <c r="AF300" s="260"/>
      <c r="AG300" s="260"/>
      <c r="AH300" s="121"/>
      <c r="AI300" s="90"/>
      <c r="AJ300" s="90"/>
      <c r="AK300" s="90"/>
      <c r="AL300" s="121"/>
      <c r="AM300" s="262"/>
      <c r="AN300" s="252"/>
      <c r="AO300" s="252"/>
      <c r="AP300" s="263"/>
      <c r="AQ300" s="264"/>
      <c r="AR300" s="252"/>
      <c r="AS300" s="252"/>
      <c r="AT300" s="252"/>
      <c r="AU300" s="252"/>
      <c r="AV300" s="263"/>
      <c r="AW300" s="557">
        <f t="shared" si="108"/>
        <v>0.12166666666666666</v>
      </c>
      <c r="AX300" s="551"/>
      <c r="BC300" s="2"/>
      <c r="BD300" s="2"/>
      <c r="BE300" s="2"/>
      <c r="BF300" s="2"/>
      <c r="BG300" s="2"/>
      <c r="BH300" s="2"/>
      <c r="BI300" s="2"/>
    </row>
    <row r="301" spans="1:227" s="167" customFormat="1" ht="17.05" customHeight="1" x14ac:dyDescent="0.4">
      <c r="A301" s="868" t="s">
        <v>393</v>
      </c>
      <c r="B301" s="868" t="s">
        <v>413</v>
      </c>
      <c r="C301" s="876" t="s">
        <v>420</v>
      </c>
      <c r="D301" s="289" t="s">
        <v>423</v>
      </c>
      <c r="E301" s="285"/>
      <c r="F301" s="219"/>
      <c r="G301" s="124"/>
      <c r="H301" s="124"/>
      <c r="I301" s="251"/>
      <c r="J301" s="251"/>
      <c r="K301" s="252">
        <v>8.1111111111111106E-2</v>
      </c>
      <c r="L301" s="520">
        <f t="shared" si="109"/>
        <v>0</v>
      </c>
      <c r="M301" s="521">
        <f t="shared" si="110"/>
        <v>0</v>
      </c>
      <c r="N301" s="504">
        <f t="shared" si="97"/>
        <v>2</v>
      </c>
      <c r="O301" s="286"/>
      <c r="P301" s="532">
        <v>0.34342439124999996</v>
      </c>
      <c r="Q301" s="227" t="s">
        <v>42</v>
      </c>
      <c r="R301" s="254"/>
      <c r="S301" s="255"/>
      <c r="T301" s="256"/>
      <c r="U301" s="2"/>
      <c r="V301" s="257"/>
      <c r="W301" s="257"/>
      <c r="X301" s="257"/>
      <c r="Y301" s="257"/>
      <c r="Z301" s="258">
        <v>17236.754166679479</v>
      </c>
      <c r="AA301" s="259">
        <f t="shared" si="111"/>
        <v>54.586190303132888</v>
      </c>
      <c r="AB301" s="287">
        <v>77.352168554706438</v>
      </c>
      <c r="AC301" s="260"/>
      <c r="AD301" s="260"/>
      <c r="AE301" s="260"/>
      <c r="AF301" s="260"/>
      <c r="AG301" s="260"/>
      <c r="AH301" s="121"/>
      <c r="AI301" s="90"/>
      <c r="AJ301" s="90"/>
      <c r="AK301" s="90"/>
      <c r="AL301" s="121"/>
      <c r="AM301" s="262"/>
      <c r="AN301" s="252"/>
      <c r="AO301" s="252"/>
      <c r="AP301" s="263"/>
      <c r="AQ301" s="264"/>
      <c r="AR301" s="252"/>
      <c r="AS301" s="252"/>
      <c r="AT301" s="252"/>
      <c r="AU301" s="252"/>
      <c r="AV301" s="263"/>
      <c r="AW301" s="557">
        <f t="shared" si="108"/>
        <v>8.1111111111111106E-2</v>
      </c>
      <c r="AX301" s="551"/>
      <c r="BC301" s="2"/>
      <c r="BD301" s="2"/>
      <c r="BE301" s="2"/>
      <c r="BF301" s="2"/>
      <c r="BG301" s="2"/>
      <c r="BH301" s="2"/>
      <c r="BI301" s="2"/>
    </row>
    <row r="302" spans="1:227" s="167" customFormat="1" ht="17.05" customHeight="1" x14ac:dyDescent="0.4">
      <c r="A302" s="868" t="s">
        <v>393</v>
      </c>
      <c r="B302" s="868" t="s">
        <v>413</v>
      </c>
      <c r="C302" s="876" t="s">
        <v>420</v>
      </c>
      <c r="D302" s="289" t="s">
        <v>430</v>
      </c>
      <c r="E302" s="285"/>
      <c r="F302" s="219"/>
      <c r="G302" s="124"/>
      <c r="H302" s="124"/>
      <c r="I302" s="251"/>
      <c r="J302" s="251"/>
      <c r="K302" s="252">
        <v>0.41637037037037034</v>
      </c>
      <c r="L302" s="520">
        <f t="shared" si="109"/>
        <v>0</v>
      </c>
      <c r="M302" s="521">
        <f t="shared" si="110"/>
        <v>0</v>
      </c>
      <c r="N302" s="504">
        <f t="shared" si="97"/>
        <v>2</v>
      </c>
      <c r="O302" s="286"/>
      <c r="P302" s="532">
        <v>1.1278481972408685</v>
      </c>
      <c r="Q302" s="227" t="s">
        <v>42</v>
      </c>
      <c r="R302" s="254"/>
      <c r="S302" s="255"/>
      <c r="T302" s="256"/>
      <c r="U302" s="2"/>
      <c r="V302" s="257"/>
      <c r="W302" s="257"/>
      <c r="X302" s="257"/>
      <c r="Y302" s="257"/>
      <c r="Z302" s="258">
        <v>6353.0584082929718</v>
      </c>
      <c r="AA302" s="259">
        <f t="shared" si="111"/>
        <v>486.37913621262447</v>
      </c>
      <c r="AB302" s="287">
        <v>77.352168554706438</v>
      </c>
      <c r="AC302" s="260"/>
      <c r="AD302" s="260"/>
      <c r="AE302" s="260"/>
      <c r="AF302" s="260"/>
      <c r="AG302" s="260"/>
      <c r="AH302" s="121"/>
      <c r="AI302" s="90"/>
      <c r="AJ302" s="90"/>
      <c r="AK302" s="90"/>
      <c r="AL302" s="121"/>
      <c r="AM302" s="262"/>
      <c r="AN302" s="252"/>
      <c r="AO302" s="252"/>
      <c r="AP302" s="263"/>
      <c r="AQ302" s="264"/>
      <c r="AR302" s="252"/>
      <c r="AS302" s="252"/>
      <c r="AT302" s="252"/>
      <c r="AU302" s="252"/>
      <c r="AV302" s="263"/>
      <c r="AW302" s="557">
        <f t="shared" si="108"/>
        <v>0.41637037037037034</v>
      </c>
      <c r="AX302" s="551"/>
      <c r="BC302" s="2"/>
      <c r="BD302" s="2"/>
      <c r="BE302" s="2"/>
      <c r="BF302" s="2"/>
      <c r="BG302" s="2"/>
      <c r="BH302" s="2"/>
      <c r="BI302" s="2"/>
    </row>
    <row r="303" spans="1:227" s="167" customFormat="1" ht="17.05" customHeight="1" x14ac:dyDescent="0.4">
      <c r="A303" s="868" t="s">
        <v>393</v>
      </c>
      <c r="B303" s="868" t="s">
        <v>413</v>
      </c>
      <c r="C303" s="876" t="s">
        <v>420</v>
      </c>
      <c r="D303" s="289" t="s">
        <v>431</v>
      </c>
      <c r="E303" s="285"/>
      <c r="F303" s="219"/>
      <c r="G303" s="124"/>
      <c r="H303" s="124"/>
      <c r="I303" s="251"/>
      <c r="J303" s="251"/>
      <c r="K303" s="252">
        <v>7.2999999999999995E-2</v>
      </c>
      <c r="L303" s="520">
        <f t="shared" si="109"/>
        <v>0</v>
      </c>
      <c r="M303" s="521">
        <f t="shared" si="110"/>
        <v>0</v>
      </c>
      <c r="N303" s="504">
        <f t="shared" si="97"/>
        <v>2</v>
      </c>
      <c r="O303" s="286"/>
      <c r="P303" s="532">
        <v>0.10633968805059803</v>
      </c>
      <c r="Q303" s="227" t="s">
        <v>42</v>
      </c>
      <c r="R303" s="254"/>
      <c r="S303" s="255"/>
      <c r="T303" s="256"/>
      <c r="U303" s="2"/>
      <c r="V303" s="257"/>
      <c r="W303" s="257"/>
      <c r="X303" s="257"/>
      <c r="Y303" s="257"/>
      <c r="Z303" s="258">
        <v>3521.4334412351091</v>
      </c>
      <c r="AA303" s="259">
        <f t="shared" si="111"/>
        <v>82.733811659192838</v>
      </c>
      <c r="AB303" s="287">
        <v>77.352168554706438</v>
      </c>
      <c r="AC303" s="260"/>
      <c r="AD303" s="260"/>
      <c r="AE303" s="260"/>
      <c r="AF303" s="260"/>
      <c r="AG303" s="260"/>
      <c r="AH303" s="121"/>
      <c r="AI303" s="90"/>
      <c r="AJ303" s="90"/>
      <c r="AK303" s="90"/>
      <c r="AL303" s="121"/>
      <c r="AM303" s="262"/>
      <c r="AN303" s="252"/>
      <c r="AO303" s="252"/>
      <c r="AP303" s="263"/>
      <c r="AQ303" s="264"/>
      <c r="AR303" s="252"/>
      <c r="AS303" s="252"/>
      <c r="AT303" s="252"/>
      <c r="AU303" s="252"/>
      <c r="AV303" s="263"/>
      <c r="AW303" s="557">
        <f t="shared" si="108"/>
        <v>7.2999999999999995E-2</v>
      </c>
      <c r="AX303" s="551"/>
      <c r="BC303" s="2"/>
      <c r="BD303" s="2"/>
      <c r="BE303" s="2"/>
      <c r="BF303" s="2"/>
      <c r="BG303" s="2"/>
      <c r="BH303" s="2"/>
      <c r="BI303" s="2"/>
    </row>
    <row r="304" spans="1:227" s="167" customFormat="1" ht="17.05" customHeight="1" x14ac:dyDescent="0.4">
      <c r="A304" s="868" t="s">
        <v>393</v>
      </c>
      <c r="B304" s="868" t="s">
        <v>413</v>
      </c>
      <c r="C304" s="876" t="s">
        <v>420</v>
      </c>
      <c r="D304" s="289" t="s">
        <v>432</v>
      </c>
      <c r="E304" s="285"/>
      <c r="F304" s="219"/>
      <c r="G304" s="124"/>
      <c r="H304" s="124"/>
      <c r="I304" s="251"/>
      <c r="J304" s="251"/>
      <c r="K304" s="252">
        <v>0.21024000000000001</v>
      </c>
      <c r="L304" s="520">
        <f t="shared" si="109"/>
        <v>0</v>
      </c>
      <c r="M304" s="521">
        <f t="shared" si="110"/>
        <v>0</v>
      </c>
      <c r="N304" s="504">
        <f t="shared" si="97"/>
        <v>2</v>
      </c>
      <c r="O304" s="286"/>
      <c r="P304" s="532">
        <v>0.39806495299999994</v>
      </c>
      <c r="Q304" s="227" t="s">
        <v>42</v>
      </c>
      <c r="R304" s="254"/>
      <c r="S304" s="255"/>
      <c r="T304" s="256"/>
      <c r="U304" s="2"/>
      <c r="V304" s="257"/>
      <c r="W304" s="257"/>
      <c r="X304" s="257"/>
      <c r="Y304" s="257"/>
      <c r="Z304" s="258">
        <v>12895.822607401982</v>
      </c>
      <c r="AA304" s="259">
        <f t="shared" si="111"/>
        <v>84.56916208685962</v>
      </c>
      <c r="AB304" s="287">
        <v>77.352168554706438</v>
      </c>
      <c r="AC304" s="260"/>
      <c r="AD304" s="260"/>
      <c r="AE304" s="260"/>
      <c r="AF304" s="260"/>
      <c r="AG304" s="260"/>
      <c r="AH304" s="121"/>
      <c r="AI304" s="90"/>
      <c r="AJ304" s="90"/>
      <c r="AK304" s="90"/>
      <c r="AL304" s="121"/>
      <c r="AM304" s="262"/>
      <c r="AN304" s="252"/>
      <c r="AO304" s="252"/>
      <c r="AP304" s="263"/>
      <c r="AQ304" s="264"/>
      <c r="AR304" s="252"/>
      <c r="AS304" s="252"/>
      <c r="AT304" s="252"/>
      <c r="AU304" s="252"/>
      <c r="AV304" s="263"/>
      <c r="AW304" s="557">
        <f t="shared" si="108"/>
        <v>0.21024000000000001</v>
      </c>
      <c r="AX304" s="551"/>
      <c r="BC304" s="2"/>
      <c r="BD304" s="2"/>
      <c r="BE304" s="2"/>
      <c r="BF304" s="2"/>
      <c r="BG304" s="2"/>
      <c r="BH304" s="2"/>
      <c r="BI304" s="2"/>
    </row>
    <row r="305" spans="1:227" s="167" customFormat="1" ht="17.05" customHeight="1" x14ac:dyDescent="0.4">
      <c r="A305" s="868" t="s">
        <v>698</v>
      </c>
      <c r="B305" s="868" t="s">
        <v>699</v>
      </c>
      <c r="C305" s="365" t="s">
        <v>700</v>
      </c>
      <c r="D305" s="383" t="s">
        <v>701</v>
      </c>
      <c r="E305" s="387"/>
      <c r="F305" s="270">
        <v>0.64</v>
      </c>
      <c r="G305" s="271"/>
      <c r="H305" s="271" t="s">
        <v>202</v>
      </c>
      <c r="I305" s="271"/>
      <c r="J305" s="271"/>
      <c r="K305" s="272">
        <f t="shared" ref="K305:K321" si="112">IF(ISNUMBER(F305),F305,0)+IF(ISNUMBER(G305),G305,0)+IF(ISNUMBER(H305),H305,0)</f>
        <v>0.64</v>
      </c>
      <c r="L305" s="524">
        <f t="shared" ref="L305:L321" si="113">IF(IF(ISNUMBER(K305),K305,0)&gt;0,IF(ISNUMBER(F305),F305,0)/K305*100,"")</f>
        <v>100</v>
      </c>
      <c r="M305" s="525">
        <f t="shared" ref="M305:M321" si="114">IF(IF(ISNUMBER(K305),K305,0)&gt;0,(IF(ISNUMBER(G305),G305,0)+IF(ISNUMBER(H305),H305,0))/K305*100,"")</f>
        <v>0</v>
      </c>
      <c r="N305" s="465">
        <f t="shared" si="97"/>
        <v>2</v>
      </c>
      <c r="O305" s="676"/>
      <c r="P305" s="537">
        <f t="shared" ref="P305:P313" si="115">AQ305</f>
        <v>0.82348451687267532</v>
      </c>
      <c r="Q305" s="273" t="s">
        <v>42</v>
      </c>
      <c r="R305" s="274"/>
      <c r="S305" s="275"/>
      <c r="T305" s="276"/>
      <c r="U305" s="111"/>
      <c r="V305" s="274"/>
      <c r="W305" s="274"/>
      <c r="X305" s="274"/>
      <c r="Y305" s="274"/>
      <c r="Z305" s="277">
        <v>17864</v>
      </c>
      <c r="AA305" s="278">
        <f t="shared" ref="AA305:AA313" si="116">AR305/Z305*1000000000/365</f>
        <v>134.89618339733238</v>
      </c>
      <c r="AB305" s="279"/>
      <c r="AC305" s="279"/>
      <c r="AD305" s="279"/>
      <c r="AE305" s="279"/>
      <c r="AF305" s="279"/>
      <c r="AG305" s="279"/>
      <c r="AH305" s="280"/>
      <c r="AI305" s="388">
        <v>18376</v>
      </c>
      <c r="AJ305" s="388">
        <v>18840</v>
      </c>
      <c r="AK305" s="388">
        <v>19299</v>
      </c>
      <c r="AL305" s="389"/>
      <c r="AM305" s="390"/>
      <c r="AN305" s="388"/>
      <c r="AO305" s="272"/>
      <c r="AP305" s="282"/>
      <c r="AQ305" s="283">
        <v>0.82348451687267532</v>
      </c>
      <c r="AR305" s="272">
        <v>0.87957167837663008</v>
      </c>
      <c r="AS305" s="272">
        <v>0.93508669084708906</v>
      </c>
      <c r="AT305" s="272">
        <v>0.99198522668989242</v>
      </c>
      <c r="AU305" s="272"/>
      <c r="AV305" s="282"/>
      <c r="AW305" s="558">
        <f t="shared" si="108"/>
        <v>-0.35198522668989241</v>
      </c>
      <c r="AX305" s="552"/>
      <c r="BA305" s="296"/>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row>
    <row r="306" spans="1:227" s="167" customFormat="1" ht="17.05" customHeight="1" x14ac:dyDescent="0.4">
      <c r="A306" s="868" t="s">
        <v>698</v>
      </c>
      <c r="B306" s="868" t="s">
        <v>699</v>
      </c>
      <c r="C306" s="594" t="s">
        <v>700</v>
      </c>
      <c r="D306" s="383" t="s">
        <v>702</v>
      </c>
      <c r="E306" s="382"/>
      <c r="F306" s="219">
        <v>8.3000000000000004E-2</v>
      </c>
      <c r="G306" s="124"/>
      <c r="H306" s="124" t="s">
        <v>202</v>
      </c>
      <c r="I306" s="124"/>
      <c r="J306" s="124"/>
      <c r="K306" s="252">
        <f t="shared" si="112"/>
        <v>8.3000000000000004E-2</v>
      </c>
      <c r="L306" s="520">
        <f t="shared" si="113"/>
        <v>100</v>
      </c>
      <c r="M306" s="521">
        <f t="shared" si="114"/>
        <v>0</v>
      </c>
      <c r="N306" s="348">
        <f t="shared" si="97"/>
        <v>2</v>
      </c>
      <c r="O306" s="676"/>
      <c r="P306" s="534">
        <f t="shared" si="115"/>
        <v>0.14852408105286172</v>
      </c>
      <c r="Q306" s="227" t="s">
        <v>42</v>
      </c>
      <c r="R306" s="254"/>
      <c r="S306" s="305"/>
      <c r="T306" s="306"/>
      <c r="U306" s="90"/>
      <c r="V306" s="254"/>
      <c r="W306" s="254"/>
      <c r="X306" s="254"/>
      <c r="Y306" s="254"/>
      <c r="Z306" s="258">
        <v>3304</v>
      </c>
      <c r="AA306" s="259">
        <f t="shared" si="116"/>
        <v>131.72087359469404</v>
      </c>
      <c r="AB306" s="260"/>
      <c r="AC306" s="260"/>
      <c r="AD306" s="260"/>
      <c r="AE306" s="260"/>
      <c r="AF306" s="260"/>
      <c r="AG306" s="260"/>
      <c r="AH306" s="121"/>
      <c r="AI306" s="373">
        <v>3400</v>
      </c>
      <c r="AJ306" s="373">
        <v>3486</v>
      </c>
      <c r="AK306" s="373">
        <v>3571</v>
      </c>
      <c r="AL306" s="342"/>
      <c r="AM306" s="371"/>
      <c r="AN306" s="373"/>
      <c r="AO306" s="292"/>
      <c r="AP306" s="295"/>
      <c r="AQ306" s="264">
        <v>0.14852408105286172</v>
      </c>
      <c r="AR306" s="292">
        <v>0.15885010472025721</v>
      </c>
      <c r="AS306" s="292">
        <v>0.16903066361729904</v>
      </c>
      <c r="AT306" s="292">
        <v>0.17946502959530553</v>
      </c>
      <c r="AU306" s="292"/>
      <c r="AV306" s="295"/>
      <c r="AW306" s="559">
        <f t="shared" si="108"/>
        <v>-9.6465029595305521E-2</v>
      </c>
      <c r="AX306" s="551"/>
      <c r="BA306" s="296"/>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row>
    <row r="307" spans="1:227" s="167" customFormat="1" ht="17.05" customHeight="1" x14ac:dyDescent="0.4">
      <c r="A307" s="868" t="s">
        <v>698</v>
      </c>
      <c r="B307" s="868" t="s">
        <v>699</v>
      </c>
      <c r="C307" s="594" t="s">
        <v>700</v>
      </c>
      <c r="D307" s="383" t="s">
        <v>703</v>
      </c>
      <c r="E307" s="382"/>
      <c r="F307" s="219">
        <v>0.78</v>
      </c>
      <c r="G307" s="124"/>
      <c r="H307" s="124" t="s">
        <v>202</v>
      </c>
      <c r="I307" s="124"/>
      <c r="J307" s="124"/>
      <c r="K307" s="252">
        <f t="shared" si="112"/>
        <v>0.78</v>
      </c>
      <c r="L307" s="520">
        <f t="shared" si="113"/>
        <v>100</v>
      </c>
      <c r="M307" s="521">
        <f t="shared" si="114"/>
        <v>0</v>
      </c>
      <c r="N307" s="504">
        <f t="shared" si="97"/>
        <v>2</v>
      </c>
      <c r="O307" s="676"/>
      <c r="P307" s="534">
        <f t="shared" si="115"/>
        <v>0.85091391074124367</v>
      </c>
      <c r="Q307" s="227" t="s">
        <v>42</v>
      </c>
      <c r="R307" s="254"/>
      <c r="S307" s="305"/>
      <c r="T307" s="306"/>
      <c r="U307" s="90"/>
      <c r="V307" s="254"/>
      <c r="W307" s="254"/>
      <c r="X307" s="254"/>
      <c r="Y307" s="254"/>
      <c r="Z307" s="258">
        <v>19020</v>
      </c>
      <c r="AA307" s="259">
        <f t="shared" si="116"/>
        <v>130.91628382871932</v>
      </c>
      <c r="AB307" s="260"/>
      <c r="AC307" s="260"/>
      <c r="AD307" s="260"/>
      <c r="AE307" s="260"/>
      <c r="AF307" s="260"/>
      <c r="AG307" s="260"/>
      <c r="AH307" s="121"/>
      <c r="AI307" s="373">
        <v>19543</v>
      </c>
      <c r="AJ307" s="373">
        <v>20034</v>
      </c>
      <c r="AK307" s="373">
        <v>20519</v>
      </c>
      <c r="AL307" s="342"/>
      <c r="AM307" s="371"/>
      <c r="AN307" s="373"/>
      <c r="AO307" s="292"/>
      <c r="AP307" s="295"/>
      <c r="AQ307" s="264">
        <v>0.85091391074124367</v>
      </c>
      <c r="AR307" s="292">
        <v>0.90886011722411808</v>
      </c>
      <c r="AS307" s="292">
        <v>0.96711070192069792</v>
      </c>
      <c r="AT307" s="292">
        <v>1.0267970283560977</v>
      </c>
      <c r="AU307" s="292"/>
      <c r="AV307" s="295"/>
      <c r="AW307" s="559">
        <f t="shared" si="108"/>
        <v>-0.24679702835609763</v>
      </c>
      <c r="AX307" s="551"/>
      <c r="BA307" s="296"/>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row>
    <row r="308" spans="1:227" s="167" customFormat="1" ht="17.05" customHeight="1" x14ac:dyDescent="0.4">
      <c r="A308" s="868" t="s">
        <v>698</v>
      </c>
      <c r="B308" s="868" t="s">
        <v>699</v>
      </c>
      <c r="C308" s="594" t="s">
        <v>700</v>
      </c>
      <c r="D308" s="383" t="s">
        <v>704</v>
      </c>
      <c r="E308" s="382"/>
      <c r="F308" s="219">
        <v>0.185</v>
      </c>
      <c r="G308" s="124"/>
      <c r="H308" s="124" t="s">
        <v>202</v>
      </c>
      <c r="I308" s="124"/>
      <c r="J308" s="124"/>
      <c r="K308" s="252">
        <f t="shared" si="112"/>
        <v>0.185</v>
      </c>
      <c r="L308" s="520">
        <f t="shared" si="113"/>
        <v>100</v>
      </c>
      <c r="M308" s="521">
        <f t="shared" si="114"/>
        <v>0</v>
      </c>
      <c r="N308" s="504">
        <f t="shared" si="97"/>
        <v>2</v>
      </c>
      <c r="O308" s="676"/>
      <c r="P308" s="534">
        <f t="shared" si="115"/>
        <v>0.2428439095909235</v>
      </c>
      <c r="Q308" s="227" t="s">
        <v>42</v>
      </c>
      <c r="R308" s="254"/>
      <c r="S308" s="305"/>
      <c r="T308" s="306"/>
      <c r="U308" s="90"/>
      <c r="V308" s="254"/>
      <c r="W308" s="254"/>
      <c r="X308" s="254"/>
      <c r="Y308" s="254"/>
      <c r="Z308" s="258">
        <v>5524</v>
      </c>
      <c r="AA308" s="259">
        <f t="shared" si="116"/>
        <v>128.89224064292659</v>
      </c>
      <c r="AB308" s="260"/>
      <c r="AC308" s="260"/>
      <c r="AD308" s="260"/>
      <c r="AE308" s="260"/>
      <c r="AF308" s="260"/>
      <c r="AG308" s="260"/>
      <c r="AH308" s="121"/>
      <c r="AI308" s="373">
        <v>5683</v>
      </c>
      <c r="AJ308" s="373">
        <v>5827</v>
      </c>
      <c r="AK308" s="373">
        <v>5972</v>
      </c>
      <c r="AL308" s="342"/>
      <c r="AM308" s="371"/>
      <c r="AN308" s="373"/>
      <c r="AO308" s="292"/>
      <c r="AP308" s="295"/>
      <c r="AQ308" s="264">
        <v>0.2428439095909235</v>
      </c>
      <c r="AR308" s="292">
        <v>0.25988026911870715</v>
      </c>
      <c r="AS308" s="292">
        <v>0.27676633384179422</v>
      </c>
      <c r="AT308" s="292">
        <v>0.29421079288052771</v>
      </c>
      <c r="AU308" s="292"/>
      <c r="AV308" s="295"/>
      <c r="AW308" s="559">
        <f t="shared" si="108"/>
        <v>-0.10921079288052771</v>
      </c>
      <c r="AX308" s="551"/>
      <c r="BA308" s="296"/>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row>
    <row r="309" spans="1:227" s="167" customFormat="1" ht="17.05" customHeight="1" x14ac:dyDescent="0.4">
      <c r="A309" s="868" t="s">
        <v>698</v>
      </c>
      <c r="B309" s="868" t="s">
        <v>699</v>
      </c>
      <c r="C309" s="594" t="s">
        <v>700</v>
      </c>
      <c r="D309" s="383" t="s">
        <v>705</v>
      </c>
      <c r="E309" s="382"/>
      <c r="F309" s="219">
        <v>0.18</v>
      </c>
      <c r="G309" s="124"/>
      <c r="H309" s="124" t="s">
        <v>202</v>
      </c>
      <c r="I309" s="124"/>
      <c r="J309" s="124"/>
      <c r="K309" s="252">
        <f t="shared" si="112"/>
        <v>0.18</v>
      </c>
      <c r="L309" s="520">
        <f t="shared" si="113"/>
        <v>100</v>
      </c>
      <c r="M309" s="521">
        <f t="shared" si="114"/>
        <v>0</v>
      </c>
      <c r="N309" s="504">
        <f t="shared" si="97"/>
        <v>5</v>
      </c>
      <c r="O309" s="676"/>
      <c r="P309" s="534">
        <f t="shared" si="115"/>
        <v>0.10671324255810809</v>
      </c>
      <c r="Q309" s="227" t="s">
        <v>42</v>
      </c>
      <c r="R309" s="254"/>
      <c r="S309" s="305"/>
      <c r="T309" s="306"/>
      <c r="U309" s="90"/>
      <c r="V309" s="254"/>
      <c r="W309" s="254"/>
      <c r="X309" s="254"/>
      <c r="Y309" s="254"/>
      <c r="Z309" s="258">
        <v>2490</v>
      </c>
      <c r="AA309" s="259">
        <f t="shared" si="116"/>
        <v>125.79419695248974</v>
      </c>
      <c r="AB309" s="260"/>
      <c r="AC309" s="260"/>
      <c r="AD309" s="260"/>
      <c r="AE309" s="260"/>
      <c r="AF309" s="260"/>
      <c r="AG309" s="260"/>
      <c r="AH309" s="121"/>
      <c r="AI309" s="261">
        <v>2562</v>
      </c>
      <c r="AJ309" s="261">
        <v>2630</v>
      </c>
      <c r="AK309" s="261">
        <v>2694</v>
      </c>
      <c r="AL309" s="342"/>
      <c r="AM309" s="371"/>
      <c r="AN309" s="261"/>
      <c r="AO309" s="252"/>
      <c r="AP309" s="263"/>
      <c r="AQ309" s="264">
        <v>0.10671324255810809</v>
      </c>
      <c r="AR309" s="252">
        <v>0.11432805590027029</v>
      </c>
      <c r="AS309" s="252">
        <v>0.12201186450675675</v>
      </c>
      <c r="AT309" s="252">
        <v>0.12974345465756756</v>
      </c>
      <c r="AU309" s="252"/>
      <c r="AV309" s="263"/>
      <c r="AW309" s="557">
        <f t="shared" si="108"/>
        <v>5.0256545342432429E-2</v>
      </c>
      <c r="AX309" s="551"/>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row>
    <row r="310" spans="1:227" s="167" customFormat="1" ht="17.05" customHeight="1" x14ac:dyDescent="0.4">
      <c r="A310" s="868" t="s">
        <v>698</v>
      </c>
      <c r="B310" s="868" t="s">
        <v>699</v>
      </c>
      <c r="C310" s="594" t="s">
        <v>700</v>
      </c>
      <c r="D310" s="383" t="s">
        <v>706</v>
      </c>
      <c r="E310" s="382"/>
      <c r="F310" s="219">
        <v>0.51</v>
      </c>
      <c r="G310" s="124"/>
      <c r="H310" s="124" t="s">
        <v>202</v>
      </c>
      <c r="I310" s="124"/>
      <c r="J310" s="124"/>
      <c r="K310" s="252">
        <f t="shared" si="112"/>
        <v>0.51</v>
      </c>
      <c r="L310" s="520">
        <f t="shared" si="113"/>
        <v>100</v>
      </c>
      <c r="M310" s="521">
        <f t="shared" si="114"/>
        <v>0</v>
      </c>
      <c r="N310" s="504">
        <f t="shared" si="97"/>
        <v>2</v>
      </c>
      <c r="O310" s="676"/>
      <c r="P310" s="534">
        <f t="shared" si="115"/>
        <v>0.63705394490147116</v>
      </c>
      <c r="Q310" s="227" t="s">
        <v>42</v>
      </c>
      <c r="R310" s="254"/>
      <c r="S310" s="305"/>
      <c r="T310" s="306"/>
      <c r="U310" s="90"/>
      <c r="V310" s="254"/>
      <c r="W310" s="254"/>
      <c r="X310" s="254"/>
      <c r="Y310" s="254"/>
      <c r="Z310" s="258">
        <v>14102</v>
      </c>
      <c r="AA310" s="259">
        <f t="shared" si="116"/>
        <v>132.30326358442412</v>
      </c>
      <c r="AB310" s="260"/>
      <c r="AC310" s="260"/>
      <c r="AD310" s="260"/>
      <c r="AE310" s="260"/>
      <c r="AF310" s="260"/>
      <c r="AG310" s="260"/>
      <c r="AH310" s="121"/>
      <c r="AI310" s="261">
        <v>14507</v>
      </c>
      <c r="AJ310" s="261">
        <v>14875</v>
      </c>
      <c r="AK310" s="261">
        <v>15239</v>
      </c>
      <c r="AL310" s="342"/>
      <c r="AM310" s="371"/>
      <c r="AN310" s="261"/>
      <c r="AO310" s="252"/>
      <c r="AP310" s="263"/>
      <c r="AQ310" s="264">
        <v>0.63705394490147116</v>
      </c>
      <c r="AR310" s="252">
        <v>0.68099532741965541</v>
      </c>
      <c r="AS310" s="252">
        <v>0.72456635334380826</v>
      </c>
      <c r="AT310" s="252">
        <v>0.76923657481563312</v>
      </c>
      <c r="AU310" s="252"/>
      <c r="AV310" s="263"/>
      <c r="AW310" s="557">
        <f t="shared" si="108"/>
        <v>-0.25923657481563311</v>
      </c>
      <c r="AX310" s="551"/>
      <c r="BA310" s="296"/>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row>
    <row r="311" spans="1:227" s="167" customFormat="1" ht="17.05" customHeight="1" x14ac:dyDescent="0.4">
      <c r="A311" s="868" t="s">
        <v>698</v>
      </c>
      <c r="B311" s="868" t="s">
        <v>699</v>
      </c>
      <c r="C311" s="594" t="s">
        <v>700</v>
      </c>
      <c r="D311" s="383" t="s">
        <v>707</v>
      </c>
      <c r="E311" s="382"/>
      <c r="F311" s="219">
        <v>1.7999999999999999E-2</v>
      </c>
      <c r="G311" s="124"/>
      <c r="H311" s="124" t="s">
        <v>202</v>
      </c>
      <c r="I311" s="124"/>
      <c r="J311" s="124"/>
      <c r="K311" s="252">
        <f t="shared" si="112"/>
        <v>1.7999999999999999E-2</v>
      </c>
      <c r="L311" s="520">
        <f t="shared" si="113"/>
        <v>100</v>
      </c>
      <c r="M311" s="521">
        <f t="shared" si="114"/>
        <v>0</v>
      </c>
      <c r="N311" s="504">
        <f t="shared" si="97"/>
        <v>2</v>
      </c>
      <c r="O311" s="676"/>
      <c r="P311" s="534">
        <f t="shared" si="115"/>
        <v>2.254758339552632E-2</v>
      </c>
      <c r="Q311" s="227" t="s">
        <v>42</v>
      </c>
      <c r="R311" s="254"/>
      <c r="S311" s="305"/>
      <c r="T311" s="306"/>
      <c r="U311" s="90"/>
      <c r="V311" s="254"/>
      <c r="W311" s="254"/>
      <c r="X311" s="254"/>
      <c r="Y311" s="254"/>
      <c r="Z311" s="258">
        <v>521</v>
      </c>
      <c r="AA311" s="259">
        <f t="shared" si="116"/>
        <v>127.43871305389916</v>
      </c>
      <c r="AB311" s="260"/>
      <c r="AC311" s="260"/>
      <c r="AD311" s="260"/>
      <c r="AE311" s="260"/>
      <c r="AF311" s="260"/>
      <c r="AG311" s="260"/>
      <c r="AH311" s="121"/>
      <c r="AI311" s="373">
        <v>538</v>
      </c>
      <c r="AJ311" s="373">
        <v>555</v>
      </c>
      <c r="AK311" s="373">
        <v>572</v>
      </c>
      <c r="AL311" s="342"/>
      <c r="AM311" s="371"/>
      <c r="AN311" s="373"/>
      <c r="AO311" s="292"/>
      <c r="AP311" s="295"/>
      <c r="AQ311" s="264">
        <v>2.254758339552632E-2</v>
      </c>
      <c r="AR311" s="292">
        <v>2.4234382867894734E-2</v>
      </c>
      <c r="AS311" s="292">
        <v>2.5981287880263163E-2</v>
      </c>
      <c r="AT311" s="292">
        <v>2.7788298432631579E-2</v>
      </c>
      <c r="AU311" s="292"/>
      <c r="AV311" s="295"/>
      <c r="AW311" s="559">
        <f t="shared" si="108"/>
        <v>-9.7882984326315807E-3</v>
      </c>
      <c r="AX311" s="551"/>
      <c r="BA311" s="296"/>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row>
    <row r="312" spans="1:227" s="167" customFormat="1" ht="17.05" customHeight="1" x14ac:dyDescent="0.4">
      <c r="A312" s="868" t="s">
        <v>698</v>
      </c>
      <c r="B312" s="868" t="s">
        <v>699</v>
      </c>
      <c r="C312" s="594" t="s">
        <v>700</v>
      </c>
      <c r="D312" s="383" t="s">
        <v>708</v>
      </c>
      <c r="E312" s="382"/>
      <c r="F312" s="219">
        <v>0.3</v>
      </c>
      <c r="G312" s="124"/>
      <c r="H312" s="124" t="s">
        <v>202</v>
      </c>
      <c r="I312" s="124"/>
      <c r="J312" s="124"/>
      <c r="K312" s="252">
        <f t="shared" si="112"/>
        <v>0.3</v>
      </c>
      <c r="L312" s="520">
        <f t="shared" si="113"/>
        <v>100</v>
      </c>
      <c r="M312" s="521">
        <f t="shared" si="114"/>
        <v>0</v>
      </c>
      <c r="N312" s="504">
        <f t="shared" si="97"/>
        <v>2</v>
      </c>
      <c r="O312" s="676"/>
      <c r="P312" s="534">
        <f t="shared" si="115"/>
        <v>0.36748922282736163</v>
      </c>
      <c r="Q312" s="227" t="s">
        <v>42</v>
      </c>
      <c r="R312" s="254"/>
      <c r="S312" s="305"/>
      <c r="T312" s="306"/>
      <c r="U312" s="90"/>
      <c r="V312" s="254"/>
      <c r="W312" s="254"/>
      <c r="X312" s="254"/>
      <c r="Y312" s="254"/>
      <c r="Z312" s="258">
        <v>8400</v>
      </c>
      <c r="AA312" s="259">
        <f t="shared" si="116"/>
        <v>128.10244993839126</v>
      </c>
      <c r="AB312" s="260"/>
      <c r="AC312" s="260"/>
      <c r="AD312" s="260"/>
      <c r="AE312" s="260"/>
      <c r="AF312" s="260"/>
      <c r="AG312" s="260"/>
      <c r="AH312" s="121"/>
      <c r="AI312" s="261">
        <v>8629</v>
      </c>
      <c r="AJ312" s="261">
        <v>8849</v>
      </c>
      <c r="AK312" s="261">
        <v>9065</v>
      </c>
      <c r="AL312" s="342"/>
      <c r="AM312" s="371"/>
      <c r="AN312" s="261"/>
      <c r="AO312" s="252"/>
      <c r="AP312" s="263"/>
      <c r="AQ312" s="264">
        <v>0.36748922282736163</v>
      </c>
      <c r="AR312" s="252">
        <v>0.39276211151110757</v>
      </c>
      <c r="AS312" s="252">
        <v>0.4184190981418241</v>
      </c>
      <c r="AT312" s="252">
        <v>0.44465771258452774</v>
      </c>
      <c r="AU312" s="252"/>
      <c r="AV312" s="263"/>
      <c r="AW312" s="557">
        <f t="shared" si="108"/>
        <v>-0.14465771258452775</v>
      </c>
      <c r="AX312" s="551"/>
      <c r="BA312" s="296"/>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row>
    <row r="313" spans="1:227" s="167" customFormat="1" ht="17.05" customHeight="1" x14ac:dyDescent="0.4">
      <c r="A313" s="868" t="s">
        <v>698</v>
      </c>
      <c r="B313" s="868" t="s">
        <v>699</v>
      </c>
      <c r="C313" s="594" t="s">
        <v>700</v>
      </c>
      <c r="D313" s="383" t="s">
        <v>709</v>
      </c>
      <c r="E313" s="382"/>
      <c r="F313" s="219">
        <v>0.17499999999999999</v>
      </c>
      <c r="G313" s="124"/>
      <c r="H313" s="124" t="s">
        <v>202</v>
      </c>
      <c r="I313" s="124"/>
      <c r="J313" s="124"/>
      <c r="K313" s="252">
        <f t="shared" si="112"/>
        <v>0.17499999999999999</v>
      </c>
      <c r="L313" s="520">
        <f t="shared" si="113"/>
        <v>100</v>
      </c>
      <c r="M313" s="521">
        <f t="shared" si="114"/>
        <v>0</v>
      </c>
      <c r="N313" s="504">
        <f t="shared" si="97"/>
        <v>5</v>
      </c>
      <c r="O313" s="676"/>
      <c r="P313" s="534">
        <f t="shared" si="115"/>
        <v>5.8824020927999987E-2</v>
      </c>
      <c r="Q313" s="227" t="s">
        <v>42</v>
      </c>
      <c r="R313" s="254"/>
      <c r="S313" s="305"/>
      <c r="T313" s="306"/>
      <c r="U313" s="90"/>
      <c r="V313" s="254"/>
      <c r="W313" s="254"/>
      <c r="X313" s="254"/>
      <c r="Y313" s="254"/>
      <c r="Z313" s="258">
        <v>1262</v>
      </c>
      <c r="AA313" s="259">
        <f t="shared" si="116"/>
        <v>136.53782906020018</v>
      </c>
      <c r="AB313" s="260"/>
      <c r="AC313" s="260"/>
      <c r="AD313" s="260"/>
      <c r="AE313" s="260"/>
      <c r="AF313" s="260"/>
      <c r="AG313" s="260"/>
      <c r="AH313" s="121"/>
      <c r="AI313" s="373">
        <v>1300</v>
      </c>
      <c r="AJ313" s="373">
        <v>1334</v>
      </c>
      <c r="AK313" s="373">
        <v>1368</v>
      </c>
      <c r="AL313" s="342"/>
      <c r="AM313" s="371"/>
      <c r="AN313" s="373"/>
      <c r="AO313" s="292"/>
      <c r="AP313" s="295"/>
      <c r="AQ313" s="264">
        <v>5.8824020927999987E-2</v>
      </c>
      <c r="AR313" s="292">
        <v>6.2893420200000008E-2</v>
      </c>
      <c r="AS313" s="292">
        <v>6.6896583575999993E-2</v>
      </c>
      <c r="AT313" s="292">
        <v>7.1019958031999994E-2</v>
      </c>
      <c r="AU313" s="292"/>
      <c r="AV313" s="295"/>
      <c r="AW313" s="559">
        <f t="shared" si="108"/>
        <v>0.10398004196799999</v>
      </c>
      <c r="AX313" s="551"/>
      <c r="BA313" s="296"/>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row>
    <row r="314" spans="1:227" s="167" customFormat="1" ht="17.05" customHeight="1" x14ac:dyDescent="0.4">
      <c r="A314" s="868" t="s">
        <v>865</v>
      </c>
      <c r="B314" s="868" t="s">
        <v>960</v>
      </c>
      <c r="C314" s="594" t="s">
        <v>966</v>
      </c>
      <c r="D314" s="383" t="s">
        <v>967</v>
      </c>
      <c r="E314" s="232"/>
      <c r="F314" s="628" t="s">
        <v>202</v>
      </c>
      <c r="G314" s="636"/>
      <c r="H314" s="648" t="s">
        <v>968</v>
      </c>
      <c r="I314" s="124"/>
      <c r="J314" s="124"/>
      <c r="K314" s="252">
        <f t="shared" si="112"/>
        <v>0</v>
      </c>
      <c r="L314" s="520" t="str">
        <f t="shared" si="113"/>
        <v/>
      </c>
      <c r="M314" s="521" t="str">
        <f t="shared" si="114"/>
        <v/>
      </c>
      <c r="N314" s="504">
        <f t="shared" si="97"/>
        <v>2</v>
      </c>
      <c r="O314" s="676"/>
      <c r="P314" s="534">
        <f t="shared" ref="P314:P321" si="117">AA314*Z314/1000000000*365</f>
        <v>1.4892155050235201</v>
      </c>
      <c r="Q314" s="227" t="s">
        <v>42</v>
      </c>
      <c r="R314" s="254"/>
      <c r="S314" s="305"/>
      <c r="T314" s="306"/>
      <c r="U314" s="90"/>
      <c r="V314" s="254"/>
      <c r="W314" s="254"/>
      <c r="X314" s="254"/>
      <c r="Y314" s="254"/>
      <c r="Z314" s="258">
        <v>16469</v>
      </c>
      <c r="AA314" s="259">
        <v>247.740754114791</v>
      </c>
      <c r="AB314" s="260"/>
      <c r="AC314" s="260"/>
      <c r="AD314" s="260"/>
      <c r="AE314" s="260"/>
      <c r="AF314" s="260"/>
      <c r="AG314" s="260"/>
      <c r="AH314" s="121"/>
      <c r="AI314" s="261">
        <v>17356</v>
      </c>
      <c r="AJ314" s="261">
        <v>18157</v>
      </c>
      <c r="AK314" s="261">
        <v>18959</v>
      </c>
      <c r="AL314" s="342"/>
      <c r="AM314" s="371"/>
      <c r="AN314" s="261"/>
      <c r="AO314" s="252"/>
      <c r="AP314" s="263"/>
      <c r="AQ314" s="264">
        <v>1.4892155050235201</v>
      </c>
      <c r="AR314" s="252">
        <v>1.6156133353775544</v>
      </c>
      <c r="AS314" s="252">
        <v>1.7384980783351254</v>
      </c>
      <c r="AT314" s="252">
        <v>1.8657447256159483</v>
      </c>
      <c r="AU314" s="252"/>
      <c r="AV314" s="263"/>
      <c r="AW314" s="557">
        <f t="shared" si="108"/>
        <v>-1.8657447256159483</v>
      </c>
      <c r="AX314" s="551"/>
      <c r="BC314" s="90"/>
      <c r="BD314" s="90"/>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row>
    <row r="315" spans="1:227" s="167" customFormat="1" ht="17.05" customHeight="1" x14ac:dyDescent="0.4">
      <c r="A315" s="868" t="s">
        <v>865</v>
      </c>
      <c r="B315" s="868" t="s">
        <v>960</v>
      </c>
      <c r="C315" s="594" t="s">
        <v>966</v>
      </c>
      <c r="D315" s="383" t="s">
        <v>970</v>
      </c>
      <c r="E315" s="232"/>
      <c r="F315" s="628" t="s">
        <v>202</v>
      </c>
      <c r="G315" s="636"/>
      <c r="H315" s="647" t="s">
        <v>971</v>
      </c>
      <c r="I315" s="124"/>
      <c r="J315" s="124"/>
      <c r="K315" s="252">
        <f t="shared" si="112"/>
        <v>0</v>
      </c>
      <c r="L315" s="520" t="str">
        <f t="shared" si="113"/>
        <v/>
      </c>
      <c r="M315" s="521" t="str">
        <f t="shared" si="114"/>
        <v/>
      </c>
      <c r="N315" s="504">
        <f t="shared" si="97"/>
        <v>2</v>
      </c>
      <c r="O315" s="676"/>
      <c r="P315" s="534">
        <f t="shared" si="117"/>
        <v>0.69899863305926524</v>
      </c>
      <c r="Q315" s="227" t="s">
        <v>42</v>
      </c>
      <c r="R315" s="254"/>
      <c r="S315" s="305"/>
      <c r="T315" s="306"/>
      <c r="U315" s="90"/>
      <c r="V315" s="254"/>
      <c r="W315" s="254"/>
      <c r="X315" s="254"/>
      <c r="Y315" s="254"/>
      <c r="Z315" s="258">
        <v>11601</v>
      </c>
      <c r="AA315" s="259">
        <v>165.07755780601465</v>
      </c>
      <c r="AB315" s="260"/>
      <c r="AC315" s="260"/>
      <c r="AD315" s="260"/>
      <c r="AE315" s="260"/>
      <c r="AF315" s="260"/>
      <c r="AG315" s="260"/>
      <c r="AH315" s="121"/>
      <c r="AI315" s="261">
        <v>12225</v>
      </c>
      <c r="AJ315" s="261">
        <v>12793</v>
      </c>
      <c r="AK315" s="261">
        <v>13362</v>
      </c>
      <c r="AL315" s="342"/>
      <c r="AM315" s="371"/>
      <c r="AN315" s="261"/>
      <c r="AO315" s="252"/>
      <c r="AP315" s="263"/>
      <c r="AQ315" s="264">
        <v>0.69899863305926524</v>
      </c>
      <c r="AR315" s="252">
        <v>0.76193846238545215</v>
      </c>
      <c r="AS315" s="252">
        <v>0.82385726920362212</v>
      </c>
      <c r="AT315" s="252">
        <v>0.88819088626359255</v>
      </c>
      <c r="AU315" s="252"/>
      <c r="AV315" s="263"/>
      <c r="AW315" s="557">
        <f t="shared" si="108"/>
        <v>-0.88819088626359255</v>
      </c>
      <c r="AX315" s="551"/>
      <c r="BC315" s="90"/>
      <c r="BD315" s="90"/>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row>
    <row r="316" spans="1:227" s="167" customFormat="1" ht="17.05" customHeight="1" x14ac:dyDescent="0.4">
      <c r="A316" s="868" t="s">
        <v>865</v>
      </c>
      <c r="B316" s="868" t="s">
        <v>960</v>
      </c>
      <c r="C316" s="594" t="s">
        <v>966</v>
      </c>
      <c r="D316" s="383" t="s">
        <v>972</v>
      </c>
      <c r="E316" s="232"/>
      <c r="F316" s="628">
        <v>0.248</v>
      </c>
      <c r="G316" s="636"/>
      <c r="H316" s="638" t="s">
        <v>202</v>
      </c>
      <c r="I316" s="124"/>
      <c r="J316" s="124"/>
      <c r="K316" s="252">
        <f t="shared" si="112"/>
        <v>0.248</v>
      </c>
      <c r="L316" s="520">
        <f t="shared" si="113"/>
        <v>100</v>
      </c>
      <c r="M316" s="521">
        <f t="shared" si="114"/>
        <v>0</v>
      </c>
      <c r="N316" s="504">
        <f t="shared" si="97"/>
        <v>3</v>
      </c>
      <c r="O316" s="676"/>
      <c r="P316" s="534">
        <f t="shared" si="117"/>
        <v>0.22175764408639898</v>
      </c>
      <c r="Q316" s="227" t="s">
        <v>42</v>
      </c>
      <c r="R316" s="254"/>
      <c r="S316" s="305"/>
      <c r="T316" s="306"/>
      <c r="U316" s="90"/>
      <c r="V316" s="254"/>
      <c r="W316" s="254"/>
      <c r="X316" s="254"/>
      <c r="Y316" s="254"/>
      <c r="Z316" s="258">
        <v>4639</v>
      </c>
      <c r="AA316" s="259">
        <v>130.96684399176664</v>
      </c>
      <c r="AB316" s="260"/>
      <c r="AC316" s="260"/>
      <c r="AD316" s="260"/>
      <c r="AE316" s="260"/>
      <c r="AF316" s="260"/>
      <c r="AG316" s="260"/>
      <c r="AH316" s="121"/>
      <c r="AI316" s="373">
        <v>4891</v>
      </c>
      <c r="AJ316" s="373">
        <v>5119</v>
      </c>
      <c r="AK316" s="373">
        <v>5347</v>
      </c>
      <c r="AL316" s="342"/>
      <c r="AM316" s="371"/>
      <c r="AN316" s="373"/>
      <c r="AO316" s="292"/>
      <c r="AP316" s="295"/>
      <c r="AQ316" s="264">
        <v>0.22175764408639898</v>
      </c>
      <c r="AR316" s="292">
        <v>0.24245033310676165</v>
      </c>
      <c r="AS316" s="292">
        <v>0.26280187393375642</v>
      </c>
      <c r="AT316" s="292">
        <v>0.28395953612075131</v>
      </c>
      <c r="AU316" s="292"/>
      <c r="AV316" s="295"/>
      <c r="AW316" s="559">
        <f t="shared" si="108"/>
        <v>-3.5959536120751312E-2</v>
      </c>
      <c r="AX316" s="551"/>
      <c r="BA316" s="296"/>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row>
    <row r="317" spans="1:227" s="167" customFormat="1" ht="17.05" customHeight="1" x14ac:dyDescent="0.4">
      <c r="A317" s="868" t="s">
        <v>865</v>
      </c>
      <c r="B317" s="868" t="s">
        <v>960</v>
      </c>
      <c r="C317" s="594" t="s">
        <v>966</v>
      </c>
      <c r="D317" s="383" t="s">
        <v>969</v>
      </c>
      <c r="E317" s="232"/>
      <c r="F317" s="628" t="s">
        <v>202</v>
      </c>
      <c r="G317" s="636"/>
      <c r="H317" s="638">
        <v>8.4000000000000005E-2</v>
      </c>
      <c r="I317" s="124"/>
      <c r="J317" s="124"/>
      <c r="K317" s="252">
        <f t="shared" si="112"/>
        <v>8.4000000000000005E-2</v>
      </c>
      <c r="L317" s="520">
        <f t="shared" si="113"/>
        <v>0</v>
      </c>
      <c r="M317" s="521">
        <f t="shared" si="114"/>
        <v>100</v>
      </c>
      <c r="N317" s="504">
        <f t="shared" si="97"/>
        <v>2</v>
      </c>
      <c r="O317" s="676"/>
      <c r="P317" s="534">
        <f t="shared" si="117"/>
        <v>0.12299669653012048</v>
      </c>
      <c r="Q317" s="227" t="s">
        <v>42</v>
      </c>
      <c r="R317" s="254"/>
      <c r="S317" s="305"/>
      <c r="T317" s="306"/>
      <c r="U317" s="90"/>
      <c r="V317" s="254"/>
      <c r="W317" s="254"/>
      <c r="X317" s="254"/>
      <c r="Y317" s="254"/>
      <c r="Z317" s="258">
        <v>2300</v>
      </c>
      <c r="AA317" s="259">
        <v>146.51184815976234</v>
      </c>
      <c r="AB317" s="260"/>
      <c r="AC317" s="260"/>
      <c r="AD317" s="260"/>
      <c r="AE317" s="260"/>
      <c r="AF317" s="260"/>
      <c r="AG317" s="260"/>
      <c r="AH317" s="121"/>
      <c r="AI317" s="261">
        <v>2425</v>
      </c>
      <c r="AJ317" s="261">
        <v>2537</v>
      </c>
      <c r="AK317" s="261">
        <v>2650</v>
      </c>
      <c r="AL317" s="342"/>
      <c r="AM317" s="371"/>
      <c r="AN317" s="261"/>
      <c r="AO317" s="252"/>
      <c r="AP317" s="263"/>
      <c r="AQ317" s="264">
        <v>0.12299669653012048</v>
      </c>
      <c r="AR317" s="252">
        <v>0.13435796060240965</v>
      </c>
      <c r="AS317" s="252">
        <v>0.14545601443518069</v>
      </c>
      <c r="AT317" s="252">
        <v>0.15704531913253009</v>
      </c>
      <c r="AU317" s="252"/>
      <c r="AV317" s="263"/>
      <c r="AW317" s="557">
        <f t="shared" si="108"/>
        <v>-7.3045319132530082E-2</v>
      </c>
      <c r="AX317" s="551"/>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row>
    <row r="318" spans="1:227" s="167" customFormat="1" ht="17.05" customHeight="1" x14ac:dyDescent="0.4">
      <c r="A318" s="868" t="s">
        <v>865</v>
      </c>
      <c r="B318" s="868" t="s">
        <v>894</v>
      </c>
      <c r="C318" s="924" t="s">
        <v>919</v>
      </c>
      <c r="D318" s="596" t="s">
        <v>921</v>
      </c>
      <c r="E318" s="423"/>
      <c r="F318" s="633" t="s">
        <v>922</v>
      </c>
      <c r="G318" s="636"/>
      <c r="H318" s="638" t="s">
        <v>202</v>
      </c>
      <c r="I318" s="124"/>
      <c r="J318" s="124"/>
      <c r="K318" s="252">
        <f t="shared" si="112"/>
        <v>0</v>
      </c>
      <c r="L318" s="520" t="str">
        <f t="shared" si="113"/>
        <v/>
      </c>
      <c r="M318" s="521" t="str">
        <f t="shared" si="114"/>
        <v/>
      </c>
      <c r="N318" s="504">
        <f t="shared" si="97"/>
        <v>2</v>
      </c>
      <c r="O318" s="674"/>
      <c r="P318" s="534">
        <f t="shared" si="117"/>
        <v>3.9E-2</v>
      </c>
      <c r="Q318" s="227" t="s">
        <v>42</v>
      </c>
      <c r="R318" s="254"/>
      <c r="S318" s="305"/>
      <c r="T318" s="306"/>
      <c r="U318" s="90"/>
      <c r="V318" s="254"/>
      <c r="W318" s="254"/>
      <c r="X318" s="254"/>
      <c r="Y318" s="254"/>
      <c r="Z318" s="258">
        <v>663</v>
      </c>
      <c r="AA318" s="259">
        <v>161.16035455278001</v>
      </c>
      <c r="AB318" s="260"/>
      <c r="AC318" s="260"/>
      <c r="AD318" s="260"/>
      <c r="AE318" s="260"/>
      <c r="AF318" s="260"/>
      <c r="AG318" s="260"/>
      <c r="AH318" s="121"/>
      <c r="AI318" s="261">
        <v>680</v>
      </c>
      <c r="AJ318" s="261">
        <v>698</v>
      </c>
      <c r="AK318" s="261">
        <v>716</v>
      </c>
      <c r="AL318" s="342">
        <v>735</v>
      </c>
      <c r="AM318" s="371"/>
      <c r="AN318" s="261"/>
      <c r="AO318" s="252"/>
      <c r="AP318" s="263"/>
      <c r="AQ318" s="264">
        <v>3.9E-2</v>
      </c>
      <c r="AR318" s="252">
        <v>4.1000000000000002E-2</v>
      </c>
      <c r="AS318" s="252">
        <v>4.2000000000000003E-2</v>
      </c>
      <c r="AT318" s="252">
        <v>4.2999999999999997E-2</v>
      </c>
      <c r="AU318" s="252">
        <v>4.3999999999999997E-2</v>
      </c>
      <c r="AV318" s="263"/>
      <c r="AW318" s="557">
        <f t="shared" si="108"/>
        <v>-4.2999999999999997E-2</v>
      </c>
      <c r="AX318" s="551"/>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row>
    <row r="319" spans="1:227" s="167" customFormat="1" ht="17.05" customHeight="1" x14ac:dyDescent="0.4">
      <c r="A319" s="868" t="s">
        <v>865</v>
      </c>
      <c r="B319" s="868" t="s">
        <v>894</v>
      </c>
      <c r="C319" s="924" t="s">
        <v>919</v>
      </c>
      <c r="D319" s="596" t="s">
        <v>920</v>
      </c>
      <c r="E319" s="423"/>
      <c r="F319" s="951">
        <v>0.34799999999999998</v>
      </c>
      <c r="G319" s="636"/>
      <c r="H319" s="638" t="s">
        <v>202</v>
      </c>
      <c r="I319" s="124"/>
      <c r="J319" s="124"/>
      <c r="K319" s="252">
        <f t="shared" si="112"/>
        <v>0.34799999999999998</v>
      </c>
      <c r="L319" s="520">
        <f t="shared" si="113"/>
        <v>100</v>
      </c>
      <c r="M319" s="521">
        <f t="shared" si="114"/>
        <v>0</v>
      </c>
      <c r="N319" s="504">
        <f t="shared" si="97"/>
        <v>5</v>
      </c>
      <c r="O319" s="674"/>
      <c r="P319" s="534">
        <f t="shared" si="117"/>
        <v>0.16</v>
      </c>
      <c r="Q319" s="227" t="s">
        <v>42</v>
      </c>
      <c r="R319" s="254"/>
      <c r="S319" s="305"/>
      <c r="T319" s="306"/>
      <c r="U319" s="90"/>
      <c r="V319" s="254"/>
      <c r="W319" s="254"/>
      <c r="X319" s="254"/>
      <c r="Y319" s="254"/>
      <c r="Z319" s="258">
        <v>2253</v>
      </c>
      <c r="AA319" s="259">
        <v>194.56554122661413</v>
      </c>
      <c r="AB319" s="260"/>
      <c r="AC319" s="260"/>
      <c r="AD319" s="260"/>
      <c r="AE319" s="260"/>
      <c r="AF319" s="260"/>
      <c r="AG319" s="260"/>
      <c r="AH319" s="121"/>
      <c r="AI319" s="373">
        <v>2431</v>
      </c>
      <c r="AJ319" s="373">
        <v>2603</v>
      </c>
      <c r="AK319" s="373">
        <v>2769</v>
      </c>
      <c r="AL319" s="342">
        <v>2945</v>
      </c>
      <c r="AM319" s="371"/>
      <c r="AN319" s="373"/>
      <c r="AO319" s="292"/>
      <c r="AP319" s="295"/>
      <c r="AQ319" s="264">
        <v>0.16</v>
      </c>
      <c r="AR319" s="292">
        <v>0.17199999999999999</v>
      </c>
      <c r="AS319" s="292">
        <v>0.185</v>
      </c>
      <c r="AT319" s="292">
        <v>0.19600000000000001</v>
      </c>
      <c r="AU319" s="292">
        <v>0.20899999999999999</v>
      </c>
      <c r="AV319" s="295"/>
      <c r="AW319" s="559">
        <f t="shared" si="108"/>
        <v>0.15199999999999997</v>
      </c>
      <c r="AX319" s="551"/>
      <c r="BA319" s="296"/>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row>
    <row r="320" spans="1:227" s="167" customFormat="1" ht="17.05" customHeight="1" x14ac:dyDescent="0.4">
      <c r="A320" s="868" t="s">
        <v>865</v>
      </c>
      <c r="B320" s="868" t="s">
        <v>894</v>
      </c>
      <c r="C320" s="924" t="s">
        <v>919</v>
      </c>
      <c r="D320" s="596" t="s">
        <v>923</v>
      </c>
      <c r="E320" s="423"/>
      <c r="F320" s="951">
        <v>1.6E-2</v>
      </c>
      <c r="G320" s="636"/>
      <c r="H320" s="638" t="s">
        <v>202</v>
      </c>
      <c r="I320" s="124"/>
      <c r="J320" s="124"/>
      <c r="K320" s="252">
        <f t="shared" si="112"/>
        <v>1.6E-2</v>
      </c>
      <c r="L320" s="520">
        <f t="shared" si="113"/>
        <v>100</v>
      </c>
      <c r="M320" s="521">
        <f t="shared" si="114"/>
        <v>0</v>
      </c>
      <c r="N320" s="504">
        <f t="shared" si="97"/>
        <v>2</v>
      </c>
      <c r="O320" s="674"/>
      <c r="P320" s="534">
        <f t="shared" si="117"/>
        <v>5.8999999999999983E-2</v>
      </c>
      <c r="Q320" s="227" t="s">
        <v>42</v>
      </c>
      <c r="R320" s="254"/>
      <c r="S320" s="305"/>
      <c r="T320" s="306"/>
      <c r="U320" s="90"/>
      <c r="V320" s="254"/>
      <c r="W320" s="254"/>
      <c r="X320" s="254"/>
      <c r="Y320" s="254"/>
      <c r="Z320" s="258">
        <v>919</v>
      </c>
      <c r="AA320" s="259">
        <v>175.89100719960646</v>
      </c>
      <c r="AB320" s="260"/>
      <c r="AC320" s="260"/>
      <c r="AD320" s="260"/>
      <c r="AE320" s="260"/>
      <c r="AF320" s="260"/>
      <c r="AG320" s="260"/>
      <c r="AH320" s="121"/>
      <c r="AI320" s="261">
        <v>950</v>
      </c>
      <c r="AJ320" s="261">
        <v>981</v>
      </c>
      <c r="AK320" s="261">
        <v>1011</v>
      </c>
      <c r="AL320" s="342">
        <v>1042</v>
      </c>
      <c r="AM320" s="371"/>
      <c r="AN320" s="261"/>
      <c r="AO320" s="252"/>
      <c r="AP320" s="263"/>
      <c r="AQ320" s="264">
        <v>5.8999999999999997E-2</v>
      </c>
      <c r="AR320" s="252">
        <v>6.0999999999999999E-2</v>
      </c>
      <c r="AS320" s="252">
        <v>6.3E-2</v>
      </c>
      <c r="AT320" s="252">
        <v>6.5000000000000002E-2</v>
      </c>
      <c r="AU320" s="252">
        <v>6.7000000000000004E-2</v>
      </c>
      <c r="AV320" s="263"/>
      <c r="AW320" s="557">
        <f t="shared" si="108"/>
        <v>-4.9000000000000002E-2</v>
      </c>
      <c r="AX320" s="551"/>
      <c r="BA320" s="296"/>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row>
    <row r="321" spans="1:227" s="167" customFormat="1" ht="17.05" customHeight="1" x14ac:dyDescent="0.4">
      <c r="A321" s="868" t="s">
        <v>865</v>
      </c>
      <c r="B321" s="868" t="s">
        <v>894</v>
      </c>
      <c r="C321" s="924" t="s">
        <v>919</v>
      </c>
      <c r="D321" s="596" t="s">
        <v>924</v>
      </c>
      <c r="E321" s="423"/>
      <c r="F321" s="951">
        <v>2.5999999999999999E-2</v>
      </c>
      <c r="G321" s="636"/>
      <c r="H321" s="638" t="s">
        <v>202</v>
      </c>
      <c r="I321" s="124"/>
      <c r="J321" s="124"/>
      <c r="K321" s="252">
        <f t="shared" si="112"/>
        <v>2.5999999999999999E-2</v>
      </c>
      <c r="L321" s="520">
        <f t="shared" si="113"/>
        <v>100</v>
      </c>
      <c r="M321" s="521">
        <f t="shared" si="114"/>
        <v>0</v>
      </c>
      <c r="N321" s="504">
        <f t="shared" si="97"/>
        <v>2</v>
      </c>
      <c r="O321" s="674"/>
      <c r="P321" s="534">
        <f t="shared" si="117"/>
        <v>3.1E-2</v>
      </c>
      <c r="Q321" s="227" t="s">
        <v>42</v>
      </c>
      <c r="R321" s="254"/>
      <c r="S321" s="305"/>
      <c r="T321" s="306"/>
      <c r="U321" s="90"/>
      <c r="V321" s="254"/>
      <c r="W321" s="254"/>
      <c r="X321" s="254"/>
      <c r="Y321" s="254"/>
      <c r="Z321" s="258">
        <v>623</v>
      </c>
      <c r="AA321" s="259">
        <v>136.3266562589327</v>
      </c>
      <c r="AB321" s="260"/>
      <c r="AC321" s="260"/>
      <c r="AD321" s="260"/>
      <c r="AE321" s="260"/>
      <c r="AF321" s="260"/>
      <c r="AG321" s="260"/>
      <c r="AH321" s="121"/>
      <c r="AI321" s="261">
        <v>633</v>
      </c>
      <c r="AJ321" s="261">
        <v>643</v>
      </c>
      <c r="AK321" s="261">
        <v>653</v>
      </c>
      <c r="AL321" s="342">
        <v>663</v>
      </c>
      <c r="AM321" s="371"/>
      <c r="AN321" s="261"/>
      <c r="AO321" s="252"/>
      <c r="AP321" s="263"/>
      <c r="AQ321" s="264">
        <v>3.1E-2</v>
      </c>
      <c r="AR321" s="252">
        <v>3.2000000000000001E-2</v>
      </c>
      <c r="AS321" s="252">
        <v>3.2000000000000001E-2</v>
      </c>
      <c r="AT321" s="252">
        <v>3.3000000000000002E-2</v>
      </c>
      <c r="AU321" s="252">
        <v>3.3000000000000002E-2</v>
      </c>
      <c r="AV321" s="263"/>
      <c r="AW321" s="557">
        <f t="shared" si="108"/>
        <v>-7.0000000000000027E-3</v>
      </c>
      <c r="AX321" s="551"/>
      <c r="BA321" s="296"/>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row>
    <row r="322" spans="1:227" s="167" customFormat="1" ht="17.05" customHeight="1" x14ac:dyDescent="0.4">
      <c r="A322" s="868" t="s">
        <v>38</v>
      </c>
      <c r="B322" s="868" t="s">
        <v>80</v>
      </c>
      <c r="C322" s="889" t="s">
        <v>99</v>
      </c>
      <c r="D322" s="988" t="s">
        <v>102</v>
      </c>
      <c r="E322" s="19"/>
      <c r="F322" s="219">
        <v>5.3999999999999999E-2</v>
      </c>
      <c r="G322" s="124"/>
      <c r="H322" s="124">
        <v>2.5000000000000001E-2</v>
      </c>
      <c r="I322" s="124"/>
      <c r="J322" s="124"/>
      <c r="K322" s="177">
        <f>SUM(F322:J322)</f>
        <v>7.9000000000000001E-2</v>
      </c>
      <c r="L322" s="518">
        <f>IF(K322&gt;0,IF(ISNUMBER(F322),F322,0)/K322*100,"")</f>
        <v>68.35443037974683</v>
      </c>
      <c r="M322" s="667">
        <f>IF(K322&gt;0,(IF(ISNUMBER(G322),G322,0)+IF(ISNUMBER(H322),H322,0))/K322*100,"")</f>
        <v>31.645569620253166</v>
      </c>
      <c r="N322" s="504">
        <f t="shared" ref="N322:N385" si="118">IF(OR(K322="",NOT(ISNUMBER(K322))),1,IF(P322=0,1,IF(P322&gt;K322,2,IF(AT322&gt;K322,3,IF(AU322&gt;K322,4,5)))))</f>
        <v>5</v>
      </c>
      <c r="O322" s="1027"/>
      <c r="P322" s="177">
        <f>[1]JH_2015!L51/1000000</f>
        <v>5.6665400000000005E-2</v>
      </c>
      <c r="Q322" s="58" t="s">
        <v>42</v>
      </c>
      <c r="R322" s="58"/>
      <c r="S322" s="716">
        <f>+T322/P322</f>
        <v>0.49486988532684845</v>
      </c>
      <c r="T322" s="733">
        <f>[1]JH_2015!V51/1000000</f>
        <v>2.8042000000000001E-2</v>
      </c>
      <c r="U322" s="58">
        <v>25.35</v>
      </c>
      <c r="V322" s="58"/>
      <c r="W322" s="58"/>
      <c r="X322" s="58"/>
      <c r="Y322" s="58"/>
      <c r="Z322" s="743">
        <v>643</v>
      </c>
      <c r="AA322" s="755">
        <f>P322/Z322*1000000/365*1000</f>
        <v>241.44272353480048</v>
      </c>
      <c r="AB322" s="174"/>
      <c r="AC322" s="174"/>
      <c r="AD322" s="364"/>
      <c r="AE322" s="174"/>
      <c r="AF322" s="174"/>
      <c r="AG322" s="174"/>
      <c r="AH322" s="786">
        <f>K322</f>
        <v>7.9000000000000001E-2</v>
      </c>
      <c r="AI322" s="708"/>
      <c r="AJ322" s="708"/>
      <c r="AK322" s="708"/>
      <c r="AL322" s="792"/>
      <c r="AM322" s="177">
        <v>3.5999999999999997E-2</v>
      </c>
      <c r="AN322" s="177">
        <v>3.6999999999999998E-2</v>
      </c>
      <c r="AO322" s="177">
        <f>AVERAGE(AN322,AP322)</f>
        <v>3.9E-2</v>
      </c>
      <c r="AP322" s="177">
        <v>4.1000000000000002E-2</v>
      </c>
      <c r="AQ322" s="178">
        <f>AM322</f>
        <v>3.5999999999999997E-2</v>
      </c>
      <c r="AR322" s="177">
        <v>3.7999999999999999E-2</v>
      </c>
      <c r="AS322" s="177">
        <f>AVERAGE(AR322,AT322)</f>
        <v>3.95E-2</v>
      </c>
      <c r="AT322" s="177">
        <v>4.1000000000000002E-2</v>
      </c>
      <c r="AU322" s="177"/>
      <c r="AV322" s="177">
        <v>4.3999999999999997E-2</v>
      </c>
      <c r="AW322" s="177"/>
      <c r="AX322" s="821">
        <v>3.5000000000000003E-2</v>
      </c>
      <c r="AY322" s="118"/>
      <c r="AZ322" s="118"/>
      <c r="BA322" s="118"/>
      <c r="BB322" s="118"/>
      <c r="BC322" t="s">
        <v>1671</v>
      </c>
      <c r="BD322" t="s">
        <v>1671</v>
      </c>
      <c r="BE322" s="90"/>
      <c r="BF322" s="90"/>
      <c r="BG322" s="90"/>
      <c r="BH322" s="90"/>
      <c r="BI322" s="90"/>
      <c r="BJ322" s="90"/>
      <c r="BK322" s="90"/>
      <c r="BL322" s="90"/>
      <c r="BM322" s="90"/>
      <c r="BN322" s="90"/>
      <c r="BO322" s="90"/>
      <c r="BP322" s="90"/>
      <c r="BQ322" s="90"/>
      <c r="BR322" s="90"/>
      <c r="BS322" s="90"/>
      <c r="BT322" s="90"/>
      <c r="BU322" s="90"/>
      <c r="BV322" s="90"/>
      <c r="BW322" s="90"/>
      <c r="BX322" s="90"/>
      <c r="BY322" s="90"/>
      <c r="BZ322" s="90"/>
      <c r="CA322" s="90"/>
      <c r="CB322" s="90"/>
      <c r="CC322" s="90"/>
      <c r="CD322" s="90"/>
      <c r="CE322" s="90"/>
      <c r="CF322" s="90"/>
      <c r="CG322" s="90"/>
      <c r="CH322" s="90"/>
      <c r="CI322" s="90"/>
      <c r="CJ322" s="90"/>
      <c r="CK322" s="90"/>
      <c r="CL322" s="90"/>
      <c r="CM322" s="90"/>
      <c r="CN322" s="90"/>
      <c r="CO322" s="90"/>
      <c r="CP322" s="90"/>
      <c r="CQ322" s="90"/>
      <c r="CR322" s="90"/>
      <c r="CS322" s="90"/>
      <c r="CT322" s="90"/>
      <c r="CU322" s="90"/>
      <c r="CV322" s="90"/>
      <c r="CW322" s="90"/>
      <c r="CX322" s="90"/>
      <c r="CY322" s="90"/>
      <c r="CZ322" s="90"/>
      <c r="DA322" s="90"/>
      <c r="DB322" s="90"/>
      <c r="DC322" s="90"/>
      <c r="DD322" s="90"/>
      <c r="DE322" s="90"/>
      <c r="DF322" s="90"/>
      <c r="DG322" s="90"/>
      <c r="DH322" s="90"/>
      <c r="DI322" s="90"/>
      <c r="DJ322" s="90"/>
      <c r="DK322" s="90"/>
      <c r="DL322" s="90"/>
      <c r="DM322" s="90"/>
      <c r="DN322" s="90"/>
      <c r="DO322" s="90"/>
      <c r="DP322" s="90"/>
      <c r="DQ322" s="90"/>
      <c r="DR322" s="90"/>
      <c r="DS322" s="90"/>
      <c r="DT322" s="90"/>
      <c r="DU322" s="90"/>
      <c r="DV322" s="90"/>
      <c r="DW322" s="90"/>
      <c r="DX322" s="90"/>
      <c r="DY322" s="90"/>
      <c r="DZ322" s="90"/>
      <c r="EA322" s="90"/>
      <c r="EB322" s="90"/>
      <c r="EC322" s="90"/>
      <c r="ED322" s="90"/>
      <c r="EE322" s="90"/>
      <c r="EF322" s="90"/>
      <c r="EG322" s="90"/>
      <c r="EH322" s="90"/>
      <c r="EI322" s="90"/>
      <c r="EJ322" s="90"/>
      <c r="EK322" s="90"/>
      <c r="EL322" s="90"/>
      <c r="EM322" s="90"/>
      <c r="EN322" s="90"/>
      <c r="EO322" s="90"/>
      <c r="EP322" s="90"/>
      <c r="EQ322" s="90"/>
      <c r="ER322" s="90"/>
      <c r="ES322" s="90"/>
      <c r="ET322" s="90"/>
      <c r="EU322" s="90"/>
      <c r="EV322" s="90"/>
      <c r="EW322" s="90"/>
      <c r="EX322" s="90"/>
      <c r="EY322" s="90"/>
      <c r="EZ322" s="90"/>
      <c r="FA322" s="90"/>
      <c r="FB322" s="90"/>
      <c r="FC322" s="90"/>
      <c r="FD322" s="90"/>
      <c r="FE322" s="90"/>
      <c r="FF322" s="90"/>
      <c r="FG322" s="90"/>
      <c r="FH322" s="90"/>
      <c r="FI322" s="90"/>
      <c r="FJ322" s="90"/>
      <c r="FK322" s="90"/>
      <c r="FL322" s="90"/>
      <c r="FM322" s="90"/>
      <c r="FN322" s="90"/>
      <c r="FO322" s="90"/>
      <c r="FP322" s="90"/>
      <c r="FQ322" s="90"/>
      <c r="FR322" s="90"/>
      <c r="FS322" s="90"/>
      <c r="FT322" s="90"/>
      <c r="FU322" s="90"/>
      <c r="FV322" s="90"/>
      <c r="FW322" s="90"/>
      <c r="FX322" s="90"/>
      <c r="FY322" s="90"/>
      <c r="FZ322" s="90"/>
      <c r="GA322" s="90"/>
      <c r="GB322" s="90"/>
      <c r="GC322" s="90"/>
      <c r="GD322" s="90"/>
      <c r="GE322" s="90"/>
      <c r="GF322" s="90"/>
      <c r="GG322" s="90"/>
      <c r="GH322" s="90"/>
      <c r="GI322" s="90"/>
      <c r="GJ322" s="90"/>
      <c r="GK322" s="90"/>
      <c r="GL322" s="90"/>
      <c r="GM322" s="90"/>
      <c r="GN322" s="90"/>
      <c r="GO322" s="90"/>
      <c r="GP322" s="90"/>
      <c r="GQ322" s="90"/>
      <c r="GR322" s="90"/>
      <c r="GS322" s="90"/>
      <c r="GT322" s="90"/>
      <c r="GU322" s="90"/>
      <c r="GV322" s="90"/>
      <c r="GW322" s="90"/>
      <c r="GX322" s="90"/>
      <c r="GY322" s="90"/>
      <c r="GZ322" s="90"/>
      <c r="HA322" s="90"/>
      <c r="HB322" s="90"/>
      <c r="HC322" s="90"/>
      <c r="HD322" s="90"/>
      <c r="HE322" s="90"/>
      <c r="HF322" s="90"/>
      <c r="HG322" s="90"/>
      <c r="HH322" s="90"/>
      <c r="HI322" s="90"/>
      <c r="HJ322" s="90"/>
      <c r="HK322" s="90"/>
      <c r="HL322" s="90"/>
      <c r="HM322" s="90"/>
      <c r="HN322" s="90"/>
      <c r="HO322" s="90"/>
      <c r="HP322" s="90"/>
      <c r="HQ322" s="90"/>
      <c r="HR322" s="90"/>
      <c r="HS322" s="90"/>
    </row>
    <row r="323" spans="1:227" s="167" customFormat="1" ht="17.05" customHeight="1" x14ac:dyDescent="0.4">
      <c r="A323" s="868" t="s">
        <v>38</v>
      </c>
      <c r="B323" s="868" t="s">
        <v>80</v>
      </c>
      <c r="C323" s="889" t="s">
        <v>99</v>
      </c>
      <c r="D323" s="988" t="s">
        <v>103</v>
      </c>
      <c r="E323" s="19"/>
      <c r="F323" s="178"/>
      <c r="G323" s="177">
        <v>1.034</v>
      </c>
      <c r="H323" s="124"/>
      <c r="I323" s="177"/>
      <c r="J323" s="177"/>
      <c r="K323" s="177">
        <f>SUM(F323:J323)</f>
        <v>1.034</v>
      </c>
      <c r="L323" s="518">
        <f>IF(K323&gt;0,IF(ISNUMBER(F323),F323,0)/K323*100,"")</f>
        <v>0</v>
      </c>
      <c r="M323" s="667">
        <f>IF(K323&gt;0,(IF(ISNUMBER(G323),G323,0)+IF(ISNUMBER(H323),H323,0))/K323*100,"")</f>
        <v>100</v>
      </c>
      <c r="N323" s="504">
        <f t="shared" si="118"/>
        <v>2</v>
      </c>
      <c r="O323" s="1027"/>
      <c r="P323" s="694">
        <f>[1]JH_2015!L52/1000000</f>
        <v>1.1065940000000001</v>
      </c>
      <c r="Q323" s="58"/>
      <c r="R323" s="58" t="s">
        <v>42</v>
      </c>
      <c r="S323" s="716">
        <f>+T323/P323</f>
        <v>0.26749557651677131</v>
      </c>
      <c r="T323" s="733">
        <f>[1]JH_2015!V52/1000000</f>
        <v>0.29600900000000002</v>
      </c>
      <c r="U323" s="58">
        <v>29.5</v>
      </c>
      <c r="V323" s="58">
        <v>62.6</v>
      </c>
      <c r="W323" s="58"/>
      <c r="X323" s="58"/>
      <c r="Y323" s="58"/>
      <c r="Z323" s="743">
        <v>7055</v>
      </c>
      <c r="AA323" s="755">
        <f>P323/Z323*1000000/365*1000</f>
        <v>429.7327262312748</v>
      </c>
      <c r="AB323" s="174"/>
      <c r="AC323" s="174"/>
      <c r="AD323" s="364"/>
      <c r="AE323" s="174"/>
      <c r="AF323" s="174"/>
      <c r="AG323" s="174"/>
      <c r="AH323" s="786">
        <f>K323</f>
        <v>1.034</v>
      </c>
      <c r="AI323" s="708"/>
      <c r="AJ323" s="708"/>
      <c r="AK323" s="708"/>
      <c r="AL323" s="792"/>
      <c r="AM323" s="177">
        <v>1.294</v>
      </c>
      <c r="AN323" s="179">
        <v>1.411</v>
      </c>
      <c r="AO323" s="177">
        <f>AVERAGE(AN323,AP323)</f>
        <v>1.6099999999999999</v>
      </c>
      <c r="AP323" s="179">
        <v>1.8089999999999999</v>
      </c>
      <c r="AQ323" s="178">
        <f>AM323</f>
        <v>1.294</v>
      </c>
      <c r="AR323" s="179">
        <v>1.486</v>
      </c>
      <c r="AS323" s="177">
        <f>AVERAGE(AR323,AT323)</f>
        <v>1.6484999999999999</v>
      </c>
      <c r="AT323" s="177">
        <v>1.8109999999999999</v>
      </c>
      <c r="AU323" s="177"/>
      <c r="AV323" s="179">
        <v>2.2080000000000002</v>
      </c>
      <c r="AW323" s="179"/>
      <c r="AX323" s="547">
        <v>-1.1739999999999999</v>
      </c>
      <c r="AY323" s="142"/>
      <c r="AZ323" s="142"/>
      <c r="BA323" s="118"/>
      <c r="BB323" s="118"/>
      <c r="BC323" s="19" t="s">
        <v>103</v>
      </c>
      <c r="BD323" s="19" t="s">
        <v>103</v>
      </c>
      <c r="BE323" s="90"/>
      <c r="BF323" s="90"/>
      <c r="BG323" s="90"/>
      <c r="BH323" s="90"/>
      <c r="BI323" s="90"/>
      <c r="BJ323" s="90"/>
      <c r="BK323" s="90"/>
      <c r="BL323" s="90"/>
      <c r="BM323" s="90"/>
      <c r="BN323" s="90"/>
      <c r="BO323" s="90"/>
      <c r="BP323" s="90"/>
      <c r="BQ323" s="90"/>
      <c r="BR323" s="90"/>
      <c r="BS323" s="90"/>
      <c r="BT323" s="90"/>
      <c r="BU323" s="90"/>
      <c r="BV323" s="90"/>
      <c r="BW323" s="90"/>
      <c r="BX323" s="90"/>
      <c r="BY323" s="90"/>
      <c r="BZ323" s="90"/>
      <c r="CA323" s="90"/>
      <c r="CB323" s="90"/>
      <c r="CC323" s="90"/>
      <c r="CD323" s="90"/>
      <c r="CE323" s="90"/>
      <c r="CF323" s="90"/>
      <c r="CG323" s="90"/>
      <c r="CH323" s="90"/>
      <c r="CI323" s="90"/>
      <c r="CJ323" s="90"/>
      <c r="CK323" s="90"/>
      <c r="CL323" s="90"/>
      <c r="CM323" s="90"/>
      <c r="CN323" s="90"/>
      <c r="CO323" s="90"/>
      <c r="CP323" s="90"/>
      <c r="CQ323" s="90"/>
      <c r="CR323" s="90"/>
      <c r="CS323" s="90"/>
      <c r="CT323" s="90"/>
      <c r="CU323" s="90"/>
      <c r="CV323" s="90"/>
      <c r="CW323" s="90"/>
      <c r="CX323" s="90"/>
      <c r="CY323" s="90"/>
      <c r="CZ323" s="90"/>
      <c r="DA323" s="90"/>
      <c r="DB323" s="90"/>
      <c r="DC323" s="90"/>
      <c r="DD323" s="90"/>
      <c r="DE323" s="90"/>
      <c r="DF323" s="90"/>
      <c r="DG323" s="90"/>
      <c r="DH323" s="90"/>
      <c r="DI323" s="90"/>
      <c r="DJ323" s="90"/>
      <c r="DK323" s="90"/>
      <c r="DL323" s="90"/>
      <c r="DM323" s="90"/>
      <c r="DN323" s="90"/>
      <c r="DO323" s="90"/>
      <c r="DP323" s="90"/>
      <c r="DQ323" s="90"/>
      <c r="DR323" s="90"/>
      <c r="DS323" s="90"/>
      <c r="DT323" s="90"/>
      <c r="DU323" s="90"/>
      <c r="DV323" s="90"/>
      <c r="DW323" s="90"/>
      <c r="DX323" s="90"/>
      <c r="DY323" s="90"/>
      <c r="DZ323" s="90"/>
      <c r="EA323" s="90"/>
      <c r="EB323" s="90"/>
      <c r="EC323" s="90"/>
      <c r="ED323" s="90"/>
      <c r="EE323" s="90"/>
      <c r="EF323" s="90"/>
      <c r="EG323" s="90"/>
      <c r="EH323" s="90"/>
      <c r="EI323" s="90"/>
      <c r="EJ323" s="90"/>
      <c r="EK323" s="90"/>
      <c r="EL323" s="90"/>
      <c r="EM323" s="90"/>
      <c r="EN323" s="90"/>
      <c r="EO323" s="90"/>
      <c r="EP323" s="90"/>
      <c r="EQ323" s="90"/>
      <c r="ER323" s="90"/>
      <c r="ES323" s="90"/>
      <c r="ET323" s="90"/>
      <c r="EU323" s="90"/>
      <c r="EV323" s="90"/>
      <c r="EW323" s="90"/>
      <c r="EX323" s="90"/>
      <c r="EY323" s="90"/>
      <c r="EZ323" s="90"/>
      <c r="FA323" s="90"/>
      <c r="FB323" s="90"/>
      <c r="FC323" s="90"/>
      <c r="FD323" s="90"/>
      <c r="FE323" s="90"/>
      <c r="FF323" s="90"/>
      <c r="FG323" s="90"/>
      <c r="FH323" s="90"/>
      <c r="FI323" s="90"/>
      <c r="FJ323" s="90"/>
      <c r="FK323" s="90"/>
      <c r="FL323" s="90"/>
      <c r="FM323" s="90"/>
      <c r="FN323" s="90"/>
      <c r="FO323" s="90"/>
      <c r="FP323" s="90"/>
      <c r="FQ323" s="90"/>
      <c r="FR323" s="90"/>
      <c r="FS323" s="90"/>
      <c r="FT323" s="90"/>
      <c r="FU323" s="90"/>
      <c r="FV323" s="90"/>
      <c r="FW323" s="90"/>
      <c r="FX323" s="90"/>
      <c r="FY323" s="90"/>
      <c r="FZ323" s="90"/>
      <c r="GA323" s="90"/>
      <c r="GB323" s="90"/>
      <c r="GC323" s="90"/>
      <c r="GD323" s="90"/>
      <c r="GE323" s="90"/>
      <c r="GF323" s="90"/>
      <c r="GG323" s="90"/>
      <c r="GH323" s="90"/>
      <c r="GI323" s="90"/>
      <c r="GJ323" s="90"/>
      <c r="GK323" s="90"/>
      <c r="GL323" s="90"/>
      <c r="GM323" s="90"/>
      <c r="GN323" s="90"/>
      <c r="GO323" s="90"/>
      <c r="GP323" s="90"/>
      <c r="GQ323" s="90"/>
      <c r="GR323" s="90"/>
      <c r="GS323" s="90"/>
      <c r="GT323" s="90"/>
      <c r="GU323" s="90"/>
      <c r="GV323" s="90"/>
      <c r="GW323" s="90"/>
      <c r="GX323" s="90"/>
      <c r="GY323" s="90"/>
      <c r="GZ323" s="90"/>
      <c r="HA323" s="90"/>
      <c r="HB323" s="90"/>
      <c r="HC323" s="90"/>
      <c r="HD323" s="90"/>
      <c r="HE323" s="90"/>
      <c r="HF323" s="90"/>
      <c r="HG323" s="90"/>
      <c r="HH323" s="90"/>
      <c r="HI323" s="90"/>
      <c r="HJ323" s="90"/>
      <c r="HK323" s="90"/>
      <c r="HL323" s="90"/>
      <c r="HM323" s="90"/>
      <c r="HN323" s="90"/>
      <c r="HO323" s="90"/>
      <c r="HP323" s="90"/>
      <c r="HQ323" s="90"/>
      <c r="HR323" s="90"/>
      <c r="HS323" s="90"/>
    </row>
    <row r="324" spans="1:227" s="167" customFormat="1" ht="17.05" customHeight="1" x14ac:dyDescent="0.4">
      <c r="A324" s="868" t="s">
        <v>38</v>
      </c>
      <c r="B324" s="868" t="s">
        <v>80</v>
      </c>
      <c r="C324" s="889" t="s">
        <v>99</v>
      </c>
      <c r="D324" s="57" t="s">
        <v>100</v>
      </c>
      <c r="E324" s="58"/>
      <c r="F324" s="178"/>
      <c r="G324" s="177">
        <v>0.16800000000000001</v>
      </c>
      <c r="H324" s="177">
        <v>0.08</v>
      </c>
      <c r="I324" s="177"/>
      <c r="J324" s="177"/>
      <c r="K324" s="177">
        <f>SUM(F324:J324)</f>
        <v>0.248</v>
      </c>
      <c r="L324" s="518">
        <f>IF(K324&gt;0,IF(ISNUMBER(F324),F324,0)/K324*100,"")</f>
        <v>0</v>
      </c>
      <c r="M324" s="667">
        <f>IF(K324&gt;0,(IF(ISNUMBER(G324),G324,0)+IF(ISNUMBER(H324),H324,0))/K324*100,"")</f>
        <v>100</v>
      </c>
      <c r="N324" s="504">
        <f t="shared" si="118"/>
        <v>2</v>
      </c>
      <c r="O324" s="675"/>
      <c r="P324" s="694">
        <f>[1]JH_2015!L49/1000000</f>
        <v>0.42785299999999998</v>
      </c>
      <c r="Q324" s="58" t="s">
        <v>42</v>
      </c>
      <c r="R324" s="58"/>
      <c r="S324" s="716">
        <f>+T324/P324</f>
        <v>0.20165804610462004</v>
      </c>
      <c r="T324" s="733">
        <f>[1]JH_2015!V49/1000000</f>
        <v>8.6279999999999996E-2</v>
      </c>
      <c r="U324" s="58">
        <v>29.85</v>
      </c>
      <c r="V324" s="58">
        <v>20.9</v>
      </c>
      <c r="W324" s="58"/>
      <c r="X324" s="58"/>
      <c r="Y324" s="58"/>
      <c r="Z324" s="743">
        <v>3696</v>
      </c>
      <c r="AA324" s="755">
        <f>P324/Z324*1000000/365*1000</f>
        <v>317.15367965367966</v>
      </c>
      <c r="AB324" s="174"/>
      <c r="AC324" s="174"/>
      <c r="AD324" s="364"/>
      <c r="AE324" s="174"/>
      <c r="AF324" s="174"/>
      <c r="AG324" s="174"/>
      <c r="AH324" s="786">
        <f>K324</f>
        <v>0.248</v>
      </c>
      <c r="AI324" s="708"/>
      <c r="AJ324" s="708"/>
      <c r="AK324" s="708"/>
      <c r="AL324" s="792"/>
      <c r="AM324" s="177">
        <v>0.51800000000000002</v>
      </c>
      <c r="AN324" s="177">
        <v>0.56499999999999995</v>
      </c>
      <c r="AO324" s="177">
        <f>AVERAGE(AN324,AP324)</f>
        <v>0.64449999999999996</v>
      </c>
      <c r="AP324" s="177">
        <v>0.72399999999999998</v>
      </c>
      <c r="AQ324" s="178">
        <f>AM324</f>
        <v>0.51800000000000002</v>
      </c>
      <c r="AR324" s="177">
        <v>0.59499999999999997</v>
      </c>
      <c r="AS324" s="177">
        <f>AVERAGE(AR324,AT324)</f>
        <v>0.65999999999999992</v>
      </c>
      <c r="AT324" s="177">
        <v>0.72499999999999998</v>
      </c>
      <c r="AU324" s="177"/>
      <c r="AV324" s="177">
        <v>0.88400000000000001</v>
      </c>
      <c r="AW324" s="177"/>
      <c r="AX324" s="821">
        <v>-0.63600000000000001</v>
      </c>
      <c r="AY324" s="118"/>
      <c r="AZ324" s="118"/>
      <c r="BA324" s="118"/>
      <c r="BB324" s="118"/>
      <c r="BC324" s="90"/>
      <c r="BD324" s="90"/>
      <c r="BE324" s="90"/>
      <c r="BF324" s="90"/>
      <c r="BG324" s="90"/>
      <c r="BH324" s="90"/>
      <c r="BI324" s="90"/>
      <c r="BJ324" s="90"/>
      <c r="BK324" s="90"/>
      <c r="BL324" s="90"/>
      <c r="BM324" s="90"/>
      <c r="BN324" s="90"/>
      <c r="BO324" s="90"/>
      <c r="BP324" s="90"/>
      <c r="BQ324" s="90"/>
      <c r="BR324" s="90"/>
      <c r="BS324" s="90"/>
      <c r="BT324" s="90"/>
      <c r="BU324" s="90"/>
      <c r="BV324" s="90"/>
      <c r="BW324" s="90"/>
      <c r="BX324" s="90"/>
      <c r="BY324" s="90"/>
      <c r="BZ324" s="90"/>
      <c r="CA324" s="90"/>
      <c r="CB324" s="90"/>
      <c r="CC324" s="90"/>
      <c r="CD324" s="90"/>
      <c r="CE324" s="90"/>
      <c r="CF324" s="90"/>
      <c r="CG324" s="90"/>
      <c r="CH324" s="90"/>
      <c r="CI324" s="90"/>
      <c r="CJ324" s="90"/>
      <c r="CK324" s="90"/>
      <c r="CL324" s="90"/>
      <c r="CM324" s="90"/>
      <c r="CN324" s="90"/>
      <c r="CO324" s="90"/>
      <c r="CP324" s="90"/>
      <c r="CQ324" s="90"/>
      <c r="CR324" s="90"/>
      <c r="CS324" s="90"/>
      <c r="CT324" s="90"/>
      <c r="CU324" s="90"/>
      <c r="CV324" s="90"/>
      <c r="CW324" s="90"/>
      <c r="CX324" s="90"/>
      <c r="CY324" s="90"/>
      <c r="CZ324" s="90"/>
      <c r="DA324" s="90"/>
      <c r="DB324" s="90"/>
      <c r="DC324" s="90"/>
      <c r="DD324" s="90"/>
      <c r="DE324" s="90"/>
      <c r="DF324" s="90"/>
      <c r="DG324" s="90"/>
      <c r="DH324" s="90"/>
      <c r="DI324" s="90"/>
      <c r="DJ324" s="90"/>
      <c r="DK324" s="90"/>
      <c r="DL324" s="90"/>
      <c r="DM324" s="90"/>
      <c r="DN324" s="90"/>
      <c r="DO324" s="90"/>
      <c r="DP324" s="90"/>
      <c r="DQ324" s="90"/>
      <c r="DR324" s="90"/>
      <c r="DS324" s="90"/>
      <c r="DT324" s="90"/>
      <c r="DU324" s="90"/>
      <c r="DV324" s="90"/>
      <c r="DW324" s="90"/>
      <c r="DX324" s="90"/>
      <c r="DY324" s="90"/>
      <c r="DZ324" s="90"/>
      <c r="EA324" s="90"/>
      <c r="EB324" s="90"/>
      <c r="EC324" s="90"/>
      <c r="ED324" s="90"/>
      <c r="EE324" s="90"/>
      <c r="EF324" s="90"/>
      <c r="EG324" s="90"/>
      <c r="EH324" s="90"/>
      <c r="EI324" s="90"/>
      <c r="EJ324" s="90"/>
      <c r="EK324" s="90"/>
      <c r="EL324" s="90"/>
      <c r="EM324" s="90"/>
      <c r="EN324" s="90"/>
      <c r="EO324" s="90"/>
      <c r="EP324" s="90"/>
      <c r="EQ324" s="90"/>
      <c r="ER324" s="90"/>
      <c r="ES324" s="90"/>
      <c r="ET324" s="90"/>
      <c r="EU324" s="90"/>
      <c r="EV324" s="90"/>
      <c r="EW324" s="90"/>
      <c r="EX324" s="90"/>
      <c r="EY324" s="90"/>
      <c r="EZ324" s="90"/>
      <c r="FA324" s="90"/>
      <c r="FB324" s="90"/>
      <c r="FC324" s="90"/>
      <c r="FD324" s="90"/>
      <c r="FE324" s="90"/>
      <c r="FF324" s="90"/>
      <c r="FG324" s="90"/>
      <c r="FH324" s="90"/>
      <c r="FI324" s="90"/>
      <c r="FJ324" s="90"/>
      <c r="FK324" s="90"/>
      <c r="FL324" s="90"/>
      <c r="FM324" s="90"/>
      <c r="FN324" s="90"/>
      <c r="FO324" s="90"/>
      <c r="FP324" s="90"/>
      <c r="FQ324" s="90"/>
      <c r="FR324" s="90"/>
      <c r="FS324" s="90"/>
      <c r="FT324" s="90"/>
      <c r="FU324" s="90"/>
      <c r="FV324" s="90"/>
      <c r="FW324" s="90"/>
      <c r="FX324" s="90"/>
      <c r="FY324" s="90"/>
      <c r="FZ324" s="90"/>
      <c r="GA324" s="90"/>
      <c r="GB324" s="90"/>
      <c r="GC324" s="90"/>
      <c r="GD324" s="90"/>
      <c r="GE324" s="90"/>
      <c r="GF324" s="90"/>
      <c r="GG324" s="90"/>
      <c r="GH324" s="90"/>
      <c r="GI324" s="90"/>
      <c r="GJ324" s="90"/>
      <c r="GK324" s="90"/>
      <c r="GL324" s="90"/>
      <c r="GM324" s="90"/>
      <c r="GN324" s="90"/>
      <c r="GO324" s="90"/>
      <c r="GP324" s="90"/>
      <c r="GQ324" s="90"/>
      <c r="GR324" s="90"/>
      <c r="GS324" s="90"/>
      <c r="GT324" s="90"/>
      <c r="GU324" s="90"/>
      <c r="GV324" s="90"/>
      <c r="GW324" s="90"/>
      <c r="GX324" s="90"/>
      <c r="GY324" s="90"/>
      <c r="GZ324" s="90"/>
      <c r="HA324" s="90"/>
      <c r="HB324" s="90"/>
      <c r="HC324" s="90"/>
      <c r="HD324" s="90"/>
      <c r="HE324" s="90"/>
      <c r="HF324" s="90"/>
      <c r="HG324" s="90"/>
      <c r="HH324" s="90"/>
      <c r="HI324" s="90"/>
      <c r="HJ324" s="90"/>
      <c r="HK324" s="90"/>
      <c r="HL324" s="90"/>
      <c r="HM324" s="90"/>
      <c r="HN324" s="90"/>
      <c r="HO324" s="90"/>
      <c r="HP324" s="90"/>
      <c r="HQ324" s="90"/>
      <c r="HR324" s="90"/>
      <c r="HS324" s="90"/>
    </row>
    <row r="325" spans="1:227" s="167" customFormat="1" ht="17.05" customHeight="1" x14ac:dyDescent="0.4">
      <c r="A325" s="868" t="s">
        <v>38</v>
      </c>
      <c r="B325" s="868" t="s">
        <v>80</v>
      </c>
      <c r="C325" s="889" t="s">
        <v>99</v>
      </c>
      <c r="D325" s="81" t="s">
        <v>101</v>
      </c>
      <c r="E325" s="42"/>
      <c r="F325" s="178"/>
      <c r="G325" s="177">
        <v>0.438</v>
      </c>
      <c r="H325" s="177"/>
      <c r="I325" s="177"/>
      <c r="J325" s="177"/>
      <c r="K325" s="177">
        <f>SUM(F325:J325)</f>
        <v>0.438</v>
      </c>
      <c r="L325" s="518">
        <f>IF(K325&gt;0,IF(ISNUMBER(F325),F325,0)/K325*100,"")</f>
        <v>0</v>
      </c>
      <c r="M325" s="667">
        <f>IF(K325&gt;0,(IF(ISNUMBER(G325),G325,0)+IF(ISNUMBER(H325),H325,0))/K325*100,"")</f>
        <v>100</v>
      </c>
      <c r="N325" s="504">
        <f t="shared" si="118"/>
        <v>1</v>
      </c>
      <c r="O325" s="675"/>
      <c r="P325" s="177"/>
      <c r="Q325" s="58" t="s">
        <v>42</v>
      </c>
      <c r="R325" s="58"/>
      <c r="S325" s="716"/>
      <c r="T325" s="733"/>
      <c r="U325" s="58">
        <v>21.15</v>
      </c>
      <c r="V325" s="58">
        <v>40.1</v>
      </c>
      <c r="W325" s="58"/>
      <c r="X325" s="58"/>
      <c r="Y325" s="58"/>
      <c r="Z325" s="743">
        <v>4326</v>
      </c>
      <c r="AA325" s="755">
        <f>P325/Z325*1000000/365*1000</f>
        <v>0</v>
      </c>
      <c r="AB325" s="174"/>
      <c r="AC325" s="174"/>
      <c r="AD325" s="364"/>
      <c r="AE325" s="174"/>
      <c r="AF325" s="174"/>
      <c r="AG325" s="174"/>
      <c r="AH325" s="786">
        <f>K325</f>
        <v>0.438</v>
      </c>
      <c r="AI325" s="708"/>
      <c r="AJ325" s="708"/>
      <c r="AK325" s="708"/>
      <c r="AL325" s="792"/>
      <c r="AM325" s="177">
        <v>0.47299999999999998</v>
      </c>
      <c r="AN325" s="177">
        <v>0.51600000000000001</v>
      </c>
      <c r="AO325" s="177">
        <f>AVERAGE(AN325,AP325)</f>
        <v>0.58899999999999997</v>
      </c>
      <c r="AP325" s="177">
        <v>0.66200000000000003</v>
      </c>
      <c r="AQ325" s="178">
        <f>AM325</f>
        <v>0.47299999999999998</v>
      </c>
      <c r="AR325" s="177">
        <v>0.54300000000000004</v>
      </c>
      <c r="AS325" s="177">
        <f>AVERAGE(AR325,AT325)</f>
        <v>0.60250000000000004</v>
      </c>
      <c r="AT325" s="177">
        <v>0.66200000000000003</v>
      </c>
      <c r="AU325" s="177"/>
      <c r="AV325" s="177">
        <v>0.80700000000000005</v>
      </c>
      <c r="AW325" s="177"/>
      <c r="AX325" s="821">
        <v>-0.36899999999999999</v>
      </c>
      <c r="AY325" s="142"/>
      <c r="AZ325" s="142"/>
      <c r="BA325" s="118"/>
      <c r="BB325" s="118"/>
      <c r="BC325" s="226"/>
      <c r="BD325" s="226"/>
      <c r="BE325" s="90"/>
      <c r="BF325" s="90"/>
      <c r="BG325" s="90"/>
      <c r="BH325" s="90"/>
      <c r="BI325" s="90"/>
      <c r="BJ325" s="90"/>
      <c r="BK325" s="90"/>
      <c r="BL325" s="90"/>
      <c r="BM325" s="90"/>
      <c r="BN325" s="90"/>
      <c r="BO325" s="90"/>
      <c r="BP325" s="90"/>
      <c r="BQ325" s="90"/>
      <c r="BR325" s="90"/>
      <c r="BS325" s="90"/>
      <c r="BT325" s="90"/>
      <c r="BU325" s="90"/>
      <c r="BV325" s="90"/>
      <c r="BW325" s="90"/>
      <c r="BX325" s="90"/>
      <c r="BY325" s="90"/>
      <c r="BZ325" s="90"/>
      <c r="CA325" s="90"/>
      <c r="CB325" s="90"/>
      <c r="CC325" s="90"/>
      <c r="CD325" s="90"/>
      <c r="CE325" s="90"/>
      <c r="CF325" s="90"/>
      <c r="CG325" s="90"/>
      <c r="CH325" s="90"/>
      <c r="CI325" s="90"/>
      <c r="CJ325" s="90"/>
      <c r="CK325" s="90"/>
      <c r="CL325" s="90"/>
      <c r="CM325" s="90"/>
      <c r="CN325" s="90"/>
      <c r="CO325" s="90"/>
      <c r="CP325" s="90"/>
      <c r="CQ325" s="90"/>
      <c r="CR325" s="90"/>
      <c r="CS325" s="90"/>
      <c r="CT325" s="90"/>
      <c r="CU325" s="90"/>
      <c r="CV325" s="90"/>
      <c r="CW325" s="90"/>
      <c r="CX325" s="90"/>
      <c r="CY325" s="90"/>
      <c r="CZ325" s="90"/>
      <c r="DA325" s="90"/>
      <c r="DB325" s="90"/>
      <c r="DC325" s="90"/>
      <c r="DD325" s="90"/>
      <c r="DE325" s="90"/>
      <c r="DF325" s="90"/>
      <c r="DG325" s="90"/>
      <c r="DH325" s="90"/>
      <c r="DI325" s="90"/>
      <c r="DJ325" s="90"/>
      <c r="DK325" s="90"/>
      <c r="DL325" s="90"/>
      <c r="DM325" s="90"/>
      <c r="DN325" s="90"/>
      <c r="DO325" s="90"/>
      <c r="DP325" s="90"/>
      <c r="DQ325" s="90"/>
      <c r="DR325" s="90"/>
      <c r="DS325" s="90"/>
      <c r="DT325" s="90"/>
      <c r="DU325" s="90"/>
      <c r="DV325" s="90"/>
      <c r="DW325" s="90"/>
      <c r="DX325" s="90"/>
      <c r="DY325" s="90"/>
      <c r="DZ325" s="90"/>
      <c r="EA325" s="90"/>
      <c r="EB325" s="90"/>
      <c r="EC325" s="90"/>
      <c r="ED325" s="90"/>
      <c r="EE325" s="90"/>
      <c r="EF325" s="90"/>
      <c r="EG325" s="90"/>
      <c r="EH325" s="90"/>
      <c r="EI325" s="90"/>
      <c r="EJ325" s="90"/>
      <c r="EK325" s="90"/>
      <c r="EL325" s="90"/>
      <c r="EM325" s="90"/>
      <c r="EN325" s="90"/>
      <c r="EO325" s="90"/>
      <c r="EP325" s="90"/>
      <c r="EQ325" s="90"/>
      <c r="ER325" s="90"/>
      <c r="ES325" s="90"/>
      <c r="ET325" s="90"/>
      <c r="EU325" s="90"/>
      <c r="EV325" s="90"/>
      <c r="EW325" s="90"/>
      <c r="EX325" s="90"/>
      <c r="EY325" s="90"/>
      <c r="EZ325" s="90"/>
      <c r="FA325" s="90"/>
      <c r="FB325" s="90"/>
      <c r="FC325" s="90"/>
      <c r="FD325" s="90"/>
      <c r="FE325" s="90"/>
      <c r="FF325" s="90"/>
      <c r="FG325" s="90"/>
      <c r="FH325" s="90"/>
      <c r="FI325" s="90"/>
      <c r="FJ325" s="90"/>
      <c r="FK325" s="90"/>
      <c r="FL325" s="90"/>
      <c r="FM325" s="90"/>
      <c r="FN325" s="90"/>
      <c r="FO325" s="90"/>
      <c r="FP325" s="90"/>
      <c r="FQ325" s="90"/>
      <c r="FR325" s="90"/>
      <c r="FS325" s="90"/>
      <c r="FT325" s="90"/>
      <c r="FU325" s="90"/>
      <c r="FV325" s="90"/>
      <c r="FW325" s="90"/>
      <c r="FX325" s="90"/>
      <c r="FY325" s="90"/>
      <c r="FZ325" s="90"/>
      <c r="GA325" s="90"/>
      <c r="GB325" s="90"/>
      <c r="GC325" s="90"/>
      <c r="GD325" s="90"/>
      <c r="GE325" s="90"/>
      <c r="GF325" s="90"/>
      <c r="GG325" s="90"/>
      <c r="GH325" s="90"/>
      <c r="GI325" s="90"/>
      <c r="GJ325" s="90"/>
      <c r="GK325" s="90"/>
      <c r="GL325" s="90"/>
      <c r="GM325" s="90"/>
      <c r="GN325" s="90"/>
      <c r="GO325" s="90"/>
      <c r="GP325" s="90"/>
      <c r="GQ325" s="90"/>
      <c r="GR325" s="90"/>
      <c r="GS325" s="90"/>
      <c r="GT325" s="90"/>
      <c r="GU325" s="90"/>
      <c r="GV325" s="90"/>
      <c r="GW325" s="90"/>
      <c r="GX325" s="90"/>
      <c r="GY325" s="90"/>
      <c r="GZ325" s="90"/>
      <c r="HA325" s="90"/>
      <c r="HB325" s="90"/>
      <c r="HC325" s="90"/>
      <c r="HD325" s="90"/>
      <c r="HE325" s="90"/>
      <c r="HF325" s="90"/>
      <c r="HG325" s="90"/>
      <c r="HH325" s="90"/>
      <c r="HI325" s="90"/>
      <c r="HJ325" s="90"/>
      <c r="HK325" s="90"/>
      <c r="HL325" s="90"/>
      <c r="HM325" s="90"/>
      <c r="HN325" s="90"/>
      <c r="HO325" s="90"/>
      <c r="HP325" s="90"/>
      <c r="HQ325" s="90"/>
      <c r="HR325" s="90"/>
      <c r="HS325" s="90"/>
    </row>
    <row r="326" spans="1:227" s="167" customFormat="1" ht="17.05" customHeight="1" x14ac:dyDescent="0.4">
      <c r="A326" s="868" t="s">
        <v>865</v>
      </c>
      <c r="B326" s="868" t="s">
        <v>925</v>
      </c>
      <c r="C326" s="594" t="s">
        <v>938</v>
      </c>
      <c r="D326" s="412" t="s">
        <v>939</v>
      </c>
      <c r="E326" s="423"/>
      <c r="F326" s="628">
        <v>0.48499999999999999</v>
      </c>
      <c r="G326" s="636"/>
      <c r="H326" s="638" t="s">
        <v>202</v>
      </c>
      <c r="I326" s="124"/>
      <c r="J326" s="124"/>
      <c r="K326" s="252">
        <f t="shared" ref="K326:K341" si="119">IF(ISNUMBER(F326),F326,0)+IF(ISNUMBER(G326),G326,0)+IF(ISNUMBER(H326),H326,0)</f>
        <v>0.48499999999999999</v>
      </c>
      <c r="L326" s="520">
        <f t="shared" ref="L326:L341" si="120">IF(IF(ISNUMBER(K326),K326,0)&gt;0,IF(ISNUMBER(F326),F326,0)/K326*100,"")</f>
        <v>100</v>
      </c>
      <c r="M326" s="521">
        <f t="shared" ref="M326:M341" si="121">IF(IF(ISNUMBER(K326),K326,0)&gt;0,(IF(ISNUMBER(G326),G326,0)+IF(ISNUMBER(H326),H326,0))/K326*100,"")</f>
        <v>0</v>
      </c>
      <c r="N326" s="504">
        <f t="shared" si="118"/>
        <v>3</v>
      </c>
      <c r="O326" s="676"/>
      <c r="P326" s="534">
        <f t="shared" ref="P326:P333" si="122">AA326*Z326/1000000000*365</f>
        <v>0.40699999999999992</v>
      </c>
      <c r="Q326" s="227" t="s">
        <v>42</v>
      </c>
      <c r="R326" s="254"/>
      <c r="S326" s="305"/>
      <c r="T326" s="306"/>
      <c r="U326" s="90"/>
      <c r="V326" s="254"/>
      <c r="W326" s="254"/>
      <c r="X326" s="254"/>
      <c r="Y326" s="254"/>
      <c r="Z326" s="258">
        <v>7086</v>
      </c>
      <c r="AA326" s="259">
        <v>157.36219209013333</v>
      </c>
      <c r="AB326" s="260"/>
      <c r="AC326" s="260"/>
      <c r="AD326" s="260"/>
      <c r="AE326" s="260"/>
      <c r="AF326" s="260"/>
      <c r="AG326" s="260"/>
      <c r="AH326" s="121"/>
      <c r="AI326" s="261">
        <v>7634</v>
      </c>
      <c r="AJ326" s="261">
        <v>8103</v>
      </c>
      <c r="AK326" s="261">
        <v>8500</v>
      </c>
      <c r="AL326" s="342">
        <v>8916</v>
      </c>
      <c r="AM326" s="371"/>
      <c r="AN326" s="261"/>
      <c r="AO326" s="252"/>
      <c r="AP326" s="263"/>
      <c r="AQ326" s="264">
        <v>0.40699999999999997</v>
      </c>
      <c r="AR326" s="252">
        <v>0.438</v>
      </c>
      <c r="AS326" s="252">
        <v>0.46500000000000002</v>
      </c>
      <c r="AT326" s="252">
        <v>0.48799999999999999</v>
      </c>
      <c r="AU326" s="252">
        <v>0.51200000000000001</v>
      </c>
      <c r="AV326" s="263"/>
      <c r="AW326" s="557">
        <f t="shared" ref="AW326:AW341" si="123">K326-AT326</f>
        <v>-3.0000000000000027E-3</v>
      </c>
      <c r="AX326" s="551"/>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row>
    <row r="327" spans="1:227" s="167" customFormat="1" ht="17.05" customHeight="1" x14ac:dyDescent="0.4">
      <c r="A327" s="868" t="s">
        <v>865</v>
      </c>
      <c r="B327" s="868" t="s">
        <v>925</v>
      </c>
      <c r="C327" s="594" t="s">
        <v>938</v>
      </c>
      <c r="D327" s="412" t="s">
        <v>940</v>
      </c>
      <c r="E327" s="423"/>
      <c r="F327" s="628">
        <v>0.1</v>
      </c>
      <c r="G327" s="636"/>
      <c r="H327" s="638" t="s">
        <v>941</v>
      </c>
      <c r="I327" s="124"/>
      <c r="J327" s="124"/>
      <c r="K327" s="252">
        <f t="shared" si="119"/>
        <v>0.1</v>
      </c>
      <c r="L327" s="520">
        <f t="shared" si="120"/>
        <v>100</v>
      </c>
      <c r="M327" s="521">
        <f t="shared" si="121"/>
        <v>0</v>
      </c>
      <c r="N327" s="504">
        <f t="shared" si="118"/>
        <v>3</v>
      </c>
      <c r="O327" s="676"/>
      <c r="P327" s="534">
        <f t="shared" si="122"/>
        <v>9.2999999999999985E-2</v>
      </c>
      <c r="Q327" s="227" t="s">
        <v>42</v>
      </c>
      <c r="R327" s="254"/>
      <c r="S327" s="305"/>
      <c r="T327" s="306"/>
      <c r="U327" s="90"/>
      <c r="V327" s="254"/>
      <c r="W327" s="254"/>
      <c r="X327" s="254"/>
      <c r="Y327" s="254"/>
      <c r="Z327" s="258">
        <v>1812</v>
      </c>
      <c r="AA327" s="259">
        <v>140.61507756509116</v>
      </c>
      <c r="AB327" s="260"/>
      <c r="AC327" s="260"/>
      <c r="AD327" s="260"/>
      <c r="AE327" s="260"/>
      <c r="AF327" s="260"/>
      <c r="AG327" s="260"/>
      <c r="AH327" s="121"/>
      <c r="AI327" s="261">
        <v>1927</v>
      </c>
      <c r="AJ327" s="261">
        <v>2041</v>
      </c>
      <c r="AK327" s="261">
        <v>2149</v>
      </c>
      <c r="AL327" s="342">
        <v>2263</v>
      </c>
      <c r="AM327" s="371"/>
      <c r="AN327" s="261"/>
      <c r="AO327" s="252"/>
      <c r="AP327" s="263"/>
      <c r="AQ327" s="264">
        <v>9.2999999999999999E-2</v>
      </c>
      <c r="AR327" s="252">
        <v>9.9000000000000005E-2</v>
      </c>
      <c r="AS327" s="252">
        <v>0.105</v>
      </c>
      <c r="AT327" s="252">
        <v>0.111</v>
      </c>
      <c r="AU327" s="252">
        <v>0.11700000000000001</v>
      </c>
      <c r="AV327" s="263"/>
      <c r="AW327" s="557">
        <f t="shared" si="123"/>
        <v>-1.0999999999999996E-2</v>
      </c>
      <c r="AX327" s="551"/>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row>
    <row r="328" spans="1:227" s="167" customFormat="1" ht="17.05" customHeight="1" x14ac:dyDescent="0.4">
      <c r="A328" s="868" t="s">
        <v>865</v>
      </c>
      <c r="B328" s="868" t="s">
        <v>925</v>
      </c>
      <c r="C328" s="594" t="s">
        <v>938</v>
      </c>
      <c r="D328" s="383" t="s">
        <v>942</v>
      </c>
      <c r="E328" s="232"/>
      <c r="F328" s="628">
        <v>0.14599999999999999</v>
      </c>
      <c r="G328" s="636"/>
      <c r="H328" s="638" t="s">
        <v>202</v>
      </c>
      <c r="I328" s="124"/>
      <c r="J328" s="124"/>
      <c r="K328" s="252">
        <f t="shared" si="119"/>
        <v>0.14599999999999999</v>
      </c>
      <c r="L328" s="520">
        <f t="shared" si="120"/>
        <v>100</v>
      </c>
      <c r="M328" s="521">
        <f t="shared" si="121"/>
        <v>0</v>
      </c>
      <c r="N328" s="504">
        <f t="shared" si="118"/>
        <v>5</v>
      </c>
      <c r="O328" s="676"/>
      <c r="P328" s="534">
        <f t="shared" si="122"/>
        <v>5.9123368642773268E-2</v>
      </c>
      <c r="Q328" s="227" t="s">
        <v>42</v>
      </c>
      <c r="R328" s="254"/>
      <c r="S328" s="305"/>
      <c r="T328" s="306"/>
      <c r="U328" s="90"/>
      <c r="V328" s="254"/>
      <c r="W328" s="254"/>
      <c r="X328" s="254"/>
      <c r="Y328" s="254"/>
      <c r="Z328" s="258">
        <v>1137</v>
      </c>
      <c r="AA328" s="259">
        <v>142.46423210027174</v>
      </c>
      <c r="AB328" s="260"/>
      <c r="AC328" s="260"/>
      <c r="AD328" s="260"/>
      <c r="AE328" s="260"/>
      <c r="AF328" s="260"/>
      <c r="AG328" s="260"/>
      <c r="AH328" s="121"/>
      <c r="AI328" s="373">
        <v>1159</v>
      </c>
      <c r="AJ328" s="373">
        <v>1186</v>
      </c>
      <c r="AK328" s="373">
        <v>1214</v>
      </c>
      <c r="AL328" s="342"/>
      <c r="AM328" s="371"/>
      <c r="AN328" s="373"/>
      <c r="AO328" s="292"/>
      <c r="AP328" s="295"/>
      <c r="AQ328" s="264">
        <v>5.9123368642773275E-2</v>
      </c>
      <c r="AR328" s="292">
        <v>6.2316248216538472E-2</v>
      </c>
      <c r="AS328" s="292">
        <v>6.5864586753886636E-2</v>
      </c>
      <c r="AT328" s="292">
        <v>6.9565689905951411E-2</v>
      </c>
      <c r="AU328" s="292"/>
      <c r="AV328" s="295"/>
      <c r="AW328" s="559">
        <f t="shared" si="123"/>
        <v>7.643431009404858E-2</v>
      </c>
      <c r="AX328" s="551"/>
      <c r="BA328" s="296"/>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row>
    <row r="329" spans="1:227" s="167" customFormat="1" ht="17.05" customHeight="1" x14ac:dyDescent="0.4">
      <c r="A329" s="868" t="s">
        <v>865</v>
      </c>
      <c r="B329" s="868" t="s">
        <v>894</v>
      </c>
      <c r="C329" s="594" t="s">
        <v>911</v>
      </c>
      <c r="D329" s="429" t="s">
        <v>912</v>
      </c>
      <c r="E329" s="232"/>
      <c r="F329" s="628" t="s">
        <v>898</v>
      </c>
      <c r="G329" s="636"/>
      <c r="H329" s="638" t="s">
        <v>202</v>
      </c>
      <c r="I329" s="124"/>
      <c r="J329" s="124"/>
      <c r="K329" s="252">
        <f t="shared" si="119"/>
        <v>0</v>
      </c>
      <c r="L329" s="520" t="str">
        <f t="shared" si="120"/>
        <v/>
      </c>
      <c r="M329" s="521" t="str">
        <f t="shared" si="121"/>
        <v/>
      </c>
      <c r="N329" s="504">
        <f t="shared" si="118"/>
        <v>2</v>
      </c>
      <c r="O329" s="674"/>
      <c r="P329" s="534">
        <f t="shared" si="122"/>
        <v>0.13056106824432692</v>
      </c>
      <c r="Q329" s="227" t="s">
        <v>42</v>
      </c>
      <c r="R329" s="254"/>
      <c r="S329" s="305"/>
      <c r="T329" s="306"/>
      <c r="U329" s="90"/>
      <c r="V329" s="254"/>
      <c r="W329" s="254"/>
      <c r="X329" s="254"/>
      <c r="Y329" s="254"/>
      <c r="Z329" s="258">
        <v>2721</v>
      </c>
      <c r="AA329" s="259">
        <v>131.45959457323499</v>
      </c>
      <c r="AB329" s="260"/>
      <c r="AC329" s="260"/>
      <c r="AD329" s="260"/>
      <c r="AE329" s="260"/>
      <c r="AF329" s="260"/>
      <c r="AG329" s="260"/>
      <c r="AH329" s="121"/>
      <c r="AI329" s="261">
        <v>2870</v>
      </c>
      <c r="AJ329" s="261">
        <v>2989</v>
      </c>
      <c r="AK329" s="261">
        <v>3112</v>
      </c>
      <c r="AL329" s="342"/>
      <c r="AM329" s="371"/>
      <c r="AN329" s="261"/>
      <c r="AO329" s="252"/>
      <c r="AP329" s="263"/>
      <c r="AQ329" s="264">
        <v>0.13056106824432692</v>
      </c>
      <c r="AR329" s="252">
        <v>0.14278411299519231</v>
      </c>
      <c r="AS329" s="252">
        <v>0.15398841396548077</v>
      </c>
      <c r="AT329" s="252">
        <v>0.16582659844384617</v>
      </c>
      <c r="AU329" s="252"/>
      <c r="AV329" s="263"/>
      <c r="AW329" s="557">
        <f t="shared" si="123"/>
        <v>-0.16582659844384617</v>
      </c>
      <c r="AX329" s="551"/>
      <c r="BC329" s="90"/>
      <c r="BD329" s="90"/>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row>
    <row r="330" spans="1:227" s="167" customFormat="1" ht="17.05" customHeight="1" x14ac:dyDescent="0.4">
      <c r="A330" s="868" t="s">
        <v>865</v>
      </c>
      <c r="B330" s="868" t="s">
        <v>894</v>
      </c>
      <c r="C330" s="594" t="s">
        <v>911</v>
      </c>
      <c r="D330" s="429" t="s">
        <v>913</v>
      </c>
      <c r="E330" s="232"/>
      <c r="F330" s="628" t="s">
        <v>898</v>
      </c>
      <c r="G330" s="636"/>
      <c r="H330" s="638" t="s">
        <v>202</v>
      </c>
      <c r="I330" s="124"/>
      <c r="J330" s="124"/>
      <c r="K330" s="252">
        <f t="shared" si="119"/>
        <v>0</v>
      </c>
      <c r="L330" s="520" t="str">
        <f t="shared" si="120"/>
        <v/>
      </c>
      <c r="M330" s="521" t="str">
        <f t="shared" si="121"/>
        <v/>
      </c>
      <c r="N330" s="504">
        <f t="shared" si="118"/>
        <v>2</v>
      </c>
      <c r="O330" s="674"/>
      <c r="P330" s="534">
        <f t="shared" si="122"/>
        <v>8.8269870661923072E-2</v>
      </c>
      <c r="Q330" s="227" t="s">
        <v>42</v>
      </c>
      <c r="R330" s="254"/>
      <c r="S330" s="305"/>
      <c r="T330" s="306"/>
      <c r="U330" s="90"/>
      <c r="V330" s="254"/>
      <c r="W330" s="254"/>
      <c r="X330" s="254"/>
      <c r="Y330" s="254"/>
      <c r="Z330" s="258">
        <v>1821</v>
      </c>
      <c r="AA330" s="259">
        <v>132.80354864769933</v>
      </c>
      <c r="AB330" s="260"/>
      <c r="AC330" s="260"/>
      <c r="AD330" s="260"/>
      <c r="AE330" s="260"/>
      <c r="AF330" s="260"/>
      <c r="AG330" s="260"/>
      <c r="AH330" s="121"/>
      <c r="AI330" s="261">
        <v>1855</v>
      </c>
      <c r="AJ330" s="261">
        <v>1898</v>
      </c>
      <c r="AK330" s="261">
        <v>1947</v>
      </c>
      <c r="AL330" s="342"/>
      <c r="AM330" s="371"/>
      <c r="AN330" s="261"/>
      <c r="AO330" s="252"/>
      <c r="AP330" s="263"/>
      <c r="AQ330" s="264">
        <v>8.8269870661923086E-2</v>
      </c>
      <c r="AR330" s="252">
        <v>9.3197250250641017E-2</v>
      </c>
      <c r="AS330" s="252">
        <v>9.8712921156666661E-2</v>
      </c>
      <c r="AT330" s="252">
        <v>0.10470328407423077</v>
      </c>
      <c r="AU330" s="252"/>
      <c r="AV330" s="263"/>
      <c r="AW330" s="557">
        <f t="shared" si="123"/>
        <v>-0.10470328407423077</v>
      </c>
      <c r="AX330" s="551"/>
      <c r="BC330" s="90"/>
      <c r="BD330" s="90"/>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row>
    <row r="331" spans="1:227" s="167" customFormat="1" ht="17.05" customHeight="1" x14ac:dyDescent="0.4">
      <c r="A331" s="868" t="s">
        <v>865</v>
      </c>
      <c r="B331" s="868" t="s">
        <v>894</v>
      </c>
      <c r="C331" s="365" t="s">
        <v>911</v>
      </c>
      <c r="D331" s="412" t="s">
        <v>914</v>
      </c>
      <c r="E331" s="423"/>
      <c r="F331" s="628">
        <v>0.221</v>
      </c>
      <c r="G331" s="636"/>
      <c r="H331" s="638" t="s">
        <v>202</v>
      </c>
      <c r="I331" s="124"/>
      <c r="J331" s="124"/>
      <c r="K331" s="252">
        <f t="shared" si="119"/>
        <v>0.221</v>
      </c>
      <c r="L331" s="520">
        <f t="shared" si="120"/>
        <v>100</v>
      </c>
      <c r="M331" s="521">
        <f t="shared" si="121"/>
        <v>0</v>
      </c>
      <c r="N331" s="504">
        <f t="shared" si="118"/>
        <v>2</v>
      </c>
      <c r="O331" s="676"/>
      <c r="P331" s="534">
        <f t="shared" si="122"/>
        <v>0.24400000000000008</v>
      </c>
      <c r="Q331" s="227" t="s">
        <v>42</v>
      </c>
      <c r="R331" s="254"/>
      <c r="S331" s="305"/>
      <c r="T331" s="306"/>
      <c r="U331" s="90"/>
      <c r="V331" s="254"/>
      <c r="W331" s="254"/>
      <c r="X331" s="254"/>
      <c r="Y331" s="254"/>
      <c r="Z331" s="258">
        <v>3531</v>
      </c>
      <c r="AA331" s="259">
        <v>189.32119815489426</v>
      </c>
      <c r="AB331" s="260"/>
      <c r="AC331" s="260"/>
      <c r="AD331" s="260"/>
      <c r="AE331" s="260"/>
      <c r="AF331" s="260"/>
      <c r="AG331" s="260"/>
      <c r="AH331" s="121"/>
      <c r="AI331" s="261">
        <v>3726</v>
      </c>
      <c r="AJ331" s="261">
        <v>3911</v>
      </c>
      <c r="AK331" s="261">
        <v>4086</v>
      </c>
      <c r="AL331" s="342">
        <v>4268</v>
      </c>
      <c r="AM331" s="371"/>
      <c r="AN331" s="261"/>
      <c r="AO331" s="252"/>
      <c r="AP331" s="263"/>
      <c r="AQ331" s="264">
        <v>0.24399999999999999</v>
      </c>
      <c r="AR331" s="252">
        <v>0.25700000000000001</v>
      </c>
      <c r="AS331" s="252">
        <v>0.27</v>
      </c>
      <c r="AT331" s="252">
        <v>0.28199999999999997</v>
      </c>
      <c r="AU331" s="252">
        <v>0.29499999999999998</v>
      </c>
      <c r="AV331" s="263"/>
      <c r="AW331" s="557">
        <f t="shared" si="123"/>
        <v>-6.0999999999999971E-2</v>
      </c>
      <c r="AX331" s="551"/>
      <c r="BA331" s="296"/>
      <c r="BC331" s="90"/>
      <c r="BD331" s="90"/>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row>
    <row r="332" spans="1:227" s="167" customFormat="1" ht="17.05" customHeight="1" x14ac:dyDescent="0.4">
      <c r="A332" s="868" t="s">
        <v>865</v>
      </c>
      <c r="B332" s="868" t="s">
        <v>960</v>
      </c>
      <c r="C332" s="365" t="s">
        <v>985</v>
      </c>
      <c r="D332" s="596" t="s">
        <v>987</v>
      </c>
      <c r="E332" s="423"/>
      <c r="F332" s="631" t="s">
        <v>382</v>
      </c>
      <c r="G332" s="646"/>
      <c r="H332" s="641" t="s">
        <v>382</v>
      </c>
      <c r="I332" s="124"/>
      <c r="J332" s="124"/>
      <c r="K332" s="252">
        <f t="shared" si="119"/>
        <v>0</v>
      </c>
      <c r="L332" s="520" t="str">
        <f t="shared" si="120"/>
        <v/>
      </c>
      <c r="M332" s="521" t="str">
        <f t="shared" si="121"/>
        <v/>
      </c>
      <c r="N332" s="504">
        <f t="shared" si="118"/>
        <v>2</v>
      </c>
      <c r="O332" s="674"/>
      <c r="P332" s="534">
        <f t="shared" si="122"/>
        <v>0.55100000000000016</v>
      </c>
      <c r="Q332" s="227" t="s">
        <v>42</v>
      </c>
      <c r="R332" s="254"/>
      <c r="S332" s="305"/>
      <c r="T332" s="306"/>
      <c r="U332" s="90"/>
      <c r="V332" s="254"/>
      <c r="W332" s="254"/>
      <c r="X332" s="254"/>
      <c r="Y332" s="254"/>
      <c r="Z332" s="258">
        <v>4662</v>
      </c>
      <c r="AA332" s="259">
        <v>323.80717312224169</v>
      </c>
      <c r="AB332" s="260"/>
      <c r="AC332" s="260"/>
      <c r="AD332" s="260"/>
      <c r="AE332" s="260"/>
      <c r="AF332" s="260"/>
      <c r="AG332" s="260"/>
      <c r="AH332" s="121"/>
      <c r="AI332" s="261">
        <v>4952</v>
      </c>
      <c r="AJ332" s="261">
        <v>5213</v>
      </c>
      <c r="AK332" s="261">
        <v>5474</v>
      </c>
      <c r="AL332" s="342">
        <v>5734</v>
      </c>
      <c r="AM332" s="371"/>
      <c r="AN332" s="261"/>
      <c r="AO332" s="252"/>
      <c r="AP332" s="263"/>
      <c r="AQ332" s="264">
        <v>0.55100000000000005</v>
      </c>
      <c r="AR332" s="252">
        <v>0.58499999999999996</v>
      </c>
      <c r="AS332" s="252">
        <v>0.61599999999999999</v>
      </c>
      <c r="AT332" s="252">
        <v>0.64700000000000002</v>
      </c>
      <c r="AU332" s="252">
        <v>0.67800000000000005</v>
      </c>
      <c r="AV332" s="263"/>
      <c r="AW332" s="557">
        <f t="shared" si="123"/>
        <v>-0.64700000000000002</v>
      </c>
      <c r="AX332" s="551"/>
      <c r="BA332" s="296"/>
      <c r="BC332" s="90"/>
      <c r="BD332" s="90"/>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row>
    <row r="333" spans="1:227" s="167" customFormat="1" ht="17.05" customHeight="1" x14ac:dyDescent="0.4">
      <c r="A333" s="868" t="s">
        <v>865</v>
      </c>
      <c r="B333" s="868" t="s">
        <v>960</v>
      </c>
      <c r="C333" s="594" t="s">
        <v>985</v>
      </c>
      <c r="D333" s="858" t="s">
        <v>986</v>
      </c>
      <c r="E333" s="433"/>
      <c r="F333" s="628">
        <v>0.94299999999999995</v>
      </c>
      <c r="G333" s="636"/>
      <c r="H333" s="638" t="s">
        <v>202</v>
      </c>
      <c r="I333" s="124"/>
      <c r="J333" s="124"/>
      <c r="K333" s="252">
        <f t="shared" si="119"/>
        <v>0.94299999999999995</v>
      </c>
      <c r="L333" s="520">
        <f t="shared" si="120"/>
        <v>100</v>
      </c>
      <c r="M333" s="521">
        <f t="shared" si="121"/>
        <v>0</v>
      </c>
      <c r="N333" s="504">
        <f t="shared" si="118"/>
        <v>5</v>
      </c>
      <c r="O333" s="1210"/>
      <c r="P333" s="534">
        <f t="shared" si="122"/>
        <v>0.63353594735054763</v>
      </c>
      <c r="Q333" s="227" t="s">
        <v>42</v>
      </c>
      <c r="R333" s="254"/>
      <c r="S333" s="305"/>
      <c r="T333" s="306"/>
      <c r="U333" s="90"/>
      <c r="V333" s="254"/>
      <c r="W333" s="254"/>
      <c r="X333" s="254"/>
      <c r="Y333" s="254"/>
      <c r="Z333" s="258">
        <v>11961</v>
      </c>
      <c r="AA333" s="259">
        <v>145.11453258490724</v>
      </c>
      <c r="AB333" s="260"/>
      <c r="AC333" s="260"/>
      <c r="AD333" s="260"/>
      <c r="AE333" s="260"/>
      <c r="AF333" s="260"/>
      <c r="AG333" s="260"/>
      <c r="AH333" s="121"/>
      <c r="AI333" s="373">
        <v>12175</v>
      </c>
      <c r="AJ333" s="373">
        <v>12397</v>
      </c>
      <c r="AK333" s="373">
        <v>12637</v>
      </c>
      <c r="AL333" s="342"/>
      <c r="AM333" s="371"/>
      <c r="AN333" s="373"/>
      <c r="AO333" s="292"/>
      <c r="AP333" s="295"/>
      <c r="AQ333" s="264">
        <v>0.63353594735054752</v>
      </c>
      <c r="AR333" s="292">
        <v>0.66835057449075452</v>
      </c>
      <c r="AS333" s="292">
        <v>0.70444519894610957</v>
      </c>
      <c r="AT333" s="292">
        <v>0.74245362884054744</v>
      </c>
      <c r="AU333" s="292"/>
      <c r="AV333" s="295"/>
      <c r="AW333" s="559">
        <f t="shared" si="123"/>
        <v>0.20054637115945251</v>
      </c>
      <c r="AX333" s="551"/>
      <c r="BA333" s="296"/>
      <c r="BC333" s="90"/>
      <c r="BD333" s="90"/>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row>
    <row r="334" spans="1:227" s="2" customFormat="1" ht="17.05" customHeight="1" x14ac:dyDescent="0.4">
      <c r="A334" s="868" t="s">
        <v>698</v>
      </c>
      <c r="B334" s="868" t="s">
        <v>834</v>
      </c>
      <c r="C334" s="886" t="s">
        <v>848</v>
      </c>
      <c r="D334" s="1150" t="s">
        <v>851</v>
      </c>
      <c r="E334" s="402"/>
      <c r="F334" s="219">
        <v>0.17</v>
      </c>
      <c r="G334" s="124"/>
      <c r="H334" s="124"/>
      <c r="I334" s="124"/>
      <c r="J334" s="124"/>
      <c r="K334" s="252">
        <f t="shared" si="119"/>
        <v>0.17</v>
      </c>
      <c r="L334" s="520">
        <f t="shared" si="120"/>
        <v>100</v>
      </c>
      <c r="M334" s="521">
        <f t="shared" si="121"/>
        <v>0</v>
      </c>
      <c r="N334" s="348">
        <f t="shared" si="118"/>
        <v>2</v>
      </c>
      <c r="O334" s="676"/>
      <c r="P334" s="534">
        <f>AQ334</f>
        <v>0.248</v>
      </c>
      <c r="Q334" s="227" t="s">
        <v>42</v>
      </c>
      <c r="R334" s="254"/>
      <c r="S334" s="305"/>
      <c r="T334" s="306"/>
      <c r="U334" s="90"/>
      <c r="V334" s="254"/>
      <c r="W334" s="254"/>
      <c r="X334" s="254"/>
      <c r="Y334" s="254"/>
      <c r="Z334" s="258">
        <v>3909</v>
      </c>
      <c r="AA334" s="259">
        <f>AR334/Z334*1000000000/365</f>
        <v>213.06643958269817</v>
      </c>
      <c r="AB334" s="260"/>
      <c r="AC334" s="260"/>
      <c r="AD334" s="260"/>
      <c r="AE334" s="260"/>
      <c r="AF334" s="260"/>
      <c r="AG334" s="260"/>
      <c r="AH334" s="121"/>
      <c r="AI334" s="261">
        <v>4422</v>
      </c>
      <c r="AJ334" s="261">
        <v>4811</v>
      </c>
      <c r="AK334" s="261">
        <v>5111</v>
      </c>
      <c r="AL334" s="342"/>
      <c r="AM334" s="371"/>
      <c r="AN334" s="261"/>
      <c r="AO334" s="252"/>
      <c r="AP334" s="263"/>
      <c r="AQ334" s="264">
        <v>0.248</v>
      </c>
      <c r="AR334" s="252">
        <v>0.30399999999999999</v>
      </c>
      <c r="AS334" s="252">
        <v>0.34399999999999997</v>
      </c>
      <c r="AT334" s="252">
        <v>0.36599999999999999</v>
      </c>
      <c r="AU334" s="252"/>
      <c r="AV334" s="263"/>
      <c r="AW334" s="557">
        <f t="shared" si="123"/>
        <v>-0.19599999999999998</v>
      </c>
      <c r="AX334" s="551"/>
      <c r="AY334" s="167"/>
      <c r="AZ334" s="167"/>
      <c r="BA334" s="167"/>
      <c r="BB334" s="167"/>
      <c r="BC334" s="90"/>
      <c r="BD334" s="90"/>
    </row>
    <row r="335" spans="1:227" s="2" customFormat="1" ht="17.05" customHeight="1" x14ac:dyDescent="0.4">
      <c r="A335" s="868" t="s">
        <v>698</v>
      </c>
      <c r="B335" s="868" t="s">
        <v>834</v>
      </c>
      <c r="C335" s="887" t="s">
        <v>848</v>
      </c>
      <c r="D335" s="405" t="s">
        <v>849</v>
      </c>
      <c r="E335" s="406"/>
      <c r="F335" s="219">
        <v>0.88600000000000001</v>
      </c>
      <c r="G335" s="124">
        <v>0.9</v>
      </c>
      <c r="H335" s="124"/>
      <c r="I335" s="124"/>
      <c r="J335" s="124"/>
      <c r="K335" s="252">
        <f t="shared" si="119"/>
        <v>1.786</v>
      </c>
      <c r="L335" s="520">
        <f t="shared" si="120"/>
        <v>49.608062709966404</v>
      </c>
      <c r="M335" s="521">
        <f t="shared" si="121"/>
        <v>50.391937290033596</v>
      </c>
      <c r="N335" s="504">
        <f t="shared" si="118"/>
        <v>5</v>
      </c>
      <c r="O335" s="676"/>
      <c r="P335" s="534">
        <f>AQ335</f>
        <v>1.216</v>
      </c>
      <c r="Q335" s="227" t="s">
        <v>42</v>
      </c>
      <c r="R335" s="254"/>
      <c r="S335" s="305"/>
      <c r="T335" s="306"/>
      <c r="U335" s="90"/>
      <c r="V335" s="254"/>
      <c r="W335" s="254"/>
      <c r="X335" s="254"/>
      <c r="Y335" s="254"/>
      <c r="Z335" s="258">
        <v>11861</v>
      </c>
      <c r="AA335" s="259">
        <f>AR335/Z335*1000000000/365</f>
        <v>321.99461109449294</v>
      </c>
      <c r="AB335" s="260"/>
      <c r="AC335" s="260"/>
      <c r="AD335" s="260"/>
      <c r="AE335" s="260"/>
      <c r="AF335" s="260"/>
      <c r="AG335" s="260"/>
      <c r="AH335" s="121"/>
      <c r="AI335" s="261">
        <v>13058</v>
      </c>
      <c r="AJ335" s="261">
        <v>13928</v>
      </c>
      <c r="AK335" s="261">
        <v>14579</v>
      </c>
      <c r="AL335" s="342">
        <v>15260</v>
      </c>
      <c r="AM335" s="371"/>
      <c r="AN335" s="261"/>
      <c r="AO335" s="252"/>
      <c r="AP335" s="263"/>
      <c r="AQ335" s="264">
        <v>1.216</v>
      </c>
      <c r="AR335" s="252">
        <v>1.3939999999999999</v>
      </c>
      <c r="AS335" s="252">
        <v>1.54</v>
      </c>
      <c r="AT335" s="252">
        <v>1.611</v>
      </c>
      <c r="AU335" s="252">
        <v>1.6850000000000001</v>
      </c>
      <c r="AV335" s="263"/>
      <c r="AW335" s="557">
        <f t="shared" si="123"/>
        <v>0.17500000000000004</v>
      </c>
      <c r="AX335" s="551"/>
      <c r="AY335" s="167"/>
      <c r="AZ335" s="167"/>
      <c r="BA335" s="167"/>
      <c r="BB335" s="167"/>
      <c r="BC335" s="90"/>
      <c r="BD335" s="90"/>
    </row>
    <row r="336" spans="1:227" s="2" customFormat="1" ht="17.05" customHeight="1" x14ac:dyDescent="0.4">
      <c r="A336" s="868" t="s">
        <v>698</v>
      </c>
      <c r="B336" s="868" t="s">
        <v>834</v>
      </c>
      <c r="C336" s="908" t="s">
        <v>848</v>
      </c>
      <c r="D336" s="405" t="s">
        <v>850</v>
      </c>
      <c r="E336" s="406"/>
      <c r="F336" s="219">
        <v>0.15</v>
      </c>
      <c r="G336" s="124">
        <v>1.37</v>
      </c>
      <c r="H336" s="124"/>
      <c r="I336" s="124"/>
      <c r="J336" s="124"/>
      <c r="K336" s="252">
        <f t="shared" si="119"/>
        <v>1.52</v>
      </c>
      <c r="L336" s="520">
        <f t="shared" si="120"/>
        <v>9.8684210526315788</v>
      </c>
      <c r="M336" s="521">
        <f t="shared" si="121"/>
        <v>90.131578947368425</v>
      </c>
      <c r="N336" s="504">
        <f t="shared" si="118"/>
        <v>2</v>
      </c>
      <c r="O336" s="676"/>
      <c r="P336" s="534">
        <f>AQ336</f>
        <v>2.343</v>
      </c>
      <c r="Q336" s="227" t="s">
        <v>42</v>
      </c>
      <c r="R336" s="254"/>
      <c r="S336" s="305"/>
      <c r="T336" s="306"/>
      <c r="U336" s="90"/>
      <c r="V336" s="254"/>
      <c r="W336" s="254"/>
      <c r="X336" s="254"/>
      <c r="Y336" s="254"/>
      <c r="Z336" s="258">
        <v>21913</v>
      </c>
      <c r="AA336" s="259">
        <f>AR336/Z336*1000000000/365</f>
        <v>324.07109309604795</v>
      </c>
      <c r="AB336" s="260"/>
      <c r="AC336" s="260"/>
      <c r="AD336" s="260"/>
      <c r="AE336" s="260"/>
      <c r="AF336" s="260"/>
      <c r="AG336" s="260"/>
      <c r="AH336" s="121"/>
      <c r="AI336" s="261">
        <v>23831</v>
      </c>
      <c r="AJ336" s="261">
        <v>25473</v>
      </c>
      <c r="AK336" s="261">
        <v>26837</v>
      </c>
      <c r="AL336" s="342">
        <v>28273</v>
      </c>
      <c r="AM336" s="371"/>
      <c r="AN336" s="261"/>
      <c r="AO336" s="252"/>
      <c r="AP336" s="263"/>
      <c r="AQ336" s="264">
        <v>2.343</v>
      </c>
      <c r="AR336" s="252">
        <v>2.5920000000000001</v>
      </c>
      <c r="AS336" s="252">
        <v>2.8140000000000001</v>
      </c>
      <c r="AT336" s="252">
        <v>2.9580000000000002</v>
      </c>
      <c r="AU336" s="252">
        <v>3.109</v>
      </c>
      <c r="AV336" s="263"/>
      <c r="AW336" s="557">
        <f t="shared" si="123"/>
        <v>-1.4380000000000002</v>
      </c>
      <c r="AX336" s="551"/>
      <c r="AY336" s="167"/>
      <c r="AZ336" s="167"/>
      <c r="BA336" s="167"/>
      <c r="BB336" s="167"/>
      <c r="BC336" s="90"/>
      <c r="BD336" s="90"/>
    </row>
    <row r="337" spans="1:227" s="2" customFormat="1" ht="17.05" customHeight="1" x14ac:dyDescent="0.4">
      <c r="A337" s="868" t="s">
        <v>865</v>
      </c>
      <c r="B337" s="868" t="s">
        <v>894</v>
      </c>
      <c r="C337" s="594" t="s">
        <v>915</v>
      </c>
      <c r="D337" s="383" t="s">
        <v>916</v>
      </c>
      <c r="E337" s="232"/>
      <c r="F337" s="628" t="s">
        <v>202</v>
      </c>
      <c r="G337" s="636"/>
      <c r="H337" s="638">
        <v>5.4749999999999996</v>
      </c>
      <c r="I337" s="124"/>
      <c r="J337" s="124"/>
      <c r="K337" s="252">
        <f t="shared" si="119"/>
        <v>5.4749999999999996</v>
      </c>
      <c r="L337" s="520">
        <f t="shared" si="120"/>
        <v>0</v>
      </c>
      <c r="M337" s="521">
        <f t="shared" si="121"/>
        <v>100</v>
      </c>
      <c r="N337" s="504">
        <f t="shared" si="118"/>
        <v>5</v>
      </c>
      <c r="O337" s="676"/>
      <c r="P337" s="534">
        <f>AA337*Z337/1000000000*365</f>
        <v>0.46771211253843159</v>
      </c>
      <c r="Q337" s="227" t="s">
        <v>42</v>
      </c>
      <c r="R337" s="254"/>
      <c r="S337" s="305"/>
      <c r="T337" s="306"/>
      <c r="U337" s="90"/>
      <c r="V337" s="254"/>
      <c r="W337" s="254"/>
      <c r="X337" s="254"/>
      <c r="Y337" s="254"/>
      <c r="Z337" s="258">
        <v>3881</v>
      </c>
      <c r="AA337" s="259">
        <v>330.17342129618595</v>
      </c>
      <c r="AB337" s="260"/>
      <c r="AC337" s="260"/>
      <c r="AD337" s="260"/>
      <c r="AE337" s="260"/>
      <c r="AF337" s="260"/>
      <c r="AG337" s="260"/>
      <c r="AH337" s="121"/>
      <c r="AI337" s="261">
        <v>3608</v>
      </c>
      <c r="AJ337" s="261">
        <v>3531</v>
      </c>
      <c r="AK337" s="261">
        <v>3462</v>
      </c>
      <c r="AL337" s="342"/>
      <c r="AM337" s="371"/>
      <c r="AN337" s="261"/>
      <c r="AO337" s="252"/>
      <c r="AP337" s="263"/>
      <c r="AQ337" s="264">
        <v>0.46771211253843165</v>
      </c>
      <c r="AR337" s="252">
        <v>0.44522710476109906</v>
      </c>
      <c r="AS337" s="252">
        <v>0.44602742510623916</v>
      </c>
      <c r="AT337" s="252">
        <v>0.4473402140583056</v>
      </c>
      <c r="AU337" s="252"/>
      <c r="AV337" s="263"/>
      <c r="AW337" s="557">
        <f t="shared" si="123"/>
        <v>5.0276597859416938</v>
      </c>
      <c r="AX337" s="551"/>
      <c r="AY337" s="167"/>
      <c r="AZ337" s="167"/>
      <c r="BA337" s="167"/>
      <c r="BB337" s="167"/>
    </row>
    <row r="338" spans="1:227" s="2" customFormat="1" ht="17.05" customHeight="1" x14ac:dyDescent="0.4">
      <c r="A338" s="868" t="s">
        <v>865</v>
      </c>
      <c r="B338" s="868" t="s">
        <v>894</v>
      </c>
      <c r="C338" s="594" t="s">
        <v>915</v>
      </c>
      <c r="D338" s="383" t="s">
        <v>917</v>
      </c>
      <c r="E338" s="232"/>
      <c r="F338" s="628" t="s">
        <v>202</v>
      </c>
      <c r="G338" s="636"/>
      <c r="H338" s="638">
        <v>0.04</v>
      </c>
      <c r="I338" s="124"/>
      <c r="J338" s="124"/>
      <c r="K338" s="252">
        <f t="shared" si="119"/>
        <v>0.04</v>
      </c>
      <c r="L338" s="520">
        <f t="shared" si="120"/>
        <v>0</v>
      </c>
      <c r="M338" s="521">
        <f t="shared" si="121"/>
        <v>100</v>
      </c>
      <c r="N338" s="504">
        <f t="shared" si="118"/>
        <v>2</v>
      </c>
      <c r="O338" s="676"/>
      <c r="P338" s="534">
        <f>AA338*Z338/1000000000*365</f>
        <v>7.5883541961556902E-2</v>
      </c>
      <c r="Q338" s="227" t="s">
        <v>42</v>
      </c>
      <c r="R338" s="254"/>
      <c r="S338" s="305"/>
      <c r="T338" s="306"/>
      <c r="U338" s="90"/>
      <c r="V338" s="254"/>
      <c r="W338" s="254"/>
      <c r="X338" s="254"/>
      <c r="Y338" s="254"/>
      <c r="Z338" s="258">
        <v>1542</v>
      </c>
      <c r="AA338" s="259">
        <v>134.82497727832009</v>
      </c>
      <c r="AB338" s="260"/>
      <c r="AC338" s="260"/>
      <c r="AD338" s="260"/>
      <c r="AE338" s="260"/>
      <c r="AF338" s="260"/>
      <c r="AG338" s="260"/>
      <c r="AH338" s="121"/>
      <c r="AI338" s="373">
        <v>1682</v>
      </c>
      <c r="AJ338" s="373">
        <v>1762</v>
      </c>
      <c r="AK338" s="373">
        <v>1835</v>
      </c>
      <c r="AL338" s="342"/>
      <c r="AM338" s="371"/>
      <c r="AN338" s="373"/>
      <c r="AO338" s="292"/>
      <c r="AP338" s="295"/>
      <c r="AQ338" s="264">
        <v>7.5883541961556888E-2</v>
      </c>
      <c r="AR338" s="292">
        <v>8.6016868940479024E-2</v>
      </c>
      <c r="AS338" s="292">
        <v>9.3506092117005973E-2</v>
      </c>
      <c r="AT338" s="292">
        <v>0.10091890175658683</v>
      </c>
      <c r="AU338" s="292"/>
      <c r="AV338" s="295"/>
      <c r="AW338" s="559">
        <f t="shared" si="123"/>
        <v>-6.0918901756586825E-2</v>
      </c>
      <c r="AX338" s="551"/>
      <c r="AY338" s="167"/>
      <c r="AZ338" s="167"/>
      <c r="BA338" s="296"/>
      <c r="BB338" s="167"/>
    </row>
    <row r="339" spans="1:227" s="2" customFormat="1" ht="17.05" customHeight="1" x14ac:dyDescent="0.4">
      <c r="A339" s="868" t="s">
        <v>865</v>
      </c>
      <c r="B339" s="868" t="s">
        <v>894</v>
      </c>
      <c r="C339" s="594" t="s">
        <v>915</v>
      </c>
      <c r="D339" s="383" t="s">
        <v>861</v>
      </c>
      <c r="E339" s="232"/>
      <c r="F339" s="628" t="s">
        <v>202</v>
      </c>
      <c r="G339" s="636"/>
      <c r="H339" s="638">
        <v>0.3</v>
      </c>
      <c r="I339" s="124"/>
      <c r="J339" s="124"/>
      <c r="K339" s="252">
        <f t="shared" si="119"/>
        <v>0.3</v>
      </c>
      <c r="L339" s="520">
        <f t="shared" si="120"/>
        <v>0</v>
      </c>
      <c r="M339" s="521">
        <f t="shared" si="121"/>
        <v>100</v>
      </c>
      <c r="N339" s="504">
        <f t="shared" si="118"/>
        <v>5</v>
      </c>
      <c r="O339" s="676"/>
      <c r="P339" s="534">
        <f>AA339*Z339/1000000000*365</f>
        <v>0.12455910306367346</v>
      </c>
      <c r="Q339" s="227" t="s">
        <v>42</v>
      </c>
      <c r="R339" s="254"/>
      <c r="S339" s="305"/>
      <c r="T339" s="306"/>
      <c r="U339" s="90"/>
      <c r="V339" s="254"/>
      <c r="W339" s="254"/>
      <c r="X339" s="254"/>
      <c r="Y339" s="254"/>
      <c r="Z339" s="258">
        <v>2474</v>
      </c>
      <c r="AA339" s="259">
        <v>137.93767850153759</v>
      </c>
      <c r="AB339" s="260"/>
      <c r="AC339" s="260"/>
      <c r="AD339" s="260"/>
      <c r="AE339" s="260"/>
      <c r="AF339" s="260"/>
      <c r="AG339" s="260"/>
      <c r="AH339" s="121"/>
      <c r="AI339" s="373">
        <v>2634</v>
      </c>
      <c r="AJ339" s="373">
        <v>2755</v>
      </c>
      <c r="AK339" s="373">
        <v>2871</v>
      </c>
      <c r="AL339" s="342"/>
      <c r="AM339" s="371"/>
      <c r="AN339" s="373"/>
      <c r="AO339" s="292"/>
      <c r="AP339" s="295"/>
      <c r="AQ339" s="264">
        <v>0.12455910306367345</v>
      </c>
      <c r="AR339" s="292">
        <v>0.13769438516816329</v>
      </c>
      <c r="AS339" s="292">
        <v>0.14933282625918368</v>
      </c>
      <c r="AT339" s="292">
        <v>0.16115730512693879</v>
      </c>
      <c r="AU339" s="292"/>
      <c r="AV339" s="295"/>
      <c r="AW339" s="559">
        <f t="shared" si="123"/>
        <v>0.1388426948730612</v>
      </c>
      <c r="AX339" s="551"/>
      <c r="AY339" s="167"/>
      <c r="AZ339" s="167"/>
      <c r="BA339" s="296"/>
      <c r="BB339" s="167"/>
    </row>
    <row r="340" spans="1:227" s="2" customFormat="1" ht="17.05" customHeight="1" x14ac:dyDescent="0.4">
      <c r="A340" s="868" t="s">
        <v>865</v>
      </c>
      <c r="B340" s="868" t="s">
        <v>894</v>
      </c>
      <c r="C340" s="594" t="s">
        <v>915</v>
      </c>
      <c r="D340" s="383" t="s">
        <v>918</v>
      </c>
      <c r="E340" s="232"/>
      <c r="F340" s="628" t="s">
        <v>202</v>
      </c>
      <c r="G340" s="636"/>
      <c r="H340" s="638">
        <v>0.3</v>
      </c>
      <c r="I340" s="251"/>
      <c r="J340" s="251"/>
      <c r="K340" s="292">
        <f t="shared" si="119"/>
        <v>0.3</v>
      </c>
      <c r="L340" s="520">
        <f t="shared" si="120"/>
        <v>0</v>
      </c>
      <c r="M340" s="521">
        <f t="shared" si="121"/>
        <v>100</v>
      </c>
      <c r="N340" s="504">
        <f t="shared" si="118"/>
        <v>5</v>
      </c>
      <c r="O340" s="676"/>
      <c r="P340" s="534">
        <f>AA340*Z340/1000000000*365</f>
        <v>0.17085405814454546</v>
      </c>
      <c r="Q340" s="227" t="s">
        <v>42</v>
      </c>
      <c r="R340" s="254"/>
      <c r="S340" s="255"/>
      <c r="T340" s="256"/>
      <c r="U340" s="90"/>
      <c r="V340" s="254"/>
      <c r="W340" s="254"/>
      <c r="X340" s="254"/>
      <c r="Y340" s="254"/>
      <c r="Z340" s="258">
        <v>3172</v>
      </c>
      <c r="AA340" s="259">
        <v>147.570400373599</v>
      </c>
      <c r="AB340" s="260"/>
      <c r="AC340" s="260"/>
      <c r="AD340" s="260"/>
      <c r="AE340" s="260"/>
      <c r="AF340" s="260"/>
      <c r="AG340" s="260"/>
      <c r="AH340" s="121"/>
      <c r="AI340" s="373">
        <v>3128</v>
      </c>
      <c r="AJ340" s="373">
        <v>3243</v>
      </c>
      <c r="AK340" s="373">
        <v>3371</v>
      </c>
      <c r="AL340" s="342"/>
      <c r="AM340" s="371"/>
      <c r="AN340" s="373"/>
      <c r="AO340" s="292"/>
      <c r="AP340" s="295"/>
      <c r="AQ340" s="264">
        <v>0.17085405814454546</v>
      </c>
      <c r="AR340" s="292">
        <v>0.17451648807454545</v>
      </c>
      <c r="AS340" s="292">
        <v>0.18718672579022727</v>
      </c>
      <c r="AT340" s="292">
        <v>0.20107595693568184</v>
      </c>
      <c r="AU340" s="292"/>
      <c r="AV340" s="295"/>
      <c r="AW340" s="559">
        <f t="shared" si="123"/>
        <v>9.8924043064318151E-2</v>
      </c>
      <c r="AX340" s="551"/>
      <c r="AY340" s="167"/>
      <c r="AZ340" s="167"/>
      <c r="BA340" s="296"/>
      <c r="BB340" s="167"/>
    </row>
    <row r="341" spans="1:227" s="2" customFormat="1" ht="17.05" customHeight="1" x14ac:dyDescent="0.4">
      <c r="A341" s="868" t="s">
        <v>865</v>
      </c>
      <c r="B341" s="868" t="s">
        <v>960</v>
      </c>
      <c r="C341" s="1286" t="s">
        <v>976</v>
      </c>
      <c r="D341" s="383" t="s">
        <v>977</v>
      </c>
      <c r="E341" s="232"/>
      <c r="F341" s="628" t="s">
        <v>202</v>
      </c>
      <c r="G341" s="636"/>
      <c r="H341" s="647" t="s">
        <v>978</v>
      </c>
      <c r="I341" s="124"/>
      <c r="J341" s="124"/>
      <c r="K341" s="252">
        <f t="shared" si="119"/>
        <v>0</v>
      </c>
      <c r="L341" s="520" t="str">
        <f t="shared" si="120"/>
        <v/>
      </c>
      <c r="M341" s="521" t="str">
        <f t="shared" si="121"/>
        <v/>
      </c>
      <c r="N341" s="504">
        <f t="shared" si="118"/>
        <v>2</v>
      </c>
      <c r="O341" s="676"/>
      <c r="P341" s="534">
        <f>AA341*Z341/1000000000*365</f>
        <v>6.2716000019400857</v>
      </c>
      <c r="Q341" s="227" t="s">
        <v>42</v>
      </c>
      <c r="R341" s="254"/>
      <c r="S341" s="305"/>
      <c r="T341" s="306"/>
      <c r="U341" s="90"/>
      <c r="V341" s="254"/>
      <c r="W341" s="254"/>
      <c r="X341" s="254"/>
      <c r="Y341" s="254"/>
      <c r="Z341" s="258">
        <v>82208</v>
      </c>
      <c r="AA341" s="259">
        <v>209.01208834590258</v>
      </c>
      <c r="AB341" s="260"/>
      <c r="AC341" s="260"/>
      <c r="AD341" s="260"/>
      <c r="AE341" s="260"/>
      <c r="AF341" s="260"/>
      <c r="AG341" s="260"/>
      <c r="AH341" s="121"/>
      <c r="AI341" s="261">
        <v>84940</v>
      </c>
      <c r="AJ341" s="261">
        <v>87645</v>
      </c>
      <c r="AK341" s="261">
        <v>90327</v>
      </c>
      <c r="AL341" s="342"/>
      <c r="AM341" s="371"/>
      <c r="AN341" s="261"/>
      <c r="AO341" s="252"/>
      <c r="AP341" s="263"/>
      <c r="AQ341" s="264">
        <v>6.2716000019400866</v>
      </c>
      <c r="AR341" s="252">
        <v>6.6855544919582446</v>
      </c>
      <c r="AS341" s="252">
        <v>7.1108574504060282</v>
      </c>
      <c r="AT341" s="252">
        <v>7.5470656339493791</v>
      </c>
      <c r="AU341" s="252"/>
      <c r="AV341" s="263"/>
      <c r="AW341" s="557">
        <f t="shared" si="123"/>
        <v>-7.5470656339493791</v>
      </c>
      <c r="AX341" s="551"/>
      <c r="AY341" s="167"/>
      <c r="AZ341" s="167"/>
      <c r="BA341" s="167"/>
      <c r="BB341" s="167"/>
    </row>
    <row r="342" spans="1:227" s="2" customFormat="1" ht="17.05" customHeight="1" x14ac:dyDescent="0.4">
      <c r="A342" s="868" t="s">
        <v>198</v>
      </c>
      <c r="B342" s="868" t="s">
        <v>363</v>
      </c>
      <c r="C342" s="601" t="s">
        <v>364</v>
      </c>
      <c r="D342" s="16" t="s">
        <v>365</v>
      </c>
      <c r="E342" s="19"/>
      <c r="F342" s="178">
        <v>0.5</v>
      </c>
      <c r="G342" s="177"/>
      <c r="H342" s="177">
        <v>0.36</v>
      </c>
      <c r="I342" s="177"/>
      <c r="J342" s="177"/>
      <c r="K342" s="179">
        <f>SUM(F342:H342)</f>
        <v>0.86</v>
      </c>
      <c r="L342" s="518">
        <f t="shared" ref="L342:L348" si="124">IF(K342&gt;0,IF(ISNUMBER(F342),F342,0)/K342*100,"")</f>
        <v>58.139534883720934</v>
      </c>
      <c r="M342" s="667">
        <f t="shared" ref="M342:M348" si="125">IF(K342&gt;0,(IF(ISNUMBER(G342),G342,0)+IF(ISNUMBER(H342),H342,0))/K342*100,"")</f>
        <v>41.860465116279066</v>
      </c>
      <c r="N342" s="504">
        <f t="shared" si="118"/>
        <v>2</v>
      </c>
      <c r="O342" s="57"/>
      <c r="P342" s="177">
        <v>6.3620000000000001</v>
      </c>
      <c r="Q342" s="222" t="s">
        <v>42</v>
      </c>
      <c r="R342" s="58"/>
      <c r="S342" s="220" t="s">
        <v>202</v>
      </c>
      <c r="T342" s="220" t="s">
        <v>202</v>
      </c>
      <c r="U342" s="368">
        <v>38.9</v>
      </c>
      <c r="V342" s="58">
        <v>21.99</v>
      </c>
      <c r="W342" s="368">
        <v>38.9</v>
      </c>
      <c r="X342" s="58">
        <v>21.99</v>
      </c>
      <c r="Y342" s="58">
        <v>8</v>
      </c>
      <c r="Z342" s="743">
        <v>247553</v>
      </c>
      <c r="AA342" s="234">
        <v>70.409718267608838</v>
      </c>
      <c r="AB342" s="763">
        <f>O342/AA342*1000000/365*1000</f>
        <v>0</v>
      </c>
      <c r="AC342" s="174"/>
      <c r="AD342" s="174"/>
      <c r="AE342" s="364"/>
      <c r="AF342" s="174"/>
      <c r="AG342" s="174"/>
      <c r="AH342" s="175"/>
      <c r="AI342" s="174"/>
      <c r="AJ342" s="174"/>
      <c r="AK342" s="174"/>
      <c r="AL342" s="175"/>
      <c r="AM342" s="179">
        <f>K342</f>
        <v>0.86</v>
      </c>
      <c r="AN342" s="177">
        <v>6.3620000000000001</v>
      </c>
      <c r="AO342" s="177">
        <v>6.3620000000000001</v>
      </c>
      <c r="AP342" s="177">
        <v>6.3620000000000001</v>
      </c>
      <c r="AQ342" s="178">
        <v>6.3620000000000001</v>
      </c>
      <c r="AR342" s="179">
        <f>AN342</f>
        <v>6.3620000000000001</v>
      </c>
      <c r="AS342" s="177">
        <v>6.3620000000000001</v>
      </c>
      <c r="AT342" s="179">
        <f>AVERAGE(AS342,AV342)</f>
        <v>6.3620000000000001</v>
      </c>
      <c r="AU342" s="179"/>
      <c r="AV342" s="177">
        <v>6.3620000000000001</v>
      </c>
      <c r="AW342" s="177"/>
      <c r="AX342" s="546">
        <v>6.3620000000000001</v>
      </c>
      <c r="AY342" s="828"/>
      <c r="AZ342" s="164"/>
      <c r="BA342" s="165"/>
      <c r="BB342" s="167"/>
      <c r="BC342" s="120"/>
      <c r="BD342" s="90"/>
      <c r="BE342" s="90"/>
      <c r="BF342" s="90"/>
      <c r="BG342" s="90"/>
      <c r="BH342" s="90"/>
      <c r="BI342" s="90"/>
      <c r="BJ342" s="90"/>
      <c r="BK342" s="90"/>
      <c r="BL342" s="90"/>
      <c r="BM342" s="167"/>
      <c r="BN342" s="167"/>
      <c r="BO342" s="167"/>
      <c r="BP342" s="167"/>
      <c r="BQ342" s="167"/>
      <c r="BR342" s="167"/>
      <c r="BS342" s="167"/>
      <c r="BT342" s="167"/>
      <c r="BU342" s="167"/>
      <c r="BV342" s="167"/>
      <c r="BW342" s="167"/>
      <c r="BX342" s="167"/>
      <c r="BY342" s="167"/>
      <c r="BZ342" s="167"/>
      <c r="CA342" s="167"/>
      <c r="CB342" s="167"/>
      <c r="CC342" s="167"/>
      <c r="CD342" s="167"/>
      <c r="CE342" s="167"/>
      <c r="CF342" s="167"/>
      <c r="CG342" s="167"/>
      <c r="CH342" s="167"/>
      <c r="CI342" s="167"/>
      <c r="CJ342" s="167"/>
      <c r="CK342" s="167"/>
      <c r="CL342" s="167"/>
      <c r="CM342" s="167"/>
      <c r="CN342" s="167"/>
      <c r="CO342" s="167"/>
      <c r="CP342" s="167"/>
      <c r="CQ342" s="167"/>
      <c r="CR342" s="167"/>
      <c r="CS342" s="167"/>
      <c r="CT342" s="167"/>
      <c r="CU342" s="167"/>
      <c r="CV342" s="167"/>
      <c r="CW342" s="167"/>
      <c r="CX342" s="167"/>
      <c r="CY342" s="167"/>
      <c r="CZ342" s="167"/>
      <c r="DA342" s="167"/>
      <c r="DB342" s="167"/>
      <c r="DC342" s="167"/>
      <c r="DD342" s="167"/>
      <c r="DE342" s="167"/>
      <c r="DF342" s="167"/>
      <c r="DG342" s="167"/>
      <c r="DH342" s="167"/>
      <c r="DI342" s="167"/>
      <c r="DJ342" s="167"/>
      <c r="DK342" s="167"/>
      <c r="DL342" s="167"/>
      <c r="DM342" s="167"/>
      <c r="DN342" s="167"/>
      <c r="DO342" s="167"/>
      <c r="DP342" s="167"/>
      <c r="DQ342" s="167"/>
      <c r="DR342" s="167"/>
      <c r="DS342" s="167"/>
      <c r="DT342" s="167"/>
      <c r="DU342" s="167"/>
      <c r="DV342" s="167"/>
      <c r="DW342" s="167"/>
      <c r="DX342" s="167"/>
      <c r="DY342" s="167"/>
      <c r="DZ342" s="167"/>
      <c r="EA342" s="167"/>
      <c r="EB342" s="167"/>
      <c r="EC342" s="167"/>
      <c r="ED342" s="167"/>
      <c r="EE342" s="167"/>
      <c r="EF342" s="167"/>
      <c r="EG342" s="167"/>
      <c r="EH342" s="167"/>
      <c r="EI342" s="167"/>
      <c r="EJ342" s="167"/>
      <c r="EK342" s="167"/>
      <c r="EL342" s="167"/>
      <c r="EM342" s="167"/>
      <c r="EN342" s="167"/>
      <c r="EO342" s="167"/>
      <c r="EP342" s="167"/>
      <c r="EQ342" s="167"/>
      <c r="ER342" s="167"/>
      <c r="ES342" s="167"/>
      <c r="ET342" s="167"/>
      <c r="EU342" s="167"/>
      <c r="EV342" s="167"/>
      <c r="EW342" s="167"/>
      <c r="EX342" s="167"/>
      <c r="EY342" s="167"/>
      <c r="EZ342" s="167"/>
      <c r="FA342" s="167"/>
      <c r="FB342" s="167"/>
      <c r="FC342" s="167"/>
      <c r="FD342" s="167"/>
      <c r="FE342" s="167"/>
      <c r="FF342" s="167"/>
      <c r="FG342" s="167"/>
      <c r="FH342" s="167"/>
      <c r="FI342" s="167"/>
      <c r="FJ342" s="167"/>
      <c r="FK342" s="167"/>
      <c r="FL342" s="167"/>
      <c r="FM342" s="167"/>
      <c r="FN342" s="167"/>
      <c r="FO342" s="167"/>
      <c r="FP342" s="167"/>
      <c r="FQ342" s="167"/>
      <c r="FR342" s="167"/>
      <c r="FS342" s="167"/>
      <c r="FT342" s="167"/>
      <c r="FU342" s="167"/>
      <c r="FV342" s="167"/>
      <c r="FW342" s="167"/>
      <c r="FX342" s="167"/>
      <c r="FY342" s="167"/>
      <c r="FZ342" s="167"/>
      <c r="GA342" s="167"/>
      <c r="GB342" s="167"/>
      <c r="GC342" s="167"/>
      <c r="GD342" s="167"/>
      <c r="GE342" s="167"/>
      <c r="GF342" s="167"/>
      <c r="GG342" s="167"/>
      <c r="GH342" s="167"/>
      <c r="GI342" s="167"/>
      <c r="GJ342" s="167"/>
      <c r="GK342" s="167"/>
      <c r="GL342" s="167"/>
      <c r="GM342" s="167"/>
      <c r="GN342" s="167"/>
      <c r="GO342" s="167"/>
      <c r="GP342" s="167"/>
      <c r="GQ342" s="167"/>
      <c r="GR342" s="167"/>
      <c r="GS342" s="167"/>
      <c r="GT342" s="167"/>
      <c r="GU342" s="167"/>
      <c r="GV342" s="167"/>
      <c r="GW342" s="167"/>
      <c r="GX342" s="167"/>
      <c r="GY342" s="167"/>
      <c r="GZ342" s="167"/>
      <c r="HA342" s="167"/>
      <c r="HB342" s="167"/>
      <c r="HC342" s="167"/>
      <c r="HD342" s="167"/>
      <c r="HE342" s="167"/>
      <c r="HF342" s="167"/>
      <c r="HG342" s="167"/>
      <c r="HH342" s="167"/>
      <c r="HI342" s="167"/>
      <c r="HJ342" s="167"/>
      <c r="HK342" s="167"/>
      <c r="HL342" s="167"/>
      <c r="HM342" s="167"/>
      <c r="HN342" s="167"/>
      <c r="HO342" s="167"/>
      <c r="HP342" s="167"/>
      <c r="HQ342" s="167"/>
      <c r="HR342" s="167"/>
      <c r="HS342" s="167"/>
    </row>
    <row r="343" spans="1:227" s="2" customFormat="1" ht="17.05" customHeight="1" x14ac:dyDescent="0.4">
      <c r="A343" s="868" t="s">
        <v>198</v>
      </c>
      <c r="B343" s="868" t="s">
        <v>363</v>
      </c>
      <c r="C343" s="601" t="s">
        <v>364</v>
      </c>
      <c r="D343" s="16" t="s">
        <v>366</v>
      </c>
      <c r="E343" s="19"/>
      <c r="F343" s="178"/>
      <c r="G343" s="177">
        <v>13.98</v>
      </c>
      <c r="H343" s="177"/>
      <c r="I343" s="177"/>
      <c r="J343" s="177"/>
      <c r="K343" s="179">
        <f>SUM(F343:H343)</f>
        <v>13.98</v>
      </c>
      <c r="L343" s="518">
        <f t="shared" si="124"/>
        <v>0</v>
      </c>
      <c r="M343" s="667">
        <f t="shared" si="125"/>
        <v>100</v>
      </c>
      <c r="N343" s="504">
        <f t="shared" si="118"/>
        <v>2</v>
      </c>
      <c r="O343" s="57"/>
      <c r="P343" s="177">
        <v>22.1</v>
      </c>
      <c r="Q343" s="222" t="s">
        <v>42</v>
      </c>
      <c r="R343" s="58"/>
      <c r="S343" s="220" t="s">
        <v>202</v>
      </c>
      <c r="T343" s="220" t="s">
        <v>202</v>
      </c>
      <c r="U343" s="368">
        <v>38.9</v>
      </c>
      <c r="V343" s="58">
        <v>27.51</v>
      </c>
      <c r="W343" s="368">
        <v>38.9</v>
      </c>
      <c r="X343" s="58">
        <v>27.51</v>
      </c>
      <c r="Y343" s="58">
        <v>32.9</v>
      </c>
      <c r="Z343" s="743">
        <v>294649</v>
      </c>
      <c r="AA343" s="234">
        <v>205.49177226286008</v>
      </c>
      <c r="AB343" s="763">
        <f>O343/AA343*1000000/365*1000</f>
        <v>0</v>
      </c>
      <c r="AC343" s="174"/>
      <c r="AD343" s="174" t="s">
        <v>42</v>
      </c>
      <c r="AE343" s="364" t="s">
        <v>208</v>
      </c>
      <c r="AF343" s="174" t="s">
        <v>42</v>
      </c>
      <c r="AG343" s="174"/>
      <c r="AH343" s="175" t="s">
        <v>42</v>
      </c>
      <c r="AI343" s="174"/>
      <c r="AJ343" s="174"/>
      <c r="AK343" s="174"/>
      <c r="AL343" s="175"/>
      <c r="AM343" s="179">
        <f>K343</f>
        <v>13.98</v>
      </c>
      <c r="AN343" s="177">
        <v>22.1</v>
      </c>
      <c r="AO343" s="177">
        <v>23.126000000000001</v>
      </c>
      <c r="AP343" s="177">
        <v>23.96</v>
      </c>
      <c r="AQ343" s="178">
        <v>24.393000000000001</v>
      </c>
      <c r="AR343" s="179">
        <f>AN343</f>
        <v>22.1</v>
      </c>
      <c r="AS343" s="177">
        <v>24.213000000000001</v>
      </c>
      <c r="AT343" s="179">
        <f>AVERAGE(AS343,AV343)</f>
        <v>25.124000000000002</v>
      </c>
      <c r="AU343" s="179"/>
      <c r="AV343" s="177">
        <v>26.035</v>
      </c>
      <c r="AW343" s="177"/>
      <c r="AX343" s="546">
        <v>27.015999999999998</v>
      </c>
      <c r="AY343" s="828">
        <v>-4.6360000000000001</v>
      </c>
      <c r="AZ343" s="164"/>
      <c r="BA343" s="165"/>
      <c r="BB343" s="167"/>
      <c r="BC343" s="120"/>
      <c r="BD343" s="90"/>
      <c r="BE343" s="90"/>
      <c r="BF343" s="90"/>
      <c r="BG343" s="90"/>
      <c r="BH343" s="90"/>
      <c r="BI343" s="90"/>
      <c r="BJ343" s="90"/>
      <c r="BK343" s="90"/>
      <c r="BL343" s="90"/>
      <c r="BM343" s="167"/>
      <c r="BN343" s="167"/>
      <c r="BO343" s="167"/>
      <c r="BP343" s="167"/>
      <c r="BQ343" s="167"/>
      <c r="BR343" s="167"/>
      <c r="BS343" s="167"/>
      <c r="BT343" s="167"/>
      <c r="BU343" s="167"/>
      <c r="BV343" s="167"/>
      <c r="BW343" s="167"/>
      <c r="BX343" s="167"/>
      <c r="BY343" s="167"/>
      <c r="BZ343" s="167"/>
      <c r="CA343" s="167"/>
      <c r="CB343" s="167"/>
      <c r="CC343" s="167"/>
      <c r="CD343" s="167"/>
      <c r="CE343" s="167"/>
      <c r="CF343" s="167"/>
      <c r="CG343" s="167"/>
      <c r="CH343" s="167"/>
      <c r="CI343" s="167"/>
      <c r="CJ343" s="167"/>
      <c r="CK343" s="167"/>
      <c r="CL343" s="167"/>
      <c r="CM343" s="167"/>
      <c r="CN343" s="167"/>
      <c r="CO343" s="167"/>
      <c r="CP343" s="167"/>
      <c r="CQ343" s="167"/>
      <c r="CR343" s="167"/>
      <c r="CS343" s="167"/>
      <c r="CT343" s="167"/>
      <c r="CU343" s="167"/>
      <c r="CV343" s="167"/>
      <c r="CW343" s="167"/>
      <c r="CX343" s="167"/>
      <c r="CY343" s="167"/>
      <c r="CZ343" s="167"/>
      <c r="DA343" s="167"/>
      <c r="DB343" s="167"/>
      <c r="DC343" s="167"/>
      <c r="DD343" s="167"/>
      <c r="DE343" s="167"/>
      <c r="DF343" s="167"/>
      <c r="DG343" s="167"/>
      <c r="DH343" s="167"/>
      <c r="DI343" s="167"/>
      <c r="DJ343" s="167"/>
      <c r="DK343" s="167"/>
      <c r="DL343" s="167"/>
      <c r="DM343" s="167"/>
      <c r="DN343" s="167"/>
      <c r="DO343" s="167"/>
      <c r="DP343" s="167"/>
      <c r="DQ343" s="167"/>
      <c r="DR343" s="167"/>
      <c r="DS343" s="167"/>
      <c r="DT343" s="167"/>
      <c r="DU343" s="167"/>
      <c r="DV343" s="167"/>
      <c r="DW343" s="167"/>
      <c r="DX343" s="167"/>
      <c r="DY343" s="167"/>
      <c r="DZ343" s="167"/>
      <c r="EA343" s="167"/>
      <c r="EB343" s="167"/>
      <c r="EC343" s="167"/>
      <c r="ED343" s="167"/>
      <c r="EE343" s="167"/>
      <c r="EF343" s="167"/>
      <c r="EG343" s="167"/>
      <c r="EH343" s="167"/>
      <c r="EI343" s="167"/>
      <c r="EJ343" s="167"/>
      <c r="EK343" s="167"/>
      <c r="EL343" s="167"/>
      <c r="EM343" s="167"/>
      <c r="EN343" s="167"/>
      <c r="EO343" s="167"/>
      <c r="EP343" s="167"/>
      <c r="EQ343" s="167"/>
      <c r="ER343" s="167"/>
      <c r="ES343" s="167"/>
      <c r="ET343" s="167"/>
      <c r="EU343" s="167"/>
      <c r="EV343" s="167"/>
      <c r="EW343" s="167"/>
      <c r="EX343" s="167"/>
      <c r="EY343" s="167"/>
      <c r="EZ343" s="167"/>
      <c r="FA343" s="167"/>
      <c r="FB343" s="167"/>
      <c r="FC343" s="167"/>
      <c r="FD343" s="167"/>
      <c r="FE343" s="167"/>
      <c r="FF343" s="167"/>
      <c r="FG343" s="167"/>
      <c r="FH343" s="167"/>
      <c r="FI343" s="167"/>
      <c r="FJ343" s="167"/>
      <c r="FK343" s="167"/>
      <c r="FL343" s="167"/>
      <c r="FM343" s="167"/>
      <c r="FN343" s="167"/>
      <c r="FO343" s="167"/>
      <c r="FP343" s="167"/>
      <c r="FQ343" s="167"/>
      <c r="FR343" s="167"/>
      <c r="FS343" s="167"/>
      <c r="FT343" s="167"/>
      <c r="FU343" s="167"/>
      <c r="FV343" s="167"/>
      <c r="FW343" s="167"/>
      <c r="FX343" s="167"/>
      <c r="FY343" s="167"/>
      <c r="FZ343" s="167"/>
      <c r="GA343" s="167"/>
      <c r="GB343" s="167"/>
      <c r="GC343" s="167"/>
      <c r="GD343" s="167"/>
      <c r="GE343" s="167"/>
      <c r="GF343" s="167"/>
      <c r="GG343" s="167"/>
      <c r="GH343" s="167"/>
      <c r="GI343" s="167"/>
      <c r="GJ343" s="167"/>
      <c r="GK343" s="167"/>
      <c r="GL343" s="167"/>
      <c r="GM343" s="167"/>
      <c r="GN343" s="167"/>
      <c r="GO343" s="167"/>
      <c r="GP343" s="167"/>
      <c r="GQ343" s="167"/>
      <c r="GR343" s="167"/>
      <c r="GS343" s="167"/>
      <c r="GT343" s="167"/>
      <c r="GU343" s="167"/>
      <c r="GV343" s="167"/>
      <c r="GW343" s="167"/>
      <c r="GX343" s="167"/>
      <c r="GY343" s="167"/>
      <c r="GZ343" s="167"/>
      <c r="HA343" s="167"/>
      <c r="HB343" s="167"/>
      <c r="HC343" s="167"/>
      <c r="HD343" s="167"/>
      <c r="HE343" s="167"/>
      <c r="HF343" s="167"/>
      <c r="HG343" s="167"/>
      <c r="HH343" s="167"/>
      <c r="HI343" s="167"/>
      <c r="HJ343" s="167"/>
      <c r="HK343" s="167"/>
      <c r="HL343" s="167"/>
      <c r="HM343" s="167"/>
      <c r="HN343" s="167"/>
      <c r="HO343" s="167"/>
      <c r="HP343" s="167"/>
      <c r="HQ343" s="167"/>
      <c r="HR343" s="167"/>
      <c r="HS343" s="167"/>
    </row>
    <row r="344" spans="1:227" s="2" customFormat="1" ht="17.05" customHeight="1" x14ac:dyDescent="0.4">
      <c r="A344" s="868" t="s">
        <v>38</v>
      </c>
      <c r="B344" s="868" t="s">
        <v>80</v>
      </c>
      <c r="C344" s="889" t="s">
        <v>104</v>
      </c>
      <c r="D344" s="16" t="s">
        <v>105</v>
      </c>
      <c r="E344" s="19"/>
      <c r="F344" s="178"/>
      <c r="G344" s="177"/>
      <c r="H344" s="177">
        <v>4.8000000000000001E-2</v>
      </c>
      <c r="I344" s="177"/>
      <c r="J344" s="177"/>
      <c r="K344" s="177">
        <v>4.8000000000000001E-2</v>
      </c>
      <c r="L344" s="518">
        <f t="shared" si="124"/>
        <v>0</v>
      </c>
      <c r="M344" s="667">
        <f t="shared" si="125"/>
        <v>100</v>
      </c>
      <c r="N344" s="504">
        <f t="shared" si="118"/>
        <v>3</v>
      </c>
      <c r="O344" s="675"/>
      <c r="P344" s="177">
        <f>[1]JH_2015!L54/1000000</f>
        <v>3.8769499999999998E-2</v>
      </c>
      <c r="Q344" s="58"/>
      <c r="R344" s="58" t="s">
        <v>42</v>
      </c>
      <c r="S344" s="716">
        <f>+T344/P344</f>
        <v>0.2348753530481435</v>
      </c>
      <c r="T344" s="733">
        <f>[1]JH_2015!V54/1000000</f>
        <v>9.1059999999999995E-3</v>
      </c>
      <c r="U344" s="170">
        <v>85.93</v>
      </c>
      <c r="V344" s="170"/>
      <c r="W344" s="170"/>
      <c r="X344" s="170"/>
      <c r="Y344" s="170"/>
      <c r="Z344" s="746">
        <v>72</v>
      </c>
      <c r="AA344" s="755">
        <f>P344/Z344*1000000/365*1000</f>
        <v>1475.2473363774734</v>
      </c>
      <c r="AB344" s="202"/>
      <c r="AC344" s="202"/>
      <c r="AD344" s="170"/>
      <c r="AE344" s="202"/>
      <c r="AF344" s="202"/>
      <c r="AG344" s="202"/>
      <c r="AH344" s="786">
        <f>K344</f>
        <v>4.8000000000000001E-2</v>
      </c>
      <c r="AI344" s="708"/>
      <c r="AJ344" s="708"/>
      <c r="AK344" s="708"/>
      <c r="AL344" s="792"/>
      <c r="AM344" s="177">
        <v>4.8000000000000001E-2</v>
      </c>
      <c r="AN344" s="179">
        <v>0.05</v>
      </c>
      <c r="AO344" s="177">
        <f>AVERAGE(AN344,AP344)</f>
        <v>5.3000000000000005E-2</v>
      </c>
      <c r="AP344" s="177">
        <v>5.6000000000000001E-2</v>
      </c>
      <c r="AQ344" s="178">
        <f>AM344</f>
        <v>4.8000000000000001E-2</v>
      </c>
      <c r="AR344" s="179">
        <v>5.0999999999999997E-2</v>
      </c>
      <c r="AS344" s="177">
        <f>AVERAGE(AR344,AT344)</f>
        <v>5.2999999999999999E-2</v>
      </c>
      <c r="AT344" s="177">
        <v>5.5E-2</v>
      </c>
      <c r="AU344" s="177"/>
      <c r="AV344" s="177">
        <v>6.0999999999999999E-2</v>
      </c>
      <c r="AW344" s="177"/>
      <c r="AX344" s="546">
        <v>-1.2999999999999999E-2</v>
      </c>
      <c r="AY344" s="42"/>
      <c r="AZ344" s="42"/>
      <c r="BA344" s="42"/>
      <c r="BB344" s="42"/>
      <c r="BC344" t="s">
        <v>1788</v>
      </c>
      <c r="BD344" t="s">
        <v>1788</v>
      </c>
      <c r="BE344" s="42"/>
      <c r="BF344" s="42"/>
      <c r="BG344" s="42"/>
      <c r="BH344" s="42"/>
      <c r="BI344" s="42"/>
      <c r="BJ344" s="42"/>
      <c r="BK344" s="42"/>
      <c r="BL344" s="42"/>
      <c r="BM344" s="42"/>
      <c r="BN344" s="42"/>
      <c r="BO344" s="42"/>
      <c r="BP344" s="42"/>
      <c r="BQ344" s="42"/>
      <c r="BR344" s="90"/>
      <c r="BS344" s="90"/>
      <c r="BT344" s="90"/>
      <c r="BU344" s="90"/>
      <c r="BV344" s="90"/>
      <c r="BW344" s="90"/>
      <c r="BX344" s="90"/>
      <c r="BY344" s="90"/>
      <c r="BZ344" s="90"/>
      <c r="CA344" s="90"/>
      <c r="CB344" s="90"/>
      <c r="CC344" s="90"/>
      <c r="CD344" s="90"/>
      <c r="CE344" s="90"/>
      <c r="CF344" s="90"/>
      <c r="CG344" s="90"/>
      <c r="CH344" s="90"/>
      <c r="CI344" s="90"/>
      <c r="CJ344" s="90"/>
      <c r="CK344" s="90"/>
      <c r="CL344" s="90"/>
      <c r="CM344" s="90"/>
      <c r="CN344" s="90"/>
      <c r="CO344" s="90"/>
      <c r="CP344" s="90"/>
      <c r="CQ344" s="90"/>
      <c r="CR344" s="90"/>
      <c r="CS344" s="90"/>
      <c r="CT344" s="90"/>
      <c r="CU344" s="90"/>
      <c r="CV344" s="90"/>
      <c r="CW344" s="90"/>
      <c r="CX344" s="90"/>
      <c r="CY344" s="90"/>
      <c r="CZ344" s="90"/>
      <c r="DA344" s="90"/>
      <c r="DB344" s="90"/>
      <c r="DC344" s="90"/>
      <c r="DD344" s="90"/>
      <c r="DE344" s="90"/>
      <c r="DF344" s="90"/>
      <c r="DG344" s="90"/>
      <c r="DH344" s="90"/>
      <c r="DI344" s="90"/>
      <c r="DJ344" s="90"/>
      <c r="DK344" s="90"/>
      <c r="DL344" s="90"/>
      <c r="DM344" s="90"/>
      <c r="DN344" s="90"/>
      <c r="DO344" s="90"/>
      <c r="DP344" s="90"/>
      <c r="DQ344" s="90"/>
      <c r="DR344" s="90"/>
      <c r="DS344" s="90"/>
      <c r="DT344" s="90"/>
      <c r="DU344" s="90"/>
      <c r="DV344" s="90"/>
      <c r="DW344" s="90"/>
      <c r="DX344" s="90"/>
      <c r="DY344" s="90"/>
      <c r="DZ344" s="90"/>
      <c r="EA344" s="90"/>
      <c r="EB344" s="90"/>
      <c r="EC344" s="90"/>
      <c r="ED344" s="90"/>
      <c r="EE344" s="90"/>
      <c r="EF344" s="90"/>
      <c r="EG344" s="90"/>
      <c r="EH344" s="90"/>
      <c r="EI344" s="90"/>
      <c r="EJ344" s="90"/>
      <c r="EK344" s="90"/>
      <c r="EL344" s="90"/>
      <c r="EM344" s="90"/>
      <c r="EN344" s="90"/>
      <c r="EO344" s="90"/>
      <c r="EP344" s="90"/>
      <c r="EQ344" s="90"/>
      <c r="ER344" s="90"/>
      <c r="ES344" s="90"/>
      <c r="ET344" s="90"/>
      <c r="EU344" s="90"/>
      <c r="EV344" s="90"/>
      <c r="EW344" s="90"/>
      <c r="EX344" s="90"/>
      <c r="EY344" s="90"/>
      <c r="EZ344" s="90"/>
      <c r="FA344" s="90"/>
      <c r="FB344" s="90"/>
      <c r="FC344" s="90"/>
      <c r="FD344" s="90"/>
      <c r="FE344" s="90"/>
      <c r="FF344" s="90"/>
      <c r="FG344" s="90"/>
      <c r="FH344" s="90"/>
      <c r="FI344" s="90"/>
      <c r="FJ344" s="90"/>
      <c r="FK344" s="90"/>
      <c r="FL344" s="90"/>
      <c r="FM344" s="90"/>
      <c r="FN344" s="90"/>
      <c r="FO344" s="90"/>
      <c r="FP344" s="90"/>
      <c r="FQ344" s="90"/>
      <c r="FR344" s="90"/>
      <c r="FS344" s="90"/>
      <c r="FT344" s="90"/>
      <c r="FU344" s="90"/>
      <c r="FV344" s="90"/>
      <c r="FW344" s="90"/>
      <c r="FX344" s="90"/>
      <c r="FY344" s="90"/>
      <c r="FZ344" s="90"/>
      <c r="GA344" s="90"/>
      <c r="GB344" s="90"/>
      <c r="GC344" s="90"/>
      <c r="GD344" s="90"/>
      <c r="GE344" s="90"/>
      <c r="GF344" s="90"/>
      <c r="GG344" s="90"/>
      <c r="GH344" s="90"/>
      <c r="GI344" s="90"/>
      <c r="GJ344" s="90"/>
      <c r="GK344" s="90"/>
      <c r="GL344" s="90"/>
      <c r="GM344" s="90"/>
      <c r="GN344" s="90"/>
      <c r="GO344" s="90"/>
      <c r="GP344" s="90"/>
      <c r="GQ344" s="90"/>
      <c r="GR344" s="90"/>
      <c r="GS344" s="90"/>
      <c r="GT344" s="90"/>
      <c r="GU344" s="90"/>
      <c r="GV344" s="90"/>
      <c r="GW344" s="90"/>
      <c r="GX344" s="90"/>
      <c r="GY344" s="90"/>
      <c r="GZ344" s="90"/>
      <c r="HA344" s="90"/>
      <c r="HB344" s="90"/>
      <c r="HC344" s="90"/>
      <c r="HD344" s="90"/>
      <c r="HE344" s="90"/>
      <c r="HF344" s="90"/>
      <c r="HG344" s="90"/>
      <c r="HH344" s="90"/>
      <c r="HI344" s="90"/>
      <c r="HJ344" s="90"/>
      <c r="HK344" s="90"/>
      <c r="HL344" s="90"/>
      <c r="HM344" s="90"/>
      <c r="HN344" s="90"/>
      <c r="HO344" s="90"/>
      <c r="HP344" s="90"/>
      <c r="HQ344" s="90"/>
      <c r="HR344" s="90"/>
      <c r="HS344" s="90"/>
    </row>
    <row r="345" spans="1:227" s="2" customFormat="1" ht="17.05" customHeight="1" x14ac:dyDescent="0.4">
      <c r="A345" s="868" t="s">
        <v>38</v>
      </c>
      <c r="B345" s="868" t="s">
        <v>80</v>
      </c>
      <c r="C345" s="377" t="s">
        <v>104</v>
      </c>
      <c r="D345" s="57" t="s">
        <v>106</v>
      </c>
      <c r="E345" s="58"/>
      <c r="F345" s="219"/>
      <c r="G345" s="124"/>
      <c r="H345" s="124">
        <v>0.127</v>
      </c>
      <c r="I345" s="124"/>
      <c r="J345" s="124"/>
      <c r="K345" s="124">
        <v>0.127</v>
      </c>
      <c r="L345" s="518">
        <f t="shared" si="124"/>
        <v>0</v>
      </c>
      <c r="M345" s="667">
        <f t="shared" si="125"/>
        <v>100</v>
      </c>
      <c r="N345" s="504">
        <f t="shared" si="118"/>
        <v>5</v>
      </c>
      <c r="O345" s="675"/>
      <c r="P345" s="177">
        <f>[1]JH_2015!L55/1000000</f>
        <v>5.0459200000000003E-2</v>
      </c>
      <c r="Q345" s="58"/>
      <c r="R345" s="58" t="s">
        <v>42</v>
      </c>
      <c r="S345" s="716">
        <f>+T345/P345</f>
        <v>-0.10874131971969432</v>
      </c>
      <c r="T345" s="733">
        <f>[1]JH_2015!V55/1000000</f>
        <v>-5.4869999999999997E-3</v>
      </c>
      <c r="U345" s="58">
        <v>97.95</v>
      </c>
      <c r="V345" s="58">
        <v>53.3</v>
      </c>
      <c r="W345" s="58"/>
      <c r="X345" s="58"/>
      <c r="Y345" s="58"/>
      <c r="Z345" s="743">
        <v>699</v>
      </c>
      <c r="AA345" s="755">
        <f>P345/Z345*1000000/365*1000</f>
        <v>197.77451153310994</v>
      </c>
      <c r="AB345" s="174"/>
      <c r="AC345" s="174"/>
      <c r="AD345" s="364"/>
      <c r="AE345" s="174"/>
      <c r="AF345" s="174"/>
      <c r="AG345" s="174"/>
      <c r="AH345" s="786">
        <f>K345</f>
        <v>0.127</v>
      </c>
      <c r="AI345" s="708"/>
      <c r="AJ345" s="708"/>
      <c r="AK345" s="708"/>
      <c r="AL345" s="792"/>
      <c r="AM345" s="177">
        <v>6.2E-2</v>
      </c>
      <c r="AN345" s="177">
        <v>6.3E-2</v>
      </c>
      <c r="AO345" s="177">
        <f>AVERAGE(AN345,AP345)</f>
        <v>6.4500000000000002E-2</v>
      </c>
      <c r="AP345" s="177">
        <v>6.6000000000000003E-2</v>
      </c>
      <c r="AQ345" s="178">
        <f>AM345</f>
        <v>6.2E-2</v>
      </c>
      <c r="AR345" s="177">
        <v>6.5000000000000002E-2</v>
      </c>
      <c r="AS345" s="177">
        <f>AVERAGE(AR345,AT345)</f>
        <v>6.7500000000000004E-2</v>
      </c>
      <c r="AT345" s="177">
        <v>7.0000000000000007E-2</v>
      </c>
      <c r="AU345" s="177"/>
      <c r="AV345" s="177">
        <v>7.5999999999999998E-2</v>
      </c>
      <c r="AW345" s="177"/>
      <c r="AX345" s="821">
        <v>5.0999999999999997E-2</v>
      </c>
      <c r="AY345" s="142"/>
      <c r="AZ345" s="142"/>
      <c r="BA345" s="142"/>
      <c r="BB345" s="142"/>
      <c r="BC345" s="58" t="s">
        <v>106</v>
      </c>
      <c r="BD345" s="58" t="s">
        <v>106</v>
      </c>
      <c r="BE345" s="42"/>
      <c r="BF345" s="42"/>
      <c r="BG345" s="42"/>
      <c r="BH345" s="42"/>
      <c r="BI345" s="42"/>
      <c r="BJ345" s="42"/>
      <c r="BK345" s="42"/>
      <c r="BL345" s="42"/>
      <c r="BM345" s="42"/>
      <c r="BN345" s="42"/>
      <c r="BO345" s="42"/>
      <c r="BP345" s="42"/>
      <c r="BQ345" s="42"/>
      <c r="BR345" s="42"/>
      <c r="BS345" s="42"/>
      <c r="BT345" s="42"/>
      <c r="BU345" s="42"/>
      <c r="BV345" s="42"/>
      <c r="BW345" s="42"/>
      <c r="BX345" s="42"/>
      <c r="BY345" s="42"/>
      <c r="BZ345" s="42"/>
      <c r="CA345" s="42"/>
      <c r="CB345" s="42"/>
      <c r="CC345" s="42"/>
      <c r="CD345" s="42"/>
      <c r="CE345" s="42"/>
      <c r="CF345" s="42"/>
      <c r="CG345" s="42"/>
      <c r="CH345" s="42"/>
      <c r="CI345" s="42"/>
      <c r="CJ345" s="42"/>
      <c r="CK345" s="42"/>
      <c r="CL345" s="42"/>
      <c r="CM345" s="42"/>
      <c r="CN345" s="42"/>
      <c r="CO345" s="42"/>
      <c r="CP345" s="42"/>
      <c r="CQ345" s="42"/>
      <c r="CR345" s="42"/>
      <c r="CS345" s="42"/>
      <c r="CT345" s="42"/>
      <c r="CU345" s="42"/>
      <c r="CV345" s="42"/>
      <c r="CW345" s="42"/>
      <c r="CX345" s="42"/>
      <c r="CY345" s="42"/>
      <c r="CZ345" s="42"/>
      <c r="DA345" s="42"/>
      <c r="DB345" s="42"/>
      <c r="DC345" s="42"/>
      <c r="DD345" s="42"/>
      <c r="DE345" s="42"/>
      <c r="DF345" s="42"/>
      <c r="DG345" s="42"/>
      <c r="DH345" s="42"/>
      <c r="DI345" s="42"/>
      <c r="DJ345" s="42"/>
      <c r="DK345" s="42"/>
      <c r="DL345" s="42"/>
      <c r="DM345" s="42"/>
      <c r="DN345" s="42"/>
      <c r="DO345" s="42"/>
      <c r="DP345" s="42"/>
      <c r="DQ345" s="42"/>
      <c r="DR345" s="42"/>
      <c r="DS345" s="42"/>
      <c r="DT345" s="42"/>
      <c r="DU345" s="42"/>
      <c r="DV345" s="42"/>
      <c r="DW345" s="42"/>
      <c r="DX345" s="42"/>
      <c r="DY345" s="42"/>
      <c r="DZ345" s="42"/>
      <c r="EA345" s="42"/>
      <c r="EB345" s="42"/>
      <c r="EC345" s="42"/>
      <c r="ED345" s="42"/>
      <c r="EE345" s="42"/>
      <c r="EF345" s="42"/>
      <c r="EG345" s="42"/>
      <c r="EH345" s="42"/>
      <c r="EI345" s="42"/>
      <c r="EJ345" s="42"/>
      <c r="EK345" s="42"/>
      <c r="EL345" s="42"/>
      <c r="EM345" s="42"/>
      <c r="EN345" s="42"/>
      <c r="EO345" s="42"/>
      <c r="EP345" s="42"/>
      <c r="EQ345" s="42"/>
      <c r="ER345" s="42"/>
      <c r="ES345" s="42"/>
      <c r="ET345" s="42"/>
      <c r="EU345" s="42"/>
      <c r="EV345" s="42"/>
      <c r="EW345" s="42"/>
      <c r="EX345" s="42"/>
      <c r="EY345" s="42"/>
      <c r="EZ345" s="42"/>
      <c r="FA345" s="42"/>
      <c r="FB345" s="42"/>
      <c r="FC345" s="42"/>
      <c r="FD345" s="42"/>
      <c r="FE345" s="42"/>
      <c r="FF345" s="42"/>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row>
    <row r="346" spans="1:227" s="2" customFormat="1" ht="17.05" customHeight="1" x14ac:dyDescent="0.4">
      <c r="A346" s="868" t="s">
        <v>38</v>
      </c>
      <c r="B346" s="868" t="s">
        <v>80</v>
      </c>
      <c r="C346" s="377" t="s">
        <v>104</v>
      </c>
      <c r="D346" s="16" t="s">
        <v>108</v>
      </c>
      <c r="E346" s="19"/>
      <c r="F346" s="219">
        <v>0.17599999999999999</v>
      </c>
      <c r="G346" s="124"/>
      <c r="H346" s="124">
        <v>1.105</v>
      </c>
      <c r="I346" s="124">
        <v>0.54800000000000004</v>
      </c>
      <c r="J346" s="124"/>
      <c r="K346" s="179">
        <f>SUM(F346:J346)</f>
        <v>1.829</v>
      </c>
      <c r="L346" s="518">
        <f t="shared" si="124"/>
        <v>9.622744669218152</v>
      </c>
      <c r="M346" s="667">
        <f t="shared" si="125"/>
        <v>60.415527610716232</v>
      </c>
      <c r="N346" s="504">
        <f t="shared" si="118"/>
        <v>5</v>
      </c>
      <c r="O346" s="675"/>
      <c r="P346" s="177">
        <f>[1]JH_2015!L57/1000000</f>
        <v>0.82565699999999997</v>
      </c>
      <c r="Q346" s="58"/>
      <c r="R346" s="58" t="s">
        <v>42</v>
      </c>
      <c r="S346" s="716">
        <f>+T346/P346</f>
        <v>0.25237477548182841</v>
      </c>
      <c r="T346" s="733">
        <f>[1]JH_2015!V57/1000000</f>
        <v>0.208375</v>
      </c>
      <c r="U346" s="613">
        <v>77.069999999999993</v>
      </c>
      <c r="V346" s="613">
        <v>53.5</v>
      </c>
      <c r="W346" s="613"/>
      <c r="X346" s="613"/>
      <c r="Y346" s="613"/>
      <c r="Z346" s="752">
        <v>8733</v>
      </c>
      <c r="AA346" s="755">
        <f>P346/Z346*1000000/365*1000</f>
        <v>259.02599022131449</v>
      </c>
      <c r="AB346" s="174"/>
      <c r="AC346" s="174"/>
      <c r="AD346" s="364"/>
      <c r="AE346" s="174"/>
      <c r="AF346" s="174"/>
      <c r="AG346" s="174"/>
      <c r="AH346" s="786">
        <f>K346</f>
        <v>1.829</v>
      </c>
      <c r="AI346" s="708"/>
      <c r="AJ346" s="708"/>
      <c r="AK346" s="708"/>
      <c r="AL346" s="792"/>
      <c r="AM346" s="177">
        <v>0.83</v>
      </c>
      <c r="AN346" s="177">
        <v>0.94899999999999995</v>
      </c>
      <c r="AO346" s="177">
        <f>AVERAGE(AN346,AP346)</f>
        <v>1.1719999999999999</v>
      </c>
      <c r="AP346" s="177">
        <v>1.395</v>
      </c>
      <c r="AQ346" s="178">
        <f>AM346</f>
        <v>0.83</v>
      </c>
      <c r="AR346" s="177">
        <v>1.0129999999999999</v>
      </c>
      <c r="AS346" s="177">
        <f>AVERAGE(AR346,AT346)</f>
        <v>1.1819999999999999</v>
      </c>
      <c r="AT346" s="177">
        <v>1.351</v>
      </c>
      <c r="AU346" s="177"/>
      <c r="AV346" s="177">
        <v>1.8029999999999999</v>
      </c>
      <c r="AW346" s="177"/>
      <c r="AX346" s="821">
        <v>2.5999999999999999E-2</v>
      </c>
      <c r="AY346" s="127"/>
      <c r="AZ346" s="127"/>
      <c r="BA346" s="851"/>
      <c r="BB346" s="851"/>
      <c r="BC346" s="226"/>
      <c r="BD346" s="226"/>
      <c r="BE346" s="90"/>
      <c r="BF346" s="90"/>
      <c r="BG346" s="90"/>
      <c r="BH346" s="90"/>
      <c r="BI346" s="90"/>
      <c r="BJ346" s="90"/>
      <c r="BK346" s="90"/>
      <c r="BL346" s="90"/>
      <c r="BM346" s="90"/>
      <c r="BN346" s="90"/>
      <c r="BO346" s="90"/>
      <c r="BP346" s="90"/>
      <c r="BQ346" s="90"/>
      <c r="BR346" s="90"/>
      <c r="BS346" s="90"/>
      <c r="BT346" s="90"/>
      <c r="BU346" s="90"/>
      <c r="BV346" s="90"/>
      <c r="BW346" s="90"/>
      <c r="BX346" s="90"/>
      <c r="BY346" s="90"/>
      <c r="BZ346" s="90"/>
      <c r="CA346" s="90"/>
      <c r="CB346" s="90"/>
      <c r="CC346" s="90"/>
      <c r="CD346" s="90"/>
      <c r="CE346" s="90"/>
      <c r="CF346" s="90"/>
      <c r="CG346" s="90"/>
      <c r="CH346" s="90"/>
      <c r="CI346" s="90"/>
      <c r="CJ346" s="90"/>
      <c r="CK346" s="90"/>
      <c r="CL346" s="90"/>
      <c r="CM346" s="90"/>
      <c r="CN346" s="90"/>
      <c r="CO346" s="90"/>
      <c r="CP346" s="90"/>
      <c r="CQ346" s="90"/>
      <c r="CR346" s="90"/>
      <c r="CS346" s="90"/>
      <c r="CT346" s="90"/>
      <c r="CU346" s="90"/>
      <c r="CV346" s="90"/>
      <c r="CW346" s="90"/>
      <c r="CX346" s="90"/>
      <c r="CY346" s="90"/>
      <c r="CZ346" s="90"/>
      <c r="DA346" s="90"/>
      <c r="DB346" s="90"/>
      <c r="DC346" s="90"/>
      <c r="DD346" s="90"/>
      <c r="DE346" s="90"/>
      <c r="DF346" s="90"/>
      <c r="DG346" s="90"/>
      <c r="DH346" s="90"/>
      <c r="DI346" s="90"/>
      <c r="DJ346" s="90"/>
      <c r="DK346" s="90"/>
      <c r="DL346" s="90"/>
      <c r="DM346" s="90"/>
      <c r="DN346" s="90"/>
      <c r="DO346" s="90"/>
      <c r="DP346" s="90"/>
      <c r="DQ346" s="90"/>
      <c r="DR346" s="90"/>
      <c r="DS346" s="90"/>
      <c r="DT346" s="90"/>
      <c r="DU346" s="90"/>
      <c r="DV346" s="90"/>
      <c r="DW346" s="90"/>
      <c r="DX346" s="90"/>
      <c r="DY346" s="90"/>
      <c r="DZ346" s="90"/>
      <c r="EA346" s="90"/>
      <c r="EB346" s="90"/>
      <c r="EC346" s="90"/>
      <c r="ED346" s="90"/>
      <c r="EE346" s="90"/>
      <c r="EF346" s="90"/>
      <c r="EG346" s="90"/>
      <c r="EH346" s="90"/>
      <c r="EI346" s="90"/>
      <c r="EJ346" s="90"/>
      <c r="EK346" s="90"/>
      <c r="EL346" s="90"/>
      <c r="EM346" s="90"/>
      <c r="EN346" s="90"/>
      <c r="EO346" s="90"/>
      <c r="EP346" s="90"/>
      <c r="EQ346" s="90"/>
      <c r="ER346" s="90"/>
      <c r="ES346" s="90"/>
      <c r="ET346" s="90"/>
      <c r="EU346" s="90"/>
      <c r="EV346" s="90"/>
      <c r="EW346" s="90"/>
      <c r="EX346" s="90"/>
      <c r="EY346" s="90"/>
      <c r="EZ346" s="90"/>
      <c r="FA346" s="90"/>
      <c r="FB346" s="90"/>
      <c r="FC346" s="90"/>
      <c r="FD346" s="90"/>
      <c r="FE346" s="90"/>
      <c r="FF346" s="90"/>
      <c r="FG346" s="90"/>
      <c r="FH346" s="90"/>
      <c r="FI346" s="90"/>
      <c r="FJ346" s="90"/>
      <c r="FK346" s="90"/>
      <c r="FL346" s="90"/>
      <c r="FM346" s="90"/>
      <c r="FN346" s="90"/>
      <c r="FO346" s="90"/>
      <c r="FP346" s="90"/>
      <c r="FQ346" s="90"/>
      <c r="FR346" s="90"/>
      <c r="FS346" s="90"/>
      <c r="FT346" s="90"/>
      <c r="FU346" s="90"/>
      <c r="FV346" s="90"/>
      <c r="FW346" s="90"/>
      <c r="FX346" s="90"/>
      <c r="FY346" s="90"/>
      <c r="FZ346" s="90"/>
      <c r="GA346" s="90"/>
      <c r="GB346" s="90"/>
      <c r="GC346" s="90"/>
      <c r="GD346" s="90"/>
      <c r="GE346" s="90"/>
      <c r="GF346" s="90"/>
      <c r="GG346" s="90"/>
      <c r="GH346" s="90"/>
      <c r="GI346" s="90"/>
      <c r="GJ346" s="90"/>
      <c r="GK346" s="90"/>
      <c r="GL346" s="90"/>
      <c r="GM346" s="90"/>
      <c r="GN346" s="90"/>
      <c r="GO346" s="90"/>
      <c r="GP346" s="90"/>
      <c r="GQ346" s="90"/>
      <c r="GR346" s="90"/>
      <c r="GS346" s="90"/>
      <c r="GT346" s="90"/>
      <c r="GU346" s="90"/>
      <c r="GV346" s="90"/>
      <c r="GW346" s="90"/>
      <c r="GX346" s="90"/>
      <c r="GY346" s="90"/>
      <c r="GZ346" s="90"/>
      <c r="HA346" s="90"/>
      <c r="HB346" s="90"/>
      <c r="HC346" s="90"/>
      <c r="HD346" s="90"/>
      <c r="HE346" s="90"/>
      <c r="HF346" s="90"/>
      <c r="HG346" s="90"/>
      <c r="HH346" s="90"/>
      <c r="HI346" s="90"/>
      <c r="HJ346" s="90"/>
      <c r="HK346" s="90"/>
      <c r="HL346" s="90"/>
      <c r="HM346" s="90"/>
      <c r="HN346" s="90"/>
      <c r="HO346" s="90"/>
      <c r="HP346" s="90"/>
      <c r="HQ346" s="90"/>
      <c r="HR346" s="90"/>
      <c r="HS346" s="90"/>
    </row>
    <row r="347" spans="1:227" s="2" customFormat="1" ht="17.05" customHeight="1" x14ac:dyDescent="0.4">
      <c r="A347" s="868" t="s">
        <v>38</v>
      </c>
      <c r="B347" s="868" t="s">
        <v>80</v>
      </c>
      <c r="C347" s="377" t="s">
        <v>104</v>
      </c>
      <c r="D347" s="16" t="s">
        <v>107</v>
      </c>
      <c r="E347" s="19"/>
      <c r="F347" s="219"/>
      <c r="G347" s="124"/>
      <c r="H347" s="124">
        <v>0.13</v>
      </c>
      <c r="I347" s="124"/>
      <c r="J347" s="124"/>
      <c r="K347" s="124">
        <v>0.13</v>
      </c>
      <c r="L347" s="518">
        <f t="shared" si="124"/>
        <v>0</v>
      </c>
      <c r="M347" s="667">
        <f t="shared" si="125"/>
        <v>100</v>
      </c>
      <c r="N347" s="504">
        <f t="shared" si="118"/>
        <v>3</v>
      </c>
      <c r="O347" s="675"/>
      <c r="P347" s="177">
        <f>[1]JH_2015!L56/1000000</f>
        <v>0.1106303</v>
      </c>
      <c r="Q347" s="58"/>
      <c r="R347" s="58" t="s">
        <v>42</v>
      </c>
      <c r="S347" s="716">
        <f>+T347/P347</f>
        <v>0.48078148572316987</v>
      </c>
      <c r="T347" s="733">
        <f>[1]JH_2015!V56/1000000</f>
        <v>5.3189E-2</v>
      </c>
      <c r="U347" s="58">
        <v>82.88</v>
      </c>
      <c r="V347" s="58">
        <v>53.8</v>
      </c>
      <c r="W347" s="58"/>
      <c r="X347" s="58"/>
      <c r="Y347" s="58"/>
      <c r="Z347" s="743">
        <v>4152</v>
      </c>
      <c r="AA347" s="755">
        <f>P347/Z347*1000000/365*1000</f>
        <v>73.000171562805178</v>
      </c>
      <c r="AB347" s="174"/>
      <c r="AC347" s="174"/>
      <c r="AD347" s="364"/>
      <c r="AE347" s="174"/>
      <c r="AF347" s="174"/>
      <c r="AG347" s="174"/>
      <c r="AH347" s="786">
        <f>K347</f>
        <v>0.13</v>
      </c>
      <c r="AI347" s="708"/>
      <c r="AJ347" s="708"/>
      <c r="AK347" s="708"/>
      <c r="AL347" s="792"/>
      <c r="AM347" s="177">
        <v>0.113</v>
      </c>
      <c r="AN347" s="177">
        <v>0.156</v>
      </c>
      <c r="AO347" s="177">
        <f>AVERAGE(AN347,AP347)</f>
        <v>0.191</v>
      </c>
      <c r="AP347" s="177">
        <v>0.22600000000000001</v>
      </c>
      <c r="AQ347" s="178">
        <f>AM347</f>
        <v>0.113</v>
      </c>
      <c r="AR347" s="177">
        <v>0.19600000000000001</v>
      </c>
      <c r="AS347" s="177">
        <f>AVERAGE(AR347,AT347)</f>
        <v>0.24049999999999999</v>
      </c>
      <c r="AT347" s="177">
        <v>0.28499999999999998</v>
      </c>
      <c r="AU347" s="177"/>
      <c r="AV347" s="177">
        <v>0.33400000000000002</v>
      </c>
      <c r="AW347" s="177"/>
      <c r="AX347" s="821">
        <v>-0.20399999999999999</v>
      </c>
      <c r="AY347" s="127"/>
      <c r="AZ347" s="127"/>
      <c r="BA347" s="127"/>
      <c r="BB347" s="127"/>
      <c r="BC347" s="90" t="s">
        <v>1789</v>
      </c>
      <c r="BD347" s="90" t="s">
        <v>1789</v>
      </c>
      <c r="BE347" s="90"/>
      <c r="BF347" s="90"/>
      <c r="BG347" s="90"/>
      <c r="BH347" s="90"/>
      <c r="BI347" s="90"/>
      <c r="BJ347" s="90"/>
      <c r="BK347" s="90"/>
      <c r="BL347" s="90"/>
      <c r="BM347" s="90"/>
      <c r="BN347" s="90"/>
      <c r="BO347" s="90"/>
      <c r="BP347" s="90"/>
      <c r="BQ347" s="90"/>
      <c r="BR347" s="90"/>
      <c r="BS347" s="90"/>
      <c r="BT347" s="90"/>
      <c r="BU347" s="90"/>
      <c r="BV347" s="90"/>
      <c r="BW347" s="90"/>
      <c r="BX347" s="90"/>
      <c r="BY347" s="90"/>
      <c r="BZ347" s="90"/>
      <c r="CA347" s="90"/>
      <c r="CB347" s="90"/>
      <c r="CC347" s="90"/>
      <c r="CD347" s="90"/>
      <c r="CE347" s="90"/>
      <c r="CF347" s="90"/>
      <c r="CG347" s="90"/>
      <c r="CH347" s="90"/>
      <c r="CI347" s="90"/>
      <c r="CJ347" s="90"/>
      <c r="CK347" s="90"/>
      <c r="CL347" s="90"/>
      <c r="CM347" s="90"/>
      <c r="CN347" s="90"/>
      <c r="CO347" s="90"/>
      <c r="CP347" s="90"/>
      <c r="CQ347" s="90"/>
      <c r="CR347" s="90"/>
      <c r="CS347" s="90"/>
      <c r="CT347" s="90"/>
      <c r="CU347" s="90"/>
      <c r="CV347" s="90"/>
      <c r="CW347" s="90"/>
      <c r="CX347" s="90"/>
      <c r="CY347" s="90"/>
      <c r="CZ347" s="90"/>
      <c r="DA347" s="90"/>
      <c r="DB347" s="90"/>
      <c r="DC347" s="90"/>
      <c r="DD347" s="90"/>
      <c r="DE347" s="90"/>
      <c r="DF347" s="90"/>
      <c r="DG347" s="90"/>
      <c r="DH347" s="90"/>
      <c r="DI347" s="90"/>
      <c r="DJ347" s="90"/>
      <c r="DK347" s="90"/>
      <c r="DL347" s="90"/>
      <c r="DM347" s="90"/>
      <c r="DN347" s="90"/>
      <c r="DO347" s="90"/>
      <c r="DP347" s="90"/>
      <c r="DQ347" s="90"/>
      <c r="DR347" s="90"/>
      <c r="DS347" s="90"/>
      <c r="DT347" s="90"/>
      <c r="DU347" s="90"/>
      <c r="DV347" s="90"/>
      <c r="DW347" s="90"/>
      <c r="DX347" s="90"/>
      <c r="DY347" s="90"/>
      <c r="DZ347" s="90"/>
      <c r="EA347" s="90"/>
      <c r="EB347" s="90"/>
      <c r="EC347" s="90"/>
      <c r="ED347" s="90"/>
      <c r="EE347" s="90"/>
      <c r="EF347" s="90"/>
      <c r="EG347" s="90"/>
      <c r="EH347" s="90"/>
      <c r="EI347" s="90"/>
      <c r="EJ347" s="90"/>
      <c r="EK347" s="90"/>
      <c r="EL347" s="90"/>
      <c r="EM347" s="90"/>
      <c r="EN347" s="90"/>
      <c r="EO347" s="90"/>
      <c r="EP347" s="90"/>
      <c r="EQ347" s="90"/>
      <c r="ER347" s="90"/>
      <c r="ES347" s="90"/>
      <c r="ET347" s="90"/>
      <c r="EU347" s="90"/>
      <c r="EV347" s="90"/>
      <c r="EW347" s="90"/>
      <c r="EX347" s="90"/>
      <c r="EY347" s="90"/>
      <c r="EZ347" s="90"/>
      <c r="FA347" s="90"/>
      <c r="FB347" s="90"/>
      <c r="FC347" s="90"/>
      <c r="FD347" s="90"/>
      <c r="FE347" s="90"/>
      <c r="FF347" s="90"/>
      <c r="FG347" s="90"/>
      <c r="FH347" s="90"/>
      <c r="FI347" s="90"/>
      <c r="FJ347" s="90"/>
      <c r="FK347" s="90"/>
      <c r="FL347" s="90"/>
      <c r="FM347" s="90"/>
      <c r="FN347" s="90"/>
      <c r="FO347" s="90"/>
      <c r="FP347" s="90"/>
      <c r="FQ347" s="90"/>
      <c r="FR347" s="90"/>
      <c r="FS347" s="90"/>
      <c r="FT347" s="90"/>
      <c r="FU347" s="90"/>
      <c r="FV347" s="90"/>
      <c r="FW347" s="90"/>
      <c r="FX347" s="90"/>
      <c r="FY347" s="90"/>
      <c r="FZ347" s="90"/>
      <c r="GA347" s="90"/>
      <c r="GB347" s="90"/>
      <c r="GC347" s="90"/>
      <c r="GD347" s="90"/>
      <c r="GE347" s="90"/>
      <c r="GF347" s="90"/>
      <c r="GG347" s="90"/>
      <c r="GH347" s="90"/>
      <c r="GI347" s="90"/>
      <c r="GJ347" s="90"/>
      <c r="GK347" s="90"/>
      <c r="GL347" s="90"/>
      <c r="GM347" s="90"/>
      <c r="GN347" s="90"/>
      <c r="GO347" s="90"/>
      <c r="GP347" s="90"/>
      <c r="GQ347" s="90"/>
      <c r="GR347" s="90"/>
      <c r="GS347" s="90"/>
      <c r="GT347" s="90"/>
      <c r="GU347" s="90"/>
      <c r="GV347" s="90"/>
      <c r="GW347" s="90"/>
      <c r="GX347" s="90"/>
      <c r="GY347" s="90"/>
      <c r="GZ347" s="90"/>
      <c r="HA347" s="90"/>
      <c r="HB347" s="90"/>
      <c r="HC347" s="90"/>
      <c r="HD347" s="90"/>
      <c r="HE347" s="90"/>
      <c r="HF347" s="90"/>
      <c r="HG347" s="90"/>
      <c r="HH347" s="90"/>
      <c r="HI347" s="90"/>
      <c r="HJ347" s="90"/>
      <c r="HK347" s="90"/>
      <c r="HL347" s="90"/>
      <c r="HM347" s="90"/>
      <c r="HN347" s="90"/>
      <c r="HO347" s="90"/>
      <c r="HP347" s="90"/>
      <c r="HQ347" s="90"/>
      <c r="HR347" s="90"/>
      <c r="HS347" s="90"/>
    </row>
    <row r="348" spans="1:227" s="2" customFormat="1" ht="17.05" customHeight="1" x14ac:dyDescent="0.4">
      <c r="A348" s="868" t="s">
        <v>38</v>
      </c>
      <c r="B348" s="868" t="s">
        <v>80</v>
      </c>
      <c r="C348" s="377" t="s">
        <v>104</v>
      </c>
      <c r="D348" s="16" t="s">
        <v>104</v>
      </c>
      <c r="E348" s="19"/>
      <c r="F348" s="219">
        <v>0.37</v>
      </c>
      <c r="G348" s="124">
        <v>0.51</v>
      </c>
      <c r="H348" s="124">
        <v>3.9180000000000001</v>
      </c>
      <c r="I348" s="124">
        <v>0.73</v>
      </c>
      <c r="J348" s="124"/>
      <c r="K348" s="177">
        <f>SUM(F348:J348)</f>
        <v>5.5280000000000005</v>
      </c>
      <c r="L348" s="518">
        <f t="shared" si="124"/>
        <v>6.693198263386396</v>
      </c>
      <c r="M348" s="667">
        <f t="shared" si="125"/>
        <v>80.101302460202589</v>
      </c>
      <c r="N348" s="504">
        <f t="shared" si="118"/>
        <v>3</v>
      </c>
      <c r="O348" s="675"/>
      <c r="P348" s="177">
        <f>[1]JH_2015!L53/1000000</f>
        <v>4.5595186999999999</v>
      </c>
      <c r="Q348" s="58"/>
      <c r="R348" s="58" t="s">
        <v>42</v>
      </c>
      <c r="S348" s="716">
        <f>+T348/P348</f>
        <v>0.11320032528871962</v>
      </c>
      <c r="T348" s="733">
        <f>[1]JH_2015!V53/1000000</f>
        <v>0.51613900000000001</v>
      </c>
      <c r="U348" s="58">
        <v>94.57</v>
      </c>
      <c r="V348" s="58">
        <v>49.55</v>
      </c>
      <c r="W348" s="58"/>
      <c r="X348" s="58"/>
      <c r="Y348" s="58"/>
      <c r="Z348" s="743">
        <v>52974</v>
      </c>
      <c r="AA348" s="755">
        <f>P348/Z348*1000000/365*1000</f>
        <v>235.81062511410352</v>
      </c>
      <c r="AB348" s="174"/>
      <c r="AC348" s="174"/>
      <c r="AD348" s="364"/>
      <c r="AE348" s="174"/>
      <c r="AF348" s="174"/>
      <c r="AG348" s="174"/>
      <c r="AH348" s="786">
        <f>K348</f>
        <v>5.5280000000000005</v>
      </c>
      <c r="AI348" s="708"/>
      <c r="AJ348" s="708"/>
      <c r="AK348" s="708"/>
      <c r="AL348" s="792"/>
      <c r="AM348" s="177">
        <v>4.0659999999999998</v>
      </c>
      <c r="AN348" s="177">
        <v>4.8220000000000001</v>
      </c>
      <c r="AO348" s="177">
        <f>AVERAGE(AN348,AP348)</f>
        <v>6.3410000000000002</v>
      </c>
      <c r="AP348" s="177">
        <v>7.86</v>
      </c>
      <c r="AQ348" s="178">
        <f>AM348</f>
        <v>4.0659999999999998</v>
      </c>
      <c r="AR348" s="177">
        <v>5.1539999999999999</v>
      </c>
      <c r="AS348" s="177">
        <f>AVERAGE(AR348,AT348)</f>
        <v>6.1970000000000001</v>
      </c>
      <c r="AT348" s="177">
        <v>7.24</v>
      </c>
      <c r="AU348" s="177"/>
      <c r="AV348" s="177">
        <v>10.179</v>
      </c>
      <c r="AW348" s="177"/>
      <c r="AX348" s="821">
        <v>-4.649</v>
      </c>
      <c r="AY348" s="142"/>
      <c r="AZ348" s="142"/>
      <c r="BA348" s="118"/>
      <c r="BB348" s="118"/>
      <c r="BC348" s="42"/>
      <c r="BD348" s="42"/>
      <c r="BE348" s="42"/>
      <c r="BF348" s="42"/>
      <c r="BG348" s="42"/>
      <c r="BH348" s="42"/>
      <c r="BI348" s="42"/>
      <c r="BJ348" s="42"/>
      <c r="BK348" s="42"/>
      <c r="BL348" s="42"/>
      <c r="BM348" s="42"/>
      <c r="BN348" s="42"/>
      <c r="BO348" s="42"/>
      <c r="BP348" s="42"/>
      <c r="BQ348" s="42"/>
      <c r="BR348" s="90"/>
      <c r="BS348" s="90"/>
      <c r="BT348" s="90"/>
      <c r="BU348" s="90"/>
      <c r="BV348" s="90"/>
      <c r="BW348" s="90"/>
      <c r="BX348" s="90"/>
      <c r="BY348" s="90"/>
      <c r="BZ348" s="90"/>
      <c r="CA348" s="90"/>
      <c r="CB348" s="90"/>
      <c r="CC348" s="90"/>
      <c r="CD348" s="90"/>
      <c r="CE348" s="90"/>
      <c r="CF348" s="90"/>
      <c r="CG348" s="90"/>
      <c r="CH348" s="90"/>
      <c r="CI348" s="90"/>
      <c r="CJ348" s="90"/>
      <c r="CK348" s="90"/>
      <c r="CL348" s="90"/>
      <c r="CM348" s="90"/>
      <c r="CN348" s="90"/>
      <c r="CO348" s="90"/>
      <c r="CP348" s="90"/>
      <c r="CQ348" s="90"/>
      <c r="CR348" s="90"/>
      <c r="CS348" s="90"/>
      <c r="CT348" s="90"/>
      <c r="CU348" s="90"/>
      <c r="CV348" s="90"/>
      <c r="CW348" s="90"/>
      <c r="CX348" s="90"/>
      <c r="CY348" s="90"/>
      <c r="CZ348" s="90"/>
      <c r="DA348" s="90"/>
      <c r="DB348" s="90"/>
      <c r="DC348" s="90"/>
      <c r="DD348" s="90"/>
      <c r="DE348" s="90"/>
      <c r="DF348" s="90"/>
      <c r="DG348" s="90"/>
      <c r="DH348" s="90"/>
      <c r="DI348" s="90"/>
      <c r="DJ348" s="90"/>
      <c r="DK348" s="90"/>
      <c r="DL348" s="90"/>
      <c r="DM348" s="90"/>
      <c r="DN348" s="90"/>
      <c r="DO348" s="90"/>
      <c r="DP348" s="90"/>
      <c r="DQ348" s="90"/>
      <c r="DR348" s="90"/>
      <c r="DS348" s="90"/>
      <c r="DT348" s="90"/>
      <c r="DU348" s="90"/>
      <c r="DV348" s="90"/>
      <c r="DW348" s="90"/>
      <c r="DX348" s="90"/>
      <c r="DY348" s="90"/>
      <c r="DZ348" s="90"/>
      <c r="EA348" s="90"/>
      <c r="EB348" s="90"/>
      <c r="EC348" s="90"/>
      <c r="ED348" s="90"/>
      <c r="EE348" s="90"/>
      <c r="EF348" s="90"/>
      <c r="EG348" s="90"/>
      <c r="EH348" s="90"/>
      <c r="EI348" s="90"/>
      <c r="EJ348" s="90"/>
      <c r="EK348" s="90"/>
      <c r="EL348" s="90"/>
      <c r="EM348" s="90"/>
      <c r="EN348" s="90"/>
      <c r="EO348" s="90"/>
      <c r="EP348" s="90"/>
      <c r="EQ348" s="90"/>
      <c r="ER348" s="90"/>
      <c r="ES348" s="90"/>
      <c r="ET348" s="90"/>
      <c r="EU348" s="90"/>
      <c r="EV348" s="90"/>
      <c r="EW348" s="90"/>
      <c r="EX348" s="90"/>
      <c r="EY348" s="90"/>
      <c r="EZ348" s="90"/>
      <c r="FA348" s="90"/>
      <c r="FB348" s="90"/>
      <c r="FC348" s="90"/>
      <c r="FD348" s="90"/>
      <c r="FE348" s="90"/>
      <c r="FF348" s="90"/>
      <c r="FG348" s="90"/>
      <c r="FH348" s="90"/>
      <c r="FI348" s="90"/>
      <c r="FJ348" s="90"/>
      <c r="FK348" s="90"/>
      <c r="FL348" s="90"/>
      <c r="FM348" s="90"/>
      <c r="FN348" s="90"/>
      <c r="FO348" s="90"/>
      <c r="FP348" s="90"/>
      <c r="FQ348" s="90"/>
      <c r="FR348" s="90"/>
      <c r="FS348" s="90"/>
      <c r="FT348" s="90"/>
      <c r="FU348" s="90"/>
      <c r="FV348" s="90"/>
      <c r="FW348" s="90"/>
      <c r="FX348" s="90"/>
      <c r="FY348" s="90"/>
      <c r="FZ348" s="90"/>
      <c r="GA348" s="90"/>
      <c r="GB348" s="90"/>
      <c r="GC348" s="90"/>
      <c r="GD348" s="90"/>
      <c r="GE348" s="90"/>
      <c r="GF348" s="90"/>
      <c r="GG348" s="90"/>
      <c r="GH348" s="90"/>
      <c r="GI348" s="90"/>
      <c r="GJ348" s="90"/>
      <c r="GK348" s="90"/>
      <c r="GL348" s="90"/>
      <c r="GM348" s="90"/>
      <c r="GN348" s="90"/>
      <c r="GO348" s="90"/>
      <c r="GP348" s="90"/>
      <c r="GQ348" s="90"/>
      <c r="GR348" s="90"/>
      <c r="GS348" s="90"/>
      <c r="GT348" s="90"/>
      <c r="GU348" s="90"/>
      <c r="GV348" s="90"/>
      <c r="GW348" s="90"/>
      <c r="GX348" s="90"/>
      <c r="GY348" s="90"/>
      <c r="GZ348" s="90"/>
      <c r="HA348" s="90"/>
      <c r="HB348" s="90"/>
      <c r="HC348" s="90"/>
      <c r="HD348" s="90"/>
      <c r="HE348" s="90"/>
      <c r="HF348" s="90"/>
      <c r="HG348" s="90"/>
      <c r="HH348" s="90"/>
      <c r="HI348" s="90"/>
      <c r="HJ348" s="90"/>
      <c r="HK348" s="90"/>
      <c r="HL348" s="90"/>
      <c r="HM348" s="90"/>
      <c r="HN348" s="90"/>
      <c r="HO348" s="90"/>
      <c r="HP348" s="90"/>
      <c r="HQ348" s="90"/>
      <c r="HR348" s="90"/>
      <c r="HS348" s="90"/>
    </row>
    <row r="349" spans="1:227" s="2" customFormat="1" ht="17.05" customHeight="1" x14ac:dyDescent="0.4">
      <c r="A349" s="868" t="s">
        <v>1008</v>
      </c>
      <c r="B349" s="868" t="s">
        <v>1009</v>
      </c>
      <c r="C349" s="365" t="s">
        <v>1017</v>
      </c>
      <c r="D349" s="365" t="s">
        <v>1021</v>
      </c>
      <c r="E349" s="431"/>
      <c r="F349" s="270"/>
      <c r="G349" s="1366"/>
      <c r="H349" s="271"/>
      <c r="I349" s="271"/>
      <c r="J349" s="271"/>
      <c r="K349" s="272">
        <f t="shared" ref="K349:K357" si="126">IF(ISNUMBER(F349),F349,0)+IF(ISNUMBER(G349),G349,0)+IF(ISNUMBER(H349),H349,0)</f>
        <v>0</v>
      </c>
      <c r="L349" s="524" t="str">
        <f t="shared" ref="L349:L357" si="127">IF(IF(ISNUMBER(K349),K349,0)&gt;0,IF(ISNUMBER(F349),F349,0)/K349*100,"")</f>
        <v/>
      </c>
      <c r="M349" s="525" t="str">
        <f t="shared" ref="M349:M357" si="128">IF(IF(ISNUMBER(K349),K349,0)&gt;0,(IF(ISNUMBER(G349),G349,0)+IF(ISNUMBER(H349),H349,0))/K349*100,"")</f>
        <v/>
      </c>
      <c r="N349" s="465">
        <f t="shared" si="118"/>
        <v>2</v>
      </c>
      <c r="O349" s="676"/>
      <c r="P349" s="537">
        <f t="shared" ref="P349:P357" si="129">AQ349</f>
        <v>0.43440033918333465</v>
      </c>
      <c r="Q349" s="273" t="s">
        <v>42</v>
      </c>
      <c r="R349" s="274"/>
      <c r="S349" s="275"/>
      <c r="T349" s="276"/>
      <c r="U349" s="111"/>
      <c r="V349" s="274"/>
      <c r="W349" s="274"/>
      <c r="X349" s="274"/>
      <c r="Y349" s="274"/>
      <c r="Z349" s="277"/>
      <c r="AA349" s="278"/>
      <c r="AB349" s="279"/>
      <c r="AC349" s="279"/>
      <c r="AD349" s="279"/>
      <c r="AE349" s="279"/>
      <c r="AF349" s="279"/>
      <c r="AG349" s="279"/>
      <c r="AH349" s="280"/>
      <c r="AI349" s="388"/>
      <c r="AJ349" s="388"/>
      <c r="AK349" s="388"/>
      <c r="AL349" s="389"/>
      <c r="AM349" s="390"/>
      <c r="AN349" s="388"/>
      <c r="AO349" s="272"/>
      <c r="AP349" s="282"/>
      <c r="AQ349" s="283">
        <v>0.43440033918333465</v>
      </c>
      <c r="AR349" s="272">
        <v>0.47318128807816551</v>
      </c>
      <c r="AS349" s="272">
        <v>0.51343577394289164</v>
      </c>
      <c r="AT349" s="272">
        <v>0.55509056224747755</v>
      </c>
      <c r="AU349" s="272"/>
      <c r="AV349" s="282"/>
      <c r="AW349" s="558">
        <f t="shared" ref="AW349:AW357" si="130">K349-AT349</f>
        <v>-0.55509056224747755</v>
      </c>
      <c r="AX349" s="552"/>
      <c r="AY349" s="167"/>
      <c r="AZ349" s="167"/>
      <c r="BA349" s="167"/>
      <c r="BB349" s="167"/>
    </row>
    <row r="350" spans="1:227" s="2" customFormat="1" ht="17.05" customHeight="1" x14ac:dyDescent="0.4">
      <c r="A350" s="868" t="s">
        <v>1008</v>
      </c>
      <c r="B350" s="868" t="s">
        <v>1009</v>
      </c>
      <c r="C350" s="594" t="s">
        <v>1017</v>
      </c>
      <c r="D350" s="365" t="s">
        <v>1023</v>
      </c>
      <c r="E350" s="433"/>
      <c r="F350" s="519" t="s">
        <v>202</v>
      </c>
      <c r="G350" s="860" t="s">
        <v>1024</v>
      </c>
      <c r="H350" s="124"/>
      <c r="I350" s="124"/>
      <c r="J350" s="124"/>
      <c r="K350" s="252">
        <f t="shared" si="126"/>
        <v>0</v>
      </c>
      <c r="L350" s="520" t="str">
        <f t="shared" si="127"/>
        <v/>
      </c>
      <c r="M350" s="521" t="str">
        <f t="shared" si="128"/>
        <v/>
      </c>
      <c r="N350" s="348">
        <f t="shared" si="118"/>
        <v>2</v>
      </c>
      <c r="O350" s="254"/>
      <c r="P350" s="534">
        <f t="shared" si="129"/>
        <v>7.7130933264597148E-2</v>
      </c>
      <c r="Q350" s="227" t="s">
        <v>42</v>
      </c>
      <c r="R350" s="254"/>
      <c r="S350" s="305"/>
      <c r="T350" s="306"/>
      <c r="U350" s="90"/>
      <c r="V350" s="254"/>
      <c r="W350" s="254"/>
      <c r="X350" s="254"/>
      <c r="Y350" s="254"/>
      <c r="Z350" s="258">
        <v>1369</v>
      </c>
      <c r="AA350" s="259">
        <f>AR350/Z350*1000000000/365</f>
        <v>166.17303807322781</v>
      </c>
      <c r="AB350" s="260"/>
      <c r="AC350" s="260"/>
      <c r="AD350" s="260"/>
      <c r="AE350" s="260"/>
      <c r="AF350" s="260"/>
      <c r="AG350" s="260"/>
      <c r="AH350" s="121"/>
      <c r="AI350" s="261">
        <v>1425</v>
      </c>
      <c r="AJ350" s="261">
        <v>1481</v>
      </c>
      <c r="AK350" s="261">
        <v>1537</v>
      </c>
      <c r="AL350" s="342"/>
      <c r="AM350" s="371"/>
      <c r="AN350" s="261"/>
      <c r="AO350" s="252"/>
      <c r="AP350" s="263"/>
      <c r="AQ350" s="264">
        <v>7.7130933264597148E-2</v>
      </c>
      <c r="AR350" s="252">
        <v>8.3034174529620849E-2</v>
      </c>
      <c r="AS350" s="252">
        <v>8.9153410034644526E-2</v>
      </c>
      <c r="AT350" s="252">
        <v>9.5488639779668219E-2</v>
      </c>
      <c r="AU350" s="252"/>
      <c r="AV350" s="263"/>
      <c r="AW350" s="557">
        <f t="shared" si="130"/>
        <v>-9.5488639779668219E-2</v>
      </c>
      <c r="AX350" s="551"/>
      <c r="AY350" s="167"/>
      <c r="AZ350" s="167"/>
      <c r="BA350" s="167"/>
      <c r="BB350" s="167"/>
    </row>
    <row r="351" spans="1:227" s="2" customFormat="1" ht="17.05" customHeight="1" x14ac:dyDescent="0.4">
      <c r="A351" s="868" t="s">
        <v>1008</v>
      </c>
      <c r="B351" s="868" t="s">
        <v>1009</v>
      </c>
      <c r="C351" s="594" t="s">
        <v>1017</v>
      </c>
      <c r="D351" s="365" t="s">
        <v>1025</v>
      </c>
      <c r="E351" s="433"/>
      <c r="F351" s="219"/>
      <c r="G351" s="860" t="s">
        <v>1024</v>
      </c>
      <c r="H351" s="124"/>
      <c r="I351" s="124"/>
      <c r="J351" s="124"/>
      <c r="K351" s="252">
        <f t="shared" si="126"/>
        <v>0</v>
      </c>
      <c r="L351" s="520" t="str">
        <f t="shared" si="127"/>
        <v/>
      </c>
      <c r="M351" s="521" t="str">
        <f t="shared" si="128"/>
        <v/>
      </c>
      <c r="N351" s="504">
        <f t="shared" si="118"/>
        <v>2</v>
      </c>
      <c r="O351" s="676"/>
      <c r="P351" s="534">
        <f t="shared" si="129"/>
        <v>0.22131016996536007</v>
      </c>
      <c r="Q351" s="227" t="s">
        <v>42</v>
      </c>
      <c r="R351" s="254"/>
      <c r="S351" s="305"/>
      <c r="T351" s="306"/>
      <c r="U351" s="90"/>
      <c r="V351" s="254"/>
      <c r="W351" s="254"/>
      <c r="X351" s="254"/>
      <c r="Y351" s="254"/>
      <c r="Z351" s="258">
        <v>4491</v>
      </c>
      <c r="AA351" s="259">
        <f>AR351/Z351*1000000000/365</f>
        <v>147.10352476437805</v>
      </c>
      <c r="AB351" s="260"/>
      <c r="AC351" s="260"/>
      <c r="AD351" s="260"/>
      <c r="AE351" s="260"/>
      <c r="AF351" s="260"/>
      <c r="AG351" s="260"/>
      <c r="AH351" s="121"/>
      <c r="AI351" s="261">
        <v>4709</v>
      </c>
      <c r="AJ351" s="261">
        <v>4928</v>
      </c>
      <c r="AK351" s="261">
        <v>5147</v>
      </c>
      <c r="AL351" s="342"/>
      <c r="AM351" s="371"/>
      <c r="AN351" s="261"/>
      <c r="AO351" s="252"/>
      <c r="AP351" s="263"/>
      <c r="AQ351" s="264">
        <v>0.22131016996536007</v>
      </c>
      <c r="AR351" s="252">
        <v>0.24113430434663996</v>
      </c>
      <c r="AS351" s="252">
        <v>0.26185240908287999</v>
      </c>
      <c r="AT351" s="252">
        <v>0.28341520557912003</v>
      </c>
      <c r="AU351" s="252"/>
      <c r="AV351" s="263"/>
      <c r="AW351" s="557">
        <f t="shared" si="130"/>
        <v>-0.28341520557912003</v>
      </c>
      <c r="AX351" s="551"/>
      <c r="AY351" s="167"/>
      <c r="AZ351" s="167"/>
      <c r="BA351" s="167"/>
      <c r="BB351" s="167"/>
    </row>
    <row r="352" spans="1:227" s="2" customFormat="1" ht="17.05" customHeight="1" x14ac:dyDescent="0.4">
      <c r="A352" s="868" t="s">
        <v>1008</v>
      </c>
      <c r="B352" s="868" t="s">
        <v>1009</v>
      </c>
      <c r="C352" s="594" t="s">
        <v>1017</v>
      </c>
      <c r="D352" s="365" t="s">
        <v>1026</v>
      </c>
      <c r="E352" s="433"/>
      <c r="F352" s="219"/>
      <c r="G352" s="860" t="s">
        <v>1024</v>
      </c>
      <c r="H352" s="124"/>
      <c r="I352" s="124"/>
      <c r="J352" s="124"/>
      <c r="K352" s="252">
        <f t="shared" si="126"/>
        <v>0</v>
      </c>
      <c r="L352" s="520" t="str">
        <f t="shared" si="127"/>
        <v/>
      </c>
      <c r="M352" s="521" t="str">
        <f t="shared" si="128"/>
        <v/>
      </c>
      <c r="N352" s="504">
        <f t="shared" si="118"/>
        <v>2</v>
      </c>
      <c r="O352" s="676"/>
      <c r="P352" s="534">
        <f t="shared" si="129"/>
        <v>0.20007948258666666</v>
      </c>
      <c r="Q352" s="227" t="s">
        <v>42</v>
      </c>
      <c r="R352" s="254"/>
      <c r="S352" s="305"/>
      <c r="T352" s="306"/>
      <c r="U352" s="90"/>
      <c r="V352" s="254"/>
      <c r="W352" s="254"/>
      <c r="X352" s="254"/>
      <c r="Y352" s="254"/>
      <c r="Z352" s="258">
        <v>4116</v>
      </c>
      <c r="AA352" s="259">
        <f>AR352/Z352*1000000000/365</f>
        <v>145.19017666958061</v>
      </c>
      <c r="AB352" s="260"/>
      <c r="AC352" s="260"/>
      <c r="AD352" s="260"/>
      <c r="AE352" s="260"/>
      <c r="AF352" s="260"/>
      <c r="AG352" s="260"/>
      <c r="AH352" s="121"/>
      <c r="AI352" s="261">
        <v>4316</v>
      </c>
      <c r="AJ352" s="261">
        <v>4516</v>
      </c>
      <c r="AK352" s="261">
        <v>4716</v>
      </c>
      <c r="AL352" s="342"/>
      <c r="AM352" s="371"/>
      <c r="AN352" s="261"/>
      <c r="AO352" s="252"/>
      <c r="AP352" s="263"/>
      <c r="AQ352" s="264">
        <v>0.20007948258666666</v>
      </c>
      <c r="AR352" s="252">
        <v>0.21812501001777773</v>
      </c>
      <c r="AS352" s="252">
        <v>0.23694194544888894</v>
      </c>
      <c r="AT352" s="252">
        <v>0.25653028887999996</v>
      </c>
      <c r="AU352" s="252"/>
      <c r="AV352" s="263"/>
      <c r="AW352" s="557">
        <f t="shared" si="130"/>
        <v>-0.25653028887999996</v>
      </c>
      <c r="AX352" s="551"/>
      <c r="AY352" s="167"/>
      <c r="AZ352" s="167"/>
      <c r="BA352" s="167"/>
      <c r="BB352" s="167"/>
    </row>
    <row r="353" spans="1:227" s="2" customFormat="1" ht="17.05" customHeight="1" x14ac:dyDescent="0.4">
      <c r="A353" s="868" t="s">
        <v>1008</v>
      </c>
      <c r="B353" s="868" t="s">
        <v>1009</v>
      </c>
      <c r="C353" s="858" t="s">
        <v>1017</v>
      </c>
      <c r="D353" s="365" t="s">
        <v>1028</v>
      </c>
      <c r="E353" s="433"/>
      <c r="F353" s="219"/>
      <c r="G353" s="124"/>
      <c r="H353" s="124"/>
      <c r="I353" s="124"/>
      <c r="J353" s="124"/>
      <c r="K353" s="252">
        <f t="shared" si="126"/>
        <v>0</v>
      </c>
      <c r="L353" s="520" t="str">
        <f t="shared" si="127"/>
        <v/>
      </c>
      <c r="M353" s="521" t="str">
        <f t="shared" si="128"/>
        <v/>
      </c>
      <c r="N353" s="504">
        <f t="shared" si="118"/>
        <v>2</v>
      </c>
      <c r="O353" s="676"/>
      <c r="P353" s="534">
        <f t="shared" si="129"/>
        <v>0.24861017514456954</v>
      </c>
      <c r="Q353" s="227" t="s">
        <v>42</v>
      </c>
      <c r="R353" s="254"/>
      <c r="S353" s="305"/>
      <c r="T353" s="306"/>
      <c r="U353" s="90"/>
      <c r="V353" s="254"/>
      <c r="W353" s="254"/>
      <c r="X353" s="254"/>
      <c r="Y353" s="254"/>
      <c r="Z353" s="258"/>
      <c r="AA353" s="259"/>
      <c r="AB353" s="260"/>
      <c r="AC353" s="260"/>
      <c r="AD353" s="260"/>
      <c r="AE353" s="260"/>
      <c r="AF353" s="260"/>
      <c r="AG353" s="260"/>
      <c r="AH353" s="121"/>
      <c r="AI353" s="261"/>
      <c r="AJ353" s="261"/>
      <c r="AK353" s="261"/>
      <c r="AL353" s="342"/>
      <c r="AM353" s="371"/>
      <c r="AN353" s="261"/>
      <c r="AO353" s="252"/>
      <c r="AP353" s="263"/>
      <c r="AQ353" s="264">
        <v>0.24861017514456954</v>
      </c>
      <c r="AR353" s="252">
        <v>0.27063410844144048</v>
      </c>
      <c r="AS353" s="252">
        <v>0.29357987429831123</v>
      </c>
      <c r="AT353" s="252">
        <v>0.31744747271518214</v>
      </c>
      <c r="AU353" s="252"/>
      <c r="AV353" s="263"/>
      <c r="AW353" s="557">
        <f t="shared" si="130"/>
        <v>-0.31744747271518214</v>
      </c>
      <c r="AX353" s="551"/>
      <c r="AY353" s="167"/>
      <c r="AZ353" s="167"/>
      <c r="BA353" s="167"/>
      <c r="BB353" s="167"/>
    </row>
    <row r="354" spans="1:227" s="2" customFormat="1" ht="17.05" customHeight="1" x14ac:dyDescent="0.4">
      <c r="A354" s="868" t="s">
        <v>1008</v>
      </c>
      <c r="B354" s="868" t="s">
        <v>1009</v>
      </c>
      <c r="C354" s="858" t="s">
        <v>1017</v>
      </c>
      <c r="D354" s="412" t="s">
        <v>1019</v>
      </c>
      <c r="E354" s="423"/>
      <c r="F354" s="219">
        <v>0.53300000000000003</v>
      </c>
      <c r="G354" s="860" t="s">
        <v>1020</v>
      </c>
      <c r="H354" s="124"/>
      <c r="I354" s="124"/>
      <c r="J354" s="124"/>
      <c r="K354" s="252">
        <f t="shared" si="126"/>
        <v>0.53300000000000003</v>
      </c>
      <c r="L354" s="520">
        <f t="shared" si="127"/>
        <v>100</v>
      </c>
      <c r="M354" s="521">
        <f t="shared" si="128"/>
        <v>0</v>
      </c>
      <c r="N354" s="504">
        <f t="shared" si="118"/>
        <v>5</v>
      </c>
      <c r="O354" s="676"/>
      <c r="P354" s="534">
        <f t="shared" si="129"/>
        <v>0.35199999999999998</v>
      </c>
      <c r="Q354" s="227" t="s">
        <v>42</v>
      </c>
      <c r="R354" s="254"/>
      <c r="S354" s="305"/>
      <c r="T354" s="306"/>
      <c r="U354" s="90"/>
      <c r="V354" s="254"/>
      <c r="W354" s="254"/>
      <c r="X354" s="254"/>
      <c r="Y354" s="254"/>
      <c r="Z354" s="258">
        <v>5911</v>
      </c>
      <c r="AA354" s="259">
        <f>AR354/Z354*1000000000/365</f>
        <v>171.03009712562834</v>
      </c>
      <c r="AB354" s="260"/>
      <c r="AC354" s="260"/>
      <c r="AD354" s="260"/>
      <c r="AE354" s="260"/>
      <c r="AF354" s="260"/>
      <c r="AG354" s="260"/>
      <c r="AH354" s="121"/>
      <c r="AI354" s="373">
        <v>6198</v>
      </c>
      <c r="AJ354" s="373">
        <v>6468</v>
      </c>
      <c r="AK354" s="373">
        <v>6721</v>
      </c>
      <c r="AL354" s="342">
        <v>6984</v>
      </c>
      <c r="AM354" s="371"/>
      <c r="AN354" s="373"/>
      <c r="AO354" s="292"/>
      <c r="AP354" s="295"/>
      <c r="AQ354" s="264">
        <v>0.35199999999999998</v>
      </c>
      <c r="AR354" s="292">
        <v>0.36899999999999999</v>
      </c>
      <c r="AS354" s="292">
        <v>0.38500000000000001</v>
      </c>
      <c r="AT354" s="292">
        <v>0.4</v>
      </c>
      <c r="AU354" s="292">
        <v>0.41599999999999998</v>
      </c>
      <c r="AV354" s="295"/>
      <c r="AW354" s="559">
        <f t="shared" si="130"/>
        <v>0.13300000000000001</v>
      </c>
      <c r="AX354" s="551"/>
      <c r="AY354" s="167"/>
      <c r="AZ354" s="167"/>
      <c r="BA354" s="296"/>
      <c r="BB354" s="167"/>
    </row>
    <row r="355" spans="1:227" s="2" customFormat="1" ht="17.05" customHeight="1" x14ac:dyDescent="0.4">
      <c r="A355" s="868" t="s">
        <v>1008</v>
      </c>
      <c r="B355" s="868" t="s">
        <v>1009</v>
      </c>
      <c r="C355" s="858" t="s">
        <v>1017</v>
      </c>
      <c r="D355" s="412" t="s">
        <v>1022</v>
      </c>
      <c r="E355" s="423"/>
      <c r="F355" s="219">
        <v>0.245</v>
      </c>
      <c r="G355" s="860" t="s">
        <v>1020</v>
      </c>
      <c r="H355" s="124"/>
      <c r="I355" s="124"/>
      <c r="J355" s="124"/>
      <c r="K355" s="252">
        <f t="shared" si="126"/>
        <v>0.245</v>
      </c>
      <c r="L355" s="520">
        <f t="shared" si="127"/>
        <v>100</v>
      </c>
      <c r="M355" s="521">
        <f t="shared" si="128"/>
        <v>0</v>
      </c>
      <c r="N355" s="504">
        <f t="shared" si="118"/>
        <v>4</v>
      </c>
      <c r="O355" s="676"/>
      <c r="P355" s="534">
        <f t="shared" si="129"/>
        <v>0.21</v>
      </c>
      <c r="Q355" s="227" t="s">
        <v>42</v>
      </c>
      <c r="R355" s="254"/>
      <c r="S355" s="305"/>
      <c r="T355" s="306"/>
      <c r="U355" s="90"/>
      <c r="V355" s="254"/>
      <c r="W355" s="254"/>
      <c r="X355" s="254"/>
      <c r="Y355" s="254"/>
      <c r="Z355" s="258">
        <v>3805</v>
      </c>
      <c r="AA355" s="259">
        <f>AR355/Z355*1000000000/365</f>
        <v>159.84735297823701</v>
      </c>
      <c r="AB355" s="260"/>
      <c r="AC355" s="260"/>
      <c r="AD355" s="260"/>
      <c r="AE355" s="260"/>
      <c r="AF355" s="260"/>
      <c r="AG355" s="260"/>
      <c r="AH355" s="121"/>
      <c r="AI355" s="373">
        <v>4027</v>
      </c>
      <c r="AJ355" s="373">
        <v>4238</v>
      </c>
      <c r="AK355" s="373">
        <v>4438</v>
      </c>
      <c r="AL355" s="342">
        <v>4647</v>
      </c>
      <c r="AM355" s="371"/>
      <c r="AN355" s="373"/>
      <c r="AO355" s="292"/>
      <c r="AP355" s="295"/>
      <c r="AQ355" s="264">
        <v>0.21</v>
      </c>
      <c r="AR355" s="292">
        <v>0.222</v>
      </c>
      <c r="AS355" s="292">
        <v>0.23300000000000001</v>
      </c>
      <c r="AT355" s="292">
        <v>0.24399999999999999</v>
      </c>
      <c r="AU355" s="292">
        <v>0.25600000000000001</v>
      </c>
      <c r="AV355" s="295"/>
      <c r="AW355" s="559">
        <f t="shared" si="130"/>
        <v>1.0000000000000009E-3</v>
      </c>
      <c r="AX355" s="551"/>
      <c r="AY355" s="167"/>
      <c r="AZ355" s="167"/>
      <c r="BA355" s="296"/>
      <c r="BB355" s="167"/>
    </row>
    <row r="356" spans="1:227" s="2" customFormat="1" ht="17.05" customHeight="1" x14ac:dyDescent="0.4">
      <c r="A356" s="868" t="s">
        <v>1008</v>
      </c>
      <c r="B356" s="868" t="s">
        <v>1009</v>
      </c>
      <c r="C356" s="594" t="s">
        <v>1017</v>
      </c>
      <c r="D356" s="365" t="s">
        <v>1027</v>
      </c>
      <c r="E356" s="433"/>
      <c r="F356" s="219">
        <v>1.1000000000000001</v>
      </c>
      <c r="G356" s="860" t="s">
        <v>1024</v>
      </c>
      <c r="H356" s="124"/>
      <c r="I356" s="124"/>
      <c r="J356" s="124"/>
      <c r="K356" s="252">
        <f t="shared" si="126"/>
        <v>1.1000000000000001</v>
      </c>
      <c r="L356" s="520">
        <f t="shared" si="127"/>
        <v>100</v>
      </c>
      <c r="M356" s="521">
        <f t="shared" si="128"/>
        <v>0</v>
      </c>
      <c r="N356" s="504">
        <f t="shared" si="118"/>
        <v>5</v>
      </c>
      <c r="O356" s="676"/>
      <c r="P356" s="534">
        <f t="shared" si="129"/>
        <v>0.16047651873686006</v>
      </c>
      <c r="Q356" s="227" t="s">
        <v>42</v>
      </c>
      <c r="R356" s="254"/>
      <c r="S356" s="305"/>
      <c r="T356" s="306"/>
      <c r="U356" s="90"/>
      <c r="V356" s="254"/>
      <c r="W356" s="254"/>
      <c r="X356" s="254"/>
      <c r="Y356" s="254"/>
      <c r="Z356" s="258">
        <v>3165</v>
      </c>
      <c r="AA356" s="259">
        <f>AR356/Z356*1000000000/365</f>
        <v>142.46598583166835</v>
      </c>
      <c r="AB356" s="260"/>
      <c r="AC356" s="260"/>
      <c r="AD356" s="260"/>
      <c r="AE356" s="260"/>
      <c r="AF356" s="260"/>
      <c r="AG356" s="260"/>
      <c r="AH356" s="121"/>
      <c r="AI356" s="373">
        <v>3127</v>
      </c>
      <c r="AJ356" s="373">
        <v>3086</v>
      </c>
      <c r="AK356" s="373">
        <v>3037</v>
      </c>
      <c r="AL356" s="342"/>
      <c r="AM356" s="371"/>
      <c r="AN356" s="373"/>
      <c r="AO356" s="292"/>
      <c r="AP356" s="295"/>
      <c r="AQ356" s="264">
        <v>0.16047651873686006</v>
      </c>
      <c r="AR356" s="292">
        <v>0.16458026848238907</v>
      </c>
      <c r="AS356" s="292">
        <v>0.16837376914361774</v>
      </c>
      <c r="AT356" s="292">
        <v>0.17155721883337882</v>
      </c>
      <c r="AU356" s="292"/>
      <c r="AV356" s="295"/>
      <c r="AW356" s="559">
        <f t="shared" si="130"/>
        <v>0.92844278116662127</v>
      </c>
      <c r="AX356" s="551"/>
      <c r="AY356" s="167"/>
      <c r="AZ356" s="167"/>
      <c r="BA356" s="296"/>
      <c r="BB356" s="167"/>
    </row>
    <row r="357" spans="1:227" s="2" customFormat="1" ht="17.05" customHeight="1" x14ac:dyDescent="0.4">
      <c r="A357" s="868" t="s">
        <v>1008</v>
      </c>
      <c r="B357" s="868" t="s">
        <v>1009</v>
      </c>
      <c r="C357" s="594" t="s">
        <v>1017</v>
      </c>
      <c r="D357" s="365" t="s">
        <v>1018</v>
      </c>
      <c r="E357" s="433"/>
      <c r="F357" s="219" t="s">
        <v>202</v>
      </c>
      <c r="G357" s="124">
        <v>1.6859999999999999</v>
      </c>
      <c r="H357" s="124"/>
      <c r="I357" s="124"/>
      <c r="J357" s="124"/>
      <c r="K357" s="252">
        <f t="shared" si="126"/>
        <v>1.6859999999999999</v>
      </c>
      <c r="L357" s="520">
        <f t="shared" si="127"/>
        <v>0</v>
      </c>
      <c r="M357" s="521">
        <f t="shared" si="128"/>
        <v>100</v>
      </c>
      <c r="N357" s="504">
        <f t="shared" si="118"/>
        <v>5</v>
      </c>
      <c r="O357" s="676"/>
      <c r="P357" s="534">
        <f t="shared" si="129"/>
        <v>0.3284128891482353</v>
      </c>
      <c r="Q357" s="227" t="s">
        <v>42</v>
      </c>
      <c r="R357" s="254"/>
      <c r="S357" s="305"/>
      <c r="T357" s="306"/>
      <c r="U357" s="90"/>
      <c r="V357" s="254"/>
      <c r="W357" s="254"/>
      <c r="X357" s="254"/>
      <c r="Y357" s="254"/>
      <c r="Z357" s="258">
        <v>6462</v>
      </c>
      <c r="AA357" s="259">
        <f>AR357/Z357*1000000000/365</f>
        <v>144.52244963738917</v>
      </c>
      <c r="AB357" s="260"/>
      <c r="AC357" s="260"/>
      <c r="AD357" s="260"/>
      <c r="AE357" s="260"/>
      <c r="AF357" s="260"/>
      <c r="AG357" s="260"/>
      <c r="AH357" s="121"/>
      <c r="AI357" s="261">
        <v>6462</v>
      </c>
      <c r="AJ357" s="261">
        <v>6451</v>
      </c>
      <c r="AK357" s="261">
        <v>6430</v>
      </c>
      <c r="AL357" s="342"/>
      <c r="AM357" s="371"/>
      <c r="AN357" s="261"/>
      <c r="AO357" s="252"/>
      <c r="AP357" s="263"/>
      <c r="AQ357" s="264">
        <v>0.3284128891482353</v>
      </c>
      <c r="AR357" s="252">
        <v>0.34087498538823524</v>
      </c>
      <c r="AS357" s="252">
        <v>0.35273561027294115</v>
      </c>
      <c r="AT357" s="252">
        <v>0.36398773037647059</v>
      </c>
      <c r="AU357" s="252"/>
      <c r="AV357" s="263"/>
      <c r="AW357" s="557">
        <f t="shared" si="130"/>
        <v>1.3220122696235292</v>
      </c>
      <c r="AX357" s="551"/>
      <c r="AY357" s="167"/>
      <c r="AZ357" s="167"/>
      <c r="BA357" s="296"/>
      <c r="BB357" s="167"/>
    </row>
    <row r="358" spans="1:227" s="2" customFormat="1" ht="17.05" customHeight="1" x14ac:dyDescent="0.4">
      <c r="A358" s="868" t="s">
        <v>198</v>
      </c>
      <c r="B358" s="868" t="s">
        <v>276</v>
      </c>
      <c r="C358" s="889" t="s">
        <v>292</v>
      </c>
      <c r="D358" s="16" t="s">
        <v>298</v>
      </c>
      <c r="E358" s="19"/>
      <c r="F358" s="178">
        <v>0.154</v>
      </c>
      <c r="G358" s="177"/>
      <c r="H358" s="177"/>
      <c r="I358" s="177"/>
      <c r="J358" s="177"/>
      <c r="K358" s="179">
        <f t="shared" ref="K358:K363" si="131">SUM(F358:H358)</f>
        <v>0.154</v>
      </c>
      <c r="L358" s="518">
        <f t="shared" ref="L358:L391" si="132">IF(K358&gt;0,IF(ISNUMBER(F358),F358,0)/K358*100,"")</f>
        <v>100</v>
      </c>
      <c r="M358" s="667">
        <f t="shared" ref="M358:M391" si="133">IF(K358&gt;0,(IF(ISNUMBER(G358),G358,0)+IF(ISNUMBER(H358),H358,0))/K358*100,"")</f>
        <v>0</v>
      </c>
      <c r="N358" s="504">
        <f t="shared" si="118"/>
        <v>5</v>
      </c>
      <c r="O358" s="57"/>
      <c r="P358" s="177">
        <v>4.8000000000000001E-2</v>
      </c>
      <c r="Q358" s="222"/>
      <c r="R358" s="222" t="s">
        <v>42</v>
      </c>
      <c r="S358" s="220">
        <v>47.2</v>
      </c>
      <c r="T358" s="220">
        <v>3.9E-2</v>
      </c>
      <c r="U358" s="368">
        <v>48.5</v>
      </c>
      <c r="V358" s="58">
        <v>46.46</v>
      </c>
      <c r="W358" s="368">
        <v>48.5</v>
      </c>
      <c r="X358" s="58">
        <v>46.46</v>
      </c>
      <c r="Y358" s="58"/>
      <c r="Z358" s="743">
        <v>1078</v>
      </c>
      <c r="AA358" s="234">
        <v>121.99151142399676</v>
      </c>
      <c r="AB358" s="763">
        <f t="shared" ref="AB358:AB374" si="134">O358/AA358*1000000/365*1000</f>
        <v>0</v>
      </c>
      <c r="AC358" s="174"/>
      <c r="AD358" s="174" t="s">
        <v>42</v>
      </c>
      <c r="AE358" s="364"/>
      <c r="AF358" s="174"/>
      <c r="AG358" s="174"/>
      <c r="AH358" s="175"/>
      <c r="AI358" s="174"/>
      <c r="AJ358" s="174"/>
      <c r="AK358" s="174"/>
      <c r="AL358" s="175"/>
      <c r="AM358" s="179">
        <f t="shared" ref="AM358:AM374" si="135">K358</f>
        <v>0.154</v>
      </c>
      <c r="AN358" s="177">
        <v>8.4000000000000005E-2</v>
      </c>
      <c r="AO358" s="177">
        <v>9.4E-2</v>
      </c>
      <c r="AP358" s="177">
        <v>0.115</v>
      </c>
      <c r="AQ358" s="178">
        <v>0.14000000000000001</v>
      </c>
      <c r="AR358" s="179">
        <f t="shared" ref="AR358:AR374" si="136">AN358</f>
        <v>8.4000000000000005E-2</v>
      </c>
      <c r="AS358" s="177">
        <v>0.1</v>
      </c>
      <c r="AT358" s="179">
        <f t="shared" ref="AT358:AT374" si="137">AVERAGE(AS358,AV358)</f>
        <v>0.11700000000000001</v>
      </c>
      <c r="AU358" s="179"/>
      <c r="AV358" s="177">
        <v>0.13400000000000001</v>
      </c>
      <c r="AW358" s="177"/>
      <c r="AX358" s="546">
        <v>0.18</v>
      </c>
      <c r="AY358" s="828">
        <v>-2.5999999999999999E-2</v>
      </c>
      <c r="AZ358" s="164"/>
      <c r="BA358" s="165"/>
      <c r="BB358" s="167"/>
      <c r="BC358" s="120"/>
      <c r="BD358" s="90"/>
      <c r="BE358" s="90"/>
      <c r="BF358" s="90"/>
      <c r="BG358" s="90"/>
      <c r="BH358" s="90"/>
      <c r="BI358" s="90"/>
      <c r="BJ358" s="90"/>
      <c r="BK358" s="90"/>
      <c r="BL358" s="90"/>
      <c r="BM358" s="167"/>
      <c r="BN358" s="167"/>
      <c r="BO358" s="167"/>
      <c r="BP358" s="167"/>
      <c r="BQ358" s="167"/>
      <c r="BR358" s="167"/>
      <c r="BS358" s="167"/>
      <c r="BT358" s="167"/>
      <c r="BU358" s="167"/>
      <c r="BV358" s="167"/>
      <c r="BW358" s="167"/>
      <c r="BX358" s="167"/>
      <c r="BY358" s="167"/>
      <c r="BZ358" s="167"/>
      <c r="CA358" s="167"/>
      <c r="CB358" s="167"/>
      <c r="CC358" s="167"/>
      <c r="CD358" s="167"/>
      <c r="CE358" s="167"/>
      <c r="CF358" s="167"/>
      <c r="CG358" s="167"/>
      <c r="CH358" s="167"/>
      <c r="CI358" s="167"/>
      <c r="CJ358" s="167"/>
      <c r="CK358" s="167"/>
      <c r="CL358" s="167"/>
      <c r="CM358" s="167"/>
      <c r="CN358" s="167"/>
      <c r="CO358" s="167"/>
      <c r="CP358" s="167"/>
      <c r="CQ358" s="167"/>
      <c r="CR358" s="167"/>
      <c r="CS358" s="167"/>
      <c r="CT358" s="167"/>
      <c r="CU358" s="167"/>
      <c r="CV358" s="167"/>
      <c r="CW358" s="167"/>
      <c r="CX358" s="167"/>
      <c r="CY358" s="167"/>
      <c r="CZ358" s="167"/>
      <c r="DA358" s="167"/>
      <c r="DB358" s="167"/>
      <c r="DC358" s="167"/>
      <c r="DD358" s="167"/>
      <c r="DE358" s="167"/>
      <c r="DF358" s="167"/>
      <c r="DG358" s="167"/>
      <c r="DH358" s="167"/>
      <c r="DI358" s="167"/>
      <c r="DJ358" s="167"/>
      <c r="DK358" s="167"/>
      <c r="DL358" s="167"/>
      <c r="DM358" s="167"/>
      <c r="DN358" s="167"/>
      <c r="DO358" s="167"/>
      <c r="DP358" s="167"/>
      <c r="DQ358" s="167"/>
      <c r="DR358" s="167"/>
      <c r="DS358" s="167"/>
      <c r="DT358" s="167"/>
      <c r="DU358" s="167"/>
      <c r="DV358" s="167"/>
      <c r="DW358" s="167"/>
      <c r="DX358" s="167"/>
      <c r="DY358" s="167"/>
      <c r="DZ358" s="167"/>
      <c r="EA358" s="167"/>
      <c r="EB358" s="167"/>
      <c r="EC358" s="167"/>
      <c r="ED358" s="167"/>
      <c r="EE358" s="167"/>
      <c r="EF358" s="167"/>
      <c r="EG358" s="167"/>
      <c r="EH358" s="167"/>
      <c r="EI358" s="167"/>
      <c r="EJ358" s="167"/>
      <c r="EK358" s="167"/>
      <c r="EL358" s="167"/>
      <c r="EM358" s="167"/>
      <c r="EN358" s="167"/>
      <c r="EO358" s="167"/>
      <c r="EP358" s="167"/>
      <c r="EQ358" s="167"/>
      <c r="ER358" s="167"/>
      <c r="ES358" s="167"/>
      <c r="ET358" s="167"/>
      <c r="EU358" s="167"/>
      <c r="EV358" s="167"/>
      <c r="EW358" s="167"/>
      <c r="EX358" s="167"/>
      <c r="EY358" s="167"/>
      <c r="EZ358" s="167"/>
      <c r="FA358" s="167"/>
      <c r="FB358" s="167"/>
      <c r="FC358" s="167"/>
      <c r="FD358" s="167"/>
      <c r="FE358" s="167"/>
      <c r="FF358" s="167"/>
      <c r="FG358" s="167"/>
      <c r="FH358" s="167"/>
      <c r="FI358" s="167"/>
      <c r="FJ358" s="167"/>
      <c r="FK358" s="167"/>
      <c r="FL358" s="167"/>
      <c r="FM358" s="167"/>
      <c r="FN358" s="167"/>
      <c r="FO358" s="167"/>
      <c r="FP358" s="167"/>
      <c r="FQ358" s="167"/>
      <c r="FR358" s="167"/>
      <c r="FS358" s="167"/>
      <c r="FT358" s="167"/>
      <c r="FU358" s="167"/>
      <c r="FV358" s="167"/>
      <c r="FW358" s="167"/>
      <c r="FX358" s="167"/>
      <c r="FY358" s="167"/>
      <c r="FZ358" s="167"/>
      <c r="GA358" s="167"/>
      <c r="GB358" s="167"/>
      <c r="GC358" s="167"/>
      <c r="GD358" s="167"/>
      <c r="GE358" s="167"/>
      <c r="GF358" s="167"/>
      <c r="GG358" s="167"/>
      <c r="GH358" s="167"/>
      <c r="GI358" s="167"/>
      <c r="GJ358" s="167"/>
      <c r="GK358" s="167"/>
      <c r="GL358" s="167"/>
      <c r="GM358" s="167"/>
      <c r="GN358" s="167"/>
      <c r="GO358" s="167"/>
      <c r="GP358" s="167"/>
      <c r="GQ358" s="167"/>
      <c r="GR358" s="167"/>
      <c r="GS358" s="167"/>
      <c r="GT358" s="167"/>
      <c r="GU358" s="167"/>
      <c r="GV358" s="167"/>
      <c r="GW358" s="167"/>
      <c r="GX358" s="167"/>
      <c r="GY358" s="167"/>
      <c r="GZ358" s="167"/>
      <c r="HA358" s="167"/>
      <c r="HB358" s="167"/>
      <c r="HC358" s="167"/>
      <c r="HD358" s="167"/>
      <c r="HE358" s="167"/>
      <c r="HF358" s="167"/>
      <c r="HG358" s="167"/>
      <c r="HH358" s="167"/>
      <c r="HI358" s="167"/>
      <c r="HJ358" s="167"/>
      <c r="HK358" s="167"/>
      <c r="HL358" s="167"/>
      <c r="HM358" s="167"/>
      <c r="HN358" s="167"/>
      <c r="HO358" s="167"/>
      <c r="HP358" s="167"/>
      <c r="HQ358" s="167"/>
      <c r="HR358" s="167"/>
      <c r="HS358" s="167"/>
    </row>
    <row r="359" spans="1:227" s="2" customFormat="1" ht="17.05" customHeight="1" x14ac:dyDescent="0.4">
      <c r="A359" s="868" t="s">
        <v>198</v>
      </c>
      <c r="B359" s="868" t="s">
        <v>276</v>
      </c>
      <c r="C359" s="889" t="s">
        <v>292</v>
      </c>
      <c r="D359" s="168" t="s">
        <v>295</v>
      </c>
      <c r="E359" s="218"/>
      <c r="F359" s="178">
        <v>1.0389999999999999</v>
      </c>
      <c r="G359" s="177"/>
      <c r="H359" s="177">
        <v>0.06</v>
      </c>
      <c r="I359" s="177"/>
      <c r="J359" s="177"/>
      <c r="K359" s="179">
        <f t="shared" si="131"/>
        <v>1.099</v>
      </c>
      <c r="L359" s="518">
        <f t="shared" si="132"/>
        <v>94.540491355777974</v>
      </c>
      <c r="M359" s="667">
        <f t="shared" si="133"/>
        <v>5.4595086442220202</v>
      </c>
      <c r="N359" s="504">
        <f t="shared" si="118"/>
        <v>2</v>
      </c>
      <c r="O359" s="57"/>
      <c r="P359" s="177">
        <v>1.421</v>
      </c>
      <c r="Q359" s="222"/>
      <c r="R359" s="222" t="s">
        <v>42</v>
      </c>
      <c r="S359" s="220">
        <v>25.3</v>
      </c>
      <c r="T359" s="220">
        <v>0.35099999999999998</v>
      </c>
      <c r="U359" s="368">
        <v>48.5</v>
      </c>
      <c r="V359" s="58">
        <v>58.66</v>
      </c>
      <c r="W359" s="368">
        <v>48.5</v>
      </c>
      <c r="X359" s="58">
        <v>58.66</v>
      </c>
      <c r="Y359" s="58">
        <v>38.5</v>
      </c>
      <c r="Z359" s="743">
        <v>30764</v>
      </c>
      <c r="AA359" s="234">
        <v>126.54891057507173</v>
      </c>
      <c r="AB359" s="763">
        <f t="shared" si="134"/>
        <v>0</v>
      </c>
      <c r="AC359" s="174"/>
      <c r="AD359" s="174" t="s">
        <v>42</v>
      </c>
      <c r="AE359" s="364" t="s">
        <v>208</v>
      </c>
      <c r="AF359" s="174"/>
      <c r="AG359" s="174"/>
      <c r="AH359" s="175" t="s">
        <v>42</v>
      </c>
      <c r="AI359" s="174"/>
      <c r="AJ359" s="174"/>
      <c r="AK359" s="174"/>
      <c r="AL359" s="175"/>
      <c r="AM359" s="179">
        <f t="shared" si="135"/>
        <v>1.099</v>
      </c>
      <c r="AN359" s="177">
        <v>1.39</v>
      </c>
      <c r="AO359" s="177">
        <v>1.5660000000000001</v>
      </c>
      <c r="AP359" s="177">
        <v>1.909</v>
      </c>
      <c r="AQ359" s="178">
        <v>2.327</v>
      </c>
      <c r="AR359" s="179">
        <f t="shared" si="136"/>
        <v>1.39</v>
      </c>
      <c r="AS359" s="177">
        <v>1.66</v>
      </c>
      <c r="AT359" s="179">
        <f t="shared" si="137"/>
        <v>1.9455</v>
      </c>
      <c r="AU359" s="179"/>
      <c r="AV359" s="177">
        <v>2.2309999999999999</v>
      </c>
      <c r="AW359" s="177"/>
      <c r="AX359" s="546">
        <v>2.9980000000000002</v>
      </c>
      <c r="AY359" s="828">
        <v>-1.899</v>
      </c>
      <c r="AZ359" s="164"/>
      <c r="BA359" s="165"/>
      <c r="BB359" s="167"/>
      <c r="BC359" s="120"/>
      <c r="BD359" s="90"/>
      <c r="BE359" s="90"/>
      <c r="BF359" s="90"/>
      <c r="BG359" s="90"/>
      <c r="BH359" s="90"/>
      <c r="BI359" s="90"/>
      <c r="BJ359" s="90"/>
      <c r="BK359" s="90"/>
      <c r="BL359" s="90"/>
      <c r="BM359" s="167"/>
      <c r="BN359" s="167"/>
      <c r="BO359" s="167"/>
      <c r="BP359" s="167"/>
      <c r="BQ359" s="167"/>
      <c r="BR359" s="167"/>
      <c r="BS359" s="167"/>
      <c r="BT359" s="167"/>
      <c r="BU359" s="167"/>
      <c r="BV359" s="167"/>
      <c r="BW359" s="167"/>
      <c r="BX359" s="167"/>
      <c r="BY359" s="167"/>
      <c r="BZ359" s="167"/>
      <c r="CA359" s="167"/>
      <c r="CB359" s="167"/>
      <c r="CC359" s="167"/>
      <c r="CD359" s="167"/>
      <c r="CE359" s="167"/>
      <c r="CF359" s="167"/>
      <c r="CG359" s="167"/>
      <c r="CH359" s="167"/>
      <c r="CI359" s="167"/>
      <c r="CJ359" s="167"/>
      <c r="CK359" s="167"/>
      <c r="CL359" s="167"/>
      <c r="CM359" s="167"/>
      <c r="CN359" s="167"/>
      <c r="CO359" s="167"/>
      <c r="CP359" s="167"/>
      <c r="CQ359" s="167"/>
      <c r="CR359" s="167"/>
      <c r="CS359" s="167"/>
      <c r="CT359" s="167"/>
      <c r="CU359" s="167"/>
      <c r="CV359" s="167"/>
      <c r="CW359" s="167"/>
      <c r="CX359" s="167"/>
      <c r="CY359" s="167"/>
      <c r="CZ359" s="167"/>
      <c r="DA359" s="167"/>
      <c r="DB359" s="167"/>
      <c r="DC359" s="167"/>
      <c r="DD359" s="167"/>
      <c r="DE359" s="167"/>
      <c r="DF359" s="167"/>
      <c r="DG359" s="167"/>
      <c r="DH359" s="167"/>
      <c r="DI359" s="167"/>
      <c r="DJ359" s="167"/>
      <c r="DK359" s="167"/>
      <c r="DL359" s="167"/>
      <c r="DM359" s="167"/>
      <c r="DN359" s="167"/>
      <c r="DO359" s="167"/>
      <c r="DP359" s="167"/>
      <c r="DQ359" s="167"/>
      <c r="DR359" s="167"/>
      <c r="DS359" s="167"/>
      <c r="DT359" s="167"/>
      <c r="DU359" s="167"/>
      <c r="DV359" s="167"/>
      <c r="DW359" s="167"/>
      <c r="DX359" s="167"/>
      <c r="DY359" s="167"/>
      <c r="DZ359" s="167"/>
      <c r="EA359" s="167"/>
      <c r="EB359" s="167"/>
      <c r="EC359" s="167"/>
      <c r="ED359" s="167"/>
      <c r="EE359" s="167"/>
      <c r="EF359" s="167"/>
      <c r="EG359" s="167"/>
      <c r="EH359" s="167"/>
      <c r="EI359" s="167"/>
      <c r="EJ359" s="167"/>
      <c r="EK359" s="167"/>
      <c r="EL359" s="167"/>
      <c r="EM359" s="167"/>
      <c r="EN359" s="167"/>
      <c r="EO359" s="167"/>
      <c r="EP359" s="167"/>
      <c r="EQ359" s="167"/>
      <c r="ER359" s="167"/>
      <c r="ES359" s="167"/>
      <c r="ET359" s="167"/>
      <c r="EU359" s="167"/>
      <c r="EV359" s="167"/>
      <c r="EW359" s="167"/>
      <c r="EX359" s="167"/>
      <c r="EY359" s="167"/>
      <c r="EZ359" s="167"/>
      <c r="FA359" s="167"/>
      <c r="FB359" s="167"/>
      <c r="FC359" s="167"/>
      <c r="FD359" s="167"/>
      <c r="FE359" s="167"/>
      <c r="FF359" s="167"/>
      <c r="FG359" s="167"/>
      <c r="FH359" s="167"/>
      <c r="FI359" s="167"/>
      <c r="FJ359" s="167"/>
      <c r="FK359" s="167"/>
      <c r="FL359" s="167"/>
      <c r="FM359" s="167"/>
      <c r="FN359" s="167"/>
      <c r="FO359" s="167"/>
      <c r="FP359" s="167"/>
      <c r="FQ359" s="167"/>
      <c r="FR359" s="167"/>
      <c r="FS359" s="167"/>
      <c r="FT359" s="167"/>
      <c r="FU359" s="167"/>
      <c r="FV359" s="167"/>
      <c r="FW359" s="167"/>
      <c r="FX359" s="167"/>
      <c r="FY359" s="167"/>
      <c r="FZ359" s="167"/>
      <c r="GA359" s="167"/>
      <c r="GB359" s="167"/>
      <c r="GC359" s="167"/>
      <c r="GD359" s="167"/>
      <c r="GE359" s="167"/>
      <c r="GF359" s="167"/>
      <c r="GG359" s="167"/>
      <c r="GH359" s="167"/>
      <c r="GI359" s="167"/>
      <c r="GJ359" s="167"/>
      <c r="GK359" s="167"/>
      <c r="GL359" s="167"/>
      <c r="GM359" s="167"/>
      <c r="GN359" s="167"/>
      <c r="GO359" s="167"/>
      <c r="GP359" s="167"/>
      <c r="GQ359" s="167"/>
      <c r="GR359" s="167"/>
      <c r="GS359" s="167"/>
      <c r="GT359" s="167"/>
      <c r="GU359" s="167"/>
      <c r="GV359" s="167"/>
      <c r="GW359" s="167"/>
      <c r="GX359" s="167"/>
      <c r="GY359" s="167"/>
      <c r="GZ359" s="167"/>
      <c r="HA359" s="167"/>
      <c r="HB359" s="167"/>
      <c r="HC359" s="167"/>
      <c r="HD359" s="167"/>
      <c r="HE359" s="167"/>
      <c r="HF359" s="167"/>
      <c r="HG359" s="167"/>
      <c r="HH359" s="167"/>
      <c r="HI359" s="167"/>
      <c r="HJ359" s="167"/>
      <c r="HK359" s="167"/>
      <c r="HL359" s="167"/>
      <c r="HM359" s="167"/>
      <c r="HN359" s="167"/>
      <c r="HO359" s="167"/>
      <c r="HP359" s="167"/>
      <c r="HQ359" s="167"/>
      <c r="HR359" s="167"/>
      <c r="HS359" s="167"/>
    </row>
    <row r="360" spans="1:227" s="2" customFormat="1" ht="17.05" customHeight="1" x14ac:dyDescent="0.4">
      <c r="A360" s="868" t="s">
        <v>198</v>
      </c>
      <c r="B360" s="868" t="s">
        <v>276</v>
      </c>
      <c r="C360" s="889" t="s">
        <v>292</v>
      </c>
      <c r="D360" s="16" t="s">
        <v>296</v>
      </c>
      <c r="E360" s="19"/>
      <c r="F360" s="178">
        <v>1.5940000000000001</v>
      </c>
      <c r="G360" s="177"/>
      <c r="H360" s="177">
        <v>0.185</v>
      </c>
      <c r="I360" s="177"/>
      <c r="J360" s="177"/>
      <c r="K360" s="179">
        <f t="shared" si="131"/>
        <v>1.7790000000000001</v>
      </c>
      <c r="L360" s="518">
        <f t="shared" si="132"/>
        <v>89.600899381675092</v>
      </c>
      <c r="M360" s="667">
        <f t="shared" si="133"/>
        <v>10.399100618324901</v>
      </c>
      <c r="N360" s="504">
        <f t="shared" si="118"/>
        <v>3</v>
      </c>
      <c r="O360" s="57"/>
      <c r="P360" s="177">
        <v>1.228</v>
      </c>
      <c r="Q360" s="222"/>
      <c r="R360" s="222" t="s">
        <v>42</v>
      </c>
      <c r="S360" s="220">
        <v>46.1</v>
      </c>
      <c r="T360" s="220">
        <v>0.61099999999999999</v>
      </c>
      <c r="U360" s="368">
        <v>48.5</v>
      </c>
      <c r="V360" s="58">
        <v>85.91</v>
      </c>
      <c r="W360" s="368">
        <v>48.5</v>
      </c>
      <c r="X360" s="58">
        <v>85.91</v>
      </c>
      <c r="Y360" s="58">
        <v>33.1</v>
      </c>
      <c r="Z360" s="743">
        <v>5595</v>
      </c>
      <c r="AA360" s="234">
        <v>601.31967142874623</v>
      </c>
      <c r="AB360" s="763">
        <f t="shared" si="134"/>
        <v>0</v>
      </c>
      <c r="AC360" s="174"/>
      <c r="AD360" s="174" t="s">
        <v>42</v>
      </c>
      <c r="AE360" s="364"/>
      <c r="AF360" s="174"/>
      <c r="AG360" s="174"/>
      <c r="AH360" s="175"/>
      <c r="AI360" s="174"/>
      <c r="AJ360" s="174"/>
      <c r="AK360" s="174"/>
      <c r="AL360" s="175"/>
      <c r="AM360" s="179">
        <f t="shared" si="135"/>
        <v>1.7790000000000001</v>
      </c>
      <c r="AN360" s="177">
        <v>1.327</v>
      </c>
      <c r="AO360" s="177">
        <v>1.64</v>
      </c>
      <c r="AP360" s="177">
        <v>2.3519999999999999</v>
      </c>
      <c r="AQ360" s="178">
        <v>3.3980000000000001</v>
      </c>
      <c r="AR360" s="179">
        <f t="shared" si="136"/>
        <v>1.327</v>
      </c>
      <c r="AS360" s="177">
        <v>1.7250000000000001</v>
      </c>
      <c r="AT360" s="179">
        <f t="shared" si="137"/>
        <v>2.2149999999999999</v>
      </c>
      <c r="AU360" s="179"/>
      <c r="AV360" s="177">
        <v>2.7050000000000001</v>
      </c>
      <c r="AW360" s="177"/>
      <c r="AX360" s="546">
        <v>4.2889999999999997</v>
      </c>
      <c r="AY360" s="828">
        <v>-2.5099999999999998</v>
      </c>
      <c r="AZ360" s="164"/>
      <c r="BA360" s="165"/>
      <c r="BB360" s="167"/>
      <c r="BC360" s="120"/>
      <c r="BD360" s="90"/>
      <c r="BE360" s="90"/>
      <c r="BF360" s="90"/>
      <c r="BG360" s="90"/>
      <c r="BH360" s="90"/>
      <c r="BI360" s="90"/>
      <c r="BJ360" s="90"/>
      <c r="BK360" s="90"/>
      <c r="BL360" s="90"/>
      <c r="BM360" s="167"/>
      <c r="BN360" s="167"/>
      <c r="BO360" s="167"/>
      <c r="BP360" s="167"/>
      <c r="BQ360" s="167"/>
      <c r="BR360" s="167"/>
      <c r="BS360" s="167"/>
      <c r="BT360" s="167"/>
      <c r="BU360" s="167"/>
      <c r="BV360" s="167"/>
      <c r="BW360" s="167"/>
      <c r="BX360" s="167"/>
      <c r="BY360" s="167"/>
      <c r="BZ360" s="167"/>
      <c r="CA360" s="167"/>
      <c r="CB360" s="167"/>
      <c r="CC360" s="167"/>
      <c r="CD360" s="167"/>
      <c r="CE360" s="167"/>
      <c r="CF360" s="167"/>
      <c r="CG360" s="167"/>
      <c r="CH360" s="167"/>
      <c r="CI360" s="167"/>
      <c r="CJ360" s="167"/>
      <c r="CK360" s="167"/>
      <c r="CL360" s="167"/>
      <c r="CM360" s="167"/>
      <c r="CN360" s="167"/>
      <c r="CO360" s="167"/>
      <c r="CP360" s="167"/>
      <c r="CQ360" s="167"/>
      <c r="CR360" s="167"/>
      <c r="CS360" s="167"/>
      <c r="CT360" s="167"/>
      <c r="CU360" s="167"/>
      <c r="CV360" s="167"/>
      <c r="CW360" s="167"/>
      <c r="CX360" s="167"/>
      <c r="CY360" s="167"/>
      <c r="CZ360" s="167"/>
      <c r="DA360" s="167"/>
      <c r="DB360" s="167"/>
      <c r="DC360" s="167"/>
      <c r="DD360" s="167"/>
      <c r="DE360" s="167"/>
      <c r="DF360" s="167"/>
      <c r="DG360" s="167"/>
      <c r="DH360" s="167"/>
      <c r="DI360" s="167"/>
      <c r="DJ360" s="167"/>
      <c r="DK360" s="167"/>
      <c r="DL360" s="167"/>
      <c r="DM360" s="167"/>
      <c r="DN360" s="167"/>
      <c r="DO360" s="167"/>
      <c r="DP360" s="167"/>
      <c r="DQ360" s="167"/>
      <c r="DR360" s="167"/>
      <c r="DS360" s="167"/>
      <c r="DT360" s="167"/>
      <c r="DU360" s="167"/>
      <c r="DV360" s="167"/>
      <c r="DW360" s="167"/>
      <c r="DX360" s="167"/>
      <c r="DY360" s="167"/>
      <c r="DZ360" s="167"/>
      <c r="EA360" s="167"/>
      <c r="EB360" s="167"/>
      <c r="EC360" s="167"/>
      <c r="ED360" s="167"/>
      <c r="EE360" s="167"/>
      <c r="EF360" s="167"/>
      <c r="EG360" s="167"/>
      <c r="EH360" s="167"/>
      <c r="EI360" s="167"/>
      <c r="EJ360" s="167"/>
      <c r="EK360" s="167"/>
      <c r="EL360" s="167"/>
      <c r="EM360" s="167"/>
      <c r="EN360" s="167"/>
      <c r="EO360" s="167"/>
      <c r="EP360" s="167"/>
      <c r="EQ360" s="167"/>
      <c r="ER360" s="167"/>
      <c r="ES360" s="167"/>
      <c r="ET360" s="167"/>
      <c r="EU360" s="167"/>
      <c r="EV360" s="167"/>
      <c r="EW360" s="167"/>
      <c r="EX360" s="167"/>
      <c r="EY360" s="167"/>
      <c r="EZ360" s="167"/>
      <c r="FA360" s="167"/>
      <c r="FB360" s="167"/>
      <c r="FC360" s="167"/>
      <c r="FD360" s="167"/>
      <c r="FE360" s="167"/>
      <c r="FF360" s="167"/>
      <c r="FG360" s="167"/>
      <c r="FH360" s="167"/>
      <c r="FI360" s="167"/>
      <c r="FJ360" s="167"/>
      <c r="FK360" s="167"/>
      <c r="FL360" s="167"/>
      <c r="FM360" s="167"/>
      <c r="FN360" s="167"/>
      <c r="FO360" s="167"/>
      <c r="FP360" s="167"/>
      <c r="FQ360" s="167"/>
      <c r="FR360" s="167"/>
      <c r="FS360" s="167"/>
      <c r="FT360" s="167"/>
      <c r="FU360" s="167"/>
      <c r="FV360" s="167"/>
      <c r="FW360" s="167"/>
      <c r="FX360" s="167"/>
      <c r="FY360" s="167"/>
      <c r="FZ360" s="167"/>
      <c r="GA360" s="167"/>
      <c r="GB360" s="167"/>
      <c r="GC360" s="167"/>
      <c r="GD360" s="167"/>
      <c r="GE360" s="167"/>
      <c r="GF360" s="167"/>
      <c r="GG360" s="167"/>
      <c r="GH360" s="167"/>
      <c r="GI360" s="167"/>
      <c r="GJ360" s="167"/>
      <c r="GK360" s="167"/>
      <c r="GL360" s="167"/>
      <c r="GM360" s="167"/>
      <c r="GN360" s="167"/>
      <c r="GO360" s="167"/>
      <c r="GP360" s="167"/>
      <c r="GQ360" s="167"/>
      <c r="GR360" s="167"/>
      <c r="GS360" s="167"/>
      <c r="GT360" s="167"/>
      <c r="GU360" s="167"/>
      <c r="GV360" s="167"/>
      <c r="GW360" s="167"/>
      <c r="GX360" s="167"/>
      <c r="GY360" s="167"/>
      <c r="GZ360" s="167"/>
      <c r="HA360" s="167"/>
      <c r="HB360" s="167"/>
      <c r="HC360" s="167"/>
      <c r="HD360" s="167"/>
      <c r="HE360" s="167"/>
      <c r="HF360" s="167"/>
      <c r="HG360" s="167"/>
      <c r="HH360" s="167"/>
      <c r="HI360" s="167"/>
      <c r="HJ360" s="167"/>
      <c r="HK360" s="167"/>
      <c r="HL360" s="167"/>
      <c r="HM360" s="167"/>
      <c r="HN360" s="167"/>
      <c r="HO360" s="167"/>
      <c r="HP360" s="167"/>
      <c r="HQ360" s="167"/>
      <c r="HR360" s="167"/>
      <c r="HS360" s="167"/>
    </row>
    <row r="361" spans="1:227" s="2" customFormat="1" ht="17.05" customHeight="1" x14ac:dyDescent="0.4">
      <c r="A361" s="868" t="s">
        <v>198</v>
      </c>
      <c r="B361" s="868" t="s">
        <v>276</v>
      </c>
      <c r="C361" s="889" t="s">
        <v>292</v>
      </c>
      <c r="D361" s="168" t="s">
        <v>294</v>
      </c>
      <c r="E361" s="218"/>
      <c r="F361" s="178">
        <v>1.1299999999999999</v>
      </c>
      <c r="G361" s="177"/>
      <c r="H361" s="177">
        <v>0.45</v>
      </c>
      <c r="I361" s="177"/>
      <c r="J361" s="177"/>
      <c r="K361" s="179">
        <f t="shared" si="131"/>
        <v>1.5799999999999998</v>
      </c>
      <c r="L361" s="518">
        <f t="shared" si="132"/>
        <v>71.51898734177216</v>
      </c>
      <c r="M361" s="667">
        <f t="shared" si="133"/>
        <v>28.481012658227851</v>
      </c>
      <c r="N361" s="504">
        <f t="shared" si="118"/>
        <v>2</v>
      </c>
      <c r="O361" s="57"/>
      <c r="P361" s="177">
        <v>3.1059999999999999</v>
      </c>
      <c r="Q361" s="222"/>
      <c r="R361" s="222" t="s">
        <v>42</v>
      </c>
      <c r="S361" s="220">
        <v>45.8</v>
      </c>
      <c r="T361" s="220">
        <v>1.5149999999999999</v>
      </c>
      <c r="U361" s="368">
        <v>48.5</v>
      </c>
      <c r="V361" s="58">
        <v>73.17</v>
      </c>
      <c r="W361" s="368">
        <v>48.5</v>
      </c>
      <c r="X361" s="58">
        <v>73.17</v>
      </c>
      <c r="Y361" s="58">
        <v>41.9</v>
      </c>
      <c r="Z361" s="743">
        <v>28671</v>
      </c>
      <c r="AA361" s="234">
        <v>296.80126403320043</v>
      </c>
      <c r="AB361" s="763">
        <f t="shared" si="134"/>
        <v>0</v>
      </c>
      <c r="AC361" s="174"/>
      <c r="AD361" s="174" t="s">
        <v>42</v>
      </c>
      <c r="AE361" s="364"/>
      <c r="AF361" s="174"/>
      <c r="AG361" s="174"/>
      <c r="AH361" s="175"/>
      <c r="AI361" s="174"/>
      <c r="AJ361" s="174"/>
      <c r="AK361" s="174"/>
      <c r="AL361" s="175"/>
      <c r="AM361" s="179">
        <f t="shared" si="135"/>
        <v>1.5799999999999998</v>
      </c>
      <c r="AN361" s="177">
        <v>3.3090000000000002</v>
      </c>
      <c r="AO361" s="177">
        <v>3.6230000000000002</v>
      </c>
      <c r="AP361" s="177">
        <v>4.2220000000000004</v>
      </c>
      <c r="AQ361" s="178">
        <v>4.9320000000000004</v>
      </c>
      <c r="AR361" s="179">
        <f t="shared" si="136"/>
        <v>3.3090000000000002</v>
      </c>
      <c r="AS361" s="177">
        <v>3.7389999999999999</v>
      </c>
      <c r="AT361" s="179">
        <f t="shared" si="137"/>
        <v>4.1784999999999997</v>
      </c>
      <c r="AU361" s="179"/>
      <c r="AV361" s="177">
        <v>4.6180000000000003</v>
      </c>
      <c r="AW361" s="177"/>
      <c r="AX361" s="546">
        <v>5.7569999999999997</v>
      </c>
      <c r="AY361" s="828">
        <v>-4.1769999999999996</v>
      </c>
      <c r="AZ361" s="164"/>
      <c r="BA361" s="165"/>
      <c r="BB361" s="167"/>
      <c r="BC361" s="120"/>
      <c r="BD361" s="90"/>
      <c r="BE361" s="90"/>
      <c r="BF361" s="90"/>
      <c r="BG361" s="90"/>
      <c r="BH361" s="90"/>
      <c r="BI361" s="90"/>
      <c r="BJ361" s="90"/>
      <c r="BK361" s="90"/>
      <c r="BL361" s="90"/>
      <c r="BM361" s="167"/>
      <c r="BN361" s="167"/>
      <c r="BO361" s="167"/>
      <c r="BP361" s="167"/>
      <c r="BQ361" s="167"/>
      <c r="BR361" s="167"/>
      <c r="BS361" s="167"/>
      <c r="BT361" s="167"/>
      <c r="BU361" s="167"/>
      <c r="BV361" s="167"/>
      <c r="BW361" s="167"/>
      <c r="BX361" s="167"/>
      <c r="BY361" s="167"/>
      <c r="BZ361" s="167"/>
      <c r="CA361" s="167"/>
      <c r="CB361" s="167"/>
      <c r="CC361" s="167"/>
      <c r="CD361" s="167"/>
      <c r="CE361" s="167"/>
      <c r="CF361" s="167"/>
      <c r="CG361" s="167"/>
      <c r="CH361" s="167"/>
      <c r="CI361" s="167"/>
      <c r="CJ361" s="167"/>
      <c r="CK361" s="167"/>
      <c r="CL361" s="167"/>
      <c r="CM361" s="167"/>
      <c r="CN361" s="167"/>
      <c r="CO361" s="167"/>
      <c r="CP361" s="167"/>
      <c r="CQ361" s="167"/>
      <c r="CR361" s="167"/>
      <c r="CS361" s="167"/>
      <c r="CT361" s="167"/>
      <c r="CU361" s="167"/>
      <c r="CV361" s="167"/>
      <c r="CW361" s="167"/>
      <c r="CX361" s="167"/>
      <c r="CY361" s="167"/>
      <c r="CZ361" s="167"/>
      <c r="DA361" s="167"/>
      <c r="DB361" s="167"/>
      <c r="DC361" s="167"/>
      <c r="DD361" s="167"/>
      <c r="DE361" s="167"/>
      <c r="DF361" s="167"/>
      <c r="DG361" s="167"/>
      <c r="DH361" s="167"/>
      <c r="DI361" s="167"/>
      <c r="DJ361" s="167"/>
      <c r="DK361" s="167"/>
      <c r="DL361" s="167"/>
      <c r="DM361" s="167"/>
      <c r="DN361" s="167"/>
      <c r="DO361" s="167"/>
      <c r="DP361" s="167"/>
      <c r="DQ361" s="167"/>
      <c r="DR361" s="167"/>
      <c r="DS361" s="167"/>
      <c r="DT361" s="167"/>
      <c r="DU361" s="167"/>
      <c r="DV361" s="167"/>
      <c r="DW361" s="167"/>
      <c r="DX361" s="167"/>
      <c r="DY361" s="167"/>
      <c r="DZ361" s="167"/>
      <c r="EA361" s="167"/>
      <c r="EB361" s="167"/>
      <c r="EC361" s="167"/>
      <c r="ED361" s="167"/>
      <c r="EE361" s="167"/>
      <c r="EF361" s="167"/>
      <c r="EG361" s="167"/>
      <c r="EH361" s="167"/>
      <c r="EI361" s="167"/>
      <c r="EJ361" s="167"/>
      <c r="EK361" s="167"/>
      <c r="EL361" s="167"/>
      <c r="EM361" s="167"/>
      <c r="EN361" s="167"/>
      <c r="EO361" s="167"/>
      <c r="EP361" s="167"/>
      <c r="EQ361" s="167"/>
      <c r="ER361" s="167"/>
      <c r="ES361" s="167"/>
      <c r="ET361" s="167"/>
      <c r="EU361" s="167"/>
      <c r="EV361" s="167"/>
      <c r="EW361" s="167"/>
      <c r="EX361" s="167"/>
      <c r="EY361" s="167"/>
      <c r="EZ361" s="167"/>
      <c r="FA361" s="167"/>
      <c r="FB361" s="167"/>
      <c r="FC361" s="167"/>
      <c r="FD361" s="167"/>
      <c r="FE361" s="167"/>
      <c r="FF361" s="167"/>
      <c r="FG361" s="167"/>
      <c r="FH361" s="167"/>
      <c r="FI361" s="167"/>
      <c r="FJ361" s="167"/>
      <c r="FK361" s="167"/>
      <c r="FL361" s="167"/>
      <c r="FM361" s="167"/>
      <c r="FN361" s="167"/>
      <c r="FO361" s="167"/>
      <c r="FP361" s="167"/>
      <c r="FQ361" s="167"/>
      <c r="FR361" s="167"/>
      <c r="FS361" s="167"/>
      <c r="FT361" s="167"/>
      <c r="FU361" s="167"/>
      <c r="FV361" s="167"/>
      <c r="FW361" s="167"/>
      <c r="FX361" s="167"/>
      <c r="FY361" s="167"/>
      <c r="FZ361" s="167"/>
      <c r="GA361" s="167"/>
      <c r="GB361" s="167"/>
      <c r="GC361" s="167"/>
      <c r="GD361" s="167"/>
      <c r="GE361" s="167"/>
      <c r="GF361" s="167"/>
      <c r="GG361" s="167"/>
      <c r="GH361" s="167"/>
      <c r="GI361" s="167"/>
      <c r="GJ361" s="167"/>
      <c r="GK361" s="167"/>
      <c r="GL361" s="167"/>
      <c r="GM361" s="167"/>
      <c r="GN361" s="167"/>
      <c r="GO361" s="167"/>
      <c r="GP361" s="167"/>
      <c r="GQ361" s="167"/>
      <c r="GR361" s="167"/>
      <c r="GS361" s="167"/>
      <c r="GT361" s="167"/>
      <c r="GU361" s="167"/>
      <c r="GV361" s="167"/>
      <c r="GW361" s="167"/>
      <c r="GX361" s="167"/>
      <c r="GY361" s="167"/>
      <c r="GZ361" s="167"/>
      <c r="HA361" s="167"/>
      <c r="HB361" s="167"/>
      <c r="HC361" s="167"/>
      <c r="HD361" s="167"/>
      <c r="HE361" s="167"/>
      <c r="HF361" s="167"/>
      <c r="HG361" s="167"/>
      <c r="HH361" s="167"/>
      <c r="HI361" s="167"/>
      <c r="HJ361" s="167"/>
      <c r="HK361" s="167"/>
      <c r="HL361" s="167"/>
      <c r="HM361" s="167"/>
      <c r="HN361" s="167"/>
      <c r="HO361" s="167"/>
      <c r="HP361" s="167"/>
      <c r="HQ361" s="167"/>
      <c r="HR361" s="167"/>
      <c r="HS361" s="167"/>
    </row>
    <row r="362" spans="1:227" s="2" customFormat="1" ht="17.05" customHeight="1" x14ac:dyDescent="0.4">
      <c r="A362" s="868" t="s">
        <v>198</v>
      </c>
      <c r="B362" s="868" t="s">
        <v>276</v>
      </c>
      <c r="C362" s="889" t="s">
        <v>292</v>
      </c>
      <c r="D362" s="168" t="s">
        <v>293</v>
      </c>
      <c r="E362" s="603"/>
      <c r="F362" s="195"/>
      <c r="G362" s="194"/>
      <c r="H362" s="194">
        <v>0.57099999999999995</v>
      </c>
      <c r="I362" s="194"/>
      <c r="J362" s="194"/>
      <c r="K362" s="196">
        <f t="shared" si="131"/>
        <v>0.57099999999999995</v>
      </c>
      <c r="L362" s="661">
        <f t="shared" si="132"/>
        <v>0</v>
      </c>
      <c r="M362" s="670">
        <f t="shared" si="133"/>
        <v>100</v>
      </c>
      <c r="N362" s="465">
        <f t="shared" si="118"/>
        <v>2</v>
      </c>
      <c r="O362" s="57"/>
      <c r="P362" s="194">
        <v>0.63</v>
      </c>
      <c r="Q362" s="705"/>
      <c r="R362" s="705" t="s">
        <v>42</v>
      </c>
      <c r="S362" s="724">
        <v>53.6</v>
      </c>
      <c r="T362" s="724">
        <v>0.33</v>
      </c>
      <c r="U362" s="928">
        <v>48.5</v>
      </c>
      <c r="V362" s="689">
        <v>52.86</v>
      </c>
      <c r="W362" s="928">
        <v>48.5</v>
      </c>
      <c r="X362" s="689">
        <v>52.86</v>
      </c>
      <c r="Y362" s="689">
        <v>28.5</v>
      </c>
      <c r="Z362" s="750">
        <v>12481</v>
      </c>
      <c r="AA362" s="759">
        <v>138.292396223081</v>
      </c>
      <c r="AB362" s="768">
        <f t="shared" si="134"/>
        <v>0</v>
      </c>
      <c r="AC362" s="192"/>
      <c r="AD362" s="192" t="s">
        <v>42</v>
      </c>
      <c r="AE362" s="777"/>
      <c r="AF362" s="192"/>
      <c r="AG362" s="192"/>
      <c r="AH362" s="193"/>
      <c r="AI362" s="192"/>
      <c r="AJ362" s="192"/>
      <c r="AK362" s="192"/>
      <c r="AL362" s="193"/>
      <c r="AM362" s="196">
        <f t="shared" si="135"/>
        <v>0.57099999999999995</v>
      </c>
      <c r="AN362" s="194">
        <v>0.61499999999999999</v>
      </c>
      <c r="AO362" s="194">
        <v>0.69299999999999995</v>
      </c>
      <c r="AP362" s="194">
        <v>0.84499999999999997</v>
      </c>
      <c r="AQ362" s="195">
        <v>1.03</v>
      </c>
      <c r="AR362" s="196">
        <f t="shared" si="136"/>
        <v>0.61499999999999999</v>
      </c>
      <c r="AS362" s="194">
        <v>0.73499999999999999</v>
      </c>
      <c r="AT362" s="196">
        <f t="shared" si="137"/>
        <v>0.86149999999999993</v>
      </c>
      <c r="AU362" s="196"/>
      <c r="AV362" s="194">
        <v>0.98799999999999999</v>
      </c>
      <c r="AW362" s="194"/>
      <c r="AX362" s="548">
        <v>1.327</v>
      </c>
      <c r="AY362" s="828">
        <v>-0.75600000000000001</v>
      </c>
      <c r="AZ362" s="164"/>
      <c r="BA362" s="165"/>
      <c r="BB362" s="167"/>
      <c r="BC362" s="120"/>
      <c r="BD362" s="90"/>
      <c r="BE362" s="90"/>
      <c r="BF362" s="90"/>
      <c r="BG362" s="90"/>
      <c r="BH362" s="90"/>
      <c r="BI362" s="90"/>
      <c r="BJ362" s="90"/>
      <c r="BK362" s="90"/>
      <c r="BL362" s="90"/>
      <c r="BM362" s="167"/>
      <c r="BN362" s="167"/>
      <c r="BO362" s="167"/>
      <c r="BP362" s="167"/>
      <c r="BQ362" s="167"/>
      <c r="BR362" s="167"/>
      <c r="BS362" s="167"/>
      <c r="BT362" s="167"/>
      <c r="BU362" s="167"/>
      <c r="BV362" s="167"/>
      <c r="BW362" s="167"/>
      <c r="BX362" s="167"/>
      <c r="BY362" s="167"/>
      <c r="BZ362" s="167"/>
      <c r="CA362" s="167"/>
      <c r="CB362" s="167"/>
      <c r="CC362" s="167"/>
      <c r="CD362" s="167"/>
      <c r="CE362" s="167"/>
      <c r="CF362" s="167"/>
      <c r="CG362" s="167"/>
      <c r="CH362" s="167"/>
      <c r="CI362" s="167"/>
      <c r="CJ362" s="167"/>
      <c r="CK362" s="167"/>
      <c r="CL362" s="167"/>
      <c r="CM362" s="167"/>
      <c r="CN362" s="167"/>
      <c r="CO362" s="167"/>
      <c r="CP362" s="167"/>
      <c r="CQ362" s="167"/>
      <c r="CR362" s="167"/>
      <c r="CS362" s="167"/>
      <c r="CT362" s="167"/>
      <c r="CU362" s="167"/>
      <c r="CV362" s="167"/>
      <c r="CW362" s="167"/>
      <c r="CX362" s="167"/>
      <c r="CY362" s="167"/>
      <c r="CZ362" s="167"/>
      <c r="DA362" s="167"/>
      <c r="DB362" s="167"/>
      <c r="DC362" s="167"/>
      <c r="DD362" s="167"/>
      <c r="DE362" s="167"/>
      <c r="DF362" s="167"/>
      <c r="DG362" s="167"/>
      <c r="DH362" s="167"/>
      <c r="DI362" s="167"/>
      <c r="DJ362" s="167"/>
      <c r="DK362" s="167"/>
      <c r="DL362" s="167"/>
      <c r="DM362" s="167"/>
      <c r="DN362" s="167"/>
      <c r="DO362" s="167"/>
      <c r="DP362" s="167"/>
      <c r="DQ362" s="167"/>
      <c r="DR362" s="167"/>
      <c r="DS362" s="167"/>
      <c r="DT362" s="167"/>
      <c r="DU362" s="167"/>
      <c r="DV362" s="167"/>
      <c r="DW362" s="167"/>
      <c r="DX362" s="167"/>
      <c r="DY362" s="167"/>
      <c r="DZ362" s="167"/>
      <c r="EA362" s="167"/>
      <c r="EB362" s="167"/>
      <c r="EC362" s="167"/>
      <c r="ED362" s="167"/>
      <c r="EE362" s="167"/>
      <c r="EF362" s="167"/>
      <c r="EG362" s="167"/>
      <c r="EH362" s="167"/>
      <c r="EI362" s="167"/>
      <c r="EJ362" s="167"/>
      <c r="EK362" s="167"/>
      <c r="EL362" s="167"/>
      <c r="EM362" s="167"/>
      <c r="EN362" s="167"/>
      <c r="EO362" s="167"/>
      <c r="EP362" s="167"/>
      <c r="EQ362" s="167"/>
      <c r="ER362" s="167"/>
      <c r="ES362" s="167"/>
      <c r="ET362" s="167"/>
      <c r="EU362" s="167"/>
      <c r="EV362" s="167"/>
      <c r="EW362" s="167"/>
      <c r="EX362" s="167"/>
      <c r="EY362" s="167"/>
      <c r="EZ362" s="167"/>
      <c r="FA362" s="167"/>
      <c r="FB362" s="167"/>
      <c r="FC362" s="167"/>
      <c r="FD362" s="167"/>
      <c r="FE362" s="167"/>
      <c r="FF362" s="167"/>
      <c r="FG362" s="167"/>
      <c r="FH362" s="167"/>
      <c r="FI362" s="167"/>
      <c r="FJ362" s="167"/>
      <c r="FK362" s="167"/>
      <c r="FL362" s="167"/>
      <c r="FM362" s="167"/>
      <c r="FN362" s="167"/>
      <c r="FO362" s="167"/>
      <c r="FP362" s="167"/>
      <c r="FQ362" s="167"/>
      <c r="FR362" s="167"/>
      <c r="FS362" s="167"/>
      <c r="FT362" s="167"/>
      <c r="FU362" s="167"/>
      <c r="FV362" s="167"/>
      <c r="FW362" s="167"/>
      <c r="FX362" s="167"/>
      <c r="FY362" s="167"/>
      <c r="FZ362" s="167"/>
      <c r="GA362" s="167"/>
      <c r="GB362" s="167"/>
      <c r="GC362" s="167"/>
      <c r="GD362" s="167"/>
      <c r="GE362" s="167"/>
      <c r="GF362" s="167"/>
      <c r="GG362" s="167"/>
      <c r="GH362" s="167"/>
      <c r="GI362" s="167"/>
      <c r="GJ362" s="167"/>
      <c r="GK362" s="167"/>
      <c r="GL362" s="167"/>
      <c r="GM362" s="167"/>
      <c r="GN362" s="167"/>
      <c r="GO362" s="167"/>
      <c r="GP362" s="167"/>
      <c r="GQ362" s="167"/>
      <c r="GR362" s="167"/>
      <c r="GS362" s="167"/>
      <c r="GT362" s="167"/>
      <c r="GU362" s="167"/>
      <c r="GV362" s="167"/>
      <c r="GW362" s="167"/>
      <c r="GX362" s="167"/>
      <c r="GY362" s="167"/>
      <c r="GZ362" s="167"/>
      <c r="HA362" s="167"/>
      <c r="HB362" s="167"/>
      <c r="HC362" s="167"/>
      <c r="HD362" s="167"/>
      <c r="HE362" s="167"/>
      <c r="HF362" s="167"/>
      <c r="HG362" s="167"/>
      <c r="HH362" s="167"/>
      <c r="HI362" s="167"/>
      <c r="HJ362" s="167"/>
      <c r="HK362" s="167"/>
      <c r="HL362" s="167"/>
      <c r="HM362" s="167"/>
      <c r="HN362" s="167"/>
      <c r="HO362" s="167"/>
      <c r="HP362" s="167"/>
      <c r="HQ362" s="167"/>
      <c r="HR362" s="167"/>
      <c r="HS362" s="167"/>
    </row>
    <row r="363" spans="1:227" s="2" customFormat="1" ht="17.05" customHeight="1" x14ac:dyDescent="0.4">
      <c r="A363" s="868" t="s">
        <v>198</v>
      </c>
      <c r="B363" s="868" t="s">
        <v>276</v>
      </c>
      <c r="C363" s="377" t="s">
        <v>292</v>
      </c>
      <c r="D363" s="168" t="s">
        <v>299</v>
      </c>
      <c r="E363" s="218"/>
      <c r="F363" s="178"/>
      <c r="G363" s="177"/>
      <c r="H363" s="177">
        <v>0.48</v>
      </c>
      <c r="I363" s="177"/>
      <c r="J363" s="177"/>
      <c r="K363" s="179">
        <f t="shared" si="131"/>
        <v>0.48</v>
      </c>
      <c r="L363" s="518">
        <f t="shared" si="132"/>
        <v>0</v>
      </c>
      <c r="M363" s="667">
        <f t="shared" si="133"/>
        <v>100</v>
      </c>
      <c r="N363" s="348">
        <f t="shared" si="118"/>
        <v>3</v>
      </c>
      <c r="O363" s="57"/>
      <c r="P363" s="177">
        <v>0.42599999999999999</v>
      </c>
      <c r="Q363" s="222"/>
      <c r="R363" s="222" t="s">
        <v>42</v>
      </c>
      <c r="S363" s="220">
        <v>76.5</v>
      </c>
      <c r="T363" s="220">
        <v>0.38700000000000001</v>
      </c>
      <c r="U363" s="368">
        <v>48.5</v>
      </c>
      <c r="V363" s="58">
        <v>55.39</v>
      </c>
      <c r="W363" s="368">
        <v>48.5</v>
      </c>
      <c r="X363" s="58">
        <v>55.39</v>
      </c>
      <c r="Y363" s="58"/>
      <c r="Z363" s="743">
        <v>5584</v>
      </c>
      <c r="AA363" s="234">
        <v>209.01205008438984</v>
      </c>
      <c r="AB363" s="763">
        <f t="shared" si="134"/>
        <v>0</v>
      </c>
      <c r="AC363" s="174"/>
      <c r="AD363" s="174" t="s">
        <v>42</v>
      </c>
      <c r="AE363" s="364"/>
      <c r="AF363" s="174"/>
      <c r="AG363" s="174"/>
      <c r="AH363" s="175"/>
      <c r="AI363" s="174"/>
      <c r="AJ363" s="174"/>
      <c r="AK363" s="174"/>
      <c r="AL363" s="175"/>
      <c r="AM363" s="179">
        <f t="shared" si="135"/>
        <v>0.48</v>
      </c>
      <c r="AN363" s="177">
        <v>0.505</v>
      </c>
      <c r="AO363" s="177">
        <v>0.56899999999999995</v>
      </c>
      <c r="AP363" s="177">
        <v>0.69299999999999995</v>
      </c>
      <c r="AQ363" s="178">
        <v>0.84499999999999997</v>
      </c>
      <c r="AR363" s="179">
        <f t="shared" si="136"/>
        <v>0.505</v>
      </c>
      <c r="AS363" s="177">
        <v>0.60299999999999998</v>
      </c>
      <c r="AT363" s="179">
        <f t="shared" si="137"/>
        <v>0.70700000000000007</v>
      </c>
      <c r="AU363" s="179"/>
      <c r="AV363" s="177">
        <v>0.81100000000000005</v>
      </c>
      <c r="AW363" s="177"/>
      <c r="AX363" s="546">
        <v>1.089</v>
      </c>
      <c r="AY363" s="828">
        <v>-0.60899999999999999</v>
      </c>
      <c r="AZ363" s="164"/>
      <c r="BA363" s="165"/>
      <c r="BB363" s="167"/>
      <c r="BC363" s="120"/>
      <c r="BD363" s="90"/>
      <c r="BE363" s="90"/>
      <c r="BF363" s="90"/>
      <c r="BG363" s="90"/>
      <c r="BH363" s="90"/>
      <c r="BI363" s="90"/>
      <c r="BJ363" s="90"/>
      <c r="BK363" s="90"/>
      <c r="BL363" s="90"/>
      <c r="BM363" s="167"/>
      <c r="BN363" s="167"/>
      <c r="BO363" s="167"/>
      <c r="BP363" s="167"/>
      <c r="BQ363" s="167"/>
      <c r="BR363" s="167"/>
      <c r="BS363" s="167"/>
      <c r="BT363" s="167"/>
      <c r="BU363" s="167"/>
      <c r="BV363" s="167"/>
      <c r="BW363" s="167"/>
      <c r="BX363" s="167"/>
      <c r="BY363" s="167"/>
      <c r="BZ363" s="167"/>
      <c r="CA363" s="167"/>
      <c r="CB363" s="167"/>
      <c r="CC363" s="167"/>
      <c r="CD363" s="167"/>
      <c r="CE363" s="167"/>
      <c r="CF363" s="167"/>
      <c r="CG363" s="167"/>
      <c r="CH363" s="167"/>
      <c r="CI363" s="167"/>
      <c r="CJ363" s="167"/>
      <c r="CK363" s="167"/>
      <c r="CL363" s="167"/>
      <c r="CM363" s="167"/>
      <c r="CN363" s="167"/>
      <c r="CO363" s="167"/>
      <c r="CP363" s="167"/>
      <c r="CQ363" s="167"/>
      <c r="CR363" s="167"/>
      <c r="CS363" s="167"/>
      <c r="CT363" s="167"/>
      <c r="CU363" s="167"/>
      <c r="CV363" s="167"/>
      <c r="CW363" s="167"/>
      <c r="CX363" s="167"/>
      <c r="CY363" s="167"/>
      <c r="CZ363" s="167"/>
      <c r="DA363" s="167"/>
      <c r="DB363" s="167"/>
      <c r="DC363" s="167"/>
      <c r="DD363" s="167"/>
      <c r="DE363" s="167"/>
      <c r="DF363" s="167"/>
      <c r="DG363" s="167"/>
      <c r="DH363" s="167"/>
      <c r="DI363" s="167"/>
      <c r="DJ363" s="167"/>
      <c r="DK363" s="167"/>
      <c r="DL363" s="167"/>
      <c r="DM363" s="167"/>
      <c r="DN363" s="167"/>
      <c r="DO363" s="167"/>
      <c r="DP363" s="167"/>
      <c r="DQ363" s="167"/>
      <c r="DR363" s="167"/>
      <c r="DS363" s="167"/>
      <c r="DT363" s="167"/>
      <c r="DU363" s="167"/>
      <c r="DV363" s="167"/>
      <c r="DW363" s="167"/>
      <c r="DX363" s="167"/>
      <c r="DY363" s="167"/>
      <c r="DZ363" s="167"/>
      <c r="EA363" s="167"/>
      <c r="EB363" s="167"/>
      <c r="EC363" s="167"/>
      <c r="ED363" s="167"/>
      <c r="EE363" s="167"/>
      <c r="EF363" s="167"/>
      <c r="EG363" s="167"/>
      <c r="EH363" s="167"/>
      <c r="EI363" s="167"/>
      <c r="EJ363" s="167"/>
      <c r="EK363" s="167"/>
      <c r="EL363" s="167"/>
      <c r="EM363" s="167"/>
      <c r="EN363" s="167"/>
      <c r="EO363" s="167"/>
      <c r="EP363" s="167"/>
      <c r="EQ363" s="167"/>
      <c r="ER363" s="167"/>
      <c r="ES363" s="167"/>
      <c r="ET363" s="167"/>
      <c r="EU363" s="167"/>
      <c r="EV363" s="167"/>
      <c r="EW363" s="167"/>
      <c r="EX363" s="167"/>
      <c r="EY363" s="167"/>
      <c r="EZ363" s="167"/>
      <c r="FA363" s="167"/>
      <c r="FB363" s="167"/>
      <c r="FC363" s="167"/>
      <c r="FD363" s="167"/>
      <c r="FE363" s="167"/>
      <c r="FF363" s="167"/>
      <c r="FG363" s="167"/>
      <c r="FH363" s="167"/>
      <c r="FI363" s="167"/>
      <c r="FJ363" s="167"/>
      <c r="FK363" s="167"/>
      <c r="FL363" s="167"/>
      <c r="FM363" s="167"/>
      <c r="FN363" s="167"/>
      <c r="FO363" s="167"/>
      <c r="FP363" s="167"/>
      <c r="FQ363" s="167"/>
      <c r="FR363" s="167"/>
      <c r="FS363" s="167"/>
      <c r="FT363" s="167"/>
      <c r="FU363" s="167"/>
      <c r="FV363" s="167"/>
      <c r="FW363" s="167"/>
      <c r="FX363" s="167"/>
      <c r="FY363" s="167"/>
      <c r="FZ363" s="167"/>
      <c r="GA363" s="167"/>
      <c r="GB363" s="167"/>
      <c r="GC363" s="167"/>
      <c r="GD363" s="167"/>
      <c r="GE363" s="167"/>
      <c r="GF363" s="167"/>
      <c r="GG363" s="167"/>
      <c r="GH363" s="167"/>
      <c r="GI363" s="167"/>
      <c r="GJ363" s="167"/>
      <c r="GK363" s="167"/>
      <c r="GL363" s="167"/>
      <c r="GM363" s="167"/>
      <c r="GN363" s="167"/>
      <c r="GO363" s="167"/>
      <c r="GP363" s="167"/>
      <c r="GQ363" s="167"/>
      <c r="GR363" s="167"/>
      <c r="GS363" s="167"/>
      <c r="GT363" s="167"/>
      <c r="GU363" s="167"/>
      <c r="GV363" s="167"/>
      <c r="GW363" s="167"/>
      <c r="GX363" s="167"/>
      <c r="GY363" s="167"/>
      <c r="GZ363" s="167"/>
      <c r="HA363" s="167"/>
      <c r="HB363" s="167"/>
      <c r="HC363" s="167"/>
      <c r="HD363" s="167"/>
      <c r="HE363" s="167"/>
      <c r="HF363" s="167"/>
      <c r="HG363" s="167"/>
      <c r="HH363" s="167"/>
      <c r="HI363" s="167"/>
      <c r="HJ363" s="167"/>
      <c r="HK363" s="167"/>
      <c r="HL363" s="167"/>
      <c r="HM363" s="167"/>
      <c r="HN363" s="167"/>
      <c r="HO363" s="167"/>
      <c r="HP363" s="167"/>
      <c r="HQ363" s="167"/>
      <c r="HR363" s="167"/>
      <c r="HS363" s="167"/>
    </row>
    <row r="364" spans="1:227" s="2" customFormat="1" ht="17.05" customHeight="1" x14ac:dyDescent="0.4">
      <c r="A364" s="868" t="s">
        <v>198</v>
      </c>
      <c r="B364" s="868" t="s">
        <v>276</v>
      </c>
      <c r="C364" s="377" t="s">
        <v>292</v>
      </c>
      <c r="D364" s="16" t="s">
        <v>297</v>
      </c>
      <c r="E364" s="19"/>
      <c r="F364" s="178"/>
      <c r="G364" s="177"/>
      <c r="H364" s="177"/>
      <c r="I364" s="177"/>
      <c r="J364" s="177"/>
      <c r="K364" s="179">
        <v>0.11700000000000001</v>
      </c>
      <c r="L364" s="518">
        <f t="shared" si="132"/>
        <v>0</v>
      </c>
      <c r="M364" s="667">
        <f t="shared" si="133"/>
        <v>0</v>
      </c>
      <c r="N364" s="504">
        <f t="shared" si="118"/>
        <v>5</v>
      </c>
      <c r="O364" s="57"/>
      <c r="P364" s="177">
        <v>0.11700000000000001</v>
      </c>
      <c r="Q364" s="222"/>
      <c r="R364" s="222" t="s">
        <v>42</v>
      </c>
      <c r="S364" s="220">
        <v>19.7</v>
      </c>
      <c r="T364" s="220">
        <v>1.6E-2</v>
      </c>
      <c r="U364" s="368">
        <v>48.5</v>
      </c>
      <c r="V364" s="58">
        <v>85.91</v>
      </c>
      <c r="W364" s="368">
        <v>48.5</v>
      </c>
      <c r="X364" s="58">
        <v>85.91</v>
      </c>
      <c r="Y364" s="58">
        <v>34.9</v>
      </c>
      <c r="Z364" s="743">
        <v>2537</v>
      </c>
      <c r="AA364" s="234">
        <v>126.34920977748502</v>
      </c>
      <c r="AB364" s="763">
        <f t="shared" si="134"/>
        <v>0</v>
      </c>
      <c r="AC364" s="174"/>
      <c r="AD364" s="174" t="s">
        <v>42</v>
      </c>
      <c r="AE364" s="364"/>
      <c r="AF364" s="174"/>
      <c r="AG364" s="174"/>
      <c r="AH364" s="175"/>
      <c r="AI364" s="174"/>
      <c r="AJ364" s="174"/>
      <c r="AK364" s="174"/>
      <c r="AL364" s="175"/>
      <c r="AM364" s="179">
        <f t="shared" si="135"/>
        <v>0.11700000000000001</v>
      </c>
      <c r="AN364" s="177">
        <v>0.08</v>
      </c>
      <c r="AO364" s="177">
        <v>0.09</v>
      </c>
      <c r="AP364" s="177">
        <v>0.109</v>
      </c>
      <c r="AQ364" s="178">
        <v>0.13300000000000001</v>
      </c>
      <c r="AR364" s="179">
        <f t="shared" si="136"/>
        <v>0.08</v>
      </c>
      <c r="AS364" s="177">
        <v>9.5000000000000001E-2</v>
      </c>
      <c r="AT364" s="179">
        <f t="shared" si="137"/>
        <v>0.1115</v>
      </c>
      <c r="AU364" s="179"/>
      <c r="AV364" s="177">
        <v>0.128</v>
      </c>
      <c r="AW364" s="177"/>
      <c r="AX364" s="546">
        <v>0.17199999999999999</v>
      </c>
      <c r="AY364" s="828">
        <v>-9.1999999999999998E-2</v>
      </c>
      <c r="AZ364" s="164"/>
      <c r="BA364" s="165"/>
      <c r="BB364" s="167"/>
      <c r="BC364" s="120"/>
      <c r="BD364" s="90"/>
      <c r="BE364" s="90"/>
      <c r="BF364" s="90"/>
      <c r="BG364" s="90"/>
      <c r="BH364" s="90"/>
      <c r="BI364" s="90"/>
      <c r="BJ364" s="90"/>
      <c r="BK364" s="90"/>
      <c r="BL364" s="90"/>
      <c r="BM364" s="167"/>
      <c r="BN364" s="167"/>
      <c r="BO364" s="167"/>
      <c r="BP364" s="167"/>
      <c r="BQ364" s="167"/>
      <c r="BR364" s="167"/>
      <c r="BS364" s="167"/>
      <c r="BT364" s="167"/>
      <c r="BU364" s="167"/>
      <c r="BV364" s="167"/>
      <c r="BW364" s="167"/>
      <c r="BX364" s="167"/>
      <c r="BY364" s="167"/>
      <c r="BZ364" s="167"/>
      <c r="CA364" s="167"/>
      <c r="CB364" s="167"/>
      <c r="CC364" s="167"/>
      <c r="CD364" s="167"/>
      <c r="CE364" s="167"/>
      <c r="CF364" s="167"/>
      <c r="CG364" s="167"/>
      <c r="CH364" s="167"/>
      <c r="CI364" s="167"/>
      <c r="CJ364" s="167"/>
      <c r="CK364" s="167"/>
      <c r="CL364" s="167"/>
      <c r="CM364" s="167"/>
      <c r="CN364" s="167"/>
      <c r="CO364" s="167"/>
      <c r="CP364" s="167"/>
      <c r="CQ364" s="167"/>
      <c r="CR364" s="167"/>
      <c r="CS364" s="167"/>
      <c r="CT364" s="167"/>
      <c r="CU364" s="167"/>
      <c r="CV364" s="167"/>
      <c r="CW364" s="167"/>
      <c r="CX364" s="167"/>
      <c r="CY364" s="167"/>
      <c r="CZ364" s="167"/>
      <c r="DA364" s="167"/>
      <c r="DB364" s="167"/>
      <c r="DC364" s="167"/>
      <c r="DD364" s="167"/>
      <c r="DE364" s="167"/>
      <c r="DF364" s="167"/>
      <c r="DG364" s="167"/>
      <c r="DH364" s="167"/>
      <c r="DI364" s="167"/>
      <c r="DJ364" s="167"/>
      <c r="DK364" s="167"/>
      <c r="DL364" s="167"/>
      <c r="DM364" s="167"/>
      <c r="DN364" s="167"/>
      <c r="DO364" s="167"/>
      <c r="DP364" s="167"/>
      <c r="DQ364" s="167"/>
      <c r="DR364" s="167"/>
      <c r="DS364" s="167"/>
      <c r="DT364" s="167"/>
      <c r="DU364" s="167"/>
      <c r="DV364" s="167"/>
      <c r="DW364" s="167"/>
      <c r="DX364" s="167"/>
      <c r="DY364" s="167"/>
      <c r="DZ364" s="167"/>
      <c r="EA364" s="167"/>
      <c r="EB364" s="167"/>
      <c r="EC364" s="167"/>
      <c r="ED364" s="167"/>
      <c r="EE364" s="167"/>
      <c r="EF364" s="167"/>
      <c r="EG364" s="167"/>
      <c r="EH364" s="167"/>
      <c r="EI364" s="167"/>
      <c r="EJ364" s="167"/>
      <c r="EK364" s="167"/>
      <c r="EL364" s="167"/>
      <c r="EM364" s="167"/>
      <c r="EN364" s="167"/>
      <c r="EO364" s="167"/>
      <c r="EP364" s="167"/>
      <c r="EQ364" s="167"/>
      <c r="ER364" s="167"/>
      <c r="ES364" s="167"/>
      <c r="ET364" s="167"/>
      <c r="EU364" s="167"/>
      <c r="EV364" s="167"/>
      <c r="EW364" s="167"/>
      <c r="EX364" s="167"/>
      <c r="EY364" s="167"/>
      <c r="EZ364" s="167"/>
      <c r="FA364" s="167"/>
      <c r="FB364" s="167"/>
      <c r="FC364" s="167"/>
      <c r="FD364" s="167"/>
      <c r="FE364" s="167"/>
      <c r="FF364" s="167"/>
      <c r="FG364" s="167"/>
      <c r="FH364" s="167"/>
      <c r="FI364" s="167"/>
      <c r="FJ364" s="167"/>
      <c r="FK364" s="167"/>
      <c r="FL364" s="167"/>
      <c r="FM364" s="167"/>
      <c r="FN364" s="167"/>
      <c r="FO364" s="167"/>
      <c r="FP364" s="167"/>
      <c r="FQ364" s="167"/>
      <c r="FR364" s="167"/>
      <c r="FS364" s="167"/>
      <c r="FT364" s="167"/>
      <c r="FU364" s="167"/>
      <c r="FV364" s="167"/>
      <c r="FW364" s="167"/>
      <c r="FX364" s="167"/>
      <c r="FY364" s="167"/>
      <c r="FZ364" s="167"/>
      <c r="GA364" s="167"/>
      <c r="GB364" s="167"/>
      <c r="GC364" s="167"/>
      <c r="GD364" s="167"/>
      <c r="GE364" s="167"/>
      <c r="GF364" s="167"/>
      <c r="GG364" s="167"/>
      <c r="GH364" s="167"/>
      <c r="GI364" s="167"/>
      <c r="GJ364" s="167"/>
      <c r="GK364" s="167"/>
      <c r="GL364" s="167"/>
      <c r="GM364" s="167"/>
      <c r="GN364" s="167"/>
      <c r="GO364" s="167"/>
      <c r="GP364" s="167"/>
      <c r="GQ364" s="167"/>
      <c r="GR364" s="167"/>
      <c r="GS364" s="167"/>
      <c r="GT364" s="167"/>
      <c r="GU364" s="167"/>
      <c r="GV364" s="167"/>
      <c r="GW364" s="167"/>
      <c r="GX364" s="167"/>
      <c r="GY364" s="167"/>
      <c r="GZ364" s="167"/>
      <c r="HA364" s="167"/>
      <c r="HB364" s="167"/>
      <c r="HC364" s="167"/>
      <c r="HD364" s="167"/>
      <c r="HE364" s="167"/>
      <c r="HF364" s="167"/>
      <c r="HG364" s="167"/>
      <c r="HH364" s="167"/>
      <c r="HI364" s="167"/>
      <c r="HJ364" s="167"/>
      <c r="HK364" s="167"/>
      <c r="HL364" s="167"/>
      <c r="HM364" s="167"/>
      <c r="HN364" s="167"/>
      <c r="HO364" s="167"/>
      <c r="HP364" s="167"/>
      <c r="HQ364" s="167"/>
      <c r="HR364" s="167"/>
      <c r="HS364" s="167"/>
    </row>
    <row r="365" spans="1:227" s="2" customFormat="1" ht="17.05" customHeight="1" x14ac:dyDescent="0.4">
      <c r="A365" s="868" t="s">
        <v>198</v>
      </c>
      <c r="B365" s="868" t="s">
        <v>276</v>
      </c>
      <c r="C365" s="211" t="s">
        <v>300</v>
      </c>
      <c r="D365" s="16" t="s">
        <v>302</v>
      </c>
      <c r="E365" s="19"/>
      <c r="F365" s="178">
        <v>5.7000000000000002E-2</v>
      </c>
      <c r="G365" s="177"/>
      <c r="H365" s="177"/>
      <c r="I365" s="177"/>
      <c r="J365" s="177"/>
      <c r="K365" s="179">
        <f>SUM(F365:H365)</f>
        <v>5.7000000000000002E-2</v>
      </c>
      <c r="L365" s="518">
        <f t="shared" si="132"/>
        <v>100</v>
      </c>
      <c r="M365" s="667">
        <f t="shared" si="133"/>
        <v>0</v>
      </c>
      <c r="N365" s="504">
        <f t="shared" si="118"/>
        <v>2</v>
      </c>
      <c r="O365" s="57"/>
      <c r="P365" s="177">
        <v>8.4000000000000005E-2</v>
      </c>
      <c r="Q365" s="222" t="s">
        <v>42</v>
      </c>
      <c r="R365" s="58"/>
      <c r="S365" s="220" t="s">
        <v>202</v>
      </c>
      <c r="T365" s="220" t="s">
        <v>202</v>
      </c>
      <c r="U365" s="368">
        <v>31</v>
      </c>
      <c r="V365" s="58"/>
      <c r="W365" s="368">
        <v>31</v>
      </c>
      <c r="X365" s="58"/>
      <c r="Y365" s="58">
        <v>15.4</v>
      </c>
      <c r="Z365" s="743">
        <v>1952</v>
      </c>
      <c r="AA365" s="234">
        <v>117.89804626094768</v>
      </c>
      <c r="AB365" s="763">
        <f t="shared" si="134"/>
        <v>0</v>
      </c>
      <c r="AC365" s="174"/>
      <c r="AD365" s="174"/>
      <c r="AE365" s="364" t="s">
        <v>208</v>
      </c>
      <c r="AF365" s="174"/>
      <c r="AG365" s="174" t="s">
        <v>42</v>
      </c>
      <c r="AH365" s="175"/>
      <c r="AI365" s="174"/>
      <c r="AJ365" s="174"/>
      <c r="AK365" s="174"/>
      <c r="AL365" s="175"/>
      <c r="AM365" s="179">
        <f t="shared" si="135"/>
        <v>5.7000000000000002E-2</v>
      </c>
      <c r="AN365" s="177">
        <v>8.4000000000000005E-2</v>
      </c>
      <c r="AO365" s="177">
        <v>8.6999999999999994E-2</v>
      </c>
      <c r="AP365" s="177">
        <v>9.0999999999999998E-2</v>
      </c>
      <c r="AQ365" s="178">
        <v>9.6000000000000002E-2</v>
      </c>
      <c r="AR365" s="179">
        <f t="shared" si="136"/>
        <v>8.4000000000000005E-2</v>
      </c>
      <c r="AS365" s="177">
        <v>0.09</v>
      </c>
      <c r="AT365" s="179">
        <f t="shared" si="137"/>
        <v>9.4500000000000001E-2</v>
      </c>
      <c r="AU365" s="179"/>
      <c r="AV365" s="177">
        <v>9.9000000000000005E-2</v>
      </c>
      <c r="AW365" s="177"/>
      <c r="AX365" s="546">
        <v>0.109</v>
      </c>
      <c r="AY365" s="828">
        <v>-5.1999999999999998E-2</v>
      </c>
      <c r="AZ365" s="164"/>
      <c r="BA365" s="165"/>
      <c r="BB365" s="167"/>
      <c r="BC365" s="120"/>
      <c r="BD365" s="90"/>
      <c r="BE365" s="90"/>
      <c r="BF365" s="90"/>
      <c r="BG365" s="90"/>
      <c r="BH365" s="90"/>
      <c r="BI365" s="90"/>
      <c r="BJ365" s="90"/>
      <c r="BK365" s="90"/>
      <c r="BL365" s="90"/>
      <c r="BM365" s="167"/>
      <c r="BN365" s="167"/>
      <c r="BO365" s="167"/>
      <c r="BP365" s="167"/>
      <c r="BQ365" s="167"/>
      <c r="BR365" s="167"/>
      <c r="BS365" s="167"/>
      <c r="BT365" s="167"/>
      <c r="BU365" s="167"/>
      <c r="BV365" s="167"/>
      <c r="BW365" s="167"/>
      <c r="BX365" s="167"/>
      <c r="BY365" s="167"/>
      <c r="BZ365" s="167"/>
      <c r="CA365" s="167"/>
      <c r="CB365" s="167"/>
      <c r="CC365" s="167"/>
      <c r="CD365" s="167"/>
      <c r="CE365" s="167"/>
      <c r="CF365" s="167"/>
      <c r="CG365" s="167"/>
      <c r="CH365" s="167"/>
      <c r="CI365" s="167"/>
      <c r="CJ365" s="167"/>
      <c r="CK365" s="167"/>
      <c r="CL365" s="167"/>
      <c r="CM365" s="167"/>
      <c r="CN365" s="167"/>
      <c r="CO365" s="167"/>
      <c r="CP365" s="167"/>
      <c r="CQ365" s="167"/>
      <c r="CR365" s="167"/>
      <c r="CS365" s="167"/>
      <c r="CT365" s="167"/>
      <c r="CU365" s="167"/>
      <c r="CV365" s="167"/>
      <c r="CW365" s="167"/>
      <c r="CX365" s="167"/>
      <c r="CY365" s="167"/>
      <c r="CZ365" s="167"/>
      <c r="DA365" s="167"/>
      <c r="DB365" s="167"/>
      <c r="DC365" s="167"/>
      <c r="DD365" s="167"/>
      <c r="DE365" s="167"/>
      <c r="DF365" s="167"/>
      <c r="DG365" s="167"/>
      <c r="DH365" s="167"/>
      <c r="DI365" s="167"/>
      <c r="DJ365" s="167"/>
      <c r="DK365" s="167"/>
      <c r="DL365" s="167"/>
      <c r="DM365" s="167"/>
      <c r="DN365" s="167"/>
      <c r="DO365" s="167"/>
      <c r="DP365" s="167"/>
      <c r="DQ365" s="167"/>
      <c r="DR365" s="167"/>
      <c r="DS365" s="167"/>
      <c r="DT365" s="167"/>
      <c r="DU365" s="167"/>
      <c r="DV365" s="167"/>
      <c r="DW365" s="167"/>
      <c r="DX365" s="167"/>
      <c r="DY365" s="167"/>
      <c r="DZ365" s="167"/>
      <c r="EA365" s="167"/>
      <c r="EB365" s="167"/>
      <c r="EC365" s="167"/>
      <c r="ED365" s="167"/>
      <c r="EE365" s="167"/>
      <c r="EF365" s="167"/>
      <c r="EG365" s="167"/>
      <c r="EH365" s="167"/>
      <c r="EI365" s="167"/>
      <c r="EJ365" s="167"/>
      <c r="EK365" s="167"/>
      <c r="EL365" s="167"/>
      <c r="EM365" s="167"/>
      <c r="EN365" s="167"/>
      <c r="EO365" s="167"/>
      <c r="EP365" s="167"/>
      <c r="EQ365" s="167"/>
      <c r="ER365" s="167"/>
      <c r="ES365" s="167"/>
      <c r="ET365" s="167"/>
      <c r="EU365" s="167"/>
      <c r="EV365" s="167"/>
      <c r="EW365" s="167"/>
      <c r="EX365" s="167"/>
      <c r="EY365" s="167"/>
      <c r="EZ365" s="167"/>
      <c r="FA365" s="167"/>
      <c r="FB365" s="167"/>
      <c r="FC365" s="167"/>
      <c r="FD365" s="167"/>
      <c r="FE365" s="167"/>
      <c r="FF365" s="167"/>
      <c r="FG365" s="167"/>
      <c r="FH365" s="167"/>
      <c r="FI365" s="167"/>
      <c r="FJ365" s="167"/>
      <c r="FK365" s="167"/>
      <c r="FL365" s="167"/>
      <c r="FM365" s="167"/>
      <c r="FN365" s="167"/>
      <c r="FO365" s="167"/>
      <c r="FP365" s="167"/>
      <c r="FQ365" s="167"/>
      <c r="FR365" s="167"/>
      <c r="FS365" s="167"/>
      <c r="FT365" s="167"/>
      <c r="FU365" s="167"/>
      <c r="FV365" s="167"/>
      <c r="FW365" s="167"/>
      <c r="FX365" s="167"/>
      <c r="FY365" s="167"/>
      <c r="FZ365" s="167"/>
      <c r="GA365" s="167"/>
      <c r="GB365" s="167"/>
      <c r="GC365" s="167"/>
      <c r="GD365" s="167"/>
      <c r="GE365" s="167"/>
      <c r="GF365" s="167"/>
      <c r="GG365" s="167"/>
      <c r="GH365" s="167"/>
      <c r="GI365" s="167"/>
      <c r="GJ365" s="167"/>
      <c r="GK365" s="167"/>
      <c r="GL365" s="167"/>
      <c r="GM365" s="167"/>
      <c r="GN365" s="167"/>
      <c r="GO365" s="167"/>
      <c r="GP365" s="167"/>
      <c r="GQ365" s="167"/>
      <c r="GR365" s="167"/>
      <c r="GS365" s="167"/>
      <c r="GT365" s="167"/>
      <c r="GU365" s="167"/>
      <c r="GV365" s="167"/>
      <c r="GW365" s="167"/>
      <c r="GX365" s="167"/>
      <c r="GY365" s="167"/>
      <c r="GZ365" s="167"/>
      <c r="HA365" s="167"/>
      <c r="HB365" s="167"/>
      <c r="HC365" s="167"/>
      <c r="HD365" s="167"/>
      <c r="HE365" s="167"/>
      <c r="HF365" s="167"/>
      <c r="HG365" s="167"/>
      <c r="HH365" s="167"/>
      <c r="HI365" s="167"/>
      <c r="HJ365" s="167"/>
      <c r="HK365" s="167"/>
      <c r="HL365" s="167"/>
      <c r="HM365" s="167"/>
      <c r="HN365" s="167"/>
      <c r="HO365" s="167"/>
      <c r="HP365" s="167"/>
      <c r="HQ365" s="167"/>
      <c r="HR365" s="167"/>
      <c r="HS365" s="167"/>
    </row>
    <row r="366" spans="1:227" s="2" customFormat="1" ht="17.05" customHeight="1" x14ac:dyDescent="0.4">
      <c r="A366" s="868" t="s">
        <v>198</v>
      </c>
      <c r="B366" s="868" t="s">
        <v>276</v>
      </c>
      <c r="C366" s="211" t="s">
        <v>300</v>
      </c>
      <c r="D366" s="16" t="s">
        <v>303</v>
      </c>
      <c r="E366" s="19"/>
      <c r="F366" s="178">
        <v>0.11899999999999999</v>
      </c>
      <c r="G366" s="177"/>
      <c r="H366" s="177"/>
      <c r="I366" s="177"/>
      <c r="J366" s="177"/>
      <c r="K366" s="179">
        <f>SUM(F366:H366)</f>
        <v>0.11899999999999999</v>
      </c>
      <c r="L366" s="518">
        <f t="shared" si="132"/>
        <v>100</v>
      </c>
      <c r="M366" s="667">
        <f t="shared" si="133"/>
        <v>0</v>
      </c>
      <c r="N366" s="504">
        <f t="shared" si="118"/>
        <v>3</v>
      </c>
      <c r="O366" s="57"/>
      <c r="P366" s="177">
        <v>0.11899999999999999</v>
      </c>
      <c r="Q366" s="222" t="s">
        <v>42</v>
      </c>
      <c r="R366" s="58"/>
      <c r="S366" s="220" t="s">
        <v>202</v>
      </c>
      <c r="T366" s="220" t="s">
        <v>202</v>
      </c>
      <c r="U366" s="368">
        <v>31</v>
      </c>
      <c r="V366" s="58">
        <v>3.39</v>
      </c>
      <c r="W366" s="368">
        <v>31</v>
      </c>
      <c r="X366" s="58">
        <v>3.39</v>
      </c>
      <c r="Y366" s="58">
        <v>12.4</v>
      </c>
      <c r="Z366" s="743">
        <v>2775</v>
      </c>
      <c r="AA366" s="234">
        <v>117.48735036406268</v>
      </c>
      <c r="AB366" s="763">
        <f t="shared" si="134"/>
        <v>0</v>
      </c>
      <c r="AC366" s="174"/>
      <c r="AD366" s="174"/>
      <c r="AE366" s="364"/>
      <c r="AF366" s="174"/>
      <c r="AG366" s="174"/>
      <c r="AH366" s="175"/>
      <c r="AI366" s="174"/>
      <c r="AJ366" s="174"/>
      <c r="AK366" s="174"/>
      <c r="AL366" s="175"/>
      <c r="AM366" s="179">
        <f t="shared" si="135"/>
        <v>0.11899999999999999</v>
      </c>
      <c r="AN366" s="177">
        <v>0.11899999999999999</v>
      </c>
      <c r="AO366" s="177">
        <v>0.13</v>
      </c>
      <c r="AP366" s="177">
        <v>0.151</v>
      </c>
      <c r="AQ366" s="178">
        <v>0.17499999999999999</v>
      </c>
      <c r="AR366" s="179">
        <f t="shared" si="136"/>
        <v>0.11899999999999999</v>
      </c>
      <c r="AS366" s="177">
        <v>0.13400000000000001</v>
      </c>
      <c r="AT366" s="179">
        <f t="shared" si="137"/>
        <v>0.14850000000000002</v>
      </c>
      <c r="AU366" s="179"/>
      <c r="AV366" s="177">
        <v>0.16300000000000001</v>
      </c>
      <c r="AW366" s="177"/>
      <c r="AX366" s="546">
        <v>0.19900000000000001</v>
      </c>
      <c r="AY366" s="828">
        <v>-0.08</v>
      </c>
      <c r="AZ366" s="164"/>
      <c r="BA366" s="165"/>
      <c r="BB366" s="167"/>
      <c r="BC366" s="120"/>
      <c r="BD366" s="90"/>
      <c r="BE366" s="90"/>
      <c r="BF366" s="90"/>
      <c r="BG366" s="90"/>
      <c r="BH366" s="90"/>
      <c r="BI366" s="90"/>
      <c r="BJ366" s="90"/>
      <c r="BK366" s="90"/>
      <c r="BL366" s="90"/>
      <c r="BM366" s="167"/>
      <c r="BN366" s="167"/>
      <c r="BO366" s="167"/>
      <c r="BP366" s="167"/>
      <c r="BQ366" s="167"/>
      <c r="BR366" s="167"/>
      <c r="BS366" s="167"/>
      <c r="BT366" s="167"/>
      <c r="BU366" s="167"/>
      <c r="BV366" s="167"/>
      <c r="BW366" s="167"/>
      <c r="BX366" s="167"/>
      <c r="BY366" s="167"/>
      <c r="BZ366" s="167"/>
      <c r="CA366" s="167"/>
      <c r="CB366" s="167"/>
      <c r="CC366" s="167"/>
      <c r="CD366" s="167"/>
      <c r="CE366" s="167"/>
      <c r="CF366" s="167"/>
      <c r="CG366" s="167"/>
      <c r="CH366" s="167"/>
      <c r="CI366" s="167"/>
      <c r="CJ366" s="167"/>
      <c r="CK366" s="167"/>
      <c r="CL366" s="167"/>
      <c r="CM366" s="167"/>
      <c r="CN366" s="167"/>
      <c r="CO366" s="167"/>
      <c r="CP366" s="167"/>
      <c r="CQ366" s="167"/>
      <c r="CR366" s="167"/>
      <c r="CS366" s="167"/>
      <c r="CT366" s="167"/>
      <c r="CU366" s="167"/>
      <c r="CV366" s="167"/>
      <c r="CW366" s="167"/>
      <c r="CX366" s="167"/>
      <c r="CY366" s="167"/>
      <c r="CZ366" s="167"/>
      <c r="DA366" s="167"/>
      <c r="DB366" s="167"/>
      <c r="DC366" s="167"/>
      <c r="DD366" s="167"/>
      <c r="DE366" s="167"/>
      <c r="DF366" s="167"/>
      <c r="DG366" s="167"/>
      <c r="DH366" s="167"/>
      <c r="DI366" s="167"/>
      <c r="DJ366" s="167"/>
      <c r="DK366" s="167"/>
      <c r="DL366" s="167"/>
      <c r="DM366" s="167"/>
      <c r="DN366" s="167"/>
      <c r="DO366" s="167"/>
      <c r="DP366" s="167"/>
      <c r="DQ366" s="167"/>
      <c r="DR366" s="167"/>
      <c r="DS366" s="167"/>
      <c r="DT366" s="167"/>
      <c r="DU366" s="167"/>
      <c r="DV366" s="167"/>
      <c r="DW366" s="167"/>
      <c r="DX366" s="167"/>
      <c r="DY366" s="167"/>
      <c r="DZ366" s="167"/>
      <c r="EA366" s="167"/>
      <c r="EB366" s="167"/>
      <c r="EC366" s="167"/>
      <c r="ED366" s="167"/>
      <c r="EE366" s="167"/>
      <c r="EF366" s="167"/>
      <c r="EG366" s="167"/>
      <c r="EH366" s="167"/>
      <c r="EI366" s="167"/>
      <c r="EJ366" s="167"/>
      <c r="EK366" s="167"/>
      <c r="EL366" s="167"/>
      <c r="EM366" s="167"/>
      <c r="EN366" s="167"/>
      <c r="EO366" s="167"/>
      <c r="EP366" s="167"/>
      <c r="EQ366" s="167"/>
      <c r="ER366" s="167"/>
      <c r="ES366" s="167"/>
      <c r="ET366" s="167"/>
      <c r="EU366" s="167"/>
      <c r="EV366" s="167"/>
      <c r="EW366" s="167"/>
      <c r="EX366" s="167"/>
      <c r="EY366" s="167"/>
      <c r="EZ366" s="167"/>
      <c r="FA366" s="167"/>
      <c r="FB366" s="167"/>
      <c r="FC366" s="167"/>
      <c r="FD366" s="167"/>
      <c r="FE366" s="167"/>
      <c r="FF366" s="167"/>
      <c r="FG366" s="167"/>
      <c r="FH366" s="167"/>
      <c r="FI366" s="167"/>
      <c r="FJ366" s="167"/>
      <c r="FK366" s="167"/>
      <c r="FL366" s="167"/>
      <c r="FM366" s="167"/>
      <c r="FN366" s="167"/>
      <c r="FO366" s="167"/>
      <c r="FP366" s="167"/>
      <c r="FQ366" s="167"/>
      <c r="FR366" s="167"/>
      <c r="FS366" s="167"/>
      <c r="FT366" s="167"/>
      <c r="FU366" s="167"/>
      <c r="FV366" s="167"/>
      <c r="FW366" s="167"/>
      <c r="FX366" s="167"/>
      <c r="FY366" s="167"/>
      <c r="FZ366" s="167"/>
      <c r="GA366" s="167"/>
      <c r="GB366" s="167"/>
      <c r="GC366" s="167"/>
      <c r="GD366" s="167"/>
      <c r="GE366" s="167"/>
      <c r="GF366" s="167"/>
      <c r="GG366" s="167"/>
      <c r="GH366" s="167"/>
      <c r="GI366" s="167"/>
      <c r="GJ366" s="167"/>
      <c r="GK366" s="167"/>
      <c r="GL366" s="167"/>
      <c r="GM366" s="167"/>
      <c r="GN366" s="167"/>
      <c r="GO366" s="167"/>
      <c r="GP366" s="167"/>
      <c r="GQ366" s="167"/>
      <c r="GR366" s="167"/>
      <c r="GS366" s="167"/>
      <c r="GT366" s="167"/>
      <c r="GU366" s="167"/>
      <c r="GV366" s="167"/>
      <c r="GW366" s="167"/>
      <c r="GX366" s="167"/>
      <c r="GY366" s="167"/>
      <c r="GZ366" s="167"/>
      <c r="HA366" s="167"/>
      <c r="HB366" s="167"/>
      <c r="HC366" s="167"/>
      <c r="HD366" s="167"/>
      <c r="HE366" s="167"/>
      <c r="HF366" s="167"/>
      <c r="HG366" s="167"/>
      <c r="HH366" s="167"/>
      <c r="HI366" s="167"/>
      <c r="HJ366" s="167"/>
      <c r="HK366" s="167"/>
      <c r="HL366" s="167"/>
      <c r="HM366" s="167"/>
      <c r="HN366" s="167"/>
      <c r="HO366" s="167"/>
      <c r="HP366" s="167"/>
      <c r="HQ366" s="167"/>
      <c r="HR366" s="167"/>
      <c r="HS366" s="167"/>
    </row>
    <row r="367" spans="1:227" s="2" customFormat="1" ht="17.05" customHeight="1" x14ac:dyDescent="0.4">
      <c r="A367" s="868" t="s">
        <v>198</v>
      </c>
      <c r="B367" s="868" t="s">
        <v>276</v>
      </c>
      <c r="C367" s="211" t="s">
        <v>300</v>
      </c>
      <c r="D367" s="168" t="s">
        <v>310</v>
      </c>
      <c r="E367" s="218"/>
      <c r="F367" s="178">
        <v>6.3E-2</v>
      </c>
      <c r="G367" s="177">
        <v>9.5000000000000001E-2</v>
      </c>
      <c r="H367" s="177">
        <v>0.33900000000000002</v>
      </c>
      <c r="I367" s="177"/>
      <c r="J367" s="177"/>
      <c r="K367" s="179">
        <f>SUM(F367:H367)</f>
        <v>0.497</v>
      </c>
      <c r="L367" s="518">
        <f t="shared" si="132"/>
        <v>12.676056338028168</v>
      </c>
      <c r="M367" s="667">
        <f t="shared" si="133"/>
        <v>87.323943661971839</v>
      </c>
      <c r="N367" s="504">
        <f t="shared" si="118"/>
        <v>2</v>
      </c>
      <c r="O367" s="57"/>
      <c r="P367" s="177">
        <v>0.66100000000000003</v>
      </c>
      <c r="Q367" s="222" t="s">
        <v>42</v>
      </c>
      <c r="R367" s="58"/>
      <c r="S367" s="220" t="s">
        <v>202</v>
      </c>
      <c r="T367" s="220" t="s">
        <v>202</v>
      </c>
      <c r="U367" s="368">
        <v>31</v>
      </c>
      <c r="V367" s="58">
        <v>3.39</v>
      </c>
      <c r="W367" s="368">
        <v>31</v>
      </c>
      <c r="X367" s="58">
        <v>3.39</v>
      </c>
      <c r="Y367" s="58">
        <v>15.4</v>
      </c>
      <c r="Z367" s="743">
        <v>5290</v>
      </c>
      <c r="AA367" s="234">
        <v>342.33627676929854</v>
      </c>
      <c r="AB367" s="763">
        <f t="shared" si="134"/>
        <v>0</v>
      </c>
      <c r="AC367" s="174"/>
      <c r="AD367" s="174"/>
      <c r="AE367" s="364"/>
      <c r="AF367" s="174"/>
      <c r="AG367" s="174"/>
      <c r="AH367" s="175"/>
      <c r="AI367" s="174"/>
      <c r="AJ367" s="174"/>
      <c r="AK367" s="174"/>
      <c r="AL367" s="175"/>
      <c r="AM367" s="179">
        <f t="shared" si="135"/>
        <v>0.497</v>
      </c>
      <c r="AN367" s="177">
        <v>0.66300000000000003</v>
      </c>
      <c r="AO367" s="177">
        <v>0.74399999999999999</v>
      </c>
      <c r="AP367" s="177">
        <v>0.90700000000000003</v>
      </c>
      <c r="AQ367" s="178">
        <v>1.1060000000000001</v>
      </c>
      <c r="AR367" s="179">
        <f t="shared" si="136"/>
        <v>0.66300000000000003</v>
      </c>
      <c r="AS367" s="177">
        <v>0.78900000000000003</v>
      </c>
      <c r="AT367" s="179">
        <f t="shared" si="137"/>
        <v>0.9245000000000001</v>
      </c>
      <c r="AU367" s="179"/>
      <c r="AV367" s="177">
        <v>1.06</v>
      </c>
      <c r="AW367" s="177"/>
      <c r="AX367" s="546">
        <v>1.425</v>
      </c>
      <c r="AY367" s="828">
        <v>-0.92800000000000005</v>
      </c>
      <c r="AZ367" s="164"/>
      <c r="BA367" s="165"/>
      <c r="BB367" s="167"/>
      <c r="BC367" s="120"/>
      <c r="BD367" s="90"/>
      <c r="BE367" s="90"/>
      <c r="BF367" s="90"/>
      <c r="BG367" s="90"/>
      <c r="BH367" s="90"/>
      <c r="BI367" s="90"/>
      <c r="BJ367" s="90"/>
      <c r="BK367" s="90"/>
      <c r="BL367" s="90"/>
      <c r="BM367" s="167"/>
      <c r="BN367" s="167"/>
      <c r="BO367" s="167"/>
      <c r="BP367" s="167"/>
      <c r="BQ367" s="167"/>
      <c r="BR367" s="167"/>
      <c r="BS367" s="167"/>
      <c r="BT367" s="167"/>
      <c r="BU367" s="167"/>
      <c r="BV367" s="167"/>
      <c r="BW367" s="167"/>
      <c r="BX367" s="167"/>
      <c r="BY367" s="167"/>
      <c r="BZ367" s="167"/>
      <c r="CA367" s="167"/>
      <c r="CB367" s="167"/>
      <c r="CC367" s="167"/>
      <c r="CD367" s="167"/>
      <c r="CE367" s="167"/>
      <c r="CF367" s="167"/>
      <c r="CG367" s="167"/>
      <c r="CH367" s="167"/>
      <c r="CI367" s="167"/>
      <c r="CJ367" s="167"/>
      <c r="CK367" s="167"/>
      <c r="CL367" s="167"/>
      <c r="CM367" s="167"/>
      <c r="CN367" s="167"/>
      <c r="CO367" s="167"/>
      <c r="CP367" s="167"/>
      <c r="CQ367" s="167"/>
      <c r="CR367" s="167"/>
      <c r="CS367" s="167"/>
      <c r="CT367" s="167"/>
      <c r="CU367" s="167"/>
      <c r="CV367" s="167"/>
      <c r="CW367" s="167"/>
      <c r="CX367" s="167"/>
      <c r="CY367" s="167"/>
      <c r="CZ367" s="167"/>
      <c r="DA367" s="167"/>
      <c r="DB367" s="167"/>
      <c r="DC367" s="167"/>
      <c r="DD367" s="167"/>
      <c r="DE367" s="167"/>
      <c r="DF367" s="167"/>
      <c r="DG367" s="167"/>
      <c r="DH367" s="167"/>
      <c r="DI367" s="167"/>
      <c r="DJ367" s="167"/>
      <c r="DK367" s="167"/>
      <c r="DL367" s="167"/>
      <c r="DM367" s="167"/>
      <c r="DN367" s="167"/>
      <c r="DO367" s="167"/>
      <c r="DP367" s="167"/>
      <c r="DQ367" s="167"/>
      <c r="DR367" s="167"/>
      <c r="DS367" s="167"/>
      <c r="DT367" s="167"/>
      <c r="DU367" s="167"/>
      <c r="DV367" s="167"/>
      <c r="DW367" s="167"/>
      <c r="DX367" s="167"/>
      <c r="DY367" s="167"/>
      <c r="DZ367" s="167"/>
      <c r="EA367" s="167"/>
      <c r="EB367" s="167"/>
      <c r="EC367" s="167"/>
      <c r="ED367" s="167"/>
      <c r="EE367" s="167"/>
      <c r="EF367" s="167"/>
      <c r="EG367" s="167"/>
      <c r="EH367" s="167"/>
      <c r="EI367" s="167"/>
      <c r="EJ367" s="167"/>
      <c r="EK367" s="167"/>
      <c r="EL367" s="167"/>
      <c r="EM367" s="167"/>
      <c r="EN367" s="167"/>
      <c r="EO367" s="167"/>
      <c r="EP367" s="167"/>
      <c r="EQ367" s="167"/>
      <c r="ER367" s="167"/>
      <c r="ES367" s="167"/>
      <c r="ET367" s="167"/>
      <c r="EU367" s="167"/>
      <c r="EV367" s="167"/>
      <c r="EW367" s="167"/>
      <c r="EX367" s="167"/>
      <c r="EY367" s="167"/>
      <c r="EZ367" s="167"/>
      <c r="FA367" s="167"/>
      <c r="FB367" s="167"/>
      <c r="FC367" s="167"/>
      <c r="FD367" s="167"/>
      <c r="FE367" s="167"/>
      <c r="FF367" s="167"/>
      <c r="FG367" s="167"/>
      <c r="FH367" s="167"/>
      <c r="FI367" s="167"/>
      <c r="FJ367" s="167"/>
      <c r="FK367" s="167"/>
      <c r="FL367" s="167"/>
      <c r="FM367" s="167"/>
      <c r="FN367" s="167"/>
      <c r="FO367" s="167"/>
      <c r="FP367" s="167"/>
      <c r="FQ367" s="167"/>
      <c r="FR367" s="167"/>
      <c r="FS367" s="167"/>
      <c r="FT367" s="167"/>
      <c r="FU367" s="167"/>
      <c r="FV367" s="167"/>
      <c r="FW367" s="167"/>
      <c r="FX367" s="167"/>
      <c r="FY367" s="167"/>
      <c r="FZ367" s="167"/>
      <c r="GA367" s="167"/>
      <c r="GB367" s="167"/>
      <c r="GC367" s="167"/>
      <c r="GD367" s="167"/>
      <c r="GE367" s="167"/>
      <c r="GF367" s="167"/>
      <c r="GG367" s="167"/>
      <c r="GH367" s="167"/>
      <c r="GI367" s="167"/>
      <c r="GJ367" s="167"/>
      <c r="GK367" s="167"/>
      <c r="GL367" s="167"/>
      <c r="GM367" s="167"/>
      <c r="GN367" s="167"/>
      <c r="GO367" s="167"/>
      <c r="GP367" s="167"/>
      <c r="GQ367" s="167"/>
      <c r="GR367" s="167"/>
      <c r="GS367" s="167"/>
      <c r="GT367" s="167"/>
      <c r="GU367" s="167"/>
      <c r="GV367" s="167"/>
      <c r="GW367" s="167"/>
      <c r="GX367" s="167"/>
      <c r="GY367" s="167"/>
      <c r="GZ367" s="167"/>
      <c r="HA367" s="167"/>
      <c r="HB367" s="167"/>
      <c r="HC367" s="167"/>
      <c r="HD367" s="167"/>
      <c r="HE367" s="167"/>
      <c r="HF367" s="167"/>
      <c r="HG367" s="167"/>
      <c r="HH367" s="167"/>
      <c r="HI367" s="167"/>
      <c r="HJ367" s="167"/>
      <c r="HK367" s="167"/>
      <c r="HL367" s="167"/>
      <c r="HM367" s="167"/>
      <c r="HN367" s="167"/>
      <c r="HO367" s="167"/>
      <c r="HP367" s="167"/>
      <c r="HQ367" s="167"/>
      <c r="HR367" s="167"/>
      <c r="HS367" s="167"/>
    </row>
    <row r="368" spans="1:227" s="2" customFormat="1" ht="17.05" customHeight="1" thickBot="1" x14ac:dyDescent="0.45">
      <c r="A368" s="868" t="s">
        <v>198</v>
      </c>
      <c r="B368" s="868" t="s">
        <v>276</v>
      </c>
      <c r="C368" s="211" t="s">
        <v>300</v>
      </c>
      <c r="D368" s="16" t="s">
        <v>301</v>
      </c>
      <c r="E368" s="75"/>
      <c r="F368" s="195"/>
      <c r="G368" s="194"/>
      <c r="H368" s="194">
        <v>0.214</v>
      </c>
      <c r="I368" s="194"/>
      <c r="J368" s="194"/>
      <c r="K368" s="196">
        <f>SUM(F368:H368)</f>
        <v>0.214</v>
      </c>
      <c r="L368" s="661">
        <f t="shared" si="132"/>
        <v>0</v>
      </c>
      <c r="M368" s="670">
        <f t="shared" si="133"/>
        <v>100</v>
      </c>
      <c r="N368" s="465">
        <f t="shared" si="118"/>
        <v>3</v>
      </c>
      <c r="O368" s="1397"/>
      <c r="P368" s="194">
        <v>0.214</v>
      </c>
      <c r="Q368" s="705" t="s">
        <v>42</v>
      </c>
      <c r="R368" s="689"/>
      <c r="S368" s="724" t="s">
        <v>202</v>
      </c>
      <c r="T368" s="724" t="s">
        <v>202</v>
      </c>
      <c r="U368" s="928">
        <v>31</v>
      </c>
      <c r="V368" s="689">
        <v>24.39</v>
      </c>
      <c r="W368" s="928">
        <v>31</v>
      </c>
      <c r="X368" s="689">
        <v>24.39</v>
      </c>
      <c r="Y368" s="689">
        <v>10.9</v>
      </c>
      <c r="Z368" s="750">
        <v>5125</v>
      </c>
      <c r="AA368" s="759">
        <v>114.40026729034412</v>
      </c>
      <c r="AB368" s="768">
        <f t="shared" si="134"/>
        <v>0</v>
      </c>
      <c r="AC368" s="192"/>
      <c r="AD368" s="192"/>
      <c r="AE368" s="777"/>
      <c r="AF368" s="192"/>
      <c r="AG368" s="192"/>
      <c r="AH368" s="193"/>
      <c r="AI368" s="192"/>
      <c r="AJ368" s="192"/>
      <c r="AK368" s="192"/>
      <c r="AL368" s="193"/>
      <c r="AM368" s="196">
        <f t="shared" si="135"/>
        <v>0.214</v>
      </c>
      <c r="AN368" s="194">
        <v>0.214</v>
      </c>
      <c r="AO368" s="194">
        <v>0.24099999999999999</v>
      </c>
      <c r="AP368" s="194">
        <v>0.29399999999999998</v>
      </c>
      <c r="AQ368" s="195">
        <v>0.35799999999999998</v>
      </c>
      <c r="AR368" s="196">
        <f t="shared" si="136"/>
        <v>0.214</v>
      </c>
      <c r="AS368" s="194">
        <v>0.25600000000000001</v>
      </c>
      <c r="AT368" s="196">
        <f t="shared" si="137"/>
        <v>0.3</v>
      </c>
      <c r="AU368" s="196"/>
      <c r="AV368" s="194">
        <v>0.34399999999999997</v>
      </c>
      <c r="AW368" s="194"/>
      <c r="AX368" s="548">
        <v>0.46200000000000002</v>
      </c>
      <c r="AY368" s="828">
        <v>-0.248</v>
      </c>
      <c r="AZ368" s="164"/>
      <c r="BA368" s="165"/>
      <c r="BB368" s="167"/>
      <c r="BC368" s="120"/>
      <c r="BD368" s="90"/>
      <c r="BE368" s="90"/>
      <c r="BF368" s="90"/>
      <c r="BG368" s="90"/>
      <c r="BH368" s="90"/>
      <c r="BI368" s="90"/>
      <c r="BJ368" s="90"/>
      <c r="BK368" s="90"/>
      <c r="BL368" s="90"/>
      <c r="BM368" s="167"/>
      <c r="BN368" s="167"/>
      <c r="BO368" s="167"/>
      <c r="BP368" s="167"/>
      <c r="BQ368" s="167"/>
      <c r="BR368" s="167"/>
      <c r="BS368" s="167"/>
      <c r="BT368" s="167"/>
      <c r="BU368" s="167"/>
      <c r="BV368" s="167"/>
      <c r="BW368" s="167"/>
      <c r="BX368" s="167"/>
      <c r="BY368" s="167"/>
      <c r="BZ368" s="167"/>
      <c r="CA368" s="167"/>
      <c r="CB368" s="167"/>
      <c r="CC368" s="167"/>
      <c r="CD368" s="167"/>
      <c r="CE368" s="167"/>
      <c r="CF368" s="167"/>
      <c r="CG368" s="167"/>
      <c r="CH368" s="167"/>
      <c r="CI368" s="167"/>
      <c r="CJ368" s="167"/>
      <c r="CK368" s="167"/>
      <c r="CL368" s="167"/>
      <c r="CM368" s="167"/>
      <c r="CN368" s="167"/>
      <c r="CO368" s="167"/>
      <c r="CP368" s="167"/>
      <c r="CQ368" s="167"/>
      <c r="CR368" s="167"/>
      <c r="CS368" s="167"/>
      <c r="CT368" s="167"/>
      <c r="CU368" s="167"/>
      <c r="CV368" s="167"/>
      <c r="CW368" s="167"/>
      <c r="CX368" s="167"/>
      <c r="CY368" s="167"/>
      <c r="CZ368" s="167"/>
      <c r="DA368" s="167"/>
      <c r="DB368" s="167"/>
      <c r="DC368" s="167"/>
      <c r="DD368" s="167"/>
      <c r="DE368" s="167"/>
      <c r="DF368" s="167"/>
      <c r="DG368" s="167"/>
      <c r="DH368" s="167"/>
      <c r="DI368" s="167"/>
      <c r="DJ368" s="167"/>
      <c r="DK368" s="167"/>
      <c r="DL368" s="167"/>
      <c r="DM368" s="167"/>
      <c r="DN368" s="167"/>
      <c r="DO368" s="167"/>
      <c r="DP368" s="167"/>
      <c r="DQ368" s="167"/>
      <c r="DR368" s="167"/>
      <c r="DS368" s="167"/>
      <c r="DT368" s="167"/>
      <c r="DU368" s="167"/>
      <c r="DV368" s="167"/>
      <c r="DW368" s="167"/>
      <c r="DX368" s="167"/>
      <c r="DY368" s="167"/>
      <c r="DZ368" s="167"/>
      <c r="EA368" s="167"/>
      <c r="EB368" s="167"/>
      <c r="EC368" s="167"/>
      <c r="ED368" s="167"/>
      <c r="EE368" s="167"/>
      <c r="EF368" s="167"/>
      <c r="EG368" s="167"/>
      <c r="EH368" s="167"/>
      <c r="EI368" s="167"/>
      <c r="EJ368" s="167"/>
      <c r="EK368" s="167"/>
      <c r="EL368" s="167"/>
      <c r="EM368" s="167"/>
      <c r="EN368" s="167"/>
      <c r="EO368" s="167"/>
      <c r="EP368" s="167"/>
      <c r="EQ368" s="167"/>
      <c r="ER368" s="167"/>
      <c r="ES368" s="167"/>
      <c r="ET368" s="167"/>
      <c r="EU368" s="167"/>
      <c r="EV368" s="167"/>
      <c r="EW368" s="167"/>
      <c r="EX368" s="167"/>
      <c r="EY368" s="167"/>
      <c r="EZ368" s="167"/>
      <c r="FA368" s="167"/>
      <c r="FB368" s="167"/>
      <c r="FC368" s="167"/>
      <c r="FD368" s="167"/>
      <c r="FE368" s="167"/>
      <c r="FF368" s="167"/>
      <c r="FG368" s="167"/>
      <c r="FH368" s="167"/>
      <c r="FI368" s="167"/>
      <c r="FJ368" s="167"/>
      <c r="FK368" s="167"/>
      <c r="FL368" s="167"/>
      <c r="FM368" s="167"/>
      <c r="FN368" s="167"/>
      <c r="FO368" s="167"/>
      <c r="FP368" s="167"/>
      <c r="FQ368" s="167"/>
      <c r="FR368" s="167"/>
      <c r="FS368" s="167"/>
      <c r="FT368" s="167"/>
      <c r="FU368" s="167"/>
      <c r="FV368" s="167"/>
      <c r="FW368" s="167"/>
      <c r="FX368" s="167"/>
      <c r="FY368" s="167"/>
      <c r="FZ368" s="167"/>
      <c r="GA368" s="167"/>
      <c r="GB368" s="167"/>
      <c r="GC368" s="167"/>
      <c r="GD368" s="167"/>
      <c r="GE368" s="167"/>
      <c r="GF368" s="167"/>
      <c r="GG368" s="167"/>
      <c r="GH368" s="167"/>
      <c r="GI368" s="167"/>
      <c r="GJ368" s="167"/>
      <c r="GK368" s="167"/>
      <c r="GL368" s="167"/>
      <c r="GM368" s="167"/>
      <c r="GN368" s="167"/>
      <c r="GO368" s="167"/>
      <c r="GP368" s="167"/>
      <c r="GQ368" s="167"/>
      <c r="GR368" s="167"/>
      <c r="GS368" s="167"/>
      <c r="GT368" s="167"/>
      <c r="GU368" s="167"/>
      <c r="GV368" s="167"/>
      <c r="GW368" s="167"/>
      <c r="GX368" s="167"/>
      <c r="GY368" s="167"/>
      <c r="GZ368" s="167"/>
      <c r="HA368" s="167"/>
      <c r="HB368" s="167"/>
      <c r="HC368" s="167"/>
      <c r="HD368" s="167"/>
      <c r="HE368" s="167"/>
      <c r="HF368" s="167"/>
      <c r="HG368" s="167"/>
      <c r="HH368" s="167"/>
      <c r="HI368" s="167"/>
      <c r="HJ368" s="167"/>
      <c r="HK368" s="167"/>
      <c r="HL368" s="167"/>
      <c r="HM368" s="167"/>
      <c r="HN368" s="167"/>
      <c r="HO368" s="167"/>
      <c r="HP368" s="167"/>
      <c r="HQ368" s="167"/>
      <c r="HR368" s="167"/>
      <c r="HS368" s="167"/>
    </row>
    <row r="369" spans="1:227" s="2" customFormat="1" ht="17.05" customHeight="1" x14ac:dyDescent="0.4">
      <c r="A369" s="868" t="s">
        <v>198</v>
      </c>
      <c r="B369" s="868" t="s">
        <v>276</v>
      </c>
      <c r="C369" s="922" t="s">
        <v>300</v>
      </c>
      <c r="D369" s="1324" t="s">
        <v>304</v>
      </c>
      <c r="E369" s="218"/>
      <c r="F369" s="178"/>
      <c r="G369" s="177">
        <v>2.7E-2</v>
      </c>
      <c r="H369" s="177"/>
      <c r="I369" s="177"/>
      <c r="J369" s="177"/>
      <c r="K369" s="179">
        <f>SUM(F369:H369)</f>
        <v>2.7E-2</v>
      </c>
      <c r="L369" s="518">
        <f t="shared" si="132"/>
        <v>0</v>
      </c>
      <c r="M369" s="667">
        <f t="shared" si="133"/>
        <v>100</v>
      </c>
      <c r="N369" s="348">
        <f t="shared" si="118"/>
        <v>2</v>
      </c>
      <c r="O369" s="57"/>
      <c r="P369" s="177">
        <v>0.40200000000000002</v>
      </c>
      <c r="Q369" s="222" t="s">
        <v>42</v>
      </c>
      <c r="R369" s="58"/>
      <c r="S369" s="220" t="s">
        <v>202</v>
      </c>
      <c r="T369" s="220" t="s">
        <v>202</v>
      </c>
      <c r="U369" s="368">
        <v>31</v>
      </c>
      <c r="V369" s="58">
        <v>3.39</v>
      </c>
      <c r="W369" s="368">
        <v>31</v>
      </c>
      <c r="X369" s="58">
        <v>3.39</v>
      </c>
      <c r="Y369" s="58">
        <v>13.9</v>
      </c>
      <c r="Z369" s="743">
        <v>6104</v>
      </c>
      <c r="AA369" s="234">
        <v>180.4341191044723</v>
      </c>
      <c r="AB369" s="763">
        <f t="shared" si="134"/>
        <v>0</v>
      </c>
      <c r="AC369" s="174"/>
      <c r="AD369" s="174"/>
      <c r="AE369" s="364"/>
      <c r="AF369" s="174"/>
      <c r="AG369" s="174"/>
      <c r="AH369" s="175"/>
      <c r="AI369" s="174"/>
      <c r="AJ369" s="174"/>
      <c r="AK369" s="174"/>
      <c r="AL369" s="175"/>
      <c r="AM369" s="179">
        <f t="shared" si="135"/>
        <v>2.7E-2</v>
      </c>
      <c r="AN369" s="177">
        <v>0.40200000000000002</v>
      </c>
      <c r="AO369" s="177">
        <v>0.45200000000000001</v>
      </c>
      <c r="AP369" s="177">
        <v>0.55100000000000005</v>
      </c>
      <c r="AQ369" s="178">
        <v>0.67200000000000004</v>
      </c>
      <c r="AR369" s="179">
        <f t="shared" si="136"/>
        <v>0.40200000000000002</v>
      </c>
      <c r="AS369" s="177">
        <v>0.47899999999999998</v>
      </c>
      <c r="AT369" s="179">
        <f t="shared" si="137"/>
        <v>0.5615</v>
      </c>
      <c r="AU369" s="179"/>
      <c r="AV369" s="177">
        <v>0.64400000000000002</v>
      </c>
      <c r="AW369" s="177"/>
      <c r="AX369" s="546">
        <v>0.86599999999999999</v>
      </c>
      <c r="AY369" s="828">
        <v>-0.83899999999999997</v>
      </c>
      <c r="AZ369" s="164"/>
      <c r="BA369" s="165"/>
      <c r="BB369" s="167"/>
      <c r="BC369" s="120"/>
      <c r="BD369" s="90"/>
      <c r="BE369" s="90"/>
      <c r="BF369" s="90"/>
      <c r="BG369" s="90"/>
      <c r="BH369" s="90"/>
      <c r="BI369" s="90"/>
      <c r="BJ369" s="90"/>
      <c r="BK369" s="90"/>
      <c r="BL369" s="90"/>
      <c r="BM369" s="167"/>
      <c r="BN369" s="167"/>
      <c r="BO369" s="167"/>
      <c r="BP369" s="167"/>
      <c r="BQ369" s="167"/>
      <c r="BR369" s="167"/>
      <c r="BS369" s="167"/>
      <c r="BT369" s="167"/>
      <c r="BU369" s="167"/>
      <c r="BV369" s="167"/>
      <c r="BW369" s="167"/>
      <c r="BX369" s="167"/>
      <c r="BY369" s="167"/>
      <c r="BZ369" s="167"/>
      <c r="CA369" s="167"/>
      <c r="CB369" s="167"/>
      <c r="CC369" s="167"/>
      <c r="CD369" s="167"/>
      <c r="CE369" s="167"/>
      <c r="CF369" s="167"/>
      <c r="CG369" s="167"/>
      <c r="CH369" s="167"/>
      <c r="CI369" s="167"/>
      <c r="CJ369" s="167"/>
      <c r="CK369" s="167"/>
      <c r="CL369" s="167"/>
      <c r="CM369" s="167"/>
      <c r="CN369" s="167"/>
      <c r="CO369" s="167"/>
      <c r="CP369" s="167"/>
      <c r="CQ369" s="167"/>
      <c r="CR369" s="167"/>
      <c r="CS369" s="167"/>
      <c r="CT369" s="167"/>
      <c r="CU369" s="167"/>
      <c r="CV369" s="167"/>
      <c r="CW369" s="167"/>
      <c r="CX369" s="167"/>
      <c r="CY369" s="167"/>
      <c r="CZ369" s="167"/>
      <c r="DA369" s="167"/>
      <c r="DB369" s="167"/>
      <c r="DC369" s="167"/>
      <c r="DD369" s="167"/>
      <c r="DE369" s="167"/>
      <c r="DF369" s="167"/>
      <c r="DG369" s="167"/>
      <c r="DH369" s="167"/>
      <c r="DI369" s="167"/>
      <c r="DJ369" s="167"/>
      <c r="DK369" s="167"/>
      <c r="DL369" s="167"/>
      <c r="DM369" s="167"/>
      <c r="DN369" s="167"/>
      <c r="DO369" s="167"/>
      <c r="DP369" s="167"/>
      <c r="DQ369" s="167"/>
      <c r="DR369" s="167"/>
      <c r="DS369" s="167"/>
      <c r="DT369" s="167"/>
      <c r="DU369" s="167"/>
      <c r="DV369" s="167"/>
      <c r="DW369" s="167"/>
      <c r="DX369" s="167"/>
      <c r="DY369" s="167"/>
      <c r="DZ369" s="167"/>
      <c r="EA369" s="167"/>
      <c r="EB369" s="167"/>
      <c r="EC369" s="167"/>
      <c r="ED369" s="167"/>
      <c r="EE369" s="167"/>
      <c r="EF369" s="167"/>
      <c r="EG369" s="167"/>
      <c r="EH369" s="167"/>
      <c r="EI369" s="167"/>
      <c r="EJ369" s="167"/>
      <c r="EK369" s="167"/>
      <c r="EL369" s="167"/>
      <c r="EM369" s="167"/>
      <c r="EN369" s="167"/>
      <c r="EO369" s="167"/>
      <c r="EP369" s="167"/>
      <c r="EQ369" s="167"/>
      <c r="ER369" s="167"/>
      <c r="ES369" s="167"/>
      <c r="ET369" s="167"/>
      <c r="EU369" s="167"/>
      <c r="EV369" s="167"/>
      <c r="EW369" s="167"/>
      <c r="EX369" s="167"/>
      <c r="EY369" s="167"/>
      <c r="EZ369" s="167"/>
      <c r="FA369" s="167"/>
      <c r="FB369" s="167"/>
      <c r="FC369" s="167"/>
      <c r="FD369" s="167"/>
      <c r="FE369" s="167"/>
      <c r="FF369" s="167"/>
      <c r="FG369" s="167"/>
      <c r="FH369" s="167"/>
      <c r="FI369" s="167"/>
      <c r="FJ369" s="167"/>
      <c r="FK369" s="167"/>
      <c r="FL369" s="167"/>
      <c r="FM369" s="167"/>
      <c r="FN369" s="167"/>
      <c r="FO369" s="167"/>
      <c r="FP369" s="167"/>
      <c r="FQ369" s="167"/>
      <c r="FR369" s="167"/>
      <c r="FS369" s="167"/>
      <c r="FT369" s="167"/>
      <c r="FU369" s="167"/>
      <c r="FV369" s="167"/>
      <c r="FW369" s="167"/>
      <c r="FX369" s="167"/>
      <c r="FY369" s="167"/>
      <c r="FZ369" s="167"/>
      <c r="GA369" s="167"/>
      <c r="GB369" s="167"/>
      <c r="GC369" s="167"/>
      <c r="GD369" s="167"/>
      <c r="GE369" s="167"/>
      <c r="GF369" s="167"/>
      <c r="GG369" s="167"/>
      <c r="GH369" s="167"/>
      <c r="GI369" s="167"/>
      <c r="GJ369" s="167"/>
      <c r="GK369" s="167"/>
      <c r="GL369" s="167"/>
      <c r="GM369" s="167"/>
      <c r="GN369" s="167"/>
      <c r="GO369" s="167"/>
      <c r="GP369" s="167"/>
      <c r="GQ369" s="167"/>
      <c r="GR369" s="167"/>
      <c r="GS369" s="167"/>
      <c r="GT369" s="167"/>
      <c r="GU369" s="167"/>
      <c r="GV369" s="167"/>
      <c r="GW369" s="167"/>
      <c r="GX369" s="167"/>
      <c r="GY369" s="167"/>
      <c r="GZ369" s="167"/>
      <c r="HA369" s="167"/>
      <c r="HB369" s="167"/>
      <c r="HC369" s="167"/>
      <c r="HD369" s="167"/>
      <c r="HE369" s="167"/>
      <c r="HF369" s="167"/>
      <c r="HG369" s="167"/>
      <c r="HH369" s="167"/>
      <c r="HI369" s="167"/>
      <c r="HJ369" s="167"/>
      <c r="HK369" s="167"/>
      <c r="HL369" s="167"/>
      <c r="HM369" s="167"/>
      <c r="HN369" s="167"/>
      <c r="HO369" s="167"/>
      <c r="HP369" s="167"/>
      <c r="HQ369" s="167"/>
      <c r="HR369" s="167"/>
      <c r="HS369" s="167"/>
    </row>
    <row r="370" spans="1:227" s="2" customFormat="1" ht="17.05" customHeight="1" x14ac:dyDescent="0.4">
      <c r="A370" s="868" t="s">
        <v>198</v>
      </c>
      <c r="B370" s="868" t="s">
        <v>276</v>
      </c>
      <c r="C370" s="211" t="s">
        <v>300</v>
      </c>
      <c r="D370" s="989" t="s">
        <v>305</v>
      </c>
      <c r="E370" s="218"/>
      <c r="F370" s="178"/>
      <c r="G370" s="177"/>
      <c r="H370" s="177"/>
      <c r="I370" s="177"/>
      <c r="J370" s="177"/>
      <c r="K370" s="179">
        <v>0.54800000000000004</v>
      </c>
      <c r="L370" s="518">
        <f t="shared" si="132"/>
        <v>0</v>
      </c>
      <c r="M370" s="667">
        <f t="shared" si="133"/>
        <v>0</v>
      </c>
      <c r="N370" s="504">
        <f t="shared" si="118"/>
        <v>3</v>
      </c>
      <c r="O370" s="57"/>
      <c r="P370" s="177">
        <v>0.54800000000000004</v>
      </c>
      <c r="Q370" s="222" t="s">
        <v>42</v>
      </c>
      <c r="R370" s="222"/>
      <c r="S370" s="220" t="s">
        <v>202</v>
      </c>
      <c r="T370" s="220" t="s">
        <v>202</v>
      </c>
      <c r="U370" s="368">
        <v>31</v>
      </c>
      <c r="V370" s="58">
        <v>3.09</v>
      </c>
      <c r="W370" s="368">
        <v>31</v>
      </c>
      <c r="X370" s="58">
        <v>3.09</v>
      </c>
      <c r="Y370" s="58">
        <v>14.65</v>
      </c>
      <c r="Z370" s="743">
        <v>4635</v>
      </c>
      <c r="AA370" s="234">
        <v>323.92014304502669</v>
      </c>
      <c r="AB370" s="763">
        <f t="shared" si="134"/>
        <v>0</v>
      </c>
      <c r="AC370" s="174"/>
      <c r="AD370" s="174"/>
      <c r="AE370" s="364"/>
      <c r="AF370" s="174"/>
      <c r="AG370" s="174"/>
      <c r="AH370" s="175"/>
      <c r="AI370" s="174"/>
      <c r="AJ370" s="174"/>
      <c r="AK370" s="174"/>
      <c r="AL370" s="175"/>
      <c r="AM370" s="179">
        <f t="shared" si="135"/>
        <v>0.54800000000000004</v>
      </c>
      <c r="AN370" s="177">
        <v>0.54800000000000004</v>
      </c>
      <c r="AO370" s="177">
        <v>0.57599999999999996</v>
      </c>
      <c r="AP370" s="177">
        <v>0.63700000000000001</v>
      </c>
      <c r="AQ370" s="178">
        <v>0.70299999999999996</v>
      </c>
      <c r="AR370" s="179">
        <f t="shared" si="136"/>
        <v>0.54800000000000004</v>
      </c>
      <c r="AS370" s="177">
        <v>0.59099999999999997</v>
      </c>
      <c r="AT370" s="179">
        <f t="shared" si="137"/>
        <v>0.63850000000000007</v>
      </c>
      <c r="AU370" s="179"/>
      <c r="AV370" s="177">
        <v>0.68600000000000005</v>
      </c>
      <c r="AW370" s="177"/>
      <c r="AX370" s="546">
        <v>0.79600000000000004</v>
      </c>
      <c r="AY370" s="828">
        <v>-0.248</v>
      </c>
      <c r="AZ370" s="164"/>
      <c r="BA370" s="165"/>
      <c r="BB370" s="167"/>
      <c r="BC370" s="120"/>
      <c r="BD370" s="90"/>
      <c r="BE370" s="90"/>
      <c r="BF370" s="90"/>
      <c r="BG370" s="90"/>
      <c r="BH370" s="90"/>
      <c r="BI370" s="90"/>
      <c r="BJ370" s="90"/>
      <c r="BK370" s="90"/>
      <c r="BL370" s="90"/>
      <c r="BM370" s="167"/>
      <c r="BN370" s="167"/>
      <c r="BO370" s="167"/>
      <c r="BP370" s="167"/>
      <c r="BQ370" s="167"/>
      <c r="BR370" s="167"/>
      <c r="BS370" s="167"/>
      <c r="BT370" s="167"/>
      <c r="BU370" s="167"/>
      <c r="BV370" s="167"/>
      <c r="BW370" s="167"/>
      <c r="BX370" s="167"/>
      <c r="BY370" s="167"/>
      <c r="BZ370" s="167"/>
      <c r="CA370" s="167"/>
      <c r="CB370" s="167"/>
      <c r="CC370" s="167"/>
      <c r="CD370" s="167"/>
      <c r="CE370" s="167"/>
      <c r="CF370" s="167"/>
      <c r="CG370" s="167"/>
      <c r="CH370" s="167"/>
      <c r="CI370" s="167"/>
      <c r="CJ370" s="167"/>
      <c r="CK370" s="167"/>
      <c r="CL370" s="167"/>
      <c r="CM370" s="167"/>
      <c r="CN370" s="167"/>
      <c r="CO370" s="167"/>
      <c r="CP370" s="167"/>
      <c r="CQ370" s="167"/>
      <c r="CR370" s="167"/>
      <c r="CS370" s="167"/>
      <c r="CT370" s="167"/>
      <c r="CU370" s="167"/>
      <c r="CV370" s="167"/>
      <c r="CW370" s="167"/>
      <c r="CX370" s="167"/>
      <c r="CY370" s="167"/>
      <c r="CZ370" s="167"/>
      <c r="DA370" s="167"/>
      <c r="DB370" s="167"/>
      <c r="DC370" s="167"/>
      <c r="DD370" s="167"/>
      <c r="DE370" s="167"/>
      <c r="DF370" s="167"/>
      <c r="DG370" s="167"/>
      <c r="DH370" s="167"/>
      <c r="DI370" s="167"/>
      <c r="DJ370" s="167"/>
      <c r="DK370" s="167"/>
      <c r="DL370" s="167"/>
      <c r="DM370" s="167"/>
      <c r="DN370" s="167"/>
      <c r="DO370" s="167"/>
      <c r="DP370" s="167"/>
      <c r="DQ370" s="167"/>
      <c r="DR370" s="167"/>
      <c r="DS370" s="167"/>
      <c r="DT370" s="167"/>
      <c r="DU370" s="167"/>
      <c r="DV370" s="167"/>
      <c r="DW370" s="167"/>
      <c r="DX370" s="167"/>
      <c r="DY370" s="167"/>
      <c r="DZ370" s="167"/>
      <c r="EA370" s="167"/>
      <c r="EB370" s="167"/>
      <c r="EC370" s="167"/>
      <c r="ED370" s="167"/>
      <c r="EE370" s="167"/>
      <c r="EF370" s="167"/>
      <c r="EG370" s="167"/>
      <c r="EH370" s="167"/>
      <c r="EI370" s="167"/>
      <c r="EJ370" s="167"/>
      <c r="EK370" s="167"/>
      <c r="EL370" s="167"/>
      <c r="EM370" s="167"/>
      <c r="EN370" s="167"/>
      <c r="EO370" s="167"/>
      <c r="EP370" s="167"/>
      <c r="EQ370" s="167"/>
      <c r="ER370" s="167"/>
      <c r="ES370" s="167"/>
      <c r="ET370" s="167"/>
      <c r="EU370" s="167"/>
      <c r="EV370" s="167"/>
      <c r="EW370" s="167"/>
      <c r="EX370" s="167"/>
      <c r="EY370" s="167"/>
      <c r="EZ370" s="167"/>
      <c r="FA370" s="167"/>
      <c r="FB370" s="167"/>
      <c r="FC370" s="167"/>
      <c r="FD370" s="167"/>
      <c r="FE370" s="167"/>
      <c r="FF370" s="167"/>
      <c r="FG370" s="167"/>
      <c r="FH370" s="167"/>
      <c r="FI370" s="167"/>
      <c r="FJ370" s="167"/>
      <c r="FK370" s="167"/>
      <c r="FL370" s="167"/>
      <c r="FM370" s="167"/>
      <c r="FN370" s="167"/>
      <c r="FO370" s="167"/>
      <c r="FP370" s="167"/>
      <c r="FQ370" s="167"/>
      <c r="FR370" s="167"/>
      <c r="FS370" s="167"/>
      <c r="FT370" s="167"/>
      <c r="FU370" s="167"/>
      <c r="FV370" s="167"/>
      <c r="FW370" s="167"/>
      <c r="FX370" s="167"/>
      <c r="FY370" s="167"/>
      <c r="FZ370" s="167"/>
      <c r="GA370" s="167"/>
      <c r="GB370" s="167"/>
      <c r="GC370" s="167"/>
      <c r="GD370" s="167"/>
      <c r="GE370" s="167"/>
      <c r="GF370" s="167"/>
      <c r="GG370" s="167"/>
      <c r="GH370" s="167"/>
      <c r="GI370" s="167"/>
      <c r="GJ370" s="167"/>
      <c r="GK370" s="167"/>
      <c r="GL370" s="167"/>
      <c r="GM370" s="167"/>
      <c r="GN370" s="167"/>
      <c r="GO370" s="167"/>
      <c r="GP370" s="167"/>
      <c r="GQ370" s="167"/>
      <c r="GR370" s="167"/>
      <c r="GS370" s="167"/>
      <c r="GT370" s="167"/>
      <c r="GU370" s="167"/>
      <c r="GV370" s="167"/>
      <c r="GW370" s="167"/>
      <c r="GX370" s="167"/>
      <c r="GY370" s="167"/>
      <c r="GZ370" s="167"/>
      <c r="HA370" s="167"/>
      <c r="HB370" s="167"/>
      <c r="HC370" s="167"/>
      <c r="HD370" s="167"/>
      <c r="HE370" s="167"/>
      <c r="HF370" s="167"/>
      <c r="HG370" s="167"/>
      <c r="HH370" s="167"/>
      <c r="HI370" s="167"/>
      <c r="HJ370" s="167"/>
      <c r="HK370" s="167"/>
      <c r="HL370" s="167"/>
      <c r="HM370" s="167"/>
      <c r="HN370" s="167"/>
      <c r="HO370" s="167"/>
      <c r="HP370" s="167"/>
      <c r="HQ370" s="167"/>
      <c r="HR370" s="167"/>
      <c r="HS370" s="167"/>
    </row>
    <row r="371" spans="1:227" s="2" customFormat="1" ht="17.05" customHeight="1" x14ac:dyDescent="0.4">
      <c r="A371" s="868" t="s">
        <v>198</v>
      </c>
      <c r="B371" s="868" t="s">
        <v>276</v>
      </c>
      <c r="C371" s="211" t="s">
        <v>300</v>
      </c>
      <c r="D371" s="989" t="s">
        <v>306</v>
      </c>
      <c r="E371" s="218"/>
      <c r="F371" s="178"/>
      <c r="G371" s="177"/>
      <c r="H371" s="177"/>
      <c r="I371" s="177"/>
      <c r="J371" s="177"/>
      <c r="K371" s="179">
        <v>4.4999999999999998E-2</v>
      </c>
      <c r="L371" s="518">
        <f t="shared" si="132"/>
        <v>0</v>
      </c>
      <c r="M371" s="667">
        <f t="shared" si="133"/>
        <v>0</v>
      </c>
      <c r="N371" s="504">
        <f t="shared" si="118"/>
        <v>3</v>
      </c>
      <c r="O371" s="57"/>
      <c r="P371" s="177">
        <v>4.4999999999999998E-2</v>
      </c>
      <c r="Q371" s="222" t="s">
        <v>42</v>
      </c>
      <c r="R371" s="222"/>
      <c r="S371" s="220" t="s">
        <v>202</v>
      </c>
      <c r="T371" s="220" t="s">
        <v>202</v>
      </c>
      <c r="U371" s="368">
        <v>31</v>
      </c>
      <c r="V371" s="58">
        <v>3.39</v>
      </c>
      <c r="W371" s="368">
        <v>31</v>
      </c>
      <c r="X371" s="58">
        <v>3.39</v>
      </c>
      <c r="Y371" s="58">
        <v>13.9</v>
      </c>
      <c r="Z371" s="743">
        <v>3454</v>
      </c>
      <c r="AA371" s="234">
        <v>35.69417233146401</v>
      </c>
      <c r="AB371" s="763">
        <f t="shared" si="134"/>
        <v>0</v>
      </c>
      <c r="AC371" s="174"/>
      <c r="AD371" s="174"/>
      <c r="AE371" s="364"/>
      <c r="AF371" s="174"/>
      <c r="AG371" s="174"/>
      <c r="AH371" s="175"/>
      <c r="AI371" s="174"/>
      <c r="AJ371" s="174"/>
      <c r="AK371" s="174"/>
      <c r="AL371" s="175"/>
      <c r="AM371" s="179">
        <f t="shared" si="135"/>
        <v>4.4999999999999998E-2</v>
      </c>
      <c r="AN371" s="177">
        <v>4.4999999999999998E-2</v>
      </c>
      <c r="AO371" s="177">
        <v>4.7E-2</v>
      </c>
      <c r="AP371" s="177">
        <v>5.1999999999999998E-2</v>
      </c>
      <c r="AQ371" s="178">
        <v>5.8000000000000003E-2</v>
      </c>
      <c r="AR371" s="179">
        <f t="shared" si="136"/>
        <v>4.4999999999999998E-2</v>
      </c>
      <c r="AS371" s="177">
        <v>4.8000000000000001E-2</v>
      </c>
      <c r="AT371" s="179">
        <f t="shared" si="137"/>
        <v>5.2000000000000005E-2</v>
      </c>
      <c r="AU371" s="179"/>
      <c r="AV371" s="177">
        <v>5.6000000000000001E-2</v>
      </c>
      <c r="AW371" s="177"/>
      <c r="AX371" s="546">
        <v>6.5000000000000002E-2</v>
      </c>
      <c r="AY371" s="828">
        <v>-0.02</v>
      </c>
      <c r="AZ371" s="164"/>
      <c r="BA371" s="165"/>
      <c r="BB371" s="167"/>
      <c r="BC371" s="120"/>
      <c r="BD371" s="90"/>
      <c r="BE371" s="90"/>
      <c r="BF371" s="90"/>
      <c r="BG371" s="90"/>
      <c r="BH371" s="90"/>
      <c r="BI371" s="90"/>
      <c r="BJ371" s="90"/>
      <c r="BK371" s="90"/>
      <c r="BL371" s="90"/>
      <c r="BM371" s="167"/>
      <c r="BN371" s="167"/>
      <c r="BO371" s="167"/>
      <c r="BP371" s="167"/>
      <c r="BQ371" s="167"/>
      <c r="BR371" s="167"/>
      <c r="BS371" s="167"/>
      <c r="BT371" s="167"/>
      <c r="BU371" s="167"/>
      <c r="BV371" s="167"/>
      <c r="BW371" s="167"/>
      <c r="BX371" s="167"/>
      <c r="BY371" s="167"/>
      <c r="BZ371" s="167"/>
      <c r="CA371" s="167"/>
      <c r="CB371" s="167"/>
      <c r="CC371" s="167"/>
      <c r="CD371" s="167"/>
      <c r="CE371" s="167"/>
      <c r="CF371" s="167"/>
      <c r="CG371" s="167"/>
      <c r="CH371" s="167"/>
      <c r="CI371" s="167"/>
      <c r="CJ371" s="167"/>
      <c r="CK371" s="167"/>
      <c r="CL371" s="167"/>
      <c r="CM371" s="167"/>
      <c r="CN371" s="167"/>
      <c r="CO371" s="167"/>
      <c r="CP371" s="167"/>
      <c r="CQ371" s="167"/>
      <c r="CR371" s="167"/>
      <c r="CS371" s="167"/>
      <c r="CT371" s="167"/>
      <c r="CU371" s="167"/>
      <c r="CV371" s="167"/>
      <c r="CW371" s="167"/>
      <c r="CX371" s="167"/>
      <c r="CY371" s="167"/>
      <c r="CZ371" s="167"/>
      <c r="DA371" s="167"/>
      <c r="DB371" s="167"/>
      <c r="DC371" s="167"/>
      <c r="DD371" s="167"/>
      <c r="DE371" s="167"/>
      <c r="DF371" s="167"/>
      <c r="DG371" s="167"/>
      <c r="DH371" s="167"/>
      <c r="DI371" s="167"/>
      <c r="DJ371" s="167"/>
      <c r="DK371" s="167"/>
      <c r="DL371" s="167"/>
      <c r="DM371" s="167"/>
      <c r="DN371" s="167"/>
      <c r="DO371" s="167"/>
      <c r="DP371" s="167"/>
      <c r="DQ371" s="167"/>
      <c r="DR371" s="167"/>
      <c r="DS371" s="167"/>
      <c r="DT371" s="167"/>
      <c r="DU371" s="167"/>
      <c r="DV371" s="167"/>
      <c r="DW371" s="167"/>
      <c r="DX371" s="167"/>
      <c r="DY371" s="167"/>
      <c r="DZ371" s="167"/>
      <c r="EA371" s="167"/>
      <c r="EB371" s="167"/>
      <c r="EC371" s="167"/>
      <c r="ED371" s="167"/>
      <c r="EE371" s="167"/>
      <c r="EF371" s="167"/>
      <c r="EG371" s="167"/>
      <c r="EH371" s="167"/>
      <c r="EI371" s="167"/>
      <c r="EJ371" s="167"/>
      <c r="EK371" s="167"/>
      <c r="EL371" s="167"/>
      <c r="EM371" s="167"/>
      <c r="EN371" s="167"/>
      <c r="EO371" s="167"/>
      <c r="EP371" s="167"/>
      <c r="EQ371" s="167"/>
      <c r="ER371" s="167"/>
      <c r="ES371" s="167"/>
      <c r="ET371" s="167"/>
      <c r="EU371" s="167"/>
      <c r="EV371" s="167"/>
      <c r="EW371" s="167"/>
      <c r="EX371" s="167"/>
      <c r="EY371" s="167"/>
      <c r="EZ371" s="167"/>
      <c r="FA371" s="167"/>
      <c r="FB371" s="167"/>
      <c r="FC371" s="167"/>
      <c r="FD371" s="167"/>
      <c r="FE371" s="167"/>
      <c r="FF371" s="167"/>
      <c r="FG371" s="167"/>
      <c r="FH371" s="167"/>
      <c r="FI371" s="167"/>
      <c r="FJ371" s="167"/>
      <c r="FK371" s="167"/>
      <c r="FL371" s="167"/>
      <c r="FM371" s="167"/>
      <c r="FN371" s="167"/>
      <c r="FO371" s="167"/>
      <c r="FP371" s="167"/>
      <c r="FQ371" s="167"/>
      <c r="FR371" s="167"/>
      <c r="FS371" s="167"/>
      <c r="FT371" s="167"/>
      <c r="FU371" s="167"/>
      <c r="FV371" s="167"/>
      <c r="FW371" s="167"/>
      <c r="FX371" s="167"/>
      <c r="FY371" s="167"/>
      <c r="FZ371" s="167"/>
      <c r="GA371" s="167"/>
      <c r="GB371" s="167"/>
      <c r="GC371" s="167"/>
      <c r="GD371" s="167"/>
      <c r="GE371" s="167"/>
      <c r="GF371" s="167"/>
      <c r="GG371" s="167"/>
      <c r="GH371" s="167"/>
      <c r="GI371" s="167"/>
      <c r="GJ371" s="167"/>
      <c r="GK371" s="167"/>
      <c r="GL371" s="167"/>
      <c r="GM371" s="167"/>
      <c r="GN371" s="167"/>
      <c r="GO371" s="167"/>
      <c r="GP371" s="167"/>
      <c r="GQ371" s="167"/>
      <c r="GR371" s="167"/>
      <c r="GS371" s="167"/>
      <c r="GT371" s="167"/>
      <c r="GU371" s="167"/>
      <c r="GV371" s="167"/>
      <c r="GW371" s="167"/>
      <c r="GX371" s="167"/>
      <c r="GY371" s="167"/>
      <c r="GZ371" s="167"/>
      <c r="HA371" s="167"/>
      <c r="HB371" s="167"/>
      <c r="HC371" s="167"/>
      <c r="HD371" s="167"/>
      <c r="HE371" s="167"/>
      <c r="HF371" s="167"/>
      <c r="HG371" s="167"/>
      <c r="HH371" s="167"/>
      <c r="HI371" s="167"/>
      <c r="HJ371" s="167"/>
      <c r="HK371" s="167"/>
      <c r="HL371" s="167"/>
      <c r="HM371" s="167"/>
      <c r="HN371" s="167"/>
      <c r="HO371" s="167"/>
      <c r="HP371" s="167"/>
      <c r="HQ371" s="167"/>
      <c r="HR371" s="167"/>
      <c r="HS371" s="167"/>
    </row>
    <row r="372" spans="1:227" s="2" customFormat="1" ht="17.05" customHeight="1" x14ac:dyDescent="0.4">
      <c r="A372" s="868" t="s">
        <v>198</v>
      </c>
      <c r="B372" s="868" t="s">
        <v>276</v>
      </c>
      <c r="C372" s="211" t="s">
        <v>300</v>
      </c>
      <c r="D372" s="989" t="s">
        <v>307</v>
      </c>
      <c r="E372" s="218"/>
      <c r="F372" s="178"/>
      <c r="G372" s="177"/>
      <c r="H372" s="177"/>
      <c r="I372" s="177"/>
      <c r="J372" s="177"/>
      <c r="K372" s="179">
        <v>0.15</v>
      </c>
      <c r="L372" s="518">
        <f t="shared" si="132"/>
        <v>0</v>
      </c>
      <c r="M372" s="667">
        <f t="shared" si="133"/>
        <v>0</v>
      </c>
      <c r="N372" s="504">
        <f t="shared" si="118"/>
        <v>3</v>
      </c>
      <c r="O372" s="57"/>
      <c r="P372" s="177">
        <v>0.15</v>
      </c>
      <c r="Q372" s="222" t="s">
        <v>42</v>
      </c>
      <c r="R372" s="222"/>
      <c r="S372" s="220" t="s">
        <v>202</v>
      </c>
      <c r="T372" s="220" t="s">
        <v>202</v>
      </c>
      <c r="U372" s="368">
        <v>31</v>
      </c>
      <c r="V372" s="58">
        <v>6</v>
      </c>
      <c r="W372" s="368">
        <v>31</v>
      </c>
      <c r="X372" s="58">
        <v>6</v>
      </c>
      <c r="Y372" s="58">
        <v>14.4</v>
      </c>
      <c r="Z372" s="743">
        <v>5582</v>
      </c>
      <c r="AA372" s="234">
        <v>73.622161252165711</v>
      </c>
      <c r="AB372" s="763">
        <f t="shared" si="134"/>
        <v>0</v>
      </c>
      <c r="AC372" s="174"/>
      <c r="AD372" s="174"/>
      <c r="AE372" s="364"/>
      <c r="AF372" s="174"/>
      <c r="AG372" s="174"/>
      <c r="AH372" s="175"/>
      <c r="AI372" s="174"/>
      <c r="AJ372" s="174"/>
      <c r="AK372" s="174"/>
      <c r="AL372" s="175"/>
      <c r="AM372" s="179">
        <f t="shared" si="135"/>
        <v>0.15</v>
      </c>
      <c r="AN372" s="177">
        <v>0.15</v>
      </c>
      <c r="AO372" s="177">
        <v>0.158</v>
      </c>
      <c r="AP372" s="177">
        <v>0.17399999999999999</v>
      </c>
      <c r="AQ372" s="178">
        <v>0.192</v>
      </c>
      <c r="AR372" s="179">
        <f t="shared" si="136"/>
        <v>0.15</v>
      </c>
      <c r="AS372" s="177">
        <v>0.16200000000000001</v>
      </c>
      <c r="AT372" s="179">
        <f t="shared" si="137"/>
        <v>0.17499999999999999</v>
      </c>
      <c r="AU372" s="179"/>
      <c r="AV372" s="177">
        <v>0.188</v>
      </c>
      <c r="AW372" s="177"/>
      <c r="AX372" s="546">
        <v>0.218</v>
      </c>
      <c r="AY372" s="828">
        <v>-6.8000000000000005E-2</v>
      </c>
      <c r="AZ372" s="164"/>
      <c r="BA372" s="165"/>
      <c r="BB372" s="167"/>
      <c r="BC372" s="120"/>
      <c r="BD372" s="90"/>
      <c r="BE372" s="90"/>
      <c r="BF372" s="90"/>
      <c r="BG372" s="90"/>
      <c r="BH372" s="90"/>
      <c r="BI372" s="90"/>
      <c r="BJ372" s="90"/>
      <c r="BK372" s="90"/>
      <c r="BL372" s="90"/>
      <c r="BM372" s="167"/>
      <c r="BN372" s="167"/>
      <c r="BO372" s="167"/>
      <c r="BP372" s="167"/>
      <c r="BQ372" s="167"/>
      <c r="BR372" s="167"/>
      <c r="BS372" s="167"/>
      <c r="BT372" s="167"/>
      <c r="BU372" s="167"/>
      <c r="BV372" s="167"/>
      <c r="BW372" s="167"/>
      <c r="BX372" s="167"/>
      <c r="BY372" s="167"/>
      <c r="BZ372" s="167"/>
      <c r="CA372" s="167"/>
      <c r="CB372" s="167"/>
      <c r="CC372" s="167"/>
      <c r="CD372" s="167"/>
      <c r="CE372" s="167"/>
      <c r="CF372" s="167"/>
      <c r="CG372" s="167"/>
      <c r="CH372" s="167"/>
      <c r="CI372" s="167"/>
      <c r="CJ372" s="167"/>
      <c r="CK372" s="167"/>
      <c r="CL372" s="167"/>
      <c r="CM372" s="167"/>
      <c r="CN372" s="167"/>
      <c r="CO372" s="167"/>
      <c r="CP372" s="167"/>
      <c r="CQ372" s="167"/>
      <c r="CR372" s="167"/>
      <c r="CS372" s="167"/>
      <c r="CT372" s="167"/>
      <c r="CU372" s="167"/>
      <c r="CV372" s="167"/>
      <c r="CW372" s="167"/>
      <c r="CX372" s="167"/>
      <c r="CY372" s="167"/>
      <c r="CZ372" s="167"/>
      <c r="DA372" s="167"/>
      <c r="DB372" s="167"/>
      <c r="DC372" s="167"/>
      <c r="DD372" s="167"/>
      <c r="DE372" s="167"/>
      <c r="DF372" s="167"/>
      <c r="DG372" s="167"/>
      <c r="DH372" s="167"/>
      <c r="DI372" s="167"/>
      <c r="DJ372" s="167"/>
      <c r="DK372" s="167"/>
      <c r="DL372" s="167"/>
      <c r="DM372" s="167"/>
      <c r="DN372" s="167"/>
      <c r="DO372" s="167"/>
      <c r="DP372" s="167"/>
      <c r="DQ372" s="167"/>
      <c r="DR372" s="167"/>
      <c r="DS372" s="167"/>
      <c r="DT372" s="167"/>
      <c r="DU372" s="167"/>
      <c r="DV372" s="167"/>
      <c r="DW372" s="167"/>
      <c r="DX372" s="167"/>
      <c r="DY372" s="167"/>
      <c r="DZ372" s="167"/>
      <c r="EA372" s="167"/>
      <c r="EB372" s="167"/>
      <c r="EC372" s="167"/>
      <c r="ED372" s="167"/>
      <c r="EE372" s="167"/>
      <c r="EF372" s="167"/>
      <c r="EG372" s="167"/>
      <c r="EH372" s="167"/>
      <c r="EI372" s="167"/>
      <c r="EJ372" s="167"/>
      <c r="EK372" s="167"/>
      <c r="EL372" s="167"/>
      <c r="EM372" s="167"/>
      <c r="EN372" s="167"/>
      <c r="EO372" s="167"/>
      <c r="EP372" s="167"/>
      <c r="EQ372" s="167"/>
      <c r="ER372" s="167"/>
      <c r="ES372" s="167"/>
      <c r="ET372" s="167"/>
      <c r="EU372" s="167"/>
      <c r="EV372" s="167"/>
      <c r="EW372" s="167"/>
      <c r="EX372" s="167"/>
      <c r="EY372" s="167"/>
      <c r="EZ372" s="167"/>
      <c r="FA372" s="167"/>
      <c r="FB372" s="167"/>
      <c r="FC372" s="167"/>
      <c r="FD372" s="167"/>
      <c r="FE372" s="167"/>
      <c r="FF372" s="167"/>
      <c r="FG372" s="167"/>
      <c r="FH372" s="167"/>
      <c r="FI372" s="167"/>
      <c r="FJ372" s="167"/>
      <c r="FK372" s="167"/>
      <c r="FL372" s="167"/>
      <c r="FM372" s="167"/>
      <c r="FN372" s="167"/>
      <c r="FO372" s="167"/>
      <c r="FP372" s="167"/>
      <c r="FQ372" s="167"/>
      <c r="FR372" s="167"/>
      <c r="FS372" s="167"/>
      <c r="FT372" s="167"/>
      <c r="FU372" s="167"/>
      <c r="FV372" s="167"/>
      <c r="FW372" s="167"/>
      <c r="FX372" s="167"/>
      <c r="FY372" s="167"/>
      <c r="FZ372" s="167"/>
      <c r="GA372" s="167"/>
      <c r="GB372" s="167"/>
      <c r="GC372" s="167"/>
      <c r="GD372" s="167"/>
      <c r="GE372" s="167"/>
      <c r="GF372" s="167"/>
      <c r="GG372" s="167"/>
      <c r="GH372" s="167"/>
      <c r="GI372" s="167"/>
      <c r="GJ372" s="167"/>
      <c r="GK372" s="167"/>
      <c r="GL372" s="167"/>
      <c r="GM372" s="167"/>
      <c r="GN372" s="167"/>
      <c r="GO372" s="167"/>
      <c r="GP372" s="167"/>
      <c r="GQ372" s="167"/>
      <c r="GR372" s="167"/>
      <c r="GS372" s="167"/>
      <c r="GT372" s="167"/>
      <c r="GU372" s="167"/>
      <c r="GV372" s="167"/>
      <c r="GW372" s="167"/>
      <c r="GX372" s="167"/>
      <c r="GY372" s="167"/>
      <c r="GZ372" s="167"/>
      <c r="HA372" s="167"/>
      <c r="HB372" s="167"/>
      <c r="HC372" s="167"/>
      <c r="HD372" s="167"/>
      <c r="HE372" s="167"/>
      <c r="HF372" s="167"/>
      <c r="HG372" s="167"/>
      <c r="HH372" s="167"/>
      <c r="HI372" s="167"/>
      <c r="HJ372" s="167"/>
      <c r="HK372" s="167"/>
      <c r="HL372" s="167"/>
      <c r="HM372" s="167"/>
      <c r="HN372" s="167"/>
      <c r="HO372" s="167"/>
      <c r="HP372" s="167"/>
      <c r="HQ372" s="167"/>
      <c r="HR372" s="167"/>
      <c r="HS372" s="167"/>
    </row>
    <row r="373" spans="1:227" s="2" customFormat="1" ht="17.05" customHeight="1" x14ac:dyDescent="0.4">
      <c r="A373" s="868" t="s">
        <v>198</v>
      </c>
      <c r="B373" s="868" t="s">
        <v>276</v>
      </c>
      <c r="C373" s="211" t="s">
        <v>300</v>
      </c>
      <c r="D373" s="989" t="s">
        <v>308</v>
      </c>
      <c r="E373" s="218"/>
      <c r="F373" s="178"/>
      <c r="G373" s="177"/>
      <c r="H373" s="177"/>
      <c r="I373" s="177"/>
      <c r="J373" s="177"/>
      <c r="K373" s="179">
        <v>0.11799999999999999</v>
      </c>
      <c r="L373" s="518">
        <f t="shared" si="132"/>
        <v>0</v>
      </c>
      <c r="M373" s="667">
        <f t="shared" si="133"/>
        <v>0</v>
      </c>
      <c r="N373" s="504">
        <f t="shared" si="118"/>
        <v>3</v>
      </c>
      <c r="O373" s="57"/>
      <c r="P373" s="177">
        <v>0.11799999999999999</v>
      </c>
      <c r="Q373" s="222" t="s">
        <v>42</v>
      </c>
      <c r="R373" s="222"/>
      <c r="S373" s="220" t="s">
        <v>202</v>
      </c>
      <c r="T373" s="220" t="s">
        <v>202</v>
      </c>
      <c r="U373" s="368">
        <v>31</v>
      </c>
      <c r="V373" s="58">
        <v>3.39</v>
      </c>
      <c r="W373" s="368">
        <v>31</v>
      </c>
      <c r="X373" s="58">
        <v>3.39</v>
      </c>
      <c r="Y373" s="58">
        <v>15.4</v>
      </c>
      <c r="Z373" s="743">
        <v>5624</v>
      </c>
      <c r="AA373" s="234">
        <v>57.483583078392009</v>
      </c>
      <c r="AB373" s="763">
        <f t="shared" si="134"/>
        <v>0</v>
      </c>
      <c r="AC373" s="174"/>
      <c r="AD373" s="174"/>
      <c r="AE373" s="364"/>
      <c r="AF373" s="174"/>
      <c r="AG373" s="174"/>
      <c r="AH373" s="175"/>
      <c r="AI373" s="174"/>
      <c r="AJ373" s="174"/>
      <c r="AK373" s="174"/>
      <c r="AL373" s="175"/>
      <c r="AM373" s="179">
        <f t="shared" si="135"/>
        <v>0.11799999999999999</v>
      </c>
      <c r="AN373" s="177">
        <v>0.11799999999999999</v>
      </c>
      <c r="AO373" s="177">
        <v>0.124</v>
      </c>
      <c r="AP373" s="177">
        <v>0.13700000000000001</v>
      </c>
      <c r="AQ373" s="178">
        <v>0.151</v>
      </c>
      <c r="AR373" s="179">
        <f t="shared" si="136"/>
        <v>0.11799999999999999</v>
      </c>
      <c r="AS373" s="177">
        <v>0.127</v>
      </c>
      <c r="AT373" s="179">
        <f t="shared" si="137"/>
        <v>0.13700000000000001</v>
      </c>
      <c r="AU373" s="179"/>
      <c r="AV373" s="177">
        <v>0.14699999999999999</v>
      </c>
      <c r="AW373" s="177"/>
      <c r="AX373" s="546">
        <v>0.17100000000000001</v>
      </c>
      <c r="AY373" s="828">
        <v>-5.2999999999999999E-2</v>
      </c>
      <c r="AZ373" s="164"/>
      <c r="BA373" s="165"/>
      <c r="BB373" s="167"/>
      <c r="BC373" s="120"/>
      <c r="BD373" s="90"/>
      <c r="BE373" s="90"/>
      <c r="BF373" s="90"/>
      <c r="BG373" s="90"/>
      <c r="BH373" s="90"/>
      <c r="BI373" s="90"/>
      <c r="BJ373" s="90"/>
      <c r="BK373" s="90"/>
      <c r="BL373" s="90"/>
      <c r="BM373" s="167"/>
      <c r="BN373" s="167"/>
      <c r="BO373" s="167"/>
      <c r="BP373" s="167"/>
      <c r="BQ373" s="167"/>
      <c r="BR373" s="167"/>
      <c r="BS373" s="167"/>
      <c r="BT373" s="167"/>
      <c r="BU373" s="167"/>
      <c r="BV373" s="167"/>
      <c r="BW373" s="167"/>
      <c r="BX373" s="167"/>
      <c r="BY373" s="167"/>
      <c r="BZ373" s="167"/>
      <c r="CA373" s="167"/>
      <c r="CB373" s="167"/>
      <c r="CC373" s="167"/>
      <c r="CD373" s="167"/>
      <c r="CE373" s="167"/>
      <c r="CF373" s="167"/>
      <c r="CG373" s="167"/>
      <c r="CH373" s="167"/>
      <c r="CI373" s="167"/>
      <c r="CJ373" s="167"/>
      <c r="CK373" s="167"/>
      <c r="CL373" s="167"/>
      <c r="CM373" s="167"/>
      <c r="CN373" s="167"/>
      <c r="CO373" s="167"/>
      <c r="CP373" s="167"/>
      <c r="CQ373" s="167"/>
      <c r="CR373" s="167"/>
      <c r="CS373" s="167"/>
      <c r="CT373" s="167"/>
      <c r="CU373" s="167"/>
      <c r="CV373" s="167"/>
      <c r="CW373" s="167"/>
      <c r="CX373" s="167"/>
      <c r="CY373" s="167"/>
      <c r="CZ373" s="167"/>
      <c r="DA373" s="167"/>
      <c r="DB373" s="167"/>
      <c r="DC373" s="167"/>
      <c r="DD373" s="167"/>
      <c r="DE373" s="167"/>
      <c r="DF373" s="167"/>
      <c r="DG373" s="167"/>
      <c r="DH373" s="167"/>
      <c r="DI373" s="167"/>
      <c r="DJ373" s="167"/>
      <c r="DK373" s="167"/>
      <c r="DL373" s="167"/>
      <c r="DM373" s="167"/>
      <c r="DN373" s="167"/>
      <c r="DO373" s="167"/>
      <c r="DP373" s="167"/>
      <c r="DQ373" s="167"/>
      <c r="DR373" s="167"/>
      <c r="DS373" s="167"/>
      <c r="DT373" s="167"/>
      <c r="DU373" s="167"/>
      <c r="DV373" s="167"/>
      <c r="DW373" s="167"/>
      <c r="DX373" s="167"/>
      <c r="DY373" s="167"/>
      <c r="DZ373" s="167"/>
      <c r="EA373" s="167"/>
      <c r="EB373" s="167"/>
      <c r="EC373" s="167"/>
      <c r="ED373" s="167"/>
      <c r="EE373" s="167"/>
      <c r="EF373" s="167"/>
      <c r="EG373" s="167"/>
      <c r="EH373" s="167"/>
      <c r="EI373" s="167"/>
      <c r="EJ373" s="167"/>
      <c r="EK373" s="167"/>
      <c r="EL373" s="167"/>
      <c r="EM373" s="167"/>
      <c r="EN373" s="167"/>
      <c r="EO373" s="167"/>
      <c r="EP373" s="167"/>
      <c r="EQ373" s="167"/>
      <c r="ER373" s="167"/>
      <c r="ES373" s="167"/>
      <c r="ET373" s="167"/>
      <c r="EU373" s="167"/>
      <c r="EV373" s="167"/>
      <c r="EW373" s="167"/>
      <c r="EX373" s="167"/>
      <c r="EY373" s="167"/>
      <c r="EZ373" s="167"/>
      <c r="FA373" s="167"/>
      <c r="FB373" s="167"/>
      <c r="FC373" s="167"/>
      <c r="FD373" s="167"/>
      <c r="FE373" s="167"/>
      <c r="FF373" s="167"/>
      <c r="FG373" s="167"/>
      <c r="FH373" s="167"/>
      <c r="FI373" s="167"/>
      <c r="FJ373" s="167"/>
      <c r="FK373" s="167"/>
      <c r="FL373" s="167"/>
      <c r="FM373" s="167"/>
      <c r="FN373" s="167"/>
      <c r="FO373" s="167"/>
      <c r="FP373" s="167"/>
      <c r="FQ373" s="167"/>
      <c r="FR373" s="167"/>
      <c r="FS373" s="167"/>
      <c r="FT373" s="167"/>
      <c r="FU373" s="167"/>
      <c r="FV373" s="167"/>
      <c r="FW373" s="167"/>
      <c r="FX373" s="167"/>
      <c r="FY373" s="167"/>
      <c r="FZ373" s="167"/>
      <c r="GA373" s="167"/>
      <c r="GB373" s="167"/>
      <c r="GC373" s="167"/>
      <c r="GD373" s="167"/>
      <c r="GE373" s="167"/>
      <c r="GF373" s="167"/>
      <c r="GG373" s="167"/>
      <c r="GH373" s="167"/>
      <c r="GI373" s="167"/>
      <c r="GJ373" s="167"/>
      <c r="GK373" s="167"/>
      <c r="GL373" s="167"/>
      <c r="GM373" s="167"/>
      <c r="GN373" s="167"/>
      <c r="GO373" s="167"/>
      <c r="GP373" s="167"/>
      <c r="GQ373" s="167"/>
      <c r="GR373" s="167"/>
      <c r="GS373" s="167"/>
      <c r="GT373" s="167"/>
      <c r="GU373" s="167"/>
      <c r="GV373" s="167"/>
      <c r="GW373" s="167"/>
      <c r="GX373" s="167"/>
      <c r="GY373" s="167"/>
      <c r="GZ373" s="167"/>
      <c r="HA373" s="167"/>
      <c r="HB373" s="167"/>
      <c r="HC373" s="167"/>
      <c r="HD373" s="167"/>
      <c r="HE373" s="167"/>
      <c r="HF373" s="167"/>
      <c r="HG373" s="167"/>
      <c r="HH373" s="167"/>
      <c r="HI373" s="167"/>
      <c r="HJ373" s="167"/>
      <c r="HK373" s="167"/>
      <c r="HL373" s="167"/>
      <c r="HM373" s="167"/>
      <c r="HN373" s="167"/>
      <c r="HO373" s="167"/>
      <c r="HP373" s="167"/>
      <c r="HQ373" s="167"/>
      <c r="HR373" s="167"/>
      <c r="HS373" s="167"/>
    </row>
    <row r="374" spans="1:227" s="2" customFormat="1" ht="17.05" customHeight="1" x14ac:dyDescent="0.4">
      <c r="A374" s="868" t="s">
        <v>198</v>
      </c>
      <c r="B374" s="868" t="s">
        <v>276</v>
      </c>
      <c r="C374" s="211" t="s">
        <v>300</v>
      </c>
      <c r="D374" s="989" t="s">
        <v>309</v>
      </c>
      <c r="E374" s="218"/>
      <c r="F374" s="178"/>
      <c r="G374" s="177"/>
      <c r="H374" s="177"/>
      <c r="I374" s="177"/>
      <c r="J374" s="177"/>
      <c r="K374" s="179">
        <v>0.105</v>
      </c>
      <c r="L374" s="518">
        <f t="shared" si="132"/>
        <v>0</v>
      </c>
      <c r="M374" s="667">
        <f t="shared" si="133"/>
        <v>0</v>
      </c>
      <c r="N374" s="504">
        <f t="shared" si="118"/>
        <v>3</v>
      </c>
      <c r="O374" s="57"/>
      <c r="P374" s="177">
        <v>0.105</v>
      </c>
      <c r="Q374" s="222" t="s">
        <v>42</v>
      </c>
      <c r="R374" s="222"/>
      <c r="S374" s="220" t="s">
        <v>202</v>
      </c>
      <c r="T374" s="220" t="s">
        <v>202</v>
      </c>
      <c r="U374" s="368">
        <v>31</v>
      </c>
      <c r="V374" s="58">
        <v>5.64</v>
      </c>
      <c r="W374" s="368">
        <v>31</v>
      </c>
      <c r="X374" s="58">
        <v>5.64</v>
      </c>
      <c r="Y374" s="58">
        <v>11.9</v>
      </c>
      <c r="Z374" s="743">
        <v>1958</v>
      </c>
      <c r="AA374" s="234">
        <v>146.92095652538933</v>
      </c>
      <c r="AB374" s="763">
        <f t="shared" si="134"/>
        <v>0</v>
      </c>
      <c r="AC374" s="174"/>
      <c r="AD374" s="174"/>
      <c r="AE374" s="364"/>
      <c r="AF374" s="174"/>
      <c r="AG374" s="174"/>
      <c r="AH374" s="175"/>
      <c r="AI374" s="174"/>
      <c r="AJ374" s="174"/>
      <c r="AK374" s="174"/>
      <c r="AL374" s="175"/>
      <c r="AM374" s="179">
        <f t="shared" si="135"/>
        <v>0.105</v>
      </c>
      <c r="AN374" s="177">
        <v>0.105</v>
      </c>
      <c r="AO374" s="177">
        <v>0.11</v>
      </c>
      <c r="AP374" s="177">
        <v>0.121</v>
      </c>
      <c r="AQ374" s="178">
        <v>0.13400000000000001</v>
      </c>
      <c r="AR374" s="179">
        <f t="shared" si="136"/>
        <v>0.105</v>
      </c>
      <c r="AS374" s="177">
        <v>0.113</v>
      </c>
      <c r="AT374" s="179">
        <f t="shared" si="137"/>
        <v>0.122</v>
      </c>
      <c r="AU374" s="179"/>
      <c r="AV374" s="177">
        <v>0.13100000000000001</v>
      </c>
      <c r="AW374" s="177"/>
      <c r="AX374" s="546">
        <v>0.152</v>
      </c>
      <c r="AY374" s="828">
        <v>-4.7E-2</v>
      </c>
      <c r="AZ374" s="164"/>
      <c r="BA374" s="165"/>
      <c r="BB374" s="167"/>
      <c r="BC374" s="120"/>
      <c r="BD374" s="90"/>
      <c r="BE374" s="90"/>
      <c r="BF374" s="90"/>
      <c r="BG374" s="90"/>
      <c r="BH374" s="90"/>
      <c r="BI374" s="90"/>
      <c r="BJ374" s="90"/>
      <c r="BK374" s="90"/>
      <c r="BL374" s="90"/>
      <c r="BM374" s="167"/>
      <c r="BN374" s="167"/>
      <c r="BO374" s="167"/>
      <c r="BP374" s="167"/>
      <c r="BQ374" s="167"/>
      <c r="BR374" s="167"/>
      <c r="BS374" s="167"/>
      <c r="BT374" s="167"/>
      <c r="BU374" s="167"/>
      <c r="BV374" s="167"/>
      <c r="BW374" s="167"/>
      <c r="BX374" s="167"/>
      <c r="BY374" s="167"/>
      <c r="BZ374" s="167"/>
      <c r="CA374" s="167"/>
      <c r="CB374" s="167"/>
      <c r="CC374" s="167"/>
      <c r="CD374" s="167"/>
      <c r="CE374" s="167"/>
      <c r="CF374" s="167"/>
      <c r="CG374" s="167"/>
      <c r="CH374" s="167"/>
      <c r="CI374" s="167"/>
      <c r="CJ374" s="167"/>
      <c r="CK374" s="167"/>
      <c r="CL374" s="167"/>
      <c r="CM374" s="167"/>
      <c r="CN374" s="167"/>
      <c r="CO374" s="167"/>
      <c r="CP374" s="167"/>
      <c r="CQ374" s="167"/>
      <c r="CR374" s="167"/>
      <c r="CS374" s="167"/>
      <c r="CT374" s="167"/>
      <c r="CU374" s="167"/>
      <c r="CV374" s="167"/>
      <c r="CW374" s="167"/>
      <c r="CX374" s="167"/>
      <c r="CY374" s="167"/>
      <c r="CZ374" s="167"/>
      <c r="DA374" s="167"/>
      <c r="DB374" s="167"/>
      <c r="DC374" s="167"/>
      <c r="DD374" s="167"/>
      <c r="DE374" s="167"/>
      <c r="DF374" s="167"/>
      <c r="DG374" s="167"/>
      <c r="DH374" s="167"/>
      <c r="DI374" s="167"/>
      <c r="DJ374" s="167"/>
      <c r="DK374" s="167"/>
      <c r="DL374" s="167"/>
      <c r="DM374" s="167"/>
      <c r="DN374" s="167"/>
      <c r="DO374" s="167"/>
      <c r="DP374" s="167"/>
      <c r="DQ374" s="167"/>
      <c r="DR374" s="167"/>
      <c r="DS374" s="167"/>
      <c r="DT374" s="167"/>
      <c r="DU374" s="167"/>
      <c r="DV374" s="167"/>
      <c r="DW374" s="167"/>
      <c r="DX374" s="167"/>
      <c r="DY374" s="167"/>
      <c r="DZ374" s="167"/>
      <c r="EA374" s="167"/>
      <c r="EB374" s="167"/>
      <c r="EC374" s="167"/>
      <c r="ED374" s="167"/>
      <c r="EE374" s="167"/>
      <c r="EF374" s="167"/>
      <c r="EG374" s="167"/>
      <c r="EH374" s="167"/>
      <c r="EI374" s="167"/>
      <c r="EJ374" s="167"/>
      <c r="EK374" s="167"/>
      <c r="EL374" s="167"/>
      <c r="EM374" s="167"/>
      <c r="EN374" s="167"/>
      <c r="EO374" s="167"/>
      <c r="EP374" s="167"/>
      <c r="EQ374" s="167"/>
      <c r="ER374" s="167"/>
      <c r="ES374" s="167"/>
      <c r="ET374" s="167"/>
      <c r="EU374" s="167"/>
      <c r="EV374" s="167"/>
      <c r="EW374" s="167"/>
      <c r="EX374" s="167"/>
      <c r="EY374" s="167"/>
      <c r="EZ374" s="167"/>
      <c r="FA374" s="167"/>
      <c r="FB374" s="167"/>
      <c r="FC374" s="167"/>
      <c r="FD374" s="167"/>
      <c r="FE374" s="167"/>
      <c r="FF374" s="167"/>
      <c r="FG374" s="167"/>
      <c r="FH374" s="167"/>
      <c r="FI374" s="167"/>
      <c r="FJ374" s="167"/>
      <c r="FK374" s="167"/>
      <c r="FL374" s="167"/>
      <c r="FM374" s="167"/>
      <c r="FN374" s="167"/>
      <c r="FO374" s="167"/>
      <c r="FP374" s="167"/>
      <c r="FQ374" s="167"/>
      <c r="FR374" s="167"/>
      <c r="FS374" s="167"/>
      <c r="FT374" s="167"/>
      <c r="FU374" s="167"/>
      <c r="FV374" s="167"/>
      <c r="FW374" s="167"/>
      <c r="FX374" s="167"/>
      <c r="FY374" s="167"/>
      <c r="FZ374" s="167"/>
      <c r="GA374" s="167"/>
      <c r="GB374" s="167"/>
      <c r="GC374" s="167"/>
      <c r="GD374" s="167"/>
      <c r="GE374" s="167"/>
      <c r="GF374" s="167"/>
      <c r="GG374" s="167"/>
      <c r="GH374" s="167"/>
      <c r="GI374" s="167"/>
      <c r="GJ374" s="167"/>
      <c r="GK374" s="167"/>
      <c r="GL374" s="167"/>
      <c r="GM374" s="167"/>
      <c r="GN374" s="167"/>
      <c r="GO374" s="167"/>
      <c r="GP374" s="167"/>
      <c r="GQ374" s="167"/>
      <c r="GR374" s="167"/>
      <c r="GS374" s="167"/>
      <c r="GT374" s="167"/>
      <c r="GU374" s="167"/>
      <c r="GV374" s="167"/>
      <c r="GW374" s="167"/>
      <c r="GX374" s="167"/>
      <c r="GY374" s="167"/>
      <c r="GZ374" s="167"/>
      <c r="HA374" s="167"/>
      <c r="HB374" s="167"/>
      <c r="HC374" s="167"/>
      <c r="HD374" s="167"/>
      <c r="HE374" s="167"/>
      <c r="HF374" s="167"/>
      <c r="HG374" s="167"/>
      <c r="HH374" s="167"/>
      <c r="HI374" s="167"/>
      <c r="HJ374" s="167"/>
      <c r="HK374" s="167"/>
      <c r="HL374" s="167"/>
      <c r="HM374" s="167"/>
      <c r="HN374" s="167"/>
      <c r="HO374" s="167"/>
      <c r="HP374" s="167"/>
      <c r="HQ374" s="167"/>
      <c r="HR374" s="167"/>
      <c r="HS374" s="167"/>
    </row>
    <row r="375" spans="1:227" s="2" customFormat="1" ht="17.05" customHeight="1" x14ac:dyDescent="0.4">
      <c r="A375" s="868" t="s">
        <v>393</v>
      </c>
      <c r="B375" s="868" t="s">
        <v>472</v>
      </c>
      <c r="C375" s="983" t="s">
        <v>477</v>
      </c>
      <c r="D375" s="284" t="s">
        <v>478</v>
      </c>
      <c r="E375" s="285"/>
      <c r="F375" s="219"/>
      <c r="G375" s="124"/>
      <c r="H375" s="124"/>
      <c r="I375" s="124"/>
      <c r="J375" s="124"/>
      <c r="K375" s="252">
        <v>0.73</v>
      </c>
      <c r="L375" s="520">
        <f t="shared" si="132"/>
        <v>0</v>
      </c>
      <c r="M375" s="521">
        <f t="shared" si="133"/>
        <v>0</v>
      </c>
      <c r="N375" s="504">
        <f t="shared" si="118"/>
        <v>2</v>
      </c>
      <c r="O375" s="299"/>
      <c r="P375" s="532">
        <v>2.4991210529999996</v>
      </c>
      <c r="Q375" s="227" t="s">
        <v>42</v>
      </c>
      <c r="R375" s="254"/>
      <c r="S375" s="305"/>
      <c r="T375" s="306"/>
      <c r="U375" s="90"/>
      <c r="V375" s="254"/>
      <c r="W375" s="254"/>
      <c r="X375" s="254"/>
      <c r="Y375" s="254"/>
      <c r="Z375" s="258">
        <v>44530.545703918571</v>
      </c>
      <c r="AA375" s="259">
        <f>P375*1000000000/365/Z375</f>
        <v>153.75753623243915</v>
      </c>
      <c r="AB375" s="260"/>
      <c r="AC375" s="260"/>
      <c r="AD375" s="260"/>
      <c r="AE375" s="260"/>
      <c r="AF375" s="260"/>
      <c r="AG375" s="260"/>
      <c r="AH375" s="121"/>
      <c r="AL375" s="121"/>
      <c r="AM375" s="262"/>
      <c r="AN375" s="292"/>
      <c r="AO375" s="292"/>
      <c r="AP375" s="295"/>
      <c r="AQ375" s="264"/>
      <c r="AR375" s="292"/>
      <c r="AS375" s="292"/>
      <c r="AT375" s="292">
        <v>4.8407661064912855</v>
      </c>
      <c r="AU375" s="292"/>
      <c r="AV375" s="295"/>
      <c r="AW375" s="559">
        <f t="shared" ref="AW375:AW380" si="138">K375-AT375</f>
        <v>-4.110766106491285</v>
      </c>
      <c r="AX375" s="551"/>
      <c r="AY375" s="167"/>
      <c r="AZ375" s="167"/>
      <c r="BA375" s="296"/>
      <c r="BB375" s="167"/>
    </row>
    <row r="376" spans="1:227" s="2" customFormat="1" ht="17.05" customHeight="1" x14ac:dyDescent="0.4">
      <c r="A376" s="868" t="s">
        <v>393</v>
      </c>
      <c r="B376" s="868" t="s">
        <v>472</v>
      </c>
      <c r="C376" s="983" t="s">
        <v>477</v>
      </c>
      <c r="D376" s="284" t="s">
        <v>479</v>
      </c>
      <c r="E376" s="285"/>
      <c r="F376" s="219"/>
      <c r="G376" s="124"/>
      <c r="H376" s="124"/>
      <c r="I376" s="251"/>
      <c r="J376" s="251"/>
      <c r="K376" s="292">
        <v>5.0369999999999999</v>
      </c>
      <c r="L376" s="520">
        <f t="shared" si="132"/>
        <v>0</v>
      </c>
      <c r="M376" s="521">
        <f t="shared" si="133"/>
        <v>0</v>
      </c>
      <c r="N376" s="504">
        <f t="shared" si="118"/>
        <v>3</v>
      </c>
      <c r="O376" s="300"/>
      <c r="P376" s="532">
        <v>4.8375397069999995</v>
      </c>
      <c r="Q376" s="227" t="s">
        <v>42</v>
      </c>
      <c r="R376" s="254"/>
      <c r="S376" s="255"/>
      <c r="T376" s="256"/>
      <c r="V376" s="257"/>
      <c r="W376" s="257"/>
      <c r="X376" s="257"/>
      <c r="Y376" s="257"/>
      <c r="Z376" s="258">
        <v>84677.818612692034</v>
      </c>
      <c r="AA376" s="259">
        <f>P376*1000000000/365/Z376</f>
        <v>156.51718077972657</v>
      </c>
      <c r="AB376" s="293"/>
      <c r="AC376" s="293"/>
      <c r="AD376" s="293"/>
      <c r="AE376" s="293"/>
      <c r="AF376" s="293"/>
      <c r="AG376" s="293"/>
      <c r="AH376" s="121"/>
      <c r="AL376" s="121"/>
      <c r="AM376" s="294"/>
      <c r="AN376" s="292"/>
      <c r="AO376" s="292"/>
      <c r="AP376" s="295"/>
      <c r="AQ376" s="264"/>
      <c r="AR376" s="292"/>
      <c r="AS376" s="292"/>
      <c r="AT376" s="292">
        <v>9.6456695607594671</v>
      </c>
      <c r="AU376" s="292"/>
      <c r="AV376" s="295"/>
      <c r="AW376" s="559">
        <f t="shared" si="138"/>
        <v>-4.6086695607594672</v>
      </c>
      <c r="AX376" s="551"/>
      <c r="AY376" s="167"/>
      <c r="AZ376" s="167"/>
      <c r="BA376" s="296"/>
      <c r="BB376" s="296"/>
      <c r="BC376" s="90"/>
      <c r="BD376" s="90"/>
    </row>
    <row r="377" spans="1:227" s="2" customFormat="1" ht="17.05" customHeight="1" x14ac:dyDescent="0.4">
      <c r="A377" s="868" t="s">
        <v>393</v>
      </c>
      <c r="B377" s="868" t="s">
        <v>472</v>
      </c>
      <c r="C377" s="983" t="s">
        <v>477</v>
      </c>
      <c r="D377" s="284" t="s">
        <v>480</v>
      </c>
      <c r="E377" s="285"/>
      <c r="F377" s="219"/>
      <c r="G377" s="124"/>
      <c r="H377" s="124"/>
      <c r="I377" s="251"/>
      <c r="J377" s="251"/>
      <c r="K377" s="292">
        <v>3.3579999999999997</v>
      </c>
      <c r="L377" s="520">
        <f t="shared" si="132"/>
        <v>0</v>
      </c>
      <c r="M377" s="521">
        <f t="shared" si="133"/>
        <v>0</v>
      </c>
      <c r="N377" s="504">
        <f t="shared" si="118"/>
        <v>3</v>
      </c>
      <c r="O377" s="299"/>
      <c r="P377" s="532">
        <v>2.6822495699999997</v>
      </c>
      <c r="Q377" s="227" t="s">
        <v>42</v>
      </c>
      <c r="R377" s="254"/>
      <c r="S377" s="255"/>
      <c r="T377" s="256"/>
      <c r="V377" s="257"/>
      <c r="W377" s="257"/>
      <c r="X377" s="257"/>
      <c r="Y377" s="257"/>
      <c r="Z377" s="258">
        <v>42197.155569467868</v>
      </c>
      <c r="AA377" s="259">
        <f>P377*1000000000/365/Z377</f>
        <v>174.14986531038303</v>
      </c>
      <c r="AB377" s="293"/>
      <c r="AC377" s="293"/>
      <c r="AD377" s="293"/>
      <c r="AE377" s="293"/>
      <c r="AF377" s="293"/>
      <c r="AG377" s="293"/>
      <c r="AH377" s="121"/>
      <c r="AL377" s="121"/>
      <c r="AM377" s="294"/>
      <c r="AN377" s="292"/>
      <c r="AO377" s="292"/>
      <c r="AP377" s="295"/>
      <c r="AQ377" s="264"/>
      <c r="AR377" s="292"/>
      <c r="AS377" s="292"/>
      <c r="AT377" s="292">
        <v>5.2112550013559629</v>
      </c>
      <c r="AU377" s="292"/>
      <c r="AV377" s="295"/>
      <c r="AW377" s="559">
        <f t="shared" si="138"/>
        <v>-1.8532550013559632</v>
      </c>
      <c r="AX377" s="551"/>
      <c r="AY377" s="167"/>
      <c r="AZ377" s="167"/>
      <c r="BA377" s="296"/>
      <c r="BB377" s="296"/>
    </row>
    <row r="378" spans="1:227" s="2" customFormat="1" ht="17.05" customHeight="1" x14ac:dyDescent="0.4">
      <c r="A378" s="868" t="s">
        <v>393</v>
      </c>
      <c r="B378" s="868" t="s">
        <v>556</v>
      </c>
      <c r="C378" s="881" t="s">
        <v>570</v>
      </c>
      <c r="D378" s="284" t="s">
        <v>571</v>
      </c>
      <c r="E378" s="291"/>
      <c r="F378" s="270"/>
      <c r="G378" s="271"/>
      <c r="H378" s="271"/>
      <c r="I378" s="271"/>
      <c r="J378" s="271"/>
      <c r="K378" s="272">
        <v>0.10001</v>
      </c>
      <c r="L378" s="524">
        <f t="shared" si="132"/>
        <v>0</v>
      </c>
      <c r="M378" s="525">
        <f t="shared" si="133"/>
        <v>0</v>
      </c>
      <c r="N378" s="465">
        <f t="shared" si="118"/>
        <v>2</v>
      </c>
      <c r="O378" s="298"/>
      <c r="P378" s="533">
        <v>0.13610051264766904</v>
      </c>
      <c r="Q378" s="273" t="s">
        <v>42</v>
      </c>
      <c r="R378" s="274"/>
      <c r="S378" s="275"/>
      <c r="T378" s="276"/>
      <c r="U378" s="111"/>
      <c r="V378" s="274"/>
      <c r="W378" s="274"/>
      <c r="X378" s="274"/>
      <c r="Y378" s="274"/>
      <c r="Z378" s="277">
        <v>7397.5356996613637</v>
      </c>
      <c r="AA378" s="278"/>
      <c r="AB378" s="279"/>
      <c r="AC378" s="279"/>
      <c r="AD378" s="279"/>
      <c r="AE378" s="279"/>
      <c r="AF378" s="279"/>
      <c r="AG378" s="279"/>
      <c r="AH378" s="280"/>
      <c r="AI378" s="111"/>
      <c r="AJ378" s="111"/>
      <c r="AK378" s="111"/>
      <c r="AL378" s="280"/>
      <c r="AM378" s="281"/>
      <c r="AN378" s="272"/>
      <c r="AO378" s="272"/>
      <c r="AP378" s="282"/>
      <c r="AQ378" s="283"/>
      <c r="AR378" s="272"/>
      <c r="AS378" s="272"/>
      <c r="AT378" s="272">
        <v>0.26479626042873056</v>
      </c>
      <c r="AU378" s="272"/>
      <c r="AV378" s="282"/>
      <c r="AW378" s="558">
        <f t="shared" si="138"/>
        <v>-0.16478626042873057</v>
      </c>
      <c r="AX378" s="552"/>
      <c r="AY378" s="167"/>
      <c r="AZ378" s="167"/>
      <c r="BA378" s="296"/>
      <c r="BB378" s="296"/>
    </row>
    <row r="379" spans="1:227" s="2" customFormat="1" ht="17.05" customHeight="1" x14ac:dyDescent="0.4">
      <c r="A379" s="868" t="s">
        <v>393</v>
      </c>
      <c r="B379" s="868" t="s">
        <v>556</v>
      </c>
      <c r="C379" s="881" t="s">
        <v>570</v>
      </c>
      <c r="D379" s="284" t="s">
        <v>572</v>
      </c>
      <c r="E379" s="285"/>
      <c r="F379" s="219"/>
      <c r="G379" s="124"/>
      <c r="H379" s="124"/>
      <c r="I379" s="251"/>
      <c r="J379" s="251"/>
      <c r="K379" s="292">
        <v>0.60833333333333328</v>
      </c>
      <c r="L379" s="520">
        <f t="shared" si="132"/>
        <v>0</v>
      </c>
      <c r="M379" s="521">
        <f t="shared" si="133"/>
        <v>0</v>
      </c>
      <c r="N379" s="348">
        <f t="shared" si="118"/>
        <v>5</v>
      </c>
      <c r="O379" s="298"/>
      <c r="P379" s="532">
        <v>0.25415561068949177</v>
      </c>
      <c r="Q379" s="227" t="s">
        <v>42</v>
      </c>
      <c r="R379" s="254"/>
      <c r="S379" s="255"/>
      <c r="T379" s="256"/>
      <c r="V379" s="257"/>
      <c r="W379" s="257"/>
      <c r="X379" s="257"/>
      <c r="Y379" s="257"/>
      <c r="Z379" s="258">
        <v>3846.0531879700079</v>
      </c>
      <c r="AA379" s="259"/>
      <c r="AB379" s="293"/>
      <c r="AC379" s="293"/>
      <c r="AD379" s="293"/>
      <c r="AE379" s="293"/>
      <c r="AF379" s="293"/>
      <c r="AG379" s="293"/>
      <c r="AH379" s="121"/>
      <c r="AL379" s="121"/>
      <c r="AM379" s="294"/>
      <c r="AN379" s="292"/>
      <c r="AO379" s="292"/>
      <c r="AP379" s="295"/>
      <c r="AQ379" s="264"/>
      <c r="AR379" s="292"/>
      <c r="AS379" s="292"/>
      <c r="AT379" s="292">
        <v>0.60327041461641162</v>
      </c>
      <c r="AU379" s="292"/>
      <c r="AV379" s="295"/>
      <c r="AW379" s="559">
        <f t="shared" si="138"/>
        <v>5.0629187169216605E-3</v>
      </c>
      <c r="AX379" s="551"/>
      <c r="AY379" s="167"/>
      <c r="AZ379" s="167"/>
      <c r="BA379" s="296"/>
      <c r="BB379" s="296"/>
    </row>
    <row r="380" spans="1:227" s="2" customFormat="1" ht="17.05" customHeight="1" x14ac:dyDescent="0.4">
      <c r="A380" s="868" t="s">
        <v>393</v>
      </c>
      <c r="B380" s="868" t="s">
        <v>556</v>
      </c>
      <c r="C380" s="881" t="s">
        <v>570</v>
      </c>
      <c r="D380" s="284" t="s">
        <v>573</v>
      </c>
      <c r="E380" s="285"/>
      <c r="F380" s="219"/>
      <c r="G380" s="124"/>
      <c r="H380" s="124"/>
      <c r="I380" s="124"/>
      <c r="J380" s="124"/>
      <c r="K380" s="252">
        <v>1.6546666666666668E-2</v>
      </c>
      <c r="L380" s="520">
        <f t="shared" si="132"/>
        <v>0</v>
      </c>
      <c r="M380" s="521">
        <f t="shared" si="133"/>
        <v>0</v>
      </c>
      <c r="N380" s="504">
        <f t="shared" si="118"/>
        <v>3</v>
      </c>
      <c r="O380" s="298"/>
      <c r="P380" s="532">
        <v>8.2211388566150595E-3</v>
      </c>
      <c r="Q380" s="227" t="s">
        <v>42</v>
      </c>
      <c r="R380" s="254"/>
      <c r="S380" s="305"/>
      <c r="T380" s="306"/>
      <c r="U380" s="90"/>
      <c r="V380" s="254"/>
      <c r="W380" s="254"/>
      <c r="X380" s="254"/>
      <c r="Y380" s="254"/>
      <c r="Z380" s="258">
        <v>372.43897882214412</v>
      </c>
      <c r="AA380" s="259"/>
      <c r="AB380" s="260"/>
      <c r="AC380" s="260"/>
      <c r="AD380" s="260"/>
      <c r="AE380" s="260"/>
      <c r="AF380" s="260"/>
      <c r="AG380" s="260"/>
      <c r="AH380" s="121"/>
      <c r="AI380" s="90"/>
      <c r="AJ380" s="90"/>
      <c r="AK380" s="90"/>
      <c r="AL380" s="121"/>
      <c r="AM380" s="262"/>
      <c r="AN380" s="252"/>
      <c r="AO380" s="252"/>
      <c r="AP380" s="263"/>
      <c r="AQ380" s="264"/>
      <c r="AR380" s="252"/>
      <c r="AS380" s="252"/>
      <c r="AT380" s="252">
        <v>1.9779936336332699E-2</v>
      </c>
      <c r="AU380" s="252"/>
      <c r="AV380" s="263"/>
      <c r="AW380" s="557">
        <f t="shared" si="138"/>
        <v>-3.2332696696660314E-3</v>
      </c>
      <c r="AX380" s="551"/>
      <c r="AY380" s="167"/>
      <c r="AZ380" s="167"/>
      <c r="BA380" s="296"/>
      <c r="BB380" s="296"/>
    </row>
    <row r="381" spans="1:227" s="2" customFormat="1" ht="17.05" customHeight="1" x14ac:dyDescent="0.4">
      <c r="A381" s="868" t="s">
        <v>38</v>
      </c>
      <c r="B381" s="868" t="s">
        <v>69</v>
      </c>
      <c r="C381" s="377" t="s">
        <v>70</v>
      </c>
      <c r="D381" s="16" t="s">
        <v>71</v>
      </c>
      <c r="E381" s="19"/>
      <c r="F381" s="219">
        <v>0.115</v>
      </c>
      <c r="G381" s="124"/>
      <c r="H381" s="124"/>
      <c r="I381" s="124"/>
      <c r="J381" s="124"/>
      <c r="K381" s="177">
        <f>SUM(F381:J381)</f>
        <v>0.115</v>
      </c>
      <c r="L381" s="518">
        <f t="shared" si="132"/>
        <v>100</v>
      </c>
      <c r="M381" s="667">
        <f t="shared" si="133"/>
        <v>0</v>
      </c>
      <c r="N381" s="504">
        <f t="shared" si="118"/>
        <v>5</v>
      </c>
      <c r="O381" s="675"/>
      <c r="P381" s="177">
        <f>[1]JH_2015!L28/1000000</f>
        <v>2.2959199999999999E-2</v>
      </c>
      <c r="Q381" s="58" t="s">
        <v>42</v>
      </c>
      <c r="R381" s="58"/>
      <c r="S381" s="716">
        <f t="shared" ref="S381:S387" si="139">+T381/P381</f>
        <v>0.75638523990382944</v>
      </c>
      <c r="T381" s="708">
        <f>[1]JH_2015!V28/1000000</f>
        <v>1.7365999999999999E-2</v>
      </c>
      <c r="U381" s="58">
        <v>71.02</v>
      </c>
      <c r="V381" s="58"/>
      <c r="W381" s="58"/>
      <c r="X381" s="58"/>
      <c r="Y381" s="58"/>
      <c r="Z381" s="743">
        <v>408</v>
      </c>
      <c r="AA381" s="755">
        <f t="shared" ref="AA381:AA387" si="140">P381/Z381*1000000/365*1000</f>
        <v>154.17136717700777</v>
      </c>
      <c r="AB381" s="174"/>
      <c r="AC381" s="174"/>
      <c r="AD381" s="364"/>
      <c r="AE381" s="174"/>
      <c r="AF381" s="174"/>
      <c r="AG381" s="174"/>
      <c r="AH381" s="786">
        <f t="shared" ref="AH381:AH387" si="141">K381</f>
        <v>0.115</v>
      </c>
      <c r="AI381" s="708"/>
      <c r="AJ381" s="708"/>
      <c r="AK381" s="708"/>
      <c r="AL381" s="792"/>
      <c r="AM381" s="177">
        <v>2.9000000000000001E-2</v>
      </c>
      <c r="AN381" s="177">
        <v>0.03</v>
      </c>
      <c r="AO381" s="177">
        <v>3.2000000000000001E-2</v>
      </c>
      <c r="AP381" s="177">
        <v>3.3000000000000002E-2</v>
      </c>
      <c r="AQ381" s="178">
        <f t="shared" ref="AQ381:AQ387" si="142">AM381</f>
        <v>2.9000000000000001E-2</v>
      </c>
      <c r="AR381" s="177">
        <v>3.1E-2</v>
      </c>
      <c r="AS381" s="177">
        <f t="shared" ref="AS381:AS387" si="143">AVERAGE(AR381,AT381)</f>
        <v>3.2500000000000001E-2</v>
      </c>
      <c r="AT381" s="177">
        <v>3.4000000000000002E-2</v>
      </c>
      <c r="AU381" s="177"/>
      <c r="AV381" s="177">
        <v>3.7999999999999999E-2</v>
      </c>
      <c r="AW381" s="177"/>
      <c r="AX381" s="821">
        <v>7.6999999999999999E-2</v>
      </c>
      <c r="AY381" s="149"/>
      <c r="AZ381" s="149"/>
      <c r="BA381" s="149"/>
      <c r="BB381" s="149"/>
      <c r="BC381" s="90"/>
      <c r="BD381" s="90"/>
      <c r="BE381" s="90"/>
      <c r="BF381" s="90"/>
      <c r="BG381" s="90"/>
      <c r="BH381" s="90"/>
      <c r="BI381" s="90"/>
      <c r="BJ381" s="90"/>
      <c r="BK381" s="90"/>
      <c r="BL381" s="90"/>
      <c r="BM381" s="90"/>
      <c r="BN381" s="90"/>
      <c r="BO381" s="90"/>
      <c r="BP381" s="90"/>
      <c r="BQ381" s="90"/>
      <c r="BR381" s="90"/>
      <c r="BS381" s="90"/>
      <c r="BT381" s="90"/>
      <c r="BU381" s="90"/>
      <c r="BV381" s="90"/>
      <c r="BW381" s="90"/>
      <c r="BX381" s="90"/>
      <c r="BY381" s="90"/>
      <c r="BZ381" s="90"/>
      <c r="CA381" s="90"/>
      <c r="CB381" s="90"/>
      <c r="CC381" s="90"/>
      <c r="CD381" s="90"/>
      <c r="CE381" s="90"/>
      <c r="CF381" s="90"/>
      <c r="CG381" s="90"/>
      <c r="CH381" s="90"/>
      <c r="CI381" s="90"/>
      <c r="CJ381" s="90"/>
      <c r="CK381" s="90"/>
      <c r="CL381" s="90"/>
      <c r="CM381" s="90"/>
      <c r="CN381" s="90"/>
      <c r="CO381" s="90"/>
      <c r="CP381" s="90"/>
      <c r="CQ381" s="90"/>
      <c r="CR381" s="90"/>
      <c r="CS381" s="90"/>
      <c r="CT381" s="90"/>
      <c r="CU381" s="90"/>
      <c r="CV381" s="90"/>
      <c r="CW381" s="90"/>
      <c r="CX381" s="90"/>
      <c r="CY381" s="90"/>
      <c r="CZ381" s="90"/>
      <c r="DA381" s="90"/>
      <c r="DB381" s="90"/>
      <c r="DC381" s="90"/>
      <c r="DD381" s="90"/>
      <c r="DE381" s="90"/>
      <c r="DF381" s="90"/>
      <c r="DG381" s="90"/>
      <c r="DH381" s="90"/>
      <c r="DI381" s="90"/>
      <c r="DJ381" s="90"/>
      <c r="DK381" s="90"/>
      <c r="DL381" s="90"/>
      <c r="DM381" s="90"/>
      <c r="DN381" s="90"/>
      <c r="DO381" s="90"/>
      <c r="DP381" s="90"/>
      <c r="DQ381" s="90"/>
      <c r="DR381" s="90"/>
      <c r="DS381" s="90"/>
      <c r="DT381" s="90"/>
      <c r="DU381" s="90"/>
      <c r="DV381" s="90"/>
      <c r="DW381" s="90"/>
      <c r="DX381" s="90"/>
      <c r="DY381" s="90"/>
      <c r="DZ381" s="90"/>
      <c r="EA381" s="90"/>
      <c r="EB381" s="90"/>
      <c r="EC381" s="90"/>
      <c r="ED381" s="90"/>
      <c r="EE381" s="90"/>
      <c r="EF381" s="90"/>
      <c r="EG381" s="90"/>
      <c r="EH381" s="90"/>
      <c r="EI381" s="90"/>
      <c r="EJ381" s="90"/>
      <c r="EK381" s="90"/>
      <c r="EL381" s="90"/>
      <c r="EM381" s="90"/>
      <c r="EN381" s="90"/>
      <c r="EO381" s="90"/>
      <c r="EP381" s="90"/>
      <c r="EQ381" s="90"/>
      <c r="ER381" s="90"/>
      <c r="ES381" s="90"/>
      <c r="ET381" s="90"/>
      <c r="EU381" s="90"/>
      <c r="EV381" s="90"/>
      <c r="EW381" s="90"/>
      <c r="EX381" s="90"/>
      <c r="EY381" s="90"/>
      <c r="EZ381" s="90"/>
      <c r="FA381" s="90"/>
      <c r="FB381" s="90"/>
      <c r="FC381" s="90"/>
      <c r="FD381" s="90"/>
      <c r="FE381" s="90"/>
      <c r="FF381" s="90"/>
      <c r="FG381" s="90"/>
      <c r="FH381" s="90"/>
      <c r="FI381" s="90"/>
      <c r="FJ381" s="90"/>
      <c r="FK381" s="90"/>
      <c r="FL381" s="90"/>
      <c r="FM381" s="90"/>
      <c r="FN381" s="90"/>
      <c r="FO381" s="90"/>
      <c r="FP381" s="90"/>
      <c r="FQ381" s="90"/>
      <c r="FR381" s="90"/>
      <c r="FS381" s="90"/>
      <c r="FT381" s="90"/>
      <c r="FU381" s="90"/>
      <c r="FV381" s="90"/>
      <c r="FW381" s="90"/>
      <c r="FX381" s="90"/>
      <c r="FY381" s="90"/>
      <c r="FZ381" s="90"/>
      <c r="GA381" s="90"/>
      <c r="GB381" s="90"/>
      <c r="GC381" s="90"/>
      <c r="GD381" s="90"/>
      <c r="GE381" s="90"/>
      <c r="GF381" s="90"/>
      <c r="GG381" s="90"/>
      <c r="GH381" s="90"/>
      <c r="GI381" s="90"/>
      <c r="GJ381" s="90"/>
      <c r="GK381" s="90"/>
      <c r="GL381" s="90"/>
      <c r="GM381" s="90"/>
      <c r="GN381" s="90"/>
      <c r="GO381" s="90"/>
      <c r="GP381" s="90"/>
      <c r="GQ381" s="90"/>
      <c r="GR381" s="90"/>
      <c r="GS381" s="90"/>
      <c r="GT381" s="90"/>
      <c r="GU381" s="90"/>
      <c r="GV381" s="90"/>
      <c r="GW381" s="90"/>
      <c r="GX381" s="90"/>
      <c r="GY381" s="90"/>
      <c r="GZ381" s="90"/>
      <c r="HA381" s="90"/>
      <c r="HB381" s="90"/>
      <c r="HC381" s="90"/>
      <c r="HD381" s="90"/>
      <c r="HE381" s="90"/>
      <c r="HF381" s="90"/>
      <c r="HG381" s="90"/>
      <c r="HH381" s="90"/>
      <c r="HI381" s="90"/>
      <c r="HJ381" s="90"/>
      <c r="HK381" s="90"/>
      <c r="HL381" s="90"/>
      <c r="HM381" s="90"/>
      <c r="HN381" s="90"/>
      <c r="HO381" s="90"/>
      <c r="HP381" s="90"/>
      <c r="HQ381" s="90"/>
      <c r="HR381" s="90"/>
      <c r="HS381" s="90"/>
    </row>
    <row r="382" spans="1:227" s="2" customFormat="1" ht="17.05" customHeight="1" x14ac:dyDescent="0.4">
      <c r="A382" s="868" t="s">
        <v>38</v>
      </c>
      <c r="B382" s="868" t="s">
        <v>69</v>
      </c>
      <c r="C382" s="377" t="s">
        <v>70</v>
      </c>
      <c r="D382" s="16" t="s">
        <v>70</v>
      </c>
      <c r="E382" s="19"/>
      <c r="F382" s="178">
        <v>1.1910000000000001</v>
      </c>
      <c r="G382" s="177"/>
      <c r="H382" s="177">
        <v>0.11799999999999999</v>
      </c>
      <c r="I382" s="177"/>
      <c r="J382" s="177"/>
      <c r="K382" s="177">
        <f>SUM(F382:J382)</f>
        <v>1.3090000000000002</v>
      </c>
      <c r="L382" s="518">
        <f t="shared" si="132"/>
        <v>90.985485103132163</v>
      </c>
      <c r="M382" s="667">
        <f t="shared" si="133"/>
        <v>9.014514896867837</v>
      </c>
      <c r="N382" s="504">
        <f t="shared" si="118"/>
        <v>5</v>
      </c>
      <c r="O382" s="675"/>
      <c r="P382" s="177">
        <f>[1]JH_2015!L27/1000000</f>
        <v>0.72089599999999998</v>
      </c>
      <c r="Q382" s="58"/>
      <c r="R382" s="58" t="s">
        <v>42</v>
      </c>
      <c r="S382" s="716">
        <f t="shared" si="139"/>
        <v>0.48514487526633526</v>
      </c>
      <c r="T382" s="708">
        <f>[1]JH_2015!V27/1000000</f>
        <v>0.34973900000000002</v>
      </c>
      <c r="U382" s="58">
        <v>73.34</v>
      </c>
      <c r="V382" s="58">
        <v>56.3</v>
      </c>
      <c r="W382" s="58"/>
      <c r="X382" s="58"/>
      <c r="Y382" s="58"/>
      <c r="Z382" s="743">
        <v>5847</v>
      </c>
      <c r="AA382" s="755">
        <f t="shared" si="140"/>
        <v>337.78989810955625</v>
      </c>
      <c r="AB382" s="174"/>
      <c r="AC382" s="174"/>
      <c r="AD382" s="364"/>
      <c r="AE382" s="174"/>
      <c r="AF382" s="174"/>
      <c r="AG382" s="174"/>
      <c r="AH382" s="786">
        <f t="shared" si="141"/>
        <v>1.3090000000000002</v>
      </c>
      <c r="AI382" s="708"/>
      <c r="AJ382" s="708"/>
      <c r="AK382" s="708"/>
      <c r="AL382" s="792"/>
      <c r="AM382" s="177">
        <v>0.63600000000000001</v>
      </c>
      <c r="AN382" s="177">
        <v>0.69599999999999995</v>
      </c>
      <c r="AO382" s="177">
        <v>0.80700000000000005</v>
      </c>
      <c r="AP382" s="177">
        <v>0.93700000000000006</v>
      </c>
      <c r="AQ382" s="178">
        <f t="shared" si="142"/>
        <v>0.63600000000000001</v>
      </c>
      <c r="AR382" s="177">
        <v>0.71599999999999997</v>
      </c>
      <c r="AS382" s="177">
        <f t="shared" si="143"/>
        <v>0.79449999999999998</v>
      </c>
      <c r="AT382" s="177">
        <v>0.873</v>
      </c>
      <c r="AU382" s="177"/>
      <c r="AV382" s="177">
        <v>1.0649999999999999</v>
      </c>
      <c r="AW382" s="177"/>
      <c r="AX382" s="821">
        <v>0.24399999999999999</v>
      </c>
      <c r="AY382" s="149"/>
      <c r="AZ382" s="846"/>
      <c r="BA382" s="149"/>
      <c r="BB382" s="149"/>
      <c r="BC382" s="90"/>
      <c r="BD382" s="90"/>
      <c r="BE382" s="90"/>
      <c r="BF382" s="90"/>
      <c r="BG382" s="90"/>
      <c r="BH382" s="90"/>
      <c r="BI382" s="90"/>
      <c r="BJ382" s="90"/>
      <c r="BK382" s="90"/>
      <c r="BL382" s="90"/>
      <c r="BM382" s="90"/>
      <c r="BN382" s="90"/>
      <c r="BO382" s="90"/>
      <c r="BP382" s="90"/>
      <c r="BQ382" s="90"/>
      <c r="BR382" s="90"/>
      <c r="BS382" s="90"/>
      <c r="BT382" s="90"/>
      <c r="BU382" s="90"/>
      <c r="BV382" s="90"/>
      <c r="BW382" s="90"/>
      <c r="BX382" s="90"/>
      <c r="BY382" s="90"/>
      <c r="BZ382" s="90"/>
      <c r="CA382" s="90"/>
      <c r="CB382" s="90"/>
      <c r="CC382" s="90"/>
      <c r="CD382" s="90"/>
      <c r="CE382" s="90"/>
      <c r="CF382" s="90"/>
      <c r="CG382" s="90"/>
      <c r="CH382" s="90"/>
      <c r="CI382" s="90"/>
      <c r="CJ382" s="90"/>
      <c r="CK382" s="90"/>
      <c r="CL382" s="90"/>
      <c r="CM382" s="90"/>
      <c r="CN382" s="90"/>
      <c r="CO382" s="90"/>
      <c r="CP382" s="90"/>
      <c r="CQ382" s="90"/>
      <c r="CR382" s="90"/>
      <c r="CS382" s="90"/>
      <c r="CT382" s="90"/>
      <c r="CU382" s="90"/>
      <c r="CV382" s="90"/>
      <c r="CW382" s="90"/>
      <c r="CX382" s="90"/>
      <c r="CY382" s="90"/>
      <c r="CZ382" s="90"/>
      <c r="DA382" s="90"/>
      <c r="DB382" s="90"/>
      <c r="DC382" s="90"/>
      <c r="DD382" s="90"/>
      <c r="DE382" s="90"/>
      <c r="DF382" s="90"/>
      <c r="DG382" s="90"/>
      <c r="DH382" s="90"/>
      <c r="DI382" s="90"/>
      <c r="DJ382" s="90"/>
      <c r="DK382" s="90"/>
      <c r="DL382" s="90"/>
      <c r="DM382" s="90"/>
      <c r="DN382" s="90"/>
      <c r="DO382" s="90"/>
      <c r="DP382" s="90"/>
      <c r="DQ382" s="90"/>
      <c r="DR382" s="90"/>
      <c r="DS382" s="90"/>
      <c r="DT382" s="90"/>
      <c r="DU382" s="90"/>
      <c r="DV382" s="90"/>
      <c r="DW382" s="90"/>
      <c r="DX382" s="90"/>
      <c r="DY382" s="90"/>
      <c r="DZ382" s="90"/>
      <c r="EA382" s="90"/>
      <c r="EB382" s="90"/>
      <c r="EC382" s="90"/>
      <c r="ED382" s="90"/>
      <c r="EE382" s="90"/>
      <c r="EF382" s="90"/>
      <c r="EG382" s="90"/>
      <c r="EH382" s="90"/>
      <c r="EI382" s="90"/>
      <c r="EJ382" s="90"/>
      <c r="EK382" s="90"/>
      <c r="EL382" s="90"/>
      <c r="EM382" s="90"/>
      <c r="EN382" s="90"/>
      <c r="EO382" s="90"/>
      <c r="EP382" s="90"/>
      <c r="EQ382" s="90"/>
      <c r="ER382" s="90"/>
      <c r="ES382" s="90"/>
      <c r="ET382" s="90"/>
      <c r="EU382" s="90"/>
      <c r="EV382" s="90"/>
      <c r="EW382" s="90"/>
      <c r="EX382" s="90"/>
      <c r="EY382" s="90"/>
      <c r="EZ382" s="90"/>
      <c r="FA382" s="90"/>
      <c r="FB382" s="90"/>
      <c r="FC382" s="90"/>
      <c r="FD382" s="90"/>
      <c r="FE382" s="90"/>
      <c r="FF382" s="90"/>
      <c r="FG382" s="90"/>
      <c r="FH382" s="90"/>
      <c r="FI382" s="90"/>
      <c r="FJ382" s="90"/>
      <c r="FK382" s="90"/>
      <c r="FL382" s="90"/>
      <c r="FM382" s="90"/>
      <c r="FN382" s="90"/>
      <c r="FO382" s="90"/>
      <c r="FP382" s="90"/>
      <c r="FQ382" s="90"/>
      <c r="FR382" s="90"/>
      <c r="FS382" s="90"/>
      <c r="FT382" s="90"/>
      <c r="FU382" s="90"/>
      <c r="FV382" s="90"/>
      <c r="FW382" s="90"/>
      <c r="FX382" s="90"/>
      <c r="FY382" s="90"/>
      <c r="FZ382" s="90"/>
      <c r="GA382" s="90"/>
      <c r="GB382" s="90"/>
      <c r="GC382" s="90"/>
      <c r="GD382" s="90"/>
      <c r="GE382" s="90"/>
      <c r="GF382" s="90"/>
      <c r="GG382" s="90"/>
      <c r="GH382" s="90"/>
      <c r="GI382" s="90"/>
      <c r="GJ382" s="90"/>
      <c r="GK382" s="90"/>
      <c r="GL382" s="90"/>
      <c r="GM382" s="90"/>
      <c r="GN382" s="90"/>
      <c r="GO382" s="90"/>
      <c r="GP382" s="90"/>
      <c r="GQ382" s="90"/>
      <c r="GR382" s="90"/>
      <c r="GS382" s="90"/>
      <c r="GT382" s="90"/>
      <c r="GU382" s="90"/>
      <c r="GV382" s="90"/>
      <c r="GW382" s="90"/>
      <c r="GX382" s="90"/>
      <c r="GY382" s="90"/>
      <c r="GZ382" s="90"/>
      <c r="HA382" s="90"/>
      <c r="HB382" s="90"/>
      <c r="HC382" s="90"/>
      <c r="HD382" s="90"/>
      <c r="HE382" s="90"/>
      <c r="HF382" s="90"/>
      <c r="HG382" s="90"/>
      <c r="HH382" s="90"/>
      <c r="HI382" s="90"/>
      <c r="HJ382" s="90"/>
      <c r="HK382" s="90"/>
      <c r="HL382" s="90"/>
      <c r="HM382" s="90"/>
      <c r="HN382" s="90"/>
      <c r="HO382" s="90"/>
      <c r="HP382" s="90"/>
      <c r="HQ382" s="90"/>
      <c r="HR382" s="90"/>
      <c r="HS382" s="90"/>
    </row>
    <row r="383" spans="1:227" s="2" customFormat="1" ht="17.05" customHeight="1" x14ac:dyDescent="0.4">
      <c r="A383" s="868" t="s">
        <v>38</v>
      </c>
      <c r="B383" s="868" t="s">
        <v>39</v>
      </c>
      <c r="C383" s="211" t="s">
        <v>40</v>
      </c>
      <c r="D383" s="16" t="s">
        <v>41</v>
      </c>
      <c r="E383" s="19"/>
      <c r="F383" s="178"/>
      <c r="G383" s="177"/>
      <c r="H383" s="177">
        <v>2.4630000000000001</v>
      </c>
      <c r="I383" s="124"/>
      <c r="J383" s="124"/>
      <c r="K383" s="177">
        <v>2.4630000000000001</v>
      </c>
      <c r="L383" s="518">
        <f t="shared" si="132"/>
        <v>0</v>
      </c>
      <c r="M383" s="667">
        <f t="shared" si="133"/>
        <v>100</v>
      </c>
      <c r="N383" s="504">
        <f t="shared" si="118"/>
        <v>3</v>
      </c>
      <c r="O383" s="675"/>
      <c r="P383" s="177">
        <f>[1]JH_2015!L3/1000000</f>
        <v>2.4004189999999999</v>
      </c>
      <c r="Q383" s="170"/>
      <c r="R383" s="170" t="s">
        <v>42</v>
      </c>
      <c r="S383" s="716">
        <f t="shared" si="139"/>
        <v>2.3942903301465288E-2</v>
      </c>
      <c r="T383" s="708">
        <f>[1]JH_2015!V3/1000000</f>
        <v>5.7473000000000003E-2</v>
      </c>
      <c r="U383" s="170">
        <v>48.99</v>
      </c>
      <c r="V383" s="170">
        <v>40.4</v>
      </c>
      <c r="W383" s="170"/>
      <c r="X383" s="170"/>
      <c r="Y383" s="170"/>
      <c r="Z383" s="746">
        <v>13123</v>
      </c>
      <c r="AA383" s="755">
        <f t="shared" si="140"/>
        <v>501.14230061410535</v>
      </c>
      <c r="AB383" s="202"/>
      <c r="AC383" s="202"/>
      <c r="AD383" s="170"/>
      <c r="AE383" s="202"/>
      <c r="AF383" s="202"/>
      <c r="AG383" s="202"/>
      <c r="AH383" s="786">
        <f t="shared" si="141"/>
        <v>2.4630000000000001</v>
      </c>
      <c r="AI383" s="708"/>
      <c r="AJ383" s="708"/>
      <c r="AK383" s="708"/>
      <c r="AL383" s="792"/>
      <c r="AM383" s="177">
        <v>2.2999999999999998</v>
      </c>
      <c r="AN383" s="177">
        <v>2.508</v>
      </c>
      <c r="AO383" s="177">
        <f>AVERAGE(AN383,AP383)</f>
        <v>2.8620000000000001</v>
      </c>
      <c r="AP383" s="177">
        <v>3.2160000000000002</v>
      </c>
      <c r="AQ383" s="178">
        <f t="shared" si="142"/>
        <v>2.2999999999999998</v>
      </c>
      <c r="AR383" s="177">
        <v>2.641</v>
      </c>
      <c r="AS383" s="177">
        <f t="shared" si="143"/>
        <v>2.9305000000000003</v>
      </c>
      <c r="AT383" s="177">
        <v>3.22</v>
      </c>
      <c r="AU383" s="177"/>
      <c r="AV383" s="177">
        <v>3.9249999999999998</v>
      </c>
      <c r="AW383" s="177"/>
      <c r="AX383" s="821">
        <v>-1.462</v>
      </c>
      <c r="AY383" s="42"/>
      <c r="AZ383" s="42"/>
      <c r="BA383" s="42"/>
      <c r="BB383" s="42"/>
      <c r="BC383" s="16" t="s">
        <v>41</v>
      </c>
      <c r="BD383" s="16" t="s">
        <v>41</v>
      </c>
      <c r="BE383" s="18"/>
      <c r="BF383" s="18"/>
    </row>
    <row r="384" spans="1:227" s="2" customFormat="1" ht="17.05" customHeight="1" x14ac:dyDescent="0.4">
      <c r="A384" s="868" t="s">
        <v>38</v>
      </c>
      <c r="B384" s="868" t="s">
        <v>39</v>
      </c>
      <c r="C384" s="211" t="s">
        <v>40</v>
      </c>
      <c r="D384" s="16" t="s">
        <v>43</v>
      </c>
      <c r="E384" s="19"/>
      <c r="F384" s="219"/>
      <c r="G384" s="124"/>
      <c r="H384" s="124">
        <v>1.2450000000000001</v>
      </c>
      <c r="I384" s="124"/>
      <c r="J384" s="124"/>
      <c r="K384" s="124">
        <v>1.2450000000000001</v>
      </c>
      <c r="L384" s="518">
        <f t="shared" si="132"/>
        <v>0</v>
      </c>
      <c r="M384" s="667">
        <f t="shared" si="133"/>
        <v>100</v>
      </c>
      <c r="N384" s="504">
        <f t="shared" si="118"/>
        <v>2</v>
      </c>
      <c r="O384" s="675"/>
      <c r="P384" s="177">
        <f>[1]JH_2015!L4/1000000</f>
        <v>1.9245270000000003</v>
      </c>
      <c r="Q384" s="58"/>
      <c r="R384" s="58" t="s">
        <v>42</v>
      </c>
      <c r="S384" s="716">
        <f t="shared" si="139"/>
        <v>0.2171364704158476</v>
      </c>
      <c r="T384" s="708">
        <f>[1]JH_2015!V4/1000000</f>
        <v>0.41788500000000001</v>
      </c>
      <c r="U384" s="58">
        <v>48.31</v>
      </c>
      <c r="V384" s="58">
        <v>49.8</v>
      </c>
      <c r="W384" s="58"/>
      <c r="X384" s="58"/>
      <c r="Y384" s="58"/>
      <c r="Z384" s="743">
        <v>9535</v>
      </c>
      <c r="AA384" s="755">
        <f t="shared" si="140"/>
        <v>552.98130176494692</v>
      </c>
      <c r="AB384" s="174"/>
      <c r="AC384" s="174"/>
      <c r="AD384" s="364"/>
      <c r="AE384" s="174"/>
      <c r="AF384" s="174"/>
      <c r="AG384" s="174"/>
      <c r="AH384" s="786">
        <f t="shared" si="141"/>
        <v>1.2450000000000001</v>
      </c>
      <c r="AI384" s="708"/>
      <c r="AJ384" s="708"/>
      <c r="AK384" s="708"/>
      <c r="AL384" s="792"/>
      <c r="AM384" s="177">
        <v>1.6839999999999999</v>
      </c>
      <c r="AN384" s="177">
        <v>1.87</v>
      </c>
      <c r="AO384" s="177">
        <f>AVERAGE(AN384,AP384)</f>
        <v>2.194</v>
      </c>
      <c r="AP384" s="177">
        <v>2.5179999999999998</v>
      </c>
      <c r="AQ384" s="178">
        <f t="shared" si="142"/>
        <v>1.6839999999999999</v>
      </c>
      <c r="AR384" s="177">
        <v>2.0019999999999998</v>
      </c>
      <c r="AS384" s="177">
        <f t="shared" si="143"/>
        <v>2.2824999999999998</v>
      </c>
      <c r="AT384" s="177">
        <v>2.5630000000000002</v>
      </c>
      <c r="AU384" s="177"/>
      <c r="AV384" s="177">
        <v>3.2810000000000001</v>
      </c>
      <c r="AW384" s="177"/>
      <c r="AX384" s="821">
        <v>-2.036</v>
      </c>
      <c r="AY384" s="118"/>
      <c r="AZ384" s="118"/>
      <c r="BA384" s="142"/>
      <c r="BB384" s="142"/>
      <c r="BC384" s="16" t="s">
        <v>43</v>
      </c>
      <c r="BD384" s="16" t="s">
        <v>43</v>
      </c>
      <c r="BE384" s="41"/>
      <c r="BF384" s="42"/>
      <c r="BG384" s="42"/>
      <c r="BH384" s="42"/>
    </row>
    <row r="385" spans="1:60" s="2" customFormat="1" ht="17.05" customHeight="1" x14ac:dyDescent="0.4">
      <c r="A385" s="868" t="s">
        <v>38</v>
      </c>
      <c r="B385" s="868" t="s">
        <v>39</v>
      </c>
      <c r="C385" s="211" t="s">
        <v>40</v>
      </c>
      <c r="D385" s="16" t="s">
        <v>44</v>
      </c>
      <c r="E385" s="19"/>
      <c r="F385" s="219"/>
      <c r="G385" s="124"/>
      <c r="H385" s="124">
        <v>1.2</v>
      </c>
      <c r="I385" s="177"/>
      <c r="J385" s="177"/>
      <c r="K385" s="124">
        <v>1.2</v>
      </c>
      <c r="L385" s="518">
        <f t="shared" si="132"/>
        <v>0</v>
      </c>
      <c r="M385" s="667">
        <f t="shared" si="133"/>
        <v>100</v>
      </c>
      <c r="N385" s="504">
        <f t="shared" si="118"/>
        <v>5</v>
      </c>
      <c r="O385" s="675"/>
      <c r="P385" s="177">
        <f>[1]JH_2015!L5/1000000</f>
        <v>0.383046</v>
      </c>
      <c r="Q385" s="58"/>
      <c r="R385" s="58" t="s">
        <v>42</v>
      </c>
      <c r="S385" s="716">
        <f t="shared" si="139"/>
        <v>0.35641933344820209</v>
      </c>
      <c r="T385" s="708">
        <f>[1]JH_2015!V5/1000000</f>
        <v>0.13652500000000001</v>
      </c>
      <c r="U385" s="58">
        <v>58.26</v>
      </c>
      <c r="V385" s="58">
        <v>51.4</v>
      </c>
      <c r="W385" s="58"/>
      <c r="X385" s="58"/>
      <c r="Y385" s="58"/>
      <c r="Z385" s="743">
        <v>2944</v>
      </c>
      <c r="AA385" s="755">
        <f t="shared" si="140"/>
        <v>356.46776354973201</v>
      </c>
      <c r="AB385" s="174"/>
      <c r="AC385" s="174"/>
      <c r="AD385" s="364"/>
      <c r="AE385" s="174"/>
      <c r="AF385" s="174"/>
      <c r="AG385" s="174"/>
      <c r="AH385" s="786">
        <f t="shared" si="141"/>
        <v>1.2</v>
      </c>
      <c r="AI385" s="708"/>
      <c r="AJ385" s="708"/>
      <c r="AK385" s="708"/>
      <c r="AL385" s="792"/>
      <c r="AM385" s="177">
        <v>0.28999999999999998</v>
      </c>
      <c r="AN385" s="179">
        <v>0.32200000000000001</v>
      </c>
      <c r="AO385" s="177">
        <f>AVERAGE(AN385,AP385)</f>
        <v>0.378</v>
      </c>
      <c r="AP385" s="179">
        <v>0.434</v>
      </c>
      <c r="AQ385" s="178">
        <f t="shared" si="142"/>
        <v>0.28999999999999998</v>
      </c>
      <c r="AR385" s="179">
        <v>0.34499999999999997</v>
      </c>
      <c r="AS385" s="177">
        <f t="shared" si="143"/>
        <v>0.39349999999999996</v>
      </c>
      <c r="AT385" s="177">
        <v>0.442</v>
      </c>
      <c r="AU385" s="177"/>
      <c r="AV385" s="179">
        <v>0.56499999999999995</v>
      </c>
      <c r="AW385" s="179"/>
      <c r="AX385" s="547">
        <v>0.80300000000000005</v>
      </c>
      <c r="AY385" s="118"/>
      <c r="AZ385" s="118"/>
      <c r="BA385" s="118"/>
      <c r="BB385" s="118"/>
      <c r="BC385" s="16" t="s">
        <v>44</v>
      </c>
      <c r="BD385" s="16" t="s">
        <v>44</v>
      </c>
      <c r="BE385" s="46"/>
      <c r="BF385" s="47"/>
      <c r="BG385" s="42"/>
      <c r="BH385" s="42"/>
    </row>
    <row r="386" spans="1:60" s="2" customFormat="1" ht="17.05" customHeight="1" x14ac:dyDescent="0.4">
      <c r="A386" s="868" t="s">
        <v>38</v>
      </c>
      <c r="B386" s="868" t="s">
        <v>39</v>
      </c>
      <c r="C386" s="211" t="s">
        <v>40</v>
      </c>
      <c r="D386" s="16" t="s">
        <v>45</v>
      </c>
      <c r="E386" s="19"/>
      <c r="F386" s="219"/>
      <c r="G386" s="124"/>
      <c r="H386" s="124">
        <v>1.732</v>
      </c>
      <c r="I386" s="124"/>
      <c r="J386" s="124"/>
      <c r="K386" s="124">
        <v>1.732</v>
      </c>
      <c r="L386" s="518">
        <f t="shared" si="132"/>
        <v>0</v>
      </c>
      <c r="M386" s="667">
        <f t="shared" si="133"/>
        <v>100</v>
      </c>
      <c r="N386" s="504">
        <f t="shared" ref="N386:N449" si="144">IF(OR(K386="",NOT(ISNUMBER(K386))),1,IF(P386=0,1,IF(P386&gt;K386,2,IF(AT386&gt;K386,3,IF(AU386&gt;K386,4,5)))))</f>
        <v>3</v>
      </c>
      <c r="O386" s="675"/>
      <c r="P386" s="177">
        <f>[1]JH_2015!L6/1000000</f>
        <v>1.5039497000000002</v>
      </c>
      <c r="Q386" s="58"/>
      <c r="R386" s="58" t="s">
        <v>42</v>
      </c>
      <c r="S386" s="716">
        <f t="shared" si="139"/>
        <v>0.14589384206134021</v>
      </c>
      <c r="T386" s="708">
        <f>[1]JH_2015!V6/1000000</f>
        <v>0.219417</v>
      </c>
      <c r="U386" s="58">
        <v>65.8</v>
      </c>
      <c r="V386" s="58">
        <v>44.4</v>
      </c>
      <c r="W386" s="58"/>
      <c r="X386" s="58"/>
      <c r="Y386" s="58"/>
      <c r="Z386" s="743">
        <v>16151</v>
      </c>
      <c r="AA386" s="755">
        <f t="shared" si="140"/>
        <v>255.11795783457995</v>
      </c>
      <c r="AB386" s="174"/>
      <c r="AC386" s="174"/>
      <c r="AD386" s="364"/>
      <c r="AE386" s="174"/>
      <c r="AF386" s="174"/>
      <c r="AG386" s="174"/>
      <c r="AH386" s="786">
        <f t="shared" si="141"/>
        <v>1.732</v>
      </c>
      <c r="AI386" s="708"/>
      <c r="AJ386" s="708"/>
      <c r="AK386" s="708"/>
      <c r="AL386" s="792"/>
      <c r="AM386" s="177">
        <v>1.5760000000000001</v>
      </c>
      <c r="AN386" s="177">
        <v>1.8109999999999999</v>
      </c>
      <c r="AO386" s="177">
        <f>AVERAGE(AN386,AP386)</f>
        <v>2.2509999999999999</v>
      </c>
      <c r="AP386" s="177">
        <v>2.6909999999999998</v>
      </c>
      <c r="AQ386" s="178">
        <f t="shared" si="142"/>
        <v>1.5760000000000001</v>
      </c>
      <c r="AR386" s="177">
        <v>2.0059999999999998</v>
      </c>
      <c r="AS386" s="177">
        <f t="shared" si="143"/>
        <v>2.4175</v>
      </c>
      <c r="AT386" s="177">
        <v>2.8290000000000002</v>
      </c>
      <c r="AU386" s="177"/>
      <c r="AV386" s="177">
        <v>3.9910000000000001</v>
      </c>
      <c r="AW386" s="177"/>
      <c r="AX386" s="821">
        <v>-2.2589999999999999</v>
      </c>
      <c r="AY386" s="118"/>
      <c r="AZ386" s="142"/>
      <c r="BA386" s="118"/>
      <c r="BB386" s="118"/>
      <c r="BC386" s="16" t="s">
        <v>45</v>
      </c>
      <c r="BD386" s="16" t="s">
        <v>45</v>
      </c>
      <c r="BE386" s="51"/>
      <c r="BF386" s="52"/>
      <c r="BG386" s="53"/>
      <c r="BH386" s="42"/>
    </row>
    <row r="387" spans="1:60" s="2" customFormat="1" ht="17.05" customHeight="1" x14ac:dyDescent="0.4">
      <c r="A387" s="868" t="s">
        <v>38</v>
      </c>
      <c r="B387" s="868" t="s">
        <v>39</v>
      </c>
      <c r="C387" s="211" t="s">
        <v>40</v>
      </c>
      <c r="D387" s="16" t="s">
        <v>46</v>
      </c>
      <c r="E387" s="19"/>
      <c r="F387" s="178"/>
      <c r="G387" s="177">
        <v>1.3240000000000001</v>
      </c>
      <c r="H387" s="177">
        <v>1.9410000000000001</v>
      </c>
      <c r="I387" s="177"/>
      <c r="J387" s="177"/>
      <c r="K387" s="177">
        <f>SUM(F387:J387)</f>
        <v>3.2650000000000001</v>
      </c>
      <c r="L387" s="518">
        <f t="shared" si="132"/>
        <v>0</v>
      </c>
      <c r="M387" s="667">
        <f t="shared" si="133"/>
        <v>100</v>
      </c>
      <c r="N387" s="504">
        <f t="shared" si="144"/>
        <v>3</v>
      </c>
      <c r="O387" s="675"/>
      <c r="P387" s="177">
        <f>[1]JH_2015!L7/1000000</f>
        <v>2.5915021</v>
      </c>
      <c r="Q387" s="58"/>
      <c r="R387" s="58" t="s">
        <v>42</v>
      </c>
      <c r="S387" s="716">
        <f t="shared" si="139"/>
        <v>8.1404911846299485E-2</v>
      </c>
      <c r="T387" s="708">
        <f>[1]JH_2015!V7/1000000</f>
        <v>0.21096100000000001</v>
      </c>
      <c r="U387" s="58">
        <v>43.31</v>
      </c>
      <c r="V387" s="58">
        <v>36.9</v>
      </c>
      <c r="W387" s="58"/>
      <c r="X387" s="58"/>
      <c r="Y387" s="58"/>
      <c r="Z387" s="743">
        <v>31366</v>
      </c>
      <c r="AA387" s="755">
        <f t="shared" si="140"/>
        <v>226.35993602705659</v>
      </c>
      <c r="AB387" s="174"/>
      <c r="AC387" s="174"/>
      <c r="AD387" s="364"/>
      <c r="AE387" s="174"/>
      <c r="AF387" s="174"/>
      <c r="AG387" s="174"/>
      <c r="AH387" s="786">
        <f t="shared" si="141"/>
        <v>3.2650000000000001</v>
      </c>
      <c r="AI387" s="708"/>
      <c r="AJ387" s="708"/>
      <c r="AK387" s="708"/>
      <c r="AL387" s="792"/>
      <c r="AM387" s="177">
        <v>2.3650000000000002</v>
      </c>
      <c r="AN387" s="179">
        <v>2.625</v>
      </c>
      <c r="AO387" s="177">
        <f>AVERAGE(AN387,AP387)</f>
        <v>3.08</v>
      </c>
      <c r="AP387" s="177">
        <v>3.5350000000000001</v>
      </c>
      <c r="AQ387" s="178">
        <f t="shared" si="142"/>
        <v>2.3650000000000002</v>
      </c>
      <c r="AR387" s="179">
        <v>2.8109999999999999</v>
      </c>
      <c r="AS387" s="177">
        <f t="shared" si="143"/>
        <v>3.2044999999999999</v>
      </c>
      <c r="AT387" s="177">
        <v>3.5979999999999999</v>
      </c>
      <c r="AU387" s="177"/>
      <c r="AV387" s="177">
        <v>4.6059999999999999</v>
      </c>
      <c r="AW387" s="177"/>
      <c r="AX387" s="546">
        <v>-1.341</v>
      </c>
      <c r="AY387" s="118"/>
      <c r="AZ387" s="142"/>
      <c r="BA387" s="118"/>
      <c r="BB387" s="118"/>
      <c r="BC387" s="16" t="s">
        <v>46</v>
      </c>
      <c r="BD387" s="16" t="s">
        <v>46</v>
      </c>
      <c r="BE387" s="51"/>
      <c r="BF387" s="55"/>
      <c r="BG387" s="56"/>
      <c r="BH387" s="42"/>
    </row>
    <row r="388" spans="1:60" s="2" customFormat="1" ht="17.05" customHeight="1" x14ac:dyDescent="0.4">
      <c r="A388" s="868" t="s">
        <v>591</v>
      </c>
      <c r="B388" s="868" t="s">
        <v>611</v>
      </c>
      <c r="C388" s="365" t="s">
        <v>650</v>
      </c>
      <c r="D388" s="365" t="s">
        <v>653</v>
      </c>
      <c r="E388" s="366" t="s">
        <v>654</v>
      </c>
      <c r="F388" s="219"/>
      <c r="G388" s="124"/>
      <c r="H388" s="124"/>
      <c r="I388" s="124"/>
      <c r="J388" s="124"/>
      <c r="K388" s="252">
        <f t="shared" ref="K388:K408" si="145">IF(ISNUMBER(F388),F388,0)+IF(ISNUMBER(G388),G388,0)+IF(ISNUMBER(H388),H388,0)</f>
        <v>0</v>
      </c>
      <c r="L388" s="520" t="str">
        <f t="shared" si="132"/>
        <v/>
      </c>
      <c r="M388" s="521" t="str">
        <f t="shared" si="133"/>
        <v/>
      </c>
      <c r="N388" s="504">
        <f t="shared" si="144"/>
        <v>1</v>
      </c>
      <c r="O388" s="676"/>
      <c r="P388" s="534"/>
      <c r="Q388" s="227" t="s">
        <v>42</v>
      </c>
      <c r="R388" s="254"/>
      <c r="S388" s="305"/>
      <c r="T388" s="306"/>
      <c r="U388" s="90"/>
      <c r="V388" s="254"/>
      <c r="W388" s="254"/>
      <c r="X388" s="254"/>
      <c r="Y388" s="254"/>
      <c r="Z388" s="258"/>
      <c r="AA388" s="259"/>
      <c r="AB388" s="260"/>
      <c r="AC388" s="260"/>
      <c r="AD388" s="260"/>
      <c r="AE388" s="260"/>
      <c r="AF388" s="260"/>
      <c r="AG388" s="260"/>
      <c r="AH388" s="121"/>
      <c r="AI388" s="90"/>
      <c r="AJ388" s="90"/>
      <c r="AK388" s="90"/>
      <c r="AL388" s="121"/>
      <c r="AM388" s="262"/>
      <c r="AN388" s="252"/>
      <c r="AO388" s="252"/>
      <c r="AP388" s="263"/>
      <c r="AQ388" s="264">
        <v>0.1760697078430058</v>
      </c>
      <c r="AR388" s="252">
        <v>0.18781263637595375</v>
      </c>
      <c r="AS388" s="252">
        <v>0.19867984606924854</v>
      </c>
      <c r="AT388" s="252">
        <v>0.20971593553942194</v>
      </c>
      <c r="AU388" s="252"/>
      <c r="AV388" s="263"/>
      <c r="AW388" s="557">
        <f t="shared" ref="AW388:AW408" si="146">K388-AT388</f>
        <v>-0.20971593553942194</v>
      </c>
      <c r="AX388" s="551"/>
      <c r="AY388" s="167"/>
      <c r="AZ388" s="167"/>
      <c r="BA388" s="296"/>
      <c r="BB388" s="296"/>
    </row>
    <row r="389" spans="1:60" s="2" customFormat="1" ht="17.05" customHeight="1" x14ac:dyDescent="0.4">
      <c r="A389" s="868" t="s">
        <v>591</v>
      </c>
      <c r="B389" s="868" t="s">
        <v>611</v>
      </c>
      <c r="C389" s="365" t="s">
        <v>650</v>
      </c>
      <c r="D389" s="365" t="s">
        <v>655</v>
      </c>
      <c r="E389" s="364"/>
      <c r="F389" s="219"/>
      <c r="G389" s="124"/>
      <c r="H389" s="124"/>
      <c r="I389" s="124"/>
      <c r="J389" s="124"/>
      <c r="K389" s="252">
        <f t="shared" si="145"/>
        <v>0</v>
      </c>
      <c r="L389" s="520" t="str">
        <f t="shared" si="132"/>
        <v/>
      </c>
      <c r="M389" s="521" t="str">
        <f t="shared" si="133"/>
        <v/>
      </c>
      <c r="N389" s="504">
        <f t="shared" si="144"/>
        <v>1</v>
      </c>
      <c r="O389" s="676"/>
      <c r="P389" s="534"/>
      <c r="Q389" s="227" t="s">
        <v>42</v>
      </c>
      <c r="R389" s="254"/>
      <c r="S389" s="305"/>
      <c r="T389" s="306"/>
      <c r="U389" s="90"/>
      <c r="V389" s="254"/>
      <c r="W389" s="254"/>
      <c r="X389" s="254"/>
      <c r="Y389" s="254"/>
      <c r="Z389" s="258"/>
      <c r="AA389" s="259"/>
      <c r="AB389" s="260"/>
      <c r="AC389" s="260"/>
      <c r="AD389" s="260"/>
      <c r="AE389" s="260"/>
      <c r="AF389" s="260"/>
      <c r="AG389" s="260"/>
      <c r="AH389" s="121"/>
      <c r="AI389" s="90"/>
      <c r="AJ389" s="90"/>
      <c r="AK389" s="90"/>
      <c r="AL389" s="121"/>
      <c r="AM389" s="262"/>
      <c r="AN389" s="252"/>
      <c r="AO389" s="252"/>
      <c r="AP389" s="263"/>
      <c r="AQ389" s="264">
        <v>3.1023458399999995E-3</v>
      </c>
      <c r="AR389" s="252">
        <v>3.3813383999999999E-3</v>
      </c>
      <c r="AS389" s="252">
        <v>3.6136179199999993E-3</v>
      </c>
      <c r="AT389" s="252">
        <v>3.79339884E-3</v>
      </c>
      <c r="AU389" s="252"/>
      <c r="AV389" s="263"/>
      <c r="AW389" s="557">
        <f t="shared" si="146"/>
        <v>-3.79339884E-3</v>
      </c>
      <c r="AX389" s="551"/>
      <c r="AY389" s="167"/>
      <c r="AZ389" s="167"/>
      <c r="BA389" s="167"/>
      <c r="BB389" s="167"/>
    </row>
    <row r="390" spans="1:60" s="2" customFormat="1" ht="17.05" customHeight="1" x14ac:dyDescent="0.4">
      <c r="A390" s="868" t="s">
        <v>591</v>
      </c>
      <c r="B390" s="868" t="s">
        <v>611</v>
      </c>
      <c r="C390" s="365" t="s">
        <v>650</v>
      </c>
      <c r="D390" s="365" t="s">
        <v>651</v>
      </c>
      <c r="E390" s="366" t="s">
        <v>634</v>
      </c>
      <c r="F390" s="219" t="s">
        <v>630</v>
      </c>
      <c r="G390" s="124">
        <v>0.46</v>
      </c>
      <c r="H390" s="124"/>
      <c r="I390" s="251"/>
      <c r="J390" s="251"/>
      <c r="K390" s="292">
        <f t="shared" si="145"/>
        <v>0.46</v>
      </c>
      <c r="L390" s="520">
        <f t="shared" si="132"/>
        <v>0</v>
      </c>
      <c r="M390" s="521">
        <f t="shared" si="133"/>
        <v>100</v>
      </c>
      <c r="N390" s="504">
        <f t="shared" si="144"/>
        <v>5</v>
      </c>
      <c r="O390" s="676"/>
      <c r="P390" s="695">
        <f>AA390*Z390/1000000000*365</f>
        <v>0.30314847671497275</v>
      </c>
      <c r="Q390" s="227" t="s">
        <v>42</v>
      </c>
      <c r="R390" s="254"/>
      <c r="S390" s="255"/>
      <c r="T390" s="256"/>
      <c r="V390" s="257"/>
      <c r="W390" s="257"/>
      <c r="X390" s="257"/>
      <c r="Y390" s="257"/>
      <c r="Z390" s="258">
        <v>7585</v>
      </c>
      <c r="AA390" s="259">
        <v>109.49819008857523</v>
      </c>
      <c r="AB390" s="293"/>
      <c r="AC390" s="293"/>
      <c r="AD390" s="293"/>
      <c r="AE390" s="293"/>
      <c r="AF390" s="293"/>
      <c r="AG390" s="293"/>
      <c r="AH390" s="121"/>
      <c r="AI390" s="2">
        <v>7585</v>
      </c>
      <c r="AJ390" s="2">
        <v>8011</v>
      </c>
      <c r="AK390" s="2">
        <v>8156</v>
      </c>
      <c r="AL390" s="121">
        <v>8247</v>
      </c>
      <c r="AM390" s="294"/>
      <c r="AN390" s="292"/>
      <c r="AO390" s="292"/>
      <c r="AP390" s="295"/>
      <c r="AQ390" s="264">
        <v>0.30314847671497269</v>
      </c>
      <c r="AR390" s="292">
        <v>0.32172233678524592</v>
      </c>
      <c r="AS390" s="292">
        <v>0.34260746191803276</v>
      </c>
      <c r="AT390" s="292">
        <v>0.36412899865081971</v>
      </c>
      <c r="AU390" s="292"/>
      <c r="AV390" s="295"/>
      <c r="AW390" s="559">
        <f t="shared" si="146"/>
        <v>9.5871001349180307E-2</v>
      </c>
      <c r="AX390" s="551"/>
      <c r="AY390" s="167"/>
      <c r="AZ390" s="167"/>
      <c r="BA390" s="296"/>
      <c r="BB390" s="296"/>
    </row>
    <row r="391" spans="1:60" s="2" customFormat="1" ht="17.05" customHeight="1" x14ac:dyDescent="0.4">
      <c r="A391" s="868" t="s">
        <v>591</v>
      </c>
      <c r="B391" s="868" t="s">
        <v>611</v>
      </c>
      <c r="C391" s="365" t="s">
        <v>650</v>
      </c>
      <c r="D391" s="365" t="s">
        <v>652</v>
      </c>
      <c r="E391" s="364"/>
      <c r="F391" s="219" t="s">
        <v>630</v>
      </c>
      <c r="G391" s="124"/>
      <c r="H391" s="124">
        <v>8.85</v>
      </c>
      <c r="I391" s="251"/>
      <c r="J391" s="251"/>
      <c r="K391" s="292">
        <f t="shared" si="145"/>
        <v>8.85</v>
      </c>
      <c r="L391" s="520">
        <f t="shared" si="132"/>
        <v>0</v>
      </c>
      <c r="M391" s="521">
        <f t="shared" si="133"/>
        <v>100</v>
      </c>
      <c r="N391" s="504">
        <f t="shared" si="144"/>
        <v>5</v>
      </c>
      <c r="O391" s="676"/>
      <c r="P391" s="695">
        <f>AA391*Z391/1000000000*365</f>
        <v>5.8652656954305717</v>
      </c>
      <c r="Q391" s="227" t="s">
        <v>42</v>
      </c>
      <c r="R391" s="254"/>
      <c r="S391" s="255"/>
      <c r="T391" s="256"/>
      <c r="V391" s="257"/>
      <c r="W391" s="257"/>
      <c r="X391" s="257"/>
      <c r="Y391" s="257"/>
      <c r="Z391" s="258">
        <v>66985</v>
      </c>
      <c r="AA391" s="259">
        <v>239.89282799688633</v>
      </c>
      <c r="AB391" s="293"/>
      <c r="AC391" s="293"/>
      <c r="AD391" s="293"/>
      <c r="AE391" s="293"/>
      <c r="AF391" s="293"/>
      <c r="AG391" s="293"/>
      <c r="AH391" s="121"/>
      <c r="AI391" s="2">
        <v>66985</v>
      </c>
      <c r="AJ391" s="2">
        <v>68505</v>
      </c>
      <c r="AK391" s="2">
        <v>69713</v>
      </c>
      <c r="AL391" s="121">
        <v>70589</v>
      </c>
      <c r="AM391" s="294"/>
      <c r="AN391" s="292"/>
      <c r="AO391" s="292"/>
      <c r="AP391" s="295"/>
      <c r="AQ391" s="264">
        <v>5.8652656954305726</v>
      </c>
      <c r="AR391" s="292">
        <v>6.260937560091353</v>
      </c>
      <c r="AS391" s="292">
        <v>6.6381091720815792</v>
      </c>
      <c r="AT391" s="292">
        <v>7.0209209992612376</v>
      </c>
      <c r="AU391" s="292"/>
      <c r="AV391" s="295"/>
      <c r="AW391" s="559">
        <f t="shared" si="146"/>
        <v>1.8290790007387621</v>
      </c>
      <c r="AX391" s="551"/>
      <c r="AY391" s="167"/>
      <c r="AZ391" s="167"/>
      <c r="BA391" s="296"/>
      <c r="BB391" s="296"/>
    </row>
    <row r="392" spans="1:60" s="2" customFormat="1" ht="17.05" customHeight="1" x14ac:dyDescent="0.4">
      <c r="A392" s="868" t="s">
        <v>698</v>
      </c>
      <c r="B392" s="868" t="s">
        <v>699</v>
      </c>
      <c r="C392" s="365" t="s">
        <v>737</v>
      </c>
      <c r="D392" s="383" t="s">
        <v>738</v>
      </c>
      <c r="E392" s="382"/>
      <c r="F392" s="219" t="s">
        <v>202</v>
      </c>
      <c r="G392" s="1182" t="s">
        <v>739</v>
      </c>
      <c r="H392" s="1186"/>
      <c r="I392" s="124"/>
      <c r="J392" s="124"/>
      <c r="K392" s="252">
        <f t="shared" si="145"/>
        <v>0</v>
      </c>
      <c r="L392" s="520" t="str">
        <f t="shared" ref="L392:L408" si="147">IF(IF(ISNUMBER(K392),K392,0)&gt;0,IF(ISNUMBER(F392),F392,0)/K392*100,"")</f>
        <v/>
      </c>
      <c r="M392" s="521" t="str">
        <f t="shared" ref="M392:M408" si="148">IF(IF(ISNUMBER(K392),K392,0)&gt;0,(IF(ISNUMBER(G392),G392,0)+IF(ISNUMBER(H392),H392,0))/K392*100,"")</f>
        <v/>
      </c>
      <c r="N392" s="504">
        <f t="shared" si="144"/>
        <v>2</v>
      </c>
      <c r="O392" s="676"/>
      <c r="P392" s="534">
        <f t="shared" ref="P392:P408" si="149">AQ392</f>
        <v>2.2455638488852259</v>
      </c>
      <c r="Q392" s="227" t="s">
        <v>42</v>
      </c>
      <c r="R392" s="254"/>
      <c r="S392" s="305"/>
      <c r="T392" s="306"/>
      <c r="U392" s="90"/>
      <c r="V392" s="254"/>
      <c r="W392" s="254"/>
      <c r="X392" s="254"/>
      <c r="Y392" s="254"/>
      <c r="Z392" s="258">
        <v>31395</v>
      </c>
      <c r="AA392" s="259">
        <f t="shared" ref="AA392:AA408" si="150">AR392/Z392*1000000000/365</f>
        <v>214.42772530973892</v>
      </c>
      <c r="AB392" s="260"/>
      <c r="AC392" s="260"/>
      <c r="AD392" s="260"/>
      <c r="AE392" s="260"/>
      <c r="AF392" s="260"/>
      <c r="AG392" s="260"/>
      <c r="AH392" s="121"/>
      <c r="AI392" s="261">
        <v>33121</v>
      </c>
      <c r="AJ392" s="261">
        <v>34374</v>
      </c>
      <c r="AK392" s="261">
        <v>35357</v>
      </c>
      <c r="AL392" s="342"/>
      <c r="AM392" s="371"/>
      <c r="AN392" s="261"/>
      <c r="AO392" s="252"/>
      <c r="AP392" s="263"/>
      <c r="AQ392" s="264">
        <v>2.2455638488852259</v>
      </c>
      <c r="AR392" s="252">
        <v>2.4571648291762274</v>
      </c>
      <c r="AS392" s="252">
        <v>2.6416032970938694</v>
      </c>
      <c r="AT392" s="252">
        <v>2.8112433638222143</v>
      </c>
      <c r="AU392" s="252"/>
      <c r="AV392" s="263"/>
      <c r="AW392" s="557">
        <f t="shared" si="146"/>
        <v>-2.8112433638222143</v>
      </c>
      <c r="AX392" s="551"/>
      <c r="AY392" s="167"/>
      <c r="AZ392" s="167"/>
      <c r="BA392" s="167"/>
      <c r="BB392" s="167"/>
    </row>
    <row r="393" spans="1:60" s="2" customFormat="1" ht="17.05" customHeight="1" x14ac:dyDescent="0.4">
      <c r="A393" s="868" t="s">
        <v>698</v>
      </c>
      <c r="B393" s="868" t="s">
        <v>699</v>
      </c>
      <c r="C393" s="365" t="s">
        <v>737</v>
      </c>
      <c r="D393" s="383" t="s">
        <v>740</v>
      </c>
      <c r="E393" s="382"/>
      <c r="F393" s="219" t="s">
        <v>202</v>
      </c>
      <c r="G393" s="124"/>
      <c r="H393" s="649" t="s">
        <v>741</v>
      </c>
      <c r="I393" s="124"/>
      <c r="J393" s="124"/>
      <c r="K393" s="252">
        <f t="shared" si="145"/>
        <v>0</v>
      </c>
      <c r="L393" s="520" t="str">
        <f t="shared" si="147"/>
        <v/>
      </c>
      <c r="M393" s="521" t="str">
        <f t="shared" si="148"/>
        <v/>
      </c>
      <c r="N393" s="504">
        <f t="shared" si="144"/>
        <v>2</v>
      </c>
      <c r="O393" s="676"/>
      <c r="P393" s="534">
        <f t="shared" si="149"/>
        <v>1.3366631078335904</v>
      </c>
      <c r="Q393" s="227" t="s">
        <v>42</v>
      </c>
      <c r="R393" s="254"/>
      <c r="S393" s="305"/>
      <c r="T393" s="306"/>
      <c r="U393" s="90"/>
      <c r="V393" s="254"/>
      <c r="W393" s="254"/>
      <c r="X393" s="254"/>
      <c r="Y393" s="254"/>
      <c r="Z393" s="258">
        <v>18964</v>
      </c>
      <c r="AA393" s="259">
        <f t="shared" si="150"/>
        <v>208.22928814200444</v>
      </c>
      <c r="AB393" s="260"/>
      <c r="AC393" s="260"/>
      <c r="AD393" s="260"/>
      <c r="AE393" s="260"/>
      <c r="AF393" s="260"/>
      <c r="AG393" s="260"/>
      <c r="AH393" s="121"/>
      <c r="AI393" s="261">
        <v>19705</v>
      </c>
      <c r="AJ393" s="261">
        <v>20537</v>
      </c>
      <c r="AK393" s="261">
        <v>21465</v>
      </c>
      <c r="AL393" s="342"/>
      <c r="AM393" s="371"/>
      <c r="AN393" s="261"/>
      <c r="AO393" s="252"/>
      <c r="AP393" s="263"/>
      <c r="AQ393" s="264">
        <v>1.3366631078335904</v>
      </c>
      <c r="AR393" s="252">
        <v>1.4413339804186149</v>
      </c>
      <c r="AS393" s="252">
        <v>1.5568474177963405</v>
      </c>
      <c r="AT393" s="252">
        <v>1.6843223121504187</v>
      </c>
      <c r="AU393" s="252"/>
      <c r="AV393" s="263"/>
      <c r="AW393" s="557">
        <f t="shared" si="146"/>
        <v>-1.6843223121504187</v>
      </c>
      <c r="AX393" s="551"/>
      <c r="AY393" s="167"/>
      <c r="AZ393" s="167"/>
      <c r="BA393" s="167"/>
      <c r="BB393" s="167"/>
    </row>
    <row r="394" spans="1:60" s="2" customFormat="1" ht="17.05" customHeight="1" x14ac:dyDescent="0.4">
      <c r="A394" s="868" t="s">
        <v>1134</v>
      </c>
      <c r="B394" s="868" t="s">
        <v>1218</v>
      </c>
      <c r="C394" s="887" t="s">
        <v>1257</v>
      </c>
      <c r="D394" s="269" t="s">
        <v>1260</v>
      </c>
      <c r="E394" s="462"/>
      <c r="F394" s="463">
        <v>0.45100000000000001</v>
      </c>
      <c r="G394" s="271"/>
      <c r="H394" s="464">
        <v>0</v>
      </c>
      <c r="I394" s="271"/>
      <c r="J394" s="271"/>
      <c r="K394" s="272">
        <f t="shared" si="145"/>
        <v>0.45100000000000001</v>
      </c>
      <c r="L394" s="524">
        <f t="shared" si="147"/>
        <v>100</v>
      </c>
      <c r="M394" s="525">
        <f t="shared" si="148"/>
        <v>0</v>
      </c>
      <c r="N394" s="465">
        <f t="shared" si="144"/>
        <v>5</v>
      </c>
      <c r="O394" s="676"/>
      <c r="P394" s="537">
        <f t="shared" si="149"/>
        <v>0.315</v>
      </c>
      <c r="Q394" s="273" t="s">
        <v>42</v>
      </c>
      <c r="R394" s="274"/>
      <c r="S394" s="275"/>
      <c r="T394" s="276"/>
      <c r="U394" s="111"/>
      <c r="V394" s="274"/>
      <c r="W394" s="274"/>
      <c r="X394" s="274"/>
      <c r="Y394" s="274"/>
      <c r="Z394" s="277">
        <v>7601</v>
      </c>
      <c r="AA394" s="278">
        <f t="shared" si="150"/>
        <v>117.86480870397369</v>
      </c>
      <c r="AB394" s="279"/>
      <c r="AC394" s="279"/>
      <c r="AD394" s="279"/>
      <c r="AE394" s="279"/>
      <c r="AF394" s="279"/>
      <c r="AG394" s="279"/>
      <c r="AH394" s="280"/>
      <c r="AI394" s="388">
        <v>6969</v>
      </c>
      <c r="AJ394" s="388">
        <v>6496</v>
      </c>
      <c r="AK394" s="388">
        <v>6157</v>
      </c>
      <c r="AL394" s="389"/>
      <c r="AM394" s="281"/>
      <c r="AN394" s="272"/>
      <c r="AO394" s="272"/>
      <c r="AP394" s="282"/>
      <c r="AQ394" s="283">
        <v>0.315</v>
      </c>
      <c r="AR394" s="272">
        <v>0.32700000000000001</v>
      </c>
      <c r="AS394" s="272">
        <v>0.32200000000000001</v>
      </c>
      <c r="AT394" s="272">
        <v>0.30599999999999999</v>
      </c>
      <c r="AU394" s="272"/>
      <c r="AV394" s="282"/>
      <c r="AW394" s="558">
        <f t="shared" si="146"/>
        <v>0.14500000000000002</v>
      </c>
      <c r="AX394" s="552"/>
      <c r="AY394" s="167"/>
      <c r="AZ394" s="167"/>
      <c r="BA394" s="167"/>
      <c r="BB394" s="167"/>
    </row>
    <row r="395" spans="1:60" s="2" customFormat="1" ht="27" customHeight="1" x14ac:dyDescent="0.4">
      <c r="A395" s="868" t="s">
        <v>1134</v>
      </c>
      <c r="B395" s="868" t="s">
        <v>1218</v>
      </c>
      <c r="C395" s="908" t="s">
        <v>1257</v>
      </c>
      <c r="D395" s="269" t="s">
        <v>1261</v>
      </c>
      <c r="E395" s="606"/>
      <c r="F395" s="446">
        <v>0.4</v>
      </c>
      <c r="G395" s="124"/>
      <c r="H395" s="447">
        <v>0</v>
      </c>
      <c r="I395" s="124"/>
      <c r="J395" s="124"/>
      <c r="K395" s="252">
        <f t="shared" si="145"/>
        <v>0.4</v>
      </c>
      <c r="L395" s="520">
        <f t="shared" si="147"/>
        <v>100</v>
      </c>
      <c r="M395" s="521">
        <f t="shared" si="148"/>
        <v>0</v>
      </c>
      <c r="N395" s="348">
        <f t="shared" si="144"/>
        <v>5</v>
      </c>
      <c r="O395" s="676"/>
      <c r="P395" s="534">
        <f t="shared" si="149"/>
        <v>0.315</v>
      </c>
      <c r="Q395" s="227" t="s">
        <v>42</v>
      </c>
      <c r="R395" s="254"/>
      <c r="S395" s="305"/>
      <c r="T395" s="306"/>
      <c r="U395" s="90"/>
      <c r="V395" s="254"/>
      <c r="W395" s="254"/>
      <c r="X395" s="254"/>
      <c r="Y395" s="254"/>
      <c r="Z395" s="258">
        <v>7399</v>
      </c>
      <c r="AA395" s="259">
        <f t="shared" si="150"/>
        <v>125.15575040684875</v>
      </c>
      <c r="AB395" s="260"/>
      <c r="AC395" s="260"/>
      <c r="AD395" s="260"/>
      <c r="AE395" s="260"/>
      <c r="AF395" s="260"/>
      <c r="AG395" s="260"/>
      <c r="AH395" s="121"/>
      <c r="AI395" s="261">
        <v>7033</v>
      </c>
      <c r="AJ395" s="261">
        <v>6791</v>
      </c>
      <c r="AK395" s="261">
        <v>6673</v>
      </c>
      <c r="AL395" s="342"/>
      <c r="AM395" s="262"/>
      <c r="AN395" s="252"/>
      <c r="AO395" s="252"/>
      <c r="AP395" s="263"/>
      <c r="AQ395" s="264">
        <v>0.315</v>
      </c>
      <c r="AR395" s="252">
        <v>0.33800000000000002</v>
      </c>
      <c r="AS395" s="252">
        <v>0.34399999999999997</v>
      </c>
      <c r="AT395" s="252">
        <v>0.33800000000000002</v>
      </c>
      <c r="AU395" s="252"/>
      <c r="AV395" s="263"/>
      <c r="AW395" s="557">
        <f t="shared" si="146"/>
        <v>6.2E-2</v>
      </c>
      <c r="AX395" s="551"/>
      <c r="AY395" s="167"/>
      <c r="AZ395" s="167"/>
      <c r="BA395" s="167"/>
      <c r="BB395" s="167"/>
    </row>
    <row r="396" spans="1:60" s="2" customFormat="1" ht="17.05" customHeight="1" x14ac:dyDescent="0.4">
      <c r="A396" s="868" t="s">
        <v>1134</v>
      </c>
      <c r="B396" s="868" t="s">
        <v>1218</v>
      </c>
      <c r="C396" s="908" t="s">
        <v>1257</v>
      </c>
      <c r="D396" s="269" t="s">
        <v>1258</v>
      </c>
      <c r="E396" s="606"/>
      <c r="F396" s="446">
        <v>7.5999999999999998E-2</v>
      </c>
      <c r="G396" s="124"/>
      <c r="H396" s="447">
        <v>0.35</v>
      </c>
      <c r="I396" s="124"/>
      <c r="J396" s="124"/>
      <c r="K396" s="252">
        <f t="shared" si="145"/>
        <v>0.42599999999999999</v>
      </c>
      <c r="L396" s="520">
        <f t="shared" si="147"/>
        <v>17.84037558685446</v>
      </c>
      <c r="M396" s="521">
        <f t="shared" si="148"/>
        <v>82.159624413145536</v>
      </c>
      <c r="N396" s="504">
        <f t="shared" si="144"/>
        <v>2</v>
      </c>
      <c r="O396" s="676"/>
      <c r="P396" s="534">
        <f t="shared" si="149"/>
        <v>0.627</v>
      </c>
      <c r="Q396" s="227" t="s">
        <v>42</v>
      </c>
      <c r="R396" s="254"/>
      <c r="S396" s="305"/>
      <c r="T396" s="306"/>
      <c r="U396" s="90"/>
      <c r="V396" s="254"/>
      <c r="W396" s="254"/>
      <c r="X396" s="254"/>
      <c r="Y396" s="254"/>
      <c r="Z396" s="258">
        <v>18291</v>
      </c>
      <c r="AA396" s="259">
        <f t="shared" si="150"/>
        <v>114.28631342759333</v>
      </c>
      <c r="AB396" s="260"/>
      <c r="AC396" s="260"/>
      <c r="AD396" s="260"/>
      <c r="AE396" s="260"/>
      <c r="AF396" s="260"/>
      <c r="AG396" s="260"/>
      <c r="AH396" s="121"/>
      <c r="AI396" s="261">
        <v>19214</v>
      </c>
      <c r="AJ396" s="261">
        <v>19267</v>
      </c>
      <c r="AK396" s="261">
        <v>19272</v>
      </c>
      <c r="AL396" s="342"/>
      <c r="AM396" s="262"/>
      <c r="AN396" s="252"/>
      <c r="AO396" s="252"/>
      <c r="AP396" s="263"/>
      <c r="AQ396" s="264">
        <v>0.627</v>
      </c>
      <c r="AR396" s="252">
        <v>0.76300000000000001</v>
      </c>
      <c r="AS396" s="252">
        <v>0.81799999999999995</v>
      </c>
      <c r="AT396" s="252">
        <v>0.81799999999999995</v>
      </c>
      <c r="AU396" s="252"/>
      <c r="AV396" s="263"/>
      <c r="AW396" s="557">
        <f t="shared" si="146"/>
        <v>-0.39199999999999996</v>
      </c>
      <c r="AX396" s="551"/>
      <c r="AY396" s="167"/>
      <c r="AZ396" s="167"/>
      <c r="BA396" s="167"/>
      <c r="BB396" s="167"/>
    </row>
    <row r="397" spans="1:60" s="2" customFormat="1" ht="17.05" customHeight="1" x14ac:dyDescent="0.4">
      <c r="A397" s="868" t="s">
        <v>1134</v>
      </c>
      <c r="B397" s="868" t="s">
        <v>1218</v>
      </c>
      <c r="C397" s="908" t="s">
        <v>1257</v>
      </c>
      <c r="D397" s="269" t="s">
        <v>1259</v>
      </c>
      <c r="E397" s="606"/>
      <c r="F397" s="446">
        <v>0</v>
      </c>
      <c r="G397" s="124"/>
      <c r="H397" s="447">
        <v>7.6</v>
      </c>
      <c r="I397" s="124"/>
      <c r="J397" s="124"/>
      <c r="K397" s="252">
        <f t="shared" si="145"/>
        <v>7.6</v>
      </c>
      <c r="L397" s="520">
        <f t="shared" si="147"/>
        <v>0</v>
      </c>
      <c r="M397" s="521">
        <f t="shared" si="148"/>
        <v>100</v>
      </c>
      <c r="N397" s="504">
        <f t="shared" si="144"/>
        <v>3</v>
      </c>
      <c r="O397" s="676"/>
      <c r="P397" s="534">
        <f t="shared" si="149"/>
        <v>7.3689999999999998</v>
      </c>
      <c r="Q397" s="227" t="s">
        <v>42</v>
      </c>
      <c r="R397" s="254"/>
      <c r="S397" s="305"/>
      <c r="T397" s="306"/>
      <c r="U397" s="90"/>
      <c r="V397" s="254"/>
      <c r="W397" s="254"/>
      <c r="X397" s="254"/>
      <c r="Y397" s="254"/>
      <c r="Z397" s="258">
        <v>208480</v>
      </c>
      <c r="AA397" s="259">
        <f t="shared" si="150"/>
        <v>109.66526140939247</v>
      </c>
      <c r="AB397" s="260"/>
      <c r="AC397" s="260"/>
      <c r="AD397" s="260"/>
      <c r="AE397" s="260"/>
      <c r="AF397" s="260"/>
      <c r="AG397" s="260"/>
      <c r="AH397" s="121"/>
      <c r="AI397" s="261">
        <v>204619</v>
      </c>
      <c r="AJ397" s="261">
        <v>200845</v>
      </c>
      <c r="AK397" s="261">
        <v>199615</v>
      </c>
      <c r="AL397" s="342"/>
      <c r="AM397" s="262"/>
      <c r="AN397" s="252"/>
      <c r="AO397" s="252"/>
      <c r="AP397" s="263"/>
      <c r="AQ397" s="264">
        <v>7.3689999999999998</v>
      </c>
      <c r="AR397" s="252">
        <v>8.3450000000000006</v>
      </c>
      <c r="AS397" s="252">
        <v>8.7379999999999995</v>
      </c>
      <c r="AT397" s="252">
        <v>8.6839999999999993</v>
      </c>
      <c r="AU397" s="252"/>
      <c r="AV397" s="263"/>
      <c r="AW397" s="557">
        <f t="shared" si="146"/>
        <v>-1.0839999999999996</v>
      </c>
      <c r="AX397" s="551"/>
      <c r="AY397" s="167"/>
      <c r="AZ397" s="167"/>
      <c r="BA397" s="167"/>
      <c r="BB397" s="167"/>
    </row>
    <row r="398" spans="1:60" s="2" customFormat="1" ht="17.05" customHeight="1" x14ac:dyDescent="0.4">
      <c r="A398" s="868" t="s">
        <v>1134</v>
      </c>
      <c r="B398" s="868" t="s">
        <v>1173</v>
      </c>
      <c r="C398" s="917" t="s">
        <v>1184</v>
      </c>
      <c r="D398" s="468" t="s">
        <v>1187</v>
      </c>
      <c r="E398" s="621" t="s">
        <v>1189</v>
      </c>
      <c r="F398" s="264"/>
      <c r="G398" s="124"/>
      <c r="H398" s="458"/>
      <c r="I398" s="124"/>
      <c r="J398" s="124"/>
      <c r="K398" s="252">
        <f t="shared" si="145"/>
        <v>0</v>
      </c>
      <c r="L398" s="520" t="str">
        <f t="shared" si="147"/>
        <v/>
      </c>
      <c r="M398" s="521" t="str">
        <f t="shared" si="148"/>
        <v/>
      </c>
      <c r="N398" s="504">
        <f t="shared" si="144"/>
        <v>2</v>
      </c>
      <c r="O398" s="676"/>
      <c r="P398" s="534">
        <f t="shared" si="149"/>
        <v>8.4719999999999995</v>
      </c>
      <c r="Q398" s="227" t="s">
        <v>42</v>
      </c>
      <c r="R398" s="254"/>
      <c r="S398" s="305"/>
      <c r="T398" s="306"/>
      <c r="U398" s="90"/>
      <c r="V398" s="254"/>
      <c r="W398" s="254"/>
      <c r="X398" s="254"/>
      <c r="Y398" s="254"/>
      <c r="Z398" s="258">
        <v>17870</v>
      </c>
      <c r="AA398" s="259">
        <f t="shared" si="150"/>
        <v>2653.4100926784768</v>
      </c>
      <c r="AB398" s="260"/>
      <c r="AC398" s="260"/>
      <c r="AD398" s="260"/>
      <c r="AE398" s="260"/>
      <c r="AF398" s="260"/>
      <c r="AG398" s="260"/>
      <c r="AH398" s="121"/>
      <c r="AI398" s="261">
        <v>19091</v>
      </c>
      <c r="AJ398" s="261">
        <v>19930</v>
      </c>
      <c r="AK398" s="261">
        <v>20520</v>
      </c>
      <c r="AL398" s="342"/>
      <c r="AM398" s="371"/>
      <c r="AN398" s="261"/>
      <c r="AO398" s="252"/>
      <c r="AP398" s="263"/>
      <c r="AQ398" s="264">
        <v>8.4719999999999995</v>
      </c>
      <c r="AR398" s="252">
        <v>17.306999999999999</v>
      </c>
      <c r="AS398" s="252">
        <v>17.673999999999999</v>
      </c>
      <c r="AT398" s="252">
        <v>18.361000000000001</v>
      </c>
      <c r="AU398" s="252"/>
      <c r="AV398" s="263"/>
      <c r="AW398" s="557">
        <f t="shared" si="146"/>
        <v>-18.361000000000001</v>
      </c>
      <c r="AX398" s="551"/>
      <c r="AY398" s="167"/>
      <c r="AZ398" s="167"/>
      <c r="BA398" s="167"/>
      <c r="BB398" s="167"/>
      <c r="BC398" s="90"/>
      <c r="BD398" s="90"/>
    </row>
    <row r="399" spans="1:60" s="2" customFormat="1" ht="17.05" customHeight="1" x14ac:dyDescent="0.4">
      <c r="A399" s="868" t="s">
        <v>1134</v>
      </c>
      <c r="B399" s="868" t="s">
        <v>1173</v>
      </c>
      <c r="C399" s="917" t="s">
        <v>1184</v>
      </c>
      <c r="D399" s="468" t="s">
        <v>1185</v>
      </c>
      <c r="E399" s="621" t="s">
        <v>1186</v>
      </c>
      <c r="F399" s="457">
        <v>1.1299999999999999</v>
      </c>
      <c r="G399" s="124"/>
      <c r="H399" s="262" t="s">
        <v>202</v>
      </c>
      <c r="I399" s="124"/>
      <c r="J399" s="124"/>
      <c r="K399" s="252">
        <f t="shared" si="145"/>
        <v>1.1299999999999999</v>
      </c>
      <c r="L399" s="520">
        <f t="shared" si="147"/>
        <v>100</v>
      </c>
      <c r="M399" s="521">
        <f t="shared" si="148"/>
        <v>0</v>
      </c>
      <c r="N399" s="504">
        <f t="shared" si="144"/>
        <v>2</v>
      </c>
      <c r="O399" s="676"/>
      <c r="P399" s="534">
        <f t="shared" si="149"/>
        <v>1.29</v>
      </c>
      <c r="Q399" s="227" t="s">
        <v>42</v>
      </c>
      <c r="R399" s="254"/>
      <c r="S399" s="305"/>
      <c r="T399" s="306"/>
      <c r="U399" s="90"/>
      <c r="V399" s="254"/>
      <c r="W399" s="254"/>
      <c r="X399" s="254"/>
      <c r="Y399" s="254"/>
      <c r="Z399" s="258">
        <v>21439</v>
      </c>
      <c r="AA399" s="259">
        <f t="shared" si="150"/>
        <v>193.34882594580225</v>
      </c>
      <c r="AB399" s="260"/>
      <c r="AC399" s="260"/>
      <c r="AD399" s="260"/>
      <c r="AE399" s="260"/>
      <c r="AF399" s="260"/>
      <c r="AG399" s="260"/>
      <c r="AH399" s="121"/>
      <c r="AI399" s="261">
        <v>23169</v>
      </c>
      <c r="AJ399" s="261">
        <v>24754</v>
      </c>
      <c r="AK399" s="261">
        <v>25845</v>
      </c>
      <c r="AL399" s="342"/>
      <c r="AM399" s="371"/>
      <c r="AN399" s="261"/>
      <c r="AO399" s="252"/>
      <c r="AP399" s="263"/>
      <c r="AQ399" s="264">
        <v>1.29</v>
      </c>
      <c r="AR399" s="252">
        <v>1.5129999999999999</v>
      </c>
      <c r="AS399" s="252">
        <v>1.65</v>
      </c>
      <c r="AT399" s="252">
        <v>1.698</v>
      </c>
      <c r="AU399" s="252"/>
      <c r="AV399" s="263"/>
      <c r="AW399" s="557">
        <f t="shared" si="146"/>
        <v>-0.56800000000000006</v>
      </c>
      <c r="AX399" s="551"/>
      <c r="AY399" s="167"/>
      <c r="AZ399" s="167"/>
      <c r="BA399" s="296"/>
      <c r="BB399" s="167"/>
    </row>
    <row r="400" spans="1:60" s="2" customFormat="1" ht="17.05" customHeight="1" x14ac:dyDescent="0.4">
      <c r="A400" s="868" t="s">
        <v>1134</v>
      </c>
      <c r="B400" s="868" t="s">
        <v>1173</v>
      </c>
      <c r="C400" s="917" t="s">
        <v>1184</v>
      </c>
      <c r="D400" s="468" t="s">
        <v>1190</v>
      </c>
      <c r="E400" s="459" t="s">
        <v>1191</v>
      </c>
      <c r="F400" s="457">
        <v>0.35</v>
      </c>
      <c r="G400" s="124"/>
      <c r="H400" s="262" t="s">
        <v>202</v>
      </c>
      <c r="I400" s="124"/>
      <c r="J400" s="124"/>
      <c r="K400" s="252">
        <f t="shared" si="145"/>
        <v>0.35</v>
      </c>
      <c r="L400" s="520">
        <f t="shared" si="147"/>
        <v>100</v>
      </c>
      <c r="M400" s="521">
        <f t="shared" si="148"/>
        <v>0</v>
      </c>
      <c r="N400" s="504">
        <f t="shared" si="144"/>
        <v>2</v>
      </c>
      <c r="O400" s="676"/>
      <c r="P400" s="534">
        <f t="shared" si="149"/>
        <v>0.65700000000000003</v>
      </c>
      <c r="Q400" s="227" t="s">
        <v>42</v>
      </c>
      <c r="R400" s="254"/>
      <c r="S400" s="305"/>
      <c r="T400" s="306"/>
      <c r="U400" s="90"/>
      <c r="V400" s="254"/>
      <c r="W400" s="254"/>
      <c r="X400" s="254"/>
      <c r="Y400" s="254"/>
      <c r="Z400" s="258">
        <v>12408</v>
      </c>
      <c r="AA400" s="259">
        <f t="shared" si="150"/>
        <v>148.15894297095113</v>
      </c>
      <c r="AB400" s="260"/>
      <c r="AC400" s="260"/>
      <c r="AD400" s="260"/>
      <c r="AE400" s="260"/>
      <c r="AF400" s="260"/>
      <c r="AG400" s="260"/>
      <c r="AH400" s="121"/>
      <c r="AI400" s="261">
        <v>11494</v>
      </c>
      <c r="AJ400" s="261">
        <v>11035</v>
      </c>
      <c r="AK400" s="261">
        <v>10530</v>
      </c>
      <c r="AL400" s="342"/>
      <c r="AM400" s="371"/>
      <c r="AN400" s="261"/>
      <c r="AO400" s="252"/>
      <c r="AP400" s="263"/>
      <c r="AQ400" s="264">
        <v>0.65700000000000003</v>
      </c>
      <c r="AR400" s="252">
        <v>0.67100000000000004</v>
      </c>
      <c r="AS400" s="252">
        <v>0.67400000000000004</v>
      </c>
      <c r="AT400" s="252">
        <v>0.64300000000000002</v>
      </c>
      <c r="AU400" s="252"/>
      <c r="AV400" s="263"/>
      <c r="AW400" s="557">
        <f t="shared" si="146"/>
        <v>-0.29300000000000004</v>
      </c>
      <c r="AX400" s="551"/>
      <c r="AY400" s="167"/>
      <c r="AZ400" s="167"/>
      <c r="BA400" s="296"/>
      <c r="BB400" s="296"/>
    </row>
    <row r="401" spans="1:227" s="2" customFormat="1" ht="17.05" customHeight="1" x14ac:dyDescent="0.4">
      <c r="A401" s="868" t="s">
        <v>1134</v>
      </c>
      <c r="B401" s="868" t="s">
        <v>1173</v>
      </c>
      <c r="C401" s="892" t="s">
        <v>1184</v>
      </c>
      <c r="D401" s="468" t="s">
        <v>1192</v>
      </c>
      <c r="E401" s="120"/>
      <c r="F401" s="457">
        <v>1.34</v>
      </c>
      <c r="G401" s="124"/>
      <c r="H401" s="262" t="s">
        <v>202</v>
      </c>
      <c r="I401" s="124"/>
      <c r="J401" s="124"/>
      <c r="K401" s="252">
        <f t="shared" si="145"/>
        <v>1.34</v>
      </c>
      <c r="L401" s="520">
        <f t="shared" si="147"/>
        <v>100</v>
      </c>
      <c r="M401" s="521">
        <f t="shared" si="148"/>
        <v>0</v>
      </c>
      <c r="N401" s="504">
        <f t="shared" si="144"/>
        <v>5</v>
      </c>
      <c r="O401" s="676"/>
      <c r="P401" s="534">
        <f t="shared" si="149"/>
        <v>0.99399999999999999</v>
      </c>
      <c r="Q401" s="227" t="s">
        <v>42</v>
      </c>
      <c r="R401" s="254"/>
      <c r="S401" s="305"/>
      <c r="T401" s="306"/>
      <c r="U401" s="90"/>
      <c r="V401" s="254"/>
      <c r="W401" s="254"/>
      <c r="X401" s="254"/>
      <c r="Y401" s="254"/>
      <c r="Z401" s="258">
        <v>18612</v>
      </c>
      <c r="AA401" s="259">
        <f t="shared" si="150"/>
        <v>172.22649108396703</v>
      </c>
      <c r="AB401" s="260"/>
      <c r="AC401" s="260"/>
      <c r="AD401" s="260"/>
      <c r="AE401" s="260"/>
      <c r="AF401" s="260"/>
      <c r="AG401" s="260"/>
      <c r="AH401" s="121"/>
      <c r="AI401" s="261">
        <v>19888</v>
      </c>
      <c r="AJ401" s="261">
        <v>20760</v>
      </c>
      <c r="AK401" s="261">
        <v>21378</v>
      </c>
      <c r="AL401" s="342"/>
      <c r="AM401" s="262"/>
      <c r="AN401" s="252"/>
      <c r="AO401" s="252"/>
      <c r="AP401" s="263"/>
      <c r="AQ401" s="264">
        <v>0.99399999999999999</v>
      </c>
      <c r="AR401" s="252">
        <v>1.17</v>
      </c>
      <c r="AS401" s="252">
        <v>1.278</v>
      </c>
      <c r="AT401" s="252">
        <v>1.3160000000000001</v>
      </c>
      <c r="AU401" s="252"/>
      <c r="AV401" s="263"/>
      <c r="AW401" s="557">
        <f t="shared" si="146"/>
        <v>2.4000000000000021E-2</v>
      </c>
      <c r="AX401" s="551"/>
      <c r="AY401" s="167"/>
      <c r="AZ401" s="167"/>
      <c r="BA401" s="296"/>
      <c r="BB401" s="296"/>
    </row>
    <row r="402" spans="1:227" s="2" customFormat="1" ht="17.05" customHeight="1" x14ac:dyDescent="0.4">
      <c r="A402" s="868" t="s">
        <v>1134</v>
      </c>
      <c r="B402" s="868" t="s">
        <v>1173</v>
      </c>
      <c r="C402" s="892" t="s">
        <v>1184</v>
      </c>
      <c r="D402" s="468" t="s">
        <v>1193</v>
      </c>
      <c r="E402" s="120"/>
      <c r="F402" s="457">
        <v>1.1060000000000001</v>
      </c>
      <c r="G402" s="124"/>
      <c r="H402" s="262" t="s">
        <v>202</v>
      </c>
      <c r="I402" s="124"/>
      <c r="J402" s="124"/>
      <c r="K402" s="252">
        <f t="shared" si="145"/>
        <v>1.1060000000000001</v>
      </c>
      <c r="L402" s="520">
        <f t="shared" si="147"/>
        <v>100</v>
      </c>
      <c r="M402" s="521">
        <f t="shared" si="148"/>
        <v>0</v>
      </c>
      <c r="N402" s="504">
        <f t="shared" si="144"/>
        <v>5</v>
      </c>
      <c r="O402" s="676"/>
      <c r="P402" s="534">
        <f t="shared" si="149"/>
        <v>0.74199999999999999</v>
      </c>
      <c r="Q402" s="227" t="s">
        <v>42</v>
      </c>
      <c r="R402" s="254"/>
      <c r="S402" s="305"/>
      <c r="T402" s="306"/>
      <c r="U402" s="90"/>
      <c r="V402" s="254"/>
      <c r="W402" s="254"/>
      <c r="X402" s="254"/>
      <c r="Y402" s="254"/>
      <c r="Z402" s="258">
        <v>13991</v>
      </c>
      <c r="AA402" s="259">
        <f t="shared" si="150"/>
        <v>171.14720519942861</v>
      </c>
      <c r="AB402" s="260"/>
      <c r="AC402" s="260"/>
      <c r="AD402" s="260"/>
      <c r="AE402" s="260"/>
      <c r="AF402" s="260"/>
      <c r="AG402" s="260"/>
      <c r="AH402" s="121"/>
      <c r="AI402" s="261">
        <v>14951</v>
      </c>
      <c r="AJ402" s="261">
        <v>15609</v>
      </c>
      <c r="AK402" s="261">
        <v>16069</v>
      </c>
      <c r="AL402" s="342"/>
      <c r="AM402" s="262"/>
      <c r="AN402" s="252"/>
      <c r="AO402" s="252"/>
      <c r="AP402" s="263"/>
      <c r="AQ402" s="264">
        <v>0.74199999999999999</v>
      </c>
      <c r="AR402" s="252">
        <v>0.874</v>
      </c>
      <c r="AS402" s="252">
        <v>0.95499999999999996</v>
      </c>
      <c r="AT402" s="252">
        <v>0.98299999999999998</v>
      </c>
      <c r="AU402" s="252"/>
      <c r="AV402" s="263"/>
      <c r="AW402" s="557">
        <f t="shared" si="146"/>
        <v>0.12300000000000011</v>
      </c>
      <c r="AX402" s="551"/>
      <c r="AY402" s="167"/>
      <c r="AZ402" s="167"/>
      <c r="BA402" s="296"/>
      <c r="BB402" s="296"/>
    </row>
    <row r="403" spans="1:227" s="2" customFormat="1" ht="17.05" customHeight="1" x14ac:dyDescent="0.4">
      <c r="A403" s="868" t="s">
        <v>1134</v>
      </c>
      <c r="B403" s="868" t="s">
        <v>1173</v>
      </c>
      <c r="C403" s="917" t="s">
        <v>1184</v>
      </c>
      <c r="D403" s="469" t="s">
        <v>1187</v>
      </c>
      <c r="E403" s="626" t="s">
        <v>1188</v>
      </c>
      <c r="F403" s="470">
        <v>0.15</v>
      </c>
      <c r="G403" s="124"/>
      <c r="H403" s="471">
        <v>44.6</v>
      </c>
      <c r="I403" s="124"/>
      <c r="J403" s="124"/>
      <c r="K403" s="252">
        <f t="shared" si="145"/>
        <v>44.75</v>
      </c>
      <c r="L403" s="520">
        <f t="shared" si="147"/>
        <v>0.33519553072625696</v>
      </c>
      <c r="M403" s="521">
        <f t="shared" si="148"/>
        <v>99.664804469273747</v>
      </c>
      <c r="N403" s="504">
        <f t="shared" si="144"/>
        <v>3</v>
      </c>
      <c r="O403" s="676"/>
      <c r="P403" s="534">
        <f t="shared" si="149"/>
        <v>36.162999999999997</v>
      </c>
      <c r="Q403" s="227" t="s">
        <v>42</v>
      </c>
      <c r="R403" s="254"/>
      <c r="S403" s="305"/>
      <c r="T403" s="306"/>
      <c r="U403" s="90"/>
      <c r="V403" s="254"/>
      <c r="W403" s="254"/>
      <c r="X403" s="254"/>
      <c r="Y403" s="254"/>
      <c r="Z403" s="258">
        <v>58655</v>
      </c>
      <c r="AA403" s="259">
        <f t="shared" si="150"/>
        <v>2908.1125644148569</v>
      </c>
      <c r="AB403" s="260"/>
      <c r="AC403" s="260"/>
      <c r="AD403" s="260"/>
      <c r="AE403" s="260"/>
      <c r="AF403" s="260"/>
      <c r="AG403" s="260"/>
      <c r="AH403" s="121"/>
      <c r="AI403" s="261">
        <v>114144</v>
      </c>
      <c r="AJ403" s="261">
        <v>122463</v>
      </c>
      <c r="AK403" s="261">
        <v>129724</v>
      </c>
      <c r="AL403" s="342">
        <v>133457</v>
      </c>
      <c r="AM403" s="371"/>
      <c r="AN403" s="261"/>
      <c r="AO403" s="252"/>
      <c r="AP403" s="263"/>
      <c r="AQ403" s="264">
        <v>36.162999999999997</v>
      </c>
      <c r="AR403" s="252">
        <v>62.26</v>
      </c>
      <c r="AS403" s="252">
        <v>88.39</v>
      </c>
      <c r="AT403" s="252">
        <v>113.28</v>
      </c>
      <c r="AU403" s="252">
        <v>116.74</v>
      </c>
      <c r="AV403" s="263"/>
      <c r="AW403" s="557">
        <f t="shared" si="146"/>
        <v>-68.53</v>
      </c>
      <c r="AX403" s="551"/>
      <c r="AY403" s="167"/>
      <c r="AZ403" s="167"/>
      <c r="BA403" s="296"/>
      <c r="BB403" s="296"/>
    </row>
    <row r="404" spans="1:227" s="2" customFormat="1" ht="17.05" customHeight="1" x14ac:dyDescent="0.4">
      <c r="A404" s="868" t="s">
        <v>1008</v>
      </c>
      <c r="B404" s="868" t="s">
        <v>1009</v>
      </c>
      <c r="C404" s="594" t="s">
        <v>1010</v>
      </c>
      <c r="D404" s="365" t="s">
        <v>1014</v>
      </c>
      <c r="E404" s="433"/>
      <c r="F404" s="219" t="s">
        <v>202</v>
      </c>
      <c r="G404" s="124"/>
      <c r="H404" s="649" t="s">
        <v>1015</v>
      </c>
      <c r="I404" s="124"/>
      <c r="J404" s="124"/>
      <c r="K404" s="252">
        <f t="shared" si="145"/>
        <v>0</v>
      </c>
      <c r="L404" s="520" t="str">
        <f t="shared" si="147"/>
        <v/>
      </c>
      <c r="M404" s="521" t="str">
        <f t="shared" si="148"/>
        <v/>
      </c>
      <c r="N404" s="504">
        <f t="shared" si="144"/>
        <v>2</v>
      </c>
      <c r="O404" s="676"/>
      <c r="P404" s="534">
        <f t="shared" si="149"/>
        <v>0.26332796412429332</v>
      </c>
      <c r="Q404" s="227" t="s">
        <v>42</v>
      </c>
      <c r="R404" s="254"/>
      <c r="S404" s="305"/>
      <c r="T404" s="306"/>
      <c r="U404" s="90"/>
      <c r="V404" s="254"/>
      <c r="W404" s="254"/>
      <c r="X404" s="254"/>
      <c r="Y404" s="254"/>
      <c r="Z404" s="258">
        <v>5055</v>
      </c>
      <c r="AA404" s="259">
        <f t="shared" si="150"/>
        <v>155.23479699584163</v>
      </c>
      <c r="AB404" s="260"/>
      <c r="AC404" s="260"/>
      <c r="AD404" s="260"/>
      <c r="AE404" s="260"/>
      <c r="AF404" s="260"/>
      <c r="AG404" s="260"/>
      <c r="AH404" s="121"/>
      <c r="AI404" s="261">
        <v>5302</v>
      </c>
      <c r="AJ404" s="261">
        <v>5484</v>
      </c>
      <c r="AK404" s="261">
        <v>5654</v>
      </c>
      <c r="AL404" s="342"/>
      <c r="AM404" s="371"/>
      <c r="AN404" s="261"/>
      <c r="AO404" s="252"/>
      <c r="AP404" s="263"/>
      <c r="AQ404" s="264">
        <v>0.26332796412429332</v>
      </c>
      <c r="AR404" s="252">
        <v>0.2864198430671025</v>
      </c>
      <c r="AS404" s="252">
        <v>0.30682768594706716</v>
      </c>
      <c r="AT404" s="252">
        <v>0.32724297249296824</v>
      </c>
      <c r="AU404" s="252"/>
      <c r="AV404" s="263"/>
      <c r="AW404" s="557">
        <f t="shared" si="146"/>
        <v>-0.32724297249296824</v>
      </c>
      <c r="AX404" s="551"/>
      <c r="AY404" s="167"/>
      <c r="AZ404" s="167"/>
      <c r="BA404" s="296"/>
      <c r="BB404" s="167"/>
    </row>
    <row r="405" spans="1:227" s="2" customFormat="1" ht="17.05" customHeight="1" x14ac:dyDescent="0.4">
      <c r="A405" s="868" t="s">
        <v>1008</v>
      </c>
      <c r="B405" s="868" t="s">
        <v>1009</v>
      </c>
      <c r="C405" s="594" t="s">
        <v>1010</v>
      </c>
      <c r="D405" s="412" t="s">
        <v>1012</v>
      </c>
      <c r="E405" s="423"/>
      <c r="F405" s="219">
        <v>0.35799999999999998</v>
      </c>
      <c r="G405" s="124"/>
      <c r="H405" s="124" t="s">
        <v>202</v>
      </c>
      <c r="I405" s="124"/>
      <c r="J405" s="124"/>
      <c r="K405" s="252">
        <f t="shared" si="145"/>
        <v>0.35799999999999998</v>
      </c>
      <c r="L405" s="520">
        <f t="shared" si="147"/>
        <v>100</v>
      </c>
      <c r="M405" s="521">
        <f t="shared" si="148"/>
        <v>0</v>
      </c>
      <c r="N405" s="504">
        <f t="shared" si="144"/>
        <v>2</v>
      </c>
      <c r="O405" s="676"/>
      <c r="P405" s="534">
        <f t="shared" si="149"/>
        <v>0.5</v>
      </c>
      <c r="Q405" s="227" t="s">
        <v>42</v>
      </c>
      <c r="R405" s="254"/>
      <c r="S405" s="305"/>
      <c r="T405" s="306"/>
      <c r="U405" s="90"/>
      <c r="V405" s="254"/>
      <c r="W405" s="254"/>
      <c r="X405" s="254"/>
      <c r="Y405" s="254"/>
      <c r="Z405" s="258">
        <v>9025</v>
      </c>
      <c r="AA405" s="259">
        <f t="shared" si="150"/>
        <v>163.62463476644027</v>
      </c>
      <c r="AB405" s="260"/>
      <c r="AC405" s="260"/>
      <c r="AD405" s="260"/>
      <c r="AE405" s="260"/>
      <c r="AF405" s="260"/>
      <c r="AG405" s="260"/>
      <c r="AH405" s="121"/>
      <c r="AI405" s="373">
        <v>9732</v>
      </c>
      <c r="AJ405" s="373">
        <v>10416</v>
      </c>
      <c r="AK405" s="373">
        <v>11073</v>
      </c>
      <c r="AL405" s="342">
        <v>11771</v>
      </c>
      <c r="AM405" s="371"/>
      <c r="AN405" s="373"/>
      <c r="AO405" s="292"/>
      <c r="AP405" s="295"/>
      <c r="AQ405" s="264">
        <v>0.5</v>
      </c>
      <c r="AR405" s="292">
        <v>0.53900000000000003</v>
      </c>
      <c r="AS405" s="292">
        <v>0.57699999999999996</v>
      </c>
      <c r="AT405" s="292">
        <v>0.61399999999999999</v>
      </c>
      <c r="AU405" s="292">
        <v>0.65200000000000002</v>
      </c>
      <c r="AV405" s="295"/>
      <c r="AW405" s="559">
        <f t="shared" si="146"/>
        <v>-0.25600000000000001</v>
      </c>
      <c r="AX405" s="551"/>
      <c r="AY405" s="167"/>
      <c r="AZ405" s="167"/>
      <c r="BA405" s="296"/>
      <c r="BB405" s="167"/>
    </row>
    <row r="406" spans="1:227" s="2" customFormat="1" ht="17.05" customHeight="1" x14ac:dyDescent="0.4">
      <c r="A406" s="868" t="s">
        <v>1008</v>
      </c>
      <c r="B406" s="868" t="s">
        <v>1009</v>
      </c>
      <c r="C406" s="594" t="s">
        <v>1010</v>
      </c>
      <c r="D406" s="412" t="s">
        <v>1011</v>
      </c>
      <c r="E406" s="423"/>
      <c r="F406" s="219" t="s">
        <v>202</v>
      </c>
      <c r="G406" s="124">
        <v>0.1</v>
      </c>
      <c r="H406" s="124">
        <v>1.2</v>
      </c>
      <c r="I406" s="124"/>
      <c r="J406" s="124"/>
      <c r="K406" s="252">
        <f t="shared" si="145"/>
        <v>1.3</v>
      </c>
      <c r="L406" s="520">
        <f t="shared" si="147"/>
        <v>0</v>
      </c>
      <c r="M406" s="521">
        <f t="shared" si="148"/>
        <v>100</v>
      </c>
      <c r="N406" s="504">
        <f t="shared" si="144"/>
        <v>5</v>
      </c>
      <c r="O406" s="676"/>
      <c r="P406" s="534">
        <f t="shared" si="149"/>
        <v>0.67200000000000004</v>
      </c>
      <c r="Q406" s="227" t="s">
        <v>42</v>
      </c>
      <c r="R406" s="254"/>
      <c r="S406" s="305"/>
      <c r="T406" s="306"/>
      <c r="U406" s="90"/>
      <c r="V406" s="254"/>
      <c r="W406" s="254"/>
      <c r="X406" s="254"/>
      <c r="Y406" s="254"/>
      <c r="Z406" s="258">
        <v>10973</v>
      </c>
      <c r="AA406" s="259">
        <f t="shared" si="150"/>
        <v>179.2694147153224</v>
      </c>
      <c r="AB406" s="260"/>
      <c r="AC406" s="260"/>
      <c r="AD406" s="260"/>
      <c r="AE406" s="260"/>
      <c r="AF406" s="260"/>
      <c r="AG406" s="260"/>
      <c r="AH406" s="121"/>
      <c r="AI406" s="373">
        <v>11734</v>
      </c>
      <c r="AJ406" s="373">
        <v>12506</v>
      </c>
      <c r="AK406" s="373">
        <v>13287</v>
      </c>
      <c r="AL406" s="342">
        <v>14117</v>
      </c>
      <c r="AM406" s="371"/>
      <c r="AN406" s="373"/>
      <c r="AO406" s="292"/>
      <c r="AP406" s="295"/>
      <c r="AQ406" s="264">
        <v>0.67200000000000004</v>
      </c>
      <c r="AR406" s="292">
        <v>0.71799999999999997</v>
      </c>
      <c r="AS406" s="292">
        <v>0.76500000000000001</v>
      </c>
      <c r="AT406" s="292">
        <v>0.81299999999999994</v>
      </c>
      <c r="AU406" s="292">
        <v>0.86399999999999999</v>
      </c>
      <c r="AV406" s="295"/>
      <c r="AW406" s="559">
        <f t="shared" si="146"/>
        <v>0.4870000000000001</v>
      </c>
      <c r="AX406" s="551"/>
      <c r="AY406" s="167"/>
      <c r="AZ406" s="167"/>
      <c r="BA406" s="296"/>
      <c r="BB406" s="167"/>
    </row>
    <row r="407" spans="1:227" s="2" customFormat="1" ht="17.05" customHeight="1" x14ac:dyDescent="0.4">
      <c r="A407" s="868" t="s">
        <v>1008</v>
      </c>
      <c r="B407" s="868" t="s">
        <v>1009</v>
      </c>
      <c r="C407" s="594" t="s">
        <v>1010</v>
      </c>
      <c r="D407" s="365" t="s">
        <v>1013</v>
      </c>
      <c r="E407" s="433"/>
      <c r="F407" s="219" t="s">
        <v>202</v>
      </c>
      <c r="G407" s="124">
        <v>1.1279999999999999</v>
      </c>
      <c r="H407" s="124"/>
      <c r="I407" s="124"/>
      <c r="J407" s="124"/>
      <c r="K407" s="252">
        <f t="shared" si="145"/>
        <v>1.1279999999999999</v>
      </c>
      <c r="L407" s="520">
        <f t="shared" si="147"/>
        <v>0</v>
      </c>
      <c r="M407" s="521">
        <f t="shared" si="148"/>
        <v>100</v>
      </c>
      <c r="N407" s="504">
        <f t="shared" si="144"/>
        <v>5</v>
      </c>
      <c r="O407" s="676"/>
      <c r="P407" s="534">
        <f t="shared" si="149"/>
        <v>0.47933097165482524</v>
      </c>
      <c r="Q407" s="227" t="s">
        <v>42</v>
      </c>
      <c r="R407" s="254"/>
      <c r="S407" s="305"/>
      <c r="T407" s="306"/>
      <c r="U407" s="90"/>
      <c r="V407" s="254"/>
      <c r="W407" s="254"/>
      <c r="X407" s="254"/>
      <c r="Y407" s="254"/>
      <c r="Z407" s="258">
        <v>9356</v>
      </c>
      <c r="AA407" s="259">
        <f t="shared" si="150"/>
        <v>152.12248994985876</v>
      </c>
      <c r="AB407" s="260"/>
      <c r="AC407" s="260"/>
      <c r="AD407" s="260"/>
      <c r="AE407" s="260"/>
      <c r="AF407" s="260"/>
      <c r="AG407" s="260"/>
      <c r="AH407" s="121"/>
      <c r="AI407" s="373">
        <v>9772</v>
      </c>
      <c r="AJ407" s="373">
        <v>10097</v>
      </c>
      <c r="AK407" s="373">
        <v>10407</v>
      </c>
      <c r="AL407" s="342"/>
      <c r="AM407" s="371"/>
      <c r="AN407" s="373"/>
      <c r="AO407" s="292"/>
      <c r="AP407" s="295"/>
      <c r="AQ407" s="264">
        <v>0.47933097165482524</v>
      </c>
      <c r="AR407" s="292">
        <v>0.51948917582937071</v>
      </c>
      <c r="AS407" s="292">
        <v>0.55623876340573419</v>
      </c>
      <c r="AT407" s="292">
        <v>0.59338661856041963</v>
      </c>
      <c r="AU407" s="292"/>
      <c r="AV407" s="295"/>
      <c r="AW407" s="559">
        <f t="shared" si="146"/>
        <v>0.53461338143958026</v>
      </c>
      <c r="AX407" s="551"/>
      <c r="AY407" s="167"/>
      <c r="AZ407" s="167"/>
      <c r="BA407" s="296"/>
      <c r="BB407" s="167"/>
    </row>
    <row r="408" spans="1:227" s="2" customFormat="1" ht="17.05" customHeight="1" x14ac:dyDescent="0.4">
      <c r="A408" s="868" t="s">
        <v>1008</v>
      </c>
      <c r="B408" s="868" t="s">
        <v>1009</v>
      </c>
      <c r="C408" s="594" t="s">
        <v>1010</v>
      </c>
      <c r="D408" s="365" t="s">
        <v>1016</v>
      </c>
      <c r="E408" s="431"/>
      <c r="F408" s="270" t="s">
        <v>202</v>
      </c>
      <c r="G408" s="271"/>
      <c r="H408" s="271">
        <v>0.17</v>
      </c>
      <c r="I408" s="271"/>
      <c r="J408" s="271"/>
      <c r="K408" s="272">
        <f t="shared" si="145"/>
        <v>0.17</v>
      </c>
      <c r="L408" s="524">
        <f t="shared" si="147"/>
        <v>0</v>
      </c>
      <c r="M408" s="525">
        <f t="shared" si="148"/>
        <v>100</v>
      </c>
      <c r="N408" s="465">
        <f t="shared" si="144"/>
        <v>5</v>
      </c>
      <c r="O408" s="676"/>
      <c r="P408" s="537">
        <f t="shared" si="149"/>
        <v>7.348636475476189E-2</v>
      </c>
      <c r="Q408" s="273" t="s">
        <v>42</v>
      </c>
      <c r="R408" s="274"/>
      <c r="S408" s="275"/>
      <c r="T408" s="276"/>
      <c r="U408" s="111"/>
      <c r="V408" s="274"/>
      <c r="W408" s="274"/>
      <c r="X408" s="274"/>
      <c r="Y408" s="274"/>
      <c r="Z408" s="277">
        <v>1355</v>
      </c>
      <c r="AA408" s="278">
        <f t="shared" si="150"/>
        <v>162.15808587170798</v>
      </c>
      <c r="AB408" s="279"/>
      <c r="AC408" s="279"/>
      <c r="AD408" s="279"/>
      <c r="AE408" s="279"/>
      <c r="AF408" s="279"/>
      <c r="AG408" s="279"/>
      <c r="AH408" s="280"/>
      <c r="AI408" s="388">
        <v>1428</v>
      </c>
      <c r="AJ408" s="388">
        <v>1481</v>
      </c>
      <c r="AK408" s="388">
        <v>1527</v>
      </c>
      <c r="AL408" s="389"/>
      <c r="AM408" s="390"/>
      <c r="AN408" s="388"/>
      <c r="AO408" s="272"/>
      <c r="AP408" s="282"/>
      <c r="AQ408" s="283">
        <v>7.348636475476189E-2</v>
      </c>
      <c r="AR408" s="272">
        <v>8.0199335319999981E-2</v>
      </c>
      <c r="AS408" s="272">
        <v>8.6032059414761913E-2</v>
      </c>
      <c r="AT408" s="272">
        <v>9.164907335285713E-2</v>
      </c>
      <c r="AU408" s="272"/>
      <c r="AV408" s="282"/>
      <c r="AW408" s="558">
        <f t="shared" si="146"/>
        <v>7.8350926647142882E-2</v>
      </c>
      <c r="AX408" s="552"/>
      <c r="AY408" s="167"/>
      <c r="AZ408" s="167"/>
      <c r="BA408" s="296"/>
      <c r="BB408" s="167"/>
    </row>
    <row r="409" spans="1:227" s="2" customFormat="1" ht="17.05" customHeight="1" x14ac:dyDescent="0.4">
      <c r="A409" s="868" t="s">
        <v>198</v>
      </c>
      <c r="B409" s="868" t="s">
        <v>327</v>
      </c>
      <c r="C409" s="377" t="s">
        <v>351</v>
      </c>
      <c r="D409" s="16" t="s">
        <v>354</v>
      </c>
      <c r="E409" s="433" t="s">
        <v>1759</v>
      </c>
      <c r="F409" s="178"/>
      <c r="G409" s="177"/>
      <c r="H409" s="177"/>
      <c r="I409" s="177"/>
      <c r="J409" s="177"/>
      <c r="K409" s="179"/>
      <c r="L409" s="518" t="str">
        <f>IF(K409&gt;0,IF(ISNUMBER(F409),F409,0)/K409*100,"")</f>
        <v/>
      </c>
      <c r="M409" s="667" t="str">
        <f>IF(K409&gt;0,(IF(ISNUMBER(G409),G409,0)+IF(ISNUMBER(H409),H409,0))/K409*100,"")</f>
        <v/>
      </c>
      <c r="N409" s="348">
        <f t="shared" si="144"/>
        <v>1</v>
      </c>
      <c r="O409" s="57"/>
      <c r="P409" s="177">
        <v>1.0980000000000001</v>
      </c>
      <c r="Q409" s="222" t="s">
        <v>42</v>
      </c>
      <c r="R409" s="58"/>
      <c r="S409" s="220" t="s">
        <v>202</v>
      </c>
      <c r="T409" s="220" t="s">
        <v>202</v>
      </c>
      <c r="U409" s="368">
        <v>38.9</v>
      </c>
      <c r="V409" s="58">
        <v>25.1</v>
      </c>
      <c r="W409" s="368">
        <v>38.9</v>
      </c>
      <c r="X409" s="58">
        <v>25.1</v>
      </c>
      <c r="Y409" s="58"/>
      <c r="Z409" s="743">
        <v>14756</v>
      </c>
      <c r="AA409" s="234">
        <v>203.86413513704198</v>
      </c>
      <c r="AB409" s="763">
        <f>O409/AA409*1000000/365*1000</f>
        <v>0</v>
      </c>
      <c r="AC409" s="174"/>
      <c r="AD409" s="174"/>
      <c r="AE409" s="364"/>
      <c r="AF409" s="174"/>
      <c r="AG409" s="174"/>
      <c r="AH409" s="175"/>
      <c r="AI409" s="174"/>
      <c r="AJ409" s="174"/>
      <c r="AK409" s="174"/>
      <c r="AL409" s="175"/>
      <c r="AM409" s="179">
        <f>K409</f>
        <v>0</v>
      </c>
      <c r="AN409" s="177">
        <v>1.0980000000000001</v>
      </c>
      <c r="AO409" s="177">
        <v>1.2370000000000001</v>
      </c>
      <c r="AP409" s="177">
        <v>1.3560000000000001</v>
      </c>
      <c r="AQ409" s="178">
        <v>1.4179999999999999</v>
      </c>
      <c r="AR409" s="179">
        <f>AN409</f>
        <v>1.0980000000000001</v>
      </c>
      <c r="AS409" s="177">
        <v>1.34</v>
      </c>
      <c r="AT409" s="179">
        <f>AVERAGE(AS409,AV409)</f>
        <v>1.4495</v>
      </c>
      <c r="AU409" s="179"/>
      <c r="AV409" s="177">
        <v>1.5589999999999999</v>
      </c>
      <c r="AW409" s="177"/>
      <c r="AX409" s="546">
        <v>1.679</v>
      </c>
      <c r="AY409" s="828">
        <v>-0.58099999999999996</v>
      </c>
      <c r="AZ409" s="164"/>
      <c r="BA409" s="165"/>
      <c r="BB409" s="167"/>
      <c r="BC409" s="120"/>
      <c r="BD409" s="90"/>
      <c r="BE409" s="90"/>
      <c r="BF409" s="90"/>
      <c r="BG409" s="90"/>
      <c r="BH409" s="90"/>
      <c r="BI409" s="90"/>
      <c r="BJ409" s="90"/>
      <c r="BK409" s="90"/>
      <c r="BL409" s="90"/>
      <c r="BM409" s="167"/>
      <c r="BN409" s="167"/>
      <c r="BO409" s="167"/>
      <c r="BP409" s="167"/>
      <c r="BQ409" s="167"/>
      <c r="BR409" s="167"/>
      <c r="BS409" s="167"/>
      <c r="BT409" s="167"/>
      <c r="BU409" s="167"/>
      <c r="BV409" s="167"/>
      <c r="BW409" s="167"/>
      <c r="BX409" s="167"/>
      <c r="BY409" s="167"/>
      <c r="BZ409" s="167"/>
      <c r="CA409" s="167"/>
      <c r="CB409" s="167"/>
      <c r="CC409" s="167"/>
      <c r="CD409" s="167"/>
      <c r="CE409" s="167"/>
      <c r="CF409" s="167"/>
      <c r="CG409" s="167"/>
      <c r="CH409" s="167"/>
      <c r="CI409" s="167"/>
      <c r="CJ409" s="167"/>
      <c r="CK409" s="167"/>
      <c r="CL409" s="167"/>
      <c r="CM409" s="167"/>
      <c r="CN409" s="167"/>
      <c r="CO409" s="167"/>
      <c r="CP409" s="167"/>
      <c r="CQ409" s="167"/>
      <c r="CR409" s="167"/>
      <c r="CS409" s="167"/>
      <c r="CT409" s="167"/>
      <c r="CU409" s="167"/>
      <c r="CV409" s="167"/>
      <c r="CW409" s="167"/>
      <c r="CX409" s="167"/>
      <c r="CY409" s="167"/>
      <c r="CZ409" s="167"/>
      <c r="DA409" s="167"/>
      <c r="DB409" s="167"/>
      <c r="DC409" s="167"/>
      <c r="DD409" s="167"/>
      <c r="DE409" s="167"/>
      <c r="DF409" s="167"/>
      <c r="DG409" s="167"/>
      <c r="DH409" s="167"/>
      <c r="DI409" s="167"/>
      <c r="DJ409" s="167"/>
      <c r="DK409" s="167"/>
      <c r="DL409" s="167"/>
      <c r="DM409" s="167"/>
      <c r="DN409" s="167"/>
      <c r="DO409" s="167"/>
      <c r="DP409" s="167"/>
      <c r="DQ409" s="167"/>
      <c r="DR409" s="167"/>
      <c r="DS409" s="167"/>
      <c r="DT409" s="167"/>
      <c r="DU409" s="167"/>
      <c r="DV409" s="167"/>
      <c r="DW409" s="167"/>
      <c r="DX409" s="167"/>
      <c r="DY409" s="167"/>
      <c r="DZ409" s="167"/>
      <c r="EA409" s="167"/>
      <c r="EB409" s="167"/>
      <c r="EC409" s="167"/>
      <c r="ED409" s="167"/>
      <c r="EE409" s="167"/>
      <c r="EF409" s="167"/>
      <c r="EG409" s="167"/>
      <c r="EH409" s="167"/>
      <c r="EI409" s="167"/>
      <c r="EJ409" s="167"/>
      <c r="EK409" s="167"/>
      <c r="EL409" s="167"/>
      <c r="EM409" s="167"/>
      <c r="EN409" s="167"/>
      <c r="EO409" s="167"/>
      <c r="EP409" s="167"/>
      <c r="EQ409" s="167"/>
      <c r="ER409" s="167"/>
      <c r="ES409" s="167"/>
      <c r="ET409" s="167"/>
      <c r="EU409" s="167"/>
      <c r="EV409" s="167"/>
      <c r="EW409" s="167"/>
      <c r="EX409" s="167"/>
      <c r="EY409" s="167"/>
      <c r="EZ409" s="167"/>
      <c r="FA409" s="167"/>
      <c r="FB409" s="167"/>
      <c r="FC409" s="167"/>
      <c r="FD409" s="167"/>
      <c r="FE409" s="167"/>
      <c r="FF409" s="167"/>
      <c r="FG409" s="167"/>
      <c r="FH409" s="167"/>
      <c r="FI409" s="167"/>
      <c r="FJ409" s="167"/>
      <c r="FK409" s="167"/>
      <c r="FL409" s="167"/>
      <c r="FM409" s="167"/>
      <c r="FN409" s="167"/>
      <c r="FO409" s="167"/>
      <c r="FP409" s="167"/>
      <c r="FQ409" s="167"/>
      <c r="FR409" s="167"/>
      <c r="FS409" s="167"/>
      <c r="FT409" s="167"/>
      <c r="FU409" s="167"/>
      <c r="FV409" s="167"/>
      <c r="FW409" s="167"/>
      <c r="FX409" s="167"/>
      <c r="FY409" s="167"/>
      <c r="FZ409" s="167"/>
      <c r="GA409" s="167"/>
      <c r="GB409" s="167"/>
      <c r="GC409" s="167"/>
      <c r="GD409" s="167"/>
      <c r="GE409" s="167"/>
      <c r="GF409" s="167"/>
      <c r="GG409" s="167"/>
      <c r="GH409" s="167"/>
      <c r="GI409" s="167"/>
      <c r="GJ409" s="167"/>
      <c r="GK409" s="167"/>
      <c r="GL409" s="167"/>
      <c r="GM409" s="167"/>
      <c r="GN409" s="167"/>
      <c r="GO409" s="167"/>
      <c r="GP409" s="167"/>
      <c r="GQ409" s="167"/>
      <c r="GR409" s="167"/>
      <c r="GS409" s="167"/>
      <c r="GT409" s="167"/>
      <c r="GU409" s="167"/>
      <c r="GV409" s="167"/>
      <c r="GW409" s="167"/>
      <c r="GX409" s="167"/>
      <c r="GY409" s="167"/>
      <c r="GZ409" s="167"/>
      <c r="HA409" s="167"/>
      <c r="HB409" s="167"/>
      <c r="HC409" s="167"/>
      <c r="HD409" s="167"/>
      <c r="HE409" s="167"/>
      <c r="HF409" s="167"/>
      <c r="HG409" s="167"/>
      <c r="HH409" s="167"/>
      <c r="HI409" s="167"/>
      <c r="HJ409" s="167"/>
      <c r="HK409" s="167"/>
      <c r="HL409" s="167"/>
      <c r="HM409" s="167"/>
      <c r="HN409" s="167"/>
      <c r="HO409" s="167"/>
      <c r="HP409" s="167"/>
      <c r="HQ409" s="167"/>
      <c r="HR409" s="167"/>
      <c r="HS409" s="167"/>
    </row>
    <row r="410" spans="1:227" s="2" customFormat="1" ht="17.05" customHeight="1" x14ac:dyDescent="0.4">
      <c r="A410" s="868" t="s">
        <v>198</v>
      </c>
      <c r="B410" s="868" t="s">
        <v>327</v>
      </c>
      <c r="C410" s="377" t="s">
        <v>351</v>
      </c>
      <c r="D410" s="16" t="s">
        <v>355</v>
      </c>
      <c r="E410" s="433" t="s">
        <v>1759</v>
      </c>
      <c r="F410" s="178"/>
      <c r="G410" s="177"/>
      <c r="H410" s="177"/>
      <c r="I410" s="177"/>
      <c r="J410" s="177"/>
      <c r="K410" s="179"/>
      <c r="L410" s="518" t="str">
        <f>IF(K410&gt;0,IF(ISNUMBER(F410),F410,0)/K410*100,"")</f>
        <v/>
      </c>
      <c r="M410" s="667" t="str">
        <f>IF(K410&gt;0,(IF(ISNUMBER(G410),G410,0)+IF(ISNUMBER(H410),H410,0))/K410*100,"")</f>
        <v/>
      </c>
      <c r="N410" s="504">
        <f t="shared" si="144"/>
        <v>1</v>
      </c>
      <c r="O410" s="57"/>
      <c r="P410" s="177">
        <v>2.2069999999999999</v>
      </c>
      <c r="Q410" s="222" t="s">
        <v>42</v>
      </c>
      <c r="R410" s="58"/>
      <c r="S410" s="220" t="s">
        <v>202</v>
      </c>
      <c r="T410" s="220" t="s">
        <v>202</v>
      </c>
      <c r="U410" s="368">
        <v>38.9</v>
      </c>
      <c r="V410" s="58">
        <v>25.1</v>
      </c>
      <c r="W410" s="368">
        <v>38.9</v>
      </c>
      <c r="X410" s="58">
        <v>25.1</v>
      </c>
      <c r="Y410" s="58"/>
      <c r="Z410" s="743">
        <v>17833</v>
      </c>
      <c r="AA410" s="234">
        <v>339.06663727167347</v>
      </c>
      <c r="AB410" s="763">
        <f>O410/AA410*1000000/365*1000</f>
        <v>0</v>
      </c>
      <c r="AC410" s="174"/>
      <c r="AD410" s="174"/>
      <c r="AE410" s="364"/>
      <c r="AF410" s="174"/>
      <c r="AG410" s="174"/>
      <c r="AH410" s="175"/>
      <c r="AI410" s="174"/>
      <c r="AJ410" s="174"/>
      <c r="AK410" s="174"/>
      <c r="AL410" s="175"/>
      <c r="AM410" s="179">
        <f>K410</f>
        <v>0</v>
      </c>
      <c r="AN410" s="177">
        <v>2.2069999999999999</v>
      </c>
      <c r="AO410" s="177">
        <v>2.2069999999999999</v>
      </c>
      <c r="AP410" s="177">
        <v>2.2069999999999999</v>
      </c>
      <c r="AQ410" s="178">
        <v>2.2069999999999999</v>
      </c>
      <c r="AR410" s="179">
        <f>AN410</f>
        <v>2.2069999999999999</v>
      </c>
      <c r="AS410" s="177">
        <v>2.2069999999999999</v>
      </c>
      <c r="AT410" s="179">
        <f>AVERAGE(AS410,AV410)</f>
        <v>2.2069999999999999</v>
      </c>
      <c r="AU410" s="179"/>
      <c r="AV410" s="177">
        <v>2.2069999999999999</v>
      </c>
      <c r="AW410" s="177"/>
      <c r="AX410" s="546">
        <v>2.2069999999999999</v>
      </c>
      <c r="AY410" s="828"/>
      <c r="AZ410" s="164"/>
      <c r="BA410" s="165"/>
      <c r="BB410" s="167"/>
      <c r="BC410" s="120"/>
      <c r="BD410" s="90"/>
      <c r="BE410" s="90"/>
      <c r="BF410" s="90"/>
      <c r="BG410" s="90"/>
      <c r="BH410" s="90"/>
      <c r="BI410" s="90"/>
      <c r="BJ410" s="90"/>
      <c r="BK410" s="90"/>
      <c r="BL410" s="90"/>
      <c r="BM410" s="167"/>
      <c r="BN410" s="167"/>
      <c r="BO410" s="167"/>
      <c r="BP410" s="167"/>
      <c r="BQ410" s="167"/>
      <c r="BR410" s="167"/>
      <c r="BS410" s="167"/>
      <c r="BT410" s="167"/>
      <c r="BU410" s="167"/>
      <c r="BV410" s="167"/>
      <c r="BW410" s="167"/>
      <c r="BX410" s="167"/>
      <c r="BY410" s="167"/>
      <c r="BZ410" s="167"/>
      <c r="CA410" s="167"/>
      <c r="CB410" s="167"/>
      <c r="CC410" s="167"/>
      <c r="CD410" s="167"/>
      <c r="CE410" s="167"/>
      <c r="CF410" s="167"/>
      <c r="CG410" s="167"/>
      <c r="CH410" s="167"/>
      <c r="CI410" s="167"/>
      <c r="CJ410" s="167"/>
      <c r="CK410" s="167"/>
      <c r="CL410" s="167"/>
      <c r="CM410" s="167"/>
      <c r="CN410" s="167"/>
      <c r="CO410" s="167"/>
      <c r="CP410" s="167"/>
      <c r="CQ410" s="167"/>
      <c r="CR410" s="167"/>
      <c r="CS410" s="167"/>
      <c r="CT410" s="167"/>
      <c r="CU410" s="167"/>
      <c r="CV410" s="167"/>
      <c r="CW410" s="167"/>
      <c r="CX410" s="167"/>
      <c r="CY410" s="167"/>
      <c r="CZ410" s="167"/>
      <c r="DA410" s="167"/>
      <c r="DB410" s="167"/>
      <c r="DC410" s="167"/>
      <c r="DD410" s="167"/>
      <c r="DE410" s="167"/>
      <c r="DF410" s="167"/>
      <c r="DG410" s="167"/>
      <c r="DH410" s="167"/>
      <c r="DI410" s="167"/>
      <c r="DJ410" s="167"/>
      <c r="DK410" s="167"/>
      <c r="DL410" s="167"/>
      <c r="DM410" s="167"/>
      <c r="DN410" s="167"/>
      <c r="DO410" s="167"/>
      <c r="DP410" s="167"/>
      <c r="DQ410" s="167"/>
      <c r="DR410" s="167"/>
      <c r="DS410" s="167"/>
      <c r="DT410" s="167"/>
      <c r="DU410" s="167"/>
      <c r="DV410" s="167"/>
      <c r="DW410" s="167"/>
      <c r="DX410" s="167"/>
      <c r="DY410" s="167"/>
      <c r="DZ410" s="167"/>
      <c r="EA410" s="167"/>
      <c r="EB410" s="167"/>
      <c r="EC410" s="167"/>
      <c r="ED410" s="167"/>
      <c r="EE410" s="167"/>
      <c r="EF410" s="167"/>
      <c r="EG410" s="167"/>
      <c r="EH410" s="167"/>
      <c r="EI410" s="167"/>
      <c r="EJ410" s="167"/>
      <c r="EK410" s="167"/>
      <c r="EL410" s="167"/>
      <c r="EM410" s="167"/>
      <c r="EN410" s="167"/>
      <c r="EO410" s="167"/>
      <c r="EP410" s="167"/>
      <c r="EQ410" s="167"/>
      <c r="ER410" s="167"/>
      <c r="ES410" s="167"/>
      <c r="ET410" s="167"/>
      <c r="EU410" s="167"/>
      <c r="EV410" s="167"/>
      <c r="EW410" s="167"/>
      <c r="EX410" s="167"/>
      <c r="EY410" s="167"/>
      <c r="EZ410" s="167"/>
      <c r="FA410" s="167"/>
      <c r="FB410" s="167"/>
      <c r="FC410" s="167"/>
      <c r="FD410" s="167"/>
      <c r="FE410" s="167"/>
      <c r="FF410" s="167"/>
      <c r="FG410" s="167"/>
      <c r="FH410" s="167"/>
      <c r="FI410" s="167"/>
      <c r="FJ410" s="167"/>
      <c r="FK410" s="167"/>
      <c r="FL410" s="167"/>
      <c r="FM410" s="167"/>
      <c r="FN410" s="167"/>
      <c r="FO410" s="167"/>
      <c r="FP410" s="167"/>
      <c r="FQ410" s="167"/>
      <c r="FR410" s="167"/>
      <c r="FS410" s="167"/>
      <c r="FT410" s="167"/>
      <c r="FU410" s="167"/>
      <c r="FV410" s="167"/>
      <c r="FW410" s="167"/>
      <c r="FX410" s="167"/>
      <c r="FY410" s="167"/>
      <c r="FZ410" s="167"/>
      <c r="GA410" s="167"/>
      <c r="GB410" s="167"/>
      <c r="GC410" s="167"/>
      <c r="GD410" s="167"/>
      <c r="GE410" s="167"/>
      <c r="GF410" s="167"/>
      <c r="GG410" s="167"/>
      <c r="GH410" s="167"/>
      <c r="GI410" s="167"/>
      <c r="GJ410" s="167"/>
      <c r="GK410" s="167"/>
      <c r="GL410" s="167"/>
      <c r="GM410" s="167"/>
      <c r="GN410" s="167"/>
      <c r="GO410" s="167"/>
      <c r="GP410" s="167"/>
      <c r="GQ410" s="167"/>
      <c r="GR410" s="167"/>
      <c r="GS410" s="167"/>
      <c r="GT410" s="167"/>
      <c r="GU410" s="167"/>
      <c r="GV410" s="167"/>
      <c r="GW410" s="167"/>
      <c r="GX410" s="167"/>
      <c r="GY410" s="167"/>
      <c r="GZ410" s="167"/>
      <c r="HA410" s="167"/>
      <c r="HB410" s="167"/>
      <c r="HC410" s="167"/>
      <c r="HD410" s="167"/>
      <c r="HE410" s="167"/>
      <c r="HF410" s="167"/>
      <c r="HG410" s="167"/>
      <c r="HH410" s="167"/>
      <c r="HI410" s="167"/>
      <c r="HJ410" s="167"/>
      <c r="HK410" s="167"/>
      <c r="HL410" s="167"/>
      <c r="HM410" s="167"/>
      <c r="HN410" s="167"/>
      <c r="HO410" s="167"/>
      <c r="HP410" s="167"/>
      <c r="HQ410" s="167"/>
      <c r="HR410" s="167"/>
      <c r="HS410" s="167"/>
    </row>
    <row r="411" spans="1:227" s="2" customFormat="1" ht="17.05" customHeight="1" x14ac:dyDescent="0.4">
      <c r="A411" s="868" t="s">
        <v>198</v>
      </c>
      <c r="B411" s="868" t="s">
        <v>327</v>
      </c>
      <c r="C411" s="377" t="s">
        <v>351</v>
      </c>
      <c r="D411" s="226" t="s">
        <v>356</v>
      </c>
      <c r="E411" s="942"/>
      <c r="F411" s="219">
        <v>0.442</v>
      </c>
      <c r="G411" s="124"/>
      <c r="H411" s="124"/>
      <c r="I411" s="124"/>
      <c r="J411" s="124"/>
      <c r="K411" s="179">
        <f>SUM(F411:H411)</f>
        <v>0.442</v>
      </c>
      <c r="L411" s="518">
        <f>IF(K411&gt;0,IF(ISNUMBER(F411),F411,0)/K411*100,"")</f>
        <v>100</v>
      </c>
      <c r="M411" s="667">
        <f>IF(K411&gt;0,(IF(ISNUMBER(G411),G411,0)+IF(ISNUMBER(H411),H411,0))/K411*100,"")</f>
        <v>0</v>
      </c>
      <c r="N411" s="504">
        <f t="shared" si="144"/>
        <v>2</v>
      </c>
      <c r="O411" s="1211"/>
      <c r="P411" s="179">
        <v>0.45100000000000001</v>
      </c>
      <c r="Q411" s="222" t="s">
        <v>42</v>
      </c>
      <c r="R411" s="170"/>
      <c r="S411" s="220" t="s">
        <v>202</v>
      </c>
      <c r="T411" s="220" t="s">
        <v>202</v>
      </c>
      <c r="U411" s="368">
        <v>38.9</v>
      </c>
      <c r="V411" s="170">
        <v>25.1</v>
      </c>
      <c r="W411" s="368">
        <v>38.9</v>
      </c>
      <c r="X411" s="170">
        <v>25.1</v>
      </c>
      <c r="Y411" s="170"/>
      <c r="Z411" s="746"/>
      <c r="AA411" s="234" t="e">
        <v>#DIV/0!</v>
      </c>
      <c r="AB411" s="763" t="e">
        <f>O411/AA411*1000000/365*1000</f>
        <v>#DIV/0!</v>
      </c>
      <c r="AC411" s="227"/>
      <c r="AD411" s="227"/>
      <c r="AE411" s="778"/>
      <c r="AF411" s="227"/>
      <c r="AG411" s="227"/>
      <c r="AH411" s="228"/>
      <c r="AI411" s="227"/>
      <c r="AJ411" s="227"/>
      <c r="AK411" s="227"/>
      <c r="AL411" s="228"/>
      <c r="AM411" s="179">
        <f>K411</f>
        <v>0.442</v>
      </c>
      <c r="AN411" s="179">
        <v>0.45100000000000001</v>
      </c>
      <c r="AO411" s="179">
        <v>0.45100000000000001</v>
      </c>
      <c r="AP411" s="179">
        <v>0.45100000000000001</v>
      </c>
      <c r="AQ411" s="184">
        <v>0.45100000000000001</v>
      </c>
      <c r="AR411" s="179">
        <f>AN411</f>
        <v>0.45100000000000001</v>
      </c>
      <c r="AS411" s="179">
        <v>0.45100000000000001</v>
      </c>
      <c r="AT411" s="179">
        <f>AVERAGE(AS411,AV411)</f>
        <v>0.45100000000000001</v>
      </c>
      <c r="AU411" s="179"/>
      <c r="AV411" s="179">
        <v>0.45100000000000001</v>
      </c>
      <c r="AW411" s="179"/>
      <c r="AX411" s="547">
        <v>0.45100000000000001</v>
      </c>
      <c r="AY411" s="833"/>
      <c r="AZ411" s="164"/>
      <c r="BA411" s="165"/>
      <c r="BB411" s="167"/>
      <c r="BC411" s="120"/>
      <c r="BD411" s="90"/>
      <c r="BE411" s="90"/>
      <c r="BF411" s="90"/>
      <c r="BG411" s="90"/>
      <c r="BH411" s="90"/>
      <c r="BI411" s="90"/>
      <c r="BJ411" s="90"/>
      <c r="BK411" s="90"/>
      <c r="BL411" s="90"/>
      <c r="BM411" s="167"/>
      <c r="BN411" s="167"/>
      <c r="BO411" s="167"/>
      <c r="BP411" s="167"/>
      <c r="BQ411" s="167"/>
      <c r="BR411" s="167"/>
      <c r="BS411" s="167"/>
      <c r="BT411" s="167"/>
      <c r="BU411" s="167"/>
      <c r="BV411" s="167"/>
      <c r="BW411" s="167"/>
      <c r="BX411" s="167"/>
      <c r="BY411" s="167"/>
      <c r="BZ411" s="167"/>
      <c r="CA411" s="167"/>
      <c r="CB411" s="167"/>
      <c r="CC411" s="167"/>
      <c r="CD411" s="167"/>
      <c r="CE411" s="167"/>
      <c r="CF411" s="167"/>
      <c r="CG411" s="167"/>
      <c r="CH411" s="167"/>
      <c r="CI411" s="167"/>
      <c r="CJ411" s="167"/>
      <c r="CK411" s="167"/>
      <c r="CL411" s="167"/>
      <c r="CM411" s="167"/>
      <c r="CN411" s="167"/>
      <c r="CO411" s="167"/>
      <c r="CP411" s="167"/>
      <c r="CQ411" s="167"/>
      <c r="CR411" s="167"/>
      <c r="CS411" s="167"/>
      <c r="CT411" s="167"/>
      <c r="CU411" s="167"/>
      <c r="CV411" s="167"/>
      <c r="CW411" s="167"/>
      <c r="CX411" s="167"/>
      <c r="CY411" s="167"/>
      <c r="CZ411" s="167"/>
      <c r="DA411" s="167"/>
      <c r="DB411" s="167"/>
      <c r="DC411" s="167"/>
      <c r="DD411" s="167"/>
      <c r="DE411" s="167"/>
      <c r="DF411" s="167"/>
      <c r="DG411" s="167"/>
      <c r="DH411" s="167"/>
      <c r="DI411" s="167"/>
      <c r="DJ411" s="167"/>
      <c r="DK411" s="167"/>
      <c r="DL411" s="167"/>
      <c r="DM411" s="167"/>
      <c r="DN411" s="167"/>
      <c r="DO411" s="167"/>
      <c r="DP411" s="167"/>
      <c r="DQ411" s="167"/>
      <c r="DR411" s="167"/>
      <c r="DS411" s="167"/>
      <c r="DT411" s="167"/>
      <c r="DU411" s="167"/>
      <c r="DV411" s="167"/>
      <c r="DW411" s="167"/>
      <c r="DX411" s="167"/>
      <c r="DY411" s="167"/>
      <c r="DZ411" s="167"/>
      <c r="EA411" s="167"/>
      <c r="EB411" s="167"/>
      <c r="EC411" s="167"/>
      <c r="ED411" s="167"/>
      <c r="EE411" s="167"/>
      <c r="EF411" s="167"/>
      <c r="EG411" s="167"/>
      <c r="EH411" s="167"/>
      <c r="EI411" s="167"/>
      <c r="EJ411" s="167"/>
      <c r="EK411" s="167"/>
      <c r="EL411" s="167"/>
      <c r="EM411" s="167"/>
      <c r="EN411" s="167"/>
      <c r="EO411" s="167"/>
      <c r="EP411" s="167"/>
      <c r="EQ411" s="167"/>
      <c r="ER411" s="167"/>
      <c r="ES411" s="167"/>
      <c r="ET411" s="167"/>
      <c r="EU411" s="167"/>
      <c r="EV411" s="167"/>
      <c r="EW411" s="167"/>
      <c r="EX411" s="167"/>
      <c r="EY411" s="167"/>
      <c r="EZ411" s="167"/>
      <c r="FA411" s="167"/>
      <c r="FB411" s="167"/>
      <c r="FC411" s="167"/>
      <c r="FD411" s="167"/>
      <c r="FE411" s="167"/>
      <c r="FF411" s="167"/>
      <c r="FG411" s="167"/>
      <c r="FH411" s="167"/>
      <c r="FI411" s="167"/>
      <c r="FJ411" s="167"/>
      <c r="FK411" s="167"/>
      <c r="FL411" s="167"/>
      <c r="FM411" s="167"/>
      <c r="FN411" s="167"/>
      <c r="FO411" s="167"/>
      <c r="FP411" s="167"/>
      <c r="FQ411" s="167"/>
      <c r="FR411" s="167"/>
      <c r="FS411" s="167"/>
      <c r="FT411" s="167"/>
      <c r="FU411" s="167"/>
      <c r="FV411" s="167"/>
      <c r="FW411" s="167"/>
      <c r="FX411" s="167"/>
      <c r="FY411" s="167"/>
      <c r="FZ411" s="167"/>
      <c r="GA411" s="167"/>
      <c r="GB411" s="167"/>
      <c r="GC411" s="167"/>
      <c r="GD411" s="167"/>
      <c r="GE411" s="167"/>
      <c r="GF411" s="167"/>
      <c r="GG411" s="167"/>
      <c r="GH411" s="167"/>
      <c r="GI411" s="167"/>
      <c r="GJ411" s="167"/>
      <c r="GK411" s="167"/>
      <c r="GL411" s="167"/>
      <c r="GM411" s="167"/>
      <c r="GN411" s="167"/>
      <c r="GO411" s="167"/>
      <c r="GP411" s="167"/>
      <c r="GQ411" s="167"/>
      <c r="GR411" s="167"/>
      <c r="GS411" s="167"/>
      <c r="GT411" s="167"/>
      <c r="GU411" s="167"/>
      <c r="GV411" s="167"/>
      <c r="GW411" s="167"/>
      <c r="GX411" s="167"/>
      <c r="GY411" s="167"/>
      <c r="GZ411" s="167"/>
      <c r="HA411" s="167"/>
      <c r="HB411" s="167"/>
      <c r="HC411" s="167"/>
      <c r="HD411" s="167"/>
      <c r="HE411" s="167"/>
      <c r="HF411" s="167"/>
      <c r="HG411" s="167"/>
      <c r="HH411" s="167"/>
      <c r="HI411" s="167"/>
      <c r="HJ411" s="167"/>
      <c r="HK411" s="167"/>
      <c r="HL411" s="167"/>
      <c r="HM411" s="167"/>
      <c r="HN411" s="167"/>
      <c r="HO411" s="167"/>
      <c r="HP411" s="167"/>
      <c r="HQ411" s="167"/>
      <c r="HR411" s="167"/>
      <c r="HS411" s="167"/>
    </row>
    <row r="412" spans="1:227" s="2" customFormat="1" ht="17.05" customHeight="1" x14ac:dyDescent="0.4">
      <c r="A412" s="868" t="s">
        <v>198</v>
      </c>
      <c r="B412" s="868" t="s">
        <v>327</v>
      </c>
      <c r="C412" s="377" t="s">
        <v>351</v>
      </c>
      <c r="D412" s="168" t="s">
        <v>352</v>
      </c>
      <c r="E412" s="943"/>
      <c r="F412" s="178"/>
      <c r="G412" s="177">
        <v>8.9</v>
      </c>
      <c r="H412" s="177"/>
      <c r="I412" s="177"/>
      <c r="J412" s="177"/>
      <c r="K412" s="179">
        <f>SUM(F412:H412)</f>
        <v>8.9</v>
      </c>
      <c r="L412" s="518">
        <f>IF(K412&gt;0,IF(ISNUMBER(F412),F412,0)/K412*100,"")</f>
        <v>0</v>
      </c>
      <c r="M412" s="667">
        <f>IF(K412&gt;0,(IF(ISNUMBER(G412),G412,0)+IF(ISNUMBER(H412),H412,0))/K412*100,"")</f>
        <v>100</v>
      </c>
      <c r="N412" s="504">
        <f t="shared" si="144"/>
        <v>3</v>
      </c>
      <c r="O412" s="57"/>
      <c r="P412" s="177">
        <v>8.73</v>
      </c>
      <c r="Q412" s="222" t="s">
        <v>42</v>
      </c>
      <c r="R412" s="58"/>
      <c r="S412" s="220" t="s">
        <v>202</v>
      </c>
      <c r="T412" s="220" t="s">
        <v>202</v>
      </c>
      <c r="U412" s="368">
        <v>38.9</v>
      </c>
      <c r="V412" s="58">
        <v>87.23</v>
      </c>
      <c r="W412" s="368">
        <v>38.9</v>
      </c>
      <c r="X412" s="58">
        <v>87.23</v>
      </c>
      <c r="Y412" s="58">
        <v>56.5</v>
      </c>
      <c r="Z412" s="743">
        <v>98988</v>
      </c>
      <c r="AA412" s="234">
        <v>241.62331008989051</v>
      </c>
      <c r="AB412" s="763">
        <f>O412/AA412*1000000/365*1000</f>
        <v>0</v>
      </c>
      <c r="AC412" s="174"/>
      <c r="AD412" s="174"/>
      <c r="AE412" s="364" t="s">
        <v>205</v>
      </c>
      <c r="AF412" s="174" t="s">
        <v>42</v>
      </c>
      <c r="AG412" s="174"/>
      <c r="AH412" s="175"/>
      <c r="AI412" s="174"/>
      <c r="AJ412" s="174"/>
      <c r="AK412" s="174"/>
      <c r="AL412" s="175"/>
      <c r="AM412" s="179">
        <f>K412</f>
        <v>8.9</v>
      </c>
      <c r="AN412" s="177">
        <v>8.73</v>
      </c>
      <c r="AO412" s="177">
        <v>10.129</v>
      </c>
      <c r="AP412" s="177">
        <v>11.271000000000001</v>
      </c>
      <c r="AQ412" s="178">
        <v>11.518000000000001</v>
      </c>
      <c r="AR412" s="179">
        <f>AN412</f>
        <v>8.73</v>
      </c>
      <c r="AS412" s="177">
        <v>11.247999999999999</v>
      </c>
      <c r="AT412" s="179">
        <f>AVERAGE(AS412,AV412)</f>
        <v>12.2865</v>
      </c>
      <c r="AU412" s="179"/>
      <c r="AV412" s="177">
        <v>13.324999999999999</v>
      </c>
      <c r="AW412" s="177"/>
      <c r="AX412" s="546">
        <v>13.72</v>
      </c>
      <c r="AY412" s="828">
        <v>-4.82</v>
      </c>
      <c r="AZ412" s="164"/>
      <c r="BA412" s="165"/>
      <c r="BB412" s="167"/>
      <c r="BC412" s="120"/>
      <c r="BD412" s="90"/>
      <c r="BE412" s="90"/>
      <c r="BF412" s="90"/>
      <c r="BG412" s="90"/>
      <c r="BH412" s="90"/>
      <c r="BI412" s="90"/>
      <c r="BJ412" s="90"/>
      <c r="BK412" s="90"/>
      <c r="BL412" s="90"/>
      <c r="BM412" s="167"/>
      <c r="BN412" s="167"/>
      <c r="BO412" s="167"/>
      <c r="BP412" s="167"/>
      <c r="BQ412" s="167"/>
      <c r="BR412" s="167"/>
      <c r="BS412" s="167"/>
      <c r="BT412" s="167"/>
      <c r="BU412" s="167"/>
      <c r="BV412" s="167"/>
      <c r="BW412" s="167"/>
      <c r="BX412" s="167"/>
      <c r="BY412" s="167"/>
      <c r="BZ412" s="167"/>
      <c r="CA412" s="167"/>
      <c r="CB412" s="167"/>
      <c r="CC412" s="167"/>
      <c r="CD412" s="167"/>
      <c r="CE412" s="167"/>
      <c r="CF412" s="167"/>
      <c r="CG412" s="167"/>
      <c r="CH412" s="167"/>
      <c r="CI412" s="167"/>
      <c r="CJ412" s="167"/>
      <c r="CK412" s="167"/>
      <c r="CL412" s="167"/>
      <c r="CM412" s="167"/>
      <c r="CN412" s="167"/>
      <c r="CO412" s="167"/>
      <c r="CP412" s="167"/>
      <c r="CQ412" s="167"/>
      <c r="CR412" s="167"/>
      <c r="CS412" s="167"/>
      <c r="CT412" s="167"/>
      <c r="CU412" s="167"/>
      <c r="CV412" s="167"/>
      <c r="CW412" s="167"/>
      <c r="CX412" s="167"/>
      <c r="CY412" s="167"/>
      <c r="CZ412" s="167"/>
      <c r="DA412" s="167"/>
      <c r="DB412" s="167"/>
      <c r="DC412" s="167"/>
      <c r="DD412" s="167"/>
      <c r="DE412" s="167"/>
      <c r="DF412" s="167"/>
      <c r="DG412" s="167"/>
      <c r="DH412" s="167"/>
      <c r="DI412" s="167"/>
      <c r="DJ412" s="167"/>
      <c r="DK412" s="167"/>
      <c r="DL412" s="167"/>
      <c r="DM412" s="167"/>
      <c r="DN412" s="167"/>
      <c r="DO412" s="167"/>
      <c r="DP412" s="167"/>
      <c r="DQ412" s="167"/>
      <c r="DR412" s="167"/>
      <c r="DS412" s="167"/>
      <c r="DT412" s="167"/>
      <c r="DU412" s="167"/>
      <c r="DV412" s="167"/>
      <c r="DW412" s="167"/>
      <c r="DX412" s="167"/>
      <c r="DY412" s="167"/>
      <c r="DZ412" s="167"/>
      <c r="EA412" s="167"/>
      <c r="EB412" s="167"/>
      <c r="EC412" s="167"/>
      <c r="ED412" s="167"/>
      <c r="EE412" s="167"/>
      <c r="EF412" s="167"/>
      <c r="EG412" s="167"/>
      <c r="EH412" s="167"/>
      <c r="EI412" s="167"/>
      <c r="EJ412" s="167"/>
      <c r="EK412" s="167"/>
      <c r="EL412" s="167"/>
      <c r="EM412" s="167"/>
      <c r="EN412" s="167"/>
      <c r="EO412" s="167"/>
      <c r="EP412" s="167"/>
      <c r="EQ412" s="167"/>
      <c r="ER412" s="167"/>
      <c r="ES412" s="167"/>
      <c r="ET412" s="167"/>
      <c r="EU412" s="167"/>
      <c r="EV412" s="167"/>
      <c r="EW412" s="167"/>
      <c r="EX412" s="167"/>
      <c r="EY412" s="167"/>
      <c r="EZ412" s="167"/>
      <c r="FA412" s="167"/>
      <c r="FB412" s="167"/>
      <c r="FC412" s="167"/>
      <c r="FD412" s="167"/>
      <c r="FE412" s="167"/>
      <c r="FF412" s="167"/>
      <c r="FG412" s="167"/>
      <c r="FH412" s="167"/>
      <c r="FI412" s="167"/>
      <c r="FJ412" s="167"/>
      <c r="FK412" s="167"/>
      <c r="FL412" s="167"/>
      <c r="FM412" s="167"/>
      <c r="FN412" s="167"/>
      <c r="FO412" s="167"/>
      <c r="FP412" s="167"/>
      <c r="FQ412" s="167"/>
      <c r="FR412" s="167"/>
      <c r="FS412" s="167"/>
      <c r="FT412" s="167"/>
      <c r="FU412" s="167"/>
      <c r="FV412" s="167"/>
      <c r="FW412" s="167"/>
      <c r="FX412" s="167"/>
      <c r="FY412" s="167"/>
      <c r="FZ412" s="167"/>
      <c r="GA412" s="167"/>
      <c r="GB412" s="167"/>
      <c r="GC412" s="167"/>
      <c r="GD412" s="167"/>
      <c r="GE412" s="167"/>
      <c r="GF412" s="167"/>
      <c r="GG412" s="167"/>
      <c r="GH412" s="167"/>
      <c r="GI412" s="167"/>
      <c r="GJ412" s="167"/>
      <c r="GK412" s="167"/>
      <c r="GL412" s="167"/>
      <c r="GM412" s="167"/>
      <c r="GN412" s="167"/>
      <c r="GO412" s="167"/>
      <c r="GP412" s="167"/>
      <c r="GQ412" s="167"/>
      <c r="GR412" s="167"/>
      <c r="GS412" s="167"/>
      <c r="GT412" s="167"/>
      <c r="GU412" s="167"/>
      <c r="GV412" s="167"/>
      <c r="GW412" s="167"/>
      <c r="GX412" s="167"/>
      <c r="GY412" s="167"/>
      <c r="GZ412" s="167"/>
      <c r="HA412" s="167"/>
      <c r="HB412" s="167"/>
      <c r="HC412" s="167"/>
      <c r="HD412" s="167"/>
      <c r="HE412" s="167"/>
      <c r="HF412" s="167"/>
      <c r="HG412" s="167"/>
      <c r="HH412" s="167"/>
      <c r="HI412" s="167"/>
      <c r="HJ412" s="167"/>
      <c r="HK412" s="167"/>
      <c r="HL412" s="167"/>
      <c r="HM412" s="167"/>
      <c r="HN412" s="167"/>
      <c r="HO412" s="167"/>
      <c r="HP412" s="167"/>
      <c r="HQ412" s="167"/>
      <c r="HR412" s="167"/>
      <c r="HS412" s="167"/>
    </row>
    <row r="413" spans="1:227" s="2" customFormat="1" ht="17.05" customHeight="1" x14ac:dyDescent="0.4">
      <c r="A413" s="868" t="s">
        <v>198</v>
      </c>
      <c r="B413" s="868" t="s">
        <v>327</v>
      </c>
      <c r="C413" s="377" t="s">
        <v>351</v>
      </c>
      <c r="D413" s="168" t="s">
        <v>353</v>
      </c>
      <c r="E413" s="218"/>
      <c r="F413" s="178"/>
      <c r="G413" s="177">
        <v>4.2</v>
      </c>
      <c r="H413" s="177"/>
      <c r="I413" s="177"/>
      <c r="J413" s="177"/>
      <c r="K413" s="179">
        <f>SUM(F413:H413)</f>
        <v>4.2</v>
      </c>
      <c r="L413" s="518">
        <f>IF(K413&gt;0,IF(ISNUMBER(F413),F413,0)/K413*100,"")</f>
        <v>0</v>
      </c>
      <c r="M413" s="667">
        <f>IF(K413&gt;0,(IF(ISNUMBER(G413),G413,0)+IF(ISNUMBER(H413),H413,0))/K413*100,"")</f>
        <v>100</v>
      </c>
      <c r="N413" s="504">
        <f t="shared" si="144"/>
        <v>5</v>
      </c>
      <c r="O413" s="57"/>
      <c r="P413" s="177">
        <v>0.9</v>
      </c>
      <c r="Q413" s="222" t="s">
        <v>42</v>
      </c>
      <c r="R413" s="58"/>
      <c r="S413" s="220" t="s">
        <v>202</v>
      </c>
      <c r="T413" s="220" t="s">
        <v>202</v>
      </c>
      <c r="U413" s="368">
        <v>38.9</v>
      </c>
      <c r="V413" s="58">
        <v>90.95</v>
      </c>
      <c r="W413" s="368">
        <v>38.9</v>
      </c>
      <c r="X413" s="58">
        <v>90.95</v>
      </c>
      <c r="Y413" s="58">
        <v>30.4</v>
      </c>
      <c r="Z413" s="743">
        <v>15685</v>
      </c>
      <c r="AA413" s="234">
        <v>157.20455369190526</v>
      </c>
      <c r="AB413" s="763">
        <f>O413/AA413*1000000/365*1000</f>
        <v>0</v>
      </c>
      <c r="AC413" s="174"/>
      <c r="AD413" s="174"/>
      <c r="AE413" s="364"/>
      <c r="AF413" s="174"/>
      <c r="AG413" s="174"/>
      <c r="AH413" s="175"/>
      <c r="AI413" s="174"/>
      <c r="AJ413" s="174"/>
      <c r="AK413" s="174"/>
      <c r="AL413" s="175"/>
      <c r="AM413" s="179">
        <f>K413</f>
        <v>4.2</v>
      </c>
      <c r="AN413" s="177">
        <v>0.9</v>
      </c>
      <c r="AO413" s="177">
        <v>0.996</v>
      </c>
      <c r="AP413" s="177">
        <v>1.073</v>
      </c>
      <c r="AQ413" s="178">
        <v>1.085</v>
      </c>
      <c r="AR413" s="179">
        <f>AN413</f>
        <v>0.9</v>
      </c>
      <c r="AS413" s="177">
        <v>1.0920000000000001</v>
      </c>
      <c r="AT413" s="179">
        <f>AVERAGE(AS413,AV413)</f>
        <v>1.17</v>
      </c>
      <c r="AU413" s="179"/>
      <c r="AV413" s="177">
        <v>1.248</v>
      </c>
      <c r="AW413" s="177"/>
      <c r="AX413" s="546">
        <v>1.274</v>
      </c>
      <c r="AY413" s="828">
        <v>2.9260000000000002</v>
      </c>
      <c r="AZ413" s="164"/>
      <c r="BA413" s="165"/>
      <c r="BB413" s="167"/>
      <c r="BC413" s="120"/>
      <c r="BD413" s="90"/>
      <c r="BE413" s="90"/>
      <c r="BF413" s="90"/>
      <c r="BG413" s="90"/>
      <c r="BH413" s="90"/>
      <c r="BI413" s="90"/>
      <c r="BJ413" s="90"/>
      <c r="BK413" s="90"/>
      <c r="BL413" s="90"/>
      <c r="BM413" s="167"/>
      <c r="BN413" s="167"/>
      <c r="BO413" s="167"/>
      <c r="BP413" s="167"/>
      <c r="BQ413" s="167"/>
      <c r="BR413" s="167"/>
      <c r="BS413" s="167"/>
      <c r="BT413" s="167"/>
      <c r="BU413" s="167"/>
      <c r="BV413" s="167"/>
      <c r="BW413" s="167"/>
      <c r="BX413" s="167"/>
      <c r="BY413" s="167"/>
      <c r="BZ413" s="167"/>
      <c r="CA413" s="167"/>
      <c r="CB413" s="167"/>
      <c r="CC413" s="167"/>
      <c r="CD413" s="167"/>
      <c r="CE413" s="167"/>
      <c r="CF413" s="167"/>
      <c r="CG413" s="167"/>
      <c r="CH413" s="167"/>
      <c r="CI413" s="167"/>
      <c r="CJ413" s="167"/>
      <c r="CK413" s="167"/>
      <c r="CL413" s="167"/>
      <c r="CM413" s="167"/>
      <c r="CN413" s="167"/>
      <c r="CO413" s="167"/>
      <c r="CP413" s="167"/>
      <c r="CQ413" s="167"/>
      <c r="CR413" s="167"/>
      <c r="CS413" s="167"/>
      <c r="CT413" s="167"/>
      <c r="CU413" s="167"/>
      <c r="CV413" s="167"/>
      <c r="CW413" s="167"/>
      <c r="CX413" s="167"/>
      <c r="CY413" s="167"/>
      <c r="CZ413" s="167"/>
      <c r="DA413" s="167"/>
      <c r="DB413" s="167"/>
      <c r="DC413" s="167"/>
      <c r="DD413" s="167"/>
      <c r="DE413" s="167"/>
      <c r="DF413" s="167"/>
      <c r="DG413" s="167"/>
      <c r="DH413" s="167"/>
      <c r="DI413" s="167"/>
      <c r="DJ413" s="167"/>
      <c r="DK413" s="167"/>
      <c r="DL413" s="167"/>
      <c r="DM413" s="167"/>
      <c r="DN413" s="167"/>
      <c r="DO413" s="167"/>
      <c r="DP413" s="167"/>
      <c r="DQ413" s="167"/>
      <c r="DR413" s="167"/>
      <c r="DS413" s="167"/>
      <c r="DT413" s="167"/>
      <c r="DU413" s="167"/>
      <c r="DV413" s="167"/>
      <c r="DW413" s="167"/>
      <c r="DX413" s="167"/>
      <c r="DY413" s="167"/>
      <c r="DZ413" s="167"/>
      <c r="EA413" s="167"/>
      <c r="EB413" s="167"/>
      <c r="EC413" s="167"/>
      <c r="ED413" s="167"/>
      <c r="EE413" s="167"/>
      <c r="EF413" s="167"/>
      <c r="EG413" s="167"/>
      <c r="EH413" s="167"/>
      <c r="EI413" s="167"/>
      <c r="EJ413" s="167"/>
      <c r="EK413" s="167"/>
      <c r="EL413" s="167"/>
      <c r="EM413" s="167"/>
      <c r="EN413" s="167"/>
      <c r="EO413" s="167"/>
      <c r="EP413" s="167"/>
      <c r="EQ413" s="167"/>
      <c r="ER413" s="167"/>
      <c r="ES413" s="167"/>
      <c r="ET413" s="167"/>
      <c r="EU413" s="167"/>
      <c r="EV413" s="167"/>
      <c r="EW413" s="167"/>
      <c r="EX413" s="167"/>
      <c r="EY413" s="167"/>
      <c r="EZ413" s="167"/>
      <c r="FA413" s="167"/>
      <c r="FB413" s="167"/>
      <c r="FC413" s="167"/>
      <c r="FD413" s="167"/>
      <c r="FE413" s="167"/>
      <c r="FF413" s="167"/>
      <c r="FG413" s="167"/>
      <c r="FH413" s="167"/>
      <c r="FI413" s="167"/>
      <c r="FJ413" s="167"/>
      <c r="FK413" s="167"/>
      <c r="FL413" s="167"/>
      <c r="FM413" s="167"/>
      <c r="FN413" s="167"/>
      <c r="FO413" s="167"/>
      <c r="FP413" s="167"/>
      <c r="FQ413" s="167"/>
      <c r="FR413" s="167"/>
      <c r="FS413" s="167"/>
      <c r="FT413" s="167"/>
      <c r="FU413" s="167"/>
      <c r="FV413" s="167"/>
      <c r="FW413" s="167"/>
      <c r="FX413" s="167"/>
      <c r="FY413" s="167"/>
      <c r="FZ413" s="167"/>
      <c r="GA413" s="167"/>
      <c r="GB413" s="167"/>
      <c r="GC413" s="167"/>
      <c r="GD413" s="167"/>
      <c r="GE413" s="167"/>
      <c r="GF413" s="167"/>
      <c r="GG413" s="167"/>
      <c r="GH413" s="167"/>
      <c r="GI413" s="167"/>
      <c r="GJ413" s="167"/>
      <c r="GK413" s="167"/>
      <c r="GL413" s="167"/>
      <c r="GM413" s="167"/>
      <c r="GN413" s="167"/>
      <c r="GO413" s="167"/>
      <c r="GP413" s="167"/>
      <c r="GQ413" s="167"/>
      <c r="GR413" s="167"/>
      <c r="GS413" s="167"/>
      <c r="GT413" s="167"/>
      <c r="GU413" s="167"/>
      <c r="GV413" s="167"/>
      <c r="GW413" s="167"/>
      <c r="GX413" s="167"/>
      <c r="GY413" s="167"/>
      <c r="GZ413" s="167"/>
      <c r="HA413" s="167"/>
      <c r="HB413" s="167"/>
      <c r="HC413" s="167"/>
      <c r="HD413" s="167"/>
      <c r="HE413" s="167"/>
      <c r="HF413" s="167"/>
      <c r="HG413" s="167"/>
      <c r="HH413" s="167"/>
      <c r="HI413" s="167"/>
      <c r="HJ413" s="167"/>
      <c r="HK413" s="167"/>
      <c r="HL413" s="167"/>
      <c r="HM413" s="167"/>
      <c r="HN413" s="167"/>
      <c r="HO413" s="167"/>
      <c r="HP413" s="167"/>
      <c r="HQ413" s="167"/>
      <c r="HR413" s="167"/>
      <c r="HS413" s="167"/>
    </row>
    <row r="414" spans="1:227" s="2" customFormat="1" ht="17.05" customHeight="1" x14ac:dyDescent="0.4">
      <c r="A414" s="868" t="s">
        <v>698</v>
      </c>
      <c r="B414" s="868" t="s">
        <v>834</v>
      </c>
      <c r="C414" s="887" t="s">
        <v>839</v>
      </c>
      <c r="D414" s="401" t="s">
        <v>840</v>
      </c>
      <c r="E414" s="402"/>
      <c r="F414" s="219">
        <v>0.98699999999999999</v>
      </c>
      <c r="G414" s="124"/>
      <c r="H414" s="124"/>
      <c r="I414" s="124"/>
      <c r="J414" s="124"/>
      <c r="K414" s="252">
        <f t="shared" ref="K414:K428" si="151">IF(ISNUMBER(F414),F414,0)+IF(ISNUMBER(G414),G414,0)+IF(ISNUMBER(H414),H414,0)</f>
        <v>0.98699999999999999</v>
      </c>
      <c r="L414" s="520">
        <f t="shared" ref="L414:L428" si="152">IF(IF(ISNUMBER(K414),K414,0)&gt;0,IF(ISNUMBER(F414),F414,0)/K414*100,"")</f>
        <v>100</v>
      </c>
      <c r="M414" s="521">
        <f t="shared" ref="M414:M428" si="153">IF(IF(ISNUMBER(K414),K414,0)&gt;0,(IF(ISNUMBER(G414),G414,0)+IF(ISNUMBER(H414),H414,0))/K414*100,"")</f>
        <v>0</v>
      </c>
      <c r="N414" s="504">
        <f t="shared" si="144"/>
        <v>5</v>
      </c>
      <c r="O414" s="676"/>
      <c r="P414" s="534">
        <f t="shared" ref="P414:P427" si="154">AQ414</f>
        <v>0.48899999999999999</v>
      </c>
      <c r="Q414" s="227" t="s">
        <v>42</v>
      </c>
      <c r="R414" s="254"/>
      <c r="S414" s="305"/>
      <c r="T414" s="306"/>
      <c r="U414" s="90"/>
      <c r="V414" s="254"/>
      <c r="W414" s="254"/>
      <c r="X414" s="254"/>
      <c r="Y414" s="254"/>
      <c r="Z414" s="258">
        <v>9984</v>
      </c>
      <c r="AA414" s="259">
        <f t="shared" ref="AA414:AA427" si="155">AR414/Z414*1000000000/365</f>
        <v>139.67553565156302</v>
      </c>
      <c r="AB414" s="260"/>
      <c r="AC414" s="260"/>
      <c r="AD414" s="260"/>
      <c r="AE414" s="260"/>
      <c r="AF414" s="260"/>
      <c r="AG414" s="260"/>
      <c r="AH414" s="121"/>
      <c r="AI414" s="261">
        <v>9364</v>
      </c>
      <c r="AJ414" s="261">
        <v>8933</v>
      </c>
      <c r="AK414" s="261">
        <v>8632</v>
      </c>
      <c r="AL414" s="342"/>
      <c r="AM414" s="371"/>
      <c r="AN414" s="261"/>
      <c r="AO414" s="252"/>
      <c r="AP414" s="263"/>
      <c r="AQ414" s="264">
        <v>0.48899999999999999</v>
      </c>
      <c r="AR414" s="252">
        <v>0.50900000000000001</v>
      </c>
      <c r="AS414" s="252">
        <v>0.51</v>
      </c>
      <c r="AT414" s="252">
        <v>0.49299999999999999</v>
      </c>
      <c r="AU414" s="252"/>
      <c r="AV414" s="263"/>
      <c r="AW414" s="557">
        <f t="shared" ref="AW414:AW428" si="156">K414-AT414</f>
        <v>0.49399999999999999</v>
      </c>
      <c r="AX414" s="551"/>
      <c r="AY414" s="167"/>
      <c r="AZ414" s="167"/>
      <c r="BA414" s="167"/>
      <c r="BB414" s="167"/>
    </row>
    <row r="415" spans="1:227" s="2" customFormat="1" ht="17.05" customHeight="1" x14ac:dyDescent="0.4">
      <c r="A415" s="868" t="s">
        <v>698</v>
      </c>
      <c r="B415" s="868" t="s">
        <v>834</v>
      </c>
      <c r="C415" s="887" t="s">
        <v>839</v>
      </c>
      <c r="D415" s="401" t="s">
        <v>841</v>
      </c>
      <c r="E415" s="402"/>
      <c r="F415" s="219">
        <v>0.60699999999999998</v>
      </c>
      <c r="G415" s="124"/>
      <c r="H415" s="124">
        <v>0.80500000000000005</v>
      </c>
      <c r="I415" s="124"/>
      <c r="J415" s="124"/>
      <c r="K415" s="252">
        <f t="shared" si="151"/>
        <v>1.4119999999999999</v>
      </c>
      <c r="L415" s="520">
        <f t="shared" si="152"/>
        <v>42.988668555240793</v>
      </c>
      <c r="M415" s="521">
        <f t="shared" si="153"/>
        <v>57.011331444759215</v>
      </c>
      <c r="N415" s="504">
        <f t="shared" si="144"/>
        <v>5</v>
      </c>
      <c r="O415" s="676"/>
      <c r="P415" s="534">
        <f t="shared" si="154"/>
        <v>0.58799999999999997</v>
      </c>
      <c r="Q415" s="227" t="s">
        <v>42</v>
      </c>
      <c r="R415" s="254"/>
      <c r="S415" s="305"/>
      <c r="T415" s="306"/>
      <c r="U415" s="90"/>
      <c r="V415" s="254"/>
      <c r="W415" s="254"/>
      <c r="X415" s="254"/>
      <c r="Y415" s="254"/>
      <c r="Z415" s="258">
        <v>12015</v>
      </c>
      <c r="AA415" s="259">
        <f t="shared" si="155"/>
        <v>136.13120585569408</v>
      </c>
      <c r="AB415" s="260"/>
      <c r="AC415" s="260"/>
      <c r="AD415" s="260"/>
      <c r="AE415" s="260"/>
      <c r="AF415" s="260"/>
      <c r="AG415" s="260"/>
      <c r="AH415" s="121"/>
      <c r="AI415" s="261">
        <v>10971</v>
      </c>
      <c r="AJ415" s="261">
        <v>10191</v>
      </c>
      <c r="AK415" s="261">
        <v>9595</v>
      </c>
      <c r="AL415" s="342"/>
      <c r="AM415" s="371"/>
      <c r="AN415" s="261"/>
      <c r="AO415" s="252"/>
      <c r="AP415" s="263"/>
      <c r="AQ415" s="264">
        <v>0.58799999999999997</v>
      </c>
      <c r="AR415" s="252">
        <v>0.59699999999999998</v>
      </c>
      <c r="AS415" s="252">
        <v>0.58199999999999996</v>
      </c>
      <c r="AT415" s="252">
        <v>0.54800000000000004</v>
      </c>
      <c r="AU415" s="252"/>
      <c r="AV415" s="263"/>
      <c r="AW415" s="557">
        <f t="shared" si="156"/>
        <v>0.86399999999999988</v>
      </c>
      <c r="AX415" s="551"/>
      <c r="AY415" s="167"/>
      <c r="AZ415" s="167"/>
      <c r="BA415" s="167"/>
      <c r="BB415" s="167"/>
    </row>
    <row r="416" spans="1:227" s="2" customFormat="1" ht="17.05" customHeight="1" x14ac:dyDescent="0.4">
      <c r="A416" s="868" t="s">
        <v>698</v>
      </c>
      <c r="B416" s="868" t="s">
        <v>834</v>
      </c>
      <c r="C416" s="887" t="s">
        <v>839</v>
      </c>
      <c r="D416" s="401" t="s">
        <v>842</v>
      </c>
      <c r="E416" s="402"/>
      <c r="F416" s="219"/>
      <c r="G416" s="124">
        <v>3.65</v>
      </c>
      <c r="H416" s="124"/>
      <c r="I416" s="124"/>
      <c r="J416" s="124"/>
      <c r="K416" s="252">
        <f t="shared" si="151"/>
        <v>3.65</v>
      </c>
      <c r="L416" s="520">
        <f t="shared" si="152"/>
        <v>0</v>
      </c>
      <c r="M416" s="521">
        <f t="shared" si="153"/>
        <v>100</v>
      </c>
      <c r="N416" s="504">
        <f t="shared" si="144"/>
        <v>2</v>
      </c>
      <c r="O416" s="676"/>
      <c r="P416" s="534">
        <f t="shared" si="154"/>
        <v>4.1369999999999996</v>
      </c>
      <c r="Q416" s="227" t="s">
        <v>42</v>
      </c>
      <c r="R416" s="254"/>
      <c r="S416" s="305"/>
      <c r="T416" s="306"/>
      <c r="U416" s="90"/>
      <c r="V416" s="254"/>
      <c r="W416" s="254"/>
      <c r="X416" s="254"/>
      <c r="Y416" s="254"/>
      <c r="Z416" s="258">
        <v>17015</v>
      </c>
      <c r="AA416" s="259">
        <f t="shared" si="155"/>
        <v>812.01518402376644</v>
      </c>
      <c r="AB416" s="260"/>
      <c r="AC416" s="260"/>
      <c r="AD416" s="260"/>
      <c r="AE416" s="260"/>
      <c r="AF416" s="260"/>
      <c r="AG416" s="260"/>
      <c r="AH416" s="121"/>
      <c r="AI416" s="261">
        <v>18913</v>
      </c>
      <c r="AJ416" s="261">
        <v>20890</v>
      </c>
      <c r="AK416" s="261">
        <v>22836</v>
      </c>
      <c r="AL416" s="342"/>
      <c r="AM416" s="371"/>
      <c r="AN416" s="261"/>
      <c r="AO416" s="252"/>
      <c r="AP416" s="263"/>
      <c r="AQ416" s="264">
        <v>4.1369999999999996</v>
      </c>
      <c r="AR416" s="252">
        <v>5.0430000000000001</v>
      </c>
      <c r="AS416" s="252">
        <v>5.8150000000000004</v>
      </c>
      <c r="AT416" s="252">
        <v>6.3559999999999999</v>
      </c>
      <c r="AU416" s="252"/>
      <c r="AV416" s="263"/>
      <c r="AW416" s="557">
        <f t="shared" si="156"/>
        <v>-2.706</v>
      </c>
      <c r="AX416" s="551"/>
      <c r="AY416" s="167"/>
      <c r="AZ416" s="167"/>
      <c r="BA416" s="167"/>
      <c r="BB416" s="167"/>
    </row>
    <row r="417" spans="1:227" s="2" customFormat="1" ht="17.05" customHeight="1" x14ac:dyDescent="0.4">
      <c r="A417" s="868" t="s">
        <v>698</v>
      </c>
      <c r="B417" s="868" t="s">
        <v>834</v>
      </c>
      <c r="C417" s="887" t="s">
        <v>839</v>
      </c>
      <c r="D417" s="401" t="s">
        <v>843</v>
      </c>
      <c r="E417" s="402"/>
      <c r="F417" s="219"/>
      <c r="G417" s="124">
        <v>18.36</v>
      </c>
      <c r="H417" s="124"/>
      <c r="I417" s="124"/>
      <c r="J417" s="124"/>
      <c r="K417" s="252">
        <f t="shared" si="151"/>
        <v>18.36</v>
      </c>
      <c r="L417" s="520">
        <f t="shared" si="152"/>
        <v>0</v>
      </c>
      <c r="M417" s="521">
        <f t="shared" si="153"/>
        <v>100</v>
      </c>
      <c r="N417" s="504">
        <f t="shared" si="144"/>
        <v>5</v>
      </c>
      <c r="O417" s="676"/>
      <c r="P417" s="534">
        <f t="shared" si="154"/>
        <v>9.9890000000000008</v>
      </c>
      <c r="Q417" s="227" t="s">
        <v>42</v>
      </c>
      <c r="R417" s="254"/>
      <c r="S417" s="305"/>
      <c r="T417" s="306"/>
      <c r="U417" s="90"/>
      <c r="V417" s="254"/>
      <c r="W417" s="254"/>
      <c r="X417" s="254"/>
      <c r="Y417" s="254"/>
      <c r="Z417" s="258">
        <v>202032</v>
      </c>
      <c r="AA417" s="259">
        <f t="shared" si="155"/>
        <v>161.31989398668435</v>
      </c>
      <c r="AB417" s="260"/>
      <c r="AC417" s="260"/>
      <c r="AD417" s="260"/>
      <c r="AE417" s="260"/>
      <c r="AF417" s="260"/>
      <c r="AG417" s="260"/>
      <c r="AH417" s="121"/>
      <c r="AI417" s="261">
        <v>216748</v>
      </c>
      <c r="AJ417" s="261">
        <v>228141</v>
      </c>
      <c r="AK417" s="261">
        <v>236551</v>
      </c>
      <c r="AL417" s="342"/>
      <c r="AM417" s="371"/>
      <c r="AN417" s="261"/>
      <c r="AO417" s="252"/>
      <c r="AP417" s="263"/>
      <c r="AQ417" s="264">
        <v>9.9890000000000008</v>
      </c>
      <c r="AR417" s="252">
        <v>11.896000000000001</v>
      </c>
      <c r="AS417" s="252">
        <v>13.141999999999999</v>
      </c>
      <c r="AT417" s="252">
        <v>13.625999999999999</v>
      </c>
      <c r="AU417" s="252"/>
      <c r="AV417" s="263"/>
      <c r="AW417" s="557">
        <f t="shared" si="156"/>
        <v>4.734</v>
      </c>
      <c r="AX417" s="551"/>
      <c r="AY417" s="167"/>
      <c r="AZ417" s="167"/>
      <c r="BA417" s="167"/>
      <c r="BB417" s="167"/>
    </row>
    <row r="418" spans="1:227" s="2" customFormat="1" ht="17.05" customHeight="1" x14ac:dyDescent="0.4">
      <c r="A418" s="868" t="s">
        <v>698</v>
      </c>
      <c r="B418" s="868" t="s">
        <v>834</v>
      </c>
      <c r="C418" s="887" t="s">
        <v>839</v>
      </c>
      <c r="D418" s="401" t="s">
        <v>844</v>
      </c>
      <c r="E418" s="402"/>
      <c r="F418" s="219"/>
      <c r="G418" s="124"/>
      <c r="H418" s="124">
        <v>1.6830000000000001</v>
      </c>
      <c r="I418" s="124"/>
      <c r="J418" s="124"/>
      <c r="K418" s="252">
        <f t="shared" si="151"/>
        <v>1.6830000000000001</v>
      </c>
      <c r="L418" s="520">
        <f t="shared" si="152"/>
        <v>0</v>
      </c>
      <c r="M418" s="521">
        <f t="shared" si="153"/>
        <v>100</v>
      </c>
      <c r="N418" s="504">
        <f t="shared" si="144"/>
        <v>2</v>
      </c>
      <c r="O418" s="676"/>
      <c r="P418" s="534">
        <f t="shared" si="154"/>
        <v>7.17</v>
      </c>
      <c r="Q418" s="227" t="s">
        <v>42</v>
      </c>
      <c r="R418" s="254"/>
      <c r="S418" s="305"/>
      <c r="T418" s="306"/>
      <c r="U418" s="90"/>
      <c r="V418" s="254"/>
      <c r="W418" s="254"/>
      <c r="X418" s="254"/>
      <c r="Y418" s="254"/>
      <c r="Z418" s="258">
        <v>150140</v>
      </c>
      <c r="AA418" s="259">
        <f t="shared" si="155"/>
        <v>159.66832782553632</v>
      </c>
      <c r="AB418" s="260"/>
      <c r="AC418" s="260"/>
      <c r="AD418" s="260"/>
      <c r="AE418" s="260"/>
      <c r="AF418" s="260"/>
      <c r="AG418" s="260"/>
      <c r="AH418" s="121"/>
      <c r="AI418" s="261">
        <v>164434</v>
      </c>
      <c r="AJ418" s="261">
        <v>179743</v>
      </c>
      <c r="AK418" s="261">
        <v>194131</v>
      </c>
      <c r="AL418" s="342"/>
      <c r="AM418" s="371"/>
      <c r="AN418" s="261"/>
      <c r="AO418" s="252"/>
      <c r="AP418" s="263"/>
      <c r="AQ418" s="264">
        <v>7.17</v>
      </c>
      <c r="AR418" s="252">
        <v>8.75</v>
      </c>
      <c r="AS418" s="252">
        <v>10.050000000000001</v>
      </c>
      <c r="AT418" s="252">
        <v>10.86</v>
      </c>
      <c r="AU418" s="252"/>
      <c r="AV418" s="263"/>
      <c r="AW418" s="557">
        <f t="shared" si="156"/>
        <v>-9.1769999999999996</v>
      </c>
      <c r="AX418" s="551"/>
      <c r="AY418" s="167"/>
      <c r="AZ418" s="167"/>
      <c r="BA418" s="167"/>
      <c r="BB418" s="167"/>
    </row>
    <row r="419" spans="1:227" s="2" customFormat="1" ht="17.05" customHeight="1" x14ac:dyDescent="0.4">
      <c r="A419" s="868" t="s">
        <v>698</v>
      </c>
      <c r="B419" s="868" t="s">
        <v>811</v>
      </c>
      <c r="C419" s="887" t="s">
        <v>812</v>
      </c>
      <c r="D419" s="398" t="s">
        <v>813</v>
      </c>
      <c r="E419" s="399"/>
      <c r="F419" s="219">
        <v>0.65300000000000002</v>
      </c>
      <c r="G419" s="124"/>
      <c r="H419" s="124"/>
      <c r="I419" s="251"/>
      <c r="J419" s="251"/>
      <c r="K419" s="292">
        <f t="shared" si="151"/>
        <v>0.65300000000000002</v>
      </c>
      <c r="L419" s="520">
        <f t="shared" si="152"/>
        <v>100</v>
      </c>
      <c r="M419" s="521">
        <f t="shared" si="153"/>
        <v>0</v>
      </c>
      <c r="N419" s="504">
        <f t="shared" si="144"/>
        <v>2</v>
      </c>
      <c r="O419" s="676"/>
      <c r="P419" s="534">
        <f t="shared" si="154"/>
        <v>1.224</v>
      </c>
      <c r="Q419" s="227" t="s">
        <v>42</v>
      </c>
      <c r="R419" s="254"/>
      <c r="S419" s="255"/>
      <c r="T419" s="256"/>
      <c r="V419" s="257"/>
      <c r="W419" s="257"/>
      <c r="X419" s="257"/>
      <c r="Y419" s="257"/>
      <c r="Z419" s="258">
        <v>25808</v>
      </c>
      <c r="AA419" s="259">
        <f t="shared" si="155"/>
        <v>133.44062369956433</v>
      </c>
      <c r="AB419" s="293"/>
      <c r="AC419" s="293"/>
      <c r="AD419" s="293"/>
      <c r="AE419" s="293"/>
      <c r="AF419" s="293"/>
      <c r="AG419" s="293"/>
      <c r="AH419" s="121"/>
      <c r="AI419" s="373">
        <v>26442</v>
      </c>
      <c r="AJ419" s="373">
        <v>27017</v>
      </c>
      <c r="AK419" s="373">
        <v>27521</v>
      </c>
      <c r="AL419" s="342"/>
      <c r="AM419" s="374"/>
      <c r="AN419" s="373"/>
      <c r="AO419" s="292"/>
      <c r="AP419" s="295"/>
      <c r="AQ419" s="264">
        <v>1.224</v>
      </c>
      <c r="AR419" s="292">
        <v>1.2569999999999999</v>
      </c>
      <c r="AS419" s="292">
        <v>1.2709999999999999</v>
      </c>
      <c r="AT419" s="292">
        <v>1.2809999999999999</v>
      </c>
      <c r="AU419" s="292"/>
      <c r="AV419" s="295"/>
      <c r="AW419" s="559">
        <f t="shared" si="156"/>
        <v>-0.62799999999999989</v>
      </c>
      <c r="AX419" s="551"/>
      <c r="AY419" s="167"/>
      <c r="AZ419" s="167"/>
      <c r="BA419" s="296"/>
      <c r="BB419" s="296"/>
    </row>
    <row r="420" spans="1:227" s="2" customFormat="1" ht="17.05" customHeight="1" x14ac:dyDescent="0.4">
      <c r="A420" s="868" t="s">
        <v>698</v>
      </c>
      <c r="B420" s="868" t="s">
        <v>811</v>
      </c>
      <c r="C420" s="887" t="s">
        <v>812</v>
      </c>
      <c r="D420" s="398" t="s">
        <v>814</v>
      </c>
      <c r="E420" s="399"/>
      <c r="F420" s="219">
        <v>1.3</v>
      </c>
      <c r="G420" s="124"/>
      <c r="H420" s="124"/>
      <c r="I420" s="124"/>
      <c r="J420" s="124"/>
      <c r="K420" s="252">
        <f t="shared" si="151"/>
        <v>1.3</v>
      </c>
      <c r="L420" s="520">
        <f t="shared" si="152"/>
        <v>100</v>
      </c>
      <c r="M420" s="521">
        <f t="shared" si="153"/>
        <v>0</v>
      </c>
      <c r="N420" s="504">
        <f t="shared" si="144"/>
        <v>2</v>
      </c>
      <c r="O420" s="676"/>
      <c r="P420" s="534">
        <f t="shared" si="154"/>
        <v>2.6560000000000001</v>
      </c>
      <c r="Q420" s="227" t="s">
        <v>42</v>
      </c>
      <c r="R420" s="254"/>
      <c r="S420" s="305"/>
      <c r="T420" s="306"/>
      <c r="U420" s="90"/>
      <c r="V420" s="254"/>
      <c r="W420" s="254"/>
      <c r="X420" s="254"/>
      <c r="Y420" s="254"/>
      <c r="Z420" s="258">
        <v>52444</v>
      </c>
      <c r="AA420" s="259">
        <f t="shared" si="155"/>
        <v>142.19995131140533</v>
      </c>
      <c r="AB420" s="260"/>
      <c r="AC420" s="260"/>
      <c r="AD420" s="260"/>
      <c r="AE420" s="260"/>
      <c r="AF420" s="260"/>
      <c r="AG420" s="260"/>
      <c r="AH420" s="121"/>
      <c r="AI420" s="261">
        <v>52547</v>
      </c>
      <c r="AJ420" s="261">
        <v>52622</v>
      </c>
      <c r="AK420" s="261">
        <v>53205</v>
      </c>
      <c r="AL420" s="342"/>
      <c r="AM420" s="371"/>
      <c r="AN420" s="261"/>
      <c r="AO420" s="252"/>
      <c r="AP420" s="263"/>
      <c r="AQ420" s="264">
        <v>2.6560000000000001</v>
      </c>
      <c r="AR420" s="252">
        <v>2.722</v>
      </c>
      <c r="AS420" s="252">
        <v>2.7559999999999998</v>
      </c>
      <c r="AT420" s="252">
        <v>2.7669999999999999</v>
      </c>
      <c r="AU420" s="252"/>
      <c r="AV420" s="263"/>
      <c r="AW420" s="557">
        <f t="shared" si="156"/>
        <v>-1.4669999999999999</v>
      </c>
      <c r="AX420" s="551"/>
      <c r="AY420" s="167"/>
      <c r="AZ420" s="167"/>
      <c r="BA420" s="296"/>
      <c r="BB420" s="167"/>
    </row>
    <row r="421" spans="1:227" s="2" customFormat="1" ht="17.05" customHeight="1" x14ac:dyDescent="0.4">
      <c r="A421" s="868" t="s">
        <v>698</v>
      </c>
      <c r="B421" s="868" t="s">
        <v>811</v>
      </c>
      <c r="C421" s="887" t="s">
        <v>812</v>
      </c>
      <c r="D421" s="398" t="s">
        <v>815</v>
      </c>
      <c r="E421" s="403"/>
      <c r="F421" s="270">
        <v>1.3</v>
      </c>
      <c r="G421" s="271"/>
      <c r="H421" s="271"/>
      <c r="I421" s="271"/>
      <c r="J421" s="271"/>
      <c r="K421" s="272">
        <f t="shared" si="151"/>
        <v>1.3</v>
      </c>
      <c r="L421" s="524">
        <f t="shared" si="152"/>
        <v>100</v>
      </c>
      <c r="M421" s="525">
        <f t="shared" si="153"/>
        <v>0</v>
      </c>
      <c r="N421" s="465">
        <f t="shared" si="144"/>
        <v>5</v>
      </c>
      <c r="O421" s="676"/>
      <c r="P421" s="537">
        <f t="shared" si="154"/>
        <v>0.82899999999999996</v>
      </c>
      <c r="Q421" s="273" t="s">
        <v>42</v>
      </c>
      <c r="R421" s="274"/>
      <c r="S421" s="275"/>
      <c r="T421" s="276"/>
      <c r="U421" s="111"/>
      <c r="V421" s="274"/>
      <c r="W421" s="274"/>
      <c r="X421" s="274"/>
      <c r="Y421" s="274"/>
      <c r="Z421" s="277">
        <v>17146</v>
      </c>
      <c r="AA421" s="278">
        <f t="shared" si="155"/>
        <v>139.97433803802636</v>
      </c>
      <c r="AB421" s="279"/>
      <c r="AC421" s="279"/>
      <c r="AD421" s="279"/>
      <c r="AE421" s="279"/>
      <c r="AF421" s="279"/>
      <c r="AG421" s="279"/>
      <c r="AH421" s="280"/>
      <c r="AI421" s="388">
        <v>17573</v>
      </c>
      <c r="AJ421" s="388">
        <v>17932</v>
      </c>
      <c r="AK421" s="388">
        <v>18462</v>
      </c>
      <c r="AL421" s="389"/>
      <c r="AM421" s="390"/>
      <c r="AN421" s="388"/>
      <c r="AO421" s="272"/>
      <c r="AP421" s="282"/>
      <c r="AQ421" s="283">
        <v>0.82899999999999996</v>
      </c>
      <c r="AR421" s="272">
        <v>0.876</v>
      </c>
      <c r="AS421" s="272">
        <v>0.90800000000000003</v>
      </c>
      <c r="AT421" s="272">
        <v>0.93400000000000005</v>
      </c>
      <c r="AU421" s="272"/>
      <c r="AV421" s="282"/>
      <c r="AW421" s="558">
        <f t="shared" si="156"/>
        <v>0.36599999999999999</v>
      </c>
      <c r="AX421" s="552"/>
      <c r="AY421" s="167"/>
      <c r="AZ421" s="167"/>
      <c r="BA421" s="296"/>
      <c r="BB421" s="296"/>
    </row>
    <row r="422" spans="1:227" s="2" customFormat="1" ht="17.05" customHeight="1" x14ac:dyDescent="0.4">
      <c r="A422" s="868" t="s">
        <v>698</v>
      </c>
      <c r="B422" s="868" t="s">
        <v>811</v>
      </c>
      <c r="C422" s="887" t="s">
        <v>812</v>
      </c>
      <c r="D422" s="398" t="s">
        <v>816</v>
      </c>
      <c r="E422" s="399"/>
      <c r="F422" s="219">
        <v>0.7</v>
      </c>
      <c r="G422" s="124"/>
      <c r="H422" s="124"/>
      <c r="I422" s="251"/>
      <c r="J422" s="251"/>
      <c r="K422" s="292">
        <f t="shared" si="151"/>
        <v>0.7</v>
      </c>
      <c r="L422" s="520">
        <f t="shared" si="152"/>
        <v>100</v>
      </c>
      <c r="M422" s="521">
        <f t="shared" si="153"/>
        <v>0</v>
      </c>
      <c r="N422" s="348">
        <f t="shared" si="144"/>
        <v>5</v>
      </c>
      <c r="O422" s="676"/>
      <c r="P422" s="534">
        <f t="shared" si="154"/>
        <v>0.22800000000000001</v>
      </c>
      <c r="Q422" s="227" t="s">
        <v>42</v>
      </c>
      <c r="R422" s="254"/>
      <c r="S422" s="255"/>
      <c r="T422" s="256"/>
      <c r="V422" s="257"/>
      <c r="W422" s="257"/>
      <c r="X422" s="257"/>
      <c r="Y422" s="257"/>
      <c r="Z422" s="258">
        <v>4836</v>
      </c>
      <c r="AA422" s="259">
        <f t="shared" si="155"/>
        <v>136.53307952910251</v>
      </c>
      <c r="AB422" s="293"/>
      <c r="AC422" s="293"/>
      <c r="AD422" s="293"/>
      <c r="AE422" s="293"/>
      <c r="AF422" s="293"/>
      <c r="AG422" s="293"/>
      <c r="AH422" s="121"/>
      <c r="AI422" s="373">
        <v>4952</v>
      </c>
      <c r="AJ422" s="373">
        <v>5049</v>
      </c>
      <c r="AK422" s="373">
        <v>5195</v>
      </c>
      <c r="AL422" s="342"/>
      <c r="AM422" s="374"/>
      <c r="AN422" s="373"/>
      <c r="AO422" s="292"/>
      <c r="AP422" s="295"/>
      <c r="AQ422" s="264">
        <v>0.22800000000000001</v>
      </c>
      <c r="AR422" s="292">
        <v>0.24099999999999999</v>
      </c>
      <c r="AS422" s="292">
        <v>0.249</v>
      </c>
      <c r="AT422" s="292">
        <v>0.25600000000000001</v>
      </c>
      <c r="AU422" s="292"/>
      <c r="AV422" s="295"/>
      <c r="AW422" s="559">
        <f t="shared" si="156"/>
        <v>0.44399999999999995</v>
      </c>
      <c r="AX422" s="551"/>
      <c r="AY422" s="167"/>
      <c r="AZ422" s="167"/>
      <c r="BA422" s="296"/>
      <c r="BB422" s="296"/>
    </row>
    <row r="423" spans="1:227" s="2" customFormat="1" ht="17.05" customHeight="1" x14ac:dyDescent="0.4">
      <c r="A423" s="868" t="s">
        <v>698</v>
      </c>
      <c r="B423" s="868" t="s">
        <v>811</v>
      </c>
      <c r="C423" s="887" t="s">
        <v>812</v>
      </c>
      <c r="D423" s="400" t="s">
        <v>812</v>
      </c>
      <c r="E423" s="397"/>
      <c r="F423" s="219">
        <v>7.42</v>
      </c>
      <c r="G423" s="124">
        <v>5.3</v>
      </c>
      <c r="H423" s="124"/>
      <c r="I423" s="251"/>
      <c r="J423" s="251"/>
      <c r="K423" s="292">
        <f t="shared" si="151"/>
        <v>12.719999999999999</v>
      </c>
      <c r="L423" s="520">
        <f t="shared" si="152"/>
        <v>58.333333333333336</v>
      </c>
      <c r="M423" s="521">
        <f t="shared" si="153"/>
        <v>41.666666666666671</v>
      </c>
      <c r="N423" s="504">
        <f t="shared" si="144"/>
        <v>2</v>
      </c>
      <c r="O423" s="676"/>
      <c r="P423" s="534">
        <f t="shared" si="154"/>
        <v>13.461</v>
      </c>
      <c r="Q423" s="227" t="s">
        <v>42</v>
      </c>
      <c r="R423" s="254"/>
      <c r="S423" s="255"/>
      <c r="T423" s="256"/>
      <c r="V423" s="257"/>
      <c r="W423" s="257"/>
      <c r="X423" s="257"/>
      <c r="Y423" s="257"/>
      <c r="Z423" s="258">
        <v>224416</v>
      </c>
      <c r="AA423" s="259">
        <f t="shared" si="155"/>
        <v>171.69679010995236</v>
      </c>
      <c r="AB423" s="293"/>
      <c r="AC423" s="293"/>
      <c r="AD423" s="293"/>
      <c r="AE423" s="293"/>
      <c r="AF423" s="293"/>
      <c r="AG423" s="293"/>
      <c r="AH423" s="121"/>
      <c r="AI423" s="373">
        <v>226975</v>
      </c>
      <c r="AJ423" s="373">
        <v>229293</v>
      </c>
      <c r="AK423" s="373">
        <v>234298</v>
      </c>
      <c r="AL423" s="342">
        <v>239412</v>
      </c>
      <c r="AM423" s="374"/>
      <c r="AN423" s="373"/>
      <c r="AO423" s="292"/>
      <c r="AP423" s="295"/>
      <c r="AQ423" s="264">
        <v>13.461</v>
      </c>
      <c r="AR423" s="292">
        <v>14.064</v>
      </c>
      <c r="AS423" s="292">
        <v>14.657999999999999</v>
      </c>
      <c r="AT423" s="292">
        <v>15.068</v>
      </c>
      <c r="AU423" s="292">
        <v>15.457000000000001</v>
      </c>
      <c r="AV423" s="295"/>
      <c r="AW423" s="559">
        <f t="shared" si="156"/>
        <v>-2.3480000000000008</v>
      </c>
      <c r="AX423" s="551"/>
      <c r="AY423" s="167"/>
      <c r="AZ423" s="167"/>
      <c r="BA423" s="296"/>
      <c r="BB423" s="296"/>
    </row>
    <row r="424" spans="1:227" s="2" customFormat="1" ht="17.05" customHeight="1" x14ac:dyDescent="0.4">
      <c r="A424" s="868" t="s">
        <v>1008</v>
      </c>
      <c r="B424" s="868" t="s">
        <v>1110</v>
      </c>
      <c r="C424" s="365" t="s">
        <v>1129</v>
      </c>
      <c r="D424" s="365" t="s">
        <v>1131</v>
      </c>
      <c r="E424" s="437"/>
      <c r="F424" s="219" t="s">
        <v>202</v>
      </c>
      <c r="G424" s="124"/>
      <c r="H424" s="124" t="s">
        <v>630</v>
      </c>
      <c r="I424" s="124"/>
      <c r="J424" s="124"/>
      <c r="K424" s="252">
        <f t="shared" si="151"/>
        <v>0</v>
      </c>
      <c r="L424" s="520" t="str">
        <f t="shared" si="152"/>
        <v/>
      </c>
      <c r="M424" s="521" t="str">
        <f t="shared" si="153"/>
        <v/>
      </c>
      <c r="N424" s="504">
        <f t="shared" si="144"/>
        <v>2</v>
      </c>
      <c r="O424" s="676"/>
      <c r="P424" s="534">
        <f t="shared" si="154"/>
        <v>1.8799270981357088</v>
      </c>
      <c r="Q424" s="227" t="s">
        <v>42</v>
      </c>
      <c r="R424" s="254"/>
      <c r="S424" s="305"/>
      <c r="T424" s="306"/>
      <c r="U424" s="90"/>
      <c r="V424" s="254"/>
      <c r="W424" s="254"/>
      <c r="X424" s="254"/>
      <c r="Y424" s="254"/>
      <c r="Z424" s="258">
        <v>26352</v>
      </c>
      <c r="AA424" s="259">
        <f t="shared" si="155"/>
        <v>210.3421344418623</v>
      </c>
      <c r="AB424" s="260"/>
      <c r="AC424" s="260"/>
      <c r="AD424" s="260"/>
      <c r="AE424" s="260"/>
      <c r="AF424" s="260"/>
      <c r="AG424" s="260"/>
      <c r="AH424" s="121"/>
      <c r="AI424" s="261">
        <v>27340</v>
      </c>
      <c r="AJ424" s="261">
        <v>28452</v>
      </c>
      <c r="AK424" s="261">
        <v>29580</v>
      </c>
      <c r="AL424" s="342"/>
      <c r="AM424" s="371"/>
      <c r="AN424" s="261"/>
      <c r="AO424" s="252"/>
      <c r="AP424" s="263"/>
      <c r="AQ424" s="264">
        <v>1.8799270981357088</v>
      </c>
      <c r="AR424" s="252">
        <v>2.0231716132863635</v>
      </c>
      <c r="AS424" s="252">
        <v>2.1811810320688361</v>
      </c>
      <c r="AT424" s="252">
        <v>2.3463784803932728</v>
      </c>
      <c r="AU424" s="252"/>
      <c r="AV424" s="263"/>
      <c r="AW424" s="557">
        <f t="shared" si="156"/>
        <v>-2.3463784803932728</v>
      </c>
      <c r="AX424" s="551"/>
      <c r="AY424" s="167"/>
      <c r="AZ424" s="167"/>
      <c r="BA424" s="167"/>
      <c r="BB424" s="167"/>
    </row>
    <row r="425" spans="1:227" s="2" customFormat="1" ht="17.05" customHeight="1" x14ac:dyDescent="0.4">
      <c r="A425" s="868" t="s">
        <v>1008</v>
      </c>
      <c r="B425" s="868" t="s">
        <v>1110</v>
      </c>
      <c r="C425" s="365" t="s">
        <v>1129</v>
      </c>
      <c r="D425" s="365" t="s">
        <v>1132</v>
      </c>
      <c r="E425" s="437"/>
      <c r="F425" s="219" t="s">
        <v>202</v>
      </c>
      <c r="G425" s="124"/>
      <c r="H425" s="124" t="s">
        <v>630</v>
      </c>
      <c r="I425" s="124"/>
      <c r="J425" s="124"/>
      <c r="K425" s="252">
        <f t="shared" si="151"/>
        <v>0</v>
      </c>
      <c r="L425" s="520" t="str">
        <f t="shared" si="152"/>
        <v/>
      </c>
      <c r="M425" s="521" t="str">
        <f t="shared" si="153"/>
        <v/>
      </c>
      <c r="N425" s="504">
        <f t="shared" si="144"/>
        <v>2</v>
      </c>
      <c r="O425" s="676"/>
      <c r="P425" s="534">
        <f t="shared" si="154"/>
        <v>0.47090461004715439</v>
      </c>
      <c r="Q425" s="227" t="s">
        <v>42</v>
      </c>
      <c r="R425" s="254"/>
      <c r="S425" s="305"/>
      <c r="T425" s="306"/>
      <c r="U425" s="90"/>
      <c r="V425" s="254"/>
      <c r="W425" s="254"/>
      <c r="X425" s="254"/>
      <c r="Y425" s="254"/>
      <c r="Z425" s="258">
        <v>9564</v>
      </c>
      <c r="AA425" s="259">
        <f t="shared" si="155"/>
        <v>148.25609985279783</v>
      </c>
      <c r="AB425" s="260"/>
      <c r="AC425" s="260"/>
      <c r="AD425" s="260"/>
      <c r="AE425" s="260"/>
      <c r="AF425" s="260"/>
      <c r="AG425" s="260"/>
      <c r="AH425" s="121"/>
      <c r="AI425" s="261">
        <v>10115</v>
      </c>
      <c r="AJ425" s="261">
        <v>10551</v>
      </c>
      <c r="AK425" s="261">
        <v>10972</v>
      </c>
      <c r="AL425" s="342"/>
      <c r="AM425" s="371"/>
      <c r="AN425" s="261"/>
      <c r="AO425" s="252"/>
      <c r="AP425" s="263"/>
      <c r="AQ425" s="264">
        <v>0.47090461004715439</v>
      </c>
      <c r="AR425" s="252">
        <v>0.51754128873213778</v>
      </c>
      <c r="AS425" s="252">
        <v>0.56019735850544605</v>
      </c>
      <c r="AT425" s="252">
        <v>0.60370975627288359</v>
      </c>
      <c r="AU425" s="252"/>
      <c r="AV425" s="263"/>
      <c r="AW425" s="557">
        <f t="shared" si="156"/>
        <v>-0.60370975627288359</v>
      </c>
      <c r="AX425" s="551"/>
      <c r="AY425" s="167"/>
      <c r="AZ425" s="167"/>
      <c r="BA425" s="167"/>
      <c r="BB425" s="167"/>
      <c r="BC425" s="90"/>
      <c r="BD425" s="90"/>
    </row>
    <row r="426" spans="1:227" s="2" customFormat="1" ht="17.05" customHeight="1" x14ac:dyDescent="0.4">
      <c r="A426" s="868" t="s">
        <v>1008</v>
      </c>
      <c r="B426" s="868" t="s">
        <v>1110</v>
      </c>
      <c r="C426" s="365" t="s">
        <v>1129</v>
      </c>
      <c r="D426" s="365" t="s">
        <v>1130</v>
      </c>
      <c r="E426" s="437"/>
      <c r="F426" s="219">
        <v>7.3000000000000001E-3</v>
      </c>
      <c r="G426" s="124"/>
      <c r="H426" s="124" t="s">
        <v>630</v>
      </c>
      <c r="I426" s="124"/>
      <c r="J426" s="124"/>
      <c r="K426" s="252">
        <f t="shared" si="151"/>
        <v>7.3000000000000001E-3</v>
      </c>
      <c r="L426" s="520">
        <f t="shared" si="152"/>
        <v>100</v>
      </c>
      <c r="M426" s="521">
        <f t="shared" si="153"/>
        <v>0</v>
      </c>
      <c r="N426" s="504">
        <f t="shared" si="144"/>
        <v>2</v>
      </c>
      <c r="O426" s="676"/>
      <c r="P426" s="534">
        <f t="shared" si="154"/>
        <v>0.24323200236975653</v>
      </c>
      <c r="Q426" s="227" t="s">
        <v>42</v>
      </c>
      <c r="R426" s="254"/>
      <c r="S426" s="305"/>
      <c r="T426" s="306"/>
      <c r="U426" s="90"/>
      <c r="V426" s="254"/>
      <c r="W426" s="254"/>
      <c r="X426" s="254"/>
      <c r="Y426" s="254"/>
      <c r="Z426" s="258">
        <v>4995</v>
      </c>
      <c r="AA426" s="259">
        <f t="shared" si="155"/>
        <v>147.44135844016924</v>
      </c>
      <c r="AB426" s="260"/>
      <c r="AC426" s="260"/>
      <c r="AD426" s="260"/>
      <c r="AE426" s="260"/>
      <c r="AF426" s="260"/>
      <c r="AG426" s="260"/>
      <c r="AH426" s="121"/>
      <c r="AI426" s="261">
        <v>5310</v>
      </c>
      <c r="AJ426" s="261">
        <v>5546</v>
      </c>
      <c r="AK426" s="261">
        <v>5768</v>
      </c>
      <c r="AL426" s="342"/>
      <c r="AM426" s="371"/>
      <c r="AN426" s="261"/>
      <c r="AO426" s="252"/>
      <c r="AP426" s="263"/>
      <c r="AQ426" s="264">
        <v>0.24323200236975653</v>
      </c>
      <c r="AR426" s="252">
        <v>0.26881139867415554</v>
      </c>
      <c r="AS426" s="252">
        <v>0.29145414386856244</v>
      </c>
      <c r="AT426" s="252">
        <v>0.31424442132499608</v>
      </c>
      <c r="AU426" s="252"/>
      <c r="AV426" s="263"/>
      <c r="AW426" s="557">
        <f t="shared" si="156"/>
        <v>-0.30694442132499611</v>
      </c>
      <c r="AX426" s="551"/>
      <c r="AY426" s="167"/>
      <c r="AZ426" s="167"/>
      <c r="BA426" s="296"/>
      <c r="BB426" s="167"/>
    </row>
    <row r="427" spans="1:227" s="2" customFormat="1" ht="17.05" customHeight="1" x14ac:dyDescent="0.4">
      <c r="A427" s="868" t="s">
        <v>1008</v>
      </c>
      <c r="B427" s="868" t="s">
        <v>1110</v>
      </c>
      <c r="C427" s="365" t="s">
        <v>1129</v>
      </c>
      <c r="D427" s="365" t="s">
        <v>1133</v>
      </c>
      <c r="E427" s="437"/>
      <c r="F427" s="219" t="s">
        <v>202</v>
      </c>
      <c r="G427" s="124">
        <v>0.8</v>
      </c>
      <c r="H427" s="124"/>
      <c r="I427" s="124"/>
      <c r="J427" s="124"/>
      <c r="K427" s="252">
        <f t="shared" si="151"/>
        <v>0.8</v>
      </c>
      <c r="L427" s="520">
        <f t="shared" si="152"/>
        <v>0</v>
      </c>
      <c r="M427" s="521">
        <f t="shared" si="153"/>
        <v>100</v>
      </c>
      <c r="N427" s="504">
        <f t="shared" si="144"/>
        <v>2</v>
      </c>
      <c r="O427" s="676"/>
      <c r="P427" s="534">
        <f t="shared" si="154"/>
        <v>1.0591242989345244</v>
      </c>
      <c r="Q427" s="227" t="s">
        <v>42</v>
      </c>
      <c r="R427" s="254"/>
      <c r="S427" s="305"/>
      <c r="T427" s="306"/>
      <c r="U427" s="90"/>
      <c r="V427" s="254"/>
      <c r="W427" s="254"/>
      <c r="X427" s="254"/>
      <c r="Y427" s="254"/>
      <c r="Z427" s="258">
        <v>21534</v>
      </c>
      <c r="AA427" s="259">
        <f t="shared" si="155"/>
        <v>148.87776398232765</v>
      </c>
      <c r="AB427" s="260"/>
      <c r="AC427" s="260"/>
      <c r="AD427" s="260"/>
      <c r="AE427" s="260"/>
      <c r="AF427" s="260"/>
      <c r="AG427" s="260"/>
      <c r="AH427" s="121"/>
      <c r="AI427" s="261">
        <v>22894</v>
      </c>
      <c r="AJ427" s="261">
        <v>23899</v>
      </c>
      <c r="AK427" s="261">
        <v>24851</v>
      </c>
      <c r="AL427" s="342"/>
      <c r="AM427" s="371"/>
      <c r="AN427" s="261"/>
      <c r="AO427" s="252"/>
      <c r="AP427" s="263"/>
      <c r="AQ427" s="264">
        <v>1.0591242989345244</v>
      </c>
      <c r="AR427" s="252">
        <v>1.1701658259023369</v>
      </c>
      <c r="AS427" s="252">
        <v>1.2676234233045804</v>
      </c>
      <c r="AT427" s="252">
        <v>1.3660439689660493</v>
      </c>
      <c r="AU427" s="252"/>
      <c r="AV427" s="263"/>
      <c r="AW427" s="557">
        <f t="shared" si="156"/>
        <v>-0.56604396896604925</v>
      </c>
      <c r="AX427" s="551"/>
      <c r="AY427" s="167"/>
      <c r="AZ427" s="167"/>
      <c r="BA427" s="296"/>
      <c r="BB427" s="167"/>
    </row>
    <row r="428" spans="1:227" s="2" customFormat="1" ht="17.05" customHeight="1" x14ac:dyDescent="0.4">
      <c r="A428" s="868" t="s">
        <v>865</v>
      </c>
      <c r="B428" s="868" t="s">
        <v>988</v>
      </c>
      <c r="C428" s="884" t="s">
        <v>998</v>
      </c>
      <c r="D428" s="365" t="s">
        <v>999</v>
      </c>
      <c r="E428" s="433"/>
      <c r="F428" s="628" t="s">
        <v>898</v>
      </c>
      <c r="G428" s="636"/>
      <c r="H428" s="647" t="s">
        <v>1000</v>
      </c>
      <c r="I428" s="124"/>
      <c r="J428" s="124"/>
      <c r="K428" s="252">
        <f t="shared" si="151"/>
        <v>0</v>
      </c>
      <c r="L428" s="520" t="str">
        <f t="shared" si="152"/>
        <v/>
      </c>
      <c r="M428" s="521" t="str">
        <f t="shared" si="153"/>
        <v/>
      </c>
      <c r="N428" s="504">
        <f t="shared" si="144"/>
        <v>2</v>
      </c>
      <c r="O428" s="676"/>
      <c r="P428" s="534">
        <f>AA428*Z428/1000000000*365</f>
        <v>1.6408921855755458</v>
      </c>
      <c r="Q428" s="227" t="s">
        <v>42</v>
      </c>
      <c r="R428" s="254"/>
      <c r="S428" s="305"/>
      <c r="T428" s="306"/>
      <c r="U428" s="90"/>
      <c r="V428" s="254"/>
      <c r="W428" s="254"/>
      <c r="X428" s="254"/>
      <c r="Y428" s="254"/>
      <c r="Z428" s="258">
        <v>23304</v>
      </c>
      <c r="AA428" s="259">
        <v>192.91087491306635</v>
      </c>
      <c r="AB428" s="260"/>
      <c r="AC428" s="260"/>
      <c r="AD428" s="260"/>
      <c r="AE428" s="260"/>
      <c r="AF428" s="260"/>
      <c r="AG428" s="260"/>
      <c r="AH428" s="121"/>
      <c r="AI428" s="261">
        <v>22829</v>
      </c>
      <c r="AJ428" s="261">
        <v>22432</v>
      </c>
      <c r="AK428" s="261">
        <v>22123</v>
      </c>
      <c r="AL428" s="342"/>
      <c r="AM428" s="371"/>
      <c r="AN428" s="261"/>
      <c r="AO428" s="252"/>
      <c r="AP428" s="263"/>
      <c r="AQ428" s="264">
        <v>1.6408921855755458</v>
      </c>
      <c r="AR428" s="252">
        <v>1.668202395287893</v>
      </c>
      <c r="AS428" s="252">
        <v>1.6988916596746151</v>
      </c>
      <c r="AT428" s="252">
        <v>1.7343667018355449</v>
      </c>
      <c r="AU428" s="252"/>
      <c r="AV428" s="263"/>
      <c r="AW428" s="557">
        <f t="shared" si="156"/>
        <v>-1.7343667018355449</v>
      </c>
      <c r="AX428" s="551"/>
      <c r="AY428" s="167"/>
      <c r="AZ428" s="167"/>
      <c r="BA428" s="167"/>
      <c r="BB428" s="167"/>
    </row>
    <row r="429" spans="1:227" s="2" customFormat="1" ht="17.05" customHeight="1" x14ac:dyDescent="0.4">
      <c r="A429" s="868" t="s">
        <v>198</v>
      </c>
      <c r="B429" s="868" t="s">
        <v>276</v>
      </c>
      <c r="C429" s="889" t="s">
        <v>311</v>
      </c>
      <c r="D429" s="168" t="s">
        <v>314</v>
      </c>
      <c r="E429" s="218"/>
      <c r="F429" s="178">
        <v>9.5000000000000001E-2</v>
      </c>
      <c r="G429" s="177"/>
      <c r="H429" s="177"/>
      <c r="I429" s="177"/>
      <c r="J429" s="177"/>
      <c r="K429" s="179">
        <v>9.5000000000000001E-2</v>
      </c>
      <c r="L429" s="518">
        <f>IF(K429&gt;0,IF(ISNUMBER(F429),F429,0)/K429*100,"")</f>
        <v>100</v>
      </c>
      <c r="M429" s="667">
        <f>IF(K429&gt;0,(IF(ISNUMBER(G429),G429,0)+IF(ISNUMBER(H429),H429,0))/K429*100,"")</f>
        <v>0</v>
      </c>
      <c r="N429" s="504">
        <f t="shared" si="144"/>
        <v>2</v>
      </c>
      <c r="O429" s="57"/>
      <c r="P429" s="177">
        <v>9.7000000000000003E-2</v>
      </c>
      <c r="Q429" s="222" t="s">
        <v>42</v>
      </c>
      <c r="R429" s="58"/>
      <c r="S429" s="220" t="s">
        <v>202</v>
      </c>
      <c r="T429" s="220" t="s">
        <v>202</v>
      </c>
      <c r="U429" s="368">
        <v>27</v>
      </c>
      <c r="V429" s="58">
        <v>75.09</v>
      </c>
      <c r="W429" s="368">
        <v>27</v>
      </c>
      <c r="X429" s="58">
        <v>75.09</v>
      </c>
      <c r="Y429" s="58"/>
      <c r="Z429" s="743">
        <v>764</v>
      </c>
      <c r="AA429" s="234">
        <v>347.84479667216527</v>
      </c>
      <c r="AB429" s="763">
        <f>O429/AA429*1000000/365*1000</f>
        <v>0</v>
      </c>
      <c r="AC429" s="174"/>
      <c r="AD429" s="174"/>
      <c r="AE429" s="364"/>
      <c r="AF429" s="174"/>
      <c r="AG429" s="174"/>
      <c r="AH429" s="175"/>
      <c r="AI429" s="174"/>
      <c r="AJ429" s="174"/>
      <c r="AK429" s="174"/>
      <c r="AL429" s="175"/>
      <c r="AM429" s="179">
        <f>K429</f>
        <v>9.5000000000000001E-2</v>
      </c>
      <c r="AN429" s="177">
        <v>9.7000000000000003E-2</v>
      </c>
      <c r="AO429" s="177">
        <v>0.1</v>
      </c>
      <c r="AP429" s="177">
        <v>0.105</v>
      </c>
      <c r="AQ429" s="178">
        <v>0.111</v>
      </c>
      <c r="AR429" s="179">
        <f>AN429</f>
        <v>9.7000000000000003E-2</v>
      </c>
      <c r="AS429" s="177">
        <v>0.10299999999999999</v>
      </c>
      <c r="AT429" s="179">
        <f>AVERAGE(AS429,AV429)</f>
        <v>0.1085</v>
      </c>
      <c r="AU429" s="179"/>
      <c r="AV429" s="177">
        <v>0.114</v>
      </c>
      <c r="AW429" s="177"/>
      <c r="AX429" s="546">
        <v>0.126</v>
      </c>
      <c r="AY429" s="828">
        <v>-3.1E-2</v>
      </c>
      <c r="AZ429" s="164"/>
      <c r="BA429" s="165"/>
      <c r="BB429" s="167"/>
      <c r="BC429" s="120"/>
      <c r="BD429" s="90"/>
      <c r="BE429" s="90"/>
      <c r="BF429" s="90"/>
      <c r="BG429" s="90"/>
      <c r="BH429" s="90"/>
      <c r="BI429" s="90"/>
      <c r="BJ429" s="90"/>
      <c r="BK429" s="90"/>
      <c r="BL429" s="90"/>
      <c r="BM429" s="167"/>
      <c r="BN429" s="167"/>
      <c r="BO429" s="167"/>
      <c r="BP429" s="167"/>
      <c r="BQ429" s="167"/>
      <c r="BR429" s="167"/>
      <c r="BS429" s="167"/>
      <c r="BT429" s="167"/>
      <c r="BU429" s="167"/>
      <c r="BV429" s="167"/>
      <c r="BW429" s="167"/>
      <c r="BX429" s="167"/>
      <c r="BY429" s="167"/>
      <c r="BZ429" s="167"/>
      <c r="CA429" s="167"/>
      <c r="CB429" s="167"/>
      <c r="CC429" s="167"/>
      <c r="CD429" s="167"/>
      <c r="CE429" s="167"/>
      <c r="CF429" s="167"/>
      <c r="CG429" s="167"/>
      <c r="CH429" s="167"/>
      <c r="CI429" s="167"/>
      <c r="CJ429" s="167"/>
      <c r="CK429" s="167"/>
      <c r="CL429" s="167"/>
      <c r="CM429" s="167"/>
      <c r="CN429" s="167"/>
      <c r="CO429" s="167"/>
      <c r="CP429" s="167"/>
      <c r="CQ429" s="167"/>
      <c r="CR429" s="167"/>
      <c r="CS429" s="167"/>
      <c r="CT429" s="167"/>
      <c r="CU429" s="167"/>
      <c r="CV429" s="167"/>
      <c r="CW429" s="167"/>
      <c r="CX429" s="167"/>
      <c r="CY429" s="167"/>
      <c r="CZ429" s="167"/>
      <c r="DA429" s="167"/>
      <c r="DB429" s="167"/>
      <c r="DC429" s="167"/>
      <c r="DD429" s="167"/>
      <c r="DE429" s="167"/>
      <c r="DF429" s="167"/>
      <c r="DG429" s="167"/>
      <c r="DH429" s="167"/>
      <c r="DI429" s="167"/>
      <c r="DJ429" s="167"/>
      <c r="DK429" s="167"/>
      <c r="DL429" s="167"/>
      <c r="DM429" s="167"/>
      <c r="DN429" s="167"/>
      <c r="DO429" s="167"/>
      <c r="DP429" s="167"/>
      <c r="DQ429" s="167"/>
      <c r="DR429" s="167"/>
      <c r="DS429" s="167"/>
      <c r="DT429" s="167"/>
      <c r="DU429" s="167"/>
      <c r="DV429" s="167"/>
      <c r="DW429" s="167"/>
      <c r="DX429" s="167"/>
      <c r="DY429" s="167"/>
      <c r="DZ429" s="167"/>
      <c r="EA429" s="167"/>
      <c r="EB429" s="167"/>
      <c r="EC429" s="167"/>
      <c r="ED429" s="167"/>
      <c r="EE429" s="167"/>
      <c r="EF429" s="167"/>
      <c r="EG429" s="167"/>
      <c r="EH429" s="167"/>
      <c r="EI429" s="167"/>
      <c r="EJ429" s="167"/>
      <c r="EK429" s="167"/>
      <c r="EL429" s="167"/>
      <c r="EM429" s="167"/>
      <c r="EN429" s="167"/>
      <c r="EO429" s="167"/>
      <c r="EP429" s="167"/>
      <c r="EQ429" s="167"/>
      <c r="ER429" s="167"/>
      <c r="ES429" s="167"/>
      <c r="ET429" s="167"/>
      <c r="EU429" s="167"/>
      <c r="EV429" s="167"/>
      <c r="EW429" s="167"/>
      <c r="EX429" s="167"/>
      <c r="EY429" s="167"/>
      <c r="EZ429" s="167"/>
      <c r="FA429" s="167"/>
      <c r="FB429" s="167"/>
      <c r="FC429" s="167"/>
      <c r="FD429" s="167"/>
      <c r="FE429" s="167"/>
      <c r="FF429" s="167"/>
      <c r="FG429" s="167"/>
      <c r="FH429" s="167"/>
      <c r="FI429" s="167"/>
      <c r="FJ429" s="167"/>
      <c r="FK429" s="167"/>
      <c r="FL429" s="167"/>
      <c r="FM429" s="167"/>
      <c r="FN429" s="167"/>
      <c r="FO429" s="167"/>
      <c r="FP429" s="167"/>
      <c r="FQ429" s="167"/>
      <c r="FR429" s="167"/>
      <c r="FS429" s="167"/>
      <c r="FT429" s="167"/>
      <c r="FU429" s="167"/>
      <c r="FV429" s="167"/>
      <c r="FW429" s="167"/>
      <c r="FX429" s="167"/>
      <c r="FY429" s="167"/>
      <c r="FZ429" s="167"/>
      <c r="GA429" s="167"/>
      <c r="GB429" s="167"/>
      <c r="GC429" s="167"/>
      <c r="GD429" s="167"/>
      <c r="GE429" s="167"/>
      <c r="GF429" s="167"/>
      <c r="GG429" s="167"/>
      <c r="GH429" s="167"/>
      <c r="GI429" s="167"/>
      <c r="GJ429" s="167"/>
      <c r="GK429" s="167"/>
      <c r="GL429" s="167"/>
      <c r="GM429" s="167"/>
      <c r="GN429" s="167"/>
      <c r="GO429" s="167"/>
      <c r="GP429" s="167"/>
      <c r="GQ429" s="167"/>
      <c r="GR429" s="167"/>
      <c r="GS429" s="167"/>
      <c r="GT429" s="167"/>
      <c r="GU429" s="167"/>
      <c r="GV429" s="167"/>
      <c r="GW429" s="167"/>
      <c r="GX429" s="167"/>
      <c r="GY429" s="167"/>
      <c r="GZ429" s="167"/>
      <c r="HA429" s="167"/>
      <c r="HB429" s="167"/>
      <c r="HC429" s="167"/>
      <c r="HD429" s="167"/>
      <c r="HE429" s="167"/>
      <c r="HF429" s="167"/>
      <c r="HG429" s="167"/>
      <c r="HH429" s="167"/>
      <c r="HI429" s="167"/>
      <c r="HJ429" s="167"/>
      <c r="HK429" s="167"/>
      <c r="HL429" s="167"/>
      <c r="HM429" s="167"/>
      <c r="HN429" s="167"/>
      <c r="HO429" s="167"/>
      <c r="HP429" s="167"/>
      <c r="HQ429" s="167"/>
      <c r="HR429" s="167"/>
      <c r="HS429" s="167"/>
    </row>
    <row r="430" spans="1:227" s="2" customFormat="1" ht="17.05" customHeight="1" x14ac:dyDescent="0.4">
      <c r="A430" s="868" t="s">
        <v>198</v>
      </c>
      <c r="B430" s="868" t="s">
        <v>276</v>
      </c>
      <c r="C430" s="889" t="s">
        <v>311</v>
      </c>
      <c r="D430" s="168" t="s">
        <v>312</v>
      </c>
      <c r="E430" s="218"/>
      <c r="F430" s="178"/>
      <c r="G430" s="177">
        <v>2.1</v>
      </c>
      <c r="H430" s="177"/>
      <c r="I430" s="177"/>
      <c r="J430" s="177"/>
      <c r="K430" s="179">
        <f>SUM(F430:H430)</f>
        <v>2.1</v>
      </c>
      <c r="L430" s="518">
        <f>IF(K430&gt;0,IF(ISNUMBER(F430),F430,0)/K430*100,"")</f>
        <v>0</v>
      </c>
      <c r="M430" s="667">
        <f>IF(K430&gt;0,(IF(ISNUMBER(G430),G430,0)+IF(ISNUMBER(H430),H430,0))/K430*100,"")</f>
        <v>100</v>
      </c>
      <c r="N430" s="504">
        <f t="shared" si="144"/>
        <v>5</v>
      </c>
      <c r="O430" s="57"/>
      <c r="P430" s="177">
        <v>0.85699999999999998</v>
      </c>
      <c r="Q430" s="222" t="s">
        <v>42</v>
      </c>
      <c r="R430" s="58"/>
      <c r="S430" s="220" t="s">
        <v>202</v>
      </c>
      <c r="T430" s="220" t="s">
        <v>202</v>
      </c>
      <c r="U430" s="368">
        <v>27</v>
      </c>
      <c r="V430" s="58">
        <v>72.11</v>
      </c>
      <c r="W430" s="368">
        <v>27</v>
      </c>
      <c r="X430" s="58">
        <v>72.11</v>
      </c>
      <c r="Y430" s="58">
        <v>28.9</v>
      </c>
      <c r="Z430" s="743">
        <v>5996</v>
      </c>
      <c r="AA430" s="234">
        <v>391.5852577517432</v>
      </c>
      <c r="AB430" s="763">
        <f>O430/AA430*1000000/365*1000</f>
        <v>0</v>
      </c>
      <c r="AC430" s="174"/>
      <c r="AD430" s="174"/>
      <c r="AE430" s="364"/>
      <c r="AF430" s="174"/>
      <c r="AG430" s="174"/>
      <c r="AH430" s="175"/>
      <c r="AI430" s="174"/>
      <c r="AJ430" s="174"/>
      <c r="AK430" s="174"/>
      <c r="AL430" s="175"/>
      <c r="AM430" s="179">
        <f>K430</f>
        <v>2.1</v>
      </c>
      <c r="AN430" s="177">
        <v>0.85699999999999998</v>
      </c>
      <c r="AO430" s="177">
        <v>0.93700000000000006</v>
      </c>
      <c r="AP430" s="177">
        <v>1.087</v>
      </c>
      <c r="AQ430" s="178">
        <v>1.262</v>
      </c>
      <c r="AR430" s="179">
        <f>AN430</f>
        <v>0.85699999999999998</v>
      </c>
      <c r="AS430" s="177">
        <v>0.96499999999999997</v>
      </c>
      <c r="AT430" s="179">
        <f>AVERAGE(AS430,AV430)</f>
        <v>1.0705</v>
      </c>
      <c r="AU430" s="179"/>
      <c r="AV430" s="177">
        <v>1.1759999999999999</v>
      </c>
      <c r="AW430" s="177"/>
      <c r="AX430" s="546">
        <v>1.4339999999999999</v>
      </c>
      <c r="AY430" s="828">
        <v>0.66600000000000004</v>
      </c>
      <c r="AZ430" s="164"/>
      <c r="BA430" s="165"/>
      <c r="BB430" s="167"/>
      <c r="BC430" s="120"/>
      <c r="BD430" s="90"/>
      <c r="BE430" s="90"/>
      <c r="BF430" s="90"/>
      <c r="BG430" s="90"/>
      <c r="BH430" s="90"/>
      <c r="BI430" s="90"/>
      <c r="BJ430" s="90"/>
      <c r="BK430" s="90"/>
      <c r="BL430" s="90"/>
      <c r="BM430" s="167"/>
      <c r="BN430" s="167"/>
      <c r="BO430" s="167"/>
      <c r="BP430" s="167"/>
      <c r="BQ430" s="167"/>
      <c r="BR430" s="167"/>
      <c r="BS430" s="167"/>
      <c r="BT430" s="167"/>
      <c r="BU430" s="167"/>
      <c r="BV430" s="167"/>
      <c r="BW430" s="167"/>
      <c r="BX430" s="167"/>
      <c r="BY430" s="167"/>
      <c r="BZ430" s="167"/>
      <c r="CA430" s="167"/>
      <c r="CB430" s="167"/>
      <c r="CC430" s="167"/>
      <c r="CD430" s="167"/>
      <c r="CE430" s="167"/>
      <c r="CF430" s="167"/>
      <c r="CG430" s="167"/>
      <c r="CH430" s="167"/>
      <c r="CI430" s="167"/>
      <c r="CJ430" s="167"/>
      <c r="CK430" s="167"/>
      <c r="CL430" s="167"/>
      <c r="CM430" s="167"/>
      <c r="CN430" s="167"/>
      <c r="CO430" s="167"/>
      <c r="CP430" s="167"/>
      <c r="CQ430" s="167"/>
      <c r="CR430" s="167"/>
      <c r="CS430" s="167"/>
      <c r="CT430" s="167"/>
      <c r="CU430" s="167"/>
      <c r="CV430" s="167"/>
      <c r="CW430" s="167"/>
      <c r="CX430" s="167"/>
      <c r="CY430" s="167"/>
      <c r="CZ430" s="167"/>
      <c r="DA430" s="167"/>
      <c r="DB430" s="167"/>
      <c r="DC430" s="167"/>
      <c r="DD430" s="167"/>
      <c r="DE430" s="167"/>
      <c r="DF430" s="167"/>
      <c r="DG430" s="167"/>
      <c r="DH430" s="167"/>
      <c r="DI430" s="167"/>
      <c r="DJ430" s="167"/>
      <c r="DK430" s="167"/>
      <c r="DL430" s="167"/>
      <c r="DM430" s="167"/>
      <c r="DN430" s="167"/>
      <c r="DO430" s="167"/>
      <c r="DP430" s="167"/>
      <c r="DQ430" s="167"/>
      <c r="DR430" s="167"/>
      <c r="DS430" s="167"/>
      <c r="DT430" s="167"/>
      <c r="DU430" s="167"/>
      <c r="DV430" s="167"/>
      <c r="DW430" s="167"/>
      <c r="DX430" s="167"/>
      <c r="DY430" s="167"/>
      <c r="DZ430" s="167"/>
      <c r="EA430" s="167"/>
      <c r="EB430" s="167"/>
      <c r="EC430" s="167"/>
      <c r="ED430" s="167"/>
      <c r="EE430" s="167"/>
      <c r="EF430" s="167"/>
      <c r="EG430" s="167"/>
      <c r="EH430" s="167"/>
      <c r="EI430" s="167"/>
      <c r="EJ430" s="167"/>
      <c r="EK430" s="167"/>
      <c r="EL430" s="167"/>
      <c r="EM430" s="167"/>
      <c r="EN430" s="167"/>
      <c r="EO430" s="167"/>
      <c r="EP430" s="167"/>
      <c r="EQ430" s="167"/>
      <c r="ER430" s="167"/>
      <c r="ES430" s="167"/>
      <c r="ET430" s="167"/>
      <c r="EU430" s="167"/>
      <c r="EV430" s="167"/>
      <c r="EW430" s="167"/>
      <c r="EX430" s="167"/>
      <c r="EY430" s="167"/>
      <c r="EZ430" s="167"/>
      <c r="FA430" s="167"/>
      <c r="FB430" s="167"/>
      <c r="FC430" s="167"/>
      <c r="FD430" s="167"/>
      <c r="FE430" s="167"/>
      <c r="FF430" s="167"/>
      <c r="FG430" s="167"/>
      <c r="FH430" s="167"/>
      <c r="FI430" s="167"/>
      <c r="FJ430" s="167"/>
      <c r="FK430" s="167"/>
      <c r="FL430" s="167"/>
      <c r="FM430" s="167"/>
      <c r="FN430" s="167"/>
      <c r="FO430" s="167"/>
      <c r="FP430" s="167"/>
      <c r="FQ430" s="167"/>
      <c r="FR430" s="167"/>
      <c r="FS430" s="167"/>
      <c r="FT430" s="167"/>
      <c r="FU430" s="167"/>
      <c r="FV430" s="167"/>
      <c r="FW430" s="167"/>
      <c r="FX430" s="167"/>
      <c r="FY430" s="167"/>
      <c r="FZ430" s="167"/>
      <c r="GA430" s="167"/>
      <c r="GB430" s="167"/>
      <c r="GC430" s="167"/>
      <c r="GD430" s="167"/>
      <c r="GE430" s="167"/>
      <c r="GF430" s="167"/>
      <c r="GG430" s="167"/>
      <c r="GH430" s="167"/>
      <c r="GI430" s="167"/>
      <c r="GJ430" s="167"/>
      <c r="GK430" s="167"/>
      <c r="GL430" s="167"/>
      <c r="GM430" s="167"/>
      <c r="GN430" s="167"/>
      <c r="GO430" s="167"/>
      <c r="GP430" s="167"/>
      <c r="GQ430" s="167"/>
      <c r="GR430" s="167"/>
      <c r="GS430" s="167"/>
      <c r="GT430" s="167"/>
      <c r="GU430" s="167"/>
      <c r="GV430" s="167"/>
      <c r="GW430" s="167"/>
      <c r="GX430" s="167"/>
      <c r="GY430" s="167"/>
      <c r="GZ430" s="167"/>
      <c r="HA430" s="167"/>
      <c r="HB430" s="167"/>
      <c r="HC430" s="167"/>
      <c r="HD430" s="167"/>
      <c r="HE430" s="167"/>
      <c r="HF430" s="167"/>
      <c r="HG430" s="167"/>
      <c r="HH430" s="167"/>
      <c r="HI430" s="167"/>
      <c r="HJ430" s="167"/>
      <c r="HK430" s="167"/>
      <c r="HL430" s="167"/>
      <c r="HM430" s="167"/>
      <c r="HN430" s="167"/>
      <c r="HO430" s="167"/>
      <c r="HP430" s="167"/>
      <c r="HQ430" s="167"/>
      <c r="HR430" s="167"/>
      <c r="HS430" s="167"/>
    </row>
    <row r="431" spans="1:227" s="2" customFormat="1" ht="17.05" customHeight="1" x14ac:dyDescent="0.4">
      <c r="A431" s="868" t="s">
        <v>198</v>
      </c>
      <c r="B431" s="868" t="s">
        <v>276</v>
      </c>
      <c r="C431" s="377" t="s">
        <v>311</v>
      </c>
      <c r="D431" s="168" t="s">
        <v>313</v>
      </c>
      <c r="E431" s="218"/>
      <c r="F431" s="178"/>
      <c r="G431" s="177">
        <v>4.8600000000000003</v>
      </c>
      <c r="H431" s="177"/>
      <c r="I431" s="177"/>
      <c r="J431" s="177"/>
      <c r="K431" s="179">
        <f>SUM(F431:H431)</f>
        <v>4.8600000000000003</v>
      </c>
      <c r="L431" s="518">
        <f>IF(K431&gt;0,IF(ISNUMBER(F431),F431,0)/K431*100,"")</f>
        <v>0</v>
      </c>
      <c r="M431" s="667">
        <f>IF(K431&gt;0,(IF(ISNUMBER(G431),G431,0)+IF(ISNUMBER(H431),H431,0))/K431*100,"")</f>
        <v>100</v>
      </c>
      <c r="N431" s="504">
        <f t="shared" si="144"/>
        <v>3</v>
      </c>
      <c r="O431" s="57"/>
      <c r="P431" s="177">
        <v>4.4279999999999999</v>
      </c>
      <c r="Q431" s="222" t="s">
        <v>42</v>
      </c>
      <c r="R431" s="58"/>
      <c r="S431" s="220" t="s">
        <v>202</v>
      </c>
      <c r="T431" s="220" t="s">
        <v>202</v>
      </c>
      <c r="U431" s="368">
        <v>27</v>
      </c>
      <c r="V431" s="58">
        <v>71.86</v>
      </c>
      <c r="W431" s="368">
        <v>27</v>
      </c>
      <c r="X431" s="58">
        <v>71.86</v>
      </c>
      <c r="Y431" s="58">
        <f>AVERAGE(52.8,47.5)</f>
        <v>50.15</v>
      </c>
      <c r="Z431" s="743">
        <v>71421</v>
      </c>
      <c r="AA431" s="234">
        <v>169.85910095511221</v>
      </c>
      <c r="AB431" s="763">
        <f>O431/AA431*1000000/365*1000</f>
        <v>0</v>
      </c>
      <c r="AC431" s="174"/>
      <c r="AD431" s="174"/>
      <c r="AE431" s="364" t="s">
        <v>208</v>
      </c>
      <c r="AF431" s="174"/>
      <c r="AG431" s="174"/>
      <c r="AH431" s="175" t="s">
        <v>42</v>
      </c>
      <c r="AI431" s="174"/>
      <c r="AJ431" s="174"/>
      <c r="AK431" s="174"/>
      <c r="AL431" s="175"/>
      <c r="AM431" s="179">
        <f>K431</f>
        <v>4.8600000000000003</v>
      </c>
      <c r="AN431" s="177">
        <v>4.4279999999999999</v>
      </c>
      <c r="AO431" s="177">
        <v>4.9859999999999998</v>
      </c>
      <c r="AP431" s="177">
        <v>6.0780000000000003</v>
      </c>
      <c r="AQ431" s="178">
        <v>7.41</v>
      </c>
      <c r="AR431" s="179">
        <f>AN431</f>
        <v>4.4279999999999999</v>
      </c>
      <c r="AS431" s="177">
        <v>5.2869999999999999</v>
      </c>
      <c r="AT431" s="179">
        <f>AVERAGE(AS431,AV431)</f>
        <v>6.1959999999999997</v>
      </c>
      <c r="AU431" s="179"/>
      <c r="AV431" s="177">
        <v>7.1050000000000004</v>
      </c>
      <c r="AW431" s="177"/>
      <c r="AX431" s="546">
        <v>9.5489999999999995</v>
      </c>
      <c r="AY431" s="828">
        <v>-4.6890000000000001</v>
      </c>
      <c r="AZ431" s="164"/>
      <c r="BA431" s="165"/>
      <c r="BB431" s="167"/>
      <c r="BC431" s="120"/>
      <c r="BD431" s="90"/>
      <c r="BE431" s="90"/>
      <c r="BF431" s="90"/>
      <c r="BG431" s="90"/>
      <c r="BH431" s="90"/>
      <c r="BI431" s="90"/>
      <c r="BJ431" s="90"/>
      <c r="BK431" s="90"/>
      <c r="BL431" s="90"/>
      <c r="BM431" s="167"/>
      <c r="BN431" s="167"/>
      <c r="BO431" s="167"/>
      <c r="BP431" s="167"/>
      <c r="BQ431" s="167"/>
      <c r="BR431" s="167"/>
      <c r="BS431" s="167"/>
      <c r="BT431" s="167"/>
      <c r="BU431" s="167"/>
      <c r="BV431" s="167"/>
      <c r="BW431" s="167"/>
      <c r="BX431" s="167"/>
      <c r="BY431" s="167"/>
      <c r="BZ431" s="167"/>
      <c r="CA431" s="167"/>
      <c r="CB431" s="167"/>
      <c r="CC431" s="167"/>
      <c r="CD431" s="167"/>
      <c r="CE431" s="167"/>
      <c r="CF431" s="167"/>
      <c r="CG431" s="167"/>
      <c r="CH431" s="167"/>
      <c r="CI431" s="167"/>
      <c r="CJ431" s="167"/>
      <c r="CK431" s="167"/>
      <c r="CL431" s="167"/>
      <c r="CM431" s="167"/>
      <c r="CN431" s="167"/>
      <c r="CO431" s="167"/>
      <c r="CP431" s="167"/>
      <c r="CQ431" s="167"/>
      <c r="CR431" s="167"/>
      <c r="CS431" s="167"/>
      <c r="CT431" s="167"/>
      <c r="CU431" s="167"/>
      <c r="CV431" s="167"/>
      <c r="CW431" s="167"/>
      <c r="CX431" s="167"/>
      <c r="CY431" s="167"/>
      <c r="CZ431" s="167"/>
      <c r="DA431" s="167"/>
      <c r="DB431" s="167"/>
      <c r="DC431" s="167"/>
      <c r="DD431" s="167"/>
      <c r="DE431" s="167"/>
      <c r="DF431" s="167"/>
      <c r="DG431" s="167"/>
      <c r="DH431" s="167"/>
      <c r="DI431" s="167"/>
      <c r="DJ431" s="167"/>
      <c r="DK431" s="167"/>
      <c r="DL431" s="167"/>
      <c r="DM431" s="167"/>
      <c r="DN431" s="167"/>
      <c r="DO431" s="167"/>
      <c r="DP431" s="167"/>
      <c r="DQ431" s="167"/>
      <c r="DR431" s="167"/>
      <c r="DS431" s="167"/>
      <c r="DT431" s="167"/>
      <c r="DU431" s="167"/>
      <c r="DV431" s="167"/>
      <c r="DW431" s="167"/>
      <c r="DX431" s="167"/>
      <c r="DY431" s="167"/>
      <c r="DZ431" s="167"/>
      <c r="EA431" s="167"/>
      <c r="EB431" s="167"/>
      <c r="EC431" s="167"/>
      <c r="ED431" s="167"/>
      <c r="EE431" s="167"/>
      <c r="EF431" s="167"/>
      <c r="EG431" s="167"/>
      <c r="EH431" s="167"/>
      <c r="EI431" s="167"/>
      <c r="EJ431" s="167"/>
      <c r="EK431" s="167"/>
      <c r="EL431" s="167"/>
      <c r="EM431" s="167"/>
      <c r="EN431" s="167"/>
      <c r="EO431" s="167"/>
      <c r="EP431" s="167"/>
      <c r="EQ431" s="167"/>
      <c r="ER431" s="167"/>
      <c r="ES431" s="167"/>
      <c r="ET431" s="167"/>
      <c r="EU431" s="167"/>
      <c r="EV431" s="167"/>
      <c r="EW431" s="167"/>
      <c r="EX431" s="167"/>
      <c r="EY431" s="167"/>
      <c r="EZ431" s="167"/>
      <c r="FA431" s="167"/>
      <c r="FB431" s="167"/>
      <c r="FC431" s="167"/>
      <c r="FD431" s="167"/>
      <c r="FE431" s="167"/>
      <c r="FF431" s="167"/>
      <c r="FG431" s="167"/>
      <c r="FH431" s="167"/>
      <c r="FI431" s="167"/>
      <c r="FJ431" s="167"/>
      <c r="FK431" s="167"/>
      <c r="FL431" s="167"/>
      <c r="FM431" s="167"/>
      <c r="FN431" s="167"/>
      <c r="FO431" s="167"/>
      <c r="FP431" s="167"/>
      <c r="FQ431" s="167"/>
      <c r="FR431" s="167"/>
      <c r="FS431" s="167"/>
      <c r="FT431" s="167"/>
      <c r="FU431" s="167"/>
      <c r="FV431" s="167"/>
      <c r="FW431" s="167"/>
      <c r="FX431" s="167"/>
      <c r="FY431" s="167"/>
      <c r="FZ431" s="167"/>
      <c r="GA431" s="167"/>
      <c r="GB431" s="167"/>
      <c r="GC431" s="167"/>
      <c r="GD431" s="167"/>
      <c r="GE431" s="167"/>
      <c r="GF431" s="167"/>
      <c r="GG431" s="167"/>
      <c r="GH431" s="167"/>
      <c r="GI431" s="167"/>
      <c r="GJ431" s="167"/>
      <c r="GK431" s="167"/>
      <c r="GL431" s="167"/>
      <c r="GM431" s="167"/>
      <c r="GN431" s="167"/>
      <c r="GO431" s="167"/>
      <c r="GP431" s="167"/>
      <c r="GQ431" s="167"/>
      <c r="GR431" s="167"/>
      <c r="GS431" s="167"/>
      <c r="GT431" s="167"/>
      <c r="GU431" s="167"/>
      <c r="GV431" s="167"/>
      <c r="GW431" s="167"/>
      <c r="GX431" s="167"/>
      <c r="GY431" s="167"/>
      <c r="GZ431" s="167"/>
      <c r="HA431" s="167"/>
      <c r="HB431" s="167"/>
      <c r="HC431" s="167"/>
      <c r="HD431" s="167"/>
      <c r="HE431" s="167"/>
      <c r="HF431" s="167"/>
      <c r="HG431" s="167"/>
      <c r="HH431" s="167"/>
      <c r="HI431" s="167"/>
      <c r="HJ431" s="167"/>
      <c r="HK431" s="167"/>
      <c r="HL431" s="167"/>
      <c r="HM431" s="167"/>
      <c r="HN431" s="167"/>
      <c r="HO431" s="167"/>
      <c r="HP431" s="167"/>
      <c r="HQ431" s="167"/>
      <c r="HR431" s="167"/>
      <c r="HS431" s="167"/>
    </row>
    <row r="432" spans="1:227" s="2" customFormat="1" ht="17.05" customHeight="1" thickBot="1" x14ac:dyDescent="0.45">
      <c r="A432" s="868" t="s">
        <v>1134</v>
      </c>
      <c r="B432" s="868" t="s">
        <v>1135</v>
      </c>
      <c r="C432" s="887" t="s">
        <v>1146</v>
      </c>
      <c r="D432" s="1330" t="s">
        <v>1161</v>
      </c>
      <c r="E432" s="1346" t="s">
        <v>1160</v>
      </c>
      <c r="F432" s="1362"/>
      <c r="G432" s="308"/>
      <c r="H432" s="1376"/>
      <c r="I432" s="308"/>
      <c r="J432" s="308"/>
      <c r="K432" s="309">
        <f t="shared" ref="K432:K457" si="157">IF(ISNUMBER(F432),F432,0)+IF(ISNUMBER(G432),G432,0)+IF(ISNUMBER(H432),H432,0)</f>
        <v>0</v>
      </c>
      <c r="L432" s="522" t="str">
        <f t="shared" ref="L432:L457" si="158">IF(IF(ISNUMBER(K432),K432,0)&gt;0,IF(ISNUMBER(F432),F432,0)/K432*100,"")</f>
        <v/>
      </c>
      <c r="M432" s="523" t="str">
        <f t="shared" ref="M432:M457" si="159">IF(IF(ISNUMBER(K432),K432,0)&gt;0,(IF(ISNUMBER(G432),G432,0)+IF(ISNUMBER(H432),H432,0))/K432*100,"")</f>
        <v/>
      </c>
      <c r="N432" s="508">
        <f t="shared" si="144"/>
        <v>1</v>
      </c>
      <c r="O432" s="676"/>
      <c r="P432" s="536">
        <f t="shared" ref="P432:P457" si="160">AQ432</f>
        <v>0</v>
      </c>
      <c r="Q432" s="310" t="s">
        <v>42</v>
      </c>
      <c r="R432" s="311"/>
      <c r="S432" s="312"/>
      <c r="T432" s="313"/>
      <c r="U432" s="249"/>
      <c r="V432" s="311"/>
      <c r="W432" s="311"/>
      <c r="X432" s="311"/>
      <c r="Y432" s="311"/>
      <c r="Z432" s="314"/>
      <c r="AA432" s="315"/>
      <c r="AB432" s="316"/>
      <c r="AC432" s="316"/>
      <c r="AD432" s="316"/>
      <c r="AE432" s="316"/>
      <c r="AF432" s="316"/>
      <c r="AG432" s="316"/>
      <c r="AH432" s="317"/>
      <c r="AI432" s="379"/>
      <c r="AJ432" s="379"/>
      <c r="AK432" s="379"/>
      <c r="AL432" s="380"/>
      <c r="AM432" s="381"/>
      <c r="AN432" s="379"/>
      <c r="AO432" s="309"/>
      <c r="AP432" s="319"/>
      <c r="AQ432" s="320"/>
      <c r="AR432" s="309"/>
      <c r="AS432" s="309"/>
      <c r="AT432" s="309"/>
      <c r="AU432" s="309"/>
      <c r="AV432" s="319"/>
      <c r="AW432" s="560">
        <f t="shared" ref="AW432:AW457" si="161">K432-AT432</f>
        <v>0</v>
      </c>
      <c r="AX432" s="553"/>
      <c r="AY432" s="167"/>
      <c r="AZ432" s="167"/>
      <c r="BA432" s="167"/>
      <c r="BB432" s="167"/>
      <c r="BC432" s="90"/>
      <c r="BD432" s="90"/>
    </row>
    <row r="433" spans="1:227" s="334" customFormat="1" ht="17.05" customHeight="1" thickTop="1" thickBot="1" x14ac:dyDescent="0.45">
      <c r="A433" s="868" t="s">
        <v>1134</v>
      </c>
      <c r="B433" s="868" t="s">
        <v>1135</v>
      </c>
      <c r="C433" s="915" t="s">
        <v>1146</v>
      </c>
      <c r="D433" s="1148" t="s">
        <v>1147</v>
      </c>
      <c r="E433" s="1155"/>
      <c r="F433" s="1174">
        <v>8.3000000000000004E-2</v>
      </c>
      <c r="G433" s="322"/>
      <c r="H433" s="1184">
        <v>0</v>
      </c>
      <c r="I433" s="322"/>
      <c r="J433" s="322"/>
      <c r="K433" s="323">
        <f t="shared" si="157"/>
        <v>8.3000000000000004E-2</v>
      </c>
      <c r="L433" s="520">
        <f t="shared" si="158"/>
        <v>100</v>
      </c>
      <c r="M433" s="521">
        <f t="shared" si="159"/>
        <v>0</v>
      </c>
      <c r="N433" s="348">
        <f t="shared" si="144"/>
        <v>2</v>
      </c>
      <c r="O433" s="324"/>
      <c r="P433" s="538">
        <f t="shared" si="160"/>
        <v>0.109</v>
      </c>
      <c r="Q433" s="326" t="s">
        <v>42</v>
      </c>
      <c r="R433" s="324"/>
      <c r="S433" s="438"/>
      <c r="T433" s="439"/>
      <c r="U433" s="440"/>
      <c r="V433" s="324"/>
      <c r="W433" s="324"/>
      <c r="X433" s="324"/>
      <c r="Y433" s="324"/>
      <c r="Z433" s="441">
        <v>1687</v>
      </c>
      <c r="AA433" s="327">
        <f t="shared" ref="AA433:AA457" si="162">AR433/Z433*1000000000/365</f>
        <v>194.882704971945</v>
      </c>
      <c r="AB433" s="442"/>
      <c r="AC433" s="442"/>
      <c r="AD433" s="442"/>
      <c r="AE433" s="442"/>
      <c r="AF433" s="442"/>
      <c r="AG433" s="442"/>
      <c r="AH433" s="540"/>
      <c r="AI433" s="328">
        <v>1705</v>
      </c>
      <c r="AJ433" s="328">
        <v>1722</v>
      </c>
      <c r="AK433" s="328">
        <v>1744</v>
      </c>
      <c r="AL433" s="329"/>
      <c r="AM433" s="443"/>
      <c r="AN433" s="328"/>
      <c r="AO433" s="323"/>
      <c r="AP433" s="330"/>
      <c r="AQ433" s="331">
        <v>0.109</v>
      </c>
      <c r="AR433" s="323">
        <v>0.12</v>
      </c>
      <c r="AS433" s="323">
        <v>0.125</v>
      </c>
      <c r="AT433" s="323">
        <v>0.127</v>
      </c>
      <c r="AU433" s="323"/>
      <c r="AV433" s="330"/>
      <c r="AW433" s="561">
        <f t="shared" si="161"/>
        <v>-4.3999999999999997E-2</v>
      </c>
      <c r="AX433" s="550"/>
      <c r="AY433" s="167"/>
      <c r="AZ433" s="167"/>
      <c r="BA433" s="167"/>
      <c r="BB433" s="167"/>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row>
    <row r="434" spans="1:227" s="334" customFormat="1" ht="17.05" customHeight="1" thickTop="1" thickBot="1" x14ac:dyDescent="0.45">
      <c r="A434" s="868" t="s">
        <v>1134</v>
      </c>
      <c r="B434" s="868" t="s">
        <v>1135</v>
      </c>
      <c r="C434" s="915" t="s">
        <v>1146</v>
      </c>
      <c r="D434" s="269" t="s">
        <v>1149</v>
      </c>
      <c r="E434" s="606"/>
      <c r="F434" s="446">
        <v>0.27</v>
      </c>
      <c r="G434" s="124"/>
      <c r="H434" s="447">
        <v>0</v>
      </c>
      <c r="I434" s="124"/>
      <c r="J434" s="124"/>
      <c r="K434" s="252">
        <f t="shared" si="157"/>
        <v>0.27</v>
      </c>
      <c r="L434" s="520">
        <f t="shared" si="158"/>
        <v>100</v>
      </c>
      <c r="M434" s="521">
        <f t="shared" si="159"/>
        <v>0</v>
      </c>
      <c r="N434" s="509">
        <f t="shared" si="144"/>
        <v>5</v>
      </c>
      <c r="O434" s="254"/>
      <c r="P434" s="534">
        <f t="shared" si="160"/>
        <v>9.8000000000000004E-2</v>
      </c>
      <c r="Q434" s="227" t="s">
        <v>42</v>
      </c>
      <c r="R434" s="254"/>
      <c r="S434" s="305"/>
      <c r="T434" s="306"/>
      <c r="U434" s="90"/>
      <c r="V434" s="254"/>
      <c r="W434" s="254"/>
      <c r="X434" s="254"/>
      <c r="Y434" s="254"/>
      <c r="Z434" s="258">
        <v>2665</v>
      </c>
      <c r="AA434" s="259">
        <f t="shared" si="162"/>
        <v>120.28065486134314</v>
      </c>
      <c r="AB434" s="260"/>
      <c r="AC434" s="260"/>
      <c r="AD434" s="260"/>
      <c r="AE434" s="260"/>
      <c r="AF434" s="260"/>
      <c r="AG434" s="260"/>
      <c r="AH434" s="121"/>
      <c r="AI434" s="261">
        <v>2765</v>
      </c>
      <c r="AJ434" s="261">
        <v>2846</v>
      </c>
      <c r="AK434" s="261">
        <v>2918</v>
      </c>
      <c r="AL434" s="342"/>
      <c r="AM434" s="371"/>
      <c r="AN434" s="261"/>
      <c r="AO434" s="252"/>
      <c r="AP434" s="263"/>
      <c r="AQ434" s="264">
        <v>9.8000000000000004E-2</v>
      </c>
      <c r="AR434" s="252">
        <v>0.11700000000000001</v>
      </c>
      <c r="AS434" s="252">
        <v>0.128</v>
      </c>
      <c r="AT434" s="252">
        <v>0.13200000000000001</v>
      </c>
      <c r="AU434" s="252"/>
      <c r="AV434" s="263"/>
      <c r="AW434" s="557">
        <f t="shared" si="161"/>
        <v>0.13800000000000001</v>
      </c>
      <c r="AX434" s="551"/>
      <c r="AY434" s="167"/>
      <c r="AZ434" s="167"/>
      <c r="BA434" s="296"/>
      <c r="BB434" s="296"/>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row>
    <row r="435" spans="1:227" s="334" customFormat="1" ht="17.05" customHeight="1" thickTop="1" x14ac:dyDescent="0.4">
      <c r="A435" s="868" t="s">
        <v>1134</v>
      </c>
      <c r="B435" s="868" t="s">
        <v>1135</v>
      </c>
      <c r="C435" s="915" t="s">
        <v>1146</v>
      </c>
      <c r="D435" s="482" t="s">
        <v>1152</v>
      </c>
      <c r="E435" s="625"/>
      <c r="F435" s="1175">
        <v>0.94</v>
      </c>
      <c r="G435" s="346"/>
      <c r="H435" s="1185">
        <v>0</v>
      </c>
      <c r="I435" s="346"/>
      <c r="J435" s="346"/>
      <c r="K435" s="347">
        <f t="shared" si="157"/>
        <v>0.94</v>
      </c>
      <c r="L435" s="526">
        <f t="shared" si="158"/>
        <v>100</v>
      </c>
      <c r="M435" s="527">
        <f t="shared" si="159"/>
        <v>0</v>
      </c>
      <c r="N435" s="348">
        <f t="shared" si="144"/>
        <v>2</v>
      </c>
      <c r="O435" s="349"/>
      <c r="P435" s="535">
        <f t="shared" si="160"/>
        <v>3.698</v>
      </c>
      <c r="Q435" s="350" t="s">
        <v>42</v>
      </c>
      <c r="R435" s="349"/>
      <c r="S435" s="356"/>
      <c r="T435" s="357"/>
      <c r="U435" s="358"/>
      <c r="V435" s="349"/>
      <c r="W435" s="349"/>
      <c r="X435" s="349"/>
      <c r="Y435" s="349"/>
      <c r="Z435" s="359">
        <v>85439</v>
      </c>
      <c r="AA435" s="351">
        <f t="shared" si="162"/>
        <v>137.53303446326441</v>
      </c>
      <c r="AB435" s="360"/>
      <c r="AC435" s="360"/>
      <c r="AD435" s="360"/>
      <c r="AE435" s="360"/>
      <c r="AF435" s="360"/>
      <c r="AG435" s="360"/>
      <c r="AH435" s="361"/>
      <c r="AI435" s="352">
        <v>88047</v>
      </c>
      <c r="AJ435" s="352">
        <v>90220</v>
      </c>
      <c r="AK435" s="352">
        <v>92271</v>
      </c>
      <c r="AL435" s="353"/>
      <c r="AM435" s="811"/>
      <c r="AN435" s="352"/>
      <c r="AO435" s="347"/>
      <c r="AP435" s="354"/>
      <c r="AQ435" s="355">
        <v>3.698</v>
      </c>
      <c r="AR435" s="347">
        <v>4.2889999999999997</v>
      </c>
      <c r="AS435" s="347">
        <v>4.641</v>
      </c>
      <c r="AT435" s="347">
        <v>4.7460000000000004</v>
      </c>
      <c r="AU435" s="347"/>
      <c r="AV435" s="354"/>
      <c r="AW435" s="562">
        <f t="shared" si="161"/>
        <v>-3.8060000000000005</v>
      </c>
      <c r="AX435" s="555"/>
      <c r="AY435" s="167"/>
      <c r="AZ435" s="167"/>
      <c r="BA435" s="296"/>
      <c r="BB435" s="296"/>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row>
    <row r="436" spans="1:227" s="2" customFormat="1" ht="17.05" customHeight="1" x14ac:dyDescent="0.4">
      <c r="A436" s="868" t="s">
        <v>1134</v>
      </c>
      <c r="B436" s="868" t="s">
        <v>1135</v>
      </c>
      <c r="C436" s="908" t="s">
        <v>1146</v>
      </c>
      <c r="D436" s="938" t="s">
        <v>1157</v>
      </c>
      <c r="E436" s="606"/>
      <c r="F436" s="446">
        <v>0.08</v>
      </c>
      <c r="G436" s="124"/>
      <c r="H436" s="447">
        <v>0</v>
      </c>
      <c r="I436" s="124"/>
      <c r="J436" s="124"/>
      <c r="K436" s="252">
        <f t="shared" si="157"/>
        <v>0.08</v>
      </c>
      <c r="L436" s="520">
        <f t="shared" si="158"/>
        <v>100</v>
      </c>
      <c r="M436" s="521">
        <f t="shared" si="159"/>
        <v>0</v>
      </c>
      <c r="N436" s="348">
        <f t="shared" si="144"/>
        <v>3</v>
      </c>
      <c r="O436" s="673"/>
      <c r="P436" s="534">
        <f t="shared" si="160"/>
        <v>7.0999999999999994E-2</v>
      </c>
      <c r="Q436" s="227" t="s">
        <v>42</v>
      </c>
      <c r="R436" s="254"/>
      <c r="S436" s="305"/>
      <c r="T436" s="306"/>
      <c r="U436" s="90"/>
      <c r="V436" s="254"/>
      <c r="W436" s="254"/>
      <c r="X436" s="254"/>
      <c r="Y436" s="254"/>
      <c r="Z436" s="258">
        <v>1108</v>
      </c>
      <c r="AA436" s="259">
        <f t="shared" si="162"/>
        <v>192.86879976262304</v>
      </c>
      <c r="AB436" s="260"/>
      <c r="AC436" s="260"/>
      <c r="AD436" s="260"/>
      <c r="AE436" s="260"/>
      <c r="AF436" s="260"/>
      <c r="AG436" s="260"/>
      <c r="AH436" s="121"/>
      <c r="AI436" s="261">
        <v>1121</v>
      </c>
      <c r="AJ436" s="261">
        <v>1134</v>
      </c>
      <c r="AK436" s="261">
        <v>1152</v>
      </c>
      <c r="AL436" s="342"/>
      <c r="AM436" s="371"/>
      <c r="AN436" s="261"/>
      <c r="AO436" s="252"/>
      <c r="AP436" s="263"/>
      <c r="AQ436" s="264">
        <v>7.0999999999999994E-2</v>
      </c>
      <c r="AR436" s="252">
        <v>7.8E-2</v>
      </c>
      <c r="AS436" s="252">
        <v>8.2000000000000003E-2</v>
      </c>
      <c r="AT436" s="252">
        <v>8.3000000000000004E-2</v>
      </c>
      <c r="AU436" s="252"/>
      <c r="AV436" s="263"/>
      <c r="AW436" s="557">
        <f t="shared" si="161"/>
        <v>-3.0000000000000027E-3</v>
      </c>
      <c r="AX436" s="551"/>
      <c r="AY436" s="167"/>
      <c r="AZ436" s="167"/>
      <c r="BA436" s="296"/>
      <c r="BB436" s="296"/>
      <c r="BC436" s="90"/>
      <c r="BD436" s="90"/>
    </row>
    <row r="437" spans="1:227" s="2" customFormat="1" ht="17.05" customHeight="1" x14ac:dyDescent="0.4">
      <c r="A437" s="868" t="s">
        <v>1134</v>
      </c>
      <c r="B437" s="868" t="s">
        <v>1135</v>
      </c>
      <c r="C437" s="908" t="s">
        <v>1146</v>
      </c>
      <c r="D437" s="456" t="s">
        <v>1159</v>
      </c>
      <c r="E437" s="606" t="s">
        <v>1160</v>
      </c>
      <c r="F437" s="457">
        <v>0.06</v>
      </c>
      <c r="G437" s="124"/>
      <c r="H437" s="458">
        <v>0</v>
      </c>
      <c r="I437" s="124"/>
      <c r="J437" s="124"/>
      <c r="K437" s="252">
        <f t="shared" si="157"/>
        <v>0.06</v>
      </c>
      <c r="L437" s="520">
        <f t="shared" si="158"/>
        <v>100</v>
      </c>
      <c r="M437" s="521">
        <f t="shared" si="159"/>
        <v>0</v>
      </c>
      <c r="N437" s="504">
        <f t="shared" si="144"/>
        <v>2</v>
      </c>
      <c r="O437" s="676"/>
      <c r="P437" s="534">
        <f t="shared" si="160"/>
        <v>0.09</v>
      </c>
      <c r="Q437" s="227" t="s">
        <v>42</v>
      </c>
      <c r="R437" s="254"/>
      <c r="S437" s="305"/>
      <c r="T437" s="306"/>
      <c r="U437" s="90"/>
      <c r="V437" s="254"/>
      <c r="W437" s="254"/>
      <c r="X437" s="254"/>
      <c r="Y437" s="254"/>
      <c r="Z437" s="258">
        <v>2228</v>
      </c>
      <c r="AA437" s="259">
        <f t="shared" si="162"/>
        <v>122.967954551044</v>
      </c>
      <c r="AB437" s="260"/>
      <c r="AC437" s="260"/>
      <c r="AD437" s="260"/>
      <c r="AE437" s="260"/>
      <c r="AF437" s="260"/>
      <c r="AG437" s="260"/>
      <c r="AH437" s="121"/>
      <c r="AI437" s="261">
        <v>2132</v>
      </c>
      <c r="AJ437" s="261">
        <v>2379</v>
      </c>
      <c r="AK437" s="261">
        <v>2441</v>
      </c>
      <c r="AL437" s="342"/>
      <c r="AM437" s="371"/>
      <c r="AN437" s="261"/>
      <c r="AO437" s="252"/>
      <c r="AP437" s="263"/>
      <c r="AQ437" s="264">
        <v>0.09</v>
      </c>
      <c r="AR437" s="252">
        <v>0.1</v>
      </c>
      <c r="AS437" s="252">
        <v>0.11</v>
      </c>
      <c r="AT437" s="252">
        <v>0.12</v>
      </c>
      <c r="AU437" s="252"/>
      <c r="AV437" s="263"/>
      <c r="AW437" s="557">
        <f t="shared" si="161"/>
        <v>-0.06</v>
      </c>
      <c r="AX437" s="551"/>
      <c r="AY437" s="167"/>
      <c r="AZ437" s="167"/>
      <c r="BA437" s="296"/>
      <c r="BB437" s="296"/>
    </row>
    <row r="438" spans="1:227" s="2" customFormat="1" ht="17.05" customHeight="1" x14ac:dyDescent="0.4">
      <c r="A438" s="868" t="s">
        <v>1134</v>
      </c>
      <c r="B438" s="868" t="s">
        <v>1135</v>
      </c>
      <c r="C438" s="908" t="s">
        <v>1146</v>
      </c>
      <c r="D438" s="269" t="s">
        <v>1155</v>
      </c>
      <c r="E438" s="606"/>
      <c r="F438" s="446">
        <v>0.83699999999999997</v>
      </c>
      <c r="G438" s="124"/>
      <c r="H438" s="447">
        <v>0.33600000000000002</v>
      </c>
      <c r="I438" s="124"/>
      <c r="J438" s="124"/>
      <c r="K438" s="252">
        <f t="shared" si="157"/>
        <v>1.173</v>
      </c>
      <c r="L438" s="520">
        <f t="shared" si="158"/>
        <v>71.355498721227619</v>
      </c>
      <c r="M438" s="521">
        <f t="shared" si="159"/>
        <v>28.644501278772378</v>
      </c>
      <c r="N438" s="504">
        <f t="shared" si="144"/>
        <v>2</v>
      </c>
      <c r="O438" s="676"/>
      <c r="P438" s="534">
        <f t="shared" si="160"/>
        <v>1.254</v>
      </c>
      <c r="Q438" s="227" t="s">
        <v>42</v>
      </c>
      <c r="R438" s="254"/>
      <c r="S438" s="305"/>
      <c r="T438" s="306"/>
      <c r="U438" s="90"/>
      <c r="V438" s="254"/>
      <c r="W438" s="254"/>
      <c r="X438" s="254"/>
      <c r="Y438" s="254"/>
      <c r="Z438" s="258">
        <v>33710</v>
      </c>
      <c r="AA438" s="259">
        <f t="shared" si="162"/>
        <v>120.52843959151994</v>
      </c>
      <c r="AB438" s="260"/>
      <c r="AC438" s="260"/>
      <c r="AD438" s="260"/>
      <c r="AE438" s="260"/>
      <c r="AF438" s="260"/>
      <c r="AG438" s="260"/>
      <c r="AH438" s="121"/>
      <c r="AI438" s="261">
        <v>34784</v>
      </c>
      <c r="AJ438" s="261">
        <v>35672</v>
      </c>
      <c r="AK438" s="261">
        <v>36503</v>
      </c>
      <c r="AL438" s="342"/>
      <c r="AM438" s="371"/>
      <c r="AN438" s="261"/>
      <c r="AO438" s="252"/>
      <c r="AP438" s="263"/>
      <c r="AQ438" s="264">
        <v>1.254</v>
      </c>
      <c r="AR438" s="252">
        <v>1.4830000000000001</v>
      </c>
      <c r="AS438" s="252">
        <v>1.6180000000000001</v>
      </c>
      <c r="AT438" s="252">
        <v>1.655</v>
      </c>
      <c r="AU438" s="252"/>
      <c r="AV438" s="263"/>
      <c r="AW438" s="557">
        <f t="shared" si="161"/>
        <v>-0.48199999999999998</v>
      </c>
      <c r="AX438" s="551"/>
      <c r="AY438" s="167"/>
      <c r="AZ438" s="167"/>
      <c r="BA438" s="296"/>
      <c r="BB438" s="296"/>
      <c r="BC438" s="90"/>
      <c r="BD438" s="90"/>
    </row>
    <row r="439" spans="1:227" s="2" customFormat="1" ht="17.05" customHeight="1" x14ac:dyDescent="0.4">
      <c r="A439" s="868" t="s">
        <v>1134</v>
      </c>
      <c r="B439" s="868" t="s">
        <v>1135</v>
      </c>
      <c r="C439" s="908" t="s">
        <v>1146</v>
      </c>
      <c r="D439" s="269" t="s">
        <v>1156</v>
      </c>
      <c r="E439" s="606"/>
      <c r="F439" s="446">
        <v>0.313</v>
      </c>
      <c r="G439" s="124"/>
      <c r="H439" s="447">
        <v>0.126</v>
      </c>
      <c r="I439" s="124"/>
      <c r="J439" s="124"/>
      <c r="K439" s="252">
        <f t="shared" si="157"/>
        <v>0.439</v>
      </c>
      <c r="L439" s="520">
        <f t="shared" si="158"/>
        <v>71.29840546697038</v>
      </c>
      <c r="M439" s="521">
        <f t="shared" si="159"/>
        <v>28.701594533029613</v>
      </c>
      <c r="N439" s="504">
        <f t="shared" si="144"/>
        <v>2</v>
      </c>
      <c r="O439" s="676"/>
      <c r="P439" s="534">
        <f t="shared" si="160"/>
        <v>0.45900000000000002</v>
      </c>
      <c r="Q439" s="227" t="s">
        <v>42</v>
      </c>
      <c r="R439" s="254"/>
      <c r="S439" s="305"/>
      <c r="T439" s="306"/>
      <c r="U439" s="90"/>
      <c r="V439" s="254"/>
      <c r="W439" s="254"/>
      <c r="X439" s="254"/>
      <c r="Y439" s="254"/>
      <c r="Z439" s="258">
        <v>11116</v>
      </c>
      <c r="AA439" s="259">
        <f t="shared" si="162"/>
        <v>133.33859129380332</v>
      </c>
      <c r="AB439" s="260"/>
      <c r="AC439" s="260"/>
      <c r="AD439" s="260"/>
      <c r="AE439" s="260"/>
      <c r="AF439" s="260"/>
      <c r="AG439" s="260"/>
      <c r="AH439" s="121"/>
      <c r="AI439" s="261">
        <v>11438</v>
      </c>
      <c r="AJ439" s="261">
        <v>11712</v>
      </c>
      <c r="AK439" s="261">
        <v>11972</v>
      </c>
      <c r="AL439" s="342"/>
      <c r="AM439" s="371"/>
      <c r="AN439" s="261"/>
      <c r="AO439" s="252"/>
      <c r="AP439" s="263"/>
      <c r="AQ439" s="264">
        <v>0.45900000000000002</v>
      </c>
      <c r="AR439" s="252">
        <v>0.54100000000000004</v>
      </c>
      <c r="AS439" s="252">
        <v>0.58899999999999997</v>
      </c>
      <c r="AT439" s="252">
        <v>0.60299999999999998</v>
      </c>
      <c r="AU439" s="252"/>
      <c r="AV439" s="263"/>
      <c r="AW439" s="557">
        <f t="shared" si="161"/>
        <v>-0.16399999999999998</v>
      </c>
      <c r="AX439" s="551"/>
      <c r="AY439" s="167"/>
      <c r="AZ439" s="167"/>
      <c r="BA439" s="296"/>
      <c r="BB439" s="296"/>
    </row>
    <row r="440" spans="1:227" s="2" customFormat="1" ht="17.05" customHeight="1" x14ac:dyDescent="0.4">
      <c r="A440" s="868" t="s">
        <v>1134</v>
      </c>
      <c r="B440" s="868" t="s">
        <v>1135</v>
      </c>
      <c r="C440" s="908" t="s">
        <v>1146</v>
      </c>
      <c r="D440" s="448" t="s">
        <v>1150</v>
      </c>
      <c r="E440" s="615"/>
      <c r="F440" s="450">
        <v>6.96</v>
      </c>
      <c r="G440" s="124"/>
      <c r="H440" s="451">
        <v>8.7759999999999998</v>
      </c>
      <c r="I440" s="124"/>
      <c r="J440" s="124"/>
      <c r="K440" s="252">
        <f t="shared" si="157"/>
        <v>15.736000000000001</v>
      </c>
      <c r="L440" s="520">
        <f t="shared" si="158"/>
        <v>44.22979156075241</v>
      </c>
      <c r="M440" s="521">
        <f t="shared" si="159"/>
        <v>55.770208439247583</v>
      </c>
      <c r="N440" s="504">
        <f t="shared" si="144"/>
        <v>5</v>
      </c>
      <c r="O440" s="676"/>
      <c r="P440" s="534">
        <f t="shared" si="160"/>
        <v>10.643000000000001</v>
      </c>
      <c r="Q440" s="227" t="s">
        <v>42</v>
      </c>
      <c r="R440" s="254"/>
      <c r="S440" s="305"/>
      <c r="T440" s="306"/>
      <c r="U440" s="90"/>
      <c r="V440" s="254"/>
      <c r="W440" s="254"/>
      <c r="X440" s="254"/>
      <c r="Y440" s="254"/>
      <c r="Z440" s="258">
        <v>304471</v>
      </c>
      <c r="AA440" s="259">
        <f t="shared" si="162"/>
        <v>105.28928616050575</v>
      </c>
      <c r="AB440" s="260"/>
      <c r="AC440" s="260"/>
      <c r="AD440" s="260"/>
      <c r="AE440" s="260"/>
      <c r="AF440" s="260"/>
      <c r="AG440" s="260"/>
      <c r="AH440" s="121"/>
      <c r="AI440" s="261">
        <v>313123</v>
      </c>
      <c r="AJ440" s="261">
        <v>320052</v>
      </c>
      <c r="AK440" s="261">
        <v>326542</v>
      </c>
      <c r="AL440" s="342">
        <v>333219</v>
      </c>
      <c r="AM440" s="371"/>
      <c r="AN440" s="261"/>
      <c r="AO440" s="252"/>
      <c r="AP440" s="263"/>
      <c r="AQ440" s="264">
        <v>10.643000000000001</v>
      </c>
      <c r="AR440" s="252">
        <v>11.701000000000001</v>
      </c>
      <c r="AS440" s="252">
        <v>12.702</v>
      </c>
      <c r="AT440" s="252">
        <v>12.933</v>
      </c>
      <c r="AU440" s="252">
        <v>13.170999999999999</v>
      </c>
      <c r="AV440" s="263"/>
      <c r="AW440" s="557">
        <f t="shared" si="161"/>
        <v>2.8030000000000008</v>
      </c>
      <c r="AX440" s="551"/>
      <c r="AY440" s="167"/>
      <c r="AZ440" s="167"/>
      <c r="BA440" s="296"/>
      <c r="BB440" s="296"/>
      <c r="BC440" s="90"/>
      <c r="BD440" s="90"/>
    </row>
    <row r="441" spans="1:227" s="2" customFormat="1" ht="17.05" customHeight="1" x14ac:dyDescent="0.4">
      <c r="A441" s="868" t="s">
        <v>1134</v>
      </c>
      <c r="B441" s="868" t="s">
        <v>1135</v>
      </c>
      <c r="C441" s="908" t="s">
        <v>1146</v>
      </c>
      <c r="D441" s="269" t="s">
        <v>1154</v>
      </c>
      <c r="E441" s="606"/>
      <c r="F441" s="446">
        <v>0.34499999999999997</v>
      </c>
      <c r="G441" s="124"/>
      <c r="H441" s="447">
        <v>0.498</v>
      </c>
      <c r="I441" s="124"/>
      <c r="J441" s="124"/>
      <c r="K441" s="252">
        <f t="shared" si="157"/>
        <v>0.84299999999999997</v>
      </c>
      <c r="L441" s="520">
        <f t="shared" si="158"/>
        <v>40.92526690391459</v>
      </c>
      <c r="M441" s="521">
        <f t="shared" si="159"/>
        <v>59.07473309608541</v>
      </c>
      <c r="N441" s="504">
        <f t="shared" si="144"/>
        <v>2</v>
      </c>
      <c r="O441" s="676"/>
      <c r="P441" s="534">
        <f t="shared" si="160"/>
        <v>0.84899999999999998</v>
      </c>
      <c r="Q441" s="227" t="s">
        <v>42</v>
      </c>
      <c r="R441" s="254"/>
      <c r="S441" s="305"/>
      <c r="T441" s="306"/>
      <c r="U441" s="90"/>
      <c r="V441" s="254"/>
      <c r="W441" s="254"/>
      <c r="X441" s="254"/>
      <c r="Y441" s="254"/>
      <c r="Z441" s="258">
        <v>22528</v>
      </c>
      <c r="AA441" s="259">
        <f t="shared" si="162"/>
        <v>122.46555884184309</v>
      </c>
      <c r="AB441" s="260"/>
      <c r="AC441" s="260"/>
      <c r="AD441" s="260"/>
      <c r="AE441" s="260"/>
      <c r="AF441" s="260"/>
      <c r="AG441" s="260"/>
      <c r="AH441" s="121"/>
      <c r="AI441" s="261">
        <v>23355</v>
      </c>
      <c r="AJ441" s="261">
        <v>24023</v>
      </c>
      <c r="AK441" s="261">
        <v>24628</v>
      </c>
      <c r="AL441" s="342"/>
      <c r="AM441" s="371"/>
      <c r="AN441" s="261"/>
      <c r="AO441" s="252"/>
      <c r="AP441" s="263"/>
      <c r="AQ441" s="264">
        <v>0.84899999999999998</v>
      </c>
      <c r="AR441" s="252">
        <v>1.0069999999999999</v>
      </c>
      <c r="AS441" s="252">
        <v>1.101</v>
      </c>
      <c r="AT441" s="252">
        <v>1.129</v>
      </c>
      <c r="AU441" s="252"/>
      <c r="AV441" s="263"/>
      <c r="AW441" s="557">
        <f t="shared" si="161"/>
        <v>-0.28600000000000003</v>
      </c>
      <c r="AX441" s="551"/>
      <c r="AY441" s="167"/>
      <c r="AZ441" s="167"/>
      <c r="BA441" s="296"/>
      <c r="BB441" s="296"/>
      <c r="BC441" s="90"/>
      <c r="BD441" s="90"/>
    </row>
    <row r="442" spans="1:227" s="2" customFormat="1" ht="17.05" customHeight="1" x14ac:dyDescent="0.4">
      <c r="A442" s="868" t="s">
        <v>1134</v>
      </c>
      <c r="B442" s="868" t="s">
        <v>1135</v>
      </c>
      <c r="C442" s="908" t="s">
        <v>1146</v>
      </c>
      <c r="D442" s="448" t="s">
        <v>1148</v>
      </c>
      <c r="E442" s="615"/>
      <c r="F442" s="450">
        <v>1.21</v>
      </c>
      <c r="G442" s="124"/>
      <c r="H442" s="451">
        <v>2.4</v>
      </c>
      <c r="I442" s="124"/>
      <c r="J442" s="124"/>
      <c r="K442" s="252">
        <f t="shared" si="157"/>
        <v>3.61</v>
      </c>
      <c r="L442" s="520">
        <f t="shared" si="158"/>
        <v>33.518005540166207</v>
      </c>
      <c r="M442" s="521">
        <f t="shared" si="159"/>
        <v>66.4819944598338</v>
      </c>
      <c r="N442" s="504">
        <f t="shared" si="144"/>
        <v>2</v>
      </c>
      <c r="O442" s="676"/>
      <c r="P442" s="534">
        <f t="shared" si="160"/>
        <v>5.56</v>
      </c>
      <c r="Q442" s="227" t="s">
        <v>42</v>
      </c>
      <c r="R442" s="254"/>
      <c r="S442" s="305"/>
      <c r="T442" s="306"/>
      <c r="U442" s="90"/>
      <c r="V442" s="254"/>
      <c r="W442" s="254"/>
      <c r="X442" s="254"/>
      <c r="Y442" s="254"/>
      <c r="Z442" s="258">
        <v>29910</v>
      </c>
      <c r="AA442" s="259">
        <f t="shared" si="162"/>
        <v>533.65576180596577</v>
      </c>
      <c r="AB442" s="260"/>
      <c r="AC442" s="260"/>
      <c r="AD442" s="260"/>
      <c r="AE442" s="260"/>
      <c r="AF442" s="260"/>
      <c r="AG442" s="260"/>
      <c r="AH442" s="121"/>
      <c r="AI442" s="261">
        <v>31025</v>
      </c>
      <c r="AJ442" s="261">
        <v>31923</v>
      </c>
      <c r="AK442" s="261">
        <v>32734</v>
      </c>
      <c r="AL442" s="342">
        <v>33566</v>
      </c>
      <c r="AM442" s="371"/>
      <c r="AN442" s="261"/>
      <c r="AO442" s="252"/>
      <c r="AP442" s="263"/>
      <c r="AQ442" s="264">
        <v>5.56</v>
      </c>
      <c r="AR442" s="252">
        <v>5.8259999999999996</v>
      </c>
      <c r="AS442" s="252">
        <v>6.0579999999999998</v>
      </c>
      <c r="AT442" s="252">
        <v>6.2320000000000002</v>
      </c>
      <c r="AU442" s="252">
        <v>6.4089999999999998</v>
      </c>
      <c r="AV442" s="263"/>
      <c r="AW442" s="557">
        <f t="shared" si="161"/>
        <v>-2.6220000000000003</v>
      </c>
      <c r="AX442" s="551"/>
      <c r="AY442" s="167"/>
      <c r="AZ442" s="167"/>
      <c r="BA442" s="296"/>
      <c r="BB442" s="296"/>
    </row>
    <row r="443" spans="1:227" s="2" customFormat="1" ht="17.05" customHeight="1" x14ac:dyDescent="0.4">
      <c r="A443" s="868" t="s">
        <v>1134</v>
      </c>
      <c r="B443" s="868" t="s">
        <v>1135</v>
      </c>
      <c r="C443" s="908" t="s">
        <v>1146</v>
      </c>
      <c r="D443" s="452" t="s">
        <v>1151</v>
      </c>
      <c r="E443" s="608"/>
      <c r="F443" s="454">
        <v>1.56</v>
      </c>
      <c r="G443" s="124"/>
      <c r="H443" s="455">
        <v>3.66</v>
      </c>
      <c r="I443" s="124"/>
      <c r="J443" s="124"/>
      <c r="K443" s="252">
        <f t="shared" si="157"/>
        <v>5.2200000000000006</v>
      </c>
      <c r="L443" s="520">
        <f t="shared" si="158"/>
        <v>29.885057471264364</v>
      </c>
      <c r="M443" s="521">
        <f t="shared" si="159"/>
        <v>70.114942528735625</v>
      </c>
      <c r="N443" s="504">
        <f t="shared" si="144"/>
        <v>2</v>
      </c>
      <c r="O443" s="676"/>
      <c r="P443" s="534">
        <f t="shared" si="160"/>
        <v>7.9189999999999996</v>
      </c>
      <c r="Q443" s="227" t="s">
        <v>42</v>
      </c>
      <c r="R443" s="254"/>
      <c r="S443" s="305"/>
      <c r="T443" s="306"/>
      <c r="U443" s="90"/>
      <c r="V443" s="254"/>
      <c r="W443" s="254"/>
      <c r="X443" s="254"/>
      <c r="Y443" s="254"/>
      <c r="Z443" s="258">
        <v>113921</v>
      </c>
      <c r="AA443" s="259">
        <f t="shared" si="162"/>
        <v>219.64271563819821</v>
      </c>
      <c r="AB443" s="260"/>
      <c r="AC443" s="260"/>
      <c r="AD443" s="260"/>
      <c r="AE443" s="260"/>
      <c r="AF443" s="260"/>
      <c r="AG443" s="260"/>
      <c r="AH443" s="121"/>
      <c r="AI443" s="261">
        <v>118782</v>
      </c>
      <c r="AJ443" s="261">
        <v>122682</v>
      </c>
      <c r="AK443" s="261">
        <v>126151</v>
      </c>
      <c r="AL443" s="342">
        <v>129719</v>
      </c>
      <c r="AM443" s="371"/>
      <c r="AN443" s="261"/>
      <c r="AO443" s="252"/>
      <c r="AP443" s="263"/>
      <c r="AQ443" s="264">
        <v>7.9189999999999996</v>
      </c>
      <c r="AR443" s="252">
        <v>9.1329999999999991</v>
      </c>
      <c r="AS443" s="252">
        <v>10.275</v>
      </c>
      <c r="AT443" s="252">
        <v>10.584</v>
      </c>
      <c r="AU443" s="252">
        <v>10.901</v>
      </c>
      <c r="AV443" s="263"/>
      <c r="AW443" s="557">
        <f t="shared" si="161"/>
        <v>-5.363999999999999</v>
      </c>
      <c r="AX443" s="551"/>
      <c r="AY443" s="167"/>
      <c r="AZ443" s="167"/>
      <c r="BA443" s="296"/>
      <c r="BB443" s="296"/>
    </row>
    <row r="444" spans="1:227" s="2" customFormat="1" ht="17.05" customHeight="1" x14ac:dyDescent="0.4">
      <c r="A444" s="868" t="s">
        <v>1134</v>
      </c>
      <c r="B444" s="868" t="s">
        <v>1135</v>
      </c>
      <c r="C444" s="908" t="s">
        <v>1146</v>
      </c>
      <c r="D444" s="269" t="s">
        <v>1153</v>
      </c>
      <c r="E444" s="606"/>
      <c r="F444" s="446">
        <v>0.17</v>
      </c>
      <c r="G444" s="124"/>
      <c r="H444" s="447">
        <v>1.42</v>
      </c>
      <c r="I444" s="124"/>
      <c r="J444" s="124"/>
      <c r="K444" s="252">
        <f t="shared" si="157"/>
        <v>1.5899999999999999</v>
      </c>
      <c r="L444" s="520">
        <f t="shared" si="158"/>
        <v>10.691823899371071</v>
      </c>
      <c r="M444" s="521">
        <f t="shared" si="159"/>
        <v>89.308176100628927</v>
      </c>
      <c r="N444" s="504">
        <f t="shared" si="144"/>
        <v>3</v>
      </c>
      <c r="O444" s="676"/>
      <c r="P444" s="534">
        <f t="shared" si="160"/>
        <v>1.4670000000000001</v>
      </c>
      <c r="Q444" s="227" t="s">
        <v>42</v>
      </c>
      <c r="R444" s="254"/>
      <c r="S444" s="305"/>
      <c r="T444" s="306"/>
      <c r="U444" s="90"/>
      <c r="V444" s="254"/>
      <c r="W444" s="254"/>
      <c r="X444" s="254"/>
      <c r="Y444" s="254"/>
      <c r="Z444" s="258">
        <v>36075</v>
      </c>
      <c r="AA444" s="259">
        <f t="shared" si="162"/>
        <v>126.90456526072965</v>
      </c>
      <c r="AB444" s="260"/>
      <c r="AC444" s="260"/>
      <c r="AD444" s="260"/>
      <c r="AE444" s="260"/>
      <c r="AF444" s="260"/>
      <c r="AG444" s="260"/>
      <c r="AH444" s="121"/>
      <c r="AI444" s="261">
        <v>36246</v>
      </c>
      <c r="AJ444" s="261">
        <v>36527</v>
      </c>
      <c r="AK444" s="261">
        <v>36961</v>
      </c>
      <c r="AL444" s="342"/>
      <c r="AM444" s="371"/>
      <c r="AN444" s="261"/>
      <c r="AO444" s="252"/>
      <c r="AP444" s="263"/>
      <c r="AQ444" s="264">
        <v>1.4670000000000001</v>
      </c>
      <c r="AR444" s="252">
        <v>1.671</v>
      </c>
      <c r="AS444" s="252">
        <v>1.784</v>
      </c>
      <c r="AT444" s="252">
        <v>1.8049999999999999</v>
      </c>
      <c r="AU444" s="252"/>
      <c r="AV444" s="263"/>
      <c r="AW444" s="557">
        <f t="shared" si="161"/>
        <v>-0.21500000000000008</v>
      </c>
      <c r="AX444" s="551"/>
      <c r="AY444" s="167"/>
      <c r="AZ444" s="167"/>
      <c r="BA444" s="296"/>
      <c r="BB444" s="296"/>
    </row>
    <row r="445" spans="1:227" s="2" customFormat="1" ht="17.05" customHeight="1" x14ac:dyDescent="0.4">
      <c r="A445" s="868" t="s">
        <v>1134</v>
      </c>
      <c r="B445" s="868" t="s">
        <v>1135</v>
      </c>
      <c r="C445" s="908" t="s">
        <v>1146</v>
      </c>
      <c r="D445" s="269" t="s">
        <v>1158</v>
      </c>
      <c r="E445" s="606"/>
      <c r="F445" s="446">
        <v>0.1</v>
      </c>
      <c r="G445" s="124"/>
      <c r="H445" s="447">
        <v>1.752</v>
      </c>
      <c r="I445" s="124"/>
      <c r="J445" s="124"/>
      <c r="K445" s="252">
        <f t="shared" si="157"/>
        <v>1.8520000000000001</v>
      </c>
      <c r="L445" s="520">
        <f t="shared" si="158"/>
        <v>5.3995680345572357</v>
      </c>
      <c r="M445" s="521">
        <f t="shared" si="159"/>
        <v>94.600431965442752</v>
      </c>
      <c r="N445" s="504">
        <f t="shared" si="144"/>
        <v>3</v>
      </c>
      <c r="O445" s="676"/>
      <c r="P445" s="534">
        <f t="shared" si="160"/>
        <v>1.526</v>
      </c>
      <c r="Q445" s="227" t="s">
        <v>42</v>
      </c>
      <c r="R445" s="254"/>
      <c r="S445" s="305"/>
      <c r="T445" s="306"/>
      <c r="U445" s="90"/>
      <c r="V445" s="254"/>
      <c r="W445" s="254"/>
      <c r="X445" s="254"/>
      <c r="Y445" s="254"/>
      <c r="Z445" s="258">
        <v>33108</v>
      </c>
      <c r="AA445" s="259">
        <f t="shared" si="162"/>
        <v>146.30408410167803</v>
      </c>
      <c r="AB445" s="260"/>
      <c r="AC445" s="260"/>
      <c r="AD445" s="260"/>
      <c r="AE445" s="260"/>
      <c r="AF445" s="260"/>
      <c r="AG445" s="260"/>
      <c r="AH445" s="121"/>
      <c r="AI445" s="261">
        <v>34319</v>
      </c>
      <c r="AJ445" s="261">
        <v>35300</v>
      </c>
      <c r="AK445" s="261">
        <v>36190</v>
      </c>
      <c r="AL445" s="342"/>
      <c r="AM445" s="371"/>
      <c r="AN445" s="261"/>
      <c r="AO445" s="252"/>
      <c r="AP445" s="263"/>
      <c r="AQ445" s="264">
        <v>1.526</v>
      </c>
      <c r="AR445" s="252">
        <v>1.768</v>
      </c>
      <c r="AS445" s="252">
        <v>1.915</v>
      </c>
      <c r="AT445" s="252">
        <v>1.9630000000000001</v>
      </c>
      <c r="AU445" s="252"/>
      <c r="AV445" s="263"/>
      <c r="AW445" s="557">
        <f t="shared" si="161"/>
        <v>-0.11099999999999999</v>
      </c>
      <c r="AX445" s="551"/>
      <c r="AY445" s="167"/>
      <c r="AZ445" s="167"/>
      <c r="BA445" s="296"/>
      <c r="BB445" s="296"/>
    </row>
    <row r="446" spans="1:227" s="2" customFormat="1" ht="17.05" customHeight="1" x14ac:dyDescent="0.4">
      <c r="A446" s="868" t="s">
        <v>1134</v>
      </c>
      <c r="B446" s="868" t="s">
        <v>1262</v>
      </c>
      <c r="C446" s="908" t="s">
        <v>1263</v>
      </c>
      <c r="D446" s="1153" t="s">
        <v>1264</v>
      </c>
      <c r="E446" s="42" t="s">
        <v>1265</v>
      </c>
      <c r="F446" s="477">
        <v>0.14299999999999999</v>
      </c>
      <c r="G446" s="124"/>
      <c r="H446" s="478" t="s">
        <v>202</v>
      </c>
      <c r="I446" s="124"/>
      <c r="J446" s="124"/>
      <c r="K446" s="252">
        <f t="shared" si="157"/>
        <v>0.14299999999999999</v>
      </c>
      <c r="L446" s="520">
        <f t="shared" si="158"/>
        <v>100</v>
      </c>
      <c r="M446" s="521">
        <f t="shared" si="159"/>
        <v>0</v>
      </c>
      <c r="N446" s="504">
        <f t="shared" si="144"/>
        <v>2</v>
      </c>
      <c r="O446" s="674"/>
      <c r="P446" s="534">
        <f t="shared" si="160"/>
        <v>0.505</v>
      </c>
      <c r="Q446" s="227" t="s">
        <v>42</v>
      </c>
      <c r="R446" s="254"/>
      <c r="S446" s="305"/>
      <c r="T446" s="306"/>
      <c r="U446" s="90"/>
      <c r="V446" s="254"/>
      <c r="W446" s="254"/>
      <c r="X446" s="254"/>
      <c r="Y446" s="254"/>
      <c r="Z446" s="258">
        <v>16390</v>
      </c>
      <c r="AA446" s="259">
        <f t="shared" si="162"/>
        <v>98.623450650664054</v>
      </c>
      <c r="AB446" s="260"/>
      <c r="AC446" s="260"/>
      <c r="AD446" s="260"/>
      <c r="AE446" s="260"/>
      <c r="AF446" s="260"/>
      <c r="AG446" s="260"/>
      <c r="AH446" s="121"/>
      <c r="AI446" s="261">
        <v>16271</v>
      </c>
      <c r="AJ446" s="261">
        <v>16206</v>
      </c>
      <c r="AK446" s="261">
        <v>16185</v>
      </c>
      <c r="AL446" s="342"/>
      <c r="AM446" s="262"/>
      <c r="AN446" s="252"/>
      <c r="AO446" s="252"/>
      <c r="AP446" s="263"/>
      <c r="AQ446" s="264">
        <v>0.505</v>
      </c>
      <c r="AR446" s="252">
        <v>0.59</v>
      </c>
      <c r="AS446" s="252">
        <v>0.63200000000000001</v>
      </c>
      <c r="AT446" s="252">
        <v>0.63100000000000001</v>
      </c>
      <c r="AU446" s="252"/>
      <c r="AV446" s="263"/>
      <c r="AW446" s="557">
        <f t="shared" si="161"/>
        <v>-0.48799999999999999</v>
      </c>
      <c r="AX446" s="551"/>
      <c r="AY446" s="167"/>
      <c r="AZ446" s="167"/>
      <c r="BA446" s="296"/>
      <c r="BB446" s="167"/>
    </row>
    <row r="447" spans="1:227" s="2" customFormat="1" ht="17.05" customHeight="1" x14ac:dyDescent="0.4">
      <c r="A447" s="868" t="s">
        <v>1134</v>
      </c>
      <c r="B447" s="868" t="s">
        <v>1262</v>
      </c>
      <c r="C447" s="908" t="s">
        <v>1263</v>
      </c>
      <c r="D447" s="1153" t="s">
        <v>1268</v>
      </c>
      <c r="E447" s="42" t="s">
        <v>1265</v>
      </c>
      <c r="F447" s="477">
        <v>0.16</v>
      </c>
      <c r="G447" s="124"/>
      <c r="H447" s="478" t="s">
        <v>202</v>
      </c>
      <c r="I447" s="124"/>
      <c r="J447" s="124"/>
      <c r="K447" s="252">
        <f t="shared" si="157"/>
        <v>0.16</v>
      </c>
      <c r="L447" s="520">
        <f t="shared" si="158"/>
        <v>100</v>
      </c>
      <c r="M447" s="521">
        <f t="shared" si="159"/>
        <v>0</v>
      </c>
      <c r="N447" s="504">
        <f t="shared" si="144"/>
        <v>2</v>
      </c>
      <c r="O447" s="674"/>
      <c r="P447" s="534">
        <f t="shared" si="160"/>
        <v>0.217</v>
      </c>
      <c r="Q447" s="227" t="s">
        <v>42</v>
      </c>
      <c r="R447" s="254"/>
      <c r="S447" s="305"/>
      <c r="T447" s="306"/>
      <c r="U447" s="90"/>
      <c r="V447" s="254"/>
      <c r="W447" s="254"/>
      <c r="X447" s="254"/>
      <c r="Y447" s="254"/>
      <c r="Z447" s="258">
        <v>5369</v>
      </c>
      <c r="AA447" s="259">
        <f t="shared" si="162"/>
        <v>130.63323952574012</v>
      </c>
      <c r="AB447" s="260"/>
      <c r="AC447" s="260"/>
      <c r="AD447" s="260"/>
      <c r="AE447" s="260"/>
      <c r="AF447" s="260"/>
      <c r="AG447" s="260"/>
      <c r="AH447" s="121"/>
      <c r="AI447" s="261">
        <v>5586</v>
      </c>
      <c r="AJ447" s="261">
        <v>5739</v>
      </c>
      <c r="AK447" s="261">
        <v>5975</v>
      </c>
      <c r="AL447" s="342"/>
      <c r="AM447" s="262"/>
      <c r="AN447" s="252"/>
      <c r="AO447" s="252"/>
      <c r="AP447" s="263"/>
      <c r="AQ447" s="264">
        <v>0.217</v>
      </c>
      <c r="AR447" s="252">
        <v>0.25600000000000001</v>
      </c>
      <c r="AS447" s="252">
        <v>0.27800000000000002</v>
      </c>
      <c r="AT447" s="252">
        <v>0.28999999999999998</v>
      </c>
      <c r="AU447" s="252"/>
      <c r="AV447" s="263"/>
      <c r="AW447" s="557">
        <f t="shared" si="161"/>
        <v>-0.12999999999999998</v>
      </c>
      <c r="AX447" s="551"/>
      <c r="AY447" s="167"/>
      <c r="AZ447" s="167"/>
      <c r="BA447" s="296"/>
      <c r="BB447" s="167"/>
    </row>
    <row r="448" spans="1:227" s="2" customFormat="1" ht="17.05" customHeight="1" thickBot="1" x14ac:dyDescent="0.45">
      <c r="A448" s="868" t="s">
        <v>1134</v>
      </c>
      <c r="B448" s="868" t="s">
        <v>1262</v>
      </c>
      <c r="C448" s="908" t="s">
        <v>1263</v>
      </c>
      <c r="D448" s="472" t="s">
        <v>1270</v>
      </c>
      <c r="E448" s="481" t="s">
        <v>1265</v>
      </c>
      <c r="F448" s="1180">
        <v>0.60499999999999998</v>
      </c>
      <c r="G448" s="271"/>
      <c r="H448" s="1188" t="s">
        <v>202</v>
      </c>
      <c r="I448" s="271"/>
      <c r="J448" s="271"/>
      <c r="K448" s="272">
        <f t="shared" si="157"/>
        <v>0.60499999999999998</v>
      </c>
      <c r="L448" s="524">
        <f t="shared" si="158"/>
        <v>100</v>
      </c>
      <c r="M448" s="525">
        <f t="shared" si="159"/>
        <v>0</v>
      </c>
      <c r="N448" s="465">
        <f t="shared" si="144"/>
        <v>2</v>
      </c>
      <c r="O448" s="676"/>
      <c r="P448" s="537">
        <f t="shared" si="160"/>
        <v>1.0669999999999999</v>
      </c>
      <c r="Q448" s="273" t="s">
        <v>42</v>
      </c>
      <c r="R448" s="274"/>
      <c r="S448" s="275"/>
      <c r="T448" s="276"/>
      <c r="U448" s="111"/>
      <c r="V448" s="274"/>
      <c r="W448" s="274"/>
      <c r="X448" s="274"/>
      <c r="Y448" s="274"/>
      <c r="Z448" s="277">
        <v>29373</v>
      </c>
      <c r="AA448" s="278">
        <f t="shared" si="162"/>
        <v>113.70054224618734</v>
      </c>
      <c r="AB448" s="279"/>
      <c r="AC448" s="279"/>
      <c r="AD448" s="279"/>
      <c r="AE448" s="279"/>
      <c r="AF448" s="279"/>
      <c r="AG448" s="279"/>
      <c r="AH448" s="280"/>
      <c r="AI448" s="388">
        <v>29191</v>
      </c>
      <c r="AJ448" s="388">
        <v>29093</v>
      </c>
      <c r="AK448" s="388">
        <v>29058</v>
      </c>
      <c r="AL448" s="389"/>
      <c r="AM448" s="281"/>
      <c r="AN448" s="272"/>
      <c r="AO448" s="272"/>
      <c r="AP448" s="282"/>
      <c r="AQ448" s="283">
        <v>1.0669999999999999</v>
      </c>
      <c r="AR448" s="272">
        <v>1.2190000000000001</v>
      </c>
      <c r="AS448" s="272">
        <v>1.294</v>
      </c>
      <c r="AT448" s="272">
        <v>1.2929999999999999</v>
      </c>
      <c r="AU448" s="272"/>
      <c r="AV448" s="282"/>
      <c r="AW448" s="558">
        <f t="shared" si="161"/>
        <v>-0.68799999999999994</v>
      </c>
      <c r="AX448" s="552"/>
      <c r="AY448" s="167"/>
      <c r="AZ448" s="167"/>
      <c r="BA448" s="296"/>
      <c r="BB448" s="167"/>
    </row>
    <row r="449" spans="1:227" s="2" customFormat="1" ht="17.05" customHeight="1" x14ac:dyDescent="0.4">
      <c r="A449" s="868" t="s">
        <v>1134</v>
      </c>
      <c r="B449" s="868" t="s">
        <v>1262</v>
      </c>
      <c r="C449" s="921" t="s">
        <v>1263</v>
      </c>
      <c r="D449" s="1151" t="s">
        <v>1271</v>
      </c>
      <c r="E449" s="42" t="s">
        <v>1265</v>
      </c>
      <c r="F449" s="477">
        <v>2.7E-2</v>
      </c>
      <c r="G449" s="124"/>
      <c r="H449" s="478" t="s">
        <v>202</v>
      </c>
      <c r="I449" s="124"/>
      <c r="J449" s="124"/>
      <c r="K449" s="252">
        <f t="shared" si="157"/>
        <v>2.7E-2</v>
      </c>
      <c r="L449" s="520">
        <f t="shared" si="158"/>
        <v>100</v>
      </c>
      <c r="M449" s="521">
        <f t="shared" si="159"/>
        <v>0</v>
      </c>
      <c r="N449" s="348">
        <f t="shared" si="144"/>
        <v>2</v>
      </c>
      <c r="O449" s="1017"/>
      <c r="P449" s="534">
        <f t="shared" si="160"/>
        <v>5.8999999999999997E-2</v>
      </c>
      <c r="Q449" s="227" t="s">
        <v>42</v>
      </c>
      <c r="R449" s="254"/>
      <c r="S449" s="305"/>
      <c r="T449" s="306"/>
      <c r="U449" s="90"/>
      <c r="V449" s="254"/>
      <c r="W449" s="254"/>
      <c r="X449" s="254"/>
      <c r="Y449" s="254"/>
      <c r="Z449" s="258">
        <v>2114</v>
      </c>
      <c r="AA449" s="259">
        <f t="shared" si="162"/>
        <v>90.719404880703991</v>
      </c>
      <c r="AB449" s="260"/>
      <c r="AC449" s="260"/>
      <c r="AD449" s="260"/>
      <c r="AE449" s="260"/>
      <c r="AF449" s="260"/>
      <c r="AG449" s="260"/>
      <c r="AH449" s="121"/>
      <c r="AI449" s="261">
        <v>2114</v>
      </c>
      <c r="AJ449" s="261">
        <v>2115</v>
      </c>
      <c r="AK449" s="261">
        <v>2119</v>
      </c>
      <c r="AL449" s="342"/>
      <c r="AM449" s="262"/>
      <c r="AN449" s="252"/>
      <c r="AO449" s="252"/>
      <c r="AP449" s="263"/>
      <c r="AQ449" s="264">
        <v>5.8999999999999997E-2</v>
      </c>
      <c r="AR449" s="252">
        <v>7.0000000000000007E-2</v>
      </c>
      <c r="AS449" s="252">
        <v>7.5999999999999998E-2</v>
      </c>
      <c r="AT449" s="252">
        <v>7.5999999999999998E-2</v>
      </c>
      <c r="AU449" s="252"/>
      <c r="AV449" s="263"/>
      <c r="AW449" s="557">
        <f t="shared" si="161"/>
        <v>-4.9000000000000002E-2</v>
      </c>
      <c r="AX449" s="551"/>
      <c r="AY449" s="167"/>
      <c r="AZ449" s="167"/>
      <c r="BA449" s="296"/>
      <c r="BB449" s="167"/>
    </row>
    <row r="450" spans="1:227" s="2" customFormat="1" ht="17.05" customHeight="1" x14ac:dyDescent="0.4">
      <c r="A450" s="868" t="s">
        <v>1134</v>
      </c>
      <c r="B450" s="868" t="s">
        <v>1262</v>
      </c>
      <c r="C450" s="921" t="s">
        <v>1263</v>
      </c>
      <c r="D450" s="472" t="s">
        <v>1272</v>
      </c>
      <c r="E450" s="42" t="s">
        <v>1265</v>
      </c>
      <c r="F450" s="477">
        <v>0.14399999999999999</v>
      </c>
      <c r="G450" s="124"/>
      <c r="H450" s="478" t="s">
        <v>202</v>
      </c>
      <c r="I450" s="124"/>
      <c r="J450" s="124"/>
      <c r="K450" s="252">
        <f t="shared" si="157"/>
        <v>0.14399999999999999</v>
      </c>
      <c r="L450" s="520">
        <f t="shared" si="158"/>
        <v>100</v>
      </c>
      <c r="M450" s="521">
        <f t="shared" si="159"/>
        <v>0</v>
      </c>
      <c r="N450" s="504">
        <f t="shared" ref="N450:N513" si="163">IF(OR(K450="",NOT(ISNUMBER(K450))),1,IF(P450=0,1,IF(P450&gt;K450,2,IF(AT450&gt;K450,3,IF(AU450&gt;K450,4,5)))))</f>
        <v>2</v>
      </c>
      <c r="O450" s="676"/>
      <c r="P450" s="534">
        <f t="shared" si="160"/>
        <v>0.69599999999999995</v>
      </c>
      <c r="Q450" s="227" t="s">
        <v>42</v>
      </c>
      <c r="R450" s="254"/>
      <c r="S450" s="305"/>
      <c r="T450" s="306"/>
      <c r="U450" s="90"/>
      <c r="V450" s="254"/>
      <c r="W450" s="254"/>
      <c r="X450" s="254"/>
      <c r="Y450" s="254"/>
      <c r="Z450" s="258">
        <v>19638</v>
      </c>
      <c r="AA450" s="259">
        <f t="shared" si="162"/>
        <v>111.1906326426121</v>
      </c>
      <c r="AB450" s="260"/>
      <c r="AC450" s="260"/>
      <c r="AD450" s="260"/>
      <c r="AE450" s="260"/>
      <c r="AF450" s="260"/>
      <c r="AG450" s="260"/>
      <c r="AH450" s="121"/>
      <c r="AI450" s="261">
        <v>19494</v>
      </c>
      <c r="AJ450" s="261">
        <v>19415</v>
      </c>
      <c r="AK450" s="261">
        <v>19386</v>
      </c>
      <c r="AL450" s="342"/>
      <c r="AM450" s="262"/>
      <c r="AN450" s="252"/>
      <c r="AO450" s="252"/>
      <c r="AP450" s="263"/>
      <c r="AQ450" s="264">
        <v>0.69599999999999995</v>
      </c>
      <c r="AR450" s="252">
        <v>0.79700000000000004</v>
      </c>
      <c r="AS450" s="252">
        <v>0.84599999999999997</v>
      </c>
      <c r="AT450" s="252">
        <v>0.84499999999999997</v>
      </c>
      <c r="AU450" s="252"/>
      <c r="AV450" s="263"/>
      <c r="AW450" s="557">
        <f t="shared" si="161"/>
        <v>-0.70099999999999996</v>
      </c>
      <c r="AX450" s="551"/>
      <c r="AY450" s="167"/>
      <c r="AZ450" s="167"/>
      <c r="BA450" s="296"/>
      <c r="BB450" s="167"/>
    </row>
    <row r="451" spans="1:227" s="2" customFormat="1" ht="17.05" customHeight="1" x14ac:dyDescent="0.4">
      <c r="A451" s="868" t="s">
        <v>1134</v>
      </c>
      <c r="B451" s="868" t="s">
        <v>1262</v>
      </c>
      <c r="C451" s="921" t="s">
        <v>1263</v>
      </c>
      <c r="D451" s="472" t="s">
        <v>1274</v>
      </c>
      <c r="E451" s="42"/>
      <c r="F451" s="477">
        <v>0.14799999999999999</v>
      </c>
      <c r="G451" s="124"/>
      <c r="H451" s="478" t="s">
        <v>202</v>
      </c>
      <c r="I451" s="124"/>
      <c r="J451" s="124"/>
      <c r="K451" s="252">
        <f t="shared" si="157"/>
        <v>0.14799999999999999</v>
      </c>
      <c r="L451" s="520">
        <f t="shared" si="158"/>
        <v>100</v>
      </c>
      <c r="M451" s="521">
        <f t="shared" si="159"/>
        <v>0</v>
      </c>
      <c r="N451" s="504">
        <f t="shared" si="163"/>
        <v>3</v>
      </c>
      <c r="O451" s="676"/>
      <c r="P451" s="534">
        <f t="shared" si="160"/>
        <v>0.14799999999999999</v>
      </c>
      <c r="Q451" s="227" t="s">
        <v>42</v>
      </c>
      <c r="R451" s="254"/>
      <c r="S451" s="305"/>
      <c r="T451" s="306"/>
      <c r="U451" s="90"/>
      <c r="V451" s="254"/>
      <c r="W451" s="254"/>
      <c r="X451" s="254"/>
      <c r="Y451" s="254"/>
      <c r="Z451" s="258">
        <v>4519</v>
      </c>
      <c r="AA451" s="259">
        <f t="shared" si="162"/>
        <v>104.27813160263968</v>
      </c>
      <c r="AB451" s="260"/>
      <c r="AC451" s="260"/>
      <c r="AD451" s="260"/>
      <c r="AE451" s="260"/>
      <c r="AF451" s="260"/>
      <c r="AG451" s="260"/>
      <c r="AH451" s="121"/>
      <c r="AI451" s="261">
        <v>4489</v>
      </c>
      <c r="AJ451" s="261">
        <v>4472</v>
      </c>
      <c r="AK451" s="261">
        <v>4466</v>
      </c>
      <c r="AL451" s="342"/>
      <c r="AM451" s="262"/>
      <c r="AN451" s="252"/>
      <c r="AO451" s="252"/>
      <c r="AP451" s="263"/>
      <c r="AQ451" s="264">
        <v>0.14799999999999999</v>
      </c>
      <c r="AR451" s="252">
        <v>0.17199999999999999</v>
      </c>
      <c r="AS451" s="252">
        <v>0.183</v>
      </c>
      <c r="AT451" s="252">
        <v>0.183</v>
      </c>
      <c r="AU451" s="252"/>
      <c r="AV451" s="263"/>
      <c r="AW451" s="557">
        <f t="shared" si="161"/>
        <v>-3.5000000000000003E-2</v>
      </c>
      <c r="AX451" s="551"/>
      <c r="AY451" s="167"/>
      <c r="AZ451" s="167"/>
      <c r="BA451" s="296"/>
      <c r="BB451" s="296"/>
    </row>
    <row r="452" spans="1:227" s="2" customFormat="1" ht="17.05" customHeight="1" x14ac:dyDescent="0.4">
      <c r="A452" s="868" t="s">
        <v>1134</v>
      </c>
      <c r="B452" s="868" t="s">
        <v>1262</v>
      </c>
      <c r="C452" s="921" t="s">
        <v>1263</v>
      </c>
      <c r="D452" s="472" t="s">
        <v>1267</v>
      </c>
      <c r="E452" s="42" t="s">
        <v>1265</v>
      </c>
      <c r="F452" s="477">
        <v>0.14000000000000001</v>
      </c>
      <c r="G452" s="124"/>
      <c r="H452" s="478">
        <v>1.7000000000000001E-2</v>
      </c>
      <c r="I452" s="124"/>
      <c r="J452" s="124"/>
      <c r="K452" s="252">
        <f t="shared" si="157"/>
        <v>0.15700000000000003</v>
      </c>
      <c r="L452" s="520">
        <f t="shared" si="158"/>
        <v>89.171974522292984</v>
      </c>
      <c r="M452" s="521">
        <f t="shared" si="159"/>
        <v>10.828025477707005</v>
      </c>
      <c r="N452" s="504">
        <f t="shared" si="163"/>
        <v>2</v>
      </c>
      <c r="O452" s="676"/>
      <c r="P452" s="534">
        <f t="shared" si="160"/>
        <v>1.0169999999999999</v>
      </c>
      <c r="Q452" s="227" t="s">
        <v>42</v>
      </c>
      <c r="R452" s="254"/>
      <c r="S452" s="305"/>
      <c r="T452" s="306"/>
      <c r="U452" s="90"/>
      <c r="V452" s="254"/>
      <c r="W452" s="254"/>
      <c r="X452" s="254"/>
      <c r="Y452" s="254"/>
      <c r="Z452" s="258">
        <v>32309</v>
      </c>
      <c r="AA452" s="259">
        <f t="shared" si="162"/>
        <v>108.62574023014919</v>
      </c>
      <c r="AB452" s="260"/>
      <c r="AC452" s="260"/>
      <c r="AD452" s="260"/>
      <c r="AE452" s="260"/>
      <c r="AF452" s="260"/>
      <c r="AG452" s="260"/>
      <c r="AH452" s="121"/>
      <c r="AI452" s="261">
        <v>34704</v>
      </c>
      <c r="AJ452" s="261">
        <v>36487</v>
      </c>
      <c r="AK452" s="261">
        <v>38765</v>
      </c>
      <c r="AL452" s="342"/>
      <c r="AM452" s="262"/>
      <c r="AN452" s="252"/>
      <c r="AO452" s="252"/>
      <c r="AP452" s="263"/>
      <c r="AQ452" s="264">
        <v>1.0169999999999999</v>
      </c>
      <c r="AR452" s="252">
        <v>1.2809999999999999</v>
      </c>
      <c r="AS452" s="252">
        <v>1.446</v>
      </c>
      <c r="AT452" s="252">
        <v>1.536</v>
      </c>
      <c r="AU452" s="252"/>
      <c r="AV452" s="263"/>
      <c r="AW452" s="557">
        <f t="shared" si="161"/>
        <v>-1.379</v>
      </c>
      <c r="AX452" s="551"/>
      <c r="AY452" s="167"/>
      <c r="AZ452" s="167"/>
      <c r="BA452" s="296"/>
      <c r="BB452" s="167"/>
    </row>
    <row r="453" spans="1:227" s="2" customFormat="1" ht="17.05" customHeight="1" x14ac:dyDescent="0.4">
      <c r="A453" s="868" t="s">
        <v>1134</v>
      </c>
      <c r="B453" s="868" t="s">
        <v>1262</v>
      </c>
      <c r="C453" s="921" t="s">
        <v>1263</v>
      </c>
      <c r="D453" s="472" t="s">
        <v>1269</v>
      </c>
      <c r="E453" s="42" t="s">
        <v>1265</v>
      </c>
      <c r="F453" s="477">
        <v>0.433</v>
      </c>
      <c r="G453" s="124"/>
      <c r="H453" s="478">
        <v>0.44900000000000001</v>
      </c>
      <c r="I453" s="124"/>
      <c r="J453" s="124"/>
      <c r="K453" s="252">
        <f t="shared" si="157"/>
        <v>0.88200000000000001</v>
      </c>
      <c r="L453" s="520">
        <f t="shared" si="158"/>
        <v>49.09297052154195</v>
      </c>
      <c r="M453" s="521">
        <f t="shared" si="159"/>
        <v>50.907029478458057</v>
      </c>
      <c r="N453" s="504">
        <f t="shared" si="163"/>
        <v>2</v>
      </c>
      <c r="O453" s="676"/>
      <c r="P453" s="534">
        <f t="shared" si="160"/>
        <v>1.056</v>
      </c>
      <c r="Q453" s="227" t="s">
        <v>42</v>
      </c>
      <c r="R453" s="254"/>
      <c r="S453" s="305"/>
      <c r="T453" s="306"/>
      <c r="U453" s="90"/>
      <c r="V453" s="254"/>
      <c r="W453" s="254"/>
      <c r="X453" s="254"/>
      <c r="Y453" s="254"/>
      <c r="Z453" s="258">
        <v>28175</v>
      </c>
      <c r="AA453" s="259">
        <f t="shared" si="162"/>
        <v>116.78477227698704</v>
      </c>
      <c r="AB453" s="260"/>
      <c r="AC453" s="260"/>
      <c r="AD453" s="260"/>
      <c r="AE453" s="260"/>
      <c r="AF453" s="260"/>
      <c r="AG453" s="260"/>
      <c r="AH453" s="121"/>
      <c r="AI453" s="261">
        <v>27969</v>
      </c>
      <c r="AJ453" s="261">
        <v>27854</v>
      </c>
      <c r="AK453" s="261">
        <v>27814</v>
      </c>
      <c r="AL453" s="342"/>
      <c r="AM453" s="262"/>
      <c r="AN453" s="252"/>
      <c r="AO453" s="252"/>
      <c r="AP453" s="263"/>
      <c r="AQ453" s="264">
        <v>1.056</v>
      </c>
      <c r="AR453" s="252">
        <v>1.2010000000000001</v>
      </c>
      <c r="AS453" s="252">
        <v>1.272</v>
      </c>
      <c r="AT453" s="252">
        <v>1.27</v>
      </c>
      <c r="AU453" s="252"/>
      <c r="AV453" s="263"/>
      <c r="AW453" s="557">
        <f t="shared" si="161"/>
        <v>-0.38800000000000001</v>
      </c>
      <c r="AX453" s="551"/>
      <c r="AY453" s="167"/>
      <c r="AZ453" s="167"/>
      <c r="BA453" s="296"/>
      <c r="BB453" s="167"/>
    </row>
    <row r="454" spans="1:227" s="2" customFormat="1" ht="17.05" customHeight="1" x14ac:dyDescent="0.4">
      <c r="A454" s="868" t="s">
        <v>1134</v>
      </c>
      <c r="B454" s="868" t="s">
        <v>1262</v>
      </c>
      <c r="C454" s="921" t="s">
        <v>1263</v>
      </c>
      <c r="D454" s="472" t="s">
        <v>1275</v>
      </c>
      <c r="E454" s="42"/>
      <c r="F454" s="477">
        <v>4.5999999999999999E-2</v>
      </c>
      <c r="G454" s="124"/>
      <c r="H454" s="478">
        <v>6.4000000000000001E-2</v>
      </c>
      <c r="I454" s="124"/>
      <c r="J454" s="124"/>
      <c r="K454" s="252">
        <f t="shared" si="157"/>
        <v>0.11</v>
      </c>
      <c r="L454" s="520">
        <f t="shared" si="158"/>
        <v>41.818181818181813</v>
      </c>
      <c r="M454" s="521">
        <f t="shared" si="159"/>
        <v>58.18181818181818</v>
      </c>
      <c r="N454" s="504">
        <f t="shared" si="163"/>
        <v>3</v>
      </c>
      <c r="O454" s="676"/>
      <c r="P454" s="534">
        <f t="shared" si="160"/>
        <v>0.1</v>
      </c>
      <c r="Q454" s="227" t="s">
        <v>42</v>
      </c>
      <c r="R454" s="254"/>
      <c r="S454" s="305"/>
      <c r="T454" s="306"/>
      <c r="U454" s="90"/>
      <c r="V454" s="254"/>
      <c r="W454" s="254"/>
      <c r="X454" s="254"/>
      <c r="Y454" s="254"/>
      <c r="Z454" s="258">
        <v>3389</v>
      </c>
      <c r="AA454" s="259">
        <f t="shared" si="162"/>
        <v>102.66898951887048</v>
      </c>
      <c r="AB454" s="260"/>
      <c r="AC454" s="260"/>
      <c r="AD454" s="260"/>
      <c r="AE454" s="260"/>
      <c r="AF454" s="260"/>
      <c r="AG454" s="260"/>
      <c r="AH454" s="121"/>
      <c r="AI454" s="261">
        <v>3641</v>
      </c>
      <c r="AJ454" s="261">
        <v>3828</v>
      </c>
      <c r="AK454" s="261">
        <v>4070</v>
      </c>
      <c r="AL454" s="342"/>
      <c r="AM454" s="262"/>
      <c r="AN454" s="252"/>
      <c r="AO454" s="252"/>
      <c r="AP454" s="263"/>
      <c r="AQ454" s="264">
        <v>0.1</v>
      </c>
      <c r="AR454" s="252">
        <v>0.127</v>
      </c>
      <c r="AS454" s="252">
        <v>0.14399999999999999</v>
      </c>
      <c r="AT454" s="252">
        <v>0.153</v>
      </c>
      <c r="AU454" s="252"/>
      <c r="AV454" s="263"/>
      <c r="AW454" s="557">
        <f t="shared" si="161"/>
        <v>-4.2999999999999997E-2</v>
      </c>
      <c r="AX454" s="551"/>
      <c r="AY454" s="167"/>
      <c r="AZ454" s="167"/>
      <c r="BA454" s="296"/>
      <c r="BB454" s="296"/>
    </row>
    <row r="455" spans="1:227" s="2" customFormat="1" ht="17.05" customHeight="1" x14ac:dyDescent="0.4">
      <c r="A455" s="868" t="s">
        <v>1134</v>
      </c>
      <c r="B455" s="868" t="s">
        <v>1262</v>
      </c>
      <c r="C455" s="921" t="s">
        <v>1263</v>
      </c>
      <c r="D455" s="472" t="s">
        <v>1266</v>
      </c>
      <c r="E455" s="624" t="s">
        <v>1265</v>
      </c>
      <c r="F455" s="1004">
        <v>0.3</v>
      </c>
      <c r="G455" s="346"/>
      <c r="H455" s="1013">
        <v>0.439</v>
      </c>
      <c r="I455" s="346"/>
      <c r="J455" s="346"/>
      <c r="K455" s="347">
        <f t="shared" si="157"/>
        <v>0.73899999999999999</v>
      </c>
      <c r="L455" s="526">
        <f t="shared" si="158"/>
        <v>40.59539918809201</v>
      </c>
      <c r="M455" s="527">
        <f t="shared" si="159"/>
        <v>59.404600811907983</v>
      </c>
      <c r="N455" s="504">
        <f t="shared" si="163"/>
        <v>2</v>
      </c>
      <c r="O455" s="690"/>
      <c r="P455" s="535">
        <f t="shared" si="160"/>
        <v>2.589</v>
      </c>
      <c r="Q455" s="350" t="s">
        <v>42</v>
      </c>
      <c r="R455" s="349"/>
      <c r="S455" s="356"/>
      <c r="T455" s="357"/>
      <c r="U455" s="358"/>
      <c r="V455" s="349"/>
      <c r="W455" s="349"/>
      <c r="X455" s="349"/>
      <c r="Y455" s="349"/>
      <c r="Z455" s="359">
        <v>97377</v>
      </c>
      <c r="AA455" s="351">
        <f t="shared" si="162"/>
        <v>94.224944963938341</v>
      </c>
      <c r="AB455" s="360"/>
      <c r="AC455" s="360"/>
      <c r="AD455" s="360"/>
      <c r="AE455" s="360"/>
      <c r="AF455" s="360"/>
      <c r="AG455" s="360"/>
      <c r="AH455" s="361"/>
      <c r="AI455" s="352">
        <v>104592</v>
      </c>
      <c r="AJ455" s="352">
        <v>109964</v>
      </c>
      <c r="AK455" s="352">
        <v>116826</v>
      </c>
      <c r="AL455" s="353"/>
      <c r="AM455" s="362"/>
      <c r="AN455" s="347"/>
      <c r="AO455" s="347"/>
      <c r="AP455" s="354"/>
      <c r="AQ455" s="355">
        <v>2.589</v>
      </c>
      <c r="AR455" s="347">
        <v>3.3490000000000002</v>
      </c>
      <c r="AS455" s="347">
        <v>3.82</v>
      </c>
      <c r="AT455" s="347">
        <v>4.0590000000000002</v>
      </c>
      <c r="AU455" s="347"/>
      <c r="AV455" s="354"/>
      <c r="AW455" s="562">
        <f t="shared" si="161"/>
        <v>-3.3200000000000003</v>
      </c>
      <c r="AX455" s="555"/>
      <c r="AY455" s="167"/>
      <c r="AZ455" s="167"/>
      <c r="BA455" s="296"/>
      <c r="BB455" s="167"/>
    </row>
    <row r="456" spans="1:227" s="2" customFormat="1" ht="17.05" customHeight="1" x14ac:dyDescent="0.4">
      <c r="A456" s="868" t="s">
        <v>1134</v>
      </c>
      <c r="B456" s="868" t="s">
        <v>1262</v>
      </c>
      <c r="C456" s="908" t="s">
        <v>1263</v>
      </c>
      <c r="D456" s="472" t="s">
        <v>1276</v>
      </c>
      <c r="E456" s="42"/>
      <c r="F456" s="477">
        <v>7.5999999999999998E-2</v>
      </c>
      <c r="G456" s="124"/>
      <c r="H456" s="478">
        <v>0.439</v>
      </c>
      <c r="I456" s="124"/>
      <c r="J456" s="124"/>
      <c r="K456" s="252">
        <f t="shared" si="157"/>
        <v>0.51500000000000001</v>
      </c>
      <c r="L456" s="520">
        <f t="shared" si="158"/>
        <v>14.757281553398057</v>
      </c>
      <c r="M456" s="521">
        <f t="shared" si="159"/>
        <v>85.242718446601941</v>
      </c>
      <c r="N456" s="348">
        <f t="shared" si="163"/>
        <v>3</v>
      </c>
      <c r="O456" s="673"/>
      <c r="P456" s="534">
        <f t="shared" si="160"/>
        <v>0.40400000000000003</v>
      </c>
      <c r="Q456" s="227" t="s">
        <v>42</v>
      </c>
      <c r="R456" s="254"/>
      <c r="S456" s="305"/>
      <c r="T456" s="306"/>
      <c r="U456" s="90"/>
      <c r="V456" s="254"/>
      <c r="W456" s="254"/>
      <c r="X456" s="254"/>
      <c r="Y456" s="254"/>
      <c r="Z456" s="258">
        <v>19666</v>
      </c>
      <c r="AA456" s="259">
        <f t="shared" si="162"/>
        <v>66.173592139413131</v>
      </c>
      <c r="AB456" s="260"/>
      <c r="AC456" s="260"/>
      <c r="AD456" s="260"/>
      <c r="AE456" s="260"/>
      <c r="AF456" s="260"/>
      <c r="AG456" s="260"/>
      <c r="AH456" s="121"/>
      <c r="AI456" s="261">
        <v>19524</v>
      </c>
      <c r="AJ456" s="261">
        <v>19442</v>
      </c>
      <c r="AK456" s="261">
        <v>19414</v>
      </c>
      <c r="AL456" s="342"/>
      <c r="AM456" s="262"/>
      <c r="AN456" s="252"/>
      <c r="AO456" s="252"/>
      <c r="AP456" s="263"/>
      <c r="AQ456" s="264">
        <v>0.40400000000000003</v>
      </c>
      <c r="AR456" s="252">
        <v>0.47499999999999998</v>
      </c>
      <c r="AS456" s="252">
        <v>0.51900000000000002</v>
      </c>
      <c r="AT456" s="252">
        <v>0.51800000000000002</v>
      </c>
      <c r="AU456" s="252"/>
      <c r="AV456" s="263"/>
      <c r="AW456" s="557">
        <f t="shared" si="161"/>
        <v>-3.0000000000000027E-3</v>
      </c>
      <c r="AX456" s="551"/>
      <c r="AY456" s="167"/>
      <c r="AZ456" s="167"/>
      <c r="BA456" s="296"/>
      <c r="BB456" s="296"/>
      <c r="BC456" s="90"/>
      <c r="BD456" s="90"/>
    </row>
    <row r="457" spans="1:227" s="2" customFormat="1" ht="17.05" customHeight="1" x14ac:dyDescent="0.4">
      <c r="A457" s="868" t="s">
        <v>1134</v>
      </c>
      <c r="B457" s="868" t="s">
        <v>1262</v>
      </c>
      <c r="C457" s="908" t="s">
        <v>1263</v>
      </c>
      <c r="D457" s="472" t="s">
        <v>1273</v>
      </c>
      <c r="E457" s="624" t="s">
        <v>1265</v>
      </c>
      <c r="F457" s="1004" t="s">
        <v>202</v>
      </c>
      <c r="G457" s="346"/>
      <c r="H457" s="1013">
        <v>1.1100000000000001</v>
      </c>
      <c r="I457" s="346"/>
      <c r="J457" s="346"/>
      <c r="K457" s="347">
        <f t="shared" si="157"/>
        <v>1.1100000000000001</v>
      </c>
      <c r="L457" s="526">
        <f t="shared" si="158"/>
        <v>0</v>
      </c>
      <c r="M457" s="527">
        <f t="shared" si="159"/>
        <v>100</v>
      </c>
      <c r="N457" s="504">
        <f t="shared" si="163"/>
        <v>2</v>
      </c>
      <c r="O457" s="690"/>
      <c r="P457" s="535">
        <f t="shared" si="160"/>
        <v>1.625</v>
      </c>
      <c r="Q457" s="350" t="s">
        <v>42</v>
      </c>
      <c r="R457" s="349"/>
      <c r="S457" s="356"/>
      <c r="T457" s="357"/>
      <c r="U457" s="358"/>
      <c r="V457" s="349"/>
      <c r="W457" s="349"/>
      <c r="X457" s="349"/>
      <c r="Y457" s="349"/>
      <c r="Z457" s="359">
        <v>56388</v>
      </c>
      <c r="AA457" s="351">
        <f t="shared" si="162"/>
        <v>97.174080563143235</v>
      </c>
      <c r="AB457" s="360"/>
      <c r="AC457" s="360"/>
      <c r="AD457" s="360"/>
      <c r="AE457" s="360"/>
      <c r="AF457" s="360"/>
      <c r="AG457" s="360"/>
      <c r="AH457" s="361"/>
      <c r="AI457" s="352">
        <v>58375</v>
      </c>
      <c r="AJ457" s="352">
        <v>59883</v>
      </c>
      <c r="AK457" s="352">
        <v>61900</v>
      </c>
      <c r="AL457" s="353"/>
      <c r="AM457" s="362"/>
      <c r="AN457" s="347"/>
      <c r="AO457" s="347"/>
      <c r="AP457" s="354"/>
      <c r="AQ457" s="355">
        <v>1.625</v>
      </c>
      <c r="AR457" s="347">
        <v>2</v>
      </c>
      <c r="AS457" s="347">
        <v>2.2149999999999999</v>
      </c>
      <c r="AT457" s="347">
        <v>2.2890000000000001</v>
      </c>
      <c r="AU457" s="347"/>
      <c r="AV457" s="354"/>
      <c r="AW457" s="562">
        <f t="shared" si="161"/>
        <v>-1.179</v>
      </c>
      <c r="AX457" s="555"/>
      <c r="AY457" s="167"/>
      <c r="AZ457" s="167"/>
      <c r="BA457" s="296"/>
      <c r="BB457" s="167"/>
      <c r="BC457" s="90"/>
      <c r="BD457" s="90"/>
    </row>
    <row r="458" spans="1:227" s="2" customFormat="1" ht="17.05" customHeight="1" x14ac:dyDescent="0.4">
      <c r="A458" s="868" t="s">
        <v>198</v>
      </c>
      <c r="B458" s="868" t="s">
        <v>217</v>
      </c>
      <c r="C458" s="601" t="s">
        <v>228</v>
      </c>
      <c r="D458" s="16" t="s">
        <v>230</v>
      </c>
      <c r="E458" s="19"/>
      <c r="F458" s="178">
        <v>0.15</v>
      </c>
      <c r="G458" s="177"/>
      <c r="H458" s="177">
        <v>0.43</v>
      </c>
      <c r="I458" s="177"/>
      <c r="J458" s="177"/>
      <c r="K458" s="179">
        <f>SUM(F458:H458)</f>
        <v>0.57999999999999996</v>
      </c>
      <c r="L458" s="518">
        <f>IF(K458&gt;0,IF(ISNUMBER(F458),F458,0)/K458*100,"")</f>
        <v>25.862068965517242</v>
      </c>
      <c r="M458" s="667">
        <f>IF(K458&gt;0,(IF(ISNUMBER(G458),G458,0)+IF(ISNUMBER(H458),H458,0))/K458*100,"")</f>
        <v>74.137931034482762</v>
      </c>
      <c r="N458" s="348">
        <f t="shared" si="163"/>
        <v>5</v>
      </c>
      <c r="O458" s="602"/>
      <c r="P458" s="177">
        <v>0.26300000000000001</v>
      </c>
      <c r="Q458" s="222" t="s">
        <v>42</v>
      </c>
      <c r="R458" s="708"/>
      <c r="S458" s="220" t="s">
        <v>202</v>
      </c>
      <c r="T458" s="220" t="s">
        <v>202</v>
      </c>
      <c r="U458" s="368">
        <v>36.1</v>
      </c>
      <c r="V458" s="58">
        <v>76.92</v>
      </c>
      <c r="W458" s="368">
        <v>36.1</v>
      </c>
      <c r="X458" s="58">
        <v>76.92</v>
      </c>
      <c r="Y458" s="58">
        <v>29.38</v>
      </c>
      <c r="Z458" s="743">
        <v>8695</v>
      </c>
      <c r="AA458" s="234">
        <v>82.869228890796947</v>
      </c>
      <c r="AB458" s="763">
        <f>O458/AA458*1000000/365*1000</f>
        <v>0</v>
      </c>
      <c r="AC458" s="174"/>
      <c r="AD458" s="174"/>
      <c r="AE458" s="364"/>
      <c r="AF458" s="174"/>
      <c r="AG458" s="174"/>
      <c r="AH458" s="175"/>
      <c r="AI458" s="174"/>
      <c r="AJ458" s="174"/>
      <c r="AK458" s="174"/>
      <c r="AL458" s="175"/>
      <c r="AM458" s="179">
        <f>K458</f>
        <v>0.57999999999999996</v>
      </c>
      <c r="AN458" s="177">
        <v>0.26300000000000001</v>
      </c>
      <c r="AO458" s="177">
        <v>0.28999999999999998</v>
      </c>
      <c r="AP458" s="177">
        <v>0.32100000000000001</v>
      </c>
      <c r="AQ458" s="178">
        <v>0.33700000000000002</v>
      </c>
      <c r="AR458" s="179">
        <f>AN458</f>
        <v>0.26300000000000001</v>
      </c>
      <c r="AS458" s="177">
        <v>0.32</v>
      </c>
      <c r="AT458" s="179">
        <f>AVERAGE(AS458,AV458)</f>
        <v>0.35550000000000004</v>
      </c>
      <c r="AU458" s="179"/>
      <c r="AV458" s="177">
        <v>0.39100000000000001</v>
      </c>
      <c r="AW458" s="177"/>
      <c r="AX458" s="546">
        <v>0.43099999999999999</v>
      </c>
      <c r="AY458" s="832">
        <v>0.14899999999999999</v>
      </c>
      <c r="AZ458" s="164"/>
      <c r="BA458" s="165"/>
      <c r="BB458" s="167"/>
      <c r="BC458" s="120"/>
      <c r="BD458" s="90"/>
      <c r="BE458" s="90"/>
      <c r="BF458" s="90"/>
      <c r="BG458" s="90"/>
      <c r="BH458" s="90"/>
      <c r="BI458" s="90"/>
      <c r="BJ458" s="90"/>
      <c r="BK458" s="90"/>
      <c r="BL458" s="90"/>
      <c r="BM458" s="167"/>
      <c r="BN458" s="167"/>
      <c r="BO458" s="167"/>
      <c r="BP458" s="167"/>
      <c r="BQ458" s="167"/>
      <c r="BR458" s="167"/>
      <c r="BS458" s="167"/>
      <c r="BT458" s="167"/>
      <c r="BU458" s="167"/>
      <c r="BV458" s="167"/>
      <c r="BW458" s="167"/>
      <c r="BX458" s="167"/>
      <c r="BY458" s="167"/>
      <c r="BZ458" s="167"/>
      <c r="CA458" s="167"/>
      <c r="CB458" s="167"/>
      <c r="CC458" s="167"/>
      <c r="CD458" s="167"/>
      <c r="CE458" s="167"/>
      <c r="CF458" s="167"/>
      <c r="CG458" s="167"/>
      <c r="CH458" s="167"/>
      <c r="CI458" s="167"/>
      <c r="CJ458" s="167"/>
      <c r="CK458" s="167"/>
      <c r="CL458" s="167"/>
      <c r="CM458" s="167"/>
      <c r="CN458" s="167"/>
      <c r="CO458" s="167"/>
      <c r="CP458" s="167"/>
      <c r="CQ458" s="167"/>
      <c r="CR458" s="167"/>
      <c r="CS458" s="167"/>
      <c r="CT458" s="167"/>
      <c r="CU458" s="167"/>
      <c r="CV458" s="167"/>
      <c r="CW458" s="167"/>
      <c r="CX458" s="167"/>
      <c r="CY458" s="167"/>
      <c r="CZ458" s="167"/>
      <c r="DA458" s="167"/>
      <c r="DB458" s="167"/>
      <c r="DC458" s="167"/>
      <c r="DD458" s="167"/>
      <c r="DE458" s="167"/>
      <c r="DF458" s="167"/>
      <c r="DG458" s="167"/>
      <c r="DH458" s="167"/>
      <c r="DI458" s="167"/>
      <c r="DJ458" s="167"/>
      <c r="DK458" s="167"/>
      <c r="DL458" s="167"/>
      <c r="DM458" s="167"/>
      <c r="DN458" s="167"/>
      <c r="DO458" s="167"/>
      <c r="DP458" s="167"/>
      <c r="DQ458" s="167"/>
      <c r="DR458" s="167"/>
      <c r="DS458" s="167"/>
      <c r="DT458" s="167"/>
      <c r="DU458" s="167"/>
      <c r="DV458" s="167"/>
      <c r="DW458" s="167"/>
      <c r="DX458" s="167"/>
      <c r="DY458" s="167"/>
      <c r="DZ458" s="167"/>
      <c r="EA458" s="167"/>
      <c r="EB458" s="167"/>
      <c r="EC458" s="167"/>
      <c r="ED458" s="167"/>
      <c r="EE458" s="167"/>
      <c r="EF458" s="167"/>
      <c r="EG458" s="167"/>
      <c r="EH458" s="167"/>
      <c r="EI458" s="167"/>
      <c r="EJ458" s="167"/>
      <c r="EK458" s="167"/>
      <c r="EL458" s="167"/>
      <c r="EM458" s="167"/>
      <c r="EN458" s="167"/>
      <c r="EO458" s="167"/>
      <c r="EP458" s="167"/>
      <c r="EQ458" s="167"/>
      <c r="ER458" s="167"/>
      <c r="ES458" s="167"/>
      <c r="ET458" s="167"/>
      <c r="EU458" s="167"/>
      <c r="EV458" s="167"/>
      <c r="EW458" s="167"/>
      <c r="EX458" s="167"/>
      <c r="EY458" s="167"/>
      <c r="EZ458" s="167"/>
      <c r="FA458" s="167"/>
      <c r="FB458" s="167"/>
      <c r="FC458" s="167"/>
      <c r="FD458" s="167"/>
      <c r="FE458" s="167"/>
      <c r="FF458" s="167"/>
      <c r="FG458" s="167"/>
      <c r="FH458" s="167"/>
      <c r="FI458" s="167"/>
      <c r="FJ458" s="167"/>
      <c r="FK458" s="167"/>
      <c r="FL458" s="167"/>
      <c r="FM458" s="167"/>
      <c r="FN458" s="167"/>
      <c r="FO458" s="167"/>
      <c r="FP458" s="167"/>
      <c r="FQ458" s="167"/>
      <c r="FR458" s="167"/>
      <c r="FS458" s="167"/>
      <c r="FT458" s="167"/>
      <c r="FU458" s="167"/>
      <c r="FV458" s="167"/>
      <c r="FW458" s="167"/>
      <c r="FX458" s="167"/>
      <c r="FY458" s="167"/>
      <c r="FZ458" s="167"/>
      <c r="GA458" s="167"/>
      <c r="GB458" s="167"/>
      <c r="GC458" s="167"/>
      <c r="GD458" s="167"/>
      <c r="GE458" s="167"/>
      <c r="GF458" s="167"/>
      <c r="GG458" s="167"/>
      <c r="GH458" s="167"/>
      <c r="GI458" s="167"/>
      <c r="GJ458" s="167"/>
      <c r="GK458" s="167"/>
      <c r="GL458" s="167"/>
      <c r="GM458" s="167"/>
      <c r="GN458" s="167"/>
      <c r="GO458" s="167"/>
      <c r="GP458" s="167"/>
      <c r="GQ458" s="167"/>
      <c r="GR458" s="167"/>
      <c r="GS458" s="167"/>
      <c r="GT458" s="167"/>
      <c r="GU458" s="167"/>
      <c r="GV458" s="167"/>
      <c r="GW458" s="167"/>
      <c r="GX458" s="167"/>
      <c r="GY458" s="167"/>
      <c r="GZ458" s="167"/>
      <c r="HA458" s="167"/>
      <c r="HB458" s="167"/>
      <c r="HC458" s="167"/>
      <c r="HD458" s="167"/>
      <c r="HE458" s="167"/>
      <c r="HF458" s="167"/>
      <c r="HG458" s="167"/>
      <c r="HH458" s="167"/>
      <c r="HI458" s="167"/>
      <c r="HJ458" s="167"/>
      <c r="HK458" s="167"/>
      <c r="HL458" s="167"/>
      <c r="HM458" s="167"/>
      <c r="HN458" s="167"/>
      <c r="HO458" s="167"/>
      <c r="HP458" s="167"/>
      <c r="HQ458" s="167"/>
      <c r="HR458" s="167"/>
      <c r="HS458" s="167"/>
    </row>
    <row r="459" spans="1:227" s="2" customFormat="1" ht="17.05" customHeight="1" x14ac:dyDescent="0.4">
      <c r="A459" s="868" t="s">
        <v>198</v>
      </c>
      <c r="B459" s="868" t="s">
        <v>217</v>
      </c>
      <c r="C459" s="601" t="s">
        <v>228</v>
      </c>
      <c r="D459" s="989" t="s">
        <v>229</v>
      </c>
      <c r="E459" s="218"/>
      <c r="F459" s="178"/>
      <c r="G459" s="177"/>
      <c r="H459" s="177">
        <v>5.5</v>
      </c>
      <c r="I459" s="177"/>
      <c r="J459" s="177"/>
      <c r="K459" s="179">
        <f>SUM(F459:H459)</f>
        <v>5.5</v>
      </c>
      <c r="L459" s="518">
        <f>IF(K459&gt;0,IF(ISNUMBER(F459),F459,0)/K459*100,"")</f>
        <v>0</v>
      </c>
      <c r="M459" s="667">
        <f>IF(K459&gt;0,(IF(ISNUMBER(G459),G459,0)+IF(ISNUMBER(H459),H459,0))/K459*100,"")</f>
        <v>100</v>
      </c>
      <c r="N459" s="504">
        <f t="shared" si="163"/>
        <v>5</v>
      </c>
      <c r="O459" s="1400"/>
      <c r="P459" s="177">
        <v>3.3</v>
      </c>
      <c r="Q459" s="222" t="s">
        <v>42</v>
      </c>
      <c r="R459" s="708"/>
      <c r="S459" s="220" t="s">
        <v>202</v>
      </c>
      <c r="T459" s="220" t="s">
        <v>202</v>
      </c>
      <c r="U459" s="368">
        <v>36.1</v>
      </c>
      <c r="V459" s="58">
        <v>83</v>
      </c>
      <c r="W459" s="368">
        <v>36.1</v>
      </c>
      <c r="X459" s="58">
        <v>83</v>
      </c>
      <c r="Y459" s="58">
        <v>35.33</v>
      </c>
      <c r="Z459" s="743">
        <v>35153</v>
      </c>
      <c r="AA459" s="234">
        <v>257.19272581034221</v>
      </c>
      <c r="AB459" s="763">
        <f>O459/AA459*1000000/365*1000</f>
        <v>0</v>
      </c>
      <c r="AC459" s="174"/>
      <c r="AD459" s="174"/>
      <c r="AE459" s="364"/>
      <c r="AF459" s="174"/>
      <c r="AG459" s="174"/>
      <c r="AH459" s="175"/>
      <c r="AI459" s="174"/>
      <c r="AJ459" s="174"/>
      <c r="AK459" s="174"/>
      <c r="AL459" s="175"/>
      <c r="AM459" s="179">
        <f>K459</f>
        <v>5.5</v>
      </c>
      <c r="AN459" s="177">
        <v>3.2959999999999998</v>
      </c>
      <c r="AO459" s="177">
        <v>4.2249999999999996</v>
      </c>
      <c r="AP459" s="177">
        <v>4.7519999999999998</v>
      </c>
      <c r="AQ459" s="178">
        <v>4.9569999999999999</v>
      </c>
      <c r="AR459" s="179">
        <f>AN459</f>
        <v>3.2959999999999998</v>
      </c>
      <c r="AS459" s="177">
        <v>4.9930000000000003</v>
      </c>
      <c r="AT459" s="179">
        <f>AVERAGE(AS459,AV459)</f>
        <v>5.4459999999999997</v>
      </c>
      <c r="AU459" s="179"/>
      <c r="AV459" s="177">
        <v>5.899</v>
      </c>
      <c r="AW459" s="177"/>
      <c r="AX459" s="546">
        <v>6.242</v>
      </c>
      <c r="AY459" s="832">
        <v>-0.76700000000000002</v>
      </c>
      <c r="AZ459" s="164"/>
      <c r="BA459" s="165"/>
      <c r="BB459" s="167"/>
      <c r="BC459" s="120"/>
      <c r="BD459" s="90"/>
      <c r="BE459" s="90"/>
      <c r="BF459" s="90"/>
      <c r="BG459" s="90"/>
      <c r="BH459" s="90"/>
      <c r="BI459" s="90"/>
      <c r="BJ459" s="90"/>
      <c r="BK459" s="90"/>
      <c r="BL459" s="90"/>
      <c r="BM459" s="167"/>
      <c r="BN459" s="167"/>
      <c r="BO459" s="167"/>
      <c r="BP459" s="167"/>
      <c r="BQ459" s="167"/>
      <c r="BR459" s="167"/>
      <c r="BS459" s="167"/>
      <c r="BT459" s="167"/>
      <c r="BU459" s="167"/>
      <c r="BV459" s="167"/>
      <c r="BW459" s="167"/>
      <c r="BX459" s="167"/>
      <c r="BY459" s="167"/>
      <c r="BZ459" s="167"/>
      <c r="CA459" s="167"/>
      <c r="CB459" s="167"/>
      <c r="CC459" s="167"/>
      <c r="CD459" s="167"/>
      <c r="CE459" s="167"/>
      <c r="CF459" s="167"/>
      <c r="CG459" s="167"/>
      <c r="CH459" s="167"/>
      <c r="CI459" s="167"/>
      <c r="CJ459" s="167"/>
      <c r="CK459" s="167"/>
      <c r="CL459" s="167"/>
      <c r="CM459" s="167"/>
      <c r="CN459" s="167"/>
      <c r="CO459" s="167"/>
      <c r="CP459" s="167"/>
      <c r="CQ459" s="167"/>
      <c r="CR459" s="167"/>
      <c r="CS459" s="167"/>
      <c r="CT459" s="167"/>
      <c r="CU459" s="167"/>
      <c r="CV459" s="167"/>
      <c r="CW459" s="167"/>
      <c r="CX459" s="167"/>
      <c r="CY459" s="167"/>
      <c r="CZ459" s="167"/>
      <c r="DA459" s="167"/>
      <c r="DB459" s="167"/>
      <c r="DC459" s="167"/>
      <c r="DD459" s="167"/>
      <c r="DE459" s="167"/>
      <c r="DF459" s="167"/>
      <c r="DG459" s="167"/>
      <c r="DH459" s="167"/>
      <c r="DI459" s="167"/>
      <c r="DJ459" s="167"/>
      <c r="DK459" s="167"/>
      <c r="DL459" s="167"/>
      <c r="DM459" s="167"/>
      <c r="DN459" s="167"/>
      <c r="DO459" s="167"/>
      <c r="DP459" s="167"/>
      <c r="DQ459" s="167"/>
      <c r="DR459" s="167"/>
      <c r="DS459" s="167"/>
      <c r="DT459" s="167"/>
      <c r="DU459" s="167"/>
      <c r="DV459" s="167"/>
      <c r="DW459" s="167"/>
      <c r="DX459" s="167"/>
      <c r="DY459" s="167"/>
      <c r="DZ459" s="167"/>
      <c r="EA459" s="167"/>
      <c r="EB459" s="167"/>
      <c r="EC459" s="167"/>
      <c r="ED459" s="167"/>
      <c r="EE459" s="167"/>
      <c r="EF459" s="167"/>
      <c r="EG459" s="167"/>
      <c r="EH459" s="167"/>
      <c r="EI459" s="167"/>
      <c r="EJ459" s="167"/>
      <c r="EK459" s="167"/>
      <c r="EL459" s="167"/>
      <c r="EM459" s="167"/>
      <c r="EN459" s="167"/>
      <c r="EO459" s="167"/>
      <c r="EP459" s="167"/>
      <c r="EQ459" s="167"/>
      <c r="ER459" s="167"/>
      <c r="ES459" s="167"/>
      <c r="ET459" s="167"/>
      <c r="EU459" s="167"/>
      <c r="EV459" s="167"/>
      <c r="EW459" s="167"/>
      <c r="EX459" s="167"/>
      <c r="EY459" s="167"/>
      <c r="EZ459" s="167"/>
      <c r="FA459" s="167"/>
      <c r="FB459" s="167"/>
      <c r="FC459" s="167"/>
      <c r="FD459" s="167"/>
      <c r="FE459" s="167"/>
      <c r="FF459" s="167"/>
      <c r="FG459" s="167"/>
      <c r="FH459" s="167"/>
      <c r="FI459" s="167"/>
      <c r="FJ459" s="167"/>
      <c r="FK459" s="167"/>
      <c r="FL459" s="167"/>
      <c r="FM459" s="167"/>
      <c r="FN459" s="167"/>
      <c r="FO459" s="167"/>
      <c r="FP459" s="167"/>
      <c r="FQ459" s="167"/>
      <c r="FR459" s="167"/>
      <c r="FS459" s="167"/>
      <c r="FT459" s="167"/>
      <c r="FU459" s="167"/>
      <c r="FV459" s="167"/>
      <c r="FW459" s="167"/>
      <c r="FX459" s="167"/>
      <c r="FY459" s="167"/>
      <c r="FZ459" s="167"/>
      <c r="GA459" s="167"/>
      <c r="GB459" s="167"/>
      <c r="GC459" s="167"/>
      <c r="GD459" s="167"/>
      <c r="GE459" s="167"/>
      <c r="GF459" s="167"/>
      <c r="GG459" s="167"/>
      <c r="GH459" s="167"/>
      <c r="GI459" s="167"/>
      <c r="GJ459" s="167"/>
      <c r="GK459" s="167"/>
      <c r="GL459" s="167"/>
      <c r="GM459" s="167"/>
      <c r="GN459" s="167"/>
      <c r="GO459" s="167"/>
      <c r="GP459" s="167"/>
      <c r="GQ459" s="167"/>
      <c r="GR459" s="167"/>
      <c r="GS459" s="167"/>
      <c r="GT459" s="167"/>
      <c r="GU459" s="167"/>
      <c r="GV459" s="167"/>
      <c r="GW459" s="167"/>
      <c r="GX459" s="167"/>
      <c r="GY459" s="167"/>
      <c r="GZ459" s="167"/>
      <c r="HA459" s="167"/>
      <c r="HB459" s="167"/>
      <c r="HC459" s="167"/>
      <c r="HD459" s="167"/>
      <c r="HE459" s="167"/>
      <c r="HF459" s="167"/>
      <c r="HG459" s="167"/>
      <c r="HH459" s="167"/>
      <c r="HI459" s="167"/>
      <c r="HJ459" s="167"/>
      <c r="HK459" s="167"/>
      <c r="HL459" s="167"/>
      <c r="HM459" s="167"/>
      <c r="HN459" s="167"/>
      <c r="HO459" s="167"/>
      <c r="HP459" s="167"/>
      <c r="HQ459" s="167"/>
      <c r="HR459" s="167"/>
      <c r="HS459" s="167"/>
    </row>
    <row r="460" spans="1:227" s="2" customFormat="1" ht="17.05" customHeight="1" x14ac:dyDescent="0.4">
      <c r="A460" s="868" t="s">
        <v>198</v>
      </c>
      <c r="B460" s="868" t="s">
        <v>378</v>
      </c>
      <c r="C460" s="594" t="s">
        <v>386</v>
      </c>
      <c r="D460" s="231" t="s">
        <v>388</v>
      </c>
      <c r="E460" s="1162"/>
      <c r="F460" s="632">
        <v>0.14964999999999998</v>
      </c>
      <c r="G460" s="640"/>
      <c r="H460" s="640">
        <v>0.42777999999999999</v>
      </c>
      <c r="I460" s="640"/>
      <c r="J460" s="640"/>
      <c r="K460" s="658">
        <f t="shared" ref="K460:K479" si="164">IF(ISNUMBER(F460),F460,0)+IF(ISNUMBER(G460),G460,0)+IF(ISNUMBER(H460),H460,0)</f>
        <v>0.57743</v>
      </c>
      <c r="L460" s="526">
        <f>IF(K460&gt;0,IF(ISNUMBER(F460),F460,0)/K460*100,"")</f>
        <v>25.916561314791398</v>
      </c>
      <c r="M460" s="527">
        <f>IF(K460&gt;0,(IF(ISNUMBER(G460),G460,0)+IF(ISNUMBER(H460),H460,0))/K460*100,"")</f>
        <v>74.083438685208591</v>
      </c>
      <c r="N460" s="504">
        <f t="shared" si="163"/>
        <v>5</v>
      </c>
      <c r="O460" s="1401"/>
      <c r="P460" s="640">
        <f>AA460*Z460/1000000000*365</f>
        <v>0.42843477594802876</v>
      </c>
      <c r="Q460" s="1217" t="s">
        <v>42</v>
      </c>
      <c r="R460" s="685"/>
      <c r="S460" s="1218"/>
      <c r="T460" s="1218"/>
      <c r="U460" s="1225">
        <v>58</v>
      </c>
      <c r="V460" s="685"/>
      <c r="W460" s="1229"/>
      <c r="X460" s="685"/>
      <c r="Y460" s="685"/>
      <c r="Z460" s="749">
        <v>8767</v>
      </c>
      <c r="AA460" s="198">
        <v>133.8877502802473</v>
      </c>
      <c r="AB460" s="1232"/>
      <c r="AC460" s="774"/>
      <c r="AD460" s="774"/>
      <c r="AE460" s="779"/>
      <c r="AF460" s="774"/>
      <c r="AG460" s="774"/>
      <c r="AH460" s="1239"/>
      <c r="AI460" s="774">
        <v>8905</v>
      </c>
      <c r="AJ460" s="774">
        <v>9034</v>
      </c>
      <c r="AK460" s="774">
        <v>9396</v>
      </c>
      <c r="AL460" s="1239"/>
      <c r="AM460" s="658"/>
      <c r="AN460" s="640"/>
      <c r="AO460" s="640"/>
      <c r="AP460" s="640"/>
      <c r="AQ460" s="632">
        <v>0.42843477594802881</v>
      </c>
      <c r="AR460" s="658">
        <v>0.45235217252964477</v>
      </c>
      <c r="AS460" s="640">
        <v>0.47632730601159029</v>
      </c>
      <c r="AT460" s="658">
        <v>0.51353451685611939</v>
      </c>
      <c r="AU460" s="658"/>
      <c r="AV460" s="640"/>
      <c r="AW460" s="1262">
        <f t="shared" ref="AW460:AW483" si="165">K460-AT460</f>
        <v>6.3895483143880605E-2</v>
      </c>
      <c r="AX460" s="823"/>
      <c r="AY460" s="828"/>
      <c r="AZ460" s="164"/>
      <c r="BA460" s="165"/>
      <c r="BB460" s="167"/>
      <c r="BC460" s="120"/>
      <c r="BD460" s="90"/>
      <c r="BE460" s="90"/>
      <c r="BF460" s="90"/>
      <c r="BG460" s="90"/>
      <c r="BH460" s="90"/>
      <c r="BI460" s="90"/>
      <c r="BJ460" s="90"/>
      <c r="BK460" s="90"/>
      <c r="BL460" s="90"/>
      <c r="BM460" s="167"/>
      <c r="BN460" s="167"/>
      <c r="BO460" s="167"/>
      <c r="BP460" s="167"/>
      <c r="BQ460" s="167"/>
      <c r="BR460" s="167"/>
      <c r="BS460" s="167"/>
      <c r="BT460" s="167"/>
      <c r="BU460" s="167"/>
      <c r="BV460" s="167"/>
      <c r="BW460" s="167"/>
      <c r="BX460" s="167"/>
      <c r="BY460" s="167"/>
      <c r="BZ460" s="167"/>
      <c r="CA460" s="167"/>
      <c r="CB460" s="167"/>
      <c r="CC460" s="167"/>
      <c r="CD460" s="167"/>
      <c r="CE460" s="167"/>
      <c r="CF460" s="167"/>
      <c r="CG460" s="167"/>
      <c r="CH460" s="167"/>
      <c r="CI460" s="167"/>
      <c r="CJ460" s="167"/>
      <c r="CK460" s="167"/>
      <c r="CL460" s="167"/>
      <c r="CM460" s="167"/>
      <c r="CN460" s="167"/>
      <c r="CO460" s="167"/>
      <c r="CP460" s="167"/>
      <c r="CQ460" s="167"/>
      <c r="CR460" s="167"/>
      <c r="CS460" s="167"/>
      <c r="CT460" s="167"/>
      <c r="CU460" s="167"/>
      <c r="CV460" s="167"/>
      <c r="CW460" s="167"/>
      <c r="CX460" s="167"/>
      <c r="CY460" s="167"/>
      <c r="CZ460" s="167"/>
      <c r="DA460" s="167"/>
      <c r="DB460" s="167"/>
      <c r="DC460" s="167"/>
      <c r="DD460" s="167"/>
      <c r="DE460" s="167"/>
      <c r="DF460" s="167"/>
      <c r="DG460" s="167"/>
      <c r="DH460" s="167"/>
      <c r="DI460" s="167"/>
      <c r="DJ460" s="167"/>
      <c r="DK460" s="167"/>
      <c r="DL460" s="167"/>
      <c r="DM460" s="167"/>
      <c r="DN460" s="167"/>
      <c r="DO460" s="167"/>
      <c r="DP460" s="167"/>
      <c r="DQ460" s="167"/>
      <c r="DR460" s="167"/>
      <c r="DS460" s="167"/>
      <c r="DT460" s="167"/>
      <c r="DU460" s="167"/>
      <c r="DV460" s="167"/>
      <c r="DW460" s="167"/>
      <c r="DX460" s="167"/>
      <c r="DY460" s="167"/>
      <c r="DZ460" s="167"/>
      <c r="EA460" s="167"/>
      <c r="EB460" s="167"/>
      <c r="EC460" s="167"/>
      <c r="ED460" s="167"/>
      <c r="EE460" s="167"/>
      <c r="EF460" s="167"/>
      <c r="EG460" s="167"/>
      <c r="EH460" s="167"/>
      <c r="EI460" s="167"/>
      <c r="EJ460" s="167"/>
      <c r="EK460" s="167"/>
      <c r="EL460" s="167"/>
      <c r="EM460" s="167"/>
      <c r="EN460" s="167"/>
      <c r="EO460" s="167"/>
      <c r="EP460" s="167"/>
      <c r="EQ460" s="167"/>
      <c r="ER460" s="167"/>
      <c r="ES460" s="167"/>
      <c r="ET460" s="167"/>
      <c r="EU460" s="167"/>
      <c r="EV460" s="167"/>
      <c r="EW460" s="167"/>
      <c r="EX460" s="167"/>
      <c r="EY460" s="167"/>
      <c r="EZ460" s="167"/>
      <c r="FA460" s="167"/>
      <c r="FB460" s="167"/>
      <c r="FC460" s="167"/>
      <c r="FD460" s="167"/>
      <c r="FE460" s="167"/>
      <c r="FF460" s="167"/>
      <c r="FG460" s="167"/>
      <c r="FH460" s="167"/>
      <c r="FI460" s="167"/>
      <c r="FJ460" s="167"/>
      <c r="FK460" s="167"/>
      <c r="FL460" s="167"/>
      <c r="FM460" s="167"/>
      <c r="FN460" s="167"/>
      <c r="FO460" s="167"/>
      <c r="FP460" s="167"/>
      <c r="FQ460" s="167"/>
      <c r="FR460" s="167"/>
      <c r="FS460" s="167"/>
      <c r="FT460" s="167"/>
      <c r="FU460" s="167"/>
      <c r="FV460" s="167"/>
      <c r="FW460" s="167"/>
      <c r="FX460" s="167"/>
      <c r="FY460" s="167"/>
      <c r="FZ460" s="167"/>
      <c r="GA460" s="167"/>
      <c r="GB460" s="167"/>
      <c r="GC460" s="167"/>
      <c r="GD460" s="167"/>
      <c r="GE460" s="167"/>
      <c r="GF460" s="167"/>
      <c r="GG460" s="167"/>
      <c r="GH460" s="167"/>
      <c r="GI460" s="167"/>
      <c r="GJ460" s="167"/>
      <c r="GK460" s="167"/>
      <c r="GL460" s="167"/>
      <c r="GM460" s="167"/>
      <c r="GN460" s="167"/>
      <c r="GO460" s="167"/>
      <c r="GP460" s="167"/>
      <c r="GQ460" s="167"/>
      <c r="GR460" s="167"/>
      <c r="GS460" s="167"/>
      <c r="GT460" s="167"/>
      <c r="GU460" s="167"/>
      <c r="GV460" s="167"/>
      <c r="GW460" s="167"/>
      <c r="GX460" s="167"/>
      <c r="GY460" s="167"/>
      <c r="GZ460" s="167"/>
      <c r="HA460" s="167"/>
      <c r="HB460" s="167"/>
      <c r="HC460" s="167"/>
      <c r="HD460" s="167"/>
      <c r="HE460" s="167"/>
      <c r="HF460" s="167"/>
      <c r="HG460" s="167"/>
      <c r="HH460" s="167"/>
      <c r="HI460" s="167"/>
      <c r="HJ460" s="167"/>
      <c r="HK460" s="167"/>
      <c r="HL460" s="167"/>
      <c r="HM460" s="167"/>
      <c r="HN460" s="167"/>
      <c r="HO460" s="167"/>
      <c r="HP460" s="167"/>
      <c r="HQ460" s="167"/>
      <c r="HR460" s="167"/>
      <c r="HS460" s="167"/>
    </row>
    <row r="461" spans="1:227" s="2" customFormat="1" ht="53.05" customHeight="1" x14ac:dyDescent="0.4">
      <c r="A461" s="868" t="s">
        <v>198</v>
      </c>
      <c r="B461" s="868" t="s">
        <v>378</v>
      </c>
      <c r="C461" s="363" t="s">
        <v>386</v>
      </c>
      <c r="D461" s="1326" t="s">
        <v>387</v>
      </c>
      <c r="E461" s="232"/>
      <c r="F461" s="178">
        <v>0</v>
      </c>
      <c r="G461" s="177"/>
      <c r="H461" s="177">
        <v>5.4749999999999996</v>
      </c>
      <c r="I461" s="177"/>
      <c r="J461" s="177"/>
      <c r="K461" s="179">
        <f t="shared" si="164"/>
        <v>5.4749999999999996</v>
      </c>
      <c r="L461" s="520">
        <f>IF(K461&gt;0,IF(ISNUMBER(F461),F461,0)/K461*100,"")</f>
        <v>0</v>
      </c>
      <c r="M461" s="521">
        <f>IF(K461&gt;0,(IF(ISNUMBER(G461),G461,0)+IF(ISNUMBER(H461),H461,0))/K461*100,"")</f>
        <v>100</v>
      </c>
      <c r="N461" s="348">
        <f t="shared" si="163"/>
        <v>5</v>
      </c>
      <c r="O461" s="58"/>
      <c r="P461" s="233">
        <f>AA461*Z461/1000000000*365</f>
        <v>2.3137815107226367</v>
      </c>
      <c r="Q461" s="222" t="s">
        <v>42</v>
      </c>
      <c r="R461" s="58"/>
      <c r="S461" s="220"/>
      <c r="T461" s="220"/>
      <c r="U461" s="213">
        <v>58</v>
      </c>
      <c r="V461" s="58"/>
      <c r="W461" s="368"/>
      <c r="X461" s="58"/>
      <c r="Y461" s="58"/>
      <c r="Z461" s="743">
        <v>30608</v>
      </c>
      <c r="AA461" s="234">
        <v>207.10688142437797</v>
      </c>
      <c r="AB461" s="763"/>
      <c r="AC461" s="174"/>
      <c r="AD461" s="174"/>
      <c r="AE461" s="364"/>
      <c r="AF461" s="174"/>
      <c r="AG461" s="174"/>
      <c r="AH461" s="175"/>
      <c r="AI461" s="174">
        <v>31311</v>
      </c>
      <c r="AJ461" s="174">
        <v>31817</v>
      </c>
      <c r="AK461" s="174">
        <v>33088</v>
      </c>
      <c r="AL461" s="175"/>
      <c r="AM461" s="179"/>
      <c r="AN461" s="177"/>
      <c r="AO461" s="177"/>
      <c r="AP461" s="177"/>
      <c r="AQ461" s="178">
        <v>2.3137815107226367</v>
      </c>
      <c r="AR461" s="179">
        <v>2.4502538687753246</v>
      </c>
      <c r="AS461" s="177">
        <v>2.5745275004103934</v>
      </c>
      <c r="AT461" s="179">
        <v>2.7654316605943832</v>
      </c>
      <c r="AU461" s="179"/>
      <c r="AV461" s="177"/>
      <c r="AW461" s="556">
        <f t="shared" si="165"/>
        <v>2.7095683394056165</v>
      </c>
      <c r="AX461" s="546"/>
      <c r="AY461" s="828"/>
      <c r="AZ461" s="164"/>
      <c r="BA461" s="165"/>
      <c r="BB461" s="167"/>
      <c r="BC461" s="120"/>
      <c r="BD461" s="90"/>
      <c r="BE461" s="90"/>
      <c r="BF461" s="90"/>
      <c r="BG461" s="90"/>
      <c r="BH461" s="90"/>
      <c r="BI461" s="90"/>
      <c r="BJ461" s="90"/>
      <c r="BK461" s="90"/>
      <c r="BL461" s="90"/>
      <c r="BM461" s="167"/>
      <c r="BN461" s="167"/>
      <c r="BO461" s="167"/>
      <c r="BP461" s="167"/>
      <c r="BQ461" s="167"/>
      <c r="BR461" s="167"/>
      <c r="BS461" s="167"/>
      <c r="BT461" s="167"/>
      <c r="BU461" s="167"/>
      <c r="BV461" s="167"/>
      <c r="BW461" s="167"/>
      <c r="BX461" s="167"/>
      <c r="BY461" s="167"/>
      <c r="BZ461" s="167"/>
      <c r="CA461" s="167"/>
      <c r="CB461" s="167"/>
      <c r="CC461" s="167"/>
      <c r="CD461" s="167"/>
      <c r="CE461" s="167"/>
      <c r="CF461" s="167"/>
      <c r="CG461" s="167"/>
      <c r="CH461" s="167"/>
      <c r="CI461" s="167"/>
      <c r="CJ461" s="167"/>
      <c r="CK461" s="167"/>
      <c r="CL461" s="167"/>
      <c r="CM461" s="167"/>
      <c r="CN461" s="167"/>
      <c r="CO461" s="167"/>
      <c r="CP461" s="167"/>
      <c r="CQ461" s="167"/>
      <c r="CR461" s="167"/>
      <c r="CS461" s="167"/>
      <c r="CT461" s="167"/>
      <c r="CU461" s="167"/>
      <c r="CV461" s="167"/>
      <c r="CW461" s="167"/>
      <c r="CX461" s="167"/>
      <c r="CY461" s="167"/>
      <c r="CZ461" s="167"/>
      <c r="DA461" s="167"/>
      <c r="DB461" s="167"/>
      <c r="DC461" s="167"/>
      <c r="DD461" s="167"/>
      <c r="DE461" s="167"/>
      <c r="DF461" s="167"/>
      <c r="DG461" s="167"/>
      <c r="DH461" s="167"/>
      <c r="DI461" s="167"/>
      <c r="DJ461" s="167"/>
      <c r="DK461" s="167"/>
      <c r="DL461" s="167"/>
      <c r="DM461" s="167"/>
      <c r="DN461" s="167"/>
      <c r="DO461" s="167"/>
      <c r="DP461" s="167"/>
      <c r="DQ461" s="167"/>
      <c r="DR461" s="167"/>
      <c r="DS461" s="167"/>
      <c r="DT461" s="167"/>
      <c r="DU461" s="167"/>
      <c r="DV461" s="167"/>
      <c r="DW461" s="167"/>
      <c r="DX461" s="167"/>
      <c r="DY461" s="167"/>
      <c r="DZ461" s="167"/>
      <c r="EA461" s="167"/>
      <c r="EB461" s="167"/>
      <c r="EC461" s="167"/>
      <c r="ED461" s="167"/>
      <c r="EE461" s="167"/>
      <c r="EF461" s="167"/>
      <c r="EG461" s="167"/>
      <c r="EH461" s="167"/>
      <c r="EI461" s="167"/>
      <c r="EJ461" s="167"/>
      <c r="EK461" s="167"/>
      <c r="EL461" s="167"/>
      <c r="EM461" s="167"/>
      <c r="EN461" s="167"/>
      <c r="EO461" s="167"/>
      <c r="EP461" s="167"/>
      <c r="EQ461" s="167"/>
      <c r="ER461" s="167"/>
      <c r="ES461" s="167"/>
      <c r="ET461" s="167"/>
      <c r="EU461" s="167"/>
      <c r="EV461" s="167"/>
      <c r="EW461" s="167"/>
      <c r="EX461" s="167"/>
      <c r="EY461" s="167"/>
      <c r="EZ461" s="167"/>
      <c r="FA461" s="167"/>
      <c r="FB461" s="167"/>
      <c r="FC461" s="167"/>
      <c r="FD461" s="167"/>
      <c r="FE461" s="167"/>
      <c r="FF461" s="167"/>
      <c r="FG461" s="167"/>
      <c r="FH461" s="167"/>
      <c r="FI461" s="167"/>
      <c r="FJ461" s="167"/>
      <c r="FK461" s="167"/>
      <c r="FL461" s="167"/>
      <c r="FM461" s="167"/>
      <c r="FN461" s="167"/>
      <c r="FO461" s="167"/>
      <c r="FP461" s="167"/>
      <c r="FQ461" s="167"/>
      <c r="FR461" s="167"/>
      <c r="FS461" s="167"/>
      <c r="FT461" s="167"/>
      <c r="FU461" s="167"/>
      <c r="FV461" s="167"/>
      <c r="FW461" s="167"/>
      <c r="FX461" s="167"/>
      <c r="FY461" s="167"/>
      <c r="FZ461" s="167"/>
      <c r="GA461" s="167"/>
      <c r="GB461" s="167"/>
      <c r="GC461" s="167"/>
      <c r="GD461" s="167"/>
      <c r="GE461" s="167"/>
      <c r="GF461" s="167"/>
      <c r="GG461" s="167"/>
      <c r="GH461" s="167"/>
      <c r="GI461" s="167"/>
      <c r="GJ461" s="167"/>
      <c r="GK461" s="167"/>
      <c r="GL461" s="167"/>
      <c r="GM461" s="167"/>
      <c r="GN461" s="167"/>
      <c r="GO461" s="167"/>
      <c r="GP461" s="167"/>
      <c r="GQ461" s="167"/>
      <c r="GR461" s="167"/>
      <c r="GS461" s="167"/>
      <c r="GT461" s="167"/>
      <c r="GU461" s="167"/>
      <c r="GV461" s="167"/>
      <c r="GW461" s="167"/>
      <c r="GX461" s="167"/>
      <c r="GY461" s="167"/>
      <c r="GZ461" s="167"/>
      <c r="HA461" s="167"/>
      <c r="HB461" s="167"/>
      <c r="HC461" s="167"/>
      <c r="HD461" s="167"/>
      <c r="HE461" s="167"/>
      <c r="HF461" s="167"/>
      <c r="HG461" s="167"/>
      <c r="HH461" s="167"/>
      <c r="HI461" s="167"/>
      <c r="HJ461" s="167"/>
      <c r="HK461" s="167"/>
      <c r="HL461" s="167"/>
      <c r="HM461" s="167"/>
      <c r="HN461" s="167"/>
      <c r="HO461" s="167"/>
      <c r="HP461" s="167"/>
      <c r="HQ461" s="167"/>
      <c r="HR461" s="167"/>
      <c r="HS461" s="167"/>
    </row>
    <row r="462" spans="1:227" s="2" customFormat="1" ht="45" customHeight="1" x14ac:dyDescent="0.4">
      <c r="A462" s="868" t="s">
        <v>1008</v>
      </c>
      <c r="B462" s="868" t="s">
        <v>1081</v>
      </c>
      <c r="C462" s="363" t="s">
        <v>1101</v>
      </c>
      <c r="D462" s="365" t="s">
        <v>1102</v>
      </c>
      <c r="E462" s="433"/>
      <c r="F462" s="219" t="s">
        <v>202</v>
      </c>
      <c r="G462" s="649" t="s">
        <v>1103</v>
      </c>
      <c r="H462" s="124"/>
      <c r="I462" s="124"/>
      <c r="J462" s="124"/>
      <c r="K462" s="252">
        <f t="shared" si="164"/>
        <v>0</v>
      </c>
      <c r="L462" s="520" t="str">
        <f t="shared" ref="L462:L479" si="166">IF(IF(ISNUMBER(K462),K462,0)&gt;0,IF(ISNUMBER(F462),F462,0)/K462*100,"")</f>
        <v/>
      </c>
      <c r="M462" s="521" t="str">
        <f t="shared" ref="M462:M479" si="167">IF(IF(ISNUMBER(K462),K462,0)&gt;0,(IF(ISNUMBER(G462),G462,0)+IF(ISNUMBER(H462),H462,0))/K462*100,"")</f>
        <v/>
      </c>
      <c r="N462" s="504">
        <f t="shared" si="163"/>
        <v>2</v>
      </c>
      <c r="O462" s="254"/>
      <c r="P462" s="534">
        <f t="shared" ref="P462:P479" si="168">AQ462</f>
        <v>4.0178259100768274</v>
      </c>
      <c r="Q462" s="227" t="s">
        <v>42</v>
      </c>
      <c r="R462" s="254"/>
      <c r="S462" s="305"/>
      <c r="T462" s="306"/>
      <c r="U462" s="90"/>
      <c r="V462" s="254"/>
      <c r="W462" s="254"/>
      <c r="X462" s="254"/>
      <c r="Y462" s="254"/>
      <c r="Z462" s="258">
        <v>52704</v>
      </c>
      <c r="AA462" s="259">
        <f t="shared" ref="AA462:AA468" si="169">AR462/Z462*1000000000/365</f>
        <v>222.23732371837022</v>
      </c>
      <c r="AB462" s="260"/>
      <c r="AC462" s="260"/>
      <c r="AD462" s="260"/>
      <c r="AE462" s="260"/>
      <c r="AF462" s="260"/>
      <c r="AG462" s="260"/>
      <c r="AH462" s="121"/>
      <c r="AI462" s="261">
        <v>54188</v>
      </c>
      <c r="AJ462" s="261">
        <v>54860</v>
      </c>
      <c r="AK462" s="261">
        <v>55493</v>
      </c>
      <c r="AL462" s="342"/>
      <c r="AM462" s="371"/>
      <c r="AN462" s="261"/>
      <c r="AO462" s="252"/>
      <c r="AP462" s="263"/>
      <c r="AQ462" s="264">
        <v>4.0178259100768274</v>
      </c>
      <c r="AR462" s="252">
        <v>4.2751705068773393</v>
      </c>
      <c r="AS462" s="252">
        <v>4.4741901270850892</v>
      </c>
      <c r="AT462" s="252">
        <v>4.6735021150790246</v>
      </c>
      <c r="AU462" s="252"/>
      <c r="AV462" s="263"/>
      <c r="AW462" s="557">
        <f t="shared" si="165"/>
        <v>-4.6735021150790246</v>
      </c>
      <c r="AX462" s="551"/>
      <c r="AY462" s="167"/>
      <c r="AZ462" s="167"/>
      <c r="BA462" s="167"/>
      <c r="BB462" s="167"/>
    </row>
    <row r="463" spans="1:227" s="2" customFormat="1" ht="76.3" customHeight="1" x14ac:dyDescent="0.4">
      <c r="A463" s="868" t="s">
        <v>1008</v>
      </c>
      <c r="B463" s="868" t="s">
        <v>1081</v>
      </c>
      <c r="C463" s="363" t="s">
        <v>1101</v>
      </c>
      <c r="D463" s="365" t="s">
        <v>1105</v>
      </c>
      <c r="E463" s="433"/>
      <c r="F463" s="219" t="s">
        <v>202</v>
      </c>
      <c r="G463" s="124"/>
      <c r="H463" s="124"/>
      <c r="I463" s="124"/>
      <c r="J463" s="124"/>
      <c r="K463" s="252">
        <f t="shared" si="164"/>
        <v>0</v>
      </c>
      <c r="L463" s="520" t="str">
        <f t="shared" si="166"/>
        <v/>
      </c>
      <c r="M463" s="521" t="str">
        <f t="shared" si="167"/>
        <v/>
      </c>
      <c r="N463" s="504">
        <f t="shared" si="163"/>
        <v>2</v>
      </c>
      <c r="O463" s="254"/>
      <c r="P463" s="696">
        <f t="shared" si="168"/>
        <v>0.38774158426239519</v>
      </c>
      <c r="Q463" s="227" t="s">
        <v>42</v>
      </c>
      <c r="R463" s="254"/>
      <c r="S463" s="305"/>
      <c r="T463" s="306"/>
      <c r="U463" s="90"/>
      <c r="V463" s="254"/>
      <c r="W463" s="254"/>
      <c r="X463" s="254"/>
      <c r="Y463" s="254"/>
      <c r="Z463" s="258">
        <v>7613</v>
      </c>
      <c r="AA463" s="259">
        <f t="shared" si="169"/>
        <v>148.05590728615127</v>
      </c>
      <c r="AB463" s="260"/>
      <c r="AC463" s="260"/>
      <c r="AD463" s="260"/>
      <c r="AE463" s="260"/>
      <c r="AF463" s="260"/>
      <c r="AG463" s="260"/>
      <c r="AH463" s="121"/>
      <c r="AI463" s="261">
        <v>7783</v>
      </c>
      <c r="AJ463" s="261">
        <v>7877</v>
      </c>
      <c r="AK463" s="261">
        <v>7967</v>
      </c>
      <c r="AL463" s="342"/>
      <c r="AM463" s="371"/>
      <c r="AN463" s="261"/>
      <c r="AO463" s="252"/>
      <c r="AP463" s="263"/>
      <c r="AQ463" s="264">
        <v>0.38774158426239519</v>
      </c>
      <c r="AR463" s="252">
        <v>0.41140961209185639</v>
      </c>
      <c r="AS463" s="252">
        <v>0.43156940693497009</v>
      </c>
      <c r="AT463" s="252">
        <v>0.45186489525880252</v>
      </c>
      <c r="AU463" s="252"/>
      <c r="AV463" s="263"/>
      <c r="AW463" s="557">
        <f t="shared" si="165"/>
        <v>-0.45186489525880252</v>
      </c>
      <c r="AX463" s="551"/>
      <c r="AY463" s="167"/>
      <c r="AZ463" s="167"/>
      <c r="BA463" s="167"/>
      <c r="BB463" s="167"/>
    </row>
    <row r="464" spans="1:227" s="2" customFormat="1" ht="17.05" customHeight="1" x14ac:dyDescent="0.4">
      <c r="A464" s="868" t="s">
        <v>1008</v>
      </c>
      <c r="B464" s="868" t="s">
        <v>1081</v>
      </c>
      <c r="C464" s="363" t="s">
        <v>1101</v>
      </c>
      <c r="D464" s="365" t="s">
        <v>1104</v>
      </c>
      <c r="E464" s="433"/>
      <c r="F464" s="219" t="s">
        <v>202</v>
      </c>
      <c r="G464" s="124">
        <v>27</v>
      </c>
      <c r="H464" s="124"/>
      <c r="I464" s="124"/>
      <c r="J464" s="124"/>
      <c r="K464" s="252">
        <f t="shared" si="164"/>
        <v>27</v>
      </c>
      <c r="L464" s="520">
        <f t="shared" si="166"/>
        <v>0</v>
      </c>
      <c r="M464" s="521">
        <f t="shared" si="167"/>
        <v>100</v>
      </c>
      <c r="N464" s="504">
        <f t="shared" si="163"/>
        <v>5</v>
      </c>
      <c r="O464" s="254"/>
      <c r="P464" s="696">
        <f t="shared" si="168"/>
        <v>16.874685420474311</v>
      </c>
      <c r="Q464" s="227" t="s">
        <v>42</v>
      </c>
      <c r="R464" s="254"/>
      <c r="S464" s="305"/>
      <c r="T464" s="306"/>
      <c r="U464" s="90"/>
      <c r="V464" s="254"/>
      <c r="W464" s="254"/>
      <c r="X464" s="254"/>
      <c r="Y464" s="254"/>
      <c r="Z464" s="258">
        <v>338076</v>
      </c>
      <c r="AA464" s="259">
        <f t="shared" si="169"/>
        <v>143.15192789212566</v>
      </c>
      <c r="AB464" s="260"/>
      <c r="AC464" s="260"/>
      <c r="AD464" s="260"/>
      <c r="AE464" s="260"/>
      <c r="AF464" s="260"/>
      <c r="AG464" s="260"/>
      <c r="AH464" s="121"/>
      <c r="AI464" s="373">
        <v>340737</v>
      </c>
      <c r="AJ464" s="373">
        <v>344478</v>
      </c>
      <c r="AK464" s="373">
        <v>348420</v>
      </c>
      <c r="AL464" s="342"/>
      <c r="AM464" s="371"/>
      <c r="AN464" s="373"/>
      <c r="AO464" s="292"/>
      <c r="AP464" s="295"/>
      <c r="AQ464" s="264">
        <v>16.874685420474311</v>
      </c>
      <c r="AR464" s="292">
        <v>17.664624378531272</v>
      </c>
      <c r="AS464" s="292">
        <v>18.522899515307266</v>
      </c>
      <c r="AT464" s="292">
        <v>19.406799426475747</v>
      </c>
      <c r="AU464" s="292"/>
      <c r="AV464" s="295"/>
      <c r="AW464" s="559">
        <f t="shared" si="165"/>
        <v>7.5932005735242534</v>
      </c>
      <c r="AX464" s="551"/>
      <c r="AY464" s="167"/>
      <c r="AZ464" s="167"/>
      <c r="BA464" s="296"/>
      <c r="BB464" s="167"/>
    </row>
    <row r="465" spans="1:56" s="2" customFormat="1" ht="47.05" customHeight="1" x14ac:dyDescent="0.4">
      <c r="A465" s="868" t="s">
        <v>698</v>
      </c>
      <c r="B465" s="868" t="s">
        <v>699</v>
      </c>
      <c r="C465" s="363" t="s">
        <v>713</v>
      </c>
      <c r="D465" s="383" t="s">
        <v>714</v>
      </c>
      <c r="E465" s="382"/>
      <c r="F465" s="219">
        <v>0.12</v>
      </c>
      <c r="G465" s="124"/>
      <c r="H465" s="124" t="s">
        <v>202</v>
      </c>
      <c r="I465" s="124"/>
      <c r="J465" s="124"/>
      <c r="K465" s="252">
        <f t="shared" si="164"/>
        <v>0.12</v>
      </c>
      <c r="L465" s="520">
        <f t="shared" si="166"/>
        <v>100</v>
      </c>
      <c r="M465" s="521">
        <f t="shared" si="167"/>
        <v>0</v>
      </c>
      <c r="N465" s="504">
        <f t="shared" si="163"/>
        <v>2</v>
      </c>
      <c r="O465" s="254"/>
      <c r="P465" s="534">
        <f t="shared" si="168"/>
        <v>0.39381466836704754</v>
      </c>
      <c r="Q465" s="227" t="s">
        <v>42</v>
      </c>
      <c r="R465" s="254"/>
      <c r="S465" s="305"/>
      <c r="T465" s="306"/>
      <c r="U465" s="90"/>
      <c r="V465" s="254"/>
      <c r="W465" s="254"/>
      <c r="X465" s="254"/>
      <c r="Y465" s="254"/>
      <c r="Z465" s="258">
        <v>8913</v>
      </c>
      <c r="AA465" s="259">
        <f t="shared" si="169"/>
        <v>135.43057265403689</v>
      </c>
      <c r="AB465" s="260"/>
      <c r="AC465" s="260"/>
      <c r="AD465" s="260"/>
      <c r="AE465" s="260"/>
      <c r="AF465" s="260"/>
      <c r="AG465" s="260"/>
      <c r="AH465" s="121"/>
      <c r="AI465" s="261">
        <v>9588</v>
      </c>
      <c r="AJ465" s="261">
        <v>10163</v>
      </c>
      <c r="AK465" s="261">
        <v>10722</v>
      </c>
      <c r="AL465" s="342"/>
      <c r="AM465" s="371"/>
      <c r="AN465" s="261"/>
      <c r="AO465" s="252"/>
      <c r="AP465" s="263"/>
      <c r="AQ465" s="264">
        <v>0.39381466836704754</v>
      </c>
      <c r="AR465" s="252">
        <v>0.44058883333388221</v>
      </c>
      <c r="AS465" s="252">
        <v>0.48497754977303764</v>
      </c>
      <c r="AT465" s="252">
        <v>0.5306074440277645</v>
      </c>
      <c r="AU465" s="252"/>
      <c r="AV465" s="263"/>
      <c r="AW465" s="557">
        <f t="shared" si="165"/>
        <v>-0.4106074440277645</v>
      </c>
      <c r="AX465" s="551"/>
      <c r="AY465" s="167"/>
      <c r="AZ465" s="167"/>
      <c r="BA465" s="167"/>
      <c r="BB465" s="167"/>
    </row>
    <row r="466" spans="1:56" s="2" customFormat="1" ht="17.05" customHeight="1" x14ac:dyDescent="0.4">
      <c r="A466" s="868" t="s">
        <v>698</v>
      </c>
      <c r="B466" s="868" t="s">
        <v>699</v>
      </c>
      <c r="C466" s="363" t="s">
        <v>713</v>
      </c>
      <c r="D466" s="383" t="s">
        <v>715</v>
      </c>
      <c r="E466" s="382"/>
      <c r="F466" s="219">
        <v>0.128</v>
      </c>
      <c r="G466" s="124"/>
      <c r="H466" s="124" t="s">
        <v>202</v>
      </c>
      <c r="I466" s="124"/>
      <c r="J466" s="124"/>
      <c r="K466" s="252">
        <f t="shared" si="164"/>
        <v>0.128</v>
      </c>
      <c r="L466" s="520">
        <f t="shared" si="166"/>
        <v>100</v>
      </c>
      <c r="M466" s="521">
        <f t="shared" si="167"/>
        <v>0</v>
      </c>
      <c r="N466" s="504">
        <f t="shared" si="163"/>
        <v>5</v>
      </c>
      <c r="O466" s="254"/>
      <c r="P466" s="534">
        <f t="shared" si="168"/>
        <v>9.3809844290443853E-2</v>
      </c>
      <c r="Q466" s="227" t="s">
        <v>42</v>
      </c>
      <c r="R466" s="254"/>
      <c r="S466" s="305"/>
      <c r="T466" s="306"/>
      <c r="U466" s="90"/>
      <c r="V466" s="254"/>
      <c r="W466" s="254"/>
      <c r="X466" s="254"/>
      <c r="Y466" s="254"/>
      <c r="Z466" s="258">
        <v>2168</v>
      </c>
      <c r="AA466" s="259">
        <f t="shared" si="169"/>
        <v>132.95360407734628</v>
      </c>
      <c r="AB466" s="260"/>
      <c r="AC466" s="260"/>
      <c r="AD466" s="260"/>
      <c r="AE466" s="260"/>
      <c r="AF466" s="260"/>
      <c r="AG466" s="260"/>
      <c r="AH466" s="121"/>
      <c r="AI466" s="373">
        <v>2336</v>
      </c>
      <c r="AJ466" s="373">
        <v>2477</v>
      </c>
      <c r="AK466" s="373">
        <v>2617</v>
      </c>
      <c r="AL466" s="342"/>
      <c r="AM466" s="371"/>
      <c r="AN466" s="373"/>
      <c r="AO466" s="292"/>
      <c r="AP466" s="295"/>
      <c r="AQ466" s="264">
        <v>9.3809844290443853E-2</v>
      </c>
      <c r="AR466" s="292">
        <v>0.10520884597848565</v>
      </c>
      <c r="AS466" s="292">
        <v>0.11593807405523499</v>
      </c>
      <c r="AT466" s="292">
        <v>0.12711725089860312</v>
      </c>
      <c r="AU466" s="292"/>
      <c r="AV466" s="295"/>
      <c r="AW466" s="559">
        <f t="shared" si="165"/>
        <v>8.8274910139687912E-4</v>
      </c>
      <c r="AX466" s="551"/>
      <c r="AY466" s="167"/>
      <c r="AZ466" s="167"/>
      <c r="BA466" s="296"/>
      <c r="BB466" s="167"/>
    </row>
    <row r="467" spans="1:56" s="2" customFormat="1" ht="17.05" customHeight="1" x14ac:dyDescent="0.4">
      <c r="A467" s="868" t="s">
        <v>698</v>
      </c>
      <c r="B467" s="868" t="s">
        <v>699</v>
      </c>
      <c r="C467" s="363" t="s">
        <v>713</v>
      </c>
      <c r="D467" s="383" t="s">
        <v>717</v>
      </c>
      <c r="E467" s="1165"/>
      <c r="F467" s="345">
        <v>0.11</v>
      </c>
      <c r="G467" s="346"/>
      <c r="H467" s="346" t="s">
        <v>202</v>
      </c>
      <c r="I467" s="346"/>
      <c r="J467" s="346"/>
      <c r="K467" s="347">
        <f t="shared" si="164"/>
        <v>0.11</v>
      </c>
      <c r="L467" s="526">
        <f t="shared" si="166"/>
        <v>100</v>
      </c>
      <c r="M467" s="527">
        <f t="shared" si="167"/>
        <v>0</v>
      </c>
      <c r="N467" s="504">
        <f t="shared" si="163"/>
        <v>2</v>
      </c>
      <c r="O467" s="349"/>
      <c r="P467" s="535">
        <f t="shared" si="168"/>
        <v>0.27357983905994199</v>
      </c>
      <c r="Q467" s="350" t="s">
        <v>42</v>
      </c>
      <c r="R467" s="349"/>
      <c r="S467" s="356"/>
      <c r="T467" s="357"/>
      <c r="U467" s="358"/>
      <c r="V467" s="349"/>
      <c r="W467" s="349"/>
      <c r="X467" s="349"/>
      <c r="Y467" s="349"/>
      <c r="Z467" s="359">
        <v>6251</v>
      </c>
      <c r="AA467" s="351">
        <f t="shared" si="169"/>
        <v>141.00922040966867</v>
      </c>
      <c r="AB467" s="360"/>
      <c r="AC467" s="360"/>
      <c r="AD467" s="360"/>
      <c r="AE467" s="360"/>
      <c r="AF467" s="360"/>
      <c r="AG467" s="360"/>
      <c r="AH467" s="361"/>
      <c r="AI467" s="352">
        <v>6727</v>
      </c>
      <c r="AJ467" s="352">
        <v>7135</v>
      </c>
      <c r="AK467" s="352">
        <v>7532</v>
      </c>
      <c r="AL467" s="353"/>
      <c r="AM467" s="811"/>
      <c r="AN467" s="352"/>
      <c r="AO467" s="347"/>
      <c r="AP467" s="354"/>
      <c r="AQ467" s="355">
        <v>0.27357983905994199</v>
      </c>
      <c r="AR467" s="347">
        <v>0.3217287524250062</v>
      </c>
      <c r="AS467" s="347">
        <v>0.3777357035085438</v>
      </c>
      <c r="AT467" s="347">
        <v>0.442973589478735</v>
      </c>
      <c r="AU467" s="347"/>
      <c r="AV467" s="354"/>
      <c r="AW467" s="562">
        <f t="shared" si="165"/>
        <v>-0.33297358947873501</v>
      </c>
      <c r="AX467" s="555"/>
      <c r="AY467" s="167"/>
      <c r="AZ467" s="167"/>
      <c r="BA467" s="296"/>
      <c r="BB467" s="167"/>
    </row>
    <row r="468" spans="1:56" s="2" customFormat="1" ht="17.05" customHeight="1" x14ac:dyDescent="0.4">
      <c r="A468" s="868" t="s">
        <v>698</v>
      </c>
      <c r="B468" s="868" t="s">
        <v>699</v>
      </c>
      <c r="C468" s="365" t="s">
        <v>713</v>
      </c>
      <c r="D468" s="383" t="s">
        <v>716</v>
      </c>
      <c r="E468" s="382"/>
      <c r="F468" s="219">
        <f>0.99+0.402</f>
        <v>1.3919999999999999</v>
      </c>
      <c r="G468" s="124"/>
      <c r="H468" s="124">
        <v>1.08</v>
      </c>
      <c r="I468" s="124"/>
      <c r="J468" s="124"/>
      <c r="K468" s="252">
        <f t="shared" si="164"/>
        <v>2.472</v>
      </c>
      <c r="L468" s="520">
        <f t="shared" si="166"/>
        <v>56.310679611650485</v>
      </c>
      <c r="M468" s="521">
        <f t="shared" si="167"/>
        <v>43.689320388349515</v>
      </c>
      <c r="N468" s="348">
        <f t="shared" si="163"/>
        <v>2</v>
      </c>
      <c r="O468" s="254"/>
      <c r="P468" s="696">
        <f t="shared" si="168"/>
        <v>3.0679954273341337</v>
      </c>
      <c r="Q468" s="227" t="s">
        <v>42</v>
      </c>
      <c r="R468" s="254"/>
      <c r="S468" s="305"/>
      <c r="T468" s="306"/>
      <c r="U468" s="90"/>
      <c r="V468" s="254"/>
      <c r="W468" s="254"/>
      <c r="X468" s="254"/>
      <c r="Y468" s="254"/>
      <c r="Z468" s="258">
        <v>44237</v>
      </c>
      <c r="AA468" s="259">
        <f t="shared" si="169"/>
        <v>212.21136857047398</v>
      </c>
      <c r="AB468" s="260"/>
      <c r="AC468" s="260"/>
      <c r="AD468" s="260"/>
      <c r="AE468" s="260"/>
      <c r="AF468" s="260"/>
      <c r="AG468" s="260"/>
      <c r="AH468" s="121"/>
      <c r="AI468" s="261">
        <v>47580</v>
      </c>
      <c r="AJ468" s="261">
        <v>50435</v>
      </c>
      <c r="AK468" s="261">
        <v>53218</v>
      </c>
      <c r="AL468" s="342"/>
      <c r="AM468" s="371"/>
      <c r="AN468" s="261"/>
      <c r="AO468" s="252"/>
      <c r="AP468" s="263"/>
      <c r="AQ468" s="264">
        <v>3.0679954273341337</v>
      </c>
      <c r="AR468" s="252">
        <v>3.4264719236800012</v>
      </c>
      <c r="AS468" s="252">
        <v>3.7663002126493339</v>
      </c>
      <c r="AT468" s="252">
        <v>4.1157565407082668</v>
      </c>
      <c r="AU468" s="252"/>
      <c r="AV468" s="263"/>
      <c r="AW468" s="557">
        <f t="shared" si="165"/>
        <v>-1.6437565407082668</v>
      </c>
      <c r="AX468" s="551"/>
      <c r="AY468" s="167"/>
      <c r="AZ468" s="167"/>
      <c r="BA468" s="296"/>
      <c r="BB468" s="167"/>
    </row>
    <row r="469" spans="1:56" s="2" customFormat="1" ht="17.05" customHeight="1" x14ac:dyDescent="0.4">
      <c r="A469" s="868" t="s">
        <v>1008</v>
      </c>
      <c r="B469" s="868" t="s">
        <v>1033</v>
      </c>
      <c r="C469" s="365" t="s">
        <v>1037</v>
      </c>
      <c r="D469" s="365" t="s">
        <v>1038</v>
      </c>
      <c r="E469" s="433"/>
      <c r="F469" s="219"/>
      <c r="G469" s="124"/>
      <c r="H469" s="124"/>
      <c r="I469" s="124"/>
      <c r="J469" s="124"/>
      <c r="K469" s="252">
        <f t="shared" si="164"/>
        <v>0</v>
      </c>
      <c r="L469" s="520" t="str">
        <f t="shared" si="166"/>
        <v/>
      </c>
      <c r="M469" s="521" t="str">
        <f t="shared" si="167"/>
        <v/>
      </c>
      <c r="N469" s="504">
        <f t="shared" si="163"/>
        <v>2</v>
      </c>
      <c r="O469" s="254"/>
      <c r="P469" s="534">
        <f t="shared" si="168"/>
        <v>0.35919410663396895</v>
      </c>
      <c r="Q469" s="227" t="s">
        <v>42</v>
      </c>
      <c r="R469" s="254"/>
      <c r="S469" s="305"/>
      <c r="T469" s="306"/>
      <c r="U469" s="90"/>
      <c r="V469" s="254"/>
      <c r="W469" s="254"/>
      <c r="X469" s="254"/>
      <c r="Y469" s="254"/>
      <c r="Z469" s="258"/>
      <c r="AA469" s="259"/>
      <c r="AB469" s="260"/>
      <c r="AC469" s="260"/>
      <c r="AD469" s="260"/>
      <c r="AE469" s="260"/>
      <c r="AF469" s="260"/>
      <c r="AG469" s="260"/>
      <c r="AH469" s="121"/>
      <c r="AI469" s="261"/>
      <c r="AJ469" s="261"/>
      <c r="AK469" s="261"/>
      <c r="AL469" s="342"/>
      <c r="AM469" s="371"/>
      <c r="AN469" s="261"/>
      <c r="AO469" s="252"/>
      <c r="AP469" s="263"/>
      <c r="AQ469" s="264">
        <v>0.35919410663396895</v>
      </c>
      <c r="AR469" s="252">
        <v>0.35968846431872242</v>
      </c>
      <c r="AS469" s="252">
        <v>0.35972557286778767</v>
      </c>
      <c r="AT469" s="252">
        <v>0.35925185740430243</v>
      </c>
      <c r="AU469" s="252"/>
      <c r="AV469" s="263"/>
      <c r="AW469" s="557">
        <f t="shared" si="165"/>
        <v>-0.35925185740430243</v>
      </c>
      <c r="AX469" s="551"/>
      <c r="AY469" s="167"/>
      <c r="AZ469" s="167"/>
      <c r="BA469" s="167"/>
      <c r="BB469" s="167"/>
      <c r="BC469" s="90"/>
      <c r="BD469" s="90"/>
    </row>
    <row r="470" spans="1:56" s="2" customFormat="1" ht="29.5" customHeight="1" x14ac:dyDescent="0.4">
      <c r="A470" s="868" t="s">
        <v>1008</v>
      </c>
      <c r="B470" s="868" t="s">
        <v>1033</v>
      </c>
      <c r="C470" s="365" t="s">
        <v>1037</v>
      </c>
      <c r="D470" s="365" t="s">
        <v>1039</v>
      </c>
      <c r="E470" s="433"/>
      <c r="F470" s="219"/>
      <c r="G470" s="124"/>
      <c r="H470" s="124"/>
      <c r="I470" s="124"/>
      <c r="J470" s="124"/>
      <c r="K470" s="252">
        <f t="shared" si="164"/>
        <v>0</v>
      </c>
      <c r="L470" s="520" t="str">
        <f t="shared" si="166"/>
        <v/>
      </c>
      <c r="M470" s="521" t="str">
        <f t="shared" si="167"/>
        <v/>
      </c>
      <c r="N470" s="504">
        <f t="shared" si="163"/>
        <v>2</v>
      </c>
      <c r="O470" s="254"/>
      <c r="P470" s="534">
        <f t="shared" si="168"/>
        <v>0.23942876667946308</v>
      </c>
      <c r="Q470" s="227" t="s">
        <v>42</v>
      </c>
      <c r="R470" s="254"/>
      <c r="S470" s="305"/>
      <c r="T470" s="306"/>
      <c r="U470" s="90"/>
      <c r="V470" s="254"/>
      <c r="W470" s="254"/>
      <c r="X470" s="254"/>
      <c r="Y470" s="254"/>
      <c r="Z470" s="258"/>
      <c r="AA470" s="259"/>
      <c r="AB470" s="260"/>
      <c r="AC470" s="260"/>
      <c r="AD470" s="260"/>
      <c r="AE470" s="260"/>
      <c r="AF470" s="260"/>
      <c r="AG470" s="260"/>
      <c r="AH470" s="121"/>
      <c r="AI470" s="261"/>
      <c r="AJ470" s="261"/>
      <c r="AK470" s="261"/>
      <c r="AL470" s="342"/>
      <c r="AM470" s="371"/>
      <c r="AN470" s="261"/>
      <c r="AO470" s="252"/>
      <c r="AP470" s="263"/>
      <c r="AQ470" s="264">
        <v>0.23942876667946308</v>
      </c>
      <c r="AR470" s="252">
        <v>0.25534652248751677</v>
      </c>
      <c r="AS470" s="252">
        <v>0.27169850338026846</v>
      </c>
      <c r="AT470" s="252">
        <v>0.28858630474832214</v>
      </c>
      <c r="AU470" s="252"/>
      <c r="AV470" s="263"/>
      <c r="AW470" s="557">
        <f t="shared" si="165"/>
        <v>-0.28858630474832214</v>
      </c>
      <c r="AX470" s="551"/>
      <c r="AY470" s="167"/>
      <c r="AZ470" s="167"/>
      <c r="BA470" s="167"/>
      <c r="BB470" s="167"/>
      <c r="BC470" s="90"/>
      <c r="BD470" s="90"/>
    </row>
    <row r="471" spans="1:56" s="2" customFormat="1" ht="36.75" customHeight="1" x14ac:dyDescent="0.4">
      <c r="A471" s="868" t="s">
        <v>1008</v>
      </c>
      <c r="B471" s="868" t="s">
        <v>1033</v>
      </c>
      <c r="C471" s="365" t="s">
        <v>1037</v>
      </c>
      <c r="D471" s="365" t="s">
        <v>1040</v>
      </c>
      <c r="E471" s="433"/>
      <c r="F471" s="219"/>
      <c r="G471" s="124"/>
      <c r="H471" s="124"/>
      <c r="I471" s="124"/>
      <c r="J471" s="124"/>
      <c r="K471" s="252">
        <f t="shared" si="164"/>
        <v>0</v>
      </c>
      <c r="L471" s="520" t="str">
        <f t="shared" si="166"/>
        <v/>
      </c>
      <c r="M471" s="521" t="str">
        <f t="shared" si="167"/>
        <v/>
      </c>
      <c r="N471" s="504">
        <f t="shared" si="163"/>
        <v>2</v>
      </c>
      <c r="O471" s="254"/>
      <c r="P471" s="534">
        <f t="shared" si="168"/>
        <v>33.751617209749504</v>
      </c>
      <c r="Q471" s="227" t="s">
        <v>42</v>
      </c>
      <c r="R471" s="254"/>
      <c r="S471" s="305"/>
      <c r="T471" s="306"/>
      <c r="U471" s="90"/>
      <c r="V471" s="254"/>
      <c r="W471" s="254"/>
      <c r="X471" s="254"/>
      <c r="Y471" s="254"/>
      <c r="Z471" s="258"/>
      <c r="AA471" s="259"/>
      <c r="AB471" s="260"/>
      <c r="AC471" s="260"/>
      <c r="AD471" s="260"/>
      <c r="AE471" s="260"/>
      <c r="AF471" s="260"/>
      <c r="AG471" s="260"/>
      <c r="AH471" s="121"/>
      <c r="AI471" s="261"/>
      <c r="AJ471" s="261"/>
      <c r="AK471" s="261"/>
      <c r="AL471" s="342"/>
      <c r="AM471" s="371"/>
      <c r="AN471" s="261"/>
      <c r="AO471" s="252"/>
      <c r="AP471" s="263"/>
      <c r="AQ471" s="264">
        <v>33.751617209749504</v>
      </c>
      <c r="AR471" s="252">
        <v>37.464681321228326</v>
      </c>
      <c r="AS471" s="252">
        <v>41.434203423899888</v>
      </c>
      <c r="AT471" s="252">
        <v>45.718187270369334</v>
      </c>
      <c r="AU471" s="252"/>
      <c r="AV471" s="263"/>
      <c r="AW471" s="557">
        <f t="shared" si="165"/>
        <v>-45.718187270369334</v>
      </c>
      <c r="AX471" s="551"/>
      <c r="AY471" s="167"/>
      <c r="AZ471" s="167"/>
      <c r="BA471" s="167"/>
      <c r="BB471" s="167"/>
      <c r="BC471" s="90"/>
      <c r="BD471" s="90"/>
    </row>
    <row r="472" spans="1:56" s="2" customFormat="1" ht="51.75" customHeight="1" x14ac:dyDescent="0.4">
      <c r="A472" s="868" t="s">
        <v>1008</v>
      </c>
      <c r="B472" s="868" t="s">
        <v>1033</v>
      </c>
      <c r="C472" s="365" t="s">
        <v>1037</v>
      </c>
      <c r="D472" s="365" t="s">
        <v>1041</v>
      </c>
      <c r="E472" s="433"/>
      <c r="F472" s="219"/>
      <c r="G472" s="124"/>
      <c r="H472" s="124"/>
      <c r="I472" s="124"/>
      <c r="J472" s="124"/>
      <c r="K472" s="252">
        <f t="shared" si="164"/>
        <v>0</v>
      </c>
      <c r="L472" s="520" t="str">
        <f t="shared" si="166"/>
        <v/>
      </c>
      <c r="M472" s="521" t="str">
        <f t="shared" si="167"/>
        <v/>
      </c>
      <c r="N472" s="504">
        <f t="shared" si="163"/>
        <v>2</v>
      </c>
      <c r="O472" s="254"/>
      <c r="P472" s="534">
        <f t="shared" si="168"/>
        <v>12.031406328666337</v>
      </c>
      <c r="Q472" s="227" t="s">
        <v>42</v>
      </c>
      <c r="R472" s="254"/>
      <c r="S472" s="305"/>
      <c r="T472" s="306"/>
      <c r="U472" s="90"/>
      <c r="V472" s="254"/>
      <c r="W472" s="254"/>
      <c r="X472" s="254"/>
      <c r="Y472" s="254"/>
      <c r="Z472" s="258"/>
      <c r="AA472" s="259"/>
      <c r="AB472" s="260"/>
      <c r="AC472" s="260"/>
      <c r="AD472" s="260"/>
      <c r="AE472" s="260"/>
      <c r="AF472" s="260"/>
      <c r="AG472" s="260"/>
      <c r="AH472" s="121"/>
      <c r="AI472" s="261"/>
      <c r="AJ472" s="261"/>
      <c r="AK472" s="261"/>
      <c r="AL472" s="342"/>
      <c r="AM472" s="371"/>
      <c r="AN472" s="261"/>
      <c r="AO472" s="252"/>
      <c r="AP472" s="263"/>
      <c r="AQ472" s="264">
        <v>12.031406328666337</v>
      </c>
      <c r="AR472" s="252">
        <v>12.664348515537144</v>
      </c>
      <c r="AS472" s="252">
        <v>13.31357154929402</v>
      </c>
      <c r="AT472" s="252">
        <v>13.970229005575295</v>
      </c>
      <c r="AU472" s="252"/>
      <c r="AV472" s="263"/>
      <c r="AW472" s="557">
        <f t="shared" si="165"/>
        <v>-13.970229005575295</v>
      </c>
      <c r="AX472" s="551"/>
      <c r="AY472" s="167"/>
      <c r="AZ472" s="167"/>
      <c r="BA472" s="167"/>
      <c r="BB472" s="167"/>
      <c r="BC472" s="90"/>
      <c r="BD472" s="90"/>
    </row>
    <row r="473" spans="1:56" s="2" customFormat="1" ht="17.05" customHeight="1" x14ac:dyDescent="0.4">
      <c r="A473" s="868" t="s">
        <v>1008</v>
      </c>
      <c r="B473" s="868" t="s">
        <v>1033</v>
      </c>
      <c r="C473" s="365" t="s">
        <v>1037</v>
      </c>
      <c r="D473" s="365" t="s">
        <v>1042</v>
      </c>
      <c r="E473" s="433"/>
      <c r="F473" s="219"/>
      <c r="G473" s="124"/>
      <c r="H473" s="124"/>
      <c r="I473" s="124"/>
      <c r="J473" s="124"/>
      <c r="K473" s="252">
        <f t="shared" si="164"/>
        <v>0</v>
      </c>
      <c r="L473" s="520" t="str">
        <f t="shared" si="166"/>
        <v/>
      </c>
      <c r="M473" s="521" t="str">
        <f t="shared" si="167"/>
        <v/>
      </c>
      <c r="N473" s="504">
        <f t="shared" si="163"/>
        <v>2</v>
      </c>
      <c r="O473" s="254"/>
      <c r="P473" s="534">
        <f t="shared" si="168"/>
        <v>0.21298859456304534</v>
      </c>
      <c r="Q473" s="227" t="s">
        <v>42</v>
      </c>
      <c r="R473" s="254"/>
      <c r="S473" s="305"/>
      <c r="T473" s="306"/>
      <c r="U473" s="90"/>
      <c r="V473" s="254"/>
      <c r="W473" s="254"/>
      <c r="X473" s="254"/>
      <c r="Y473" s="254"/>
      <c r="Z473" s="258"/>
      <c r="AA473" s="259"/>
      <c r="AB473" s="260"/>
      <c r="AC473" s="260"/>
      <c r="AD473" s="260"/>
      <c r="AE473" s="260"/>
      <c r="AF473" s="260"/>
      <c r="AG473" s="260"/>
      <c r="AH473" s="121"/>
      <c r="AI473" s="261"/>
      <c r="AJ473" s="261"/>
      <c r="AK473" s="261"/>
      <c r="AL473" s="342"/>
      <c r="AM473" s="371"/>
      <c r="AN473" s="261"/>
      <c r="AO473" s="252"/>
      <c r="AP473" s="263"/>
      <c r="AQ473" s="264">
        <v>0.21298859456304534</v>
      </c>
      <c r="AR473" s="252">
        <v>0.22718526624000004</v>
      </c>
      <c r="AS473" s="252">
        <v>0.24201212498207017</v>
      </c>
      <c r="AT473" s="252">
        <v>0.2572825433241403</v>
      </c>
      <c r="AU473" s="252"/>
      <c r="AV473" s="263"/>
      <c r="AW473" s="557">
        <f t="shared" si="165"/>
        <v>-0.2572825433241403</v>
      </c>
      <c r="AX473" s="551"/>
      <c r="AY473" s="167"/>
      <c r="AZ473" s="167"/>
      <c r="BA473" s="167"/>
      <c r="BB473" s="167"/>
    </row>
    <row r="474" spans="1:56" s="2" customFormat="1" ht="83.05" customHeight="1" x14ac:dyDescent="0.4">
      <c r="A474" s="868" t="s">
        <v>1008</v>
      </c>
      <c r="B474" s="868" t="s">
        <v>1033</v>
      </c>
      <c r="C474" s="365" t="s">
        <v>1037</v>
      </c>
      <c r="D474" s="365" t="s">
        <v>1043</v>
      </c>
      <c r="E474" s="433"/>
      <c r="F474" s="219"/>
      <c r="G474" s="124"/>
      <c r="H474" s="124"/>
      <c r="I474" s="124"/>
      <c r="J474" s="124"/>
      <c r="K474" s="252">
        <f t="shared" si="164"/>
        <v>0</v>
      </c>
      <c r="L474" s="520" t="str">
        <f t="shared" si="166"/>
        <v/>
      </c>
      <c r="M474" s="521" t="str">
        <f t="shared" si="167"/>
        <v/>
      </c>
      <c r="N474" s="504">
        <f t="shared" si="163"/>
        <v>2</v>
      </c>
      <c r="O474" s="254"/>
      <c r="P474" s="696">
        <f t="shared" si="168"/>
        <v>4.9010354735005697</v>
      </c>
      <c r="Q474" s="227" t="s">
        <v>42</v>
      </c>
      <c r="R474" s="254"/>
      <c r="S474" s="305"/>
      <c r="T474" s="306"/>
      <c r="U474" s="90"/>
      <c r="V474" s="254"/>
      <c r="W474" s="254"/>
      <c r="X474" s="254"/>
      <c r="Y474" s="254"/>
      <c r="Z474" s="258"/>
      <c r="AA474" s="259"/>
      <c r="AB474" s="260"/>
      <c r="AC474" s="260"/>
      <c r="AD474" s="260"/>
      <c r="AE474" s="260"/>
      <c r="AF474" s="260"/>
      <c r="AG474" s="260"/>
      <c r="AH474" s="121"/>
      <c r="AI474" s="261"/>
      <c r="AJ474" s="261"/>
      <c r="AK474" s="261"/>
      <c r="AL474" s="342"/>
      <c r="AM474" s="371"/>
      <c r="AN474" s="261"/>
      <c r="AO474" s="252"/>
      <c r="AP474" s="263"/>
      <c r="AQ474" s="264">
        <v>4.9010354735005697</v>
      </c>
      <c r="AR474" s="252">
        <v>5.2035060710429226</v>
      </c>
      <c r="AS474" s="252">
        <v>5.5185895374626988</v>
      </c>
      <c r="AT474" s="252">
        <v>5.843085524750971</v>
      </c>
      <c r="AU474" s="252"/>
      <c r="AV474" s="263"/>
      <c r="AW474" s="557">
        <f t="shared" si="165"/>
        <v>-5.843085524750971</v>
      </c>
      <c r="AX474" s="551"/>
      <c r="AY474" s="167"/>
      <c r="AZ474" s="167"/>
      <c r="BA474" s="167"/>
      <c r="BB474" s="167"/>
    </row>
    <row r="475" spans="1:56" s="2" customFormat="1" ht="17.05" customHeight="1" x14ac:dyDescent="0.4">
      <c r="A475" s="868" t="s">
        <v>1008</v>
      </c>
      <c r="B475" s="868" t="s">
        <v>1033</v>
      </c>
      <c r="C475" s="365" t="s">
        <v>1044</v>
      </c>
      <c r="D475" s="412" t="s">
        <v>1046</v>
      </c>
      <c r="E475" s="423"/>
      <c r="F475" s="219" t="s">
        <v>630</v>
      </c>
      <c r="G475" s="649" t="s">
        <v>1047</v>
      </c>
      <c r="H475" s="124"/>
      <c r="I475" s="124"/>
      <c r="J475" s="124"/>
      <c r="K475" s="252">
        <f t="shared" si="164"/>
        <v>0</v>
      </c>
      <c r="L475" s="520" t="str">
        <f t="shared" si="166"/>
        <v/>
      </c>
      <c r="M475" s="521" t="str">
        <f t="shared" si="167"/>
        <v/>
      </c>
      <c r="N475" s="504">
        <f t="shared" si="163"/>
        <v>2</v>
      </c>
      <c r="O475" s="254"/>
      <c r="P475" s="696">
        <f t="shared" si="168"/>
        <v>0.218</v>
      </c>
      <c r="Q475" s="227" t="s">
        <v>42</v>
      </c>
      <c r="R475" s="254"/>
      <c r="S475" s="305"/>
      <c r="T475" s="306"/>
      <c r="U475" s="90"/>
      <c r="V475" s="254"/>
      <c r="W475" s="254"/>
      <c r="X475" s="254"/>
      <c r="Y475" s="254"/>
      <c r="Z475" s="258">
        <v>4229</v>
      </c>
      <c r="AA475" s="259">
        <f>AR475/Z475*1000000000/365</f>
        <v>150.94730772843738</v>
      </c>
      <c r="AB475" s="260"/>
      <c r="AC475" s="260"/>
      <c r="AD475" s="260"/>
      <c r="AE475" s="260"/>
      <c r="AF475" s="260"/>
      <c r="AG475" s="260"/>
      <c r="AH475" s="121"/>
      <c r="AI475" s="261">
        <v>4530</v>
      </c>
      <c r="AJ475" s="261">
        <v>4820</v>
      </c>
      <c r="AK475" s="261">
        <v>5097</v>
      </c>
      <c r="AL475" s="342">
        <v>5390</v>
      </c>
      <c r="AM475" s="371"/>
      <c r="AN475" s="261"/>
      <c r="AO475" s="252"/>
      <c r="AP475" s="263"/>
      <c r="AQ475" s="264">
        <v>0.218</v>
      </c>
      <c r="AR475" s="252">
        <v>0.23300000000000001</v>
      </c>
      <c r="AS475" s="252">
        <v>0.248</v>
      </c>
      <c r="AT475" s="252">
        <v>0.26200000000000001</v>
      </c>
      <c r="AU475" s="252">
        <v>0.27700000000000002</v>
      </c>
      <c r="AV475" s="263"/>
      <c r="AW475" s="557">
        <f t="shared" si="165"/>
        <v>-0.26200000000000001</v>
      </c>
      <c r="AX475" s="551"/>
      <c r="AY475" s="167"/>
      <c r="AZ475" s="167"/>
      <c r="BA475" s="296"/>
      <c r="BB475" s="167"/>
    </row>
    <row r="476" spans="1:56" s="2" customFormat="1" ht="49.3" customHeight="1" x14ac:dyDescent="0.4">
      <c r="A476" s="868" t="s">
        <v>1008</v>
      </c>
      <c r="B476" s="868" t="s">
        <v>1033</v>
      </c>
      <c r="C476" s="365" t="s">
        <v>1044</v>
      </c>
      <c r="D476" s="365" t="s">
        <v>1048</v>
      </c>
      <c r="E476" s="433"/>
      <c r="F476" s="219"/>
      <c r="G476" s="124"/>
      <c r="H476" s="124"/>
      <c r="I476" s="124"/>
      <c r="J476" s="124"/>
      <c r="K476" s="252">
        <f t="shared" si="164"/>
        <v>0</v>
      </c>
      <c r="L476" s="520" t="str">
        <f t="shared" si="166"/>
        <v/>
      </c>
      <c r="M476" s="521" t="str">
        <f t="shared" si="167"/>
        <v/>
      </c>
      <c r="N476" s="504">
        <f t="shared" si="163"/>
        <v>2</v>
      </c>
      <c r="O476" s="254"/>
      <c r="P476" s="534">
        <f t="shared" si="168"/>
        <v>0.34456050440841385</v>
      </c>
      <c r="Q476" s="227" t="s">
        <v>42</v>
      </c>
      <c r="R476" s="254"/>
      <c r="S476" s="305"/>
      <c r="T476" s="306"/>
      <c r="U476" s="90"/>
      <c r="V476" s="254"/>
      <c r="W476" s="254"/>
      <c r="X476" s="254"/>
      <c r="Y476" s="254"/>
      <c r="Z476" s="258"/>
      <c r="AA476" s="259"/>
      <c r="AB476" s="260"/>
      <c r="AC476" s="260"/>
      <c r="AD476" s="260"/>
      <c r="AE476" s="260"/>
      <c r="AF476" s="260"/>
      <c r="AG476" s="260"/>
      <c r="AH476" s="121"/>
      <c r="AI476" s="261"/>
      <c r="AJ476" s="261"/>
      <c r="AK476" s="261"/>
      <c r="AL476" s="342"/>
      <c r="AM476" s="371"/>
      <c r="AN476" s="261"/>
      <c r="AO476" s="252"/>
      <c r="AP476" s="263"/>
      <c r="AQ476" s="264">
        <v>0.34456050440841385</v>
      </c>
      <c r="AR476" s="252">
        <v>0.37010307933312109</v>
      </c>
      <c r="AS476" s="252">
        <v>0.3974189318364526</v>
      </c>
      <c r="AT476" s="252">
        <v>0.42565089139112</v>
      </c>
      <c r="AU476" s="252"/>
      <c r="AV476" s="263"/>
      <c r="AW476" s="557">
        <f t="shared" si="165"/>
        <v>-0.42565089139112</v>
      </c>
      <c r="AX476" s="551"/>
      <c r="AY476" s="167"/>
      <c r="AZ476" s="167"/>
      <c r="BA476" s="296"/>
      <c r="BB476" s="167"/>
    </row>
    <row r="477" spans="1:56" s="2" customFormat="1" ht="17.05" customHeight="1" x14ac:dyDescent="0.4">
      <c r="A477" s="868" t="s">
        <v>1008</v>
      </c>
      <c r="B477" s="868" t="s">
        <v>1033</v>
      </c>
      <c r="C477" s="365" t="s">
        <v>1044</v>
      </c>
      <c r="D477" s="412" t="s">
        <v>1045</v>
      </c>
      <c r="E477" s="423"/>
      <c r="F477" s="219">
        <v>0.18</v>
      </c>
      <c r="G477" s="124">
        <v>1.42</v>
      </c>
      <c r="H477" s="124"/>
      <c r="I477" s="124"/>
      <c r="J477" s="124"/>
      <c r="K477" s="252">
        <f t="shared" si="164"/>
        <v>1.5999999999999999</v>
      </c>
      <c r="L477" s="520">
        <f t="shared" si="166"/>
        <v>11.25</v>
      </c>
      <c r="M477" s="521">
        <f t="shared" si="167"/>
        <v>88.75</v>
      </c>
      <c r="N477" s="504">
        <f t="shared" si="163"/>
        <v>5</v>
      </c>
      <c r="O477" s="254"/>
      <c r="P477" s="534">
        <f t="shared" si="168"/>
        <v>0.34957833792235499</v>
      </c>
      <c r="Q477" s="227" t="s">
        <v>42</v>
      </c>
      <c r="R477" s="254"/>
      <c r="S477" s="305"/>
      <c r="T477" s="306"/>
      <c r="U477" s="90"/>
      <c r="V477" s="254"/>
      <c r="W477" s="254"/>
      <c r="X477" s="254"/>
      <c r="Y477" s="254"/>
      <c r="Z477" s="258">
        <v>6035</v>
      </c>
      <c r="AA477" s="259">
        <f>AR477/Z477*1000000000/365</f>
        <v>166.79837344517711</v>
      </c>
      <c r="AB477" s="260"/>
      <c r="AC477" s="260"/>
      <c r="AD477" s="260"/>
      <c r="AE477" s="260"/>
      <c r="AF477" s="260"/>
      <c r="AG477" s="260"/>
      <c r="AH477" s="121"/>
      <c r="AI477" s="373">
        <v>6343</v>
      </c>
      <c r="AJ477" s="373">
        <v>6650</v>
      </c>
      <c r="AK477" s="373">
        <v>6955</v>
      </c>
      <c r="AL477" s="342">
        <v>7274</v>
      </c>
      <c r="AM477" s="371"/>
      <c r="AN477" s="373"/>
      <c r="AO477" s="292"/>
      <c r="AP477" s="295"/>
      <c r="AQ477" s="264">
        <v>0.34957833792235499</v>
      </c>
      <c r="AR477" s="292">
        <v>0.36741928706569998</v>
      </c>
      <c r="AS477" s="292">
        <v>0.38520231104948799</v>
      </c>
      <c r="AT477" s="292">
        <v>0.40286948471416401</v>
      </c>
      <c r="AU477" s="292">
        <v>0.42134761061262799</v>
      </c>
      <c r="AV477" s="295"/>
      <c r="AW477" s="559">
        <f t="shared" si="165"/>
        <v>1.1971305152858358</v>
      </c>
      <c r="AX477" s="551"/>
      <c r="AY477" s="167"/>
      <c r="AZ477" s="167"/>
      <c r="BA477" s="296"/>
      <c r="BB477" s="167"/>
    </row>
    <row r="478" spans="1:56" s="2" customFormat="1" ht="17.05" customHeight="1" x14ac:dyDescent="0.4">
      <c r="A478" s="868" t="s">
        <v>1008</v>
      </c>
      <c r="B478" s="868" t="s">
        <v>1033</v>
      </c>
      <c r="C478" s="365" t="s">
        <v>1044</v>
      </c>
      <c r="D478" s="365" t="s">
        <v>1049</v>
      </c>
      <c r="E478" s="433"/>
      <c r="F478" s="219" t="s">
        <v>202</v>
      </c>
      <c r="G478" s="124">
        <v>5.75</v>
      </c>
      <c r="H478" s="124"/>
      <c r="I478" s="124"/>
      <c r="J478" s="124"/>
      <c r="K478" s="252">
        <f t="shared" si="164"/>
        <v>5.75</v>
      </c>
      <c r="L478" s="520">
        <f t="shared" si="166"/>
        <v>0</v>
      </c>
      <c r="M478" s="521">
        <f t="shared" si="167"/>
        <v>100</v>
      </c>
      <c r="N478" s="504">
        <f t="shared" si="163"/>
        <v>5</v>
      </c>
      <c r="O478" s="254"/>
      <c r="P478" s="696">
        <f t="shared" si="168"/>
        <v>1.3264602759020336</v>
      </c>
      <c r="Q478" s="227" t="s">
        <v>42</v>
      </c>
      <c r="R478" s="254"/>
      <c r="S478" s="305"/>
      <c r="T478" s="306"/>
      <c r="U478" s="90"/>
      <c r="V478" s="254"/>
      <c r="W478" s="254"/>
      <c r="X478" s="254"/>
      <c r="Y478" s="254"/>
      <c r="Z478" s="258">
        <v>24451</v>
      </c>
      <c r="AA478" s="259">
        <f>AR478/Z478*1000000000/365</f>
        <v>159.77344390018987</v>
      </c>
      <c r="AB478" s="260"/>
      <c r="AC478" s="260"/>
      <c r="AD478" s="260"/>
      <c r="AE478" s="260"/>
      <c r="AF478" s="260"/>
      <c r="AG478" s="260"/>
      <c r="AH478" s="121"/>
      <c r="AI478" s="261">
        <v>25382</v>
      </c>
      <c r="AJ478" s="261">
        <v>26277</v>
      </c>
      <c r="AK478" s="261">
        <v>27178</v>
      </c>
      <c r="AL478" s="342"/>
      <c r="AM478" s="371"/>
      <c r="AN478" s="261"/>
      <c r="AO478" s="252"/>
      <c r="AP478" s="263"/>
      <c r="AQ478" s="264">
        <v>1.3264602759020336</v>
      </c>
      <c r="AR478" s="252">
        <v>1.425916474033293</v>
      </c>
      <c r="AS478" s="252">
        <v>1.5268717324965768</v>
      </c>
      <c r="AT478" s="252">
        <v>1.6316392535311901</v>
      </c>
      <c r="AU478" s="252"/>
      <c r="AV478" s="263"/>
      <c r="AW478" s="557">
        <f t="shared" si="165"/>
        <v>4.1183607464688095</v>
      </c>
      <c r="AX478" s="551"/>
      <c r="AY478" s="167"/>
      <c r="AZ478" s="167"/>
      <c r="BA478" s="296"/>
      <c r="BB478" s="167"/>
    </row>
    <row r="479" spans="1:56" s="2" customFormat="1" ht="17.05" customHeight="1" x14ac:dyDescent="0.4">
      <c r="A479" s="868" t="s">
        <v>1008</v>
      </c>
      <c r="B479" s="868" t="s">
        <v>1033</v>
      </c>
      <c r="C479" s="365" t="s">
        <v>1044</v>
      </c>
      <c r="D479" s="365" t="s">
        <v>1050</v>
      </c>
      <c r="E479" s="433"/>
      <c r="F479" s="219" t="s">
        <v>1051</v>
      </c>
      <c r="G479" s="124">
        <v>8</v>
      </c>
      <c r="H479" s="124"/>
      <c r="I479" s="124"/>
      <c r="J479" s="124"/>
      <c r="K479" s="252">
        <f t="shared" si="164"/>
        <v>8</v>
      </c>
      <c r="L479" s="520">
        <f t="shared" si="166"/>
        <v>0</v>
      </c>
      <c r="M479" s="521">
        <f t="shared" si="167"/>
        <v>100</v>
      </c>
      <c r="N479" s="504">
        <f t="shared" si="163"/>
        <v>5</v>
      </c>
      <c r="O479" s="254"/>
      <c r="P479" s="534">
        <f t="shared" si="168"/>
        <v>4.9722689053274337E-2</v>
      </c>
      <c r="Q479" s="227" t="s">
        <v>42</v>
      </c>
      <c r="R479" s="254"/>
      <c r="S479" s="305"/>
      <c r="T479" s="306"/>
      <c r="U479" s="90"/>
      <c r="V479" s="254"/>
      <c r="W479" s="254"/>
      <c r="X479" s="254"/>
      <c r="Y479" s="254"/>
      <c r="Z479" s="258">
        <v>1027</v>
      </c>
      <c r="AA479" s="259">
        <f>AR479/Z479*1000000000/365</f>
        <v>143.30084631756728</v>
      </c>
      <c r="AB479" s="260"/>
      <c r="AC479" s="260"/>
      <c r="AD479" s="260"/>
      <c r="AE479" s="260"/>
      <c r="AF479" s="260"/>
      <c r="AG479" s="260"/>
      <c r="AH479" s="121"/>
      <c r="AI479" s="261">
        <v>1067</v>
      </c>
      <c r="AJ479" s="261">
        <v>1108</v>
      </c>
      <c r="AK479" s="261">
        <v>1148</v>
      </c>
      <c r="AL479" s="342"/>
      <c r="AM479" s="371"/>
      <c r="AN479" s="261"/>
      <c r="AO479" s="252"/>
      <c r="AP479" s="263"/>
      <c r="AQ479" s="264">
        <v>4.9722689053274337E-2</v>
      </c>
      <c r="AR479" s="252">
        <v>5.3717038746371688E-2</v>
      </c>
      <c r="AS479" s="252">
        <v>5.7917942550796457E-2</v>
      </c>
      <c r="AT479" s="252">
        <v>6.2222783963893809E-2</v>
      </c>
      <c r="AU479" s="252"/>
      <c r="AV479" s="263"/>
      <c r="AW479" s="557">
        <f t="shared" si="165"/>
        <v>7.937777216036106</v>
      </c>
      <c r="AX479" s="551"/>
      <c r="AY479" s="167"/>
      <c r="AZ479" s="167"/>
      <c r="BA479" s="296"/>
      <c r="BB479" s="167"/>
    </row>
    <row r="480" spans="1:56" s="2" customFormat="1" ht="54.75" customHeight="1" x14ac:dyDescent="0.4">
      <c r="A480" s="868" t="s">
        <v>393</v>
      </c>
      <c r="B480" s="868" t="s">
        <v>472</v>
      </c>
      <c r="C480" s="983" t="s">
        <v>485</v>
      </c>
      <c r="D480" s="284" t="s">
        <v>486</v>
      </c>
      <c r="E480" s="285"/>
      <c r="F480" s="219"/>
      <c r="G480" s="124"/>
      <c r="H480" s="124"/>
      <c r="I480" s="124"/>
      <c r="J480" s="124"/>
      <c r="K480" s="252">
        <v>0.47304000000000002</v>
      </c>
      <c r="L480" s="520">
        <f>IF(K480&gt;0,IF(ISNUMBER(F480),F480,0)/K480*100,"")</f>
        <v>0</v>
      </c>
      <c r="M480" s="521">
        <f>IF(K480&gt;0,(IF(ISNUMBER(G480),G480,0)+IF(ISNUMBER(H480),H480,0))/K480*100,"")</f>
        <v>0</v>
      </c>
      <c r="N480" s="504">
        <f t="shared" si="163"/>
        <v>2</v>
      </c>
      <c r="O480" s="1396"/>
      <c r="P480" s="532">
        <v>0.57987820800000001</v>
      </c>
      <c r="Q480" s="227" t="s">
        <v>42</v>
      </c>
      <c r="R480" s="254"/>
      <c r="S480" s="305"/>
      <c r="T480" s="306"/>
      <c r="U480" s="90"/>
      <c r="V480" s="254"/>
      <c r="W480" s="254"/>
      <c r="X480" s="254"/>
      <c r="Y480" s="254"/>
      <c r="Z480" s="258">
        <v>25144.269747343693</v>
      </c>
      <c r="AA480" s="259">
        <f>P480*1000000000/365/Z480</f>
        <v>63.183677042198347</v>
      </c>
      <c r="AB480" s="260"/>
      <c r="AC480" s="260"/>
      <c r="AD480" s="260"/>
      <c r="AE480" s="260"/>
      <c r="AF480" s="260"/>
      <c r="AG480" s="260"/>
      <c r="AH480" s="121"/>
      <c r="AI480" s="90"/>
      <c r="AJ480" s="90"/>
      <c r="AK480" s="90"/>
      <c r="AL480" s="121"/>
      <c r="AM480" s="262"/>
      <c r="AN480" s="252"/>
      <c r="AO480" s="252"/>
      <c r="AP480" s="263"/>
      <c r="AQ480" s="264"/>
      <c r="AR480" s="252"/>
      <c r="AS480" s="252"/>
      <c r="AT480" s="252">
        <v>1.300146074082563</v>
      </c>
      <c r="AU480" s="252"/>
      <c r="AV480" s="263"/>
      <c r="AW480" s="557">
        <f t="shared" si="165"/>
        <v>-0.82710607408256298</v>
      </c>
      <c r="AX480" s="551"/>
      <c r="AY480" s="167"/>
      <c r="AZ480" s="167"/>
      <c r="BA480" s="296"/>
      <c r="BB480" s="296"/>
    </row>
    <row r="481" spans="1:56" s="2" customFormat="1" ht="17.05" customHeight="1" x14ac:dyDescent="0.4">
      <c r="A481" s="868" t="s">
        <v>393</v>
      </c>
      <c r="B481" s="868" t="s">
        <v>472</v>
      </c>
      <c r="C481" s="983" t="s">
        <v>485</v>
      </c>
      <c r="D481" s="284" t="s">
        <v>487</v>
      </c>
      <c r="E481" s="285"/>
      <c r="F481" s="219"/>
      <c r="G481" s="124"/>
      <c r="H481" s="124"/>
      <c r="I481" s="251"/>
      <c r="J481" s="251"/>
      <c r="K481" s="292">
        <v>0.47304000000000002</v>
      </c>
      <c r="L481" s="520">
        <f>IF(K481&gt;0,IF(ISNUMBER(F481),F481,0)/K481*100,"")</f>
        <v>0</v>
      </c>
      <c r="M481" s="521">
        <f>IF(K481&gt;0,(IF(ISNUMBER(G481),G481,0)+IF(ISNUMBER(H481),H481,0))/K481*100,"")</f>
        <v>0</v>
      </c>
      <c r="N481" s="504">
        <f t="shared" si="163"/>
        <v>2</v>
      </c>
      <c r="O481" s="1024"/>
      <c r="P481" s="532">
        <v>0.61945616250000002</v>
      </c>
      <c r="Q481" s="227" t="s">
        <v>42</v>
      </c>
      <c r="R481" s="254"/>
      <c r="S481" s="255"/>
      <c r="T481" s="256"/>
      <c r="V481" s="257"/>
      <c r="W481" s="257"/>
      <c r="X481" s="257"/>
      <c r="Y481" s="257"/>
      <c r="Z481" s="258">
        <v>21776.954945885296</v>
      </c>
      <c r="AA481" s="259">
        <f>P481*1000000000/365/Z481</f>
        <v>77.932850366370772</v>
      </c>
      <c r="AB481" s="293"/>
      <c r="AC481" s="293"/>
      <c r="AD481" s="293"/>
      <c r="AE481" s="293"/>
      <c r="AF481" s="293"/>
      <c r="AG481" s="293"/>
      <c r="AH481" s="121"/>
      <c r="AL481" s="121"/>
      <c r="AM481" s="294"/>
      <c r="AN481" s="292"/>
      <c r="AO481" s="292"/>
      <c r="AP481" s="295"/>
      <c r="AQ481" s="264"/>
      <c r="AR481" s="292"/>
      <c r="AS481" s="292"/>
      <c r="AT481" s="292">
        <v>0.96626824698422065</v>
      </c>
      <c r="AU481" s="292"/>
      <c r="AV481" s="295"/>
      <c r="AW481" s="559">
        <f t="shared" si="165"/>
        <v>-0.49322824698422063</v>
      </c>
      <c r="AX481" s="551"/>
      <c r="AY481" s="167"/>
      <c r="AZ481" s="167"/>
      <c r="BA481" s="296"/>
      <c r="BB481" s="296"/>
      <c r="BC481" s="90"/>
      <c r="BD481" s="90"/>
    </row>
    <row r="482" spans="1:56" s="2" customFormat="1" ht="17.05" customHeight="1" x14ac:dyDescent="0.4">
      <c r="A482" s="868" t="s">
        <v>393</v>
      </c>
      <c r="B482" s="868" t="s">
        <v>472</v>
      </c>
      <c r="C482" s="983" t="s">
        <v>485</v>
      </c>
      <c r="D482" s="284" t="s">
        <v>488</v>
      </c>
      <c r="E482" s="285"/>
      <c r="F482" s="219"/>
      <c r="G482" s="124"/>
      <c r="H482" s="124"/>
      <c r="I482" s="124"/>
      <c r="J482" s="124"/>
      <c r="K482" s="252">
        <v>0.31535999999999997</v>
      </c>
      <c r="L482" s="520">
        <f>IF(K482&gt;0,IF(ISNUMBER(F482),F482,0)/K482*100,"")</f>
        <v>0</v>
      </c>
      <c r="M482" s="521">
        <f>IF(K482&gt;0,(IF(ISNUMBER(G482),G482,0)+IF(ISNUMBER(H482),H482,0))/K482*100,"")</f>
        <v>0</v>
      </c>
      <c r="N482" s="504">
        <f t="shared" si="163"/>
        <v>3</v>
      </c>
      <c r="O482" s="1024"/>
      <c r="P482" s="532">
        <v>0.25345183499999996</v>
      </c>
      <c r="Q482" s="227" t="s">
        <v>42</v>
      </c>
      <c r="R482" s="254"/>
      <c r="S482" s="305"/>
      <c r="T482" s="306"/>
      <c r="U482" s="90"/>
      <c r="V482" s="254"/>
      <c r="W482" s="254"/>
      <c r="X482" s="254"/>
      <c r="Y482" s="254"/>
      <c r="Z482" s="258">
        <v>9361.3699859715452</v>
      </c>
      <c r="AA482" s="259">
        <f>P482*1000000000/365/Z482</f>
        <v>74.175958228514617</v>
      </c>
      <c r="AB482" s="260"/>
      <c r="AC482" s="260"/>
      <c r="AD482" s="260"/>
      <c r="AE482" s="260"/>
      <c r="AF482" s="260"/>
      <c r="AG482" s="260"/>
      <c r="AH482" s="121"/>
      <c r="AI482" s="90"/>
      <c r="AJ482" s="90"/>
      <c r="AK482" s="90"/>
      <c r="AL482" s="121"/>
      <c r="AM482" s="262"/>
      <c r="AN482" s="252"/>
      <c r="AO482" s="252"/>
      <c r="AP482" s="263"/>
      <c r="AQ482" s="264"/>
      <c r="AR482" s="252"/>
      <c r="AS482" s="252"/>
      <c r="AT482" s="252">
        <v>0.39525941230223804</v>
      </c>
      <c r="AU482" s="252"/>
      <c r="AV482" s="263"/>
      <c r="AW482" s="557">
        <f t="shared" si="165"/>
        <v>-7.9899412302238071E-2</v>
      </c>
      <c r="AX482" s="551"/>
      <c r="AY482" s="167"/>
      <c r="AZ482" s="167"/>
      <c r="BA482" s="296"/>
      <c r="BB482" s="296"/>
    </row>
    <row r="483" spans="1:56" s="2" customFormat="1" ht="17.05" customHeight="1" x14ac:dyDescent="0.4">
      <c r="A483" s="868" t="s">
        <v>393</v>
      </c>
      <c r="B483" s="868" t="s">
        <v>472</v>
      </c>
      <c r="C483" s="983" t="s">
        <v>485</v>
      </c>
      <c r="D483" s="284" t="s">
        <v>489</v>
      </c>
      <c r="E483" s="285"/>
      <c r="F483" s="219"/>
      <c r="G483" s="124"/>
      <c r="H483" s="124"/>
      <c r="I483" s="124"/>
      <c r="J483" s="124"/>
      <c r="K483" s="252">
        <v>0.47304000000000002</v>
      </c>
      <c r="L483" s="520">
        <f>IF(K483&gt;0,IF(ISNUMBER(F483),F483,0)/K483*100,"")</f>
        <v>0</v>
      </c>
      <c r="M483" s="521">
        <f>IF(K483&gt;0,(IF(ISNUMBER(G483),G483,0)+IF(ISNUMBER(H483),H483,0))/K483*100,"")</f>
        <v>0</v>
      </c>
      <c r="N483" s="504">
        <f t="shared" si="163"/>
        <v>2</v>
      </c>
      <c r="O483" s="1024"/>
      <c r="P483" s="532">
        <v>0.47864816999999998</v>
      </c>
      <c r="Q483" s="227" t="s">
        <v>42</v>
      </c>
      <c r="R483" s="254"/>
      <c r="S483" s="305"/>
      <c r="T483" s="306"/>
      <c r="U483" s="90"/>
      <c r="V483" s="254"/>
      <c r="W483" s="254"/>
      <c r="X483" s="254"/>
      <c r="Y483" s="254"/>
      <c r="Z483" s="258">
        <v>18794.896096424302</v>
      </c>
      <c r="AA483" s="259">
        <f>P483*1000000000/365/Z483</f>
        <v>69.772391535835808</v>
      </c>
      <c r="AB483" s="260"/>
      <c r="AC483" s="260"/>
      <c r="AD483" s="260"/>
      <c r="AE483" s="260"/>
      <c r="AF483" s="260"/>
      <c r="AG483" s="260"/>
      <c r="AH483" s="121"/>
      <c r="AI483" s="90"/>
      <c r="AJ483" s="90"/>
      <c r="AK483" s="90"/>
      <c r="AL483" s="121"/>
      <c r="AM483" s="262"/>
      <c r="AN483" s="252"/>
      <c r="AO483" s="252"/>
      <c r="AP483" s="263"/>
      <c r="AQ483" s="264"/>
      <c r="AR483" s="252"/>
      <c r="AS483" s="252"/>
      <c r="AT483" s="252">
        <v>0.74968630917606294</v>
      </c>
      <c r="AU483" s="252"/>
      <c r="AV483" s="263"/>
      <c r="AW483" s="557">
        <f t="shared" si="165"/>
        <v>-0.27664630917606292</v>
      </c>
      <c r="AX483" s="551"/>
      <c r="AY483" s="167"/>
      <c r="AZ483" s="167"/>
      <c r="BA483" s="296"/>
      <c r="BB483" s="296"/>
    </row>
    <row r="484" spans="1:56" s="2" customFormat="1" ht="17.05" customHeight="1" x14ac:dyDescent="0.4">
      <c r="A484" s="868" t="s">
        <v>698</v>
      </c>
      <c r="B484" s="868" t="s">
        <v>742</v>
      </c>
      <c r="C484" s="365" t="s">
        <v>762</v>
      </c>
      <c r="D484" s="391" t="s">
        <v>763</v>
      </c>
      <c r="E484" s="392" t="s">
        <v>758</v>
      </c>
      <c r="F484" s="219"/>
      <c r="G484" s="124"/>
      <c r="H484" s="124"/>
      <c r="I484" s="124"/>
      <c r="J484" s="124"/>
      <c r="K484" s="252" t="s">
        <v>750</v>
      </c>
      <c r="L484" s="520" t="str">
        <f t="shared" ref="L484:L496" si="170">IF(IF(ISNUMBER(K484),K484,0)&gt;0,IF(ISNUMBER(F484),F484,0)/K484*100,"")</f>
        <v/>
      </c>
      <c r="M484" s="521" t="str">
        <f t="shared" ref="M484:M496" si="171">IF(IF(ISNUMBER(K484),K484,0)&gt;0,(IF(ISNUMBER(G484),G484,0)+IF(ISNUMBER(H484),H484,0))/K484*100,"")</f>
        <v/>
      </c>
      <c r="N484" s="504">
        <f t="shared" si="163"/>
        <v>1</v>
      </c>
      <c r="O484" s="254"/>
      <c r="P484" s="534">
        <f t="shared" ref="P484:P496" si="172">AQ484</f>
        <v>2.3883755939999998E-2</v>
      </c>
      <c r="Q484" s="227" t="s">
        <v>42</v>
      </c>
      <c r="R484" s="254"/>
      <c r="S484" s="305"/>
      <c r="T484" s="306"/>
      <c r="U484" s="90"/>
      <c r="V484" s="254"/>
      <c r="W484" s="254"/>
      <c r="X484" s="254"/>
      <c r="Y484" s="254"/>
      <c r="Z484" s="258"/>
      <c r="AA484" s="259"/>
      <c r="AB484" s="260"/>
      <c r="AC484" s="260"/>
      <c r="AD484" s="260"/>
      <c r="AE484" s="260"/>
      <c r="AF484" s="260"/>
      <c r="AG484" s="260"/>
      <c r="AH484" s="121"/>
      <c r="AI484" s="261"/>
      <c r="AJ484" s="261"/>
      <c r="AK484" s="261"/>
      <c r="AL484" s="342"/>
      <c r="AM484" s="371"/>
      <c r="AN484" s="261"/>
      <c r="AO484" s="252"/>
      <c r="AP484" s="263"/>
      <c r="AQ484" s="264">
        <v>2.3883755939999998E-2</v>
      </c>
      <c r="AR484" s="252">
        <v>2.6180184960000005E-2</v>
      </c>
      <c r="AS484" s="252">
        <v>2.838053862E-2</v>
      </c>
      <c r="AT484" s="252">
        <v>3.0877533719999996E-2</v>
      </c>
      <c r="AU484" s="252"/>
      <c r="AV484" s="263"/>
      <c r="AW484" s="557"/>
      <c r="AX484" s="551"/>
      <c r="AY484" s="167"/>
      <c r="AZ484" s="167"/>
      <c r="BA484" s="296"/>
      <c r="BB484" s="167"/>
    </row>
    <row r="485" spans="1:56" s="2" customFormat="1" ht="17.05" customHeight="1" x14ac:dyDescent="0.4">
      <c r="A485" s="868" t="s">
        <v>698</v>
      </c>
      <c r="B485" s="868" t="s">
        <v>742</v>
      </c>
      <c r="C485" s="365" t="s">
        <v>762</v>
      </c>
      <c r="D485" s="391" t="s">
        <v>764</v>
      </c>
      <c r="E485" s="392" t="s">
        <v>758</v>
      </c>
      <c r="F485" s="219"/>
      <c r="G485" s="124"/>
      <c r="H485" s="124"/>
      <c r="I485" s="124"/>
      <c r="J485" s="124"/>
      <c r="K485" s="252" t="s">
        <v>750</v>
      </c>
      <c r="L485" s="520" t="str">
        <f t="shared" si="170"/>
        <v/>
      </c>
      <c r="M485" s="521" t="str">
        <f t="shared" si="171"/>
        <v/>
      </c>
      <c r="N485" s="504">
        <f t="shared" si="163"/>
        <v>1</v>
      </c>
      <c r="O485" s="254"/>
      <c r="P485" s="534">
        <f t="shared" si="172"/>
        <v>0.79003538475000012</v>
      </c>
      <c r="Q485" s="227" t="s">
        <v>42</v>
      </c>
      <c r="R485" s="254"/>
      <c r="S485" s="305"/>
      <c r="T485" s="306"/>
      <c r="U485" s="90"/>
      <c r="V485" s="254"/>
      <c r="W485" s="254"/>
      <c r="X485" s="254"/>
      <c r="Y485" s="254"/>
      <c r="Z485" s="258"/>
      <c r="AA485" s="259"/>
      <c r="AB485" s="260"/>
      <c r="AC485" s="260"/>
      <c r="AD485" s="260"/>
      <c r="AE485" s="260"/>
      <c r="AF485" s="260"/>
      <c r="AG485" s="260"/>
      <c r="AH485" s="121"/>
      <c r="AI485" s="261"/>
      <c r="AJ485" s="261"/>
      <c r="AK485" s="261"/>
      <c r="AL485" s="342"/>
      <c r="AM485" s="371"/>
      <c r="AN485" s="261"/>
      <c r="AO485" s="252"/>
      <c r="AP485" s="263"/>
      <c r="AQ485" s="264">
        <v>0.79003538475000012</v>
      </c>
      <c r="AR485" s="252">
        <v>0.85820402303999987</v>
      </c>
      <c r="AS485" s="252">
        <v>0.92762203548</v>
      </c>
      <c r="AT485" s="252">
        <v>0.99994258740000008</v>
      </c>
      <c r="AU485" s="252"/>
      <c r="AV485" s="263"/>
      <c r="AW485" s="557"/>
      <c r="AX485" s="551"/>
      <c r="AY485" s="167"/>
      <c r="AZ485" s="167"/>
      <c r="BA485" s="296"/>
      <c r="BB485" s="167"/>
    </row>
    <row r="486" spans="1:56" s="2" customFormat="1" ht="17.05" customHeight="1" x14ac:dyDescent="0.4">
      <c r="A486" s="868" t="s">
        <v>698</v>
      </c>
      <c r="B486" s="868" t="s">
        <v>742</v>
      </c>
      <c r="C486" s="365" t="s">
        <v>762</v>
      </c>
      <c r="D486" s="391" t="s">
        <v>765</v>
      </c>
      <c r="E486" s="392" t="s">
        <v>758</v>
      </c>
      <c r="F486" s="219"/>
      <c r="G486" s="124"/>
      <c r="H486" s="124"/>
      <c r="I486" s="124"/>
      <c r="J486" s="124"/>
      <c r="K486" s="252" t="s">
        <v>750</v>
      </c>
      <c r="L486" s="520" t="str">
        <f t="shared" si="170"/>
        <v/>
      </c>
      <c r="M486" s="521" t="str">
        <f t="shared" si="171"/>
        <v/>
      </c>
      <c r="N486" s="504">
        <f t="shared" si="163"/>
        <v>1</v>
      </c>
      <c r="O486" s="254"/>
      <c r="P486" s="696">
        <f t="shared" si="172"/>
        <v>0.70795578070970433</v>
      </c>
      <c r="Q486" s="227" t="s">
        <v>42</v>
      </c>
      <c r="R486" s="254"/>
      <c r="S486" s="305"/>
      <c r="T486" s="306"/>
      <c r="U486" s="90"/>
      <c r="V486" s="254"/>
      <c r="W486" s="254"/>
      <c r="X486" s="254"/>
      <c r="Y486" s="254"/>
      <c r="Z486" s="258"/>
      <c r="AA486" s="259"/>
      <c r="AB486" s="260"/>
      <c r="AC486" s="260"/>
      <c r="AD486" s="260"/>
      <c r="AE486" s="260"/>
      <c r="AF486" s="260"/>
      <c r="AG486" s="260"/>
      <c r="AH486" s="121"/>
      <c r="AI486" s="261"/>
      <c r="AJ486" s="261"/>
      <c r="AK486" s="261"/>
      <c r="AL486" s="342"/>
      <c r="AM486" s="371"/>
      <c r="AN486" s="261"/>
      <c r="AO486" s="252"/>
      <c r="AP486" s="263"/>
      <c r="AQ486" s="264">
        <v>0.70795578070970433</v>
      </c>
      <c r="AR486" s="252">
        <v>0.7693538675765077</v>
      </c>
      <c r="AS486" s="252">
        <v>0.83296427696069164</v>
      </c>
      <c r="AT486" s="252">
        <v>0.89936338928705828</v>
      </c>
      <c r="AU486" s="252"/>
      <c r="AV486" s="263"/>
      <c r="AW486" s="557"/>
      <c r="AX486" s="551"/>
      <c r="AY486" s="167"/>
      <c r="AZ486" s="167"/>
      <c r="BA486" s="296"/>
      <c r="BB486" s="167"/>
      <c r="BC486" s="90"/>
      <c r="BD486" s="90"/>
    </row>
    <row r="487" spans="1:56" s="2" customFormat="1" ht="17.05" customHeight="1" x14ac:dyDescent="0.4">
      <c r="A487" s="868" t="s">
        <v>698</v>
      </c>
      <c r="B487" s="868" t="s">
        <v>742</v>
      </c>
      <c r="C487" s="365" t="s">
        <v>762</v>
      </c>
      <c r="D487" s="391" t="s">
        <v>766</v>
      </c>
      <c r="E487" s="393" t="s">
        <v>758</v>
      </c>
      <c r="F487" s="270"/>
      <c r="G487" s="271"/>
      <c r="H487" s="271"/>
      <c r="I487" s="271"/>
      <c r="J487" s="271"/>
      <c r="K487" s="272" t="s">
        <v>750</v>
      </c>
      <c r="L487" s="524" t="str">
        <f t="shared" si="170"/>
        <v/>
      </c>
      <c r="M487" s="525" t="str">
        <f t="shared" si="171"/>
        <v/>
      </c>
      <c r="N487" s="465">
        <f t="shared" si="163"/>
        <v>1</v>
      </c>
      <c r="O487" s="274"/>
      <c r="P487" s="1034">
        <f t="shared" si="172"/>
        <v>8.9914361231775708E-2</v>
      </c>
      <c r="Q487" s="273" t="s">
        <v>42</v>
      </c>
      <c r="R487" s="274"/>
      <c r="S487" s="275"/>
      <c r="T487" s="276"/>
      <c r="U487" s="111"/>
      <c r="V487" s="274"/>
      <c r="W487" s="274"/>
      <c r="X487" s="274"/>
      <c r="Y487" s="274"/>
      <c r="Z487" s="277"/>
      <c r="AA487" s="278"/>
      <c r="AB487" s="279"/>
      <c r="AC487" s="279"/>
      <c r="AD487" s="279"/>
      <c r="AE487" s="279"/>
      <c r="AF487" s="279"/>
      <c r="AG487" s="279"/>
      <c r="AH487" s="280"/>
      <c r="AI487" s="388"/>
      <c r="AJ487" s="388"/>
      <c r="AK487" s="388"/>
      <c r="AL487" s="389"/>
      <c r="AM487" s="390"/>
      <c r="AN487" s="388"/>
      <c r="AO487" s="272"/>
      <c r="AP487" s="282"/>
      <c r="AQ487" s="283">
        <v>8.9914361231775708E-2</v>
      </c>
      <c r="AR487" s="272">
        <v>9.1696069574579431E-2</v>
      </c>
      <c r="AS487" s="272">
        <v>9.3559031364112158E-2</v>
      </c>
      <c r="AT487" s="272">
        <v>9.5361308675327106E-2</v>
      </c>
      <c r="AU487" s="272"/>
      <c r="AV487" s="282"/>
      <c r="AW487" s="558"/>
      <c r="AX487" s="552"/>
      <c r="AY487" s="167"/>
      <c r="AZ487" s="167"/>
      <c r="BA487" s="296"/>
      <c r="BB487" s="167"/>
      <c r="BC487" s="90"/>
      <c r="BD487" s="90"/>
    </row>
    <row r="488" spans="1:56" s="2" customFormat="1" ht="17.05" customHeight="1" x14ac:dyDescent="0.4">
      <c r="A488" s="868" t="s">
        <v>698</v>
      </c>
      <c r="B488" s="868" t="s">
        <v>742</v>
      </c>
      <c r="C488" s="1321" t="s">
        <v>762</v>
      </c>
      <c r="D488" s="430" t="s">
        <v>767</v>
      </c>
      <c r="E488" s="1341" t="s">
        <v>768</v>
      </c>
      <c r="F488" s="1177" t="s">
        <v>630</v>
      </c>
      <c r="G488" s="369"/>
      <c r="H488" s="1374" t="s">
        <v>769</v>
      </c>
      <c r="I488" s="369"/>
      <c r="J488" s="369"/>
      <c r="K488" s="656" t="s">
        <v>750</v>
      </c>
      <c r="L488" s="520" t="str">
        <f t="shared" si="170"/>
        <v/>
      </c>
      <c r="M488" s="521" t="str">
        <f t="shared" si="171"/>
        <v/>
      </c>
      <c r="N488" s="510">
        <f t="shared" si="163"/>
        <v>1</v>
      </c>
      <c r="O488" s="254"/>
      <c r="P488" s="534">
        <f t="shared" si="172"/>
        <v>1.9534887022996363</v>
      </c>
      <c r="Q488" s="227" t="s">
        <v>42</v>
      </c>
      <c r="R488" s="254"/>
      <c r="S488" s="305"/>
      <c r="T488" s="306"/>
      <c r="U488" s="90"/>
      <c r="V488" s="254"/>
      <c r="W488" s="254"/>
      <c r="X488" s="254"/>
      <c r="Y488" s="254"/>
      <c r="Z488" s="258">
        <v>58450</v>
      </c>
      <c r="AA488" s="259">
        <f t="shared" ref="AA488:AA496" si="173">AR488/Z488*1000000000/365</f>
        <v>99.519058160707061</v>
      </c>
      <c r="AB488" s="260"/>
      <c r="AC488" s="260"/>
      <c r="AD488" s="260"/>
      <c r="AE488" s="260"/>
      <c r="AF488" s="260"/>
      <c r="AG488" s="260"/>
      <c r="AH488" s="121"/>
      <c r="AI488" s="261">
        <v>61100</v>
      </c>
      <c r="AJ488" s="261">
        <v>63669</v>
      </c>
      <c r="AK488" s="261">
        <v>66257</v>
      </c>
      <c r="AL488" s="342"/>
      <c r="AM488" s="371"/>
      <c r="AN488" s="261"/>
      <c r="AO488" s="252"/>
      <c r="AP488" s="263"/>
      <c r="AQ488" s="264">
        <v>1.9534887022996363</v>
      </c>
      <c r="AR488" s="252">
        <v>2.1231644665650644</v>
      </c>
      <c r="AS488" s="252">
        <v>2.2958146890343261</v>
      </c>
      <c r="AT488" s="252">
        <v>2.4758643647728009</v>
      </c>
      <c r="AU488" s="252"/>
      <c r="AV488" s="263"/>
      <c r="AW488" s="557"/>
      <c r="AX488" s="551"/>
      <c r="AY488" s="167"/>
      <c r="AZ488" s="167"/>
      <c r="BA488" s="296"/>
      <c r="BB488" s="167"/>
    </row>
    <row r="489" spans="1:56" s="2" customFormat="1" ht="17.05" customHeight="1" x14ac:dyDescent="0.4">
      <c r="A489" s="868" t="s">
        <v>1134</v>
      </c>
      <c r="B489" s="868" t="s">
        <v>1306</v>
      </c>
      <c r="C489" s="919" t="s">
        <v>1331</v>
      </c>
      <c r="D489" s="444" t="s">
        <v>1334</v>
      </c>
      <c r="E489" s="622"/>
      <c r="F489" s="446">
        <v>9.5000000000000001E-2</v>
      </c>
      <c r="G489" s="124"/>
      <c r="H489" s="447">
        <v>0</v>
      </c>
      <c r="I489" s="124"/>
      <c r="J489" s="124"/>
      <c r="K489" s="252">
        <f t="shared" ref="K489:K496" si="174">IF(ISNUMBER(F489),F489,0)+IF(ISNUMBER(G489),G489,0)+IF(ISNUMBER(H489),H489,0)</f>
        <v>9.5000000000000001E-2</v>
      </c>
      <c r="L489" s="520">
        <f t="shared" si="170"/>
        <v>100</v>
      </c>
      <c r="M489" s="521">
        <f t="shared" si="171"/>
        <v>0</v>
      </c>
      <c r="N489" s="348">
        <f t="shared" si="163"/>
        <v>2</v>
      </c>
      <c r="O489" s="254"/>
      <c r="P489" s="534">
        <f t="shared" si="172"/>
        <v>0.13600000000000001</v>
      </c>
      <c r="Q489" s="227" t="s">
        <v>42</v>
      </c>
      <c r="R489" s="254"/>
      <c r="S489" s="305"/>
      <c r="T489" s="306"/>
      <c r="U489" s="90"/>
      <c r="V489" s="254"/>
      <c r="W489" s="254"/>
      <c r="X489" s="254"/>
      <c r="Y489" s="254"/>
      <c r="Z489" s="258">
        <v>2497</v>
      </c>
      <c r="AA489" s="259">
        <f t="shared" si="173"/>
        <v>149.22016008250998</v>
      </c>
      <c r="AB489" s="260"/>
      <c r="AC489" s="260"/>
      <c r="AD489" s="260"/>
      <c r="AE489" s="260"/>
      <c r="AF489" s="260"/>
      <c r="AG489" s="260"/>
      <c r="AH489" s="121"/>
      <c r="AI489" s="261">
        <v>2275</v>
      </c>
      <c r="AJ489" s="261">
        <v>2092</v>
      </c>
      <c r="AK489" s="261">
        <v>1958</v>
      </c>
      <c r="AL489" s="342"/>
      <c r="AM489" s="262"/>
      <c r="AN489" s="252"/>
      <c r="AO489" s="252"/>
      <c r="AP489" s="263"/>
      <c r="AQ489" s="264">
        <v>0.13600000000000001</v>
      </c>
      <c r="AR489" s="252">
        <v>0.13600000000000001</v>
      </c>
      <c r="AS489" s="252">
        <v>0.13100000000000001</v>
      </c>
      <c r="AT489" s="252">
        <v>0.123</v>
      </c>
      <c r="AU489" s="252"/>
      <c r="AV489" s="263"/>
      <c r="AW489" s="557">
        <f t="shared" ref="AW489:AW496" si="175">K489-AT489</f>
        <v>-2.7999999999999997E-2</v>
      </c>
      <c r="AX489" s="551"/>
      <c r="AY489" s="167"/>
      <c r="AZ489" s="167"/>
      <c r="BA489" s="296"/>
      <c r="BB489" s="296"/>
    </row>
    <row r="490" spans="1:56" s="2" customFormat="1" ht="17.05" customHeight="1" x14ac:dyDescent="0.4">
      <c r="A490" s="868" t="s">
        <v>1134</v>
      </c>
      <c r="B490" s="868" t="s">
        <v>1306</v>
      </c>
      <c r="C490" s="919" t="s">
        <v>1331</v>
      </c>
      <c r="D490" s="444" t="s">
        <v>1333</v>
      </c>
      <c r="E490" s="606"/>
      <c r="F490" s="446">
        <v>1.37</v>
      </c>
      <c r="G490" s="124"/>
      <c r="H490" s="447">
        <v>2.6760000000000002</v>
      </c>
      <c r="I490" s="124"/>
      <c r="J490" s="124"/>
      <c r="K490" s="252">
        <f t="shared" si="174"/>
        <v>4.0460000000000003</v>
      </c>
      <c r="L490" s="520">
        <f t="shared" si="170"/>
        <v>33.86060306475531</v>
      </c>
      <c r="M490" s="521">
        <f t="shared" si="171"/>
        <v>66.13939693524469</v>
      </c>
      <c r="N490" s="504">
        <f t="shared" si="163"/>
        <v>2</v>
      </c>
      <c r="O490" s="254"/>
      <c r="P490" s="534">
        <f t="shared" si="172"/>
        <v>5.78</v>
      </c>
      <c r="Q490" s="227" t="s">
        <v>42</v>
      </c>
      <c r="R490" s="254"/>
      <c r="S490" s="305"/>
      <c r="T490" s="306"/>
      <c r="U490" s="90"/>
      <c r="V490" s="254"/>
      <c r="W490" s="254"/>
      <c r="X490" s="254"/>
      <c r="Y490" s="254"/>
      <c r="Z490" s="258">
        <v>104335</v>
      </c>
      <c r="AA490" s="259">
        <f t="shared" si="173"/>
        <v>171.73343766883676</v>
      </c>
      <c r="AB490" s="260"/>
      <c r="AC490" s="260"/>
      <c r="AD490" s="260"/>
      <c r="AE490" s="260"/>
      <c r="AF490" s="260"/>
      <c r="AG490" s="260"/>
      <c r="AH490" s="121"/>
      <c r="AI490" s="261">
        <v>107548</v>
      </c>
      <c r="AJ490" s="261">
        <v>110001</v>
      </c>
      <c r="AK490" s="261">
        <v>112909</v>
      </c>
      <c r="AL490" s="342"/>
      <c r="AM490" s="262"/>
      <c r="AN490" s="252"/>
      <c r="AO490" s="252"/>
      <c r="AP490" s="263"/>
      <c r="AQ490" s="264">
        <v>5.78</v>
      </c>
      <c r="AR490" s="252">
        <v>6.54</v>
      </c>
      <c r="AS490" s="252">
        <v>6.99</v>
      </c>
      <c r="AT490" s="252">
        <v>7.17</v>
      </c>
      <c r="AU490" s="252"/>
      <c r="AV490" s="263"/>
      <c r="AW490" s="557">
        <f t="shared" si="175"/>
        <v>-3.1239999999999997</v>
      </c>
      <c r="AX490" s="551"/>
      <c r="AY490" s="167"/>
      <c r="AZ490" s="167"/>
      <c r="BA490" s="296"/>
      <c r="BB490" s="296"/>
    </row>
    <row r="491" spans="1:56" s="2" customFormat="1" ht="17.05" customHeight="1" x14ac:dyDescent="0.4">
      <c r="A491" s="868" t="s">
        <v>1134</v>
      </c>
      <c r="B491" s="868" t="s">
        <v>1306</v>
      </c>
      <c r="C491" s="919" t="s">
        <v>1331</v>
      </c>
      <c r="D491" s="444" t="s">
        <v>1332</v>
      </c>
      <c r="E491" s="606"/>
      <c r="F491" s="446">
        <v>4.2000000000000003E-2</v>
      </c>
      <c r="G491" s="124"/>
      <c r="H491" s="447">
        <v>0.28000000000000003</v>
      </c>
      <c r="I491" s="124"/>
      <c r="J491" s="124"/>
      <c r="K491" s="252">
        <f t="shared" si="174"/>
        <v>0.32200000000000001</v>
      </c>
      <c r="L491" s="520">
        <f t="shared" si="170"/>
        <v>13.043478260869565</v>
      </c>
      <c r="M491" s="521">
        <f t="shared" si="171"/>
        <v>86.956521739130437</v>
      </c>
      <c r="N491" s="504">
        <f t="shared" si="163"/>
        <v>5</v>
      </c>
      <c r="O491" s="254"/>
      <c r="P491" s="534">
        <f t="shared" si="172"/>
        <v>0.24299999999999999</v>
      </c>
      <c r="Q491" s="227" t="s">
        <v>42</v>
      </c>
      <c r="R491" s="254"/>
      <c r="S491" s="305"/>
      <c r="T491" s="306"/>
      <c r="U491" s="90"/>
      <c r="V491" s="254"/>
      <c r="W491" s="254"/>
      <c r="X491" s="254"/>
      <c r="Y491" s="254"/>
      <c r="Z491" s="258">
        <v>4316</v>
      </c>
      <c r="AA491" s="259">
        <f t="shared" si="173"/>
        <v>178.37419223786614</v>
      </c>
      <c r="AB491" s="260"/>
      <c r="AC491" s="260"/>
      <c r="AD491" s="260"/>
      <c r="AE491" s="260"/>
      <c r="AF491" s="260"/>
      <c r="AG491" s="260"/>
      <c r="AH491" s="121"/>
      <c r="AI491" s="261">
        <v>4443</v>
      </c>
      <c r="AJ491" s="261">
        <v>4519</v>
      </c>
      <c r="AK491" s="261">
        <v>4595</v>
      </c>
      <c r="AL491" s="342"/>
      <c r="AM491" s="262"/>
      <c r="AN491" s="252"/>
      <c r="AO491" s="252"/>
      <c r="AP491" s="263"/>
      <c r="AQ491" s="264">
        <v>0.24299999999999999</v>
      </c>
      <c r="AR491" s="252">
        <v>0.28100000000000003</v>
      </c>
      <c r="AS491" s="252">
        <v>0.30499999999999999</v>
      </c>
      <c r="AT491" s="252">
        <v>0.317</v>
      </c>
      <c r="AU491" s="252"/>
      <c r="AV491" s="263"/>
      <c r="AW491" s="557">
        <f t="shared" si="175"/>
        <v>5.0000000000000044E-3</v>
      </c>
      <c r="AX491" s="551"/>
      <c r="AY491" s="167"/>
      <c r="AZ491" s="167"/>
      <c r="BA491" s="296"/>
      <c r="BB491" s="296"/>
    </row>
    <row r="492" spans="1:56" s="2" customFormat="1" ht="17.05" customHeight="1" x14ac:dyDescent="0.4">
      <c r="A492" s="868" t="s">
        <v>1008</v>
      </c>
      <c r="B492" s="868" t="s">
        <v>1052</v>
      </c>
      <c r="C492" s="916" t="s">
        <v>1053</v>
      </c>
      <c r="D492" s="365" t="s">
        <v>1055</v>
      </c>
      <c r="E492" s="433"/>
      <c r="F492" s="219" t="s">
        <v>202</v>
      </c>
      <c r="G492" s="649" t="s">
        <v>1056</v>
      </c>
      <c r="H492" s="124"/>
      <c r="I492" s="124"/>
      <c r="J492" s="124"/>
      <c r="K492" s="252">
        <f t="shared" si="174"/>
        <v>0</v>
      </c>
      <c r="L492" s="520" t="str">
        <f t="shared" si="170"/>
        <v/>
      </c>
      <c r="M492" s="521" t="str">
        <f t="shared" si="171"/>
        <v/>
      </c>
      <c r="N492" s="504">
        <f t="shared" si="163"/>
        <v>2</v>
      </c>
      <c r="O492" s="254"/>
      <c r="P492" s="534">
        <f t="shared" si="172"/>
        <v>0.79291014671539473</v>
      </c>
      <c r="Q492" s="227" t="s">
        <v>42</v>
      </c>
      <c r="R492" s="254"/>
      <c r="S492" s="305"/>
      <c r="T492" s="306"/>
      <c r="U492" s="90"/>
      <c r="V492" s="254"/>
      <c r="W492" s="254"/>
      <c r="X492" s="254"/>
      <c r="Y492" s="254"/>
      <c r="Z492" s="258">
        <v>15349</v>
      </c>
      <c r="AA492" s="259">
        <f t="shared" si="173"/>
        <v>155.55692166041769</v>
      </c>
      <c r="AB492" s="260"/>
      <c r="AC492" s="260"/>
      <c r="AD492" s="260"/>
      <c r="AE492" s="260"/>
      <c r="AF492" s="260"/>
      <c r="AG492" s="260"/>
      <c r="AH492" s="121"/>
      <c r="AI492" s="261">
        <v>16263</v>
      </c>
      <c r="AJ492" s="261">
        <v>16911</v>
      </c>
      <c r="AK492" s="261">
        <v>17512</v>
      </c>
      <c r="AL492" s="342"/>
      <c r="AM492" s="371"/>
      <c r="AN492" s="261"/>
      <c r="AO492" s="252"/>
      <c r="AP492" s="263"/>
      <c r="AQ492" s="264">
        <v>0.79291014671539473</v>
      </c>
      <c r="AR492" s="252">
        <v>0.87148976455649918</v>
      </c>
      <c r="AS492" s="252">
        <v>0.93882751693951394</v>
      </c>
      <c r="AT492" s="252">
        <v>1.0059647486940695</v>
      </c>
      <c r="AU492" s="252"/>
      <c r="AV492" s="263"/>
      <c r="AW492" s="557">
        <f t="shared" si="175"/>
        <v>-1.0059647486940695</v>
      </c>
      <c r="AX492" s="551"/>
      <c r="AY492" s="167"/>
      <c r="AZ492" s="167"/>
      <c r="BA492" s="296"/>
      <c r="BB492" s="167"/>
    </row>
    <row r="493" spans="1:56" s="2" customFormat="1" ht="17.05" customHeight="1" x14ac:dyDescent="0.4">
      <c r="A493" s="868" t="s">
        <v>1008</v>
      </c>
      <c r="B493" s="868" t="s">
        <v>1052</v>
      </c>
      <c r="C493" s="916" t="s">
        <v>1053</v>
      </c>
      <c r="D493" s="412" t="s">
        <v>1058</v>
      </c>
      <c r="E493" s="423"/>
      <c r="F493" s="219" t="s">
        <v>202</v>
      </c>
      <c r="G493" s="860" t="s">
        <v>1059</v>
      </c>
      <c r="H493" s="124"/>
      <c r="I493" s="124"/>
      <c r="J493" s="124"/>
      <c r="K493" s="252">
        <f t="shared" si="174"/>
        <v>0</v>
      </c>
      <c r="L493" s="520" t="str">
        <f t="shared" si="170"/>
        <v/>
      </c>
      <c r="M493" s="521" t="str">
        <f t="shared" si="171"/>
        <v/>
      </c>
      <c r="N493" s="504">
        <f t="shared" si="163"/>
        <v>2</v>
      </c>
      <c r="O493" s="254"/>
      <c r="P493" s="534">
        <f t="shared" si="172"/>
        <v>3.1280000000000001</v>
      </c>
      <c r="Q493" s="227" t="s">
        <v>42</v>
      </c>
      <c r="R493" s="254"/>
      <c r="S493" s="305"/>
      <c r="T493" s="306"/>
      <c r="U493" s="90"/>
      <c r="V493" s="254"/>
      <c r="W493" s="254"/>
      <c r="X493" s="254"/>
      <c r="Y493" s="254"/>
      <c r="Z493" s="258">
        <v>24367</v>
      </c>
      <c r="AA493" s="259">
        <f t="shared" si="173"/>
        <v>382.05725124536832</v>
      </c>
      <c r="AB493" s="260"/>
      <c r="AC493" s="260"/>
      <c r="AD493" s="260"/>
      <c r="AE493" s="260"/>
      <c r="AF493" s="260"/>
      <c r="AG493" s="260"/>
      <c r="AH493" s="121"/>
      <c r="AI493" s="261">
        <v>25427</v>
      </c>
      <c r="AJ493" s="261">
        <v>26477</v>
      </c>
      <c r="AK493" s="261">
        <v>27515</v>
      </c>
      <c r="AL493" s="342">
        <v>28594</v>
      </c>
      <c r="AM493" s="371"/>
      <c r="AN493" s="261"/>
      <c r="AO493" s="252"/>
      <c r="AP493" s="263"/>
      <c r="AQ493" s="264">
        <v>3.1280000000000001</v>
      </c>
      <c r="AR493" s="252">
        <v>3.3980000000000001</v>
      </c>
      <c r="AS493" s="252">
        <v>3.677</v>
      </c>
      <c r="AT493" s="252">
        <v>3.9420000000000002</v>
      </c>
      <c r="AU493" s="252">
        <v>4.2229999999999999</v>
      </c>
      <c r="AV493" s="263"/>
      <c r="AW493" s="557">
        <f t="shared" si="175"/>
        <v>-3.9420000000000002</v>
      </c>
      <c r="AX493" s="551"/>
      <c r="AY493" s="167"/>
      <c r="AZ493" s="167"/>
      <c r="BA493" s="167"/>
      <c r="BB493" s="167"/>
    </row>
    <row r="494" spans="1:56" s="2" customFormat="1" ht="17.05" customHeight="1" x14ac:dyDescent="0.4">
      <c r="A494" s="868" t="s">
        <v>1008</v>
      </c>
      <c r="B494" s="868" t="s">
        <v>1052</v>
      </c>
      <c r="C494" s="916" t="s">
        <v>1053</v>
      </c>
      <c r="D494" s="365" t="s">
        <v>1060</v>
      </c>
      <c r="E494" s="433"/>
      <c r="F494" s="219">
        <v>0.28999999999999998</v>
      </c>
      <c r="G494" s="124" t="s">
        <v>202</v>
      </c>
      <c r="H494" s="124"/>
      <c r="I494" s="124"/>
      <c r="J494" s="124"/>
      <c r="K494" s="252">
        <f t="shared" si="174"/>
        <v>0.28999999999999998</v>
      </c>
      <c r="L494" s="520">
        <f t="shared" si="170"/>
        <v>100</v>
      </c>
      <c r="M494" s="521">
        <f t="shared" si="171"/>
        <v>0</v>
      </c>
      <c r="N494" s="504">
        <f t="shared" si="163"/>
        <v>5</v>
      </c>
      <c r="O494" s="254"/>
      <c r="P494" s="534">
        <f t="shared" si="172"/>
        <v>0.10911787597303277</v>
      </c>
      <c r="Q494" s="227" t="s">
        <v>42</v>
      </c>
      <c r="R494" s="254"/>
      <c r="S494" s="305"/>
      <c r="T494" s="306"/>
      <c r="U494" s="90"/>
      <c r="V494" s="254"/>
      <c r="W494" s="254"/>
      <c r="X494" s="254"/>
      <c r="Y494" s="254"/>
      <c r="Z494" s="258">
        <v>2443</v>
      </c>
      <c r="AA494" s="259">
        <f t="shared" si="173"/>
        <v>140.12874662346414</v>
      </c>
      <c r="AB494" s="260"/>
      <c r="AC494" s="260"/>
      <c r="AD494" s="260"/>
      <c r="AE494" s="260"/>
      <c r="AF494" s="260"/>
      <c r="AG494" s="260"/>
      <c r="AH494" s="121"/>
      <c r="AI494" s="373">
        <v>2691</v>
      </c>
      <c r="AJ494" s="373">
        <v>2815</v>
      </c>
      <c r="AK494" s="373">
        <v>2917</v>
      </c>
      <c r="AL494" s="342"/>
      <c r="AM494" s="371"/>
      <c r="AN494" s="373"/>
      <c r="AO494" s="292"/>
      <c r="AP494" s="295"/>
      <c r="AQ494" s="264">
        <v>0.10911787597303277</v>
      </c>
      <c r="AR494" s="292">
        <v>0.12495210272040984</v>
      </c>
      <c r="AS494" s="292">
        <v>0.13568622132909836</v>
      </c>
      <c r="AT494" s="292">
        <v>0.14575943982221315</v>
      </c>
      <c r="AU494" s="292"/>
      <c r="AV494" s="295"/>
      <c r="AW494" s="559">
        <f t="shared" si="175"/>
        <v>0.14424056017778683</v>
      </c>
      <c r="AX494" s="551"/>
      <c r="AY494" s="167"/>
      <c r="AZ494" s="167"/>
      <c r="BA494" s="296"/>
      <c r="BB494" s="167"/>
    </row>
    <row r="495" spans="1:56" s="2" customFormat="1" ht="17.05" customHeight="1" x14ac:dyDescent="0.4">
      <c r="A495" s="868" t="s">
        <v>1008</v>
      </c>
      <c r="B495" s="868" t="s">
        <v>1052</v>
      </c>
      <c r="C495" s="916" t="s">
        <v>1053</v>
      </c>
      <c r="D495" s="412" t="s">
        <v>1054</v>
      </c>
      <c r="E495" s="423"/>
      <c r="F495" s="219" t="s">
        <v>630</v>
      </c>
      <c r="G495" s="124">
        <v>1.24</v>
      </c>
      <c r="H495" s="124"/>
      <c r="I495" s="124"/>
      <c r="J495" s="124"/>
      <c r="K495" s="252">
        <f t="shared" si="174"/>
        <v>1.24</v>
      </c>
      <c r="L495" s="520">
        <f t="shared" si="170"/>
        <v>0</v>
      </c>
      <c r="M495" s="521">
        <f t="shared" si="171"/>
        <v>100</v>
      </c>
      <c r="N495" s="504">
        <f t="shared" si="163"/>
        <v>5</v>
      </c>
      <c r="O495" s="254"/>
      <c r="P495" s="534">
        <f t="shared" si="172"/>
        <v>0.81599999999999995</v>
      </c>
      <c r="Q495" s="227" t="s">
        <v>42</v>
      </c>
      <c r="R495" s="254"/>
      <c r="S495" s="305"/>
      <c r="T495" s="306"/>
      <c r="U495" s="90"/>
      <c r="V495" s="254"/>
      <c r="W495" s="254"/>
      <c r="X495" s="254"/>
      <c r="Y495" s="254"/>
      <c r="Z495" s="258">
        <v>14785</v>
      </c>
      <c r="AA495" s="259">
        <f t="shared" si="173"/>
        <v>160.28833369622117</v>
      </c>
      <c r="AB495" s="260"/>
      <c r="AC495" s="260"/>
      <c r="AD495" s="260"/>
      <c r="AE495" s="260"/>
      <c r="AF495" s="260"/>
      <c r="AG495" s="260"/>
      <c r="AH495" s="121"/>
      <c r="AI495" s="373">
        <v>15684</v>
      </c>
      <c r="AJ495" s="373">
        <v>16589</v>
      </c>
      <c r="AK495" s="373">
        <v>17498</v>
      </c>
      <c r="AL495" s="342">
        <v>18456</v>
      </c>
      <c r="AM495" s="371"/>
      <c r="AN495" s="373"/>
      <c r="AO495" s="292"/>
      <c r="AP495" s="295"/>
      <c r="AQ495" s="264">
        <v>0.81599999999999995</v>
      </c>
      <c r="AR495" s="292">
        <v>0.86499999999999999</v>
      </c>
      <c r="AS495" s="292">
        <v>0.91500000000000004</v>
      </c>
      <c r="AT495" s="292">
        <v>0.96499999999999997</v>
      </c>
      <c r="AU495" s="292">
        <v>1.018</v>
      </c>
      <c r="AV495" s="295"/>
      <c r="AW495" s="559">
        <f t="shared" si="175"/>
        <v>0.27500000000000002</v>
      </c>
      <c r="AX495" s="551"/>
      <c r="AY495" s="167"/>
      <c r="AZ495" s="167"/>
      <c r="BA495" s="296"/>
      <c r="BB495" s="167"/>
    </row>
    <row r="496" spans="1:56" s="2" customFormat="1" ht="17.05" customHeight="1" x14ac:dyDescent="0.4">
      <c r="A496" s="868" t="s">
        <v>1008</v>
      </c>
      <c r="B496" s="868" t="s">
        <v>1052</v>
      </c>
      <c r="C496" s="916" t="s">
        <v>1053</v>
      </c>
      <c r="D496" s="365" t="s">
        <v>1057</v>
      </c>
      <c r="E496" s="433"/>
      <c r="F496" s="219" t="s">
        <v>202</v>
      </c>
      <c r="G496" s="124">
        <v>0.42299999999999999</v>
      </c>
      <c r="H496" s="124"/>
      <c r="I496" s="124"/>
      <c r="J496" s="124"/>
      <c r="K496" s="252">
        <f t="shared" si="174"/>
        <v>0.42299999999999999</v>
      </c>
      <c r="L496" s="520">
        <f t="shared" si="170"/>
        <v>0</v>
      </c>
      <c r="M496" s="521">
        <f t="shared" si="171"/>
        <v>100</v>
      </c>
      <c r="N496" s="504">
        <f t="shared" si="163"/>
        <v>5</v>
      </c>
      <c r="O496" s="254"/>
      <c r="P496" s="534">
        <f t="shared" si="172"/>
        <v>0.14102233177040818</v>
      </c>
      <c r="Q496" s="227" t="s">
        <v>42</v>
      </c>
      <c r="R496" s="254"/>
      <c r="S496" s="305"/>
      <c r="T496" s="306"/>
      <c r="U496" s="90"/>
      <c r="V496" s="254"/>
      <c r="W496" s="254"/>
      <c r="X496" s="254"/>
      <c r="Y496" s="254"/>
      <c r="Z496" s="258">
        <v>2975</v>
      </c>
      <c r="AA496" s="259">
        <f t="shared" si="173"/>
        <v>145.87479323413797</v>
      </c>
      <c r="AB496" s="260"/>
      <c r="AC496" s="260"/>
      <c r="AD496" s="260"/>
      <c r="AE496" s="260"/>
      <c r="AF496" s="260"/>
      <c r="AG496" s="260"/>
      <c r="AH496" s="121"/>
      <c r="AI496" s="373">
        <v>3211</v>
      </c>
      <c r="AJ496" s="373">
        <v>3342</v>
      </c>
      <c r="AK496" s="373">
        <v>3462</v>
      </c>
      <c r="AL496" s="342"/>
      <c r="AM496" s="371"/>
      <c r="AN496" s="373"/>
      <c r="AO496" s="292"/>
      <c r="AP496" s="295"/>
      <c r="AQ496" s="264">
        <v>0.14102233177040818</v>
      </c>
      <c r="AR496" s="292">
        <v>0.15840179110311955</v>
      </c>
      <c r="AS496" s="292">
        <v>0.17130926390746359</v>
      </c>
      <c r="AT496" s="292">
        <v>0.1841369406827405</v>
      </c>
      <c r="AU496" s="292"/>
      <c r="AV496" s="295"/>
      <c r="AW496" s="559">
        <f t="shared" si="175"/>
        <v>0.23886305931725949</v>
      </c>
      <c r="AX496" s="551"/>
      <c r="AY496" s="167"/>
      <c r="AZ496" s="167"/>
      <c r="BA496" s="296"/>
      <c r="BB496" s="167"/>
    </row>
    <row r="497" spans="1:227" s="2" customFormat="1" ht="17.05" customHeight="1" x14ac:dyDescent="0.4">
      <c r="A497" s="868" t="s">
        <v>198</v>
      </c>
      <c r="B497" s="868" t="s">
        <v>199</v>
      </c>
      <c r="C497" s="918" t="s">
        <v>200</v>
      </c>
      <c r="D497" s="168" t="s">
        <v>203</v>
      </c>
      <c r="E497" s="218"/>
      <c r="F497" s="178">
        <v>0.108</v>
      </c>
      <c r="G497" s="177"/>
      <c r="H497" s="177"/>
      <c r="I497" s="177"/>
      <c r="J497" s="177"/>
      <c r="K497" s="179">
        <f>SUM(F497:H497)</f>
        <v>0.108</v>
      </c>
      <c r="L497" s="662">
        <f>IF(K497&gt;0,IF(ISNUMBER(F497),F497,0)/K497*100,"")</f>
        <v>100</v>
      </c>
      <c r="M497" s="667">
        <f>IF(K497&gt;0,(IF(ISNUMBER(G497),G497,0)+IF(ISNUMBER(H497),H497,0))/K497*100,"")</f>
        <v>0</v>
      </c>
      <c r="N497" s="504">
        <f t="shared" si="163"/>
        <v>2</v>
      </c>
      <c r="O497" s="170"/>
      <c r="P497" s="177">
        <v>0.18</v>
      </c>
      <c r="Q497" s="222" t="s">
        <v>42</v>
      </c>
      <c r="R497" s="58"/>
      <c r="S497" s="720" t="s">
        <v>202</v>
      </c>
      <c r="T497" s="720" t="s">
        <v>202</v>
      </c>
      <c r="U497" s="375">
        <v>36.1</v>
      </c>
      <c r="V497" s="58"/>
      <c r="W497" s="375">
        <v>36.1</v>
      </c>
      <c r="X497" s="58"/>
      <c r="Y497" s="58">
        <v>0</v>
      </c>
      <c r="Z497" s="743">
        <v>4501</v>
      </c>
      <c r="AA497" s="234">
        <v>109.56469338624902</v>
      </c>
      <c r="AB497" s="763">
        <f>O497/AA497*1000000/365*1000</f>
        <v>0</v>
      </c>
      <c r="AC497" s="174"/>
      <c r="AD497" s="174"/>
      <c r="AE497" s="364"/>
      <c r="AF497" s="174"/>
      <c r="AG497" s="174"/>
      <c r="AH497" s="175"/>
      <c r="AI497" s="174"/>
      <c r="AJ497" s="174"/>
      <c r="AK497" s="174"/>
      <c r="AL497" s="175"/>
      <c r="AM497" s="179">
        <f>K497</f>
        <v>0.108</v>
      </c>
      <c r="AN497" s="177">
        <v>0.18</v>
      </c>
      <c r="AO497" s="177">
        <v>0.191</v>
      </c>
      <c r="AP497" s="177">
        <v>0.21099999999999999</v>
      </c>
      <c r="AQ497" s="178">
        <v>0.23300000000000001</v>
      </c>
      <c r="AR497" s="179">
        <f>AN497</f>
        <v>0.18</v>
      </c>
      <c r="AS497" s="177">
        <v>0.20300000000000001</v>
      </c>
      <c r="AT497" s="179">
        <f>AVERAGE(AS497,AV497)</f>
        <v>0.22500000000000001</v>
      </c>
      <c r="AU497" s="179"/>
      <c r="AV497" s="177">
        <v>0.247</v>
      </c>
      <c r="AW497" s="177"/>
      <c r="AX497" s="546">
        <v>0.307</v>
      </c>
      <c r="AY497" s="828">
        <v>-0.193</v>
      </c>
      <c r="AZ497" s="164"/>
      <c r="BA497" s="165"/>
      <c r="BB497" s="167"/>
      <c r="BC497" s="120"/>
      <c r="BD497" s="90"/>
      <c r="BE497" s="90"/>
      <c r="BF497" s="90"/>
      <c r="BG497" s="90"/>
      <c r="BH497" s="90"/>
      <c r="BI497" s="90"/>
      <c r="BJ497" s="90"/>
      <c r="BK497" s="90"/>
      <c r="BL497" s="90"/>
      <c r="BM497" s="90"/>
      <c r="BN497" s="90"/>
      <c r="BO497" s="90"/>
      <c r="BP497" s="90"/>
      <c r="BQ497" s="90"/>
      <c r="BR497" s="90"/>
      <c r="BS497" s="90"/>
      <c r="BT497" s="90"/>
      <c r="BU497" s="90"/>
      <c r="BV497" s="90"/>
      <c r="BW497" s="90"/>
      <c r="BX497" s="90"/>
      <c r="BY497" s="90"/>
      <c r="BZ497" s="90"/>
      <c r="CA497" s="90"/>
      <c r="CB497" s="90"/>
      <c r="CC497" s="90"/>
      <c r="CD497" s="90"/>
      <c r="CE497" s="90"/>
      <c r="CF497" s="90"/>
      <c r="CG497" s="90"/>
      <c r="CH497" s="90"/>
      <c r="CI497" s="90"/>
      <c r="CJ497" s="90"/>
      <c r="CK497" s="90"/>
      <c r="CL497" s="90"/>
      <c r="CM497" s="90"/>
      <c r="CN497" s="90"/>
      <c r="CO497" s="90"/>
      <c r="CP497" s="90"/>
      <c r="CQ497" s="90"/>
      <c r="CR497" s="90"/>
      <c r="CS497" s="90"/>
      <c r="CT497" s="90"/>
      <c r="CU497" s="90"/>
      <c r="CV497" s="90"/>
      <c r="CW497" s="90"/>
      <c r="CX497" s="90"/>
      <c r="CY497" s="90"/>
      <c r="CZ497" s="90"/>
      <c r="DA497" s="90"/>
      <c r="DB497" s="90"/>
      <c r="DC497" s="90"/>
      <c r="DD497" s="90"/>
      <c r="DE497" s="90"/>
      <c r="DF497" s="90"/>
      <c r="DG497" s="90"/>
      <c r="DH497" s="90"/>
      <c r="DI497" s="90"/>
      <c r="DJ497" s="90"/>
      <c r="DK497" s="90"/>
      <c r="DL497" s="90"/>
      <c r="DM497" s="90"/>
      <c r="DN497" s="90"/>
      <c r="DO497" s="90"/>
      <c r="DP497" s="90"/>
      <c r="DQ497" s="90"/>
      <c r="DR497" s="90"/>
      <c r="DS497" s="90"/>
      <c r="DT497" s="90"/>
      <c r="DU497" s="90"/>
      <c r="DV497" s="90"/>
      <c r="DW497" s="90"/>
      <c r="DX497" s="90"/>
      <c r="DY497" s="90"/>
      <c r="DZ497" s="90"/>
      <c r="EA497" s="90"/>
      <c r="EB497" s="90"/>
      <c r="EC497" s="90"/>
      <c r="ED497" s="90"/>
      <c r="EE497" s="90"/>
      <c r="EF497" s="90"/>
      <c r="EG497" s="90"/>
      <c r="EH497" s="90"/>
      <c r="EI497" s="90"/>
      <c r="EJ497" s="90"/>
      <c r="EK497" s="90"/>
      <c r="EL497" s="90"/>
      <c r="EM497" s="90"/>
      <c r="EN497" s="90"/>
      <c r="EO497" s="90"/>
      <c r="EP497" s="90"/>
      <c r="EQ497" s="90"/>
      <c r="ER497" s="90"/>
      <c r="ES497" s="90"/>
      <c r="ET497" s="90"/>
      <c r="EU497" s="90"/>
      <c r="EV497" s="90"/>
      <c r="EW497" s="90"/>
      <c r="EX497" s="90"/>
      <c r="EY497" s="90"/>
      <c r="EZ497" s="90"/>
      <c r="FA497" s="90"/>
      <c r="FB497" s="90"/>
      <c r="FC497" s="90"/>
      <c r="FD497" s="90"/>
      <c r="FE497" s="90"/>
      <c r="FF497" s="90"/>
      <c r="FG497" s="90"/>
      <c r="FH497" s="90"/>
      <c r="FI497" s="90"/>
      <c r="FJ497" s="90"/>
      <c r="FK497" s="90"/>
      <c r="FL497" s="90"/>
      <c r="FM497" s="90"/>
      <c r="FN497" s="90"/>
      <c r="FO497" s="90"/>
      <c r="FP497" s="90"/>
      <c r="FQ497" s="90"/>
      <c r="FR497" s="90"/>
      <c r="FS497" s="90"/>
      <c r="FT497" s="90"/>
      <c r="FU497" s="90"/>
      <c r="FV497" s="90"/>
      <c r="FW497" s="90"/>
      <c r="FX497" s="90"/>
      <c r="FY497" s="90"/>
      <c r="FZ497" s="90"/>
      <c r="GA497" s="90"/>
      <c r="GB497" s="90"/>
      <c r="GC497" s="90"/>
      <c r="GD497" s="90"/>
      <c r="GE497" s="90"/>
      <c r="GF497" s="90"/>
      <c r="GG497" s="90"/>
      <c r="GH497" s="90"/>
      <c r="GI497" s="90"/>
      <c r="GJ497" s="90"/>
      <c r="GK497" s="90"/>
      <c r="GL497" s="90"/>
      <c r="GM497" s="90"/>
      <c r="GN497" s="90"/>
      <c r="GO497" s="90"/>
      <c r="GP497" s="90"/>
      <c r="GQ497" s="90"/>
      <c r="GR497" s="90"/>
      <c r="GS497" s="90"/>
      <c r="GT497" s="90"/>
      <c r="GU497" s="90"/>
      <c r="GV497" s="90"/>
      <c r="GW497" s="90"/>
      <c r="GX497" s="90"/>
      <c r="GY497" s="90"/>
      <c r="GZ497" s="90"/>
      <c r="HA497" s="90"/>
      <c r="HB497" s="90"/>
      <c r="HC497" s="90"/>
      <c r="HD497" s="90"/>
      <c r="HE497" s="90"/>
      <c r="HF497" s="90"/>
      <c r="HG497" s="90"/>
      <c r="HH497" s="90"/>
      <c r="HI497" s="90"/>
      <c r="HJ497" s="90"/>
      <c r="HK497" s="90"/>
      <c r="HL497" s="90"/>
      <c r="HM497" s="90"/>
      <c r="HN497" s="90"/>
      <c r="HO497" s="90"/>
      <c r="HP497" s="90"/>
      <c r="HQ497" s="90"/>
      <c r="HR497" s="90"/>
      <c r="HS497" s="90"/>
    </row>
    <row r="498" spans="1:227" s="2" customFormat="1" ht="17.05" customHeight="1" x14ac:dyDescent="0.4">
      <c r="A498" s="868" t="s">
        <v>198</v>
      </c>
      <c r="B498" s="868" t="s">
        <v>199</v>
      </c>
      <c r="C498" s="918" t="s">
        <v>200</v>
      </c>
      <c r="D498" s="57" t="s">
        <v>201</v>
      </c>
      <c r="E498" s="58"/>
      <c r="F498" s="219">
        <v>7.5999999999999998E-2</v>
      </c>
      <c r="G498" s="124"/>
      <c r="H498" s="124">
        <v>0.20200000000000001</v>
      </c>
      <c r="I498" s="124"/>
      <c r="J498" s="124"/>
      <c r="K498" s="179">
        <f>SUM(F498:H498)</f>
        <v>0.27800000000000002</v>
      </c>
      <c r="L498" s="1193">
        <f>IF(K498&gt;0,IF(ISNUMBER(F498),F498,0)/K498*100,"")</f>
        <v>27.338129496402875</v>
      </c>
      <c r="M498" s="667">
        <f>IF(K498&gt;0,(IF(ISNUMBER(G498),G498,0)+IF(ISNUMBER(H498),H498,0))/K498*100,"")</f>
        <v>72.661870503597129</v>
      </c>
      <c r="N498" s="504">
        <f t="shared" si="163"/>
        <v>2</v>
      </c>
      <c r="O498" s="170"/>
      <c r="P498" s="179">
        <v>0.55300000000000005</v>
      </c>
      <c r="Q498" s="222" t="s">
        <v>42</v>
      </c>
      <c r="R498" s="170"/>
      <c r="S498" s="720" t="s">
        <v>202</v>
      </c>
      <c r="T498" s="720" t="s">
        <v>202</v>
      </c>
      <c r="U498" s="375">
        <v>36.1</v>
      </c>
      <c r="V498" s="170"/>
      <c r="W498" s="375">
        <v>36.1</v>
      </c>
      <c r="X498" s="170"/>
      <c r="Y498" s="170"/>
      <c r="Z498" s="746">
        <v>20868</v>
      </c>
      <c r="AA498" s="234">
        <v>72.602477149256529</v>
      </c>
      <c r="AB498" s="763">
        <f>O498/AA498*1000000/365*1000</f>
        <v>0</v>
      </c>
      <c r="AC498" s="202"/>
      <c r="AD498" s="202"/>
      <c r="AE498" s="170"/>
      <c r="AF498" s="202"/>
      <c r="AG498" s="202" t="s">
        <v>42</v>
      </c>
      <c r="AH498" s="203"/>
      <c r="AI498" s="202"/>
      <c r="AJ498" s="202"/>
      <c r="AK498" s="202"/>
      <c r="AL498" s="203"/>
      <c r="AM498" s="179">
        <f>K498</f>
        <v>0.27800000000000002</v>
      </c>
      <c r="AN498" s="179">
        <v>0.55300000000000005</v>
      </c>
      <c r="AO498" s="179">
        <v>0.55300000000000005</v>
      </c>
      <c r="AP498" s="179">
        <v>0.55300000000000005</v>
      </c>
      <c r="AQ498" s="184">
        <v>0.55300000000000005</v>
      </c>
      <c r="AR498" s="179">
        <f>AN498</f>
        <v>0.55300000000000005</v>
      </c>
      <c r="AS498" s="179">
        <v>0.57299999999999995</v>
      </c>
      <c r="AT498" s="179">
        <f>AVERAGE(AS498,AV498)</f>
        <v>0.58749999999999991</v>
      </c>
      <c r="AU498" s="179"/>
      <c r="AV498" s="179">
        <v>0.60199999999999998</v>
      </c>
      <c r="AW498" s="179"/>
      <c r="AX498" s="547">
        <v>0.63300000000000001</v>
      </c>
      <c r="AY498" s="833">
        <v>-0.35499999999999998</v>
      </c>
      <c r="AZ498" s="164"/>
      <c r="BA498" s="165"/>
      <c r="BB498" s="167"/>
      <c r="BC498" s="120"/>
      <c r="BD498" s="90"/>
      <c r="BE498" s="90"/>
      <c r="BF498" s="90"/>
      <c r="BG498" s="90"/>
      <c r="BH498" s="90"/>
      <c r="BI498" s="90"/>
      <c r="BJ498" s="90"/>
      <c r="BK498" s="90"/>
      <c r="BL498" s="90"/>
      <c r="BM498" s="90"/>
      <c r="BN498" s="90"/>
      <c r="BO498" s="90"/>
      <c r="BP498" s="90"/>
      <c r="BQ498" s="90"/>
      <c r="BR498" s="90"/>
      <c r="BS498" s="90"/>
      <c r="BT498" s="90"/>
      <c r="BU498" s="90"/>
      <c r="BV498" s="90"/>
      <c r="BW498" s="90"/>
      <c r="BX498" s="90"/>
      <c r="BY498" s="90"/>
      <c r="BZ498" s="90"/>
      <c r="CA498" s="90"/>
      <c r="CB498" s="90"/>
      <c r="CC498" s="90"/>
      <c r="CD498" s="90"/>
      <c r="CE498" s="90"/>
      <c r="CF498" s="90"/>
      <c r="CG498" s="90"/>
      <c r="CH498" s="90"/>
      <c r="CI498" s="90"/>
      <c r="CJ498" s="90"/>
      <c r="CK498" s="90"/>
      <c r="CL498" s="90"/>
      <c r="CM498" s="90"/>
      <c r="CN498" s="90"/>
      <c r="CO498" s="90"/>
      <c r="CP498" s="90"/>
      <c r="CQ498" s="90"/>
      <c r="CR498" s="90"/>
      <c r="CS498" s="90"/>
      <c r="CT498" s="90"/>
      <c r="CU498" s="90"/>
      <c r="CV498" s="90"/>
      <c r="CW498" s="90"/>
      <c r="CX498" s="90"/>
      <c r="CY498" s="90"/>
      <c r="CZ498" s="90"/>
      <c r="DA498" s="90"/>
      <c r="DB498" s="90"/>
      <c r="DC498" s="90"/>
      <c r="DD498" s="90"/>
      <c r="DE498" s="90"/>
      <c r="DF498" s="90"/>
      <c r="DG498" s="90"/>
      <c r="DH498" s="90"/>
      <c r="DI498" s="90"/>
      <c r="DJ498" s="90"/>
      <c r="DK498" s="90"/>
      <c r="DL498" s="90"/>
      <c r="DM498" s="90"/>
      <c r="DN498" s="90"/>
      <c r="DO498" s="90"/>
      <c r="DP498" s="90"/>
      <c r="DQ498" s="90"/>
      <c r="DR498" s="90"/>
      <c r="DS498" s="90"/>
      <c r="DT498" s="90"/>
      <c r="DU498" s="90"/>
      <c r="DV498" s="90"/>
      <c r="DW498" s="90"/>
      <c r="DX498" s="90"/>
      <c r="DY498" s="90"/>
      <c r="DZ498" s="90"/>
      <c r="EA498" s="90"/>
      <c r="EB498" s="90"/>
      <c r="EC498" s="90"/>
      <c r="ED498" s="90"/>
      <c r="EE498" s="90"/>
      <c r="EF498" s="90"/>
      <c r="EG498" s="90"/>
      <c r="EH498" s="90"/>
      <c r="EI498" s="90"/>
      <c r="EJ498" s="90"/>
      <c r="EK498" s="90"/>
      <c r="EL498" s="90"/>
      <c r="EM498" s="90"/>
      <c r="EN498" s="90"/>
      <c r="EO498" s="90"/>
      <c r="EP498" s="90"/>
      <c r="EQ498" s="90"/>
      <c r="ER498" s="90"/>
      <c r="ES498" s="90"/>
      <c r="ET498" s="90"/>
      <c r="EU498" s="90"/>
      <c r="EV498" s="90"/>
      <c r="EW498" s="90"/>
      <c r="EX498" s="90"/>
      <c r="EY498" s="90"/>
      <c r="EZ498" s="90"/>
      <c r="FA498" s="90"/>
      <c r="FB498" s="90"/>
      <c r="FC498" s="90"/>
      <c r="FD498" s="90"/>
      <c r="FE498" s="90"/>
      <c r="FF498" s="90"/>
      <c r="FG498" s="90"/>
      <c r="FH498" s="90"/>
      <c r="FI498" s="90"/>
      <c r="FJ498" s="90"/>
      <c r="FK498" s="90"/>
      <c r="FL498" s="90"/>
      <c r="FM498" s="90"/>
      <c r="FN498" s="90"/>
      <c r="FO498" s="90"/>
      <c r="FP498" s="90"/>
      <c r="FQ498" s="90"/>
      <c r="FR498" s="90"/>
      <c r="FS498" s="90"/>
      <c r="FT498" s="90"/>
      <c r="FU498" s="90"/>
      <c r="FV498" s="90"/>
      <c r="FW498" s="90"/>
      <c r="FX498" s="90"/>
      <c r="FY498" s="90"/>
      <c r="FZ498" s="90"/>
      <c r="GA498" s="90"/>
      <c r="GB498" s="90"/>
      <c r="GC498" s="90"/>
      <c r="GD498" s="90"/>
      <c r="GE498" s="90"/>
      <c r="GF498" s="90"/>
      <c r="GG498" s="90"/>
      <c r="GH498" s="90"/>
      <c r="GI498" s="90"/>
      <c r="GJ498" s="90"/>
      <c r="GK498" s="90"/>
      <c r="GL498" s="90"/>
      <c r="GM498" s="90"/>
      <c r="GN498" s="90"/>
      <c r="GO498" s="90"/>
      <c r="GP498" s="90"/>
      <c r="GQ498" s="90"/>
      <c r="GR498" s="90"/>
      <c r="GS498" s="90"/>
      <c r="GT498" s="90"/>
      <c r="GU498" s="90"/>
      <c r="GV498" s="90"/>
      <c r="GW498" s="90"/>
      <c r="GX498" s="90"/>
      <c r="GY498" s="90"/>
      <c r="GZ498" s="90"/>
      <c r="HA498" s="90"/>
      <c r="HB498" s="90"/>
      <c r="HC498" s="90"/>
      <c r="HD498" s="90"/>
      <c r="HE498" s="90"/>
      <c r="HF498" s="90"/>
      <c r="HG498" s="90"/>
      <c r="HH498" s="90"/>
      <c r="HI498" s="90"/>
      <c r="HJ498" s="90"/>
      <c r="HK498" s="90"/>
      <c r="HL498" s="90"/>
      <c r="HM498" s="90"/>
      <c r="HN498" s="90"/>
      <c r="HO498" s="90"/>
      <c r="HP498" s="90"/>
      <c r="HQ498" s="90"/>
      <c r="HR498" s="90"/>
      <c r="HS498" s="90"/>
    </row>
    <row r="499" spans="1:227" s="2" customFormat="1" ht="17.05" customHeight="1" x14ac:dyDescent="0.4">
      <c r="A499" s="868" t="s">
        <v>198</v>
      </c>
      <c r="B499" s="868" t="s">
        <v>199</v>
      </c>
      <c r="C499" s="918" t="s">
        <v>200</v>
      </c>
      <c r="D499" s="168" t="s">
        <v>204</v>
      </c>
      <c r="E499" s="218"/>
      <c r="F499" s="178">
        <v>0.79400000000000004</v>
      </c>
      <c r="G499" s="177">
        <v>1.1020000000000001</v>
      </c>
      <c r="H499" s="177">
        <v>1.1399999999999999</v>
      </c>
      <c r="I499" s="177"/>
      <c r="J499" s="177"/>
      <c r="K499" s="179">
        <f>SUM(F499:H499)</f>
        <v>3.036</v>
      </c>
      <c r="L499" s="518">
        <f>IF(K499&gt;0,IF(ISNUMBER(F499),F499,0)/K499*100,"")</f>
        <v>26.152832674571808</v>
      </c>
      <c r="M499" s="667">
        <f>IF(K499&gt;0,(IF(ISNUMBER(G499),G499,0)+IF(ISNUMBER(H499),H499,0))/K499*100,"")</f>
        <v>73.847167325428202</v>
      </c>
      <c r="N499" s="504">
        <f t="shared" si="163"/>
        <v>2</v>
      </c>
      <c r="O499" s="170"/>
      <c r="P499" s="177">
        <v>3.9670000000000001</v>
      </c>
      <c r="Q499" s="222" t="s">
        <v>42</v>
      </c>
      <c r="R499" s="58"/>
      <c r="S499" s="720" t="s">
        <v>202</v>
      </c>
      <c r="T499" s="720" t="s">
        <v>202</v>
      </c>
      <c r="U499" s="375">
        <v>36.1</v>
      </c>
      <c r="V499" s="58">
        <f>AVERAGE(67.08,65.31)</f>
        <v>66.194999999999993</v>
      </c>
      <c r="W499" s="375">
        <v>36.1</v>
      </c>
      <c r="X499" s="58">
        <f>AVERAGE(67.08,65.31)</f>
        <v>66.194999999999993</v>
      </c>
      <c r="Y499" s="58">
        <v>37.299999999999997</v>
      </c>
      <c r="Z499" s="743">
        <v>149694</v>
      </c>
      <c r="AA499" s="234">
        <v>72.604734663279302</v>
      </c>
      <c r="AB499" s="763">
        <f>O499/AA499*1000000/365*1000</f>
        <v>0</v>
      </c>
      <c r="AC499" s="174"/>
      <c r="AD499" s="174"/>
      <c r="AE499" s="364" t="s">
        <v>205</v>
      </c>
      <c r="AF499" s="174"/>
      <c r="AG499" s="174" t="s">
        <v>42</v>
      </c>
      <c r="AH499" s="175"/>
      <c r="AI499" s="174"/>
      <c r="AJ499" s="174"/>
      <c r="AK499" s="174"/>
      <c r="AL499" s="175"/>
      <c r="AM499" s="179">
        <f>K499</f>
        <v>3.036</v>
      </c>
      <c r="AN499" s="177">
        <v>3.9670000000000001</v>
      </c>
      <c r="AO499" s="177">
        <v>4.2110000000000003</v>
      </c>
      <c r="AP499" s="177">
        <v>4.6509999999999998</v>
      </c>
      <c r="AQ499" s="178">
        <v>5.1379999999999999</v>
      </c>
      <c r="AR499" s="179">
        <f>AN499</f>
        <v>3.9670000000000001</v>
      </c>
      <c r="AS499" s="177">
        <v>4.4669999999999996</v>
      </c>
      <c r="AT499" s="179">
        <f>AVERAGE(AS499,AV499)</f>
        <v>4.9559999999999995</v>
      </c>
      <c r="AU499" s="179"/>
      <c r="AV499" s="177">
        <v>5.4450000000000003</v>
      </c>
      <c r="AW499" s="177"/>
      <c r="AX499" s="546">
        <v>6.6379999999999999</v>
      </c>
      <c r="AY499" s="828">
        <v>-3.6019999999999999</v>
      </c>
      <c r="AZ499" s="164"/>
      <c r="BA499" s="165"/>
      <c r="BB499" s="167"/>
      <c r="BC499" s="120"/>
      <c r="BD499" s="90"/>
      <c r="BE499" s="90"/>
      <c r="BF499" s="90"/>
      <c r="BG499" s="90"/>
      <c r="BH499" s="90"/>
      <c r="BI499" s="90"/>
      <c r="BJ499" s="90"/>
      <c r="BK499" s="90"/>
      <c r="BL499" s="90"/>
      <c r="BM499" s="90"/>
      <c r="BN499" s="90"/>
      <c r="BO499" s="90"/>
      <c r="BP499" s="90"/>
      <c r="BQ499" s="90"/>
      <c r="BR499" s="90"/>
      <c r="BS499" s="90"/>
      <c r="BT499" s="90"/>
      <c r="BU499" s="90"/>
      <c r="BV499" s="90"/>
      <c r="BW499" s="90"/>
      <c r="BX499" s="90"/>
      <c r="BY499" s="90"/>
      <c r="BZ499" s="90"/>
      <c r="CA499" s="90"/>
      <c r="CB499" s="90"/>
      <c r="CC499" s="90"/>
      <c r="CD499" s="90"/>
      <c r="CE499" s="90"/>
      <c r="CF499" s="90"/>
      <c r="CG499" s="90"/>
      <c r="CH499" s="90"/>
      <c r="CI499" s="90"/>
      <c r="CJ499" s="90"/>
      <c r="CK499" s="90"/>
      <c r="CL499" s="90"/>
      <c r="CM499" s="90"/>
      <c r="CN499" s="90"/>
      <c r="CO499" s="90"/>
      <c r="CP499" s="90"/>
      <c r="CQ499" s="90"/>
      <c r="CR499" s="90"/>
      <c r="CS499" s="90"/>
      <c r="CT499" s="90"/>
      <c r="CU499" s="90"/>
      <c r="CV499" s="90"/>
      <c r="CW499" s="90"/>
      <c r="CX499" s="90"/>
      <c r="CY499" s="90"/>
      <c r="CZ499" s="90"/>
      <c r="DA499" s="90"/>
      <c r="DB499" s="90"/>
      <c r="DC499" s="90"/>
      <c r="DD499" s="90"/>
      <c r="DE499" s="90"/>
      <c r="DF499" s="90"/>
      <c r="DG499" s="90"/>
      <c r="DH499" s="90"/>
      <c r="DI499" s="90"/>
      <c r="DJ499" s="90"/>
      <c r="DK499" s="90"/>
      <c r="DL499" s="90"/>
      <c r="DM499" s="90"/>
      <c r="DN499" s="90"/>
      <c r="DO499" s="90"/>
      <c r="DP499" s="90"/>
      <c r="DQ499" s="90"/>
      <c r="DR499" s="90"/>
      <c r="DS499" s="90"/>
      <c r="DT499" s="90"/>
      <c r="DU499" s="90"/>
      <c r="DV499" s="90"/>
      <c r="DW499" s="90"/>
      <c r="DX499" s="90"/>
      <c r="DY499" s="90"/>
      <c r="DZ499" s="90"/>
      <c r="EA499" s="90"/>
      <c r="EB499" s="90"/>
      <c r="EC499" s="90"/>
      <c r="ED499" s="90"/>
      <c r="EE499" s="90"/>
      <c r="EF499" s="90"/>
      <c r="EG499" s="90"/>
      <c r="EH499" s="90"/>
      <c r="EI499" s="90"/>
      <c r="EJ499" s="90"/>
      <c r="EK499" s="90"/>
      <c r="EL499" s="90"/>
      <c r="EM499" s="90"/>
      <c r="EN499" s="90"/>
      <c r="EO499" s="90"/>
      <c r="EP499" s="90"/>
      <c r="EQ499" s="90"/>
      <c r="ER499" s="90"/>
      <c r="ES499" s="90"/>
      <c r="ET499" s="90"/>
      <c r="EU499" s="90"/>
      <c r="EV499" s="90"/>
      <c r="EW499" s="90"/>
      <c r="EX499" s="90"/>
      <c r="EY499" s="90"/>
      <c r="EZ499" s="90"/>
      <c r="FA499" s="90"/>
      <c r="FB499" s="90"/>
      <c r="FC499" s="90"/>
      <c r="FD499" s="90"/>
      <c r="FE499" s="90"/>
      <c r="FF499" s="90"/>
      <c r="FG499" s="90"/>
      <c r="FH499" s="90"/>
      <c r="FI499" s="90"/>
      <c r="FJ499" s="90"/>
      <c r="FK499" s="90"/>
      <c r="FL499" s="90"/>
      <c r="FM499" s="90"/>
      <c r="FN499" s="90"/>
      <c r="FO499" s="90"/>
      <c r="FP499" s="90"/>
      <c r="FQ499" s="90"/>
      <c r="FR499" s="90"/>
      <c r="FS499" s="90"/>
      <c r="FT499" s="90"/>
      <c r="FU499" s="90"/>
      <c r="FV499" s="90"/>
      <c r="FW499" s="90"/>
      <c r="FX499" s="90"/>
      <c r="FY499" s="90"/>
      <c r="FZ499" s="90"/>
      <c r="GA499" s="90"/>
      <c r="GB499" s="90"/>
      <c r="GC499" s="90"/>
      <c r="GD499" s="90"/>
      <c r="GE499" s="90"/>
      <c r="GF499" s="90"/>
      <c r="GG499" s="90"/>
      <c r="GH499" s="90"/>
      <c r="GI499" s="90"/>
      <c r="GJ499" s="90"/>
      <c r="GK499" s="90"/>
      <c r="GL499" s="90"/>
      <c r="GM499" s="90"/>
      <c r="GN499" s="90"/>
      <c r="GO499" s="90"/>
      <c r="GP499" s="90"/>
      <c r="GQ499" s="90"/>
      <c r="GR499" s="90"/>
      <c r="GS499" s="90"/>
      <c r="GT499" s="90"/>
      <c r="GU499" s="90"/>
      <c r="GV499" s="90"/>
      <c r="GW499" s="90"/>
      <c r="GX499" s="90"/>
      <c r="GY499" s="90"/>
      <c r="GZ499" s="90"/>
      <c r="HA499" s="90"/>
      <c r="HB499" s="90"/>
      <c r="HC499" s="90"/>
      <c r="HD499" s="90"/>
      <c r="HE499" s="90"/>
      <c r="HF499" s="90"/>
      <c r="HG499" s="90"/>
      <c r="HH499" s="90"/>
      <c r="HI499" s="90"/>
      <c r="HJ499" s="90"/>
      <c r="HK499" s="90"/>
      <c r="HL499" s="90"/>
      <c r="HM499" s="90"/>
      <c r="HN499" s="90"/>
      <c r="HO499" s="90"/>
      <c r="HP499" s="90"/>
      <c r="HQ499" s="90"/>
      <c r="HR499" s="90"/>
      <c r="HS499" s="90"/>
    </row>
    <row r="500" spans="1:227" s="2" customFormat="1" ht="17.05" customHeight="1" x14ac:dyDescent="0.4">
      <c r="A500" s="868" t="s">
        <v>1008</v>
      </c>
      <c r="B500" s="868" t="s">
        <v>1052</v>
      </c>
      <c r="C500" s="916" t="s">
        <v>1071</v>
      </c>
      <c r="D500" s="365" t="s">
        <v>1072</v>
      </c>
      <c r="E500" s="433"/>
      <c r="F500" s="219" t="s">
        <v>630</v>
      </c>
      <c r="G500" s="124"/>
      <c r="H500" s="124">
        <v>0.97307999999999995</v>
      </c>
      <c r="I500" s="124"/>
      <c r="J500" s="124"/>
      <c r="K500" s="252">
        <f t="shared" ref="K500:K505" si="176">IF(ISNUMBER(F500),F500,0)+IF(ISNUMBER(G500),G500,0)+IF(ISNUMBER(H500),H500,0)</f>
        <v>0.97307999999999995</v>
      </c>
      <c r="L500" s="520">
        <f t="shared" ref="L500:L505" si="177">IF(IF(ISNUMBER(K500),K500,0)&gt;0,IF(ISNUMBER(F500),F500,0)/K500*100,"")</f>
        <v>0</v>
      </c>
      <c r="M500" s="521">
        <f t="shared" ref="M500:M505" si="178">IF(IF(ISNUMBER(K500),K500,0)&gt;0,(IF(ISNUMBER(G500),G500,0)+IF(ISNUMBER(H500),H500,0))/K500*100,"")</f>
        <v>100</v>
      </c>
      <c r="N500" s="504">
        <f t="shared" si="163"/>
        <v>3</v>
      </c>
      <c r="O500" s="254"/>
      <c r="P500" s="534">
        <f t="shared" ref="P500:P505" si="179">AQ500</f>
        <v>0.8990418081454441</v>
      </c>
      <c r="Q500" s="227" t="s">
        <v>42</v>
      </c>
      <c r="R500" s="254"/>
      <c r="S500" s="305"/>
      <c r="T500" s="306"/>
      <c r="U500" s="90"/>
      <c r="V500" s="254"/>
      <c r="W500" s="254"/>
      <c r="X500" s="254"/>
      <c r="Y500" s="254"/>
      <c r="Z500" s="258">
        <v>16850</v>
      </c>
      <c r="AA500" s="259">
        <f t="shared" ref="AA500:AA505" si="180">AR500/Z500*1000000000/365</f>
        <v>159.07472313167261</v>
      </c>
      <c r="AB500" s="260"/>
      <c r="AC500" s="260"/>
      <c r="AD500" s="260"/>
      <c r="AE500" s="260"/>
      <c r="AF500" s="260"/>
      <c r="AG500" s="260"/>
      <c r="AH500" s="121"/>
      <c r="AI500" s="261">
        <v>17309</v>
      </c>
      <c r="AJ500" s="261">
        <v>17782</v>
      </c>
      <c r="AK500" s="261">
        <v>18255</v>
      </c>
      <c r="AL500" s="342"/>
      <c r="AM500" s="371"/>
      <c r="AN500" s="261"/>
      <c r="AO500" s="252"/>
      <c r="AP500" s="263"/>
      <c r="AQ500" s="264">
        <v>0.8990418081454441</v>
      </c>
      <c r="AR500" s="252">
        <v>0.9783493159405694</v>
      </c>
      <c r="AS500" s="252">
        <v>1.0626688298628246</v>
      </c>
      <c r="AT500" s="252">
        <v>1.1516061932118453</v>
      </c>
      <c r="AU500" s="252"/>
      <c r="AV500" s="263"/>
      <c r="AW500" s="557">
        <f t="shared" ref="AW500:AW505" si="181">K500-AT500</f>
        <v>-0.17852619321184537</v>
      </c>
      <c r="AX500" s="551"/>
      <c r="AY500" s="167"/>
      <c r="AZ500" s="167"/>
      <c r="BA500" s="167"/>
      <c r="BB500" s="167"/>
    </row>
    <row r="501" spans="1:227" s="2" customFormat="1" ht="17.05" customHeight="1" x14ac:dyDescent="0.4">
      <c r="A501" s="868" t="s">
        <v>1008</v>
      </c>
      <c r="B501" s="868" t="s">
        <v>1052</v>
      </c>
      <c r="C501" s="916" t="s">
        <v>1071</v>
      </c>
      <c r="D501" s="365" t="s">
        <v>1073</v>
      </c>
      <c r="E501" s="1334"/>
      <c r="F501" s="219" t="s">
        <v>630</v>
      </c>
      <c r="G501" s="124"/>
      <c r="H501" s="124">
        <v>1.68912</v>
      </c>
      <c r="I501" s="124"/>
      <c r="J501" s="124"/>
      <c r="K501" s="252">
        <f t="shared" si="176"/>
        <v>1.68912</v>
      </c>
      <c r="L501" s="520">
        <f t="shared" si="177"/>
        <v>0</v>
      </c>
      <c r="M501" s="521">
        <f t="shared" si="178"/>
        <v>100</v>
      </c>
      <c r="N501" s="504">
        <f t="shared" si="163"/>
        <v>2</v>
      </c>
      <c r="O501" s="254"/>
      <c r="P501" s="534">
        <f t="shared" si="179"/>
        <v>2.2353266352818912</v>
      </c>
      <c r="Q501" s="227" t="s">
        <v>42</v>
      </c>
      <c r="R501" s="254"/>
      <c r="S501" s="305"/>
      <c r="T501" s="306"/>
      <c r="U501" s="90"/>
      <c r="V501" s="254"/>
      <c r="W501" s="254"/>
      <c r="X501" s="254"/>
      <c r="Y501" s="254"/>
      <c r="Z501" s="258">
        <v>29708</v>
      </c>
      <c r="AA501" s="259">
        <f t="shared" si="180"/>
        <v>222.78433820184719</v>
      </c>
      <c r="AB501" s="260"/>
      <c r="AC501" s="260"/>
      <c r="AD501" s="260"/>
      <c r="AE501" s="260"/>
      <c r="AF501" s="260"/>
      <c r="AG501" s="260"/>
      <c r="AH501" s="121"/>
      <c r="AI501" s="373">
        <v>31009</v>
      </c>
      <c r="AJ501" s="373">
        <v>32356</v>
      </c>
      <c r="AK501" s="373">
        <v>33726</v>
      </c>
      <c r="AL501" s="342"/>
      <c r="AM501" s="371"/>
      <c r="AN501" s="373"/>
      <c r="AO501" s="292"/>
      <c r="AP501" s="295"/>
      <c r="AQ501" s="264">
        <v>2.2353266352818912</v>
      </c>
      <c r="AR501" s="292">
        <v>2.415744148544674</v>
      </c>
      <c r="AS501" s="292">
        <v>2.6067925489362325</v>
      </c>
      <c r="AT501" s="292">
        <v>2.8069248752537779</v>
      </c>
      <c r="AU501" s="292"/>
      <c r="AV501" s="295"/>
      <c r="AW501" s="559">
        <f t="shared" si="181"/>
        <v>-1.1178048752537779</v>
      </c>
      <c r="AX501" s="551"/>
      <c r="AY501" s="167"/>
      <c r="AZ501" s="167"/>
      <c r="BA501" s="296"/>
      <c r="BB501" s="167"/>
    </row>
    <row r="502" spans="1:227" s="2" customFormat="1" ht="17.05" customHeight="1" x14ac:dyDescent="0.4">
      <c r="A502" s="868" t="s">
        <v>1008</v>
      </c>
      <c r="B502" s="868" t="s">
        <v>1052</v>
      </c>
      <c r="C502" s="916" t="s">
        <v>1071</v>
      </c>
      <c r="D502" s="365" t="s">
        <v>1074</v>
      </c>
      <c r="E502" s="433"/>
      <c r="F502" s="219" t="s">
        <v>630</v>
      </c>
      <c r="G502" s="124"/>
      <c r="H502" s="124">
        <v>4.5670499999999992</v>
      </c>
      <c r="I502" s="124"/>
      <c r="J502" s="124"/>
      <c r="K502" s="252">
        <f t="shared" si="176"/>
        <v>4.5670499999999992</v>
      </c>
      <c r="L502" s="520">
        <f t="shared" si="177"/>
        <v>0</v>
      </c>
      <c r="M502" s="521">
        <f t="shared" si="178"/>
        <v>100</v>
      </c>
      <c r="N502" s="504">
        <f t="shared" si="163"/>
        <v>2</v>
      </c>
      <c r="O502" s="254"/>
      <c r="P502" s="534">
        <f t="shared" si="179"/>
        <v>5.0212369941709154</v>
      </c>
      <c r="Q502" s="227" t="s">
        <v>42</v>
      </c>
      <c r="R502" s="254"/>
      <c r="S502" s="305"/>
      <c r="T502" s="306"/>
      <c r="U502" s="90"/>
      <c r="V502" s="254"/>
      <c r="W502" s="254"/>
      <c r="X502" s="254"/>
      <c r="Y502" s="254"/>
      <c r="Z502" s="258">
        <v>71581</v>
      </c>
      <c r="AA502" s="259">
        <f t="shared" si="180"/>
        <v>209.19676038964275</v>
      </c>
      <c r="AB502" s="260"/>
      <c r="AC502" s="260"/>
      <c r="AD502" s="260"/>
      <c r="AE502" s="260"/>
      <c r="AF502" s="260"/>
      <c r="AG502" s="260"/>
      <c r="AH502" s="121"/>
      <c r="AI502" s="373">
        <v>75069</v>
      </c>
      <c r="AJ502" s="373">
        <v>78695</v>
      </c>
      <c r="AK502" s="373">
        <v>82406</v>
      </c>
      <c r="AL502" s="342"/>
      <c r="AM502" s="371"/>
      <c r="AN502" s="373"/>
      <c r="AO502" s="292"/>
      <c r="AP502" s="295"/>
      <c r="AQ502" s="264">
        <v>5.0212369941709154</v>
      </c>
      <c r="AR502" s="292">
        <v>5.4656973564896214</v>
      </c>
      <c r="AS502" s="292">
        <v>5.939138256082507</v>
      </c>
      <c r="AT502" s="292">
        <v>6.4385205151243383</v>
      </c>
      <c r="AU502" s="292"/>
      <c r="AV502" s="295"/>
      <c r="AW502" s="559">
        <f t="shared" si="181"/>
        <v>-1.8714705151243392</v>
      </c>
      <c r="AX502" s="551"/>
      <c r="AY502" s="167"/>
      <c r="AZ502" s="167"/>
      <c r="BA502" s="296"/>
      <c r="BB502" s="167"/>
    </row>
    <row r="503" spans="1:227" s="2" customFormat="1" ht="17.05" customHeight="1" x14ac:dyDescent="0.4">
      <c r="A503" s="868" t="s">
        <v>1008</v>
      </c>
      <c r="B503" s="868" t="s">
        <v>1052</v>
      </c>
      <c r="C503" s="916" t="s">
        <v>1071</v>
      </c>
      <c r="D503" s="365" t="s">
        <v>1075</v>
      </c>
      <c r="E503" s="433"/>
      <c r="F503" s="219" t="s">
        <v>630</v>
      </c>
      <c r="G503" s="124"/>
      <c r="H503" s="124">
        <v>7.4266199999999998</v>
      </c>
      <c r="I503" s="124"/>
      <c r="J503" s="124"/>
      <c r="K503" s="252">
        <f t="shared" si="176"/>
        <v>7.4266199999999998</v>
      </c>
      <c r="L503" s="520">
        <f t="shared" si="177"/>
        <v>0</v>
      </c>
      <c r="M503" s="521">
        <f t="shared" si="178"/>
        <v>100</v>
      </c>
      <c r="N503" s="504">
        <f t="shared" si="163"/>
        <v>5</v>
      </c>
      <c r="O503" s="254"/>
      <c r="P503" s="534">
        <f t="shared" si="179"/>
        <v>5.730588397030977</v>
      </c>
      <c r="Q503" s="227" t="s">
        <v>42</v>
      </c>
      <c r="R503" s="254"/>
      <c r="S503" s="305"/>
      <c r="T503" s="306"/>
      <c r="U503" s="90"/>
      <c r="V503" s="254"/>
      <c r="W503" s="254"/>
      <c r="X503" s="254"/>
      <c r="Y503" s="254"/>
      <c r="Z503" s="258">
        <v>76633</v>
      </c>
      <c r="AA503" s="259">
        <f t="shared" si="180"/>
        <v>223.3080244658166</v>
      </c>
      <c r="AB503" s="260"/>
      <c r="AC503" s="260"/>
      <c r="AD503" s="260"/>
      <c r="AE503" s="260"/>
      <c r="AF503" s="260"/>
      <c r="AG503" s="260"/>
      <c r="AH503" s="121"/>
      <c r="AI503" s="373">
        <v>80657</v>
      </c>
      <c r="AJ503" s="373">
        <v>84565</v>
      </c>
      <c r="AK503" s="373">
        <v>88555</v>
      </c>
      <c r="AL503" s="342"/>
      <c r="AM503" s="371"/>
      <c r="AN503" s="373"/>
      <c r="AO503" s="292"/>
      <c r="AP503" s="295"/>
      <c r="AQ503" s="264">
        <v>5.730588397030977</v>
      </c>
      <c r="AR503" s="292">
        <v>6.2461588011944569</v>
      </c>
      <c r="AS503" s="292">
        <v>6.7738559377488112</v>
      </c>
      <c r="AT503" s="292">
        <v>7.3291408700164311</v>
      </c>
      <c r="AU503" s="292"/>
      <c r="AV503" s="295"/>
      <c r="AW503" s="559">
        <f t="shared" si="181"/>
        <v>9.7479129983568669E-2</v>
      </c>
      <c r="AX503" s="551"/>
      <c r="AY503" s="167"/>
      <c r="AZ503" s="167"/>
      <c r="BA503" s="296"/>
      <c r="BB503" s="167"/>
    </row>
    <row r="504" spans="1:227" s="2" customFormat="1" ht="17.05" customHeight="1" x14ac:dyDescent="0.4">
      <c r="A504" s="868" t="s">
        <v>1008</v>
      </c>
      <c r="B504" s="868" t="s">
        <v>1052</v>
      </c>
      <c r="C504" s="916" t="s">
        <v>1071</v>
      </c>
      <c r="D504" s="365" t="s">
        <v>1076</v>
      </c>
      <c r="E504" s="433"/>
      <c r="F504" s="219" t="s">
        <v>630</v>
      </c>
      <c r="G504" s="124"/>
      <c r="H504" s="124">
        <v>0.79865999999999993</v>
      </c>
      <c r="I504" s="124"/>
      <c r="J504" s="124"/>
      <c r="K504" s="252">
        <f t="shared" si="176"/>
        <v>0.79865999999999993</v>
      </c>
      <c r="L504" s="520">
        <f t="shared" si="177"/>
        <v>0</v>
      </c>
      <c r="M504" s="521">
        <f t="shared" si="178"/>
        <v>100</v>
      </c>
      <c r="N504" s="504">
        <f t="shared" si="163"/>
        <v>5</v>
      </c>
      <c r="O504" s="254"/>
      <c r="P504" s="534">
        <f t="shared" si="179"/>
        <v>0.533679775580441</v>
      </c>
      <c r="Q504" s="227" t="s">
        <v>42</v>
      </c>
      <c r="R504" s="254"/>
      <c r="S504" s="305"/>
      <c r="T504" s="306"/>
      <c r="U504" s="90"/>
      <c r="V504" s="254"/>
      <c r="W504" s="254"/>
      <c r="X504" s="254"/>
      <c r="Y504" s="254"/>
      <c r="Z504" s="258">
        <v>10809</v>
      </c>
      <c r="AA504" s="259">
        <f t="shared" si="180"/>
        <v>147.40668709510436</v>
      </c>
      <c r="AB504" s="260"/>
      <c r="AC504" s="260"/>
      <c r="AD504" s="260"/>
      <c r="AE504" s="260"/>
      <c r="AF504" s="260"/>
      <c r="AG504" s="260"/>
      <c r="AH504" s="121"/>
      <c r="AI504" s="373">
        <v>11336</v>
      </c>
      <c r="AJ504" s="373">
        <v>11885</v>
      </c>
      <c r="AK504" s="373">
        <v>12448</v>
      </c>
      <c r="AL504" s="342"/>
      <c r="AM504" s="371"/>
      <c r="AN504" s="373"/>
      <c r="AO504" s="292"/>
      <c r="AP504" s="295"/>
      <c r="AQ504" s="264">
        <v>0.533679775580441</v>
      </c>
      <c r="AR504" s="292">
        <v>0.58156139149600883</v>
      </c>
      <c r="AS504" s="292">
        <v>0.63264674265678067</v>
      </c>
      <c r="AT504" s="292">
        <v>0.68662183770813667</v>
      </c>
      <c r="AU504" s="292"/>
      <c r="AV504" s="295"/>
      <c r="AW504" s="559">
        <f t="shared" si="181"/>
        <v>0.11203816229186325</v>
      </c>
      <c r="AX504" s="551"/>
      <c r="AY504" s="167"/>
      <c r="AZ504" s="167"/>
      <c r="BA504" s="296"/>
      <c r="BB504" s="167"/>
    </row>
    <row r="505" spans="1:227" s="2" customFormat="1" ht="17.05" customHeight="1" x14ac:dyDescent="0.4">
      <c r="A505" s="868" t="s">
        <v>1008</v>
      </c>
      <c r="B505" s="868" t="s">
        <v>1052</v>
      </c>
      <c r="C505" s="916" t="s">
        <v>1071</v>
      </c>
      <c r="D505" s="365" t="s">
        <v>1077</v>
      </c>
      <c r="E505" s="433"/>
      <c r="F505" s="219" t="s">
        <v>630</v>
      </c>
      <c r="G505" s="124"/>
      <c r="H505" s="124">
        <v>30.014010000000003</v>
      </c>
      <c r="I505" s="124"/>
      <c r="J505" s="124"/>
      <c r="K505" s="252">
        <f t="shared" si="176"/>
        <v>30.014010000000003</v>
      </c>
      <c r="L505" s="520">
        <f t="shared" si="177"/>
        <v>0</v>
      </c>
      <c r="M505" s="521">
        <f t="shared" si="178"/>
        <v>100</v>
      </c>
      <c r="N505" s="504">
        <f t="shared" si="163"/>
        <v>5</v>
      </c>
      <c r="O505" s="254"/>
      <c r="P505" s="534">
        <f t="shared" si="179"/>
        <v>14.611287903660424</v>
      </c>
      <c r="Q505" s="227" t="s">
        <v>42</v>
      </c>
      <c r="R505" s="254"/>
      <c r="S505" s="305"/>
      <c r="T505" s="306"/>
      <c r="U505" s="90"/>
      <c r="V505" s="254"/>
      <c r="W505" s="254"/>
      <c r="X505" s="254"/>
      <c r="Y505" s="254"/>
      <c r="Z505" s="258">
        <v>187633</v>
      </c>
      <c r="AA505" s="259">
        <f t="shared" si="180"/>
        <v>222.85490568746064</v>
      </c>
      <c r="AB505" s="260"/>
      <c r="AC505" s="260"/>
      <c r="AD505" s="260"/>
      <c r="AE505" s="260"/>
      <c r="AF505" s="260"/>
      <c r="AG505" s="260"/>
      <c r="AH505" s="121"/>
      <c r="AI505" s="373">
        <v>189518</v>
      </c>
      <c r="AJ505" s="373">
        <v>194306</v>
      </c>
      <c r="AK505" s="373">
        <v>206249</v>
      </c>
      <c r="AL505" s="342"/>
      <c r="AM505" s="371"/>
      <c r="AN505" s="373"/>
      <c r="AO505" s="292"/>
      <c r="AP505" s="295"/>
      <c r="AQ505" s="264">
        <v>14.611287903660424</v>
      </c>
      <c r="AR505" s="292">
        <v>15.262451099382186</v>
      </c>
      <c r="AS505" s="292">
        <v>16.165160802815578</v>
      </c>
      <c r="AT505" s="292">
        <v>17.70765323357843</v>
      </c>
      <c r="AU505" s="292"/>
      <c r="AV505" s="295"/>
      <c r="AW505" s="559">
        <f t="shared" si="181"/>
        <v>12.306356766421573</v>
      </c>
      <c r="AX505" s="551"/>
      <c r="AY505" s="167"/>
      <c r="AZ505" s="167"/>
      <c r="BA505" s="296"/>
      <c r="BB505" s="167"/>
    </row>
    <row r="506" spans="1:227" s="2" customFormat="1" ht="17.05" customHeight="1" x14ac:dyDescent="0.4">
      <c r="A506" s="868" t="s">
        <v>38</v>
      </c>
      <c r="B506" s="868" t="s">
        <v>152</v>
      </c>
      <c r="C506" s="918" t="s">
        <v>169</v>
      </c>
      <c r="D506" s="147" t="s">
        <v>177</v>
      </c>
      <c r="E506" s="416" t="s">
        <v>1759</v>
      </c>
      <c r="F506" s="178"/>
      <c r="G506" s="177"/>
      <c r="H506" s="177"/>
      <c r="I506" s="177"/>
      <c r="J506" s="177"/>
      <c r="K506" s="177"/>
      <c r="L506" s="518" t="s">
        <v>1761</v>
      </c>
      <c r="M506" s="667" t="s">
        <v>1762</v>
      </c>
      <c r="N506" s="504">
        <f t="shared" si="163"/>
        <v>1</v>
      </c>
      <c r="O506" s="510"/>
      <c r="P506" s="177"/>
      <c r="Q506" s="699"/>
      <c r="R506" s="708"/>
      <c r="S506" s="716"/>
      <c r="T506" s="708"/>
      <c r="U506" s="58"/>
      <c r="V506" s="58">
        <v>64.3</v>
      </c>
      <c r="W506" s="58"/>
      <c r="X506" s="58"/>
      <c r="Y506" s="58"/>
      <c r="Z506" s="743">
        <v>6273</v>
      </c>
      <c r="AA506" s="755">
        <f>P506/Z506*1000000/365*1000</f>
        <v>0</v>
      </c>
      <c r="AB506" s="174"/>
      <c r="AC506" s="174"/>
      <c r="AD506" s="364"/>
      <c r="AE506" s="174"/>
      <c r="AF506" s="174"/>
      <c r="AG506" s="174"/>
      <c r="AH506" s="792"/>
      <c r="AI506" s="708"/>
      <c r="AJ506" s="708"/>
      <c r="AK506" s="708"/>
      <c r="AL506" s="792"/>
      <c r="AM506" s="177">
        <f t="shared" ref="AM506:AM516" si="182">P506</f>
        <v>0</v>
      </c>
      <c r="AN506" s="179">
        <v>0.77700000000000002</v>
      </c>
      <c r="AO506" s="177">
        <f t="shared" ref="AO506:AO516" si="183">AVERAGE(AN506,AP506)</f>
        <v>0.88749999999999996</v>
      </c>
      <c r="AP506" s="177">
        <v>0.998</v>
      </c>
      <c r="AQ506" s="178">
        <f t="shared" ref="AQ506:AQ516" si="184">AM506</f>
        <v>0</v>
      </c>
      <c r="AR506" s="179">
        <v>0.96</v>
      </c>
      <c r="AS506" s="177">
        <f t="shared" ref="AS506:AS516" si="185">AVERAGE(AR506,AT506)</f>
        <v>1.131</v>
      </c>
      <c r="AT506" s="177">
        <v>1.302</v>
      </c>
      <c r="AU506" s="177"/>
      <c r="AV506" s="177">
        <v>1.3959999999999999</v>
      </c>
      <c r="AW506" s="177"/>
      <c r="AX506" s="546">
        <v>-0.63700000000000001</v>
      </c>
      <c r="AY506" s="142"/>
      <c r="AZ506" s="142"/>
      <c r="BA506" s="118"/>
      <c r="BB506" s="118"/>
      <c r="BC506" s="90"/>
      <c r="BD506" s="90"/>
      <c r="BE506" s="90"/>
      <c r="BF506" s="90"/>
      <c r="BG506" s="90"/>
      <c r="BH506" s="90"/>
      <c r="BI506" s="90"/>
      <c r="BJ506" s="90"/>
      <c r="BK506" s="90"/>
      <c r="BL506" s="90"/>
      <c r="BM506" s="90"/>
      <c r="BN506" s="90"/>
      <c r="BO506" s="90"/>
      <c r="BP506" s="90"/>
      <c r="BQ506" s="90"/>
      <c r="BR506" s="90"/>
      <c r="BS506" s="90"/>
      <c r="BT506" s="90"/>
      <c r="BU506" s="90"/>
      <c r="BV506" s="90"/>
      <c r="BW506" s="90"/>
      <c r="BX506" s="90"/>
      <c r="BY506" s="90"/>
      <c r="BZ506" s="90"/>
      <c r="CA506" s="90"/>
      <c r="CB506" s="90"/>
      <c r="CC506" s="90"/>
      <c r="CD506" s="90"/>
      <c r="CE506" s="90"/>
      <c r="CF506" s="90"/>
      <c r="CG506" s="90"/>
      <c r="CH506" s="90"/>
      <c r="CI506" s="90"/>
      <c r="CJ506" s="90"/>
      <c r="CK506" s="90"/>
      <c r="CL506" s="90"/>
      <c r="CM506" s="90"/>
      <c r="CN506" s="90"/>
      <c r="CO506" s="90"/>
      <c r="CP506" s="90"/>
      <c r="CQ506" s="90"/>
      <c r="CR506" s="90"/>
      <c r="CS506" s="90"/>
      <c r="CT506" s="90"/>
      <c r="CU506" s="90"/>
      <c r="CV506" s="90"/>
      <c r="CW506" s="90"/>
      <c r="CX506" s="90"/>
      <c r="CY506" s="90"/>
      <c r="CZ506" s="90"/>
      <c r="DA506" s="90"/>
      <c r="DB506" s="90"/>
      <c r="DC506" s="90"/>
      <c r="DD506" s="90"/>
      <c r="DE506" s="90"/>
      <c r="DF506" s="90"/>
      <c r="DG506" s="90"/>
      <c r="DH506" s="90"/>
      <c r="DI506" s="90"/>
      <c r="DJ506" s="90"/>
      <c r="DK506" s="90"/>
      <c r="DL506" s="90"/>
      <c r="DM506" s="90"/>
      <c r="DN506" s="90"/>
      <c r="DO506" s="90"/>
      <c r="DP506" s="90"/>
      <c r="DQ506" s="90"/>
      <c r="DR506" s="90"/>
      <c r="DS506" s="90"/>
      <c r="DT506" s="90"/>
      <c r="DU506" s="90"/>
      <c r="DV506" s="90"/>
      <c r="DW506" s="90"/>
      <c r="DX506" s="90"/>
      <c r="DY506" s="90"/>
      <c r="DZ506" s="90"/>
      <c r="EA506" s="90"/>
      <c r="EB506" s="90"/>
      <c r="EC506" s="90"/>
      <c r="ED506" s="90"/>
      <c r="EE506" s="90"/>
      <c r="EF506" s="90"/>
      <c r="EG506" s="90"/>
      <c r="EH506" s="90"/>
      <c r="EI506" s="90"/>
      <c r="EJ506" s="90"/>
      <c r="EK506" s="90"/>
      <c r="EL506" s="90"/>
      <c r="EM506" s="90"/>
      <c r="EN506" s="90"/>
      <c r="EO506" s="90"/>
      <c r="EP506" s="90"/>
      <c r="EQ506" s="90"/>
      <c r="ER506" s="90"/>
      <c r="ES506" s="90"/>
      <c r="ET506" s="90"/>
      <c r="EU506" s="90"/>
      <c r="EV506" s="90"/>
      <c r="EW506" s="90"/>
      <c r="EX506" s="90"/>
      <c r="EY506" s="90"/>
      <c r="EZ506" s="90"/>
      <c r="FA506" s="90"/>
      <c r="FB506" s="90"/>
      <c r="FC506" s="90"/>
      <c r="FD506" s="90"/>
      <c r="FE506" s="90"/>
      <c r="FF506" s="90"/>
      <c r="FG506" s="90"/>
      <c r="FH506" s="90"/>
      <c r="FI506" s="90"/>
      <c r="FJ506" s="90"/>
      <c r="FK506" s="90"/>
      <c r="FL506" s="90"/>
      <c r="FM506" s="90"/>
      <c r="FN506" s="90"/>
      <c r="FO506" s="90"/>
      <c r="FP506" s="90"/>
      <c r="FQ506" s="90"/>
      <c r="FR506" s="90"/>
      <c r="FS506" s="90"/>
      <c r="FT506" s="90"/>
      <c r="FU506" s="90"/>
      <c r="FV506" s="90"/>
      <c r="FW506" s="90"/>
      <c r="FX506" s="90"/>
      <c r="FY506" s="90"/>
      <c r="FZ506" s="90"/>
      <c r="GA506" s="90"/>
      <c r="GB506" s="90"/>
      <c r="GC506" s="90"/>
      <c r="GD506" s="90"/>
      <c r="GE506" s="90"/>
      <c r="GF506" s="90"/>
      <c r="GG506" s="90"/>
      <c r="GH506" s="90"/>
      <c r="GI506" s="90"/>
      <c r="GJ506" s="90"/>
      <c r="GK506" s="90"/>
      <c r="GL506" s="90"/>
      <c r="GM506" s="90"/>
      <c r="GN506" s="90"/>
      <c r="GO506" s="90"/>
      <c r="GP506" s="90"/>
      <c r="GQ506" s="90"/>
      <c r="GR506" s="90"/>
      <c r="GS506" s="90"/>
      <c r="GT506" s="90"/>
      <c r="GU506" s="90"/>
      <c r="GV506" s="90"/>
      <c r="GW506" s="90"/>
      <c r="GX506" s="90"/>
      <c r="GY506" s="90"/>
      <c r="GZ506" s="90"/>
      <c r="HA506" s="90"/>
      <c r="HB506" s="90"/>
      <c r="HC506" s="90"/>
      <c r="HD506" s="90"/>
      <c r="HE506" s="90"/>
      <c r="HF506" s="90"/>
      <c r="HG506" s="90"/>
      <c r="HH506" s="90"/>
      <c r="HI506" s="90"/>
      <c r="HJ506" s="90"/>
      <c r="HK506" s="90"/>
      <c r="HL506" s="90"/>
      <c r="HM506" s="90"/>
      <c r="HN506" s="90"/>
      <c r="HO506" s="90"/>
      <c r="HP506" s="90"/>
      <c r="HQ506" s="90"/>
      <c r="HR506" s="90"/>
      <c r="HS506" s="90"/>
    </row>
    <row r="507" spans="1:227" s="2" customFormat="1" ht="17.05" customHeight="1" thickBot="1" x14ac:dyDescent="0.45">
      <c r="A507" s="868" t="s">
        <v>38</v>
      </c>
      <c r="B507" s="868" t="s">
        <v>152</v>
      </c>
      <c r="C507" s="918" t="s">
        <v>169</v>
      </c>
      <c r="D507" s="16" t="s">
        <v>170</v>
      </c>
      <c r="E507" s="416" t="s">
        <v>1759</v>
      </c>
      <c r="F507" s="246"/>
      <c r="G507" s="245"/>
      <c r="H507" s="245"/>
      <c r="I507" s="245"/>
      <c r="J507" s="245"/>
      <c r="K507" s="245"/>
      <c r="L507" s="663" t="str">
        <f t="shared" ref="L507:L516" si="186">IF(K507&gt;0,IF(ISNUMBER(F507),F507,0)/K507*100,"")</f>
        <v/>
      </c>
      <c r="M507" s="671" t="str">
        <f t="shared" ref="M507:M516" si="187">IF(K507&gt;0,(IF(ISNUMBER(G507),G507,0)+IF(ISNUMBER(H507),H507,0))/K507*100,"")</f>
        <v/>
      </c>
      <c r="N507" s="508">
        <f t="shared" si="163"/>
        <v>1</v>
      </c>
      <c r="O507" s="966"/>
      <c r="P507" s="245"/>
      <c r="Q507" s="627"/>
      <c r="R507" s="627"/>
      <c r="S507" s="1406"/>
      <c r="T507" s="735"/>
      <c r="U507" s="627"/>
      <c r="V507" s="627">
        <v>64.3</v>
      </c>
      <c r="W507" s="627"/>
      <c r="X507" s="627"/>
      <c r="Y507" s="627"/>
      <c r="Z507" s="751">
        <v>1260</v>
      </c>
      <c r="AA507" s="761">
        <f>P507/Z507*1000000/365*1000</f>
        <v>0</v>
      </c>
      <c r="AB507" s="243"/>
      <c r="AC507" s="243"/>
      <c r="AD507" s="781"/>
      <c r="AE507" s="243"/>
      <c r="AF507" s="243"/>
      <c r="AG507" s="243"/>
      <c r="AH507" s="804"/>
      <c r="AI507" s="735"/>
      <c r="AJ507" s="735"/>
      <c r="AK507" s="735"/>
      <c r="AL507" s="804"/>
      <c r="AM507" s="245">
        <f t="shared" si="182"/>
        <v>0</v>
      </c>
      <c r="AN507" s="245">
        <v>0.14099999999999999</v>
      </c>
      <c r="AO507" s="245">
        <f t="shared" si="183"/>
        <v>0.14899999999999999</v>
      </c>
      <c r="AP507" s="245">
        <v>0.157</v>
      </c>
      <c r="AQ507" s="246">
        <f t="shared" si="184"/>
        <v>0</v>
      </c>
      <c r="AR507" s="245">
        <v>0.151</v>
      </c>
      <c r="AS507" s="245">
        <f t="shared" si="185"/>
        <v>0.161</v>
      </c>
      <c r="AT507" s="245">
        <v>0.17100000000000001</v>
      </c>
      <c r="AU507" s="245"/>
      <c r="AV507" s="245">
        <v>0.17599999999999999</v>
      </c>
      <c r="AW507" s="245"/>
      <c r="AX507" s="968">
        <v>-4.9000000000000002E-2</v>
      </c>
      <c r="AY507" s="118"/>
      <c r="AZ507" s="118"/>
      <c r="BA507" s="118"/>
      <c r="BB507" s="118"/>
      <c r="BC507" s="90"/>
      <c r="BD507" s="90"/>
      <c r="BE507" s="90"/>
      <c r="BF507" s="90"/>
      <c r="BG507" s="90"/>
      <c r="BH507" s="90"/>
      <c r="BI507" s="90"/>
      <c r="BJ507" s="90"/>
      <c r="BK507" s="90"/>
      <c r="BL507" s="90"/>
      <c r="BM507" s="90"/>
      <c r="BN507" s="90"/>
      <c r="BO507" s="90"/>
      <c r="BP507" s="90"/>
      <c r="BQ507" s="90"/>
      <c r="BR507" s="90"/>
      <c r="BS507" s="90"/>
      <c r="BT507" s="90"/>
      <c r="BU507" s="90"/>
      <c r="BV507" s="90"/>
      <c r="BW507" s="90"/>
      <c r="BX507" s="90"/>
      <c r="BY507" s="90"/>
      <c r="BZ507" s="90"/>
      <c r="CA507" s="90"/>
      <c r="CB507" s="90"/>
      <c r="CC507" s="90"/>
      <c r="CD507" s="90"/>
      <c r="CE507" s="90"/>
      <c r="CF507" s="90"/>
      <c r="CG507" s="90"/>
      <c r="CH507" s="90"/>
      <c r="CI507" s="90"/>
      <c r="CJ507" s="90"/>
      <c r="CK507" s="90"/>
      <c r="CL507" s="90"/>
      <c r="CM507" s="90"/>
      <c r="CN507" s="90"/>
      <c r="CO507" s="90"/>
      <c r="CP507" s="90"/>
      <c r="CQ507" s="90"/>
      <c r="CR507" s="90"/>
      <c r="CS507" s="90"/>
      <c r="CT507" s="90"/>
      <c r="CU507" s="90"/>
      <c r="CV507" s="90"/>
      <c r="CW507" s="90"/>
      <c r="CX507" s="90"/>
      <c r="CY507" s="90"/>
      <c r="CZ507" s="90"/>
      <c r="DA507" s="90"/>
      <c r="DB507" s="90"/>
      <c r="DC507" s="90"/>
      <c r="DD507" s="90"/>
      <c r="DE507" s="90"/>
      <c r="DF507" s="90"/>
      <c r="DG507" s="90"/>
      <c r="DH507" s="90"/>
      <c r="DI507" s="90"/>
      <c r="DJ507" s="90"/>
      <c r="DK507" s="90"/>
      <c r="DL507" s="90"/>
      <c r="DM507" s="90"/>
      <c r="DN507" s="90"/>
      <c r="DO507" s="90"/>
      <c r="DP507" s="90"/>
      <c r="DQ507" s="90"/>
      <c r="DR507" s="90"/>
      <c r="DS507" s="90"/>
      <c r="DT507" s="90"/>
      <c r="DU507" s="90"/>
      <c r="DV507" s="90"/>
      <c r="DW507" s="90"/>
      <c r="DX507" s="90"/>
      <c r="DY507" s="90"/>
      <c r="DZ507" s="90"/>
      <c r="EA507" s="90"/>
      <c r="EB507" s="90"/>
      <c r="EC507" s="90"/>
      <c r="ED507" s="90"/>
      <c r="EE507" s="90"/>
      <c r="EF507" s="90"/>
      <c r="EG507" s="90"/>
      <c r="EH507" s="90"/>
      <c r="EI507" s="90"/>
      <c r="EJ507" s="90"/>
      <c r="EK507" s="90"/>
      <c r="EL507" s="90"/>
      <c r="EM507" s="90"/>
      <c r="EN507" s="90"/>
      <c r="EO507" s="90"/>
      <c r="EP507" s="90"/>
      <c r="EQ507" s="90"/>
      <c r="ER507" s="90"/>
      <c r="ES507" s="90"/>
      <c r="ET507" s="90"/>
      <c r="EU507" s="90"/>
      <c r="EV507" s="90"/>
      <c r="EW507" s="90"/>
      <c r="EX507" s="90"/>
      <c r="EY507" s="90"/>
      <c r="EZ507" s="90"/>
      <c r="FA507" s="90"/>
      <c r="FB507" s="90"/>
      <c r="FC507" s="90"/>
      <c r="FD507" s="90"/>
      <c r="FE507" s="90"/>
      <c r="FF507" s="90"/>
      <c r="FG507" s="90"/>
      <c r="FH507" s="90"/>
      <c r="FI507" s="90"/>
      <c r="FJ507" s="90"/>
      <c r="FK507" s="90"/>
      <c r="FL507" s="90"/>
      <c r="FM507" s="90"/>
      <c r="FN507" s="90"/>
      <c r="FO507" s="90"/>
      <c r="FP507" s="90"/>
      <c r="FQ507" s="90"/>
      <c r="FR507" s="90"/>
      <c r="FS507" s="90"/>
      <c r="FT507" s="90"/>
      <c r="FU507" s="90"/>
      <c r="FV507" s="90"/>
      <c r="FW507" s="90"/>
      <c r="FX507" s="90"/>
      <c r="FY507" s="90"/>
      <c r="FZ507" s="90"/>
      <c r="GA507" s="90"/>
      <c r="GB507" s="90"/>
      <c r="GC507" s="90"/>
      <c r="GD507" s="90"/>
      <c r="GE507" s="90"/>
      <c r="GF507" s="90"/>
      <c r="GG507" s="90"/>
      <c r="GH507" s="90"/>
      <c r="GI507" s="90"/>
      <c r="GJ507" s="90"/>
      <c r="GK507" s="90"/>
      <c r="GL507" s="90"/>
      <c r="GM507" s="90"/>
      <c r="GN507" s="90"/>
      <c r="GO507" s="90"/>
      <c r="GP507" s="90"/>
      <c r="GQ507" s="90"/>
      <c r="GR507" s="90"/>
      <c r="GS507" s="90"/>
      <c r="GT507" s="90"/>
      <c r="GU507" s="90"/>
      <c r="GV507" s="90"/>
      <c r="GW507" s="90"/>
      <c r="GX507" s="90"/>
      <c r="GY507" s="90"/>
      <c r="GZ507" s="90"/>
      <c r="HA507" s="90"/>
      <c r="HB507" s="90"/>
      <c r="HC507" s="90"/>
      <c r="HD507" s="90"/>
      <c r="HE507" s="90"/>
      <c r="HF507" s="90"/>
      <c r="HG507" s="90"/>
      <c r="HH507" s="90"/>
      <c r="HI507" s="90"/>
      <c r="HJ507" s="90"/>
      <c r="HK507" s="90"/>
      <c r="HL507" s="90"/>
      <c r="HM507" s="90"/>
      <c r="HN507" s="90"/>
      <c r="HO507" s="90"/>
      <c r="HP507" s="90"/>
      <c r="HQ507" s="90"/>
      <c r="HR507" s="90"/>
      <c r="HS507" s="90"/>
    </row>
    <row r="508" spans="1:227" s="2" customFormat="1" ht="17.05" customHeight="1" thickTop="1" thickBot="1" x14ac:dyDescent="0.45">
      <c r="A508" s="868" t="s">
        <v>38</v>
      </c>
      <c r="B508" s="868" t="s">
        <v>152</v>
      </c>
      <c r="C508" s="888" t="s">
        <v>169</v>
      </c>
      <c r="D508" s="1304" t="s">
        <v>171</v>
      </c>
      <c r="E508" s="416" t="s">
        <v>1759</v>
      </c>
      <c r="F508" s="219"/>
      <c r="G508" s="124"/>
      <c r="H508" s="124"/>
      <c r="I508" s="124"/>
      <c r="J508" s="124"/>
      <c r="K508" s="177"/>
      <c r="L508" s="518" t="str">
        <f t="shared" si="186"/>
        <v/>
      </c>
      <c r="M508" s="667" t="str">
        <f t="shared" si="187"/>
        <v/>
      </c>
      <c r="N508" s="348">
        <f t="shared" si="163"/>
        <v>1</v>
      </c>
      <c r="O508" s="510"/>
      <c r="P508" s="177"/>
      <c r="Q508" s="58"/>
      <c r="R508" s="58"/>
      <c r="S508" s="719"/>
      <c r="T508" s="708"/>
      <c r="U508" s="58"/>
      <c r="V508" s="58">
        <v>64.3</v>
      </c>
      <c r="W508" s="58"/>
      <c r="X508" s="58"/>
      <c r="Y508" s="58"/>
      <c r="Z508" s="743">
        <v>431</v>
      </c>
      <c r="AA508" s="755">
        <f>P508/Z508*1000000/365*1000</f>
        <v>0</v>
      </c>
      <c r="AB508" s="174"/>
      <c r="AC508" s="174"/>
      <c r="AD508" s="364"/>
      <c r="AE508" s="174"/>
      <c r="AF508" s="174"/>
      <c r="AG508" s="174"/>
      <c r="AH508" s="792"/>
      <c r="AI508" s="708"/>
      <c r="AJ508" s="708"/>
      <c r="AK508" s="708"/>
      <c r="AL508" s="792"/>
      <c r="AM508" s="177">
        <f t="shared" si="182"/>
        <v>0</v>
      </c>
      <c r="AN508" s="177">
        <v>0.02</v>
      </c>
      <c r="AO508" s="177">
        <f t="shared" si="183"/>
        <v>2.4500000000000001E-2</v>
      </c>
      <c r="AP508" s="177">
        <v>2.9000000000000001E-2</v>
      </c>
      <c r="AQ508" s="178">
        <f t="shared" si="184"/>
        <v>0</v>
      </c>
      <c r="AR508" s="177">
        <v>2.4E-2</v>
      </c>
      <c r="AS508" s="177">
        <f t="shared" si="185"/>
        <v>3.0499999999999999E-2</v>
      </c>
      <c r="AT508" s="177">
        <v>3.6999999999999998E-2</v>
      </c>
      <c r="AU508" s="177"/>
      <c r="AV508" s="177">
        <v>3.9E-2</v>
      </c>
      <c r="AW508" s="177"/>
      <c r="AX508" s="821">
        <v>-3.5000000000000003E-2</v>
      </c>
      <c r="AY508" s="118"/>
      <c r="AZ508" s="142"/>
      <c r="BA508" s="142"/>
      <c r="BB508" s="142"/>
      <c r="BC508" s="90"/>
      <c r="BD508" s="90"/>
      <c r="BE508" s="90"/>
      <c r="BF508" s="90"/>
      <c r="BG508" s="90"/>
      <c r="BH508" s="90"/>
      <c r="BI508" s="90"/>
      <c r="BJ508" s="90"/>
      <c r="BK508" s="90"/>
      <c r="BL508" s="90"/>
      <c r="BM508" s="90"/>
      <c r="BN508" s="90"/>
      <c r="BO508" s="90"/>
      <c r="BP508" s="90"/>
      <c r="BQ508" s="90"/>
      <c r="BR508" s="90"/>
      <c r="BS508" s="90"/>
      <c r="BT508" s="90"/>
      <c r="BU508" s="90"/>
      <c r="BV508" s="90"/>
      <c r="BW508" s="90"/>
      <c r="BX508" s="90"/>
      <c r="BY508" s="90"/>
      <c r="BZ508" s="90"/>
      <c r="CA508" s="90"/>
      <c r="CB508" s="90"/>
      <c r="CC508" s="90"/>
      <c r="CD508" s="90"/>
      <c r="CE508" s="90"/>
      <c r="CF508" s="90"/>
      <c r="CG508" s="90"/>
      <c r="CH508" s="90"/>
      <c r="CI508" s="90"/>
      <c r="CJ508" s="90"/>
      <c r="CK508" s="90"/>
      <c r="CL508" s="90"/>
      <c r="CM508" s="90"/>
      <c r="CN508" s="90"/>
      <c r="CO508" s="90"/>
      <c r="CP508" s="90"/>
      <c r="CQ508" s="90"/>
      <c r="CR508" s="90"/>
      <c r="CS508" s="90"/>
      <c r="CT508" s="90"/>
      <c r="CU508" s="90"/>
      <c r="CV508" s="90"/>
      <c r="CW508" s="90"/>
      <c r="CX508" s="90"/>
      <c r="CY508" s="90"/>
      <c r="CZ508" s="90"/>
      <c r="DA508" s="90"/>
      <c r="DB508" s="90"/>
      <c r="DC508" s="90"/>
      <c r="DD508" s="90"/>
      <c r="DE508" s="90"/>
      <c r="DF508" s="90"/>
      <c r="DG508" s="90"/>
      <c r="DH508" s="90"/>
      <c r="DI508" s="90"/>
      <c r="DJ508" s="90"/>
      <c r="DK508" s="90"/>
      <c r="DL508" s="90"/>
      <c r="DM508" s="90"/>
      <c r="DN508" s="90"/>
      <c r="DO508" s="90"/>
      <c r="DP508" s="90"/>
      <c r="DQ508" s="90"/>
      <c r="DR508" s="90"/>
      <c r="DS508" s="90"/>
      <c r="DT508" s="90"/>
      <c r="DU508" s="90"/>
      <c r="DV508" s="90"/>
      <c r="DW508" s="90"/>
      <c r="DX508" s="90"/>
      <c r="DY508" s="90"/>
      <c r="DZ508" s="90"/>
      <c r="EA508" s="90"/>
      <c r="EB508" s="90"/>
      <c r="EC508" s="90"/>
      <c r="ED508" s="90"/>
      <c r="EE508" s="90"/>
      <c r="EF508" s="90"/>
      <c r="EG508" s="90"/>
      <c r="EH508" s="90"/>
      <c r="EI508" s="90"/>
      <c r="EJ508" s="90"/>
      <c r="EK508" s="90"/>
      <c r="EL508" s="90"/>
      <c r="EM508" s="90"/>
      <c r="EN508" s="90"/>
      <c r="EO508" s="90"/>
      <c r="EP508" s="90"/>
      <c r="EQ508" s="90"/>
      <c r="ER508" s="90"/>
      <c r="ES508" s="90"/>
      <c r="ET508" s="90"/>
      <c r="EU508" s="90"/>
      <c r="EV508" s="90"/>
      <c r="EW508" s="90"/>
      <c r="EX508" s="90"/>
      <c r="EY508" s="90"/>
      <c r="EZ508" s="90"/>
      <c r="FA508" s="90"/>
      <c r="FB508" s="90"/>
      <c r="FC508" s="90"/>
      <c r="FD508" s="90"/>
      <c r="FE508" s="90"/>
      <c r="FF508" s="90"/>
      <c r="FG508" s="90"/>
      <c r="FH508" s="90"/>
      <c r="FI508" s="90"/>
      <c r="FJ508" s="90"/>
      <c r="FK508" s="90"/>
      <c r="FL508" s="90"/>
      <c r="FM508" s="90"/>
      <c r="FN508" s="90"/>
      <c r="FO508" s="90"/>
      <c r="FP508" s="90"/>
      <c r="FQ508" s="90"/>
      <c r="FR508" s="90"/>
      <c r="FS508" s="90"/>
      <c r="FT508" s="90"/>
      <c r="FU508" s="90"/>
      <c r="FV508" s="90"/>
      <c r="FW508" s="90"/>
      <c r="FX508" s="90"/>
      <c r="FY508" s="90"/>
      <c r="FZ508" s="90"/>
      <c r="GA508" s="90"/>
      <c r="GB508" s="90"/>
      <c r="GC508" s="90"/>
      <c r="GD508" s="90"/>
      <c r="GE508" s="90"/>
      <c r="GF508" s="90"/>
      <c r="GG508" s="90"/>
      <c r="GH508" s="90"/>
      <c r="GI508" s="90"/>
      <c r="GJ508" s="90"/>
      <c r="GK508" s="90"/>
      <c r="GL508" s="90"/>
      <c r="GM508" s="90"/>
      <c r="GN508" s="90"/>
      <c r="GO508" s="90"/>
      <c r="GP508" s="90"/>
      <c r="GQ508" s="90"/>
      <c r="GR508" s="90"/>
      <c r="GS508" s="90"/>
      <c r="GT508" s="90"/>
      <c r="GU508" s="90"/>
      <c r="GV508" s="90"/>
      <c r="GW508" s="90"/>
      <c r="GX508" s="90"/>
      <c r="GY508" s="90"/>
      <c r="GZ508" s="90"/>
      <c r="HA508" s="90"/>
      <c r="HB508" s="90"/>
      <c r="HC508" s="90"/>
      <c r="HD508" s="90"/>
      <c r="HE508" s="90"/>
      <c r="HF508" s="90"/>
      <c r="HG508" s="90"/>
      <c r="HH508" s="90"/>
      <c r="HI508" s="90"/>
      <c r="HJ508" s="90"/>
      <c r="HK508" s="90"/>
      <c r="HL508" s="90"/>
      <c r="HM508" s="90"/>
      <c r="HN508" s="90"/>
      <c r="HO508" s="90"/>
      <c r="HP508" s="90"/>
      <c r="HQ508" s="90"/>
      <c r="HR508" s="90"/>
      <c r="HS508" s="90"/>
    </row>
    <row r="509" spans="1:227" s="2" customFormat="1" ht="17.05" customHeight="1" thickTop="1" thickBot="1" x14ac:dyDescent="0.45">
      <c r="A509" s="868" t="s">
        <v>38</v>
      </c>
      <c r="B509" s="868" t="s">
        <v>152</v>
      </c>
      <c r="C509" s="888" t="s">
        <v>169</v>
      </c>
      <c r="D509" s="57" t="s">
        <v>172</v>
      </c>
      <c r="E509" s="433" t="s">
        <v>1759</v>
      </c>
      <c r="F509" s="219"/>
      <c r="G509" s="124"/>
      <c r="H509" s="124"/>
      <c r="I509" s="124"/>
      <c r="J509" s="124"/>
      <c r="K509" s="177"/>
      <c r="L509" s="518" t="str">
        <f t="shared" si="186"/>
        <v/>
      </c>
      <c r="M509" s="667" t="str">
        <f t="shared" si="187"/>
        <v/>
      </c>
      <c r="N509" s="504">
        <f t="shared" si="163"/>
        <v>1</v>
      </c>
      <c r="O509" s="510"/>
      <c r="P509" s="177"/>
      <c r="Q509" s="58"/>
      <c r="R509" s="58"/>
      <c r="S509" s="719"/>
      <c r="T509" s="708"/>
      <c r="U509" s="58"/>
      <c r="V509" s="58"/>
      <c r="W509" s="58"/>
      <c r="X509" s="58"/>
      <c r="Y509" s="58"/>
      <c r="Z509" s="743"/>
      <c r="AA509" s="755"/>
      <c r="AB509" s="174"/>
      <c r="AC509" s="174"/>
      <c r="AD509" s="364"/>
      <c r="AE509" s="174"/>
      <c r="AF509" s="174"/>
      <c r="AG509" s="174"/>
      <c r="AH509" s="792"/>
      <c r="AI509" s="708"/>
      <c r="AJ509" s="708"/>
      <c r="AK509" s="708"/>
      <c r="AL509" s="792"/>
      <c r="AM509" s="177">
        <f t="shared" si="182"/>
        <v>0</v>
      </c>
      <c r="AN509" s="179">
        <v>8.5000000000000006E-2</v>
      </c>
      <c r="AO509" s="177">
        <f t="shared" si="183"/>
        <v>9.5500000000000002E-2</v>
      </c>
      <c r="AP509" s="179">
        <v>0.106</v>
      </c>
      <c r="AQ509" s="178">
        <f t="shared" si="184"/>
        <v>0</v>
      </c>
      <c r="AR509" s="179">
        <v>9.7000000000000003E-2</v>
      </c>
      <c r="AS509" s="177">
        <f t="shared" si="185"/>
        <v>0.1105</v>
      </c>
      <c r="AT509" s="177">
        <v>0.124</v>
      </c>
      <c r="AU509" s="177"/>
      <c r="AV509" s="179">
        <v>0.14000000000000001</v>
      </c>
      <c r="AW509" s="179"/>
      <c r="AX509" s="547">
        <v>-7.0000000000000007E-2</v>
      </c>
      <c r="AY509" s="118"/>
      <c r="AZ509" s="118"/>
      <c r="BA509" s="118"/>
      <c r="BB509" s="118"/>
      <c r="BC509" s="90"/>
      <c r="BD509" s="90"/>
      <c r="BE509" s="90"/>
      <c r="BF509" s="90"/>
      <c r="BG509" s="90"/>
      <c r="BH509" s="90"/>
      <c r="BI509" s="90"/>
      <c r="BJ509" s="90"/>
      <c r="BK509" s="90"/>
      <c r="BL509" s="90"/>
      <c r="BM509" s="90"/>
      <c r="BN509" s="90"/>
      <c r="BO509" s="90"/>
      <c r="BP509" s="90"/>
      <c r="BQ509" s="90"/>
      <c r="BR509" s="90"/>
      <c r="BS509" s="90"/>
      <c r="BT509" s="90"/>
      <c r="BU509" s="90"/>
      <c r="BV509" s="90"/>
      <c r="BW509" s="90"/>
      <c r="BX509" s="90"/>
      <c r="BY509" s="90"/>
      <c r="BZ509" s="90"/>
      <c r="CA509" s="90"/>
      <c r="CB509" s="90"/>
      <c r="CC509" s="90"/>
      <c r="CD509" s="90"/>
      <c r="CE509" s="90"/>
      <c r="CF509" s="90"/>
      <c r="CG509" s="90"/>
      <c r="CH509" s="90"/>
      <c r="CI509" s="90"/>
      <c r="CJ509" s="90"/>
      <c r="CK509" s="90"/>
      <c r="CL509" s="90"/>
      <c r="CM509" s="90"/>
      <c r="CN509" s="90"/>
      <c r="CO509" s="90"/>
      <c r="CP509" s="90"/>
      <c r="CQ509" s="90"/>
      <c r="CR509" s="90"/>
      <c r="CS509" s="90"/>
      <c r="CT509" s="90"/>
      <c r="CU509" s="90"/>
      <c r="CV509" s="90"/>
      <c r="CW509" s="90"/>
      <c r="CX509" s="90"/>
      <c r="CY509" s="90"/>
      <c r="CZ509" s="90"/>
      <c r="DA509" s="90"/>
      <c r="DB509" s="90"/>
      <c r="DC509" s="90"/>
      <c r="DD509" s="90"/>
      <c r="DE509" s="90"/>
      <c r="DF509" s="90"/>
      <c r="DG509" s="90"/>
      <c r="DH509" s="90"/>
      <c r="DI509" s="90"/>
      <c r="DJ509" s="90"/>
      <c r="DK509" s="90"/>
      <c r="DL509" s="90"/>
      <c r="DM509" s="90"/>
      <c r="DN509" s="90"/>
      <c r="DO509" s="90"/>
      <c r="DP509" s="90"/>
      <c r="DQ509" s="90"/>
      <c r="DR509" s="90"/>
      <c r="DS509" s="90"/>
      <c r="DT509" s="90"/>
      <c r="DU509" s="90"/>
      <c r="DV509" s="90"/>
      <c r="DW509" s="90"/>
      <c r="DX509" s="90"/>
      <c r="DY509" s="90"/>
      <c r="DZ509" s="90"/>
      <c r="EA509" s="90"/>
      <c r="EB509" s="90"/>
      <c r="EC509" s="90"/>
      <c r="ED509" s="90"/>
      <c r="EE509" s="90"/>
      <c r="EF509" s="90"/>
      <c r="EG509" s="90"/>
      <c r="EH509" s="90"/>
      <c r="EI509" s="90"/>
      <c r="EJ509" s="90"/>
      <c r="EK509" s="90"/>
      <c r="EL509" s="90"/>
      <c r="EM509" s="90"/>
      <c r="EN509" s="90"/>
      <c r="EO509" s="90"/>
      <c r="EP509" s="90"/>
      <c r="EQ509" s="90"/>
      <c r="ER509" s="90"/>
      <c r="ES509" s="90"/>
      <c r="ET509" s="90"/>
      <c r="EU509" s="90"/>
      <c r="EV509" s="90"/>
      <c r="EW509" s="90"/>
      <c r="EX509" s="90"/>
      <c r="EY509" s="90"/>
      <c r="EZ509" s="90"/>
      <c r="FA509" s="90"/>
      <c r="FB509" s="90"/>
      <c r="FC509" s="90"/>
      <c r="FD509" s="90"/>
      <c r="FE509" s="90"/>
      <c r="FF509" s="90"/>
      <c r="FG509" s="90"/>
      <c r="FH509" s="90"/>
      <c r="FI509" s="90"/>
      <c r="FJ509" s="90"/>
      <c r="FK509" s="90"/>
      <c r="FL509" s="90"/>
      <c r="FM509" s="90"/>
      <c r="FN509" s="90"/>
      <c r="FO509" s="90"/>
      <c r="FP509" s="90"/>
      <c r="FQ509" s="90"/>
      <c r="FR509" s="90"/>
      <c r="FS509" s="90"/>
      <c r="FT509" s="90"/>
      <c r="FU509" s="90"/>
      <c r="FV509" s="90"/>
      <c r="FW509" s="90"/>
      <c r="FX509" s="90"/>
      <c r="FY509" s="90"/>
      <c r="FZ509" s="90"/>
      <c r="GA509" s="90"/>
      <c r="GB509" s="90"/>
      <c r="GC509" s="90"/>
      <c r="GD509" s="90"/>
      <c r="GE509" s="90"/>
      <c r="GF509" s="90"/>
      <c r="GG509" s="90"/>
      <c r="GH509" s="90"/>
      <c r="GI509" s="90"/>
      <c r="GJ509" s="90"/>
      <c r="GK509" s="90"/>
      <c r="GL509" s="90"/>
      <c r="GM509" s="90"/>
      <c r="GN509" s="90"/>
      <c r="GO509" s="90"/>
      <c r="GP509" s="90"/>
      <c r="GQ509" s="90"/>
      <c r="GR509" s="90"/>
      <c r="GS509" s="90"/>
      <c r="GT509" s="90"/>
      <c r="GU509" s="90"/>
      <c r="GV509" s="90"/>
      <c r="GW509" s="90"/>
      <c r="GX509" s="90"/>
      <c r="GY509" s="90"/>
      <c r="GZ509" s="90"/>
      <c r="HA509" s="90"/>
      <c r="HB509" s="90"/>
      <c r="HC509" s="90"/>
      <c r="HD509" s="90"/>
      <c r="HE509" s="90"/>
      <c r="HF509" s="90"/>
      <c r="HG509" s="90"/>
      <c r="HH509" s="90"/>
      <c r="HI509" s="90"/>
      <c r="HJ509" s="90"/>
      <c r="HK509" s="90"/>
      <c r="HL509" s="90"/>
      <c r="HM509" s="90"/>
      <c r="HN509" s="90"/>
      <c r="HO509" s="90"/>
      <c r="HP509" s="90"/>
      <c r="HQ509" s="90"/>
      <c r="HR509" s="90"/>
      <c r="HS509" s="90"/>
    </row>
    <row r="510" spans="1:227" s="2" customFormat="1" ht="17.05" customHeight="1" thickTop="1" thickBot="1" x14ac:dyDescent="0.45">
      <c r="A510" s="868" t="s">
        <v>38</v>
      </c>
      <c r="B510" s="868" t="s">
        <v>152</v>
      </c>
      <c r="C510" s="888" t="s">
        <v>169</v>
      </c>
      <c r="D510" s="16" t="s">
        <v>179</v>
      </c>
      <c r="E510" s="19"/>
      <c r="F510" s="219">
        <v>0.29199999999999998</v>
      </c>
      <c r="G510" s="177"/>
      <c r="H510" s="177"/>
      <c r="I510" s="177"/>
      <c r="J510" s="177"/>
      <c r="K510" s="179">
        <f t="shared" ref="K510:K515" si="188">SUM(F510:J510)</f>
        <v>0.29199999999999998</v>
      </c>
      <c r="L510" s="518">
        <f t="shared" si="186"/>
        <v>100</v>
      </c>
      <c r="M510" s="667">
        <f t="shared" si="187"/>
        <v>0</v>
      </c>
      <c r="N510" s="504">
        <f t="shared" si="163"/>
        <v>5</v>
      </c>
      <c r="O510" s="510"/>
      <c r="P510" s="177">
        <f>[1]JH_2015!L114/1000000</f>
        <v>0.148782</v>
      </c>
      <c r="Q510" s="58" t="s">
        <v>42</v>
      </c>
      <c r="R510" s="58"/>
      <c r="S510" s="716">
        <f>+T510/P510</f>
        <v>7.0391579626567724E-2</v>
      </c>
      <c r="T510" s="708">
        <f>[1]JH_2015!V114/1000000</f>
        <v>1.0473E-2</v>
      </c>
      <c r="U510" s="58">
        <v>92.03</v>
      </c>
      <c r="V510" s="58"/>
      <c r="W510" s="58"/>
      <c r="X510" s="58"/>
      <c r="Y510" s="58"/>
      <c r="Z510" s="743">
        <v>2123</v>
      </c>
      <c r="AA510" s="755">
        <f t="shared" ref="AA510:AA516" si="189">P510/Z510*1000000/365*1000</f>
        <v>192.00278747443201</v>
      </c>
      <c r="AB510" s="174"/>
      <c r="AC510" s="174"/>
      <c r="AD510" s="364"/>
      <c r="AE510" s="174"/>
      <c r="AF510" s="174"/>
      <c r="AG510" s="174"/>
      <c r="AH510" s="786">
        <f t="shared" ref="AH510:AH516" si="190">K510</f>
        <v>0.29199999999999998</v>
      </c>
      <c r="AI510" s="708"/>
      <c r="AJ510" s="708"/>
      <c r="AK510" s="708"/>
      <c r="AL510" s="792"/>
      <c r="AM510" s="177">
        <f t="shared" si="182"/>
        <v>0.148782</v>
      </c>
      <c r="AN510" s="177">
        <v>0.154</v>
      </c>
      <c r="AO510" s="177">
        <f t="shared" si="183"/>
        <v>0.159</v>
      </c>
      <c r="AP510" s="177">
        <v>0.16400000000000001</v>
      </c>
      <c r="AQ510" s="178">
        <f t="shared" si="184"/>
        <v>0.148782</v>
      </c>
      <c r="AR510" s="177">
        <v>0.17299999999999999</v>
      </c>
      <c r="AS510" s="177">
        <f t="shared" si="185"/>
        <v>0.185</v>
      </c>
      <c r="AT510" s="177">
        <v>0.19700000000000001</v>
      </c>
      <c r="AU510" s="177"/>
      <c r="AV510" s="177">
        <v>0.21099999999999999</v>
      </c>
      <c r="AW510" s="177"/>
      <c r="AX510" s="821">
        <v>0.08</v>
      </c>
      <c r="AY510" s="118"/>
      <c r="AZ510" s="118"/>
      <c r="BA510" s="142"/>
      <c r="BB510" s="142"/>
      <c r="BC510" s="90"/>
      <c r="BD510" s="90"/>
      <c r="BE510" s="90"/>
      <c r="BF510" s="90"/>
      <c r="BG510" s="90"/>
      <c r="BH510" s="90"/>
      <c r="BI510" s="90"/>
      <c r="BJ510" s="90"/>
      <c r="BK510" s="90"/>
      <c r="BL510" s="90"/>
      <c r="BM510" s="90"/>
      <c r="BN510" s="90"/>
      <c r="BO510" s="90"/>
      <c r="BP510" s="90"/>
      <c r="BQ510" s="90"/>
      <c r="BR510" s="90"/>
      <c r="BS510" s="90"/>
      <c r="BT510" s="90"/>
      <c r="BU510" s="90"/>
      <c r="BV510" s="90"/>
      <c r="BW510" s="90"/>
      <c r="BX510" s="90"/>
      <c r="BY510" s="90"/>
      <c r="BZ510" s="90"/>
      <c r="CA510" s="90"/>
      <c r="CB510" s="90"/>
      <c r="CC510" s="90"/>
      <c r="CD510" s="90"/>
      <c r="CE510" s="90"/>
      <c r="CF510" s="90"/>
      <c r="CG510" s="90"/>
      <c r="CH510" s="90"/>
      <c r="CI510" s="90"/>
      <c r="CJ510" s="90"/>
      <c r="CK510" s="90"/>
      <c r="CL510" s="90"/>
      <c r="CM510" s="90"/>
      <c r="CN510" s="90"/>
      <c r="CO510" s="90"/>
      <c r="CP510" s="90"/>
      <c r="CQ510" s="90"/>
      <c r="CR510" s="90"/>
      <c r="CS510" s="90"/>
      <c r="CT510" s="90"/>
      <c r="CU510" s="90"/>
      <c r="CV510" s="90"/>
      <c r="CW510" s="90"/>
      <c r="CX510" s="90"/>
      <c r="CY510" s="90"/>
      <c r="CZ510" s="90"/>
      <c r="DA510" s="90"/>
      <c r="DB510" s="90"/>
      <c r="DC510" s="90"/>
      <c r="DD510" s="90"/>
      <c r="DE510" s="90"/>
      <c r="DF510" s="90"/>
      <c r="DG510" s="90"/>
      <c r="DH510" s="90"/>
      <c r="DI510" s="90"/>
      <c r="DJ510" s="90"/>
      <c r="DK510" s="90"/>
      <c r="DL510" s="90"/>
      <c r="DM510" s="90"/>
      <c r="DN510" s="90"/>
      <c r="DO510" s="90"/>
      <c r="DP510" s="90"/>
      <c r="DQ510" s="90"/>
      <c r="DR510" s="90"/>
      <c r="DS510" s="90"/>
      <c r="DT510" s="90"/>
      <c r="DU510" s="90"/>
      <c r="DV510" s="90"/>
      <c r="DW510" s="90"/>
      <c r="DX510" s="90"/>
      <c r="DY510" s="90"/>
      <c r="DZ510" s="90"/>
      <c r="EA510" s="90"/>
      <c r="EB510" s="90"/>
      <c r="EC510" s="90"/>
      <c r="ED510" s="90"/>
      <c r="EE510" s="90"/>
      <c r="EF510" s="90"/>
      <c r="EG510" s="90"/>
      <c r="EH510" s="90"/>
      <c r="EI510" s="90"/>
      <c r="EJ510" s="90"/>
      <c r="EK510" s="90"/>
      <c r="EL510" s="90"/>
      <c r="EM510" s="90"/>
      <c r="EN510" s="90"/>
      <c r="EO510" s="90"/>
      <c r="EP510" s="90"/>
      <c r="EQ510" s="90"/>
      <c r="ER510" s="90"/>
      <c r="ES510" s="90"/>
      <c r="ET510" s="90"/>
      <c r="EU510" s="90"/>
      <c r="EV510" s="90"/>
      <c r="EW510" s="90"/>
      <c r="EX510" s="90"/>
      <c r="EY510" s="90"/>
      <c r="EZ510" s="90"/>
      <c r="FA510" s="90"/>
      <c r="FB510" s="90"/>
      <c r="FC510" s="90"/>
      <c r="FD510" s="90"/>
      <c r="FE510" s="90"/>
      <c r="FF510" s="90"/>
      <c r="FG510" s="90"/>
      <c r="FH510" s="90"/>
      <c r="FI510" s="90"/>
      <c r="FJ510" s="90"/>
      <c r="FK510" s="90"/>
      <c r="FL510" s="90"/>
      <c r="FM510" s="90"/>
      <c r="FN510" s="90"/>
      <c r="FO510" s="90"/>
      <c r="FP510" s="90"/>
      <c r="FQ510" s="90"/>
      <c r="FR510" s="90"/>
      <c r="FS510" s="90"/>
      <c r="FT510" s="90"/>
      <c r="FU510" s="90"/>
      <c r="FV510" s="90"/>
      <c r="FW510" s="90"/>
      <c r="FX510" s="90"/>
      <c r="FY510" s="90"/>
      <c r="FZ510" s="90"/>
      <c r="GA510" s="90"/>
      <c r="GB510" s="90"/>
      <c r="GC510" s="90"/>
      <c r="GD510" s="90"/>
      <c r="GE510" s="90"/>
      <c r="GF510" s="90"/>
      <c r="GG510" s="90"/>
      <c r="GH510" s="90"/>
      <c r="GI510" s="90"/>
      <c r="GJ510" s="90"/>
      <c r="GK510" s="90"/>
      <c r="GL510" s="90"/>
      <c r="GM510" s="90"/>
      <c r="GN510" s="90"/>
      <c r="GO510" s="90"/>
      <c r="GP510" s="90"/>
      <c r="GQ510" s="90"/>
      <c r="GR510" s="90"/>
      <c r="GS510" s="90"/>
      <c r="GT510" s="90"/>
      <c r="GU510" s="90"/>
      <c r="GV510" s="90"/>
      <c r="GW510" s="90"/>
      <c r="GX510" s="90"/>
      <c r="GY510" s="90"/>
      <c r="GZ510" s="90"/>
      <c r="HA510" s="90"/>
      <c r="HB510" s="90"/>
      <c r="HC510" s="90"/>
      <c r="HD510" s="90"/>
      <c r="HE510" s="90"/>
      <c r="HF510" s="90"/>
      <c r="HG510" s="90"/>
      <c r="HH510" s="90"/>
      <c r="HI510" s="90"/>
      <c r="HJ510" s="90"/>
      <c r="HK510" s="90"/>
      <c r="HL510" s="90"/>
      <c r="HM510" s="90"/>
      <c r="HN510" s="90"/>
      <c r="HO510" s="90"/>
      <c r="HP510" s="90"/>
      <c r="HQ510" s="90"/>
      <c r="HR510" s="90"/>
      <c r="HS510" s="90"/>
    </row>
    <row r="511" spans="1:227" s="2" customFormat="1" ht="17.05" customHeight="1" thickTop="1" thickBot="1" x14ac:dyDescent="0.45">
      <c r="A511" s="868" t="s">
        <v>38</v>
      </c>
      <c r="B511" s="868" t="s">
        <v>152</v>
      </c>
      <c r="C511" s="888" t="s">
        <v>169</v>
      </c>
      <c r="D511" s="57" t="s">
        <v>180</v>
      </c>
      <c r="E511" s="58"/>
      <c r="F511" s="219">
        <v>1.6000000000000001E-3</v>
      </c>
      <c r="G511" s="124"/>
      <c r="H511" s="124"/>
      <c r="I511" s="124"/>
      <c r="J511" s="124"/>
      <c r="K511" s="179">
        <f t="shared" si="188"/>
        <v>1.6000000000000001E-3</v>
      </c>
      <c r="L511" s="518">
        <f t="shared" si="186"/>
        <v>100</v>
      </c>
      <c r="M511" s="667">
        <f t="shared" si="187"/>
        <v>0</v>
      </c>
      <c r="N511" s="504">
        <f t="shared" si="163"/>
        <v>1</v>
      </c>
      <c r="O511" s="510"/>
      <c r="P511" s="177"/>
      <c r="Q511" s="58" t="s">
        <v>42</v>
      </c>
      <c r="R511" s="58"/>
      <c r="S511" s="719"/>
      <c r="T511" s="708"/>
      <c r="U511" s="58">
        <v>64.540000000000006</v>
      </c>
      <c r="V511" s="58"/>
      <c r="W511" s="58"/>
      <c r="X511" s="58"/>
      <c r="Y511" s="58"/>
      <c r="Z511" s="743">
        <v>205</v>
      </c>
      <c r="AA511" s="755">
        <f t="shared" si="189"/>
        <v>0</v>
      </c>
      <c r="AB511" s="174"/>
      <c r="AC511" s="174"/>
      <c r="AD511" s="364"/>
      <c r="AE511" s="174"/>
      <c r="AF511" s="174"/>
      <c r="AG511" s="174"/>
      <c r="AH511" s="786">
        <f t="shared" si="190"/>
        <v>1.6000000000000001E-3</v>
      </c>
      <c r="AI511" s="708"/>
      <c r="AJ511" s="708"/>
      <c r="AK511" s="708"/>
      <c r="AL511" s="792"/>
      <c r="AM511" s="177">
        <f t="shared" si="182"/>
        <v>0</v>
      </c>
      <c r="AN511" s="177">
        <v>2E-3</v>
      </c>
      <c r="AO511" s="177">
        <f t="shared" si="183"/>
        <v>2E-3</v>
      </c>
      <c r="AP511" s="177">
        <v>2E-3</v>
      </c>
      <c r="AQ511" s="178">
        <f t="shared" si="184"/>
        <v>0</v>
      </c>
      <c r="AR511" s="177">
        <v>2E-3</v>
      </c>
      <c r="AS511" s="177">
        <f t="shared" si="185"/>
        <v>2E-3</v>
      </c>
      <c r="AT511" s="177">
        <f>AVERAGE(AR511,AV511)</f>
        <v>2E-3</v>
      </c>
      <c r="AU511" s="177"/>
      <c r="AV511" s="177">
        <v>2E-3</v>
      </c>
      <c r="AW511" s="177"/>
      <c r="AX511" s="821">
        <v>-1E-3</v>
      </c>
      <c r="AY511" s="118"/>
      <c r="AZ511" s="118"/>
      <c r="BA511" s="118"/>
      <c r="BB511" s="118"/>
      <c r="BC511" s="90"/>
      <c r="BD511" s="90"/>
      <c r="BE511" s="90"/>
      <c r="BF511" s="90"/>
      <c r="BG511" s="90"/>
      <c r="BH511" s="90"/>
      <c r="BI511" s="90"/>
      <c r="BJ511" s="90"/>
      <c r="BK511" s="90"/>
      <c r="BL511" s="90"/>
      <c r="BM511" s="90"/>
      <c r="BN511" s="90"/>
      <c r="BO511" s="90"/>
      <c r="BP511" s="90"/>
      <c r="BQ511" s="90"/>
      <c r="BR511" s="90"/>
      <c r="BS511" s="90"/>
      <c r="BT511" s="90"/>
      <c r="BU511" s="90"/>
      <c r="BV511" s="90"/>
      <c r="BW511" s="90"/>
      <c r="BX511" s="90"/>
      <c r="BY511" s="90"/>
      <c r="BZ511" s="90"/>
      <c r="CA511" s="90"/>
      <c r="CB511" s="90"/>
      <c r="CC511" s="90"/>
      <c r="CD511" s="90"/>
      <c r="CE511" s="90"/>
      <c r="CF511" s="90"/>
      <c r="CG511" s="90"/>
      <c r="CH511" s="90"/>
      <c r="CI511" s="90"/>
      <c r="CJ511" s="90"/>
      <c r="CK511" s="90"/>
      <c r="CL511" s="90"/>
      <c r="CM511" s="90"/>
      <c r="CN511" s="90"/>
      <c r="CO511" s="90"/>
      <c r="CP511" s="90"/>
      <c r="CQ511" s="90"/>
      <c r="CR511" s="90"/>
      <c r="CS511" s="90"/>
      <c r="CT511" s="90"/>
      <c r="CU511" s="90"/>
      <c r="CV511" s="90"/>
      <c r="CW511" s="90"/>
      <c r="CX511" s="90"/>
      <c r="CY511" s="90"/>
      <c r="CZ511" s="90"/>
      <c r="DA511" s="90"/>
      <c r="DB511" s="90"/>
      <c r="DC511" s="90"/>
      <c r="DD511" s="90"/>
      <c r="DE511" s="90"/>
      <c r="DF511" s="90"/>
      <c r="DG511" s="90"/>
      <c r="DH511" s="90"/>
      <c r="DI511" s="90"/>
      <c r="DJ511" s="90"/>
      <c r="DK511" s="90"/>
      <c r="DL511" s="90"/>
      <c r="DM511" s="90"/>
      <c r="DN511" s="90"/>
      <c r="DO511" s="90"/>
      <c r="DP511" s="90"/>
      <c r="DQ511" s="90"/>
      <c r="DR511" s="90"/>
      <c r="DS511" s="90"/>
      <c r="DT511" s="90"/>
      <c r="DU511" s="90"/>
      <c r="DV511" s="90"/>
      <c r="DW511" s="90"/>
      <c r="DX511" s="90"/>
      <c r="DY511" s="90"/>
      <c r="DZ511" s="90"/>
      <c r="EA511" s="90"/>
      <c r="EB511" s="90"/>
      <c r="EC511" s="90"/>
      <c r="ED511" s="90"/>
      <c r="EE511" s="90"/>
      <c r="EF511" s="90"/>
      <c r="EG511" s="90"/>
      <c r="EH511" s="90"/>
      <c r="EI511" s="90"/>
      <c r="EJ511" s="90"/>
      <c r="EK511" s="90"/>
      <c r="EL511" s="90"/>
      <c r="EM511" s="90"/>
      <c r="EN511" s="90"/>
      <c r="EO511" s="90"/>
      <c r="EP511" s="90"/>
      <c r="EQ511" s="90"/>
      <c r="ER511" s="90"/>
      <c r="ES511" s="90"/>
      <c r="ET511" s="90"/>
      <c r="EU511" s="90"/>
      <c r="EV511" s="90"/>
      <c r="EW511" s="90"/>
      <c r="EX511" s="90"/>
      <c r="EY511" s="90"/>
      <c r="EZ511" s="90"/>
      <c r="FA511" s="90"/>
      <c r="FB511" s="90"/>
      <c r="FC511" s="90"/>
      <c r="FD511" s="90"/>
      <c r="FE511" s="90"/>
      <c r="FF511" s="90"/>
      <c r="FG511" s="90"/>
      <c r="FH511" s="90"/>
      <c r="FI511" s="90"/>
      <c r="FJ511" s="90"/>
      <c r="FK511" s="90"/>
      <c r="FL511" s="90"/>
      <c r="FM511" s="90"/>
      <c r="FN511" s="90"/>
      <c r="FO511" s="90"/>
      <c r="FP511" s="90"/>
      <c r="FQ511" s="90"/>
      <c r="FR511" s="90"/>
      <c r="FS511" s="90"/>
      <c r="FT511" s="90"/>
      <c r="FU511" s="90"/>
      <c r="FV511" s="90"/>
      <c r="FW511" s="90"/>
      <c r="FX511" s="90"/>
      <c r="FY511" s="90"/>
      <c r="FZ511" s="90"/>
      <c r="GA511" s="90"/>
      <c r="GB511" s="90"/>
      <c r="GC511" s="90"/>
      <c r="GD511" s="90"/>
      <c r="GE511" s="90"/>
      <c r="GF511" s="90"/>
      <c r="GG511" s="90"/>
      <c r="GH511" s="90"/>
      <c r="GI511" s="90"/>
      <c r="GJ511" s="90"/>
      <c r="GK511" s="90"/>
      <c r="GL511" s="90"/>
      <c r="GM511" s="90"/>
      <c r="GN511" s="90"/>
      <c r="GO511" s="90"/>
      <c r="GP511" s="90"/>
      <c r="GQ511" s="90"/>
      <c r="GR511" s="90"/>
      <c r="GS511" s="90"/>
      <c r="GT511" s="90"/>
      <c r="GU511" s="90"/>
      <c r="GV511" s="90"/>
      <c r="GW511" s="90"/>
      <c r="GX511" s="90"/>
      <c r="GY511" s="90"/>
      <c r="GZ511" s="90"/>
      <c r="HA511" s="90"/>
      <c r="HB511" s="90"/>
      <c r="HC511" s="90"/>
      <c r="HD511" s="90"/>
      <c r="HE511" s="90"/>
      <c r="HF511" s="90"/>
      <c r="HG511" s="90"/>
      <c r="HH511" s="90"/>
      <c r="HI511" s="90"/>
      <c r="HJ511" s="90"/>
      <c r="HK511" s="90"/>
      <c r="HL511" s="90"/>
      <c r="HM511" s="90"/>
      <c r="HN511" s="90"/>
      <c r="HO511" s="90"/>
      <c r="HP511" s="90"/>
      <c r="HQ511" s="90"/>
      <c r="HR511" s="90"/>
      <c r="HS511" s="90"/>
    </row>
    <row r="512" spans="1:227" s="2" customFormat="1" ht="17.05" customHeight="1" thickTop="1" thickBot="1" x14ac:dyDescent="0.45">
      <c r="A512" s="868" t="s">
        <v>38</v>
      </c>
      <c r="B512" s="868" t="s">
        <v>152</v>
      </c>
      <c r="C512" s="888" t="s">
        <v>169</v>
      </c>
      <c r="D512" s="147" t="s">
        <v>173</v>
      </c>
      <c r="E512" s="148"/>
      <c r="F512" s="219">
        <v>0.03</v>
      </c>
      <c r="G512" s="124"/>
      <c r="H512" s="124">
        <v>0.45</v>
      </c>
      <c r="I512" s="124"/>
      <c r="J512" s="124"/>
      <c r="K512" s="179">
        <f t="shared" si="188"/>
        <v>0.48</v>
      </c>
      <c r="L512" s="518">
        <f t="shared" si="186"/>
        <v>6.25</v>
      </c>
      <c r="M512" s="667">
        <f t="shared" si="187"/>
        <v>93.750000000000014</v>
      </c>
      <c r="N512" s="504">
        <f t="shared" si="163"/>
        <v>3</v>
      </c>
      <c r="O512" s="510"/>
      <c r="P512" s="177">
        <f>[1]JH_2015!L109/1000000</f>
        <v>0.45245099999999999</v>
      </c>
      <c r="Q512" s="699"/>
      <c r="R512" s="708" t="s">
        <v>42</v>
      </c>
      <c r="S512" s="716">
        <f>+T512/P512</f>
        <v>-0.11070149032712935</v>
      </c>
      <c r="T512" s="708">
        <f>[1]JH_2015!V109/1000000</f>
        <v>-5.0087E-2</v>
      </c>
      <c r="U512" s="58">
        <v>80.8</v>
      </c>
      <c r="V512" s="58">
        <v>64.3</v>
      </c>
      <c r="W512" s="58"/>
      <c r="X512" s="58"/>
      <c r="Y512" s="58"/>
      <c r="Z512" s="743">
        <v>6234</v>
      </c>
      <c r="AA512" s="755">
        <f t="shared" si="189"/>
        <v>198.84372486716677</v>
      </c>
      <c r="AB512" s="174"/>
      <c r="AC512" s="174"/>
      <c r="AD512" s="364"/>
      <c r="AE512" s="174"/>
      <c r="AF512" s="174"/>
      <c r="AG512" s="174"/>
      <c r="AH512" s="786">
        <f t="shared" si="190"/>
        <v>0.48</v>
      </c>
      <c r="AI512" s="708"/>
      <c r="AJ512" s="708"/>
      <c r="AK512" s="708"/>
      <c r="AL512" s="792"/>
      <c r="AM512" s="177">
        <f t="shared" si="182"/>
        <v>0.45245099999999999</v>
      </c>
      <c r="AN512" s="177">
        <v>0.58599999999999997</v>
      </c>
      <c r="AO512" s="177">
        <f t="shared" si="183"/>
        <v>0.66399999999999992</v>
      </c>
      <c r="AP512" s="177">
        <v>0.74199999999999999</v>
      </c>
      <c r="AQ512" s="178">
        <f t="shared" si="184"/>
        <v>0.45245099999999999</v>
      </c>
      <c r="AR512" s="177">
        <v>0.73699999999999999</v>
      </c>
      <c r="AS512" s="177">
        <f t="shared" si="185"/>
        <v>0.86899999999999999</v>
      </c>
      <c r="AT512" s="177">
        <v>1.0009999999999999</v>
      </c>
      <c r="AU512" s="177"/>
      <c r="AV512" s="177">
        <v>1.0920000000000001</v>
      </c>
      <c r="AW512" s="177"/>
      <c r="AX512" s="821">
        <v>-0.64200000000000002</v>
      </c>
      <c r="AY512" s="118"/>
      <c r="AZ512" s="118"/>
      <c r="BA512" s="118"/>
      <c r="BB512" s="118"/>
      <c r="BC512" s="90"/>
      <c r="BD512" s="90"/>
      <c r="BE512" s="90"/>
      <c r="BF512" s="90"/>
      <c r="BG512" s="90"/>
      <c r="BH512" s="90"/>
      <c r="BI512" s="90"/>
      <c r="BJ512" s="90"/>
      <c r="BK512" s="90"/>
      <c r="BL512" s="90"/>
      <c r="BM512" s="90"/>
      <c r="BN512" s="90"/>
      <c r="BO512" s="90"/>
      <c r="BP512" s="90"/>
      <c r="BQ512" s="90"/>
      <c r="BR512" s="90"/>
      <c r="BS512" s="90"/>
      <c r="BT512" s="90"/>
      <c r="BU512" s="90"/>
      <c r="BV512" s="90"/>
      <c r="BW512" s="90"/>
      <c r="BX512" s="90"/>
      <c r="BY512" s="90"/>
      <c r="BZ512" s="90"/>
      <c r="CA512" s="90"/>
      <c r="CB512" s="90"/>
      <c r="CC512" s="90"/>
      <c r="CD512" s="90"/>
      <c r="CE512" s="90"/>
      <c r="CF512" s="90"/>
      <c r="CG512" s="90"/>
      <c r="CH512" s="90"/>
      <c r="CI512" s="90"/>
      <c r="CJ512" s="90"/>
      <c r="CK512" s="90"/>
      <c r="CL512" s="90"/>
      <c r="CM512" s="90"/>
      <c r="CN512" s="90"/>
      <c r="CO512" s="90"/>
      <c r="CP512" s="90"/>
      <c r="CQ512" s="90"/>
      <c r="CR512" s="90"/>
      <c r="CS512" s="90"/>
      <c r="CT512" s="90"/>
      <c r="CU512" s="90"/>
      <c r="CV512" s="90"/>
      <c r="CW512" s="90"/>
      <c r="CX512" s="90"/>
      <c r="CY512" s="90"/>
      <c r="CZ512" s="90"/>
      <c r="DA512" s="90"/>
      <c r="DB512" s="90"/>
      <c r="DC512" s="90"/>
      <c r="DD512" s="90"/>
      <c r="DE512" s="90"/>
      <c r="DF512" s="90"/>
      <c r="DG512" s="90"/>
      <c r="DH512" s="90"/>
      <c r="DI512" s="90"/>
      <c r="DJ512" s="90"/>
      <c r="DK512" s="90"/>
      <c r="DL512" s="90"/>
      <c r="DM512" s="90"/>
      <c r="DN512" s="90"/>
      <c r="DO512" s="90"/>
      <c r="DP512" s="90"/>
      <c r="DQ512" s="90"/>
      <c r="DR512" s="90"/>
      <c r="DS512" s="90"/>
      <c r="DT512" s="90"/>
      <c r="DU512" s="90"/>
      <c r="DV512" s="90"/>
      <c r="DW512" s="90"/>
      <c r="DX512" s="90"/>
      <c r="DY512" s="90"/>
      <c r="DZ512" s="90"/>
      <c r="EA512" s="90"/>
      <c r="EB512" s="90"/>
      <c r="EC512" s="90"/>
      <c r="ED512" s="90"/>
      <c r="EE512" s="90"/>
      <c r="EF512" s="90"/>
      <c r="EG512" s="90"/>
      <c r="EH512" s="90"/>
      <c r="EI512" s="90"/>
      <c r="EJ512" s="90"/>
      <c r="EK512" s="90"/>
      <c r="EL512" s="90"/>
      <c r="EM512" s="90"/>
      <c r="EN512" s="90"/>
      <c r="EO512" s="90"/>
      <c r="EP512" s="90"/>
      <c r="EQ512" s="90"/>
      <c r="ER512" s="90"/>
      <c r="ES512" s="90"/>
      <c r="ET512" s="90"/>
      <c r="EU512" s="90"/>
      <c r="EV512" s="90"/>
      <c r="EW512" s="90"/>
      <c r="EX512" s="90"/>
      <c r="EY512" s="90"/>
      <c r="EZ512" s="90"/>
      <c r="FA512" s="90"/>
      <c r="FB512" s="90"/>
      <c r="FC512" s="90"/>
      <c r="FD512" s="90"/>
      <c r="FE512" s="90"/>
      <c r="FF512" s="90"/>
      <c r="FG512" s="90"/>
      <c r="FH512" s="90"/>
      <c r="FI512" s="90"/>
      <c r="FJ512" s="90"/>
      <c r="FK512" s="90"/>
      <c r="FL512" s="90"/>
      <c r="FM512" s="90"/>
      <c r="FN512" s="90"/>
      <c r="FO512" s="90"/>
      <c r="FP512" s="90"/>
      <c r="FQ512" s="90"/>
      <c r="FR512" s="90"/>
      <c r="FS512" s="90"/>
      <c r="FT512" s="90"/>
      <c r="FU512" s="90"/>
      <c r="FV512" s="90"/>
      <c r="FW512" s="90"/>
      <c r="FX512" s="90"/>
      <c r="FY512" s="90"/>
      <c r="FZ512" s="90"/>
      <c r="GA512" s="90"/>
      <c r="GB512" s="90"/>
      <c r="GC512" s="90"/>
      <c r="GD512" s="90"/>
      <c r="GE512" s="90"/>
      <c r="GF512" s="90"/>
      <c r="GG512" s="90"/>
      <c r="GH512" s="90"/>
      <c r="GI512" s="90"/>
      <c r="GJ512" s="90"/>
      <c r="GK512" s="90"/>
      <c r="GL512" s="90"/>
      <c r="GM512" s="90"/>
      <c r="GN512" s="90"/>
      <c r="GO512" s="90"/>
      <c r="GP512" s="90"/>
      <c r="GQ512" s="90"/>
      <c r="GR512" s="90"/>
      <c r="GS512" s="90"/>
      <c r="GT512" s="90"/>
      <c r="GU512" s="90"/>
      <c r="GV512" s="90"/>
      <c r="GW512" s="90"/>
      <c r="GX512" s="90"/>
      <c r="GY512" s="90"/>
      <c r="GZ512" s="90"/>
      <c r="HA512" s="90"/>
      <c r="HB512" s="90"/>
      <c r="HC512" s="90"/>
      <c r="HD512" s="90"/>
      <c r="HE512" s="90"/>
      <c r="HF512" s="90"/>
      <c r="HG512" s="90"/>
      <c r="HH512" s="90"/>
      <c r="HI512" s="90"/>
      <c r="HJ512" s="90"/>
      <c r="HK512" s="90"/>
      <c r="HL512" s="90"/>
      <c r="HM512" s="90"/>
      <c r="HN512" s="90"/>
      <c r="HO512" s="90"/>
      <c r="HP512" s="90"/>
      <c r="HQ512" s="90"/>
      <c r="HR512" s="90"/>
      <c r="HS512" s="90"/>
    </row>
    <row r="513" spans="1:227" s="2" customFormat="1" ht="17.05" customHeight="1" thickTop="1" thickBot="1" x14ac:dyDescent="0.45">
      <c r="A513" s="868" t="s">
        <v>38</v>
      </c>
      <c r="B513" s="868" t="s">
        <v>152</v>
      </c>
      <c r="C513" s="888" t="s">
        <v>169</v>
      </c>
      <c r="D513" s="16" t="s">
        <v>174</v>
      </c>
      <c r="E513" s="941"/>
      <c r="F513" s="178"/>
      <c r="G513" s="177"/>
      <c r="H513" s="177">
        <v>0.64859999999999995</v>
      </c>
      <c r="I513" s="177"/>
      <c r="J513" s="177"/>
      <c r="K513" s="179">
        <f t="shared" si="188"/>
        <v>0.64859999999999995</v>
      </c>
      <c r="L513" s="518">
        <f t="shared" si="186"/>
        <v>0</v>
      </c>
      <c r="M513" s="667">
        <f t="shared" si="187"/>
        <v>100</v>
      </c>
      <c r="N513" s="504">
        <f t="shared" si="163"/>
        <v>2</v>
      </c>
      <c r="O513" s="510"/>
      <c r="P513" s="177">
        <f>[1]JH_2015!L110/1000000</f>
        <v>0.65263899999999997</v>
      </c>
      <c r="Q513" s="699"/>
      <c r="R513" s="708" t="s">
        <v>42</v>
      </c>
      <c r="S513" s="716">
        <f>+T513/P513</f>
        <v>6.9082601560740323E-2</v>
      </c>
      <c r="T513" s="708">
        <f>[1]JH_2015!V110/1000000</f>
        <v>4.5086000000000001E-2</v>
      </c>
      <c r="U513" s="708">
        <v>71.385000000000005</v>
      </c>
      <c r="V513" s="58">
        <v>63.55</v>
      </c>
      <c r="W513" s="58"/>
      <c r="X513" s="58"/>
      <c r="Y513" s="58"/>
      <c r="Z513" s="743">
        <v>5232</v>
      </c>
      <c r="AA513" s="755">
        <f t="shared" si="189"/>
        <v>341.75306857693437</v>
      </c>
      <c r="AB513" s="174"/>
      <c r="AC513" s="174"/>
      <c r="AD513" s="364"/>
      <c r="AE513" s="174"/>
      <c r="AF513" s="174"/>
      <c r="AG513" s="174"/>
      <c r="AH513" s="786">
        <f t="shared" si="190"/>
        <v>0.64859999999999995</v>
      </c>
      <c r="AI513" s="708"/>
      <c r="AJ513" s="708"/>
      <c r="AK513" s="708"/>
      <c r="AL513" s="792"/>
      <c r="AM513" s="177">
        <f t="shared" si="182"/>
        <v>0.65263899999999997</v>
      </c>
      <c r="AN513" s="179">
        <v>0.98799999999999999</v>
      </c>
      <c r="AO513" s="177">
        <f t="shared" si="183"/>
        <v>1.1335</v>
      </c>
      <c r="AP513" s="177">
        <v>1.2789999999999999</v>
      </c>
      <c r="AQ513" s="178">
        <f t="shared" si="184"/>
        <v>0.65263899999999997</v>
      </c>
      <c r="AR513" s="179">
        <v>1.202</v>
      </c>
      <c r="AS513" s="177">
        <f t="shared" si="185"/>
        <v>1.4184999999999999</v>
      </c>
      <c r="AT513" s="177">
        <v>1.635</v>
      </c>
      <c r="AU513" s="177"/>
      <c r="AV513" s="177">
        <v>1.82</v>
      </c>
      <c r="AW513" s="177"/>
      <c r="AX513" s="546">
        <v>-1.069</v>
      </c>
      <c r="AY513" s="142"/>
      <c r="AZ513" s="142"/>
      <c r="BA513" s="118"/>
      <c r="BB513" s="118"/>
      <c r="BC513" s="90"/>
      <c r="BD513" s="90"/>
      <c r="BE513" s="90"/>
      <c r="BF513" s="90"/>
      <c r="BG513" s="90"/>
      <c r="BH513" s="90"/>
      <c r="BI513" s="90"/>
      <c r="BJ513" s="90"/>
      <c r="BK513" s="90"/>
      <c r="BL513" s="90"/>
      <c r="BM513" s="90"/>
      <c r="BN513" s="90"/>
      <c r="BO513" s="90"/>
      <c r="BP513" s="90"/>
      <c r="BQ513" s="90"/>
      <c r="BR513" s="90"/>
      <c r="BS513" s="90"/>
      <c r="BT513" s="90"/>
      <c r="BU513" s="90"/>
      <c r="BV513" s="90"/>
      <c r="BW513" s="90"/>
      <c r="BX513" s="90"/>
      <c r="BY513" s="90"/>
      <c r="BZ513" s="90"/>
      <c r="CA513" s="90"/>
      <c r="CB513" s="90"/>
      <c r="CC513" s="90"/>
      <c r="CD513" s="90"/>
      <c r="CE513" s="90"/>
      <c r="CF513" s="90"/>
      <c r="CG513" s="90"/>
      <c r="CH513" s="90"/>
      <c r="CI513" s="90"/>
      <c r="CJ513" s="90"/>
      <c r="CK513" s="90"/>
      <c r="CL513" s="90"/>
      <c r="CM513" s="90"/>
      <c r="CN513" s="90"/>
      <c r="CO513" s="90"/>
      <c r="CP513" s="90"/>
      <c r="CQ513" s="90"/>
      <c r="CR513" s="90"/>
      <c r="CS513" s="90"/>
      <c r="CT513" s="90"/>
      <c r="CU513" s="90"/>
      <c r="CV513" s="90"/>
      <c r="CW513" s="90"/>
      <c r="CX513" s="90"/>
      <c r="CY513" s="90"/>
      <c r="CZ513" s="90"/>
      <c r="DA513" s="90"/>
      <c r="DB513" s="90"/>
      <c r="DC513" s="90"/>
      <c r="DD513" s="90"/>
      <c r="DE513" s="90"/>
      <c r="DF513" s="90"/>
      <c r="DG513" s="90"/>
      <c r="DH513" s="90"/>
      <c r="DI513" s="90"/>
      <c r="DJ513" s="90"/>
      <c r="DK513" s="90"/>
      <c r="DL513" s="90"/>
      <c r="DM513" s="90"/>
      <c r="DN513" s="90"/>
      <c r="DO513" s="90"/>
      <c r="DP513" s="90"/>
      <c r="DQ513" s="90"/>
      <c r="DR513" s="90"/>
      <c r="DS513" s="90"/>
      <c r="DT513" s="90"/>
      <c r="DU513" s="90"/>
      <c r="DV513" s="90"/>
      <c r="DW513" s="90"/>
      <c r="DX513" s="90"/>
      <c r="DY513" s="90"/>
      <c r="DZ513" s="90"/>
      <c r="EA513" s="90"/>
      <c r="EB513" s="90"/>
      <c r="EC513" s="90"/>
      <c r="ED513" s="90"/>
      <c r="EE513" s="90"/>
      <c r="EF513" s="90"/>
      <c r="EG513" s="90"/>
      <c r="EH513" s="90"/>
      <c r="EI513" s="90"/>
      <c r="EJ513" s="90"/>
      <c r="EK513" s="90"/>
      <c r="EL513" s="90"/>
      <c r="EM513" s="90"/>
      <c r="EN513" s="90"/>
      <c r="EO513" s="90"/>
      <c r="EP513" s="90"/>
      <c r="EQ513" s="90"/>
      <c r="ER513" s="90"/>
      <c r="ES513" s="90"/>
      <c r="ET513" s="90"/>
      <c r="EU513" s="90"/>
      <c r="EV513" s="90"/>
      <c r="EW513" s="90"/>
      <c r="EX513" s="90"/>
      <c r="EY513" s="90"/>
      <c r="EZ513" s="90"/>
      <c r="FA513" s="90"/>
      <c r="FB513" s="90"/>
      <c r="FC513" s="90"/>
      <c r="FD513" s="90"/>
      <c r="FE513" s="90"/>
      <c r="FF513" s="90"/>
      <c r="FG513" s="90"/>
      <c r="FH513" s="90"/>
      <c r="FI513" s="90"/>
      <c r="FJ513" s="90"/>
      <c r="FK513" s="90"/>
      <c r="FL513" s="90"/>
      <c r="FM513" s="90"/>
      <c r="FN513" s="90"/>
      <c r="FO513" s="90"/>
      <c r="FP513" s="90"/>
      <c r="FQ513" s="90"/>
      <c r="FR513" s="90"/>
      <c r="FS513" s="90"/>
      <c r="FT513" s="90"/>
      <c r="FU513" s="90"/>
      <c r="FV513" s="90"/>
      <c r="FW513" s="90"/>
      <c r="FX513" s="90"/>
      <c r="FY513" s="90"/>
      <c r="FZ513" s="90"/>
      <c r="GA513" s="90"/>
      <c r="GB513" s="90"/>
      <c r="GC513" s="90"/>
      <c r="GD513" s="90"/>
      <c r="GE513" s="90"/>
      <c r="GF513" s="90"/>
      <c r="GG513" s="90"/>
      <c r="GH513" s="90"/>
      <c r="GI513" s="90"/>
      <c r="GJ513" s="90"/>
      <c r="GK513" s="90"/>
      <c r="GL513" s="90"/>
      <c r="GM513" s="90"/>
      <c r="GN513" s="90"/>
      <c r="GO513" s="90"/>
      <c r="GP513" s="90"/>
      <c r="GQ513" s="90"/>
      <c r="GR513" s="90"/>
      <c r="GS513" s="90"/>
      <c r="GT513" s="90"/>
      <c r="GU513" s="90"/>
      <c r="GV513" s="90"/>
      <c r="GW513" s="90"/>
      <c r="GX513" s="90"/>
      <c r="GY513" s="90"/>
      <c r="GZ513" s="90"/>
      <c r="HA513" s="90"/>
      <c r="HB513" s="90"/>
      <c r="HC513" s="90"/>
      <c r="HD513" s="90"/>
      <c r="HE513" s="90"/>
      <c r="HF513" s="90"/>
      <c r="HG513" s="90"/>
      <c r="HH513" s="90"/>
      <c r="HI513" s="90"/>
      <c r="HJ513" s="90"/>
      <c r="HK513" s="90"/>
      <c r="HL513" s="90"/>
      <c r="HM513" s="90"/>
      <c r="HN513" s="90"/>
      <c r="HO513" s="90"/>
      <c r="HP513" s="90"/>
      <c r="HQ513" s="90"/>
      <c r="HR513" s="90"/>
      <c r="HS513" s="90"/>
    </row>
    <row r="514" spans="1:227" s="2" customFormat="1" ht="17.05" customHeight="1" thickTop="1" thickBot="1" x14ac:dyDescent="0.45">
      <c r="A514" s="868" t="s">
        <v>38</v>
      </c>
      <c r="B514" s="868" t="s">
        <v>152</v>
      </c>
      <c r="C514" s="888" t="s">
        <v>169</v>
      </c>
      <c r="D514" s="16" t="s">
        <v>175</v>
      </c>
      <c r="E514" s="19"/>
      <c r="F514" s="219"/>
      <c r="G514" s="124"/>
      <c r="H514" s="124">
        <v>2.1600000000000001E-2</v>
      </c>
      <c r="I514" s="124"/>
      <c r="J514" s="124"/>
      <c r="K514" s="179">
        <f t="shared" si="188"/>
        <v>2.1600000000000001E-2</v>
      </c>
      <c r="L514" s="518">
        <f t="shared" si="186"/>
        <v>0</v>
      </c>
      <c r="M514" s="667">
        <f t="shared" si="187"/>
        <v>100</v>
      </c>
      <c r="N514" s="504">
        <f t="shared" ref="N514:N577" si="191">IF(OR(K514="",NOT(ISNUMBER(K514))),1,IF(P514=0,1,IF(P514&gt;K514,2,IF(AT514&gt;K514,3,IF(AU514&gt;K514,4,5)))))</f>
        <v>2</v>
      </c>
      <c r="O514" s="510"/>
      <c r="P514" s="694">
        <f>[1]JH_2015!L111/1000000</f>
        <v>0.11912399999999999</v>
      </c>
      <c r="Q514" s="699"/>
      <c r="R514" s="708" t="s">
        <v>42</v>
      </c>
      <c r="S514" s="716">
        <f>+T514/P514</f>
        <v>0.3177949027903697</v>
      </c>
      <c r="T514" s="708">
        <f>[1]JH_2015!V111/1000000</f>
        <v>3.7857000000000002E-2</v>
      </c>
      <c r="U514" s="58">
        <v>81.19</v>
      </c>
      <c r="V514" s="58">
        <v>61.8</v>
      </c>
      <c r="W514" s="58"/>
      <c r="X514" s="58"/>
      <c r="Y514" s="58"/>
      <c r="Z514" s="743">
        <v>1551</v>
      </c>
      <c r="AA514" s="755">
        <f t="shared" si="189"/>
        <v>210.42367716806658</v>
      </c>
      <c r="AB514" s="174"/>
      <c r="AC514" s="174"/>
      <c r="AD514" s="364"/>
      <c r="AE514" s="174"/>
      <c r="AF514" s="174"/>
      <c r="AG514" s="174"/>
      <c r="AH514" s="786">
        <f t="shared" si="190"/>
        <v>2.1600000000000001E-2</v>
      </c>
      <c r="AI514" s="708"/>
      <c r="AJ514" s="708"/>
      <c r="AK514" s="708"/>
      <c r="AL514" s="792"/>
      <c r="AM514" s="177">
        <f t="shared" si="182"/>
        <v>0.11912399999999999</v>
      </c>
      <c r="AN514" s="179">
        <v>8.4000000000000005E-2</v>
      </c>
      <c r="AO514" s="177">
        <f t="shared" si="183"/>
        <v>9.4500000000000001E-2</v>
      </c>
      <c r="AP514" s="179">
        <v>0.105</v>
      </c>
      <c r="AQ514" s="178">
        <f t="shared" si="184"/>
        <v>0.11912399999999999</v>
      </c>
      <c r="AR514" s="179">
        <v>0.121</v>
      </c>
      <c r="AS514" s="177">
        <f t="shared" si="185"/>
        <v>0.1215</v>
      </c>
      <c r="AT514" s="177">
        <v>0.122</v>
      </c>
      <c r="AU514" s="177"/>
      <c r="AV514" s="179">
        <v>0.13800000000000001</v>
      </c>
      <c r="AW514" s="179"/>
      <c r="AX514" s="547">
        <v>-6.9000000000000006E-2</v>
      </c>
      <c r="AY514" s="142"/>
      <c r="AZ514" s="142"/>
      <c r="BA514" s="118"/>
      <c r="BB514" s="118"/>
      <c r="BC514" s="90"/>
      <c r="BD514" s="90"/>
      <c r="BE514" s="90"/>
      <c r="BF514" s="90"/>
      <c r="BG514" s="90"/>
      <c r="BH514" s="90"/>
      <c r="BI514" s="90"/>
      <c r="BJ514" s="90"/>
      <c r="BK514" s="90"/>
      <c r="BL514" s="90"/>
      <c r="BM514" s="90"/>
      <c r="BN514" s="90"/>
      <c r="BO514" s="90"/>
      <c r="BP514" s="90"/>
      <c r="BQ514" s="90"/>
      <c r="BR514" s="90"/>
      <c r="BS514" s="90"/>
      <c r="BT514" s="90"/>
      <c r="BU514" s="90"/>
      <c r="BV514" s="90"/>
      <c r="BW514" s="90"/>
      <c r="BX514" s="90"/>
      <c r="BY514" s="90"/>
      <c r="BZ514" s="90"/>
      <c r="CA514" s="90"/>
      <c r="CB514" s="90"/>
      <c r="CC514" s="90"/>
      <c r="CD514" s="90"/>
      <c r="CE514" s="90"/>
      <c r="CF514" s="90"/>
      <c r="CG514" s="90"/>
      <c r="CH514" s="90"/>
      <c r="CI514" s="90"/>
      <c r="CJ514" s="90"/>
      <c r="CK514" s="90"/>
      <c r="CL514" s="90"/>
      <c r="CM514" s="90"/>
      <c r="CN514" s="90"/>
      <c r="CO514" s="90"/>
      <c r="CP514" s="90"/>
      <c r="CQ514" s="90"/>
      <c r="CR514" s="90"/>
      <c r="CS514" s="90"/>
      <c r="CT514" s="90"/>
      <c r="CU514" s="90"/>
      <c r="CV514" s="90"/>
      <c r="CW514" s="90"/>
      <c r="CX514" s="90"/>
      <c r="CY514" s="90"/>
      <c r="CZ514" s="90"/>
      <c r="DA514" s="90"/>
      <c r="DB514" s="90"/>
      <c r="DC514" s="90"/>
      <c r="DD514" s="90"/>
      <c r="DE514" s="90"/>
      <c r="DF514" s="90"/>
      <c r="DG514" s="90"/>
      <c r="DH514" s="90"/>
      <c r="DI514" s="90"/>
      <c r="DJ514" s="90"/>
      <c r="DK514" s="90"/>
      <c r="DL514" s="90"/>
      <c r="DM514" s="90"/>
      <c r="DN514" s="90"/>
      <c r="DO514" s="90"/>
      <c r="DP514" s="90"/>
      <c r="DQ514" s="90"/>
      <c r="DR514" s="90"/>
      <c r="DS514" s="90"/>
      <c r="DT514" s="90"/>
      <c r="DU514" s="90"/>
      <c r="DV514" s="90"/>
      <c r="DW514" s="90"/>
      <c r="DX514" s="90"/>
      <c r="DY514" s="90"/>
      <c r="DZ514" s="90"/>
      <c r="EA514" s="90"/>
      <c r="EB514" s="90"/>
      <c r="EC514" s="90"/>
      <c r="ED514" s="90"/>
      <c r="EE514" s="90"/>
      <c r="EF514" s="90"/>
      <c r="EG514" s="90"/>
      <c r="EH514" s="90"/>
      <c r="EI514" s="90"/>
      <c r="EJ514" s="90"/>
      <c r="EK514" s="90"/>
      <c r="EL514" s="90"/>
      <c r="EM514" s="90"/>
      <c r="EN514" s="90"/>
      <c r="EO514" s="90"/>
      <c r="EP514" s="90"/>
      <c r="EQ514" s="90"/>
      <c r="ER514" s="90"/>
      <c r="ES514" s="90"/>
      <c r="ET514" s="90"/>
      <c r="EU514" s="90"/>
      <c r="EV514" s="90"/>
      <c r="EW514" s="90"/>
      <c r="EX514" s="90"/>
      <c r="EY514" s="90"/>
      <c r="EZ514" s="90"/>
      <c r="FA514" s="90"/>
      <c r="FB514" s="90"/>
      <c r="FC514" s="90"/>
      <c r="FD514" s="90"/>
      <c r="FE514" s="90"/>
      <c r="FF514" s="90"/>
      <c r="FG514" s="90"/>
      <c r="FH514" s="90"/>
      <c r="FI514" s="90"/>
      <c r="FJ514" s="90"/>
      <c r="FK514" s="90"/>
      <c r="FL514" s="90"/>
      <c r="FM514" s="90"/>
      <c r="FN514" s="90"/>
      <c r="FO514" s="90"/>
      <c r="FP514" s="90"/>
      <c r="FQ514" s="90"/>
      <c r="FR514" s="90"/>
      <c r="FS514" s="90"/>
      <c r="FT514" s="90"/>
      <c r="FU514" s="90"/>
      <c r="FV514" s="90"/>
      <c r="FW514" s="90"/>
      <c r="FX514" s="90"/>
      <c r="FY514" s="90"/>
      <c r="FZ514" s="90"/>
      <c r="GA514" s="90"/>
      <c r="GB514" s="90"/>
      <c r="GC514" s="90"/>
      <c r="GD514" s="90"/>
      <c r="GE514" s="90"/>
      <c r="GF514" s="90"/>
      <c r="GG514" s="90"/>
      <c r="GH514" s="90"/>
      <c r="GI514" s="90"/>
      <c r="GJ514" s="90"/>
      <c r="GK514" s="90"/>
      <c r="GL514" s="90"/>
      <c r="GM514" s="90"/>
      <c r="GN514" s="90"/>
      <c r="GO514" s="90"/>
      <c r="GP514" s="90"/>
      <c r="GQ514" s="90"/>
      <c r="GR514" s="90"/>
      <c r="GS514" s="90"/>
      <c r="GT514" s="90"/>
      <c r="GU514" s="90"/>
      <c r="GV514" s="90"/>
      <c r="GW514" s="90"/>
      <c r="GX514" s="90"/>
      <c r="GY514" s="90"/>
      <c r="GZ514" s="90"/>
      <c r="HA514" s="90"/>
      <c r="HB514" s="90"/>
      <c r="HC514" s="90"/>
      <c r="HD514" s="90"/>
      <c r="HE514" s="90"/>
      <c r="HF514" s="90"/>
      <c r="HG514" s="90"/>
      <c r="HH514" s="90"/>
      <c r="HI514" s="90"/>
      <c r="HJ514" s="90"/>
      <c r="HK514" s="90"/>
      <c r="HL514" s="90"/>
      <c r="HM514" s="90"/>
      <c r="HN514" s="90"/>
      <c r="HO514" s="90"/>
      <c r="HP514" s="90"/>
      <c r="HQ514" s="90"/>
      <c r="HR514" s="90"/>
      <c r="HS514" s="90"/>
    </row>
    <row r="515" spans="1:227" s="2" customFormat="1" ht="17.05" customHeight="1" thickTop="1" thickBot="1" x14ac:dyDescent="0.45">
      <c r="A515" s="868" t="s">
        <v>38</v>
      </c>
      <c r="B515" s="868" t="s">
        <v>152</v>
      </c>
      <c r="C515" s="888" t="s">
        <v>169</v>
      </c>
      <c r="D515" s="57" t="s">
        <v>176</v>
      </c>
      <c r="E515" s="58"/>
      <c r="F515" s="219"/>
      <c r="G515" s="124"/>
      <c r="H515" s="124">
        <v>0.53456000000000004</v>
      </c>
      <c r="I515" s="124"/>
      <c r="J515" s="124"/>
      <c r="K515" s="177">
        <f t="shared" si="188"/>
        <v>0.53456000000000004</v>
      </c>
      <c r="L515" s="518">
        <f t="shared" si="186"/>
        <v>0</v>
      </c>
      <c r="M515" s="667">
        <f t="shared" si="187"/>
        <v>100</v>
      </c>
      <c r="N515" s="504">
        <f t="shared" si="191"/>
        <v>2</v>
      </c>
      <c r="O515" s="510"/>
      <c r="P515" s="694">
        <f>[1]JH_2015!L112/1000000</f>
        <v>0.62277700000000003</v>
      </c>
      <c r="Q515" s="699"/>
      <c r="R515" s="708" t="s">
        <v>42</v>
      </c>
      <c r="S515" s="716">
        <f>+T515/P515</f>
        <v>0.12350006503130333</v>
      </c>
      <c r="T515" s="708">
        <f>[1]JH_2015!V112/1000000</f>
        <v>7.6912999999999995E-2</v>
      </c>
      <c r="U515" s="58">
        <v>63.11</v>
      </c>
      <c r="V515" s="58">
        <v>62.8</v>
      </c>
      <c r="W515" s="58"/>
      <c r="X515" s="58"/>
      <c r="Y515" s="58"/>
      <c r="Z515" s="743">
        <v>1305</v>
      </c>
      <c r="AA515" s="755">
        <f t="shared" si="189"/>
        <v>1307.4623418884166</v>
      </c>
      <c r="AB515" s="174"/>
      <c r="AC515" s="174"/>
      <c r="AD515" s="364"/>
      <c r="AE515" s="174"/>
      <c r="AF515" s="174"/>
      <c r="AG515" s="174"/>
      <c r="AH515" s="786">
        <f t="shared" si="190"/>
        <v>0.53456000000000004</v>
      </c>
      <c r="AI515" s="708"/>
      <c r="AJ515" s="708"/>
      <c r="AK515" s="708"/>
      <c r="AL515" s="792"/>
      <c r="AM515" s="177">
        <f t="shared" si="182"/>
        <v>0.62277700000000003</v>
      </c>
      <c r="AN515" s="177">
        <v>0.32500000000000001</v>
      </c>
      <c r="AO515" s="177">
        <f t="shared" si="183"/>
        <v>0.36550000000000005</v>
      </c>
      <c r="AP515" s="177">
        <v>0.40600000000000003</v>
      </c>
      <c r="AQ515" s="178">
        <f t="shared" si="184"/>
        <v>0.62277700000000003</v>
      </c>
      <c r="AR515" s="177">
        <v>0.36899999999999999</v>
      </c>
      <c r="AS515" s="177">
        <f t="shared" si="185"/>
        <v>0.42099999999999999</v>
      </c>
      <c r="AT515" s="177">
        <v>0.47299999999999998</v>
      </c>
      <c r="AU515" s="177"/>
      <c r="AV515" s="177">
        <v>0.53500000000000003</v>
      </c>
      <c r="AW515" s="177"/>
      <c r="AX515" s="821">
        <v>-0.26700000000000002</v>
      </c>
      <c r="AY515" s="142"/>
      <c r="AZ515" s="142"/>
      <c r="BA515" s="118"/>
      <c r="BB515" s="118"/>
      <c r="BC515" s="90"/>
      <c r="BD515" s="90"/>
      <c r="BE515" s="90"/>
      <c r="BF515" s="90"/>
      <c r="BG515" s="90"/>
      <c r="BH515" s="90"/>
      <c r="BI515" s="90"/>
      <c r="BJ515" s="90"/>
      <c r="BK515" s="90"/>
      <c r="BL515" s="90"/>
      <c r="BM515" s="90"/>
      <c r="BN515" s="90"/>
      <c r="BO515" s="90"/>
      <c r="BP515" s="90"/>
      <c r="BQ515" s="90"/>
      <c r="BR515" s="90"/>
      <c r="BS515" s="90"/>
      <c r="BT515" s="90"/>
      <c r="BU515" s="90"/>
      <c r="BV515" s="90"/>
      <c r="BW515" s="90"/>
      <c r="BX515" s="90"/>
      <c r="BY515" s="90"/>
      <c r="BZ515" s="90"/>
      <c r="CA515" s="90"/>
      <c r="CB515" s="90"/>
      <c r="CC515" s="90"/>
      <c r="CD515" s="90"/>
      <c r="CE515" s="90"/>
      <c r="CF515" s="90"/>
      <c r="CG515" s="90"/>
      <c r="CH515" s="90"/>
      <c r="CI515" s="90"/>
      <c r="CJ515" s="90"/>
      <c r="CK515" s="90"/>
      <c r="CL515" s="90"/>
      <c r="CM515" s="90"/>
      <c r="CN515" s="90"/>
      <c r="CO515" s="90"/>
      <c r="CP515" s="90"/>
      <c r="CQ515" s="90"/>
      <c r="CR515" s="90"/>
      <c r="CS515" s="90"/>
      <c r="CT515" s="90"/>
      <c r="CU515" s="90"/>
      <c r="CV515" s="90"/>
      <c r="CW515" s="90"/>
      <c r="CX515" s="90"/>
      <c r="CY515" s="90"/>
      <c r="CZ515" s="90"/>
      <c r="DA515" s="90"/>
      <c r="DB515" s="90"/>
      <c r="DC515" s="90"/>
      <c r="DD515" s="90"/>
      <c r="DE515" s="90"/>
      <c r="DF515" s="90"/>
      <c r="DG515" s="90"/>
      <c r="DH515" s="90"/>
      <c r="DI515" s="90"/>
      <c r="DJ515" s="90"/>
      <c r="DK515" s="90"/>
      <c r="DL515" s="90"/>
      <c r="DM515" s="90"/>
      <c r="DN515" s="90"/>
      <c r="DO515" s="90"/>
      <c r="DP515" s="90"/>
      <c r="DQ515" s="90"/>
      <c r="DR515" s="90"/>
      <c r="DS515" s="90"/>
      <c r="DT515" s="90"/>
      <c r="DU515" s="90"/>
      <c r="DV515" s="90"/>
      <c r="DW515" s="90"/>
      <c r="DX515" s="90"/>
      <c r="DY515" s="90"/>
      <c r="DZ515" s="90"/>
      <c r="EA515" s="90"/>
      <c r="EB515" s="90"/>
      <c r="EC515" s="90"/>
      <c r="ED515" s="90"/>
      <c r="EE515" s="90"/>
      <c r="EF515" s="90"/>
      <c r="EG515" s="90"/>
      <c r="EH515" s="90"/>
      <c r="EI515" s="90"/>
      <c r="EJ515" s="90"/>
      <c r="EK515" s="90"/>
      <c r="EL515" s="90"/>
      <c r="EM515" s="90"/>
      <c r="EN515" s="90"/>
      <c r="EO515" s="90"/>
      <c r="EP515" s="90"/>
      <c r="EQ515" s="90"/>
      <c r="ER515" s="90"/>
      <c r="ES515" s="90"/>
      <c r="ET515" s="90"/>
      <c r="EU515" s="90"/>
      <c r="EV515" s="90"/>
      <c r="EW515" s="90"/>
      <c r="EX515" s="90"/>
      <c r="EY515" s="90"/>
      <c r="EZ515" s="90"/>
      <c r="FA515" s="90"/>
      <c r="FB515" s="90"/>
      <c r="FC515" s="90"/>
      <c r="FD515" s="90"/>
      <c r="FE515" s="90"/>
      <c r="FF515" s="90"/>
      <c r="FG515" s="90"/>
      <c r="FH515" s="90"/>
      <c r="FI515" s="90"/>
      <c r="FJ515" s="90"/>
      <c r="FK515" s="90"/>
      <c r="FL515" s="90"/>
      <c r="FM515" s="90"/>
      <c r="FN515" s="90"/>
      <c r="FO515" s="90"/>
      <c r="FP515" s="90"/>
      <c r="FQ515" s="90"/>
      <c r="FR515" s="90"/>
      <c r="FS515" s="90"/>
      <c r="FT515" s="90"/>
      <c r="FU515" s="90"/>
      <c r="FV515" s="90"/>
      <c r="FW515" s="90"/>
      <c r="FX515" s="90"/>
      <c r="FY515" s="90"/>
      <c r="FZ515" s="90"/>
      <c r="GA515" s="90"/>
      <c r="GB515" s="90"/>
      <c r="GC515" s="90"/>
      <c r="GD515" s="90"/>
      <c r="GE515" s="90"/>
      <c r="GF515" s="90"/>
      <c r="GG515" s="90"/>
      <c r="GH515" s="90"/>
      <c r="GI515" s="90"/>
      <c r="GJ515" s="90"/>
      <c r="GK515" s="90"/>
      <c r="GL515" s="90"/>
      <c r="GM515" s="90"/>
      <c r="GN515" s="90"/>
      <c r="GO515" s="90"/>
      <c r="GP515" s="90"/>
      <c r="GQ515" s="90"/>
      <c r="GR515" s="90"/>
      <c r="GS515" s="90"/>
      <c r="GT515" s="90"/>
      <c r="GU515" s="90"/>
      <c r="GV515" s="90"/>
      <c r="GW515" s="90"/>
      <c r="GX515" s="90"/>
      <c r="GY515" s="90"/>
      <c r="GZ515" s="90"/>
      <c r="HA515" s="90"/>
      <c r="HB515" s="90"/>
      <c r="HC515" s="90"/>
      <c r="HD515" s="90"/>
      <c r="HE515" s="90"/>
      <c r="HF515" s="90"/>
      <c r="HG515" s="90"/>
      <c r="HH515" s="90"/>
      <c r="HI515" s="90"/>
      <c r="HJ515" s="90"/>
      <c r="HK515" s="90"/>
      <c r="HL515" s="90"/>
      <c r="HM515" s="90"/>
      <c r="HN515" s="90"/>
      <c r="HO515" s="90"/>
      <c r="HP515" s="90"/>
      <c r="HQ515" s="90"/>
      <c r="HR515" s="90"/>
      <c r="HS515" s="90"/>
    </row>
    <row r="516" spans="1:227" s="2" customFormat="1" ht="17.05" customHeight="1" thickTop="1" x14ac:dyDescent="0.4">
      <c r="A516" s="868" t="s">
        <v>38</v>
      </c>
      <c r="B516" s="868" t="s">
        <v>152</v>
      </c>
      <c r="C516" s="888" t="s">
        <v>169</v>
      </c>
      <c r="D516" s="147" t="s">
        <v>178</v>
      </c>
      <c r="E516" s="148"/>
      <c r="F516" s="219"/>
      <c r="G516" s="124"/>
      <c r="H516" s="124">
        <v>3.6539999999999999</v>
      </c>
      <c r="I516" s="124"/>
      <c r="J516" s="124"/>
      <c r="K516" s="179">
        <f>SUM(F515:J516)</f>
        <v>4.1885599999999998</v>
      </c>
      <c r="L516" s="518">
        <f t="shared" si="186"/>
        <v>0</v>
      </c>
      <c r="M516" s="667">
        <f t="shared" si="187"/>
        <v>87.237618656531126</v>
      </c>
      <c r="N516" s="504">
        <f t="shared" si="191"/>
        <v>3</v>
      </c>
      <c r="O516" s="510"/>
      <c r="P516" s="177">
        <f>[1]JH_2015!L113/1000000</f>
        <v>3.4428000000000001</v>
      </c>
      <c r="Q516" s="699"/>
      <c r="R516" s="708" t="s">
        <v>42</v>
      </c>
      <c r="S516" s="716">
        <f>+T516/P516</f>
        <v>0.3889418496572557</v>
      </c>
      <c r="T516" s="708">
        <f>[1]JH_2015!V113/1000000</f>
        <v>1.3390489999999999</v>
      </c>
      <c r="U516" s="58">
        <v>66.849999999999994</v>
      </c>
      <c r="V516" s="58">
        <v>72.400000000000006</v>
      </c>
      <c r="W516" s="58"/>
      <c r="X516" s="58"/>
      <c r="Y516" s="58"/>
      <c r="Z516" s="743">
        <v>18170</v>
      </c>
      <c r="AA516" s="755">
        <f t="shared" si="189"/>
        <v>519.11550727150734</v>
      </c>
      <c r="AB516" s="174"/>
      <c r="AC516" s="174"/>
      <c r="AD516" s="364"/>
      <c r="AE516" s="174"/>
      <c r="AF516" s="174"/>
      <c r="AG516" s="174"/>
      <c r="AH516" s="786">
        <f t="shared" si="190"/>
        <v>4.1885599999999998</v>
      </c>
      <c r="AI516" s="708"/>
      <c r="AJ516" s="708"/>
      <c r="AK516" s="708"/>
      <c r="AL516" s="792"/>
      <c r="AM516" s="177">
        <f t="shared" si="182"/>
        <v>3.4428000000000001</v>
      </c>
      <c r="AN516" s="177">
        <v>2.8940000000000001</v>
      </c>
      <c r="AO516" s="177">
        <f t="shared" si="183"/>
        <v>3.4184999999999999</v>
      </c>
      <c r="AP516" s="177">
        <v>3.9430000000000001</v>
      </c>
      <c r="AQ516" s="178">
        <f t="shared" si="184"/>
        <v>3.4428000000000001</v>
      </c>
      <c r="AR516" s="177">
        <v>3.85</v>
      </c>
      <c r="AS516" s="177">
        <f t="shared" si="185"/>
        <v>4.7309999999999999</v>
      </c>
      <c r="AT516" s="177">
        <v>5.6120000000000001</v>
      </c>
      <c r="AU516" s="177"/>
      <c r="AV516" s="177">
        <v>6.1150000000000002</v>
      </c>
      <c r="AW516" s="177"/>
      <c r="AX516" s="821">
        <v>-3.5739999999999998</v>
      </c>
      <c r="AY516" s="142"/>
      <c r="AZ516" s="142"/>
      <c r="BA516" s="118"/>
      <c r="BB516" s="118"/>
      <c r="BC516" s="90"/>
      <c r="BD516" s="90"/>
      <c r="BE516" s="90"/>
      <c r="BF516" s="90"/>
      <c r="BG516" s="90"/>
      <c r="BH516" s="90"/>
      <c r="BI516" s="90"/>
      <c r="BJ516" s="90"/>
      <c r="BK516" s="90"/>
      <c r="BL516" s="90"/>
      <c r="BM516" s="90"/>
      <c r="BN516" s="90"/>
      <c r="BO516" s="90"/>
      <c r="BP516" s="90"/>
      <c r="BQ516" s="90"/>
      <c r="BR516" s="90"/>
      <c r="BS516" s="90"/>
      <c r="BT516" s="90"/>
      <c r="BU516" s="90"/>
      <c r="BV516" s="90"/>
      <c r="BW516" s="90"/>
      <c r="BX516" s="90"/>
      <c r="BY516" s="90"/>
      <c r="BZ516" s="90"/>
      <c r="CA516" s="90"/>
      <c r="CB516" s="90"/>
      <c r="CC516" s="90"/>
      <c r="CD516" s="90"/>
      <c r="CE516" s="90"/>
      <c r="CF516" s="90"/>
      <c r="CG516" s="90"/>
      <c r="CH516" s="90"/>
      <c r="CI516" s="90"/>
      <c r="CJ516" s="90"/>
      <c r="CK516" s="90"/>
      <c r="CL516" s="90"/>
      <c r="CM516" s="90"/>
      <c r="CN516" s="90"/>
      <c r="CO516" s="90"/>
      <c r="CP516" s="90"/>
      <c r="CQ516" s="90"/>
      <c r="CR516" s="90"/>
      <c r="CS516" s="90"/>
      <c r="CT516" s="90"/>
      <c r="CU516" s="90"/>
      <c r="CV516" s="90"/>
      <c r="CW516" s="90"/>
      <c r="CX516" s="90"/>
      <c r="CY516" s="90"/>
      <c r="CZ516" s="90"/>
      <c r="DA516" s="90"/>
      <c r="DB516" s="90"/>
      <c r="DC516" s="90"/>
      <c r="DD516" s="90"/>
      <c r="DE516" s="90"/>
      <c r="DF516" s="90"/>
      <c r="DG516" s="90"/>
      <c r="DH516" s="90"/>
      <c r="DI516" s="90"/>
      <c r="DJ516" s="90"/>
      <c r="DK516" s="90"/>
      <c r="DL516" s="90"/>
      <c r="DM516" s="90"/>
      <c r="DN516" s="90"/>
      <c r="DO516" s="90"/>
      <c r="DP516" s="90"/>
      <c r="DQ516" s="90"/>
      <c r="DR516" s="90"/>
      <c r="DS516" s="90"/>
      <c r="DT516" s="90"/>
      <c r="DU516" s="90"/>
      <c r="DV516" s="90"/>
      <c r="DW516" s="90"/>
      <c r="DX516" s="90"/>
      <c r="DY516" s="90"/>
      <c r="DZ516" s="90"/>
      <c r="EA516" s="90"/>
      <c r="EB516" s="90"/>
      <c r="EC516" s="90"/>
      <c r="ED516" s="90"/>
      <c r="EE516" s="90"/>
      <c r="EF516" s="90"/>
      <c r="EG516" s="90"/>
      <c r="EH516" s="90"/>
      <c r="EI516" s="90"/>
      <c r="EJ516" s="90"/>
      <c r="EK516" s="90"/>
      <c r="EL516" s="90"/>
      <c r="EM516" s="90"/>
      <c r="EN516" s="90"/>
      <c r="EO516" s="90"/>
      <c r="EP516" s="90"/>
      <c r="EQ516" s="90"/>
      <c r="ER516" s="90"/>
      <c r="ES516" s="90"/>
      <c r="ET516" s="90"/>
      <c r="EU516" s="90"/>
      <c r="EV516" s="90"/>
      <c r="EW516" s="90"/>
      <c r="EX516" s="90"/>
      <c r="EY516" s="90"/>
      <c r="EZ516" s="90"/>
      <c r="FA516" s="90"/>
      <c r="FB516" s="90"/>
      <c r="FC516" s="90"/>
      <c r="FD516" s="90"/>
      <c r="FE516" s="90"/>
      <c r="FF516" s="90"/>
      <c r="FG516" s="90"/>
      <c r="FH516" s="90"/>
      <c r="FI516" s="90"/>
      <c r="FJ516" s="90"/>
      <c r="FK516" s="90"/>
      <c r="FL516" s="90"/>
      <c r="FM516" s="90"/>
      <c r="FN516" s="90"/>
      <c r="FO516" s="90"/>
      <c r="FP516" s="90"/>
      <c r="FQ516" s="90"/>
      <c r="FR516" s="90"/>
      <c r="FS516" s="90"/>
      <c r="FT516" s="90"/>
      <c r="FU516" s="90"/>
      <c r="FV516" s="90"/>
      <c r="FW516" s="90"/>
      <c r="FX516" s="90"/>
      <c r="FY516" s="90"/>
      <c r="FZ516" s="90"/>
      <c r="GA516" s="90"/>
      <c r="GB516" s="90"/>
      <c r="GC516" s="90"/>
      <c r="GD516" s="90"/>
      <c r="GE516" s="90"/>
      <c r="GF516" s="90"/>
      <c r="GG516" s="90"/>
      <c r="GH516" s="90"/>
      <c r="GI516" s="90"/>
      <c r="GJ516" s="90"/>
      <c r="GK516" s="90"/>
      <c r="GL516" s="90"/>
      <c r="GM516" s="90"/>
      <c r="GN516" s="90"/>
      <c r="GO516" s="90"/>
      <c r="GP516" s="90"/>
      <c r="GQ516" s="90"/>
      <c r="GR516" s="90"/>
      <c r="GS516" s="90"/>
      <c r="GT516" s="90"/>
      <c r="GU516" s="90"/>
      <c r="GV516" s="90"/>
      <c r="GW516" s="90"/>
      <c r="GX516" s="90"/>
      <c r="GY516" s="90"/>
      <c r="GZ516" s="90"/>
      <c r="HA516" s="90"/>
      <c r="HB516" s="90"/>
      <c r="HC516" s="90"/>
      <c r="HD516" s="90"/>
      <c r="HE516" s="90"/>
      <c r="HF516" s="90"/>
      <c r="HG516" s="90"/>
      <c r="HH516" s="90"/>
      <c r="HI516" s="90"/>
      <c r="HJ516" s="90"/>
      <c r="HK516" s="90"/>
      <c r="HL516" s="90"/>
      <c r="HM516" s="90"/>
      <c r="HN516" s="90"/>
      <c r="HO516" s="90"/>
      <c r="HP516" s="90"/>
      <c r="HQ516" s="90"/>
      <c r="HR516" s="90"/>
      <c r="HS516" s="90"/>
    </row>
    <row r="517" spans="1:227" s="2" customFormat="1" ht="17.05" customHeight="1" x14ac:dyDescent="0.4">
      <c r="A517" s="868" t="s">
        <v>198</v>
      </c>
      <c r="B517" s="868" t="s">
        <v>238</v>
      </c>
      <c r="C517" s="889" t="s">
        <v>254</v>
      </c>
      <c r="D517" s="168" t="s">
        <v>258</v>
      </c>
      <c r="E517" s="433" t="s">
        <v>1759</v>
      </c>
      <c r="F517" s="178"/>
      <c r="G517" s="177"/>
      <c r="H517" s="177"/>
      <c r="I517" s="177"/>
      <c r="J517" s="177"/>
      <c r="K517" s="179"/>
      <c r="L517" s="518" t="s">
        <v>1760</v>
      </c>
      <c r="M517" s="667" t="s">
        <v>1763</v>
      </c>
      <c r="N517" s="504">
        <f t="shared" si="191"/>
        <v>1</v>
      </c>
      <c r="O517" s="58"/>
      <c r="P517" s="177">
        <v>2.16</v>
      </c>
      <c r="Q517" s="222" t="s">
        <v>42</v>
      </c>
      <c r="R517" s="58"/>
      <c r="S517" s="220" t="s">
        <v>202</v>
      </c>
      <c r="T517" s="220" t="s">
        <v>202</v>
      </c>
      <c r="U517" s="368">
        <v>58</v>
      </c>
      <c r="V517" s="58"/>
      <c r="W517" s="368">
        <v>58</v>
      </c>
      <c r="X517" s="58"/>
      <c r="Y517" s="58"/>
      <c r="Z517" s="743">
        <v>106485</v>
      </c>
      <c r="AA517" s="234">
        <v>55.574101696746801</v>
      </c>
      <c r="AB517" s="763">
        <f t="shared" ref="AB517:AB524" si="192">O517/AA517*1000000/365*1000</f>
        <v>0</v>
      </c>
      <c r="AC517" s="213"/>
      <c r="AD517" s="213"/>
      <c r="AE517" s="368" t="s">
        <v>208</v>
      </c>
      <c r="AF517" s="213" t="s">
        <v>42</v>
      </c>
      <c r="AG517" s="213"/>
      <c r="AH517" s="582"/>
      <c r="AI517" s="213"/>
      <c r="AJ517" s="213"/>
      <c r="AK517" s="213"/>
      <c r="AL517" s="582"/>
      <c r="AM517" s="179">
        <f t="shared" ref="AM517:AM524" si="193">K517</f>
        <v>0</v>
      </c>
      <c r="AN517" s="177">
        <v>2.16</v>
      </c>
      <c r="AO517" s="177">
        <v>2.16</v>
      </c>
      <c r="AP517" s="177">
        <v>2.16</v>
      </c>
      <c r="AQ517" s="178">
        <v>2.16</v>
      </c>
      <c r="AR517" s="179">
        <f t="shared" ref="AR517:AR524" si="194">AN517</f>
        <v>2.16</v>
      </c>
      <c r="AS517" s="177">
        <v>2.16</v>
      </c>
      <c r="AT517" s="179">
        <f t="shared" ref="AT517:AT524" si="195">AVERAGE(AS517,AV517)</f>
        <v>2.16</v>
      </c>
      <c r="AU517" s="179"/>
      <c r="AV517" s="177">
        <v>2.16</v>
      </c>
      <c r="AW517" s="177"/>
      <c r="AX517" s="546">
        <v>2.16</v>
      </c>
      <c r="AY517" s="832">
        <v>-9.1999999999999993</v>
      </c>
      <c r="AZ517" s="164"/>
      <c r="BA517" s="165"/>
      <c r="BB517" s="167"/>
      <c r="BC517" s="120"/>
      <c r="BD517" s="90"/>
      <c r="BE517" s="90"/>
      <c r="BF517" s="90"/>
      <c r="BG517" s="90"/>
      <c r="BH517" s="90"/>
      <c r="BI517" s="90"/>
      <c r="BJ517" s="90"/>
      <c r="BK517" s="90"/>
      <c r="BL517" s="90"/>
      <c r="BM517" s="167"/>
      <c r="BN517" s="167"/>
      <c r="BO517" s="167"/>
      <c r="BP517" s="167"/>
      <c r="BQ517" s="167"/>
      <c r="BR517" s="167"/>
      <c r="BS517" s="167"/>
      <c r="BT517" s="167"/>
      <c r="BU517" s="167"/>
      <c r="BV517" s="167"/>
      <c r="BW517" s="167"/>
      <c r="BX517" s="167"/>
      <c r="BY517" s="167"/>
      <c r="BZ517" s="167"/>
      <c r="CA517" s="167"/>
      <c r="CB517" s="167"/>
      <c r="CC517" s="167"/>
      <c r="CD517" s="167"/>
      <c r="CE517" s="167"/>
      <c r="CF517" s="167"/>
      <c r="CG517" s="167"/>
      <c r="CH517" s="167"/>
      <c r="CI517" s="167"/>
      <c r="CJ517" s="167"/>
      <c r="CK517" s="167"/>
      <c r="CL517" s="167"/>
      <c r="CM517" s="167"/>
      <c r="CN517" s="167"/>
      <c r="CO517" s="167"/>
      <c r="CP517" s="167"/>
      <c r="CQ517" s="167"/>
      <c r="CR517" s="167"/>
      <c r="CS517" s="167"/>
      <c r="CT517" s="167"/>
      <c r="CU517" s="167"/>
      <c r="CV517" s="167"/>
      <c r="CW517" s="167"/>
      <c r="CX517" s="167"/>
      <c r="CY517" s="167"/>
      <c r="CZ517" s="167"/>
      <c r="DA517" s="167"/>
      <c r="DB517" s="167"/>
      <c r="DC517" s="167"/>
      <c r="DD517" s="167"/>
      <c r="DE517" s="167"/>
      <c r="DF517" s="167"/>
      <c r="DG517" s="167"/>
      <c r="DH517" s="167"/>
      <c r="DI517" s="167"/>
      <c r="DJ517" s="167"/>
      <c r="DK517" s="167"/>
      <c r="DL517" s="167"/>
      <c r="DM517" s="167"/>
      <c r="DN517" s="167"/>
      <c r="DO517" s="167"/>
      <c r="DP517" s="167"/>
      <c r="DQ517" s="167"/>
      <c r="DR517" s="167"/>
      <c r="DS517" s="167"/>
      <c r="DT517" s="167"/>
      <c r="DU517" s="167"/>
      <c r="DV517" s="167"/>
      <c r="DW517" s="167"/>
      <c r="DX517" s="167"/>
      <c r="DY517" s="167"/>
      <c r="DZ517" s="167"/>
      <c r="EA517" s="167"/>
      <c r="EB517" s="167"/>
      <c r="EC517" s="167"/>
      <c r="ED517" s="167"/>
      <c r="EE517" s="167"/>
      <c r="EF517" s="167"/>
      <c r="EG517" s="167"/>
      <c r="EH517" s="167"/>
      <c r="EI517" s="167"/>
      <c r="EJ517" s="167"/>
      <c r="EK517" s="167"/>
      <c r="EL517" s="167"/>
      <c r="EM517" s="167"/>
      <c r="EN517" s="167"/>
      <c r="EO517" s="167"/>
      <c r="EP517" s="167"/>
      <c r="EQ517" s="167"/>
      <c r="ER517" s="167"/>
      <c r="ES517" s="167"/>
      <c r="ET517" s="167"/>
      <c r="EU517" s="167"/>
      <c r="EV517" s="167"/>
      <c r="EW517" s="167"/>
      <c r="EX517" s="167"/>
      <c r="EY517" s="167"/>
      <c r="EZ517" s="167"/>
      <c r="FA517" s="167"/>
      <c r="FB517" s="167"/>
      <c r="FC517" s="167"/>
      <c r="FD517" s="167"/>
      <c r="FE517" s="167"/>
      <c r="FF517" s="167"/>
      <c r="FG517" s="167"/>
      <c r="FH517" s="167"/>
      <c r="FI517" s="167"/>
      <c r="FJ517" s="167"/>
      <c r="FK517" s="167"/>
      <c r="FL517" s="167"/>
      <c r="FM517" s="167"/>
      <c r="FN517" s="167"/>
      <c r="FO517" s="167"/>
      <c r="FP517" s="167"/>
      <c r="FQ517" s="167"/>
      <c r="FR517" s="167"/>
      <c r="FS517" s="167"/>
      <c r="FT517" s="167"/>
      <c r="FU517" s="167"/>
      <c r="FV517" s="167"/>
      <c r="FW517" s="167"/>
      <c r="FX517" s="167"/>
      <c r="FY517" s="167"/>
      <c r="FZ517" s="167"/>
      <c r="GA517" s="167"/>
      <c r="GB517" s="167"/>
      <c r="GC517" s="167"/>
      <c r="GD517" s="167"/>
      <c r="GE517" s="167"/>
      <c r="GF517" s="167"/>
      <c r="GG517" s="167"/>
      <c r="GH517" s="167"/>
      <c r="GI517" s="167"/>
      <c r="GJ517" s="167"/>
      <c r="GK517" s="167"/>
      <c r="GL517" s="167"/>
      <c r="GM517" s="167"/>
      <c r="GN517" s="167"/>
      <c r="GO517" s="167"/>
      <c r="GP517" s="167"/>
      <c r="GQ517" s="167"/>
      <c r="GR517" s="167"/>
      <c r="GS517" s="167"/>
      <c r="GT517" s="167"/>
      <c r="GU517" s="167"/>
      <c r="GV517" s="167"/>
      <c r="GW517" s="167"/>
      <c r="GX517" s="167"/>
      <c r="GY517" s="167"/>
      <c r="GZ517" s="167"/>
      <c r="HA517" s="167"/>
      <c r="HB517" s="167"/>
      <c r="HC517" s="167"/>
      <c r="HD517" s="167"/>
      <c r="HE517" s="167"/>
      <c r="HF517" s="167"/>
      <c r="HG517" s="167"/>
      <c r="HH517" s="167"/>
      <c r="HI517" s="167"/>
      <c r="HJ517" s="167"/>
      <c r="HK517" s="167"/>
      <c r="HL517" s="167"/>
      <c r="HM517" s="167"/>
      <c r="HN517" s="167"/>
      <c r="HO517" s="167"/>
      <c r="HP517" s="167"/>
      <c r="HQ517" s="167"/>
      <c r="HR517" s="167"/>
      <c r="HS517" s="167"/>
    </row>
    <row r="518" spans="1:227" s="2" customFormat="1" ht="17.05" customHeight="1" x14ac:dyDescent="0.4">
      <c r="A518" s="868" t="s">
        <v>198</v>
      </c>
      <c r="B518" s="868" t="s">
        <v>238</v>
      </c>
      <c r="C518" s="889" t="s">
        <v>254</v>
      </c>
      <c r="D518" s="168" t="s">
        <v>259</v>
      </c>
      <c r="E518" s="433" t="s">
        <v>1759</v>
      </c>
      <c r="F518" s="178"/>
      <c r="G518" s="177"/>
      <c r="H518" s="177"/>
      <c r="I518" s="177"/>
      <c r="J518" s="177"/>
      <c r="K518" s="179"/>
      <c r="L518" s="518" t="s">
        <v>1760</v>
      </c>
      <c r="M518" s="667" t="s">
        <v>1763</v>
      </c>
      <c r="N518" s="504">
        <f t="shared" si="191"/>
        <v>1</v>
      </c>
      <c r="O518" s="58"/>
      <c r="P518" s="177">
        <v>7.08</v>
      </c>
      <c r="Q518" s="222" t="s">
        <v>42</v>
      </c>
      <c r="R518" s="58"/>
      <c r="S518" s="220" t="s">
        <v>202</v>
      </c>
      <c r="T518" s="220" t="s">
        <v>202</v>
      </c>
      <c r="U518" s="368">
        <v>58</v>
      </c>
      <c r="V518" s="58"/>
      <c r="W518" s="368">
        <v>58</v>
      </c>
      <c r="X518" s="58"/>
      <c r="Y518" s="58"/>
      <c r="Z518" s="743">
        <v>50286</v>
      </c>
      <c r="AA518" s="234">
        <v>385.73877965979796</v>
      </c>
      <c r="AB518" s="763">
        <f t="shared" si="192"/>
        <v>0</v>
      </c>
      <c r="AC518" s="213"/>
      <c r="AD518" s="213"/>
      <c r="AE518" s="368"/>
      <c r="AF518" s="213"/>
      <c r="AG518" s="213"/>
      <c r="AH518" s="582"/>
      <c r="AI518" s="213"/>
      <c r="AJ518" s="213"/>
      <c r="AK518" s="213"/>
      <c r="AL518" s="582"/>
      <c r="AM518" s="179">
        <f t="shared" si="193"/>
        <v>0</v>
      </c>
      <c r="AN518" s="177">
        <v>7.08</v>
      </c>
      <c r="AO518" s="177">
        <v>7.08</v>
      </c>
      <c r="AP518" s="177">
        <v>7.08</v>
      </c>
      <c r="AQ518" s="178">
        <v>7.08</v>
      </c>
      <c r="AR518" s="179">
        <f t="shared" si="194"/>
        <v>7.08</v>
      </c>
      <c r="AS518" s="177">
        <v>7.08</v>
      </c>
      <c r="AT518" s="179">
        <f t="shared" si="195"/>
        <v>7.08</v>
      </c>
      <c r="AU518" s="179"/>
      <c r="AV518" s="177">
        <v>7.08</v>
      </c>
      <c r="AW518" s="177"/>
      <c r="AX518" s="546">
        <v>7.08</v>
      </c>
      <c r="AY518" s="832">
        <v>-9.1999999999999993</v>
      </c>
      <c r="AZ518" s="164"/>
      <c r="BA518" s="165"/>
      <c r="BB518" s="167"/>
      <c r="BC518" s="120"/>
      <c r="BD518" s="90"/>
      <c r="BE518" s="90"/>
      <c r="BF518" s="90"/>
      <c r="BG518" s="90"/>
      <c r="BH518" s="90"/>
      <c r="BI518" s="90"/>
      <c r="BJ518" s="90"/>
      <c r="BK518" s="90"/>
      <c r="BL518" s="90"/>
      <c r="BM518" s="167"/>
      <c r="BN518" s="167"/>
      <c r="BO518" s="167"/>
      <c r="BP518" s="167"/>
      <c r="BQ518" s="167"/>
      <c r="BR518" s="167"/>
      <c r="BS518" s="167"/>
      <c r="BT518" s="167"/>
      <c r="BU518" s="167"/>
      <c r="BV518" s="167"/>
      <c r="BW518" s="167"/>
      <c r="BX518" s="167"/>
      <c r="BY518" s="167"/>
      <c r="BZ518" s="167"/>
      <c r="CA518" s="167"/>
      <c r="CB518" s="167"/>
      <c r="CC518" s="167"/>
      <c r="CD518" s="167"/>
      <c r="CE518" s="167"/>
      <c r="CF518" s="167"/>
      <c r="CG518" s="167"/>
      <c r="CH518" s="167"/>
      <c r="CI518" s="167"/>
      <c r="CJ518" s="167"/>
      <c r="CK518" s="167"/>
      <c r="CL518" s="167"/>
      <c r="CM518" s="167"/>
      <c r="CN518" s="167"/>
      <c r="CO518" s="167"/>
      <c r="CP518" s="167"/>
      <c r="CQ518" s="167"/>
      <c r="CR518" s="167"/>
      <c r="CS518" s="167"/>
      <c r="CT518" s="167"/>
      <c r="CU518" s="167"/>
      <c r="CV518" s="167"/>
      <c r="CW518" s="167"/>
      <c r="CX518" s="167"/>
      <c r="CY518" s="167"/>
      <c r="CZ518" s="167"/>
      <c r="DA518" s="167"/>
      <c r="DB518" s="167"/>
      <c r="DC518" s="167"/>
      <c r="DD518" s="167"/>
      <c r="DE518" s="167"/>
      <c r="DF518" s="167"/>
      <c r="DG518" s="167"/>
      <c r="DH518" s="167"/>
      <c r="DI518" s="167"/>
      <c r="DJ518" s="167"/>
      <c r="DK518" s="167"/>
      <c r="DL518" s="167"/>
      <c r="DM518" s="167"/>
      <c r="DN518" s="167"/>
      <c r="DO518" s="167"/>
      <c r="DP518" s="167"/>
      <c r="DQ518" s="167"/>
      <c r="DR518" s="167"/>
      <c r="DS518" s="167"/>
      <c r="DT518" s="167"/>
      <c r="DU518" s="167"/>
      <c r="DV518" s="167"/>
      <c r="DW518" s="167"/>
      <c r="DX518" s="167"/>
      <c r="DY518" s="167"/>
      <c r="DZ518" s="167"/>
      <c r="EA518" s="167"/>
      <c r="EB518" s="167"/>
      <c r="EC518" s="167"/>
      <c r="ED518" s="167"/>
      <c r="EE518" s="167"/>
      <c r="EF518" s="167"/>
      <c r="EG518" s="167"/>
      <c r="EH518" s="167"/>
      <c r="EI518" s="167"/>
      <c r="EJ518" s="167"/>
      <c r="EK518" s="167"/>
      <c r="EL518" s="167"/>
      <c r="EM518" s="167"/>
      <c r="EN518" s="167"/>
      <c r="EO518" s="167"/>
      <c r="EP518" s="167"/>
      <c r="EQ518" s="167"/>
      <c r="ER518" s="167"/>
      <c r="ES518" s="167"/>
      <c r="ET518" s="167"/>
      <c r="EU518" s="167"/>
      <c r="EV518" s="167"/>
      <c r="EW518" s="167"/>
      <c r="EX518" s="167"/>
      <c r="EY518" s="167"/>
      <c r="EZ518" s="167"/>
      <c r="FA518" s="167"/>
      <c r="FB518" s="167"/>
      <c r="FC518" s="167"/>
      <c r="FD518" s="167"/>
      <c r="FE518" s="167"/>
      <c r="FF518" s="167"/>
      <c r="FG518" s="167"/>
      <c r="FH518" s="167"/>
      <c r="FI518" s="167"/>
      <c r="FJ518" s="167"/>
      <c r="FK518" s="167"/>
      <c r="FL518" s="167"/>
      <c r="FM518" s="167"/>
      <c r="FN518" s="167"/>
      <c r="FO518" s="167"/>
      <c r="FP518" s="167"/>
      <c r="FQ518" s="167"/>
      <c r="FR518" s="167"/>
      <c r="FS518" s="167"/>
      <c r="FT518" s="167"/>
      <c r="FU518" s="167"/>
      <c r="FV518" s="167"/>
      <c r="FW518" s="167"/>
      <c r="FX518" s="167"/>
      <c r="FY518" s="167"/>
      <c r="FZ518" s="167"/>
      <c r="GA518" s="167"/>
      <c r="GB518" s="167"/>
      <c r="GC518" s="167"/>
      <c r="GD518" s="167"/>
      <c r="GE518" s="167"/>
      <c r="GF518" s="167"/>
      <c r="GG518" s="167"/>
      <c r="GH518" s="167"/>
      <c r="GI518" s="167"/>
      <c r="GJ518" s="167"/>
      <c r="GK518" s="167"/>
      <c r="GL518" s="167"/>
      <c r="GM518" s="167"/>
      <c r="GN518" s="167"/>
      <c r="GO518" s="167"/>
      <c r="GP518" s="167"/>
      <c r="GQ518" s="167"/>
      <c r="GR518" s="167"/>
      <c r="GS518" s="167"/>
      <c r="GT518" s="167"/>
      <c r="GU518" s="167"/>
      <c r="GV518" s="167"/>
      <c r="GW518" s="167"/>
      <c r="GX518" s="167"/>
      <c r="GY518" s="167"/>
      <c r="GZ518" s="167"/>
      <c r="HA518" s="167"/>
      <c r="HB518" s="167"/>
      <c r="HC518" s="167"/>
      <c r="HD518" s="167"/>
      <c r="HE518" s="167"/>
      <c r="HF518" s="167"/>
      <c r="HG518" s="167"/>
      <c r="HH518" s="167"/>
      <c r="HI518" s="167"/>
      <c r="HJ518" s="167"/>
      <c r="HK518" s="167"/>
      <c r="HL518" s="167"/>
      <c r="HM518" s="167"/>
      <c r="HN518" s="167"/>
      <c r="HO518" s="167"/>
      <c r="HP518" s="167"/>
      <c r="HQ518" s="167"/>
      <c r="HR518" s="167"/>
      <c r="HS518" s="167"/>
    </row>
    <row r="519" spans="1:227" s="2" customFormat="1" ht="17.05" customHeight="1" x14ac:dyDescent="0.4">
      <c r="A519" s="868" t="s">
        <v>198</v>
      </c>
      <c r="B519" s="868" t="s">
        <v>238</v>
      </c>
      <c r="C519" s="889" t="s">
        <v>254</v>
      </c>
      <c r="D519" s="168" t="s">
        <v>260</v>
      </c>
      <c r="E519" s="433" t="s">
        <v>1759</v>
      </c>
      <c r="F519" s="178"/>
      <c r="G519" s="177"/>
      <c r="H519" s="177"/>
      <c r="I519" s="177"/>
      <c r="J519" s="177"/>
      <c r="K519" s="179"/>
      <c r="L519" s="518" t="s">
        <v>1760</v>
      </c>
      <c r="M519" s="667" t="s">
        <v>1763</v>
      </c>
      <c r="N519" s="504">
        <f t="shared" si="191"/>
        <v>1</v>
      </c>
      <c r="O519" s="58"/>
      <c r="P519" s="177">
        <v>1.76</v>
      </c>
      <c r="Q519" s="222" t="s">
        <v>42</v>
      </c>
      <c r="R519" s="58"/>
      <c r="S519" s="220" t="s">
        <v>202</v>
      </c>
      <c r="T519" s="220" t="s">
        <v>202</v>
      </c>
      <c r="U519" s="368">
        <v>58</v>
      </c>
      <c r="V519" s="58"/>
      <c r="W519" s="368">
        <v>58</v>
      </c>
      <c r="X519" s="58"/>
      <c r="Y519" s="58"/>
      <c r="Z519" s="743">
        <v>88376</v>
      </c>
      <c r="AA519" s="234">
        <v>54.561394589245701</v>
      </c>
      <c r="AB519" s="763">
        <f t="shared" si="192"/>
        <v>0</v>
      </c>
      <c r="AC519" s="213"/>
      <c r="AD519" s="213"/>
      <c r="AE519" s="368"/>
      <c r="AF519" s="213"/>
      <c r="AG519" s="213"/>
      <c r="AH519" s="582"/>
      <c r="AI519" s="213"/>
      <c r="AJ519" s="213"/>
      <c r="AK519" s="213"/>
      <c r="AL519" s="582"/>
      <c r="AM519" s="179">
        <f t="shared" si="193"/>
        <v>0</v>
      </c>
      <c r="AN519" s="177">
        <v>1.76</v>
      </c>
      <c r="AO519" s="177">
        <v>1.76</v>
      </c>
      <c r="AP519" s="177">
        <v>1.76</v>
      </c>
      <c r="AQ519" s="178">
        <v>1.76</v>
      </c>
      <c r="AR519" s="179">
        <f t="shared" si="194"/>
        <v>1.76</v>
      </c>
      <c r="AS519" s="177">
        <v>1.76</v>
      </c>
      <c r="AT519" s="179">
        <f t="shared" si="195"/>
        <v>1.76</v>
      </c>
      <c r="AU519" s="179"/>
      <c r="AV519" s="177">
        <v>1.76</v>
      </c>
      <c r="AW519" s="177"/>
      <c r="AX519" s="546">
        <v>1.76</v>
      </c>
      <c r="AY519" s="832">
        <v>-9.1999999999999993</v>
      </c>
      <c r="AZ519" s="164"/>
      <c r="BA519" s="165"/>
      <c r="BB519" s="167"/>
      <c r="BC519" s="120"/>
      <c r="BD519" s="90"/>
      <c r="BE519" s="90"/>
      <c r="BF519" s="90"/>
      <c r="BG519" s="90"/>
      <c r="BH519" s="90"/>
      <c r="BI519" s="90"/>
      <c r="BJ519" s="90"/>
      <c r="BK519" s="90"/>
      <c r="BL519" s="90"/>
      <c r="BM519" s="167"/>
      <c r="BN519" s="167"/>
      <c r="BO519" s="167"/>
      <c r="BP519" s="167"/>
      <c r="BQ519" s="167"/>
      <c r="BR519" s="167"/>
      <c r="BS519" s="167"/>
      <c r="BT519" s="167"/>
      <c r="BU519" s="167"/>
      <c r="BV519" s="167"/>
      <c r="BW519" s="167"/>
      <c r="BX519" s="167"/>
      <c r="BY519" s="167"/>
      <c r="BZ519" s="167"/>
      <c r="CA519" s="167"/>
      <c r="CB519" s="167"/>
      <c r="CC519" s="167"/>
      <c r="CD519" s="167"/>
      <c r="CE519" s="167"/>
      <c r="CF519" s="167"/>
      <c r="CG519" s="167"/>
      <c r="CH519" s="167"/>
      <c r="CI519" s="167"/>
      <c r="CJ519" s="167"/>
      <c r="CK519" s="167"/>
      <c r="CL519" s="167"/>
      <c r="CM519" s="167"/>
      <c r="CN519" s="167"/>
      <c r="CO519" s="167"/>
      <c r="CP519" s="167"/>
      <c r="CQ519" s="167"/>
      <c r="CR519" s="167"/>
      <c r="CS519" s="167"/>
      <c r="CT519" s="167"/>
      <c r="CU519" s="167"/>
      <c r="CV519" s="167"/>
      <c r="CW519" s="167"/>
      <c r="CX519" s="167"/>
      <c r="CY519" s="167"/>
      <c r="CZ519" s="167"/>
      <c r="DA519" s="167"/>
      <c r="DB519" s="167"/>
      <c r="DC519" s="167"/>
      <c r="DD519" s="167"/>
      <c r="DE519" s="167"/>
      <c r="DF519" s="167"/>
      <c r="DG519" s="167"/>
      <c r="DH519" s="167"/>
      <c r="DI519" s="167"/>
      <c r="DJ519" s="167"/>
      <c r="DK519" s="167"/>
      <c r="DL519" s="167"/>
      <c r="DM519" s="167"/>
      <c r="DN519" s="167"/>
      <c r="DO519" s="167"/>
      <c r="DP519" s="167"/>
      <c r="DQ519" s="167"/>
      <c r="DR519" s="167"/>
      <c r="DS519" s="167"/>
      <c r="DT519" s="167"/>
      <c r="DU519" s="167"/>
      <c r="DV519" s="167"/>
      <c r="DW519" s="167"/>
      <c r="DX519" s="167"/>
      <c r="DY519" s="167"/>
      <c r="DZ519" s="167"/>
      <c r="EA519" s="167"/>
      <c r="EB519" s="167"/>
      <c r="EC519" s="167"/>
      <c r="ED519" s="167"/>
      <c r="EE519" s="167"/>
      <c r="EF519" s="167"/>
      <c r="EG519" s="167"/>
      <c r="EH519" s="167"/>
      <c r="EI519" s="167"/>
      <c r="EJ519" s="167"/>
      <c r="EK519" s="167"/>
      <c r="EL519" s="167"/>
      <c r="EM519" s="167"/>
      <c r="EN519" s="167"/>
      <c r="EO519" s="167"/>
      <c r="EP519" s="167"/>
      <c r="EQ519" s="167"/>
      <c r="ER519" s="167"/>
      <c r="ES519" s="167"/>
      <c r="ET519" s="167"/>
      <c r="EU519" s="167"/>
      <c r="EV519" s="167"/>
      <c r="EW519" s="167"/>
      <c r="EX519" s="167"/>
      <c r="EY519" s="167"/>
      <c r="EZ519" s="167"/>
      <c r="FA519" s="167"/>
      <c r="FB519" s="167"/>
      <c r="FC519" s="167"/>
      <c r="FD519" s="167"/>
      <c r="FE519" s="167"/>
      <c r="FF519" s="167"/>
      <c r="FG519" s="167"/>
      <c r="FH519" s="167"/>
      <c r="FI519" s="167"/>
      <c r="FJ519" s="167"/>
      <c r="FK519" s="167"/>
      <c r="FL519" s="167"/>
      <c r="FM519" s="167"/>
      <c r="FN519" s="167"/>
      <c r="FO519" s="167"/>
      <c r="FP519" s="167"/>
      <c r="FQ519" s="167"/>
      <c r="FR519" s="167"/>
      <c r="FS519" s="167"/>
      <c r="FT519" s="167"/>
      <c r="FU519" s="167"/>
      <c r="FV519" s="167"/>
      <c r="FW519" s="167"/>
      <c r="FX519" s="167"/>
      <c r="FY519" s="167"/>
      <c r="FZ519" s="167"/>
      <c r="GA519" s="167"/>
      <c r="GB519" s="167"/>
      <c r="GC519" s="167"/>
      <c r="GD519" s="167"/>
      <c r="GE519" s="167"/>
      <c r="GF519" s="167"/>
      <c r="GG519" s="167"/>
      <c r="GH519" s="167"/>
      <c r="GI519" s="167"/>
      <c r="GJ519" s="167"/>
      <c r="GK519" s="167"/>
      <c r="GL519" s="167"/>
      <c r="GM519" s="167"/>
      <c r="GN519" s="167"/>
      <c r="GO519" s="167"/>
      <c r="GP519" s="167"/>
      <c r="GQ519" s="167"/>
      <c r="GR519" s="167"/>
      <c r="GS519" s="167"/>
      <c r="GT519" s="167"/>
      <c r="GU519" s="167"/>
      <c r="GV519" s="167"/>
      <c r="GW519" s="167"/>
      <c r="GX519" s="167"/>
      <c r="GY519" s="167"/>
      <c r="GZ519" s="167"/>
      <c r="HA519" s="167"/>
      <c r="HB519" s="167"/>
      <c r="HC519" s="167"/>
      <c r="HD519" s="167"/>
      <c r="HE519" s="167"/>
      <c r="HF519" s="167"/>
      <c r="HG519" s="167"/>
      <c r="HH519" s="167"/>
      <c r="HI519" s="167"/>
      <c r="HJ519" s="167"/>
      <c r="HK519" s="167"/>
      <c r="HL519" s="167"/>
      <c r="HM519" s="167"/>
      <c r="HN519" s="167"/>
      <c r="HO519" s="167"/>
      <c r="HP519" s="167"/>
      <c r="HQ519" s="167"/>
      <c r="HR519" s="167"/>
      <c r="HS519" s="167"/>
    </row>
    <row r="520" spans="1:227" s="2" customFormat="1" ht="17.05" customHeight="1" x14ac:dyDescent="0.4">
      <c r="A520" s="868" t="s">
        <v>198</v>
      </c>
      <c r="B520" s="868" t="s">
        <v>238</v>
      </c>
      <c r="C520" s="889" t="s">
        <v>254</v>
      </c>
      <c r="D520" s="168" t="s">
        <v>261</v>
      </c>
      <c r="E520" s="416" t="s">
        <v>1759</v>
      </c>
      <c r="F520" s="219"/>
      <c r="G520" s="124"/>
      <c r="H520" s="124"/>
      <c r="I520" s="124"/>
      <c r="J520" s="124"/>
      <c r="K520" s="179"/>
      <c r="L520" s="518" t="s">
        <v>1760</v>
      </c>
      <c r="M520" s="667" t="s">
        <v>1763</v>
      </c>
      <c r="N520" s="504">
        <f t="shared" si="191"/>
        <v>1</v>
      </c>
      <c r="O520" s="170"/>
      <c r="P520" s="179">
        <v>2.0099999999999998</v>
      </c>
      <c r="Q520" s="202" t="s">
        <v>42</v>
      </c>
      <c r="R520" s="170"/>
      <c r="S520" s="220" t="s">
        <v>202</v>
      </c>
      <c r="T520" s="220" t="s">
        <v>202</v>
      </c>
      <c r="U520" s="368">
        <v>58</v>
      </c>
      <c r="V520" s="170"/>
      <c r="W520" s="368">
        <v>58</v>
      </c>
      <c r="X520" s="170"/>
      <c r="Y520" s="170"/>
      <c r="Z520" s="746">
        <v>64019</v>
      </c>
      <c r="AA520" s="234">
        <v>86.018983662170498</v>
      </c>
      <c r="AB520" s="763">
        <f t="shared" si="192"/>
        <v>0</v>
      </c>
      <c r="AC520" s="202"/>
      <c r="AD520" s="202"/>
      <c r="AE520" s="170"/>
      <c r="AF520" s="202"/>
      <c r="AG520" s="202"/>
      <c r="AH520" s="203"/>
      <c r="AI520" s="202"/>
      <c r="AJ520" s="202"/>
      <c r="AK520" s="202"/>
      <c r="AL520" s="203"/>
      <c r="AM520" s="179">
        <f t="shared" si="193"/>
        <v>0</v>
      </c>
      <c r="AN520" s="179">
        <v>2.0099999999999998</v>
      </c>
      <c r="AO520" s="179">
        <v>2.0099999999999998</v>
      </c>
      <c r="AP520" s="179">
        <v>2.0099999999999998</v>
      </c>
      <c r="AQ520" s="184">
        <v>2.0099999999999998</v>
      </c>
      <c r="AR520" s="179">
        <f t="shared" si="194"/>
        <v>2.0099999999999998</v>
      </c>
      <c r="AS520" s="179">
        <v>2.0099999999999998</v>
      </c>
      <c r="AT520" s="179">
        <f t="shared" si="195"/>
        <v>2.0099999999999998</v>
      </c>
      <c r="AU520" s="179"/>
      <c r="AV520" s="179">
        <v>2.0099999999999998</v>
      </c>
      <c r="AW520" s="179"/>
      <c r="AX520" s="547">
        <v>2.0099999999999998</v>
      </c>
      <c r="AY520" s="833">
        <v>-9.1999999999999993</v>
      </c>
      <c r="AZ520" s="164"/>
      <c r="BA520" s="165"/>
      <c r="BB520" s="167"/>
      <c r="BC520" s="120"/>
      <c r="BD520" s="90"/>
      <c r="BE520" s="90"/>
      <c r="BF520" s="90"/>
      <c r="BG520" s="90"/>
      <c r="BH520" s="90"/>
      <c r="BI520" s="90"/>
      <c r="BJ520" s="90"/>
      <c r="BK520" s="90"/>
      <c r="BL520" s="90"/>
      <c r="BM520" s="167"/>
      <c r="BN520" s="167"/>
      <c r="BO520" s="167"/>
      <c r="BP520" s="167"/>
      <c r="BQ520" s="167"/>
      <c r="BR520" s="167"/>
      <c r="BS520" s="167"/>
      <c r="BT520" s="167"/>
      <c r="BU520" s="167"/>
      <c r="BV520" s="167"/>
      <c r="BW520" s="167"/>
      <c r="BX520" s="167"/>
      <c r="BY520" s="167"/>
      <c r="BZ520" s="167"/>
      <c r="CA520" s="167"/>
      <c r="CB520" s="167"/>
      <c r="CC520" s="167"/>
      <c r="CD520" s="167"/>
      <c r="CE520" s="167"/>
      <c r="CF520" s="167"/>
      <c r="CG520" s="167"/>
      <c r="CH520" s="167"/>
      <c r="CI520" s="167"/>
      <c r="CJ520" s="167"/>
      <c r="CK520" s="167"/>
      <c r="CL520" s="167"/>
      <c r="CM520" s="167"/>
      <c r="CN520" s="167"/>
      <c r="CO520" s="167"/>
      <c r="CP520" s="167"/>
      <c r="CQ520" s="167"/>
      <c r="CR520" s="167"/>
      <c r="CS520" s="167"/>
      <c r="CT520" s="167"/>
      <c r="CU520" s="167"/>
      <c r="CV520" s="167"/>
      <c r="CW520" s="167"/>
      <c r="CX520" s="167"/>
      <c r="CY520" s="167"/>
      <c r="CZ520" s="167"/>
      <c r="DA520" s="167"/>
      <c r="DB520" s="167"/>
      <c r="DC520" s="167"/>
      <c r="DD520" s="167"/>
      <c r="DE520" s="167"/>
      <c r="DF520" s="167"/>
      <c r="DG520" s="167"/>
      <c r="DH520" s="167"/>
      <c r="DI520" s="167"/>
      <c r="DJ520" s="167"/>
      <c r="DK520" s="167"/>
      <c r="DL520" s="167"/>
      <c r="DM520" s="167"/>
      <c r="DN520" s="167"/>
      <c r="DO520" s="167"/>
      <c r="DP520" s="167"/>
      <c r="DQ520" s="167"/>
      <c r="DR520" s="167"/>
      <c r="DS520" s="167"/>
      <c r="DT520" s="167"/>
      <c r="DU520" s="167"/>
      <c r="DV520" s="167"/>
      <c r="DW520" s="167"/>
      <c r="DX520" s="167"/>
      <c r="DY520" s="167"/>
      <c r="DZ520" s="167"/>
      <c r="EA520" s="167"/>
      <c r="EB520" s="167"/>
      <c r="EC520" s="167"/>
      <c r="ED520" s="167"/>
      <c r="EE520" s="167"/>
      <c r="EF520" s="167"/>
      <c r="EG520" s="167"/>
      <c r="EH520" s="167"/>
      <c r="EI520" s="167"/>
      <c r="EJ520" s="167"/>
      <c r="EK520" s="167"/>
      <c r="EL520" s="167"/>
      <c r="EM520" s="167"/>
      <c r="EN520" s="167"/>
      <c r="EO520" s="167"/>
      <c r="EP520" s="167"/>
      <c r="EQ520" s="167"/>
      <c r="ER520" s="167"/>
      <c r="ES520" s="167"/>
      <c r="ET520" s="167"/>
      <c r="EU520" s="167"/>
      <c r="EV520" s="167"/>
      <c r="EW520" s="167"/>
      <c r="EX520" s="167"/>
      <c r="EY520" s="167"/>
      <c r="EZ520" s="167"/>
      <c r="FA520" s="167"/>
      <c r="FB520" s="167"/>
      <c r="FC520" s="167"/>
      <c r="FD520" s="167"/>
      <c r="FE520" s="167"/>
      <c r="FF520" s="167"/>
      <c r="FG520" s="167"/>
      <c r="FH520" s="167"/>
      <c r="FI520" s="167"/>
      <c r="FJ520" s="167"/>
      <c r="FK520" s="167"/>
      <c r="FL520" s="167"/>
      <c r="FM520" s="167"/>
      <c r="FN520" s="167"/>
      <c r="FO520" s="167"/>
      <c r="FP520" s="167"/>
      <c r="FQ520" s="167"/>
      <c r="FR520" s="167"/>
      <c r="FS520" s="167"/>
      <c r="FT520" s="167"/>
      <c r="FU520" s="167"/>
      <c r="FV520" s="167"/>
      <c r="FW520" s="167"/>
      <c r="FX520" s="167"/>
      <c r="FY520" s="167"/>
      <c r="FZ520" s="167"/>
      <c r="GA520" s="167"/>
      <c r="GB520" s="167"/>
      <c r="GC520" s="167"/>
      <c r="GD520" s="167"/>
      <c r="GE520" s="167"/>
      <c r="GF520" s="167"/>
      <c r="GG520" s="167"/>
      <c r="GH520" s="167"/>
      <c r="GI520" s="167"/>
      <c r="GJ520" s="167"/>
      <c r="GK520" s="167"/>
      <c r="GL520" s="167"/>
      <c r="GM520" s="167"/>
      <c r="GN520" s="167"/>
      <c r="GO520" s="167"/>
      <c r="GP520" s="167"/>
      <c r="GQ520" s="167"/>
      <c r="GR520" s="167"/>
      <c r="GS520" s="167"/>
      <c r="GT520" s="167"/>
      <c r="GU520" s="167"/>
      <c r="GV520" s="167"/>
      <c r="GW520" s="167"/>
      <c r="GX520" s="167"/>
      <c r="GY520" s="167"/>
      <c r="GZ520" s="167"/>
      <c r="HA520" s="167"/>
      <c r="HB520" s="167"/>
      <c r="HC520" s="167"/>
      <c r="HD520" s="167"/>
      <c r="HE520" s="167"/>
      <c r="HF520" s="167"/>
      <c r="HG520" s="167"/>
      <c r="HH520" s="167"/>
      <c r="HI520" s="167"/>
      <c r="HJ520" s="167"/>
      <c r="HK520" s="167"/>
      <c r="HL520" s="167"/>
      <c r="HM520" s="167"/>
      <c r="HN520" s="167"/>
      <c r="HO520" s="167"/>
      <c r="HP520" s="167"/>
      <c r="HQ520" s="167"/>
      <c r="HR520" s="167"/>
      <c r="HS520" s="167"/>
    </row>
    <row r="521" spans="1:227" s="2" customFormat="1" ht="17.05" customHeight="1" x14ac:dyDescent="0.4">
      <c r="A521" s="868" t="s">
        <v>198</v>
      </c>
      <c r="B521" s="868" t="s">
        <v>238</v>
      </c>
      <c r="C521" s="889" t="s">
        <v>254</v>
      </c>
      <c r="D521" s="168" t="s">
        <v>255</v>
      </c>
      <c r="E521" s="943"/>
      <c r="F521" s="178"/>
      <c r="G521" s="177"/>
      <c r="H521" s="177">
        <v>0.14199999999999999</v>
      </c>
      <c r="I521" s="177"/>
      <c r="J521" s="177"/>
      <c r="K521" s="179">
        <f>SUM(F521:H521)</f>
        <v>0.14199999999999999</v>
      </c>
      <c r="L521" s="518">
        <f>IF(K521&gt;0,IF(ISNUMBER(F521),F521,0)/K521*100,"")</f>
        <v>0</v>
      </c>
      <c r="M521" s="667">
        <f>IF(K521&gt;0,(IF(ISNUMBER(G521),G521,0)+IF(ISNUMBER(H521),H521,0))/K521*100,"")</f>
        <v>100</v>
      </c>
      <c r="N521" s="504">
        <f t="shared" si="191"/>
        <v>3</v>
      </c>
      <c r="O521" s="58"/>
      <c r="P521" s="177">
        <v>0.13500000000000001</v>
      </c>
      <c r="Q521" s="222"/>
      <c r="R521" s="222" t="s">
        <v>42</v>
      </c>
      <c r="S521" s="220">
        <v>58.2</v>
      </c>
      <c r="T521" s="220">
        <v>7.9000000000000001E-2</v>
      </c>
      <c r="U521" s="368">
        <v>58</v>
      </c>
      <c r="V521" s="58">
        <v>68.27</v>
      </c>
      <c r="W521" s="368">
        <v>58</v>
      </c>
      <c r="X521" s="58">
        <v>68.27</v>
      </c>
      <c r="Y521" s="58"/>
      <c r="Z521" s="743">
        <v>2267</v>
      </c>
      <c r="AA521" s="234">
        <v>163.15086621024707</v>
      </c>
      <c r="AB521" s="763">
        <f t="shared" si="192"/>
        <v>0</v>
      </c>
      <c r="AC521" s="209"/>
      <c r="AD521" s="209"/>
      <c r="AE521" s="613" t="s">
        <v>208</v>
      </c>
      <c r="AF521" s="782" t="s">
        <v>42</v>
      </c>
      <c r="AG521" s="782"/>
      <c r="AH521" s="210"/>
      <c r="AI521" s="209"/>
      <c r="AJ521" s="209"/>
      <c r="AK521" s="209"/>
      <c r="AL521" s="210"/>
      <c r="AM521" s="179">
        <f t="shared" si="193"/>
        <v>0.14199999999999999</v>
      </c>
      <c r="AN521" s="177">
        <v>0.153</v>
      </c>
      <c r="AO521" s="177">
        <v>0.51700000000000002</v>
      </c>
      <c r="AP521" s="177">
        <v>0.92200000000000004</v>
      </c>
      <c r="AQ521" s="178">
        <v>0.92200000000000004</v>
      </c>
      <c r="AR521" s="179">
        <f t="shared" si="194"/>
        <v>0.153</v>
      </c>
      <c r="AS521" s="177">
        <v>0.79</v>
      </c>
      <c r="AT521" s="179">
        <f t="shared" si="195"/>
        <v>1.1475</v>
      </c>
      <c r="AU521" s="179"/>
      <c r="AV521" s="177">
        <v>1.5049999999999999</v>
      </c>
      <c r="AW521" s="177"/>
      <c r="AX521" s="546">
        <v>1.8660000000000001</v>
      </c>
      <c r="AY521" s="832">
        <v>-1.724</v>
      </c>
      <c r="AZ521" s="164"/>
      <c r="BA521" s="165"/>
      <c r="BB521" s="167"/>
      <c r="BC521" s="120"/>
      <c r="BD521" s="90"/>
      <c r="BE521" s="90"/>
      <c r="BF521" s="90"/>
      <c r="BG521" s="90"/>
      <c r="BH521" s="90"/>
      <c r="BI521" s="90"/>
      <c r="BJ521" s="90"/>
      <c r="BK521" s="90"/>
      <c r="BL521" s="90"/>
      <c r="BM521" s="167"/>
      <c r="BN521" s="167"/>
      <c r="BO521" s="167"/>
      <c r="BP521" s="167"/>
      <c r="BQ521" s="167"/>
      <c r="BR521" s="167"/>
      <c r="BS521" s="167"/>
      <c r="BT521" s="167"/>
      <c r="BU521" s="167"/>
      <c r="BV521" s="167"/>
      <c r="BW521" s="167"/>
      <c r="BX521" s="167"/>
      <c r="BY521" s="167"/>
      <c r="BZ521" s="167"/>
      <c r="CA521" s="167"/>
      <c r="CB521" s="167"/>
      <c r="CC521" s="167"/>
      <c r="CD521" s="167"/>
      <c r="CE521" s="167"/>
      <c r="CF521" s="167"/>
      <c r="CG521" s="167"/>
      <c r="CH521" s="167"/>
      <c r="CI521" s="167"/>
      <c r="CJ521" s="167"/>
      <c r="CK521" s="167"/>
      <c r="CL521" s="167"/>
      <c r="CM521" s="167"/>
      <c r="CN521" s="167"/>
      <c r="CO521" s="167"/>
      <c r="CP521" s="167"/>
      <c r="CQ521" s="167"/>
      <c r="CR521" s="167"/>
      <c r="CS521" s="167"/>
      <c r="CT521" s="167"/>
      <c r="CU521" s="167"/>
      <c r="CV521" s="167"/>
      <c r="CW521" s="167"/>
      <c r="CX521" s="167"/>
      <c r="CY521" s="167"/>
      <c r="CZ521" s="167"/>
      <c r="DA521" s="167"/>
      <c r="DB521" s="167"/>
      <c r="DC521" s="167"/>
      <c r="DD521" s="167"/>
      <c r="DE521" s="167"/>
      <c r="DF521" s="167"/>
      <c r="DG521" s="167"/>
      <c r="DH521" s="167"/>
      <c r="DI521" s="167"/>
      <c r="DJ521" s="167"/>
      <c r="DK521" s="167"/>
      <c r="DL521" s="167"/>
      <c r="DM521" s="167"/>
      <c r="DN521" s="167"/>
      <c r="DO521" s="167"/>
      <c r="DP521" s="167"/>
      <c r="DQ521" s="167"/>
      <c r="DR521" s="167"/>
      <c r="DS521" s="167"/>
      <c r="DT521" s="167"/>
      <c r="DU521" s="167"/>
      <c r="DV521" s="167"/>
      <c r="DW521" s="167"/>
      <c r="DX521" s="167"/>
      <c r="DY521" s="167"/>
      <c r="DZ521" s="167"/>
      <c r="EA521" s="167"/>
      <c r="EB521" s="167"/>
      <c r="EC521" s="167"/>
      <c r="ED521" s="167"/>
      <c r="EE521" s="167"/>
      <c r="EF521" s="167"/>
      <c r="EG521" s="167"/>
      <c r="EH521" s="167"/>
      <c r="EI521" s="167"/>
      <c r="EJ521" s="167"/>
      <c r="EK521" s="167"/>
      <c r="EL521" s="167"/>
      <c r="EM521" s="167"/>
      <c r="EN521" s="167"/>
      <c r="EO521" s="167"/>
      <c r="EP521" s="167"/>
      <c r="EQ521" s="167"/>
      <c r="ER521" s="167"/>
      <c r="ES521" s="167"/>
      <c r="ET521" s="167"/>
      <c r="EU521" s="167"/>
      <c r="EV521" s="167"/>
      <c r="EW521" s="167"/>
      <c r="EX521" s="167"/>
      <c r="EY521" s="167"/>
      <c r="EZ521" s="167"/>
      <c r="FA521" s="167"/>
      <c r="FB521" s="167"/>
      <c r="FC521" s="167"/>
      <c r="FD521" s="167"/>
      <c r="FE521" s="167"/>
      <c r="FF521" s="167"/>
      <c r="FG521" s="167"/>
      <c r="FH521" s="167"/>
      <c r="FI521" s="167"/>
      <c r="FJ521" s="167"/>
      <c r="FK521" s="167"/>
      <c r="FL521" s="167"/>
      <c r="FM521" s="167"/>
      <c r="FN521" s="167"/>
      <c r="FO521" s="167"/>
      <c r="FP521" s="167"/>
      <c r="FQ521" s="167"/>
      <c r="FR521" s="167"/>
      <c r="FS521" s="167"/>
      <c r="FT521" s="167"/>
      <c r="FU521" s="167"/>
      <c r="FV521" s="167"/>
      <c r="FW521" s="167"/>
      <c r="FX521" s="167"/>
      <c r="FY521" s="167"/>
      <c r="FZ521" s="167"/>
      <c r="GA521" s="167"/>
      <c r="GB521" s="167"/>
      <c r="GC521" s="167"/>
      <c r="GD521" s="167"/>
      <c r="GE521" s="167"/>
      <c r="GF521" s="167"/>
      <c r="GG521" s="167"/>
      <c r="GH521" s="167"/>
      <c r="GI521" s="167"/>
      <c r="GJ521" s="167"/>
      <c r="GK521" s="167"/>
      <c r="GL521" s="167"/>
      <c r="GM521" s="167"/>
      <c r="GN521" s="167"/>
      <c r="GO521" s="167"/>
      <c r="GP521" s="167"/>
      <c r="GQ521" s="167"/>
      <c r="GR521" s="167"/>
      <c r="GS521" s="167"/>
      <c r="GT521" s="167"/>
      <c r="GU521" s="167"/>
      <c r="GV521" s="167"/>
      <c r="GW521" s="167"/>
      <c r="GX521" s="167"/>
      <c r="GY521" s="167"/>
      <c r="GZ521" s="167"/>
      <c r="HA521" s="167"/>
      <c r="HB521" s="167"/>
      <c r="HC521" s="167"/>
      <c r="HD521" s="167"/>
      <c r="HE521" s="167"/>
      <c r="HF521" s="167"/>
      <c r="HG521" s="167"/>
      <c r="HH521" s="167"/>
      <c r="HI521" s="167"/>
      <c r="HJ521" s="167"/>
      <c r="HK521" s="167"/>
      <c r="HL521" s="167"/>
      <c r="HM521" s="167"/>
      <c r="HN521" s="167"/>
      <c r="HO521" s="167"/>
      <c r="HP521" s="167"/>
      <c r="HQ521" s="167"/>
      <c r="HR521" s="167"/>
      <c r="HS521" s="167"/>
    </row>
    <row r="522" spans="1:227" s="2" customFormat="1" ht="17.05" customHeight="1" x14ac:dyDescent="0.4">
      <c r="A522" s="868" t="s">
        <v>198</v>
      </c>
      <c r="B522" s="868" t="s">
        <v>238</v>
      </c>
      <c r="C522" s="889" t="s">
        <v>254</v>
      </c>
      <c r="D522" s="168" t="s">
        <v>256</v>
      </c>
      <c r="E522" s="943"/>
      <c r="F522" s="178"/>
      <c r="G522" s="177">
        <v>0.49</v>
      </c>
      <c r="H522" s="177"/>
      <c r="I522" s="177"/>
      <c r="J522" s="177"/>
      <c r="K522" s="179">
        <f>SUM(F522:H522)</f>
        <v>0.49</v>
      </c>
      <c r="L522" s="518">
        <f>IF(K522&gt;0,IF(ISNUMBER(F522),F522,0)/K522*100,"")</f>
        <v>0</v>
      </c>
      <c r="M522" s="667">
        <f>IF(K522&gt;0,(IF(ISNUMBER(G522),G522,0)+IF(ISNUMBER(H522),H522,0))/K522*100,"")</f>
        <v>100</v>
      </c>
      <c r="N522" s="504">
        <f t="shared" si="191"/>
        <v>2</v>
      </c>
      <c r="O522" s="58"/>
      <c r="P522" s="177">
        <v>0.66800000000000004</v>
      </c>
      <c r="Q522" s="222"/>
      <c r="R522" s="222" t="s">
        <v>42</v>
      </c>
      <c r="S522" s="220">
        <v>65.900000000000006</v>
      </c>
      <c r="T522" s="220">
        <v>0.44</v>
      </c>
      <c r="U522" s="368">
        <v>58</v>
      </c>
      <c r="V522" s="58">
        <v>68.08</v>
      </c>
      <c r="W522" s="368">
        <v>58</v>
      </c>
      <c r="X522" s="58">
        <v>68.08</v>
      </c>
      <c r="Y522" s="58">
        <v>56.3</v>
      </c>
      <c r="Z522" s="743">
        <v>11076</v>
      </c>
      <c r="AA522" s="234">
        <v>165.23446969134795</v>
      </c>
      <c r="AB522" s="763">
        <f t="shared" si="192"/>
        <v>0</v>
      </c>
      <c r="AC522" s="213"/>
      <c r="AD522" s="213"/>
      <c r="AE522" s="368" t="s">
        <v>208</v>
      </c>
      <c r="AF522" s="213" t="s">
        <v>42</v>
      </c>
      <c r="AG522" s="213"/>
      <c r="AH522" s="582"/>
      <c r="AI522" s="213"/>
      <c r="AJ522" s="213"/>
      <c r="AK522" s="213"/>
      <c r="AL522" s="582"/>
      <c r="AM522" s="179">
        <f t="shared" si="193"/>
        <v>0.49</v>
      </c>
      <c r="AN522" s="177">
        <v>0.64100000000000001</v>
      </c>
      <c r="AO522" s="177">
        <v>0.70099999999999996</v>
      </c>
      <c r="AP522" s="177">
        <v>0.77400000000000002</v>
      </c>
      <c r="AQ522" s="178">
        <v>0.81399999999999995</v>
      </c>
      <c r="AR522" s="179">
        <f t="shared" si="194"/>
        <v>0.64100000000000001</v>
      </c>
      <c r="AS522" s="177">
        <v>0.76600000000000001</v>
      </c>
      <c r="AT522" s="179">
        <f t="shared" si="195"/>
        <v>0.85000000000000009</v>
      </c>
      <c r="AU522" s="179"/>
      <c r="AV522" s="177">
        <v>0.93400000000000005</v>
      </c>
      <c r="AW522" s="177"/>
      <c r="AX522" s="546">
        <v>1.0309999999999999</v>
      </c>
      <c r="AY522" s="832">
        <v>-0.54100000000000004</v>
      </c>
      <c r="AZ522" s="164"/>
      <c r="BA522" s="165"/>
      <c r="BB522" s="167"/>
      <c r="BC522" s="120"/>
      <c r="BD522" s="90"/>
      <c r="BE522" s="90"/>
      <c r="BF522" s="90"/>
      <c r="BG522" s="90"/>
      <c r="BH522" s="90"/>
      <c r="BI522" s="90"/>
      <c r="BJ522" s="90"/>
      <c r="BK522" s="90"/>
      <c r="BL522" s="90"/>
      <c r="BM522" s="167"/>
      <c r="BN522" s="167"/>
      <c r="BO522" s="167"/>
      <c r="BP522" s="167"/>
      <c r="BQ522" s="167"/>
      <c r="BR522" s="167"/>
      <c r="BS522" s="167"/>
      <c r="BT522" s="167"/>
      <c r="BU522" s="167"/>
      <c r="BV522" s="167"/>
      <c r="BW522" s="167"/>
      <c r="BX522" s="167"/>
      <c r="BY522" s="167"/>
      <c r="BZ522" s="167"/>
      <c r="CA522" s="167"/>
      <c r="CB522" s="167"/>
      <c r="CC522" s="167"/>
      <c r="CD522" s="167"/>
      <c r="CE522" s="167"/>
      <c r="CF522" s="167"/>
      <c r="CG522" s="167"/>
      <c r="CH522" s="167"/>
      <c r="CI522" s="167"/>
      <c r="CJ522" s="167"/>
      <c r="CK522" s="167"/>
      <c r="CL522" s="167"/>
      <c r="CM522" s="167"/>
      <c r="CN522" s="167"/>
      <c r="CO522" s="167"/>
      <c r="CP522" s="167"/>
      <c r="CQ522" s="167"/>
      <c r="CR522" s="167"/>
      <c r="CS522" s="167"/>
      <c r="CT522" s="167"/>
      <c r="CU522" s="167"/>
      <c r="CV522" s="167"/>
      <c r="CW522" s="167"/>
      <c r="CX522" s="167"/>
      <c r="CY522" s="167"/>
      <c r="CZ522" s="167"/>
      <c r="DA522" s="167"/>
      <c r="DB522" s="167"/>
      <c r="DC522" s="167"/>
      <c r="DD522" s="167"/>
      <c r="DE522" s="167"/>
      <c r="DF522" s="167"/>
      <c r="DG522" s="167"/>
      <c r="DH522" s="167"/>
      <c r="DI522" s="167"/>
      <c r="DJ522" s="167"/>
      <c r="DK522" s="167"/>
      <c r="DL522" s="167"/>
      <c r="DM522" s="167"/>
      <c r="DN522" s="167"/>
      <c r="DO522" s="167"/>
      <c r="DP522" s="167"/>
      <c r="DQ522" s="167"/>
      <c r="DR522" s="167"/>
      <c r="DS522" s="167"/>
      <c r="DT522" s="167"/>
      <c r="DU522" s="167"/>
      <c r="DV522" s="167"/>
      <c r="DW522" s="167"/>
      <c r="DX522" s="167"/>
      <c r="DY522" s="167"/>
      <c r="DZ522" s="167"/>
      <c r="EA522" s="167"/>
      <c r="EB522" s="167"/>
      <c r="EC522" s="167"/>
      <c r="ED522" s="167"/>
      <c r="EE522" s="167"/>
      <c r="EF522" s="167"/>
      <c r="EG522" s="167"/>
      <c r="EH522" s="167"/>
      <c r="EI522" s="167"/>
      <c r="EJ522" s="167"/>
      <c r="EK522" s="167"/>
      <c r="EL522" s="167"/>
      <c r="EM522" s="167"/>
      <c r="EN522" s="167"/>
      <c r="EO522" s="167"/>
      <c r="EP522" s="167"/>
      <c r="EQ522" s="167"/>
      <c r="ER522" s="167"/>
      <c r="ES522" s="167"/>
      <c r="ET522" s="167"/>
      <c r="EU522" s="167"/>
      <c r="EV522" s="167"/>
      <c r="EW522" s="167"/>
      <c r="EX522" s="167"/>
      <c r="EY522" s="167"/>
      <c r="EZ522" s="167"/>
      <c r="FA522" s="167"/>
      <c r="FB522" s="167"/>
      <c r="FC522" s="167"/>
      <c r="FD522" s="167"/>
      <c r="FE522" s="167"/>
      <c r="FF522" s="167"/>
      <c r="FG522" s="167"/>
      <c r="FH522" s="167"/>
      <c r="FI522" s="167"/>
      <c r="FJ522" s="167"/>
      <c r="FK522" s="167"/>
      <c r="FL522" s="167"/>
      <c r="FM522" s="167"/>
      <c r="FN522" s="167"/>
      <c r="FO522" s="167"/>
      <c r="FP522" s="167"/>
      <c r="FQ522" s="167"/>
      <c r="FR522" s="167"/>
      <c r="FS522" s="167"/>
      <c r="FT522" s="167"/>
      <c r="FU522" s="167"/>
      <c r="FV522" s="167"/>
      <c r="FW522" s="167"/>
      <c r="FX522" s="167"/>
      <c r="FY522" s="167"/>
      <c r="FZ522" s="167"/>
      <c r="GA522" s="167"/>
      <c r="GB522" s="167"/>
      <c r="GC522" s="167"/>
      <c r="GD522" s="167"/>
      <c r="GE522" s="167"/>
      <c r="GF522" s="167"/>
      <c r="GG522" s="167"/>
      <c r="GH522" s="167"/>
      <c r="GI522" s="167"/>
      <c r="GJ522" s="167"/>
      <c r="GK522" s="167"/>
      <c r="GL522" s="167"/>
      <c r="GM522" s="167"/>
      <c r="GN522" s="167"/>
      <c r="GO522" s="167"/>
      <c r="GP522" s="167"/>
      <c r="GQ522" s="167"/>
      <c r="GR522" s="167"/>
      <c r="GS522" s="167"/>
      <c r="GT522" s="167"/>
      <c r="GU522" s="167"/>
      <c r="GV522" s="167"/>
      <c r="GW522" s="167"/>
      <c r="GX522" s="167"/>
      <c r="GY522" s="167"/>
      <c r="GZ522" s="167"/>
      <c r="HA522" s="167"/>
      <c r="HB522" s="167"/>
      <c r="HC522" s="167"/>
      <c r="HD522" s="167"/>
      <c r="HE522" s="167"/>
      <c r="HF522" s="167"/>
      <c r="HG522" s="167"/>
      <c r="HH522" s="167"/>
      <c r="HI522" s="167"/>
      <c r="HJ522" s="167"/>
      <c r="HK522" s="167"/>
      <c r="HL522" s="167"/>
      <c r="HM522" s="167"/>
      <c r="HN522" s="167"/>
      <c r="HO522" s="167"/>
      <c r="HP522" s="167"/>
      <c r="HQ522" s="167"/>
      <c r="HR522" s="167"/>
      <c r="HS522" s="167"/>
    </row>
    <row r="523" spans="1:227" s="2" customFormat="1" ht="17.05" customHeight="1" x14ac:dyDescent="0.4">
      <c r="A523" s="868" t="s">
        <v>198</v>
      </c>
      <c r="B523" s="868" t="s">
        <v>238</v>
      </c>
      <c r="C523" s="889" t="s">
        <v>254</v>
      </c>
      <c r="D523" s="168" t="s">
        <v>257</v>
      </c>
      <c r="E523" s="943"/>
      <c r="F523" s="178"/>
      <c r="G523" s="177">
        <v>0.14000000000000001</v>
      </c>
      <c r="H523" s="177"/>
      <c r="I523" s="177"/>
      <c r="J523" s="177"/>
      <c r="K523" s="179">
        <f>SUM(F523:H523)</f>
        <v>0.14000000000000001</v>
      </c>
      <c r="L523" s="518">
        <f>IF(K523&gt;0,IF(ISNUMBER(F523),F523,0)/K523*100,"")</f>
        <v>0</v>
      </c>
      <c r="M523" s="667">
        <f>IF(K523&gt;0,(IF(ISNUMBER(G523),G523,0)+IF(ISNUMBER(H523),H523,0))/K523*100,"")</f>
        <v>100</v>
      </c>
      <c r="N523" s="504">
        <f t="shared" si="191"/>
        <v>2</v>
      </c>
      <c r="O523" s="58"/>
      <c r="P523" s="177">
        <v>0.155</v>
      </c>
      <c r="Q523" s="222"/>
      <c r="R523" s="222" t="s">
        <v>42</v>
      </c>
      <c r="S523" s="220">
        <v>52.4</v>
      </c>
      <c r="T523" s="220">
        <v>8.1000000000000003E-2</v>
      </c>
      <c r="U523" s="368">
        <v>58</v>
      </c>
      <c r="V523" s="58">
        <v>67.37</v>
      </c>
      <c r="W523" s="368">
        <v>58</v>
      </c>
      <c r="X523" s="58">
        <v>67.37</v>
      </c>
      <c r="Y523" s="58"/>
      <c r="Z523" s="743">
        <v>3229</v>
      </c>
      <c r="AA523" s="234">
        <v>131.5136371156938</v>
      </c>
      <c r="AB523" s="763">
        <f t="shared" si="192"/>
        <v>0</v>
      </c>
      <c r="AC523" s="213"/>
      <c r="AD523" s="213"/>
      <c r="AE523" s="368" t="s">
        <v>208</v>
      </c>
      <c r="AF523" s="213" t="s">
        <v>42</v>
      </c>
      <c r="AG523" s="213"/>
      <c r="AH523" s="582"/>
      <c r="AI523" s="213"/>
      <c r="AJ523" s="213"/>
      <c r="AK523" s="213"/>
      <c r="AL523" s="582"/>
      <c r="AM523" s="179">
        <f t="shared" si="193"/>
        <v>0.14000000000000001</v>
      </c>
      <c r="AN523" s="177">
        <v>0.14000000000000001</v>
      </c>
      <c r="AO523" s="177">
        <v>0.14799999999999999</v>
      </c>
      <c r="AP523" s="177">
        <v>0.16400000000000001</v>
      </c>
      <c r="AQ523" s="178">
        <v>0.18099999999999999</v>
      </c>
      <c r="AR523" s="179">
        <f t="shared" si="194"/>
        <v>0.14000000000000001</v>
      </c>
      <c r="AS523" s="177">
        <v>0.157</v>
      </c>
      <c r="AT523" s="179">
        <f t="shared" si="195"/>
        <v>0.17449999999999999</v>
      </c>
      <c r="AU523" s="179"/>
      <c r="AV523" s="177">
        <v>0.192</v>
      </c>
      <c r="AW523" s="177"/>
      <c r="AX523" s="546">
        <v>0.23400000000000001</v>
      </c>
      <c r="AY523" s="832">
        <v>-9.4E-2</v>
      </c>
      <c r="AZ523" s="164"/>
      <c r="BA523" s="165"/>
      <c r="BB523" s="167"/>
      <c r="BC523" s="120"/>
      <c r="BD523" s="90"/>
      <c r="BE523" s="90"/>
      <c r="BF523" s="90"/>
      <c r="BG523" s="90"/>
      <c r="BH523" s="90"/>
      <c r="BI523" s="90"/>
      <c r="BJ523" s="90"/>
      <c r="BK523" s="90"/>
      <c r="BL523" s="90"/>
      <c r="BM523" s="167"/>
      <c r="BN523" s="167"/>
      <c r="BO523" s="167"/>
      <c r="BP523" s="167"/>
      <c r="BQ523" s="167"/>
      <c r="BR523" s="167"/>
      <c r="BS523" s="167"/>
      <c r="BT523" s="167"/>
      <c r="BU523" s="167"/>
      <c r="BV523" s="167"/>
      <c r="BW523" s="167"/>
      <c r="BX523" s="167"/>
      <c r="BY523" s="167"/>
      <c r="BZ523" s="167"/>
      <c r="CA523" s="167"/>
      <c r="CB523" s="167"/>
      <c r="CC523" s="167"/>
      <c r="CD523" s="167"/>
      <c r="CE523" s="167"/>
      <c r="CF523" s="167"/>
      <c r="CG523" s="167"/>
      <c r="CH523" s="167"/>
      <c r="CI523" s="167"/>
      <c r="CJ523" s="167"/>
      <c r="CK523" s="167"/>
      <c r="CL523" s="167"/>
      <c r="CM523" s="167"/>
      <c r="CN523" s="167"/>
      <c r="CO523" s="167"/>
      <c r="CP523" s="167"/>
      <c r="CQ523" s="167"/>
      <c r="CR523" s="167"/>
      <c r="CS523" s="167"/>
      <c r="CT523" s="167"/>
      <c r="CU523" s="167"/>
      <c r="CV523" s="167"/>
      <c r="CW523" s="167"/>
      <c r="CX523" s="167"/>
      <c r="CY523" s="167"/>
      <c r="CZ523" s="167"/>
      <c r="DA523" s="167"/>
      <c r="DB523" s="167"/>
      <c r="DC523" s="167"/>
      <c r="DD523" s="167"/>
      <c r="DE523" s="167"/>
      <c r="DF523" s="167"/>
      <c r="DG523" s="167"/>
      <c r="DH523" s="167"/>
      <c r="DI523" s="167"/>
      <c r="DJ523" s="167"/>
      <c r="DK523" s="167"/>
      <c r="DL523" s="167"/>
      <c r="DM523" s="167"/>
      <c r="DN523" s="167"/>
      <c r="DO523" s="167"/>
      <c r="DP523" s="167"/>
      <c r="DQ523" s="167"/>
      <c r="DR523" s="167"/>
      <c r="DS523" s="167"/>
      <c r="DT523" s="167"/>
      <c r="DU523" s="167"/>
      <c r="DV523" s="167"/>
      <c r="DW523" s="167"/>
      <c r="DX523" s="167"/>
      <c r="DY523" s="167"/>
      <c r="DZ523" s="167"/>
      <c r="EA523" s="167"/>
      <c r="EB523" s="167"/>
      <c r="EC523" s="167"/>
      <c r="ED523" s="167"/>
      <c r="EE523" s="167"/>
      <c r="EF523" s="167"/>
      <c r="EG523" s="167"/>
      <c r="EH523" s="167"/>
      <c r="EI523" s="167"/>
      <c r="EJ523" s="167"/>
      <c r="EK523" s="167"/>
      <c r="EL523" s="167"/>
      <c r="EM523" s="167"/>
      <c r="EN523" s="167"/>
      <c r="EO523" s="167"/>
      <c r="EP523" s="167"/>
      <c r="EQ523" s="167"/>
      <c r="ER523" s="167"/>
      <c r="ES523" s="167"/>
      <c r="ET523" s="167"/>
      <c r="EU523" s="167"/>
      <c r="EV523" s="167"/>
      <c r="EW523" s="167"/>
      <c r="EX523" s="167"/>
      <c r="EY523" s="167"/>
      <c r="EZ523" s="167"/>
      <c r="FA523" s="167"/>
      <c r="FB523" s="167"/>
      <c r="FC523" s="167"/>
      <c r="FD523" s="167"/>
      <c r="FE523" s="167"/>
      <c r="FF523" s="167"/>
      <c r="FG523" s="167"/>
      <c r="FH523" s="167"/>
      <c r="FI523" s="167"/>
      <c r="FJ523" s="167"/>
      <c r="FK523" s="167"/>
      <c r="FL523" s="167"/>
      <c r="FM523" s="167"/>
      <c r="FN523" s="167"/>
      <c r="FO523" s="167"/>
      <c r="FP523" s="167"/>
      <c r="FQ523" s="167"/>
      <c r="FR523" s="167"/>
      <c r="FS523" s="167"/>
      <c r="FT523" s="167"/>
      <c r="FU523" s="167"/>
      <c r="FV523" s="167"/>
      <c r="FW523" s="167"/>
      <c r="FX523" s="167"/>
      <c r="FY523" s="167"/>
      <c r="FZ523" s="167"/>
      <c r="GA523" s="167"/>
      <c r="GB523" s="167"/>
      <c r="GC523" s="167"/>
      <c r="GD523" s="167"/>
      <c r="GE523" s="167"/>
      <c r="GF523" s="167"/>
      <c r="GG523" s="167"/>
      <c r="GH523" s="167"/>
      <c r="GI523" s="167"/>
      <c r="GJ523" s="167"/>
      <c r="GK523" s="167"/>
      <c r="GL523" s="167"/>
      <c r="GM523" s="167"/>
      <c r="GN523" s="167"/>
      <c r="GO523" s="167"/>
      <c r="GP523" s="167"/>
      <c r="GQ523" s="167"/>
      <c r="GR523" s="167"/>
      <c r="GS523" s="167"/>
      <c r="GT523" s="167"/>
      <c r="GU523" s="167"/>
      <c r="GV523" s="167"/>
      <c r="GW523" s="167"/>
      <c r="GX523" s="167"/>
      <c r="GY523" s="167"/>
      <c r="GZ523" s="167"/>
      <c r="HA523" s="167"/>
      <c r="HB523" s="167"/>
      <c r="HC523" s="167"/>
      <c r="HD523" s="167"/>
      <c r="HE523" s="167"/>
      <c r="HF523" s="167"/>
      <c r="HG523" s="167"/>
      <c r="HH523" s="167"/>
      <c r="HI523" s="167"/>
      <c r="HJ523" s="167"/>
      <c r="HK523" s="167"/>
      <c r="HL523" s="167"/>
      <c r="HM523" s="167"/>
      <c r="HN523" s="167"/>
      <c r="HO523" s="167"/>
      <c r="HP523" s="167"/>
      <c r="HQ523" s="167"/>
      <c r="HR523" s="167"/>
      <c r="HS523" s="167"/>
    </row>
    <row r="524" spans="1:227" s="2" customFormat="1" ht="17.05" customHeight="1" x14ac:dyDescent="0.4">
      <c r="A524" s="868" t="s">
        <v>198</v>
      </c>
      <c r="B524" s="868" t="s">
        <v>199</v>
      </c>
      <c r="C524" s="1144" t="s">
        <v>213</v>
      </c>
      <c r="D524" s="186" t="s">
        <v>214</v>
      </c>
      <c r="E524" s="1156"/>
      <c r="F524" s="178">
        <v>2.1999999999999999E-2</v>
      </c>
      <c r="G524" s="177">
        <v>5.1280000000000001</v>
      </c>
      <c r="H524" s="177">
        <v>0.27700000000000002</v>
      </c>
      <c r="I524" s="177"/>
      <c r="J524" s="177"/>
      <c r="K524" s="179">
        <f>SUM(F524:H524)</f>
        <v>5.4270000000000005</v>
      </c>
      <c r="L524" s="518">
        <f>IF(K524&gt;0,IF(ISNUMBER(F524),F524,0)/K524*100,"")</f>
        <v>0.40538050488299243</v>
      </c>
      <c r="M524" s="667">
        <f>IF(K524&gt;0,(IF(ISNUMBER(G524),G524,0)+IF(ISNUMBER(H524),H524,0))/K524*100,"")</f>
        <v>99.594619495117001</v>
      </c>
      <c r="N524" s="504">
        <f t="shared" si="191"/>
        <v>2</v>
      </c>
      <c r="O524" s="58"/>
      <c r="P524" s="177">
        <v>6.9530000000000003</v>
      </c>
      <c r="Q524" s="222" t="s">
        <v>42</v>
      </c>
      <c r="R524" s="58"/>
      <c r="S524" s="720" t="s">
        <v>202</v>
      </c>
      <c r="T524" s="720" t="s">
        <v>202</v>
      </c>
      <c r="U524" s="213">
        <v>58</v>
      </c>
      <c r="V524" s="58">
        <v>0</v>
      </c>
      <c r="W524" s="213">
        <v>58</v>
      </c>
      <c r="X524" s="58">
        <v>0</v>
      </c>
      <c r="Y524" s="58">
        <v>8</v>
      </c>
      <c r="Z524" s="743">
        <v>301106</v>
      </c>
      <c r="AA524" s="234">
        <v>63.264481838598869</v>
      </c>
      <c r="AB524" s="763">
        <f t="shared" si="192"/>
        <v>0</v>
      </c>
      <c r="AC524" s="775"/>
      <c r="AD524" s="775"/>
      <c r="AE524" s="780" t="s">
        <v>210</v>
      </c>
      <c r="AF524" s="775" t="s">
        <v>42</v>
      </c>
      <c r="AG524" s="775"/>
      <c r="AH524" s="794"/>
      <c r="AI524" s="174"/>
      <c r="AJ524" s="174"/>
      <c r="AK524" s="174"/>
      <c r="AL524" s="175"/>
      <c r="AM524" s="179">
        <f t="shared" si="193"/>
        <v>5.4270000000000005</v>
      </c>
      <c r="AN524" s="177">
        <v>6.9530000000000003</v>
      </c>
      <c r="AO524" s="177">
        <v>7.4550000000000001</v>
      </c>
      <c r="AP524" s="177">
        <v>8.2349999999999994</v>
      </c>
      <c r="AQ524" s="178">
        <v>9.0960000000000001</v>
      </c>
      <c r="AR524" s="179">
        <f t="shared" si="194"/>
        <v>6.9530000000000003</v>
      </c>
      <c r="AS524" s="177">
        <v>7.9870000000000001</v>
      </c>
      <c r="AT524" s="179">
        <f t="shared" si="195"/>
        <v>8.8614999999999995</v>
      </c>
      <c r="AU524" s="179"/>
      <c r="AV524" s="177">
        <v>9.7360000000000007</v>
      </c>
      <c r="AW524" s="177"/>
      <c r="AX524" s="546">
        <v>11.868</v>
      </c>
      <c r="AY524" s="828">
        <v>-6.4409999999999998</v>
      </c>
      <c r="AZ524" s="164"/>
      <c r="BA524" s="165"/>
      <c r="BB524" s="167"/>
      <c r="BC524" s="120"/>
      <c r="BD524" s="90"/>
      <c r="BE524" s="90"/>
      <c r="BF524" s="90"/>
      <c r="BG524" s="90"/>
      <c r="BH524" s="90"/>
      <c r="BI524" s="90"/>
      <c r="BJ524" s="90"/>
      <c r="BK524" s="90"/>
      <c r="BL524" s="90"/>
      <c r="BM524" s="167"/>
      <c r="BN524" s="167"/>
      <c r="BO524" s="167"/>
      <c r="BP524" s="167"/>
      <c r="BQ524" s="167"/>
      <c r="BR524" s="167"/>
      <c r="BS524" s="167"/>
      <c r="BT524" s="167"/>
      <c r="BU524" s="167"/>
      <c r="BV524" s="167"/>
      <c r="BW524" s="167"/>
      <c r="BX524" s="167"/>
      <c r="BY524" s="167"/>
      <c r="BZ524" s="167"/>
      <c r="CA524" s="167"/>
      <c r="CB524" s="167"/>
      <c r="CC524" s="167"/>
      <c r="CD524" s="167"/>
      <c r="CE524" s="167"/>
      <c r="CF524" s="167"/>
      <c r="CG524" s="167"/>
      <c r="CH524" s="167"/>
      <c r="CI524" s="167"/>
      <c r="CJ524" s="167"/>
      <c r="CK524" s="167"/>
      <c r="CL524" s="167"/>
      <c r="CM524" s="167"/>
      <c r="CN524" s="167"/>
      <c r="CO524" s="167"/>
      <c r="CP524" s="167"/>
      <c r="CQ524" s="167"/>
      <c r="CR524" s="167"/>
      <c r="CS524" s="167"/>
      <c r="CT524" s="167"/>
      <c r="CU524" s="167"/>
      <c r="CV524" s="167"/>
      <c r="CW524" s="167"/>
      <c r="CX524" s="167"/>
      <c r="CY524" s="167"/>
      <c r="CZ524" s="167"/>
      <c r="DA524" s="167"/>
      <c r="DB524" s="167"/>
      <c r="DC524" s="167"/>
      <c r="DD524" s="167"/>
      <c r="DE524" s="167"/>
      <c r="DF524" s="167"/>
      <c r="DG524" s="167"/>
      <c r="DH524" s="167"/>
      <c r="DI524" s="167"/>
      <c r="DJ524" s="167"/>
      <c r="DK524" s="167"/>
      <c r="DL524" s="167"/>
      <c r="DM524" s="167"/>
      <c r="DN524" s="167"/>
      <c r="DO524" s="167"/>
      <c r="DP524" s="167"/>
      <c r="DQ524" s="167"/>
      <c r="DR524" s="167"/>
      <c r="DS524" s="167"/>
      <c r="DT524" s="167"/>
      <c r="DU524" s="167"/>
      <c r="DV524" s="167"/>
      <c r="DW524" s="167"/>
      <c r="DX524" s="167"/>
      <c r="DY524" s="167"/>
      <c r="DZ524" s="167"/>
      <c r="EA524" s="167"/>
      <c r="EB524" s="167"/>
      <c r="EC524" s="167"/>
      <c r="ED524" s="167"/>
      <c r="EE524" s="167"/>
      <c r="EF524" s="167"/>
      <c r="EG524" s="167"/>
      <c r="EH524" s="167"/>
      <c r="EI524" s="167"/>
      <c r="EJ524" s="167"/>
      <c r="EK524" s="167"/>
      <c r="EL524" s="167"/>
      <c r="EM524" s="167"/>
      <c r="EN524" s="167"/>
      <c r="EO524" s="167"/>
      <c r="EP524" s="167"/>
      <c r="EQ524" s="167"/>
      <c r="ER524" s="167"/>
      <c r="ES524" s="167"/>
      <c r="ET524" s="167"/>
      <c r="EU524" s="167"/>
      <c r="EV524" s="167"/>
      <c r="EW524" s="167"/>
      <c r="EX524" s="167"/>
      <c r="EY524" s="167"/>
      <c r="EZ524" s="167"/>
      <c r="FA524" s="167"/>
      <c r="FB524" s="167"/>
      <c r="FC524" s="167"/>
      <c r="FD524" s="167"/>
      <c r="FE524" s="167"/>
      <c r="FF524" s="167"/>
      <c r="FG524" s="167"/>
      <c r="FH524" s="167"/>
      <c r="FI524" s="167"/>
      <c r="FJ524" s="167"/>
      <c r="FK524" s="167"/>
      <c r="FL524" s="167"/>
      <c r="FM524" s="167"/>
      <c r="FN524" s="167"/>
      <c r="FO524" s="167"/>
      <c r="FP524" s="167"/>
      <c r="FQ524" s="167"/>
      <c r="FR524" s="167"/>
      <c r="FS524" s="167"/>
      <c r="FT524" s="167"/>
      <c r="FU524" s="167"/>
      <c r="FV524" s="167"/>
      <c r="FW524" s="167"/>
      <c r="FX524" s="167"/>
      <c r="FY524" s="167"/>
      <c r="FZ524" s="167"/>
      <c r="GA524" s="167"/>
      <c r="GB524" s="167"/>
      <c r="GC524" s="167"/>
      <c r="GD524" s="167"/>
      <c r="GE524" s="167"/>
      <c r="GF524" s="167"/>
      <c r="GG524" s="167"/>
      <c r="GH524" s="167"/>
      <c r="GI524" s="167"/>
      <c r="GJ524" s="167"/>
      <c r="GK524" s="167"/>
      <c r="GL524" s="167"/>
      <c r="GM524" s="167"/>
      <c r="GN524" s="167"/>
      <c r="GO524" s="167"/>
      <c r="GP524" s="167"/>
      <c r="GQ524" s="167"/>
      <c r="GR524" s="167"/>
      <c r="GS524" s="167"/>
      <c r="GT524" s="167"/>
      <c r="GU524" s="167"/>
      <c r="GV524" s="167"/>
      <c r="GW524" s="167"/>
      <c r="GX524" s="167"/>
      <c r="GY524" s="167"/>
      <c r="GZ524" s="167"/>
      <c r="HA524" s="167"/>
      <c r="HB524" s="167"/>
      <c r="HC524" s="167"/>
      <c r="HD524" s="167"/>
      <c r="HE524" s="167"/>
      <c r="HF524" s="167"/>
      <c r="HG524" s="167"/>
      <c r="HH524" s="167"/>
      <c r="HI524" s="167"/>
      <c r="HJ524" s="167"/>
      <c r="HK524" s="167"/>
      <c r="HL524" s="167"/>
      <c r="HM524" s="167"/>
      <c r="HN524" s="167"/>
      <c r="HO524" s="167"/>
      <c r="HP524" s="167"/>
      <c r="HQ524" s="167"/>
      <c r="HR524" s="167"/>
      <c r="HS524" s="167"/>
    </row>
    <row r="525" spans="1:227" s="2" customFormat="1" ht="17.05" customHeight="1" x14ac:dyDescent="0.4">
      <c r="A525" s="868" t="s">
        <v>393</v>
      </c>
      <c r="B525" s="868" t="s">
        <v>448</v>
      </c>
      <c r="C525" s="981" t="s">
        <v>449</v>
      </c>
      <c r="D525" s="284" t="s">
        <v>450</v>
      </c>
      <c r="E525" s="285"/>
      <c r="F525" s="219"/>
      <c r="G525" s="124"/>
      <c r="H525" s="124"/>
      <c r="I525" s="251"/>
      <c r="J525" s="251"/>
      <c r="K525" s="292">
        <v>1.04755</v>
      </c>
      <c r="L525" s="520">
        <f>IF(K525&gt;0,IF(ISNUMBER(F525),F525,0)/K525*100,"")</f>
        <v>0</v>
      </c>
      <c r="M525" s="521">
        <f>IF(K525&gt;0,(IF(ISNUMBER(G525),G525,0)+IF(ISNUMBER(H525),H525,0))/K525*100,"")</f>
        <v>0</v>
      </c>
      <c r="N525" s="504">
        <f t="shared" si="191"/>
        <v>2</v>
      </c>
      <c r="O525" s="687"/>
      <c r="P525" s="532">
        <v>1.3942761862499997</v>
      </c>
      <c r="Q525" s="227" t="s">
        <v>42</v>
      </c>
      <c r="R525" s="254"/>
      <c r="S525" s="255"/>
      <c r="T525" s="256"/>
      <c r="V525" s="257"/>
      <c r="W525" s="257"/>
      <c r="X525" s="257"/>
      <c r="Y525" s="257"/>
      <c r="Z525" s="258">
        <v>32104.417469249987</v>
      </c>
      <c r="AA525" s="259">
        <f>P525*1000000000/365/Z525</f>
        <v>118.98470858435901</v>
      </c>
      <c r="AB525" s="293"/>
      <c r="AC525" s="293"/>
      <c r="AD525" s="293"/>
      <c r="AE525" s="293"/>
      <c r="AF525" s="293"/>
      <c r="AG525" s="293"/>
      <c r="AH525" s="121"/>
      <c r="AL525" s="121"/>
      <c r="AM525" s="294"/>
      <c r="AN525" s="292"/>
      <c r="AO525" s="292"/>
      <c r="AP525" s="295"/>
      <c r="AQ525" s="264"/>
      <c r="AR525" s="292"/>
      <c r="AS525" s="292"/>
      <c r="AT525" s="292">
        <v>2.4336585521038723</v>
      </c>
      <c r="AU525" s="292"/>
      <c r="AV525" s="295"/>
      <c r="AW525" s="559">
        <f>K525-AT525</f>
        <v>-1.3861085521038723</v>
      </c>
      <c r="AX525" s="551"/>
      <c r="AY525" s="167"/>
      <c r="AZ525" s="167"/>
      <c r="BA525" s="296"/>
      <c r="BB525" s="296"/>
    </row>
    <row r="526" spans="1:227" s="2" customFormat="1" ht="17.05" customHeight="1" x14ac:dyDescent="0.4">
      <c r="A526" s="868" t="s">
        <v>698</v>
      </c>
      <c r="B526" s="868" t="s">
        <v>742</v>
      </c>
      <c r="C526" s="594" t="s">
        <v>770</v>
      </c>
      <c r="D526" s="391" t="s">
        <v>771</v>
      </c>
      <c r="E526" s="392"/>
      <c r="F526" s="219"/>
      <c r="G526" s="124"/>
      <c r="H526" s="124"/>
      <c r="I526" s="124"/>
      <c r="J526" s="124"/>
      <c r="K526" s="252" t="s">
        <v>750</v>
      </c>
      <c r="L526" s="520" t="str">
        <f t="shared" ref="L526:L547" si="196">IF(IF(ISNUMBER(K526),K526,0)&gt;0,IF(ISNUMBER(F526),F526,0)/K526*100,"")</f>
        <v/>
      </c>
      <c r="M526" s="521" t="str">
        <f t="shared" ref="M526:M547" si="197">IF(IF(ISNUMBER(K526),K526,0)&gt;0,(IF(ISNUMBER(G526),G526,0)+IF(ISNUMBER(H526),H526,0))/K526*100,"")</f>
        <v/>
      </c>
      <c r="N526" s="504">
        <f t="shared" si="191"/>
        <v>1</v>
      </c>
      <c r="O526" s="254"/>
      <c r="P526" s="534"/>
      <c r="Q526" s="227"/>
      <c r="R526" s="254"/>
      <c r="S526" s="305"/>
      <c r="T526" s="306"/>
      <c r="U526" s="90"/>
      <c r="V526" s="254"/>
      <c r="W526" s="254"/>
      <c r="X526" s="254"/>
      <c r="Y526" s="254"/>
      <c r="Z526" s="258"/>
      <c r="AA526" s="259"/>
      <c r="AB526" s="260"/>
      <c r="AC526" s="260"/>
      <c r="AD526" s="260"/>
      <c r="AE526" s="260"/>
      <c r="AF526" s="260"/>
      <c r="AG526" s="260"/>
      <c r="AH526" s="121"/>
      <c r="AI526" s="261"/>
      <c r="AJ526" s="261"/>
      <c r="AK526" s="261"/>
      <c r="AL526" s="342"/>
      <c r="AM526" s="371"/>
      <c r="AN526" s="261"/>
      <c r="AO526" s="252"/>
      <c r="AP526" s="263"/>
      <c r="AQ526" s="264"/>
      <c r="AR526" s="252"/>
      <c r="AS526" s="252"/>
      <c r="AT526" s="252"/>
      <c r="AU526" s="252"/>
      <c r="AV526" s="263"/>
      <c r="AW526" s="557"/>
      <c r="AX526" s="551"/>
      <c r="AY526" s="167"/>
      <c r="AZ526" s="167"/>
      <c r="BA526" s="167"/>
      <c r="BB526" s="167"/>
    </row>
    <row r="527" spans="1:227" s="2" customFormat="1" ht="17.05" customHeight="1" x14ac:dyDescent="0.4">
      <c r="A527" s="868" t="s">
        <v>698</v>
      </c>
      <c r="B527" s="868" t="s">
        <v>742</v>
      </c>
      <c r="C527" s="594" t="s">
        <v>770</v>
      </c>
      <c r="D527" s="391" t="s">
        <v>772</v>
      </c>
      <c r="E527" s="392"/>
      <c r="F527" s="219"/>
      <c r="G527" s="124"/>
      <c r="H527" s="124"/>
      <c r="I527" s="124"/>
      <c r="J527" s="124"/>
      <c r="K527" s="252" t="s">
        <v>750</v>
      </c>
      <c r="L527" s="520" t="str">
        <f t="shared" si="196"/>
        <v/>
      </c>
      <c r="M527" s="521" t="str">
        <f t="shared" si="197"/>
        <v/>
      </c>
      <c r="N527" s="504">
        <f t="shared" si="191"/>
        <v>1</v>
      </c>
      <c r="O527" s="254"/>
      <c r="P527" s="534"/>
      <c r="Q527" s="227"/>
      <c r="R527" s="254"/>
      <c r="S527" s="305"/>
      <c r="T527" s="306"/>
      <c r="U527" s="90"/>
      <c r="V527" s="254"/>
      <c r="W527" s="254"/>
      <c r="X527" s="254"/>
      <c r="Y527" s="254"/>
      <c r="Z527" s="258"/>
      <c r="AA527" s="259"/>
      <c r="AB527" s="260"/>
      <c r="AC527" s="260"/>
      <c r="AD527" s="260"/>
      <c r="AE527" s="260"/>
      <c r="AF527" s="260"/>
      <c r="AG527" s="260"/>
      <c r="AH527" s="121"/>
      <c r="AI527" s="261"/>
      <c r="AJ527" s="261"/>
      <c r="AK527" s="261"/>
      <c r="AL527" s="342"/>
      <c r="AM527" s="371"/>
      <c r="AN527" s="261"/>
      <c r="AO527" s="252"/>
      <c r="AP527" s="263"/>
      <c r="AQ527" s="264"/>
      <c r="AR527" s="252"/>
      <c r="AS527" s="252"/>
      <c r="AT527" s="252"/>
      <c r="AU527" s="252"/>
      <c r="AV527" s="263"/>
      <c r="AW527" s="557"/>
      <c r="AX527" s="551"/>
      <c r="AY527" s="167"/>
      <c r="AZ527" s="167"/>
      <c r="BA527" s="167"/>
      <c r="BB527" s="167"/>
    </row>
    <row r="528" spans="1:227" s="2" customFormat="1" ht="17.05" customHeight="1" x14ac:dyDescent="0.4">
      <c r="A528" s="868" t="s">
        <v>698</v>
      </c>
      <c r="B528" s="868" t="s">
        <v>742</v>
      </c>
      <c r="C528" s="594" t="s">
        <v>770</v>
      </c>
      <c r="D528" s="391" t="s">
        <v>773</v>
      </c>
      <c r="E528" s="392"/>
      <c r="F528" s="219"/>
      <c r="G528" s="124"/>
      <c r="H528" s="124"/>
      <c r="I528" s="124"/>
      <c r="J528" s="124"/>
      <c r="K528" s="252" t="s">
        <v>750</v>
      </c>
      <c r="L528" s="520" t="str">
        <f t="shared" si="196"/>
        <v/>
      </c>
      <c r="M528" s="521" t="str">
        <f t="shared" si="197"/>
        <v/>
      </c>
      <c r="N528" s="504">
        <f t="shared" si="191"/>
        <v>1</v>
      </c>
      <c r="O528" s="254"/>
      <c r="P528" s="534">
        <f t="shared" ref="P528:P547" si="198">AQ528</f>
        <v>0.90295915133269444</v>
      </c>
      <c r="Q528" s="227" t="s">
        <v>42</v>
      </c>
      <c r="R528" s="254"/>
      <c r="S528" s="305"/>
      <c r="T528" s="306"/>
      <c r="U528" s="90"/>
      <c r="V528" s="254"/>
      <c r="W528" s="254"/>
      <c r="X528" s="254"/>
      <c r="Y528" s="254"/>
      <c r="Z528" s="258">
        <v>10771</v>
      </c>
      <c r="AA528" s="259">
        <f t="shared" ref="AA528:AA541" si="199">AR528/Z528*1000000000/365</f>
        <v>247.03660512037609</v>
      </c>
      <c r="AB528" s="260"/>
      <c r="AC528" s="260"/>
      <c r="AD528" s="260"/>
      <c r="AE528" s="260"/>
      <c r="AF528" s="260"/>
      <c r="AG528" s="260"/>
      <c r="AH528" s="121"/>
      <c r="AI528" s="261"/>
      <c r="AJ528" s="261"/>
      <c r="AK528" s="261"/>
      <c r="AL528" s="342"/>
      <c r="AM528" s="371"/>
      <c r="AN528" s="261"/>
      <c r="AO528" s="252"/>
      <c r="AP528" s="263"/>
      <c r="AQ528" s="264">
        <v>0.90295915133269444</v>
      </c>
      <c r="AR528" s="252">
        <v>0.97120341491932349</v>
      </c>
      <c r="AS528" s="252">
        <v>1.0342531973348592</v>
      </c>
      <c r="AT528" s="252">
        <v>1.0984923183467421</v>
      </c>
      <c r="AU528" s="252"/>
      <c r="AV528" s="263"/>
      <c r="AW528" s="557"/>
      <c r="AX528" s="551"/>
      <c r="AY528" s="167"/>
      <c r="AZ528" s="167"/>
      <c r="BA528" s="296"/>
      <c r="BB528" s="167"/>
    </row>
    <row r="529" spans="1:54" s="2" customFormat="1" ht="17.05" customHeight="1" x14ac:dyDescent="0.4">
      <c r="A529" s="868" t="s">
        <v>698</v>
      </c>
      <c r="B529" s="868" t="s">
        <v>742</v>
      </c>
      <c r="C529" s="594" t="s">
        <v>770</v>
      </c>
      <c r="D529" s="391" t="s">
        <v>774</v>
      </c>
      <c r="E529" s="392"/>
      <c r="F529" s="219"/>
      <c r="G529" s="124"/>
      <c r="H529" s="124"/>
      <c r="I529" s="124"/>
      <c r="J529" s="124"/>
      <c r="K529" s="252" t="s">
        <v>750</v>
      </c>
      <c r="L529" s="520" t="str">
        <f t="shared" si="196"/>
        <v/>
      </c>
      <c r="M529" s="521" t="str">
        <f t="shared" si="197"/>
        <v/>
      </c>
      <c r="N529" s="504">
        <f t="shared" si="191"/>
        <v>1</v>
      </c>
      <c r="O529" s="254"/>
      <c r="P529" s="534">
        <f t="shared" si="198"/>
        <v>1.3157207513655549</v>
      </c>
      <c r="Q529" s="227" t="s">
        <v>42</v>
      </c>
      <c r="R529" s="254"/>
      <c r="S529" s="305"/>
      <c r="T529" s="306"/>
      <c r="U529" s="90"/>
      <c r="V529" s="254"/>
      <c r="W529" s="254"/>
      <c r="X529" s="254"/>
      <c r="Y529" s="254"/>
      <c r="Z529" s="258">
        <v>24853</v>
      </c>
      <c r="AA529" s="259">
        <f t="shared" si="199"/>
        <v>159.21903055155346</v>
      </c>
      <c r="AB529" s="260"/>
      <c r="AC529" s="260"/>
      <c r="AD529" s="260"/>
      <c r="AE529" s="260"/>
      <c r="AF529" s="260"/>
      <c r="AG529" s="260"/>
      <c r="AH529" s="121"/>
      <c r="AI529" s="261"/>
      <c r="AJ529" s="261"/>
      <c r="AK529" s="261"/>
      <c r="AL529" s="342"/>
      <c r="AM529" s="371"/>
      <c r="AN529" s="261"/>
      <c r="AO529" s="252"/>
      <c r="AP529" s="263"/>
      <c r="AQ529" s="264">
        <v>1.3157207513655549</v>
      </c>
      <c r="AR529" s="252">
        <v>1.4443307566986818</v>
      </c>
      <c r="AS529" s="252">
        <v>1.5597297603192921</v>
      </c>
      <c r="AT529" s="252">
        <v>1.6780920228125249</v>
      </c>
      <c r="AU529" s="252"/>
      <c r="AV529" s="263"/>
      <c r="AW529" s="557"/>
      <c r="AX529" s="551"/>
      <c r="AY529" s="167"/>
      <c r="AZ529" s="167"/>
      <c r="BA529" s="296"/>
      <c r="BB529" s="167"/>
    </row>
    <row r="530" spans="1:54" s="2" customFormat="1" ht="17.05" customHeight="1" x14ac:dyDescent="0.4">
      <c r="A530" s="868" t="s">
        <v>698</v>
      </c>
      <c r="B530" s="868" t="s">
        <v>742</v>
      </c>
      <c r="C530" s="594" t="s">
        <v>770</v>
      </c>
      <c r="D530" s="391" t="s">
        <v>775</v>
      </c>
      <c r="E530" s="392"/>
      <c r="F530" s="219"/>
      <c r="G530" s="124"/>
      <c r="H530" s="124"/>
      <c r="I530" s="124"/>
      <c r="J530" s="124"/>
      <c r="K530" s="252" t="s">
        <v>750</v>
      </c>
      <c r="L530" s="520" t="str">
        <f t="shared" si="196"/>
        <v/>
      </c>
      <c r="M530" s="521" t="str">
        <f t="shared" si="197"/>
        <v/>
      </c>
      <c r="N530" s="504">
        <f t="shared" si="191"/>
        <v>1</v>
      </c>
      <c r="O530" s="254"/>
      <c r="P530" s="534">
        <f t="shared" si="198"/>
        <v>0.65154342994662651</v>
      </c>
      <c r="Q530" s="227" t="s">
        <v>42</v>
      </c>
      <c r="R530" s="254"/>
      <c r="S530" s="305"/>
      <c r="T530" s="306"/>
      <c r="U530" s="90"/>
      <c r="V530" s="254"/>
      <c r="W530" s="254"/>
      <c r="X530" s="254"/>
      <c r="Y530" s="254"/>
      <c r="Z530" s="258">
        <v>8761</v>
      </c>
      <c r="AA530" s="259">
        <f t="shared" si="199"/>
        <v>220.14857067060331</v>
      </c>
      <c r="AB530" s="260"/>
      <c r="AC530" s="260"/>
      <c r="AD530" s="260"/>
      <c r="AE530" s="260"/>
      <c r="AF530" s="260"/>
      <c r="AG530" s="260"/>
      <c r="AH530" s="121"/>
      <c r="AI530" s="261"/>
      <c r="AJ530" s="261"/>
      <c r="AK530" s="261"/>
      <c r="AL530" s="342"/>
      <c r="AM530" s="371"/>
      <c r="AN530" s="261"/>
      <c r="AO530" s="252"/>
      <c r="AP530" s="263"/>
      <c r="AQ530" s="264">
        <v>0.65154342994662651</v>
      </c>
      <c r="AR530" s="252">
        <v>0.70398339409048183</v>
      </c>
      <c r="AS530" s="252">
        <v>0.75212760645530108</v>
      </c>
      <c r="AT530" s="252">
        <v>0.80144625540506031</v>
      </c>
      <c r="AU530" s="252"/>
      <c r="AV530" s="263"/>
      <c r="AW530" s="557"/>
      <c r="AX530" s="551"/>
      <c r="AY530" s="167"/>
      <c r="AZ530" s="167"/>
      <c r="BA530" s="167"/>
      <c r="BB530" s="167"/>
    </row>
    <row r="531" spans="1:54" s="2" customFormat="1" ht="17.05" customHeight="1" x14ac:dyDescent="0.4">
      <c r="A531" s="868" t="s">
        <v>698</v>
      </c>
      <c r="B531" s="868" t="s">
        <v>742</v>
      </c>
      <c r="C531" s="594" t="s">
        <v>770</v>
      </c>
      <c r="D531" s="391" t="s">
        <v>776</v>
      </c>
      <c r="E531" s="392"/>
      <c r="F531" s="219"/>
      <c r="G531" s="124"/>
      <c r="H531" s="124"/>
      <c r="I531" s="124"/>
      <c r="J531" s="124"/>
      <c r="K531" s="252" t="s">
        <v>750</v>
      </c>
      <c r="L531" s="520" t="str">
        <f t="shared" si="196"/>
        <v/>
      </c>
      <c r="M531" s="521" t="str">
        <f t="shared" si="197"/>
        <v/>
      </c>
      <c r="N531" s="504">
        <f t="shared" si="191"/>
        <v>1</v>
      </c>
      <c r="O531" s="254"/>
      <c r="P531" s="534">
        <f t="shared" si="198"/>
        <v>0.53337528375041643</v>
      </c>
      <c r="Q531" s="227" t="s">
        <v>42</v>
      </c>
      <c r="R531" s="254"/>
      <c r="S531" s="305"/>
      <c r="T531" s="306"/>
      <c r="U531" s="90"/>
      <c r="V531" s="254"/>
      <c r="W531" s="254"/>
      <c r="X531" s="254"/>
      <c r="Y531" s="254"/>
      <c r="Z531" s="258">
        <v>9368</v>
      </c>
      <c r="AA531" s="259">
        <f t="shared" si="199"/>
        <v>171.14009260731362</v>
      </c>
      <c r="AB531" s="260"/>
      <c r="AC531" s="260"/>
      <c r="AD531" s="260"/>
      <c r="AE531" s="260"/>
      <c r="AF531" s="260"/>
      <c r="AG531" s="260"/>
      <c r="AH531" s="121"/>
      <c r="AI531" s="261"/>
      <c r="AJ531" s="261"/>
      <c r="AK531" s="261"/>
      <c r="AL531" s="342"/>
      <c r="AM531" s="371"/>
      <c r="AN531" s="261"/>
      <c r="AO531" s="252"/>
      <c r="AP531" s="263"/>
      <c r="AQ531" s="264">
        <v>0.53337528375041643</v>
      </c>
      <c r="AR531" s="252">
        <v>0.58518274145403959</v>
      </c>
      <c r="AS531" s="252">
        <v>0.63062876620038733</v>
      </c>
      <c r="AT531" s="252">
        <v>0.67719051955078169</v>
      </c>
      <c r="AU531" s="252"/>
      <c r="AV531" s="263"/>
      <c r="AW531" s="557"/>
      <c r="AX531" s="551"/>
      <c r="AY531" s="167"/>
      <c r="AZ531" s="167"/>
      <c r="BA531" s="167"/>
      <c r="BB531" s="167"/>
    </row>
    <row r="532" spans="1:54" s="2" customFormat="1" ht="17.05" customHeight="1" x14ac:dyDescent="0.4">
      <c r="A532" s="868" t="s">
        <v>698</v>
      </c>
      <c r="B532" s="868" t="s">
        <v>742</v>
      </c>
      <c r="C532" s="594" t="s">
        <v>770</v>
      </c>
      <c r="D532" s="391" t="s">
        <v>777</v>
      </c>
      <c r="E532" s="392"/>
      <c r="F532" s="219"/>
      <c r="G532" s="124"/>
      <c r="H532" s="124"/>
      <c r="I532" s="124"/>
      <c r="J532" s="124"/>
      <c r="K532" s="252" t="s">
        <v>750</v>
      </c>
      <c r="L532" s="520" t="str">
        <f t="shared" si="196"/>
        <v/>
      </c>
      <c r="M532" s="521" t="str">
        <f t="shared" si="197"/>
        <v/>
      </c>
      <c r="N532" s="504">
        <f t="shared" si="191"/>
        <v>1</v>
      </c>
      <c r="O532" s="254"/>
      <c r="P532" s="534">
        <f t="shared" si="198"/>
        <v>0.10138503058900762</v>
      </c>
      <c r="Q532" s="227" t="s">
        <v>42</v>
      </c>
      <c r="R532" s="254"/>
      <c r="S532" s="305"/>
      <c r="T532" s="306"/>
      <c r="U532" s="90"/>
      <c r="V532" s="254"/>
      <c r="W532" s="254"/>
      <c r="X532" s="254"/>
      <c r="Y532" s="254"/>
      <c r="Z532" s="258">
        <v>1453</v>
      </c>
      <c r="AA532" s="259">
        <f t="shared" si="199"/>
        <v>205.6771147158349</v>
      </c>
      <c r="AB532" s="260"/>
      <c r="AC532" s="260"/>
      <c r="AD532" s="260"/>
      <c r="AE532" s="260"/>
      <c r="AF532" s="260"/>
      <c r="AG532" s="260"/>
      <c r="AH532" s="121"/>
      <c r="AI532" s="261"/>
      <c r="AJ532" s="261"/>
      <c r="AK532" s="261"/>
      <c r="AL532" s="342"/>
      <c r="AM532" s="371"/>
      <c r="AN532" s="261"/>
      <c r="AO532" s="252"/>
      <c r="AP532" s="263"/>
      <c r="AQ532" s="264">
        <v>0.10138503058900762</v>
      </c>
      <c r="AR532" s="252">
        <v>0.10907982940396946</v>
      </c>
      <c r="AS532" s="252">
        <v>0.1166999666578626</v>
      </c>
      <c r="AT532" s="252">
        <v>0.12457081151175571</v>
      </c>
      <c r="AU532" s="252"/>
      <c r="AV532" s="263"/>
      <c r="AW532" s="557"/>
      <c r="AX532" s="551"/>
      <c r="AY532" s="167"/>
      <c r="AZ532" s="167"/>
      <c r="BA532" s="167"/>
      <c r="BB532" s="167"/>
    </row>
    <row r="533" spans="1:54" s="2" customFormat="1" ht="17.05" customHeight="1" x14ac:dyDescent="0.4">
      <c r="A533" s="868" t="s">
        <v>698</v>
      </c>
      <c r="B533" s="868" t="s">
        <v>742</v>
      </c>
      <c r="C533" s="594" t="s">
        <v>770</v>
      </c>
      <c r="D533" s="391" t="s">
        <v>778</v>
      </c>
      <c r="E533" s="392"/>
      <c r="F533" s="219"/>
      <c r="G533" s="124"/>
      <c r="H533" s="124"/>
      <c r="I533" s="124"/>
      <c r="J533" s="124"/>
      <c r="K533" s="252" t="s">
        <v>750</v>
      </c>
      <c r="L533" s="520" t="str">
        <f t="shared" si="196"/>
        <v/>
      </c>
      <c r="M533" s="521" t="str">
        <f t="shared" si="197"/>
        <v/>
      </c>
      <c r="N533" s="504">
        <f t="shared" si="191"/>
        <v>1</v>
      </c>
      <c r="O533" s="254"/>
      <c r="P533" s="534">
        <f t="shared" si="198"/>
        <v>0.68469228169342644</v>
      </c>
      <c r="Q533" s="227" t="s">
        <v>42</v>
      </c>
      <c r="R533" s="254"/>
      <c r="S533" s="305"/>
      <c r="T533" s="306"/>
      <c r="U533" s="90"/>
      <c r="V533" s="254"/>
      <c r="W533" s="254"/>
      <c r="X533" s="254"/>
      <c r="Y533" s="254"/>
      <c r="Z533" s="258">
        <v>10975</v>
      </c>
      <c r="AA533" s="259">
        <f t="shared" si="199"/>
        <v>167.86119727807127</v>
      </c>
      <c r="AB533" s="260"/>
      <c r="AC533" s="260"/>
      <c r="AD533" s="260"/>
      <c r="AE533" s="260"/>
      <c r="AF533" s="260"/>
      <c r="AG533" s="260"/>
      <c r="AH533" s="121"/>
      <c r="AI533" s="261"/>
      <c r="AJ533" s="261"/>
      <c r="AK533" s="261"/>
      <c r="AL533" s="342"/>
      <c r="AM533" s="371"/>
      <c r="AN533" s="261"/>
      <c r="AO533" s="252"/>
      <c r="AP533" s="263"/>
      <c r="AQ533" s="264">
        <v>0.68469228169342644</v>
      </c>
      <c r="AR533" s="252">
        <v>0.67243097364629378</v>
      </c>
      <c r="AS533" s="252">
        <v>0.67523055042839142</v>
      </c>
      <c r="AT533" s="252">
        <v>0.67705560588209768</v>
      </c>
      <c r="AU533" s="252"/>
      <c r="AV533" s="263"/>
      <c r="AW533" s="557"/>
      <c r="AX533" s="551"/>
      <c r="AY533" s="167"/>
      <c r="AZ533" s="167"/>
      <c r="BA533" s="167"/>
      <c r="BB533" s="167"/>
    </row>
    <row r="534" spans="1:54" s="2" customFormat="1" ht="17.05" customHeight="1" x14ac:dyDescent="0.4">
      <c r="A534" s="868" t="s">
        <v>698</v>
      </c>
      <c r="B534" s="868" t="s">
        <v>742</v>
      </c>
      <c r="C534" s="594" t="s">
        <v>770</v>
      </c>
      <c r="D534" s="391" t="s">
        <v>779</v>
      </c>
      <c r="E534" s="392"/>
      <c r="F534" s="219"/>
      <c r="G534" s="124"/>
      <c r="H534" s="124"/>
      <c r="I534" s="124"/>
      <c r="J534" s="124"/>
      <c r="K534" s="252" t="s">
        <v>750</v>
      </c>
      <c r="L534" s="520" t="str">
        <f t="shared" si="196"/>
        <v/>
      </c>
      <c r="M534" s="521" t="str">
        <f t="shared" si="197"/>
        <v/>
      </c>
      <c r="N534" s="504">
        <f t="shared" si="191"/>
        <v>1</v>
      </c>
      <c r="O534" s="254"/>
      <c r="P534" s="534">
        <f t="shared" si="198"/>
        <v>1.6141444090392751</v>
      </c>
      <c r="Q534" s="227" t="s">
        <v>42</v>
      </c>
      <c r="R534" s="254"/>
      <c r="S534" s="305"/>
      <c r="T534" s="306"/>
      <c r="U534" s="90"/>
      <c r="V534" s="254"/>
      <c r="W534" s="254"/>
      <c r="X534" s="254"/>
      <c r="Y534" s="254"/>
      <c r="Z534" s="258">
        <v>19421</v>
      </c>
      <c r="AA534" s="259">
        <f t="shared" si="199"/>
        <v>247.00620469085467</v>
      </c>
      <c r="AB534" s="260"/>
      <c r="AC534" s="260"/>
      <c r="AD534" s="260"/>
      <c r="AE534" s="260"/>
      <c r="AF534" s="260"/>
      <c r="AG534" s="260"/>
      <c r="AH534" s="121"/>
      <c r="AI534" s="261"/>
      <c r="AJ534" s="261"/>
      <c r="AK534" s="261"/>
      <c r="AL534" s="342"/>
      <c r="AM534" s="371"/>
      <c r="AN534" s="261"/>
      <c r="AO534" s="252"/>
      <c r="AP534" s="263"/>
      <c r="AQ534" s="264">
        <v>1.6141444090392751</v>
      </c>
      <c r="AR534" s="252">
        <v>1.7509442379748972</v>
      </c>
      <c r="AS534" s="252">
        <v>1.8666603674770643</v>
      </c>
      <c r="AT534" s="252">
        <v>1.9838334313214661</v>
      </c>
      <c r="AU534" s="252"/>
      <c r="AV534" s="263"/>
      <c r="AW534" s="557"/>
      <c r="AX534" s="551"/>
      <c r="AY534" s="167"/>
      <c r="AZ534" s="167"/>
      <c r="BA534" s="167"/>
      <c r="BB534" s="167"/>
    </row>
    <row r="535" spans="1:54" s="2" customFormat="1" ht="17.05" customHeight="1" x14ac:dyDescent="0.4">
      <c r="A535" s="868" t="s">
        <v>698</v>
      </c>
      <c r="B535" s="868" t="s">
        <v>742</v>
      </c>
      <c r="C535" s="594" t="s">
        <v>770</v>
      </c>
      <c r="D535" s="391" t="s">
        <v>780</v>
      </c>
      <c r="E535" s="392"/>
      <c r="F535" s="219"/>
      <c r="G535" s="124"/>
      <c r="H535" s="124"/>
      <c r="I535" s="124"/>
      <c r="J535" s="124"/>
      <c r="K535" s="252" t="s">
        <v>750</v>
      </c>
      <c r="L535" s="520" t="str">
        <f t="shared" si="196"/>
        <v/>
      </c>
      <c r="M535" s="521" t="str">
        <f t="shared" si="197"/>
        <v/>
      </c>
      <c r="N535" s="504">
        <f t="shared" si="191"/>
        <v>1</v>
      </c>
      <c r="O535" s="254"/>
      <c r="P535" s="534">
        <f t="shared" si="198"/>
        <v>0.19499018104064511</v>
      </c>
      <c r="Q535" s="227" t="s">
        <v>42</v>
      </c>
      <c r="R535" s="254"/>
      <c r="S535" s="305"/>
      <c r="T535" s="306"/>
      <c r="U535" s="90"/>
      <c r="V535" s="254"/>
      <c r="W535" s="254"/>
      <c r="X535" s="254"/>
      <c r="Y535" s="254"/>
      <c r="Z535" s="258">
        <v>2923</v>
      </c>
      <c r="AA535" s="259">
        <f t="shared" si="199"/>
        <v>179.21746359018525</v>
      </c>
      <c r="AB535" s="260"/>
      <c r="AC535" s="260"/>
      <c r="AD535" s="260"/>
      <c r="AE535" s="260"/>
      <c r="AF535" s="260"/>
      <c r="AG535" s="260"/>
      <c r="AH535" s="121"/>
      <c r="AI535" s="261"/>
      <c r="AJ535" s="261"/>
      <c r="AK535" s="261"/>
      <c r="AL535" s="342"/>
      <c r="AM535" s="371"/>
      <c r="AN535" s="261"/>
      <c r="AO535" s="252"/>
      <c r="AP535" s="263"/>
      <c r="AQ535" s="264">
        <v>0.19499018104064511</v>
      </c>
      <c r="AR535" s="252">
        <v>0.19120621581705069</v>
      </c>
      <c r="AS535" s="252">
        <v>0.19176313205059908</v>
      </c>
      <c r="AT535" s="252">
        <v>0.19210405404414749</v>
      </c>
      <c r="AU535" s="252"/>
      <c r="AV535" s="263"/>
      <c r="AW535" s="557"/>
      <c r="AX535" s="551"/>
      <c r="AY535" s="167"/>
      <c r="AZ535" s="167"/>
      <c r="BA535" s="167"/>
      <c r="BB535" s="167"/>
    </row>
    <row r="536" spans="1:54" s="2" customFormat="1" ht="17.05" customHeight="1" x14ac:dyDescent="0.4">
      <c r="A536" s="868" t="s">
        <v>698</v>
      </c>
      <c r="B536" s="868" t="s">
        <v>742</v>
      </c>
      <c r="C536" s="594" t="s">
        <v>770</v>
      </c>
      <c r="D536" s="391" t="s">
        <v>781</v>
      </c>
      <c r="E536" s="392"/>
      <c r="F536" s="219"/>
      <c r="G536" s="124"/>
      <c r="H536" s="124"/>
      <c r="I536" s="124"/>
      <c r="J536" s="124"/>
      <c r="K536" s="252" t="s">
        <v>750</v>
      </c>
      <c r="L536" s="520" t="str">
        <f t="shared" si="196"/>
        <v/>
      </c>
      <c r="M536" s="521" t="str">
        <f t="shared" si="197"/>
        <v/>
      </c>
      <c r="N536" s="504">
        <f t="shared" si="191"/>
        <v>1</v>
      </c>
      <c r="O536" s="254"/>
      <c r="P536" s="534">
        <f t="shared" si="198"/>
        <v>0.2068972919424</v>
      </c>
      <c r="Q536" s="227" t="s">
        <v>42</v>
      </c>
      <c r="R536" s="254"/>
      <c r="S536" s="305"/>
      <c r="T536" s="306"/>
      <c r="U536" s="90"/>
      <c r="V536" s="254"/>
      <c r="W536" s="254"/>
      <c r="X536" s="254"/>
      <c r="Y536" s="254"/>
      <c r="Z536" s="258">
        <v>2723</v>
      </c>
      <c r="AA536" s="259">
        <f t="shared" si="199"/>
        <v>226.3626241757932</v>
      </c>
      <c r="AB536" s="260"/>
      <c r="AC536" s="260"/>
      <c r="AD536" s="260"/>
      <c r="AE536" s="260"/>
      <c r="AF536" s="260"/>
      <c r="AG536" s="260"/>
      <c r="AH536" s="121"/>
      <c r="AI536" s="261"/>
      <c r="AJ536" s="261"/>
      <c r="AK536" s="261"/>
      <c r="AL536" s="342"/>
      <c r="AM536" s="371"/>
      <c r="AN536" s="261"/>
      <c r="AO536" s="252"/>
      <c r="AP536" s="263"/>
      <c r="AQ536" s="264">
        <v>0.2068972919424</v>
      </c>
      <c r="AR536" s="252">
        <v>0.22498068035519997</v>
      </c>
      <c r="AS536" s="252">
        <v>0.24043766997600002</v>
      </c>
      <c r="AT536" s="252">
        <v>0.25601275514880001</v>
      </c>
      <c r="AU536" s="252"/>
      <c r="AV536" s="263"/>
      <c r="AW536" s="557"/>
      <c r="AX536" s="551"/>
      <c r="AY536" s="167"/>
      <c r="AZ536" s="167"/>
      <c r="BA536" s="167"/>
      <c r="BB536" s="167"/>
    </row>
    <row r="537" spans="1:54" s="2" customFormat="1" ht="17.05" customHeight="1" x14ac:dyDescent="0.4">
      <c r="A537" s="868" t="s">
        <v>698</v>
      </c>
      <c r="B537" s="868" t="s">
        <v>742</v>
      </c>
      <c r="C537" s="365" t="s">
        <v>770</v>
      </c>
      <c r="D537" s="391" t="s">
        <v>782</v>
      </c>
      <c r="E537" s="392"/>
      <c r="F537" s="219"/>
      <c r="G537" s="124"/>
      <c r="H537" s="124"/>
      <c r="I537" s="124"/>
      <c r="J537" s="124"/>
      <c r="K537" s="252" t="s">
        <v>750</v>
      </c>
      <c r="L537" s="520" t="str">
        <f t="shared" si="196"/>
        <v/>
      </c>
      <c r="M537" s="521" t="str">
        <f t="shared" si="197"/>
        <v/>
      </c>
      <c r="N537" s="504">
        <f t="shared" si="191"/>
        <v>1</v>
      </c>
      <c r="O537" s="254"/>
      <c r="P537" s="534">
        <f t="shared" si="198"/>
        <v>0.19204368224909871</v>
      </c>
      <c r="Q537" s="227" t="s">
        <v>42</v>
      </c>
      <c r="R537" s="254"/>
      <c r="S537" s="305"/>
      <c r="T537" s="306"/>
      <c r="U537" s="90"/>
      <c r="V537" s="254"/>
      <c r="W537" s="254"/>
      <c r="X537" s="254"/>
      <c r="Y537" s="254"/>
      <c r="Z537" s="258">
        <v>2120</v>
      </c>
      <c r="AA537" s="259">
        <f t="shared" si="199"/>
        <v>268.83716473187889</v>
      </c>
      <c r="AB537" s="260"/>
      <c r="AC537" s="260"/>
      <c r="AD537" s="260"/>
      <c r="AE537" s="260"/>
      <c r="AF537" s="260"/>
      <c r="AG537" s="260"/>
      <c r="AH537" s="121"/>
      <c r="AI537" s="261"/>
      <c r="AJ537" s="261"/>
      <c r="AK537" s="261"/>
      <c r="AL537" s="342"/>
      <c r="AM537" s="371"/>
      <c r="AN537" s="261"/>
      <c r="AO537" s="252"/>
      <c r="AP537" s="263"/>
      <c r="AQ537" s="264">
        <v>0.19204368224909871</v>
      </c>
      <c r="AR537" s="252">
        <v>0.20802619806952788</v>
      </c>
      <c r="AS537" s="252">
        <v>0.22141955878454933</v>
      </c>
      <c r="AT537" s="252">
        <v>0.23484494135896999</v>
      </c>
      <c r="AU537" s="252"/>
      <c r="AV537" s="263"/>
      <c r="AW537" s="557"/>
      <c r="AX537" s="551"/>
      <c r="AY537" s="167"/>
      <c r="AZ537" s="167"/>
      <c r="BA537" s="167"/>
      <c r="BB537" s="167"/>
    </row>
    <row r="538" spans="1:54" s="2" customFormat="1" ht="17.05" customHeight="1" x14ac:dyDescent="0.4">
      <c r="A538" s="868" t="s">
        <v>698</v>
      </c>
      <c r="B538" s="868" t="s">
        <v>742</v>
      </c>
      <c r="C538" s="594" t="s">
        <v>770</v>
      </c>
      <c r="D538" s="391" t="s">
        <v>783</v>
      </c>
      <c r="E538" s="392"/>
      <c r="F538" s="219"/>
      <c r="G538" s="21"/>
      <c r="H538" s="21"/>
      <c r="I538" s="124"/>
      <c r="J538" s="124"/>
      <c r="K538" s="252" t="s">
        <v>750</v>
      </c>
      <c r="L538" s="520" t="str">
        <f t="shared" si="196"/>
        <v/>
      </c>
      <c r="M538" s="521" t="str">
        <f t="shared" si="197"/>
        <v/>
      </c>
      <c r="N538" s="504">
        <f t="shared" si="191"/>
        <v>1</v>
      </c>
      <c r="O538" s="254"/>
      <c r="P538" s="534">
        <f t="shared" si="198"/>
        <v>3.6662245735950978</v>
      </c>
      <c r="Q538" s="227" t="s">
        <v>42</v>
      </c>
      <c r="R538" s="254"/>
      <c r="S538" s="305"/>
      <c r="T538" s="306"/>
      <c r="U538" s="90"/>
      <c r="V538" s="254"/>
      <c r="W538" s="254"/>
      <c r="X538" s="254"/>
      <c r="Y538" s="254"/>
      <c r="Z538" s="258">
        <v>72897</v>
      </c>
      <c r="AA538" s="259">
        <f t="shared" si="199"/>
        <v>149.32149311768279</v>
      </c>
      <c r="AB538" s="260"/>
      <c r="AC538" s="260"/>
      <c r="AD538" s="260"/>
      <c r="AE538" s="260"/>
      <c r="AF538" s="260"/>
      <c r="AG538" s="260"/>
      <c r="AH538" s="121"/>
      <c r="AI538" s="261"/>
      <c r="AJ538" s="261"/>
      <c r="AK538" s="261"/>
      <c r="AL538" s="342"/>
      <c r="AM538" s="371"/>
      <c r="AN538" s="261"/>
      <c r="AO538" s="252"/>
      <c r="AP538" s="263"/>
      <c r="AQ538" s="264">
        <v>3.6662245735950978</v>
      </c>
      <c r="AR538" s="252">
        <v>3.9730574425868981</v>
      </c>
      <c r="AS538" s="252">
        <v>4.2896163368971365</v>
      </c>
      <c r="AT538" s="252">
        <v>4.6163123258310197</v>
      </c>
      <c r="AU538" s="252"/>
      <c r="AV538" s="263"/>
      <c r="AW538" s="557"/>
      <c r="AX538" s="551"/>
      <c r="AY538" s="167"/>
      <c r="AZ538" s="167"/>
      <c r="BA538" s="167"/>
      <c r="BB538" s="167"/>
    </row>
    <row r="539" spans="1:54" s="2" customFormat="1" ht="17.05" customHeight="1" x14ac:dyDescent="0.4">
      <c r="A539" s="868" t="s">
        <v>698</v>
      </c>
      <c r="B539" s="868" t="s">
        <v>742</v>
      </c>
      <c r="C539" s="594" t="s">
        <v>770</v>
      </c>
      <c r="D539" s="391" t="s">
        <v>784</v>
      </c>
      <c r="E539" s="393"/>
      <c r="F539" s="270"/>
      <c r="G539" s="271"/>
      <c r="H539" s="271"/>
      <c r="I539" s="271"/>
      <c r="J539" s="271"/>
      <c r="K539" s="272" t="s">
        <v>750</v>
      </c>
      <c r="L539" s="524" t="str">
        <f t="shared" si="196"/>
        <v/>
      </c>
      <c r="M539" s="525" t="str">
        <f t="shared" si="197"/>
        <v/>
      </c>
      <c r="N539" s="465">
        <f t="shared" si="191"/>
        <v>1</v>
      </c>
      <c r="O539" s="274"/>
      <c r="P539" s="537">
        <f t="shared" si="198"/>
        <v>0.33261331320128729</v>
      </c>
      <c r="Q539" s="273" t="s">
        <v>42</v>
      </c>
      <c r="R539" s="274"/>
      <c r="S539" s="275"/>
      <c r="T539" s="276"/>
      <c r="U539" s="111"/>
      <c r="V539" s="274"/>
      <c r="W539" s="274"/>
      <c r="X539" s="274"/>
      <c r="Y539" s="274"/>
      <c r="Z539" s="277">
        <v>5937</v>
      </c>
      <c r="AA539" s="278">
        <f t="shared" si="199"/>
        <v>151.20064516781608</v>
      </c>
      <c r="AB539" s="279"/>
      <c r="AC539" s="279"/>
      <c r="AD539" s="279"/>
      <c r="AE539" s="279"/>
      <c r="AF539" s="279"/>
      <c r="AG539" s="279"/>
      <c r="AH539" s="280"/>
      <c r="AI539" s="388"/>
      <c r="AJ539" s="388"/>
      <c r="AK539" s="388"/>
      <c r="AL539" s="389"/>
      <c r="AM539" s="390"/>
      <c r="AN539" s="388"/>
      <c r="AO539" s="272"/>
      <c r="AP539" s="282"/>
      <c r="AQ539" s="283">
        <v>0.33261331320128729</v>
      </c>
      <c r="AR539" s="272">
        <v>0.32765255408188326</v>
      </c>
      <c r="AS539" s="272">
        <v>0.33002938602407628</v>
      </c>
      <c r="AT539" s="272">
        <v>0.33189511764228852</v>
      </c>
      <c r="AU539" s="272"/>
      <c r="AV539" s="282"/>
      <c r="AW539" s="558"/>
      <c r="AX539" s="552"/>
      <c r="AY539" s="167"/>
      <c r="AZ539" s="167"/>
      <c r="BA539" s="167"/>
      <c r="BB539" s="167"/>
    </row>
    <row r="540" spans="1:54" s="2" customFormat="1" ht="17.05" customHeight="1" x14ac:dyDescent="0.4">
      <c r="A540" s="868" t="s">
        <v>698</v>
      </c>
      <c r="B540" s="868" t="s">
        <v>742</v>
      </c>
      <c r="C540" s="365" t="s">
        <v>770</v>
      </c>
      <c r="D540" s="391" t="s">
        <v>785</v>
      </c>
      <c r="E540" s="392"/>
      <c r="F540" s="219"/>
      <c r="G540" s="124"/>
      <c r="H540" s="124"/>
      <c r="I540" s="124"/>
      <c r="J540" s="124"/>
      <c r="K540" s="252" t="s">
        <v>750</v>
      </c>
      <c r="L540" s="520" t="str">
        <f t="shared" si="196"/>
        <v/>
      </c>
      <c r="M540" s="521" t="str">
        <f t="shared" si="197"/>
        <v/>
      </c>
      <c r="N540" s="348">
        <f t="shared" si="191"/>
        <v>1</v>
      </c>
      <c r="O540" s="254"/>
      <c r="P540" s="534">
        <f t="shared" si="198"/>
        <v>0.36327621094514434</v>
      </c>
      <c r="Q540" s="227" t="s">
        <v>42</v>
      </c>
      <c r="R540" s="254"/>
      <c r="S540" s="305"/>
      <c r="T540" s="306"/>
      <c r="U540" s="90"/>
      <c r="V540" s="254"/>
      <c r="W540" s="254"/>
      <c r="X540" s="254"/>
      <c r="Y540" s="254"/>
      <c r="Z540" s="258">
        <v>4493</v>
      </c>
      <c r="AA540" s="259">
        <f t="shared" si="199"/>
        <v>240.4657220868736</v>
      </c>
      <c r="AB540" s="260"/>
      <c r="AC540" s="260"/>
      <c r="AD540" s="260"/>
      <c r="AE540" s="260"/>
      <c r="AF540" s="260"/>
      <c r="AG540" s="260"/>
      <c r="AH540" s="121"/>
      <c r="AI540" s="261"/>
      <c r="AJ540" s="261"/>
      <c r="AK540" s="261"/>
      <c r="AL540" s="342"/>
      <c r="AM540" s="371"/>
      <c r="AN540" s="261"/>
      <c r="AO540" s="252"/>
      <c r="AP540" s="263"/>
      <c r="AQ540" s="264">
        <v>0.36327621094514434</v>
      </c>
      <c r="AR540" s="252">
        <v>0.39435055860775792</v>
      </c>
      <c r="AS540" s="252">
        <v>0.42077816084302605</v>
      </c>
      <c r="AT540" s="252">
        <v>0.44754213535823939</v>
      </c>
      <c r="AU540" s="252"/>
      <c r="AV540" s="263"/>
      <c r="AW540" s="557"/>
      <c r="AX540" s="551"/>
      <c r="AY540" s="167"/>
      <c r="AZ540" s="167"/>
      <c r="BA540" s="167"/>
      <c r="BB540" s="167"/>
    </row>
    <row r="541" spans="1:54" s="2" customFormat="1" ht="17.05" customHeight="1" x14ac:dyDescent="0.4">
      <c r="A541" s="868" t="s">
        <v>698</v>
      </c>
      <c r="B541" s="868" t="s">
        <v>742</v>
      </c>
      <c r="C541" s="594" t="s">
        <v>770</v>
      </c>
      <c r="D541" s="391" t="s">
        <v>786</v>
      </c>
      <c r="E541" s="392"/>
      <c r="F541" s="219"/>
      <c r="G541" s="124"/>
      <c r="H541" s="21"/>
      <c r="I541" s="124"/>
      <c r="J541" s="124"/>
      <c r="K541" s="252" t="s">
        <v>750</v>
      </c>
      <c r="L541" s="520" t="str">
        <f t="shared" si="196"/>
        <v/>
      </c>
      <c r="M541" s="521" t="str">
        <f t="shared" si="197"/>
        <v/>
      </c>
      <c r="N541" s="504">
        <f t="shared" si="191"/>
        <v>1</v>
      </c>
      <c r="O541" s="254"/>
      <c r="P541" s="534">
        <f t="shared" si="198"/>
        <v>0.17262924113764377</v>
      </c>
      <c r="Q541" s="227" t="s">
        <v>42</v>
      </c>
      <c r="R541" s="254"/>
      <c r="S541" s="305"/>
      <c r="T541" s="306"/>
      <c r="U541" s="90"/>
      <c r="V541" s="254"/>
      <c r="W541" s="254"/>
      <c r="X541" s="254"/>
      <c r="Y541" s="254"/>
      <c r="Z541" s="258">
        <v>2290</v>
      </c>
      <c r="AA541" s="259">
        <f t="shared" si="199"/>
        <v>224.75991931405582</v>
      </c>
      <c r="AB541" s="260"/>
      <c r="AC541" s="260"/>
      <c r="AD541" s="260"/>
      <c r="AE541" s="260"/>
      <c r="AF541" s="260"/>
      <c r="AG541" s="260"/>
      <c r="AH541" s="121"/>
      <c r="AI541" s="261"/>
      <c r="AJ541" s="261"/>
      <c r="AK541" s="261"/>
      <c r="AL541" s="342"/>
      <c r="AM541" s="371"/>
      <c r="AN541" s="261"/>
      <c r="AO541" s="252"/>
      <c r="AP541" s="263"/>
      <c r="AQ541" s="264">
        <v>0.17262924113764377</v>
      </c>
      <c r="AR541" s="252">
        <v>0.18786557855865355</v>
      </c>
      <c r="AS541" s="252">
        <v>0.20090778126185133</v>
      </c>
      <c r="AT541" s="252">
        <v>0.21422122220095366</v>
      </c>
      <c r="AU541" s="252"/>
      <c r="AV541" s="263"/>
      <c r="AW541" s="557"/>
      <c r="AX541" s="551"/>
      <c r="AY541" s="167"/>
      <c r="AZ541" s="167"/>
      <c r="BA541" s="167"/>
      <c r="BB541" s="167"/>
    </row>
    <row r="542" spans="1:54" s="2" customFormat="1" ht="17.05" customHeight="1" x14ac:dyDescent="0.4">
      <c r="A542" s="868" t="s">
        <v>1008</v>
      </c>
      <c r="B542" s="868" t="s">
        <v>1110</v>
      </c>
      <c r="C542" s="594" t="s">
        <v>1122</v>
      </c>
      <c r="D542" s="365" t="s">
        <v>1123</v>
      </c>
      <c r="E542" s="433"/>
      <c r="F542" s="219"/>
      <c r="G542" s="124"/>
      <c r="H542" s="124"/>
      <c r="I542" s="124"/>
      <c r="J542" s="124"/>
      <c r="K542" s="252">
        <f t="shared" ref="K542:K547" si="200">IF(ISNUMBER(F542),F542,0)+IF(ISNUMBER(G542),G542,0)+IF(ISNUMBER(H542),H542,0)</f>
        <v>0</v>
      </c>
      <c r="L542" s="520" t="str">
        <f t="shared" si="196"/>
        <v/>
      </c>
      <c r="M542" s="521" t="str">
        <f t="shared" si="197"/>
        <v/>
      </c>
      <c r="N542" s="504">
        <f t="shared" si="191"/>
        <v>2</v>
      </c>
      <c r="O542" s="254"/>
      <c r="P542" s="534">
        <f t="shared" si="198"/>
        <v>0.11120123846200876</v>
      </c>
      <c r="Q542" s="227" t="s">
        <v>42</v>
      </c>
      <c r="R542" s="254"/>
      <c r="S542" s="305"/>
      <c r="T542" s="306"/>
      <c r="U542" s="90"/>
      <c r="V542" s="254"/>
      <c r="W542" s="254"/>
      <c r="X542" s="254"/>
      <c r="Y542" s="254"/>
      <c r="Z542" s="258"/>
      <c r="AA542" s="259"/>
      <c r="AB542" s="260"/>
      <c r="AC542" s="260"/>
      <c r="AD542" s="260"/>
      <c r="AE542" s="260"/>
      <c r="AF542" s="260"/>
      <c r="AG542" s="260"/>
      <c r="AH542" s="121"/>
      <c r="AI542" s="261"/>
      <c r="AJ542" s="261"/>
      <c r="AK542" s="261"/>
      <c r="AL542" s="342"/>
      <c r="AM542" s="371"/>
      <c r="AN542" s="261"/>
      <c r="AO542" s="252"/>
      <c r="AP542" s="263"/>
      <c r="AQ542" s="264">
        <v>0.11120123846200876</v>
      </c>
      <c r="AR542" s="252">
        <v>0.12099033057144105</v>
      </c>
      <c r="AS542" s="252">
        <v>0.1290379067253275</v>
      </c>
      <c r="AT542" s="252">
        <v>0.13685576085353712</v>
      </c>
      <c r="AU542" s="252"/>
      <c r="AV542" s="263"/>
      <c r="AW542" s="557">
        <f t="shared" ref="AW542:AW547" si="201">K542-AT542</f>
        <v>-0.13685576085353712</v>
      </c>
      <c r="AX542" s="551"/>
      <c r="AY542" s="167"/>
      <c r="AZ542" s="167"/>
      <c r="BA542" s="167"/>
      <c r="BB542" s="167"/>
    </row>
    <row r="543" spans="1:54" s="2" customFormat="1" ht="17.05" customHeight="1" x14ac:dyDescent="0.4">
      <c r="A543" s="868" t="s">
        <v>1008</v>
      </c>
      <c r="B543" s="868" t="s">
        <v>1110</v>
      </c>
      <c r="C543" s="594" t="s">
        <v>1122</v>
      </c>
      <c r="D543" s="365" t="s">
        <v>1124</v>
      </c>
      <c r="E543" s="433"/>
      <c r="F543" s="219"/>
      <c r="G543" s="124"/>
      <c r="H543" s="124"/>
      <c r="I543" s="124"/>
      <c r="J543" s="124"/>
      <c r="K543" s="252">
        <f t="shared" si="200"/>
        <v>0</v>
      </c>
      <c r="L543" s="520" t="str">
        <f t="shared" si="196"/>
        <v/>
      </c>
      <c r="M543" s="521" t="str">
        <f t="shared" si="197"/>
        <v/>
      </c>
      <c r="N543" s="504">
        <f t="shared" si="191"/>
        <v>2</v>
      </c>
      <c r="O543" s="254"/>
      <c r="P543" s="534">
        <f t="shared" si="198"/>
        <v>0.19964474655339542</v>
      </c>
      <c r="Q543" s="227" t="s">
        <v>42</v>
      </c>
      <c r="R543" s="254"/>
      <c r="S543" s="305"/>
      <c r="T543" s="306"/>
      <c r="U543" s="90"/>
      <c r="V543" s="254"/>
      <c r="W543" s="254"/>
      <c r="X543" s="254"/>
      <c r="Y543" s="254"/>
      <c r="Z543" s="258"/>
      <c r="AA543" s="259"/>
      <c r="AB543" s="260"/>
      <c r="AC543" s="260"/>
      <c r="AD543" s="260"/>
      <c r="AE543" s="260"/>
      <c r="AF543" s="260"/>
      <c r="AG543" s="260"/>
      <c r="AH543" s="121"/>
      <c r="AI543" s="261"/>
      <c r="AJ543" s="261"/>
      <c r="AK543" s="261"/>
      <c r="AL543" s="342"/>
      <c r="AM543" s="371"/>
      <c r="AN543" s="261"/>
      <c r="AO543" s="252"/>
      <c r="AP543" s="263"/>
      <c r="AQ543" s="264">
        <v>0.19964474655339542</v>
      </c>
      <c r="AR543" s="252">
        <v>0.21612934682125162</v>
      </c>
      <c r="AS543" s="252">
        <v>0.23065684689427429</v>
      </c>
      <c r="AT543" s="252">
        <v>0.24523362986284952</v>
      </c>
      <c r="AU543" s="252"/>
      <c r="AV543" s="263"/>
      <c r="AW543" s="557">
        <f t="shared" si="201"/>
        <v>-0.24523362986284952</v>
      </c>
      <c r="AX543" s="551"/>
      <c r="AY543" s="167"/>
      <c r="AZ543" s="167"/>
      <c r="BA543" s="167"/>
      <c r="BB543" s="167"/>
    </row>
    <row r="544" spans="1:54" s="2" customFormat="1" ht="17.05" customHeight="1" x14ac:dyDescent="0.4">
      <c r="A544" s="868" t="s">
        <v>1008</v>
      </c>
      <c r="B544" s="868" t="s">
        <v>1110</v>
      </c>
      <c r="C544" s="594" t="s">
        <v>1122</v>
      </c>
      <c r="D544" s="365" t="s">
        <v>1125</v>
      </c>
      <c r="E544" s="433"/>
      <c r="F544" s="219"/>
      <c r="G544" s="124"/>
      <c r="H544" s="124"/>
      <c r="I544" s="124"/>
      <c r="J544" s="124"/>
      <c r="K544" s="252">
        <f t="shared" si="200"/>
        <v>0</v>
      </c>
      <c r="L544" s="520" t="str">
        <f t="shared" si="196"/>
        <v/>
      </c>
      <c r="M544" s="521" t="str">
        <f t="shared" si="197"/>
        <v/>
      </c>
      <c r="N544" s="504">
        <f t="shared" si="191"/>
        <v>2</v>
      </c>
      <c r="O544" s="254"/>
      <c r="P544" s="534">
        <f t="shared" si="198"/>
        <v>1.734245316652943</v>
      </c>
      <c r="Q544" s="227" t="s">
        <v>42</v>
      </c>
      <c r="R544" s="254"/>
      <c r="S544" s="305"/>
      <c r="T544" s="306"/>
      <c r="U544" s="90"/>
      <c r="V544" s="254"/>
      <c r="W544" s="254"/>
      <c r="X544" s="254"/>
      <c r="Y544" s="254"/>
      <c r="Z544" s="258"/>
      <c r="AA544" s="259"/>
      <c r="AB544" s="260"/>
      <c r="AC544" s="260"/>
      <c r="AD544" s="260"/>
      <c r="AE544" s="260"/>
      <c r="AF544" s="260"/>
      <c r="AG544" s="260"/>
      <c r="AH544" s="121"/>
      <c r="AI544" s="261"/>
      <c r="AJ544" s="261"/>
      <c r="AK544" s="261"/>
      <c r="AL544" s="342"/>
      <c r="AM544" s="371"/>
      <c r="AN544" s="261"/>
      <c r="AO544" s="252"/>
      <c r="AP544" s="263"/>
      <c r="AQ544" s="264">
        <v>1.734245316652943</v>
      </c>
      <c r="AR544" s="252">
        <v>1.9093176722549869</v>
      </c>
      <c r="AS544" s="252">
        <v>2.0560587021143144</v>
      </c>
      <c r="AT544" s="252">
        <v>2.2005471606839997</v>
      </c>
      <c r="AU544" s="252"/>
      <c r="AV544" s="263"/>
      <c r="AW544" s="557">
        <f t="shared" si="201"/>
        <v>-2.2005471606839997</v>
      </c>
      <c r="AX544" s="551"/>
      <c r="AY544" s="167"/>
      <c r="AZ544" s="167"/>
      <c r="BA544" s="167"/>
      <c r="BB544" s="167"/>
    </row>
    <row r="545" spans="1:227" s="2" customFormat="1" ht="17.05" customHeight="1" x14ac:dyDescent="0.4">
      <c r="A545" s="868" t="s">
        <v>1008</v>
      </c>
      <c r="B545" s="868" t="s">
        <v>1110</v>
      </c>
      <c r="C545" s="594" t="s">
        <v>1122</v>
      </c>
      <c r="D545" s="365" t="s">
        <v>1126</v>
      </c>
      <c r="E545" s="433"/>
      <c r="F545" s="219"/>
      <c r="G545" s="124"/>
      <c r="H545" s="124"/>
      <c r="I545" s="124"/>
      <c r="J545" s="124"/>
      <c r="K545" s="252">
        <f t="shared" si="200"/>
        <v>0</v>
      </c>
      <c r="L545" s="520" t="str">
        <f t="shared" si="196"/>
        <v/>
      </c>
      <c r="M545" s="521" t="str">
        <f t="shared" si="197"/>
        <v/>
      </c>
      <c r="N545" s="504">
        <f t="shared" si="191"/>
        <v>2</v>
      </c>
      <c r="O545" s="254"/>
      <c r="P545" s="534">
        <f t="shared" si="198"/>
        <v>7.1944096050000003E-2</v>
      </c>
      <c r="Q545" s="227" t="s">
        <v>42</v>
      </c>
      <c r="R545" s="254"/>
      <c r="S545" s="305"/>
      <c r="T545" s="306"/>
      <c r="U545" s="90"/>
      <c r="V545" s="254"/>
      <c r="W545" s="254"/>
      <c r="X545" s="254"/>
      <c r="Y545" s="254"/>
      <c r="Z545" s="258"/>
      <c r="AA545" s="259"/>
      <c r="AB545" s="260"/>
      <c r="AC545" s="260"/>
      <c r="AD545" s="260"/>
      <c r="AE545" s="260"/>
      <c r="AF545" s="260"/>
      <c r="AG545" s="260"/>
      <c r="AH545" s="121"/>
      <c r="AI545" s="261"/>
      <c r="AJ545" s="261"/>
      <c r="AK545" s="261"/>
      <c r="AL545" s="342"/>
      <c r="AM545" s="371"/>
      <c r="AN545" s="261"/>
      <c r="AO545" s="252"/>
      <c r="AP545" s="263"/>
      <c r="AQ545" s="264">
        <v>7.1944096050000003E-2</v>
      </c>
      <c r="AR545" s="252">
        <v>7.8045738362068962E-2</v>
      </c>
      <c r="AS545" s="252">
        <v>8.3417183453793106E-2</v>
      </c>
      <c r="AT545" s="252">
        <v>8.8966052385517247E-2</v>
      </c>
      <c r="AU545" s="252"/>
      <c r="AV545" s="263"/>
      <c r="AW545" s="557">
        <f t="shared" si="201"/>
        <v>-8.8966052385517247E-2</v>
      </c>
      <c r="AX545" s="551"/>
      <c r="AY545" s="167"/>
      <c r="AZ545" s="167"/>
      <c r="BA545" s="167"/>
      <c r="BB545" s="167"/>
    </row>
    <row r="546" spans="1:227" s="2" customFormat="1" ht="17.05" customHeight="1" x14ac:dyDescent="0.4">
      <c r="A546" s="868" t="s">
        <v>1008</v>
      </c>
      <c r="B546" s="868" t="s">
        <v>1110</v>
      </c>
      <c r="C546" s="594" t="s">
        <v>1122</v>
      </c>
      <c r="D546" s="365" t="s">
        <v>1127</v>
      </c>
      <c r="E546" s="433"/>
      <c r="F546" s="219"/>
      <c r="G546" s="124"/>
      <c r="H546" s="124"/>
      <c r="I546" s="124"/>
      <c r="J546" s="124"/>
      <c r="K546" s="252">
        <f t="shared" si="200"/>
        <v>0</v>
      </c>
      <c r="L546" s="520" t="str">
        <f t="shared" si="196"/>
        <v/>
      </c>
      <c r="M546" s="521" t="str">
        <f t="shared" si="197"/>
        <v/>
      </c>
      <c r="N546" s="504">
        <f t="shared" si="191"/>
        <v>2</v>
      </c>
      <c r="O546" s="254"/>
      <c r="P546" s="534">
        <f t="shared" si="198"/>
        <v>0.32152412445762235</v>
      </c>
      <c r="Q546" s="227" t="s">
        <v>42</v>
      </c>
      <c r="R546" s="254"/>
      <c r="S546" s="305"/>
      <c r="T546" s="306"/>
      <c r="U546" s="90"/>
      <c r="V546" s="254"/>
      <c r="W546" s="254"/>
      <c r="X546" s="254"/>
      <c r="Y546" s="254"/>
      <c r="Z546" s="258"/>
      <c r="AA546" s="259"/>
      <c r="AB546" s="260"/>
      <c r="AC546" s="260"/>
      <c r="AD546" s="260"/>
      <c r="AE546" s="260"/>
      <c r="AF546" s="260"/>
      <c r="AG546" s="260"/>
      <c r="AH546" s="121"/>
      <c r="AI546" s="261"/>
      <c r="AJ546" s="261"/>
      <c r="AK546" s="261"/>
      <c r="AL546" s="342"/>
      <c r="AM546" s="371"/>
      <c r="AN546" s="261"/>
      <c r="AO546" s="252"/>
      <c r="AP546" s="263"/>
      <c r="AQ546" s="264">
        <v>0.32152412445762235</v>
      </c>
      <c r="AR546" s="252">
        <v>0.35095643014903533</v>
      </c>
      <c r="AS546" s="252">
        <v>0.37723917218759506</v>
      </c>
      <c r="AT546" s="252">
        <v>0.40385732014491849</v>
      </c>
      <c r="AU546" s="252"/>
      <c r="AV546" s="263"/>
      <c r="AW546" s="557">
        <f t="shared" si="201"/>
        <v>-0.40385732014491849</v>
      </c>
      <c r="AX546" s="551"/>
      <c r="AY546" s="167"/>
      <c r="AZ546" s="167"/>
      <c r="BA546" s="167"/>
      <c r="BB546" s="167"/>
    </row>
    <row r="547" spans="1:227" s="2" customFormat="1" ht="17.05" customHeight="1" x14ac:dyDescent="0.4">
      <c r="A547" s="868" t="s">
        <v>1008</v>
      </c>
      <c r="B547" s="868" t="s">
        <v>1110</v>
      </c>
      <c r="C547" s="594" t="s">
        <v>1122</v>
      </c>
      <c r="D547" s="365" t="s">
        <v>1128</v>
      </c>
      <c r="E547" s="433"/>
      <c r="F547" s="219"/>
      <c r="G547" s="124"/>
      <c r="H547" s="124"/>
      <c r="I547" s="124"/>
      <c r="J547" s="124"/>
      <c r="K547" s="252">
        <f t="shared" si="200"/>
        <v>0</v>
      </c>
      <c r="L547" s="520" t="str">
        <f t="shared" si="196"/>
        <v/>
      </c>
      <c r="M547" s="521" t="str">
        <f t="shared" si="197"/>
        <v/>
      </c>
      <c r="N547" s="504">
        <f t="shared" si="191"/>
        <v>2</v>
      </c>
      <c r="O547" s="254"/>
      <c r="P547" s="534">
        <f t="shared" si="198"/>
        <v>8.1108521768825455</v>
      </c>
      <c r="Q547" s="227" t="s">
        <v>42</v>
      </c>
      <c r="R547" s="254"/>
      <c r="S547" s="305"/>
      <c r="T547" s="306"/>
      <c r="U547" s="90"/>
      <c r="V547" s="254"/>
      <c r="W547" s="254"/>
      <c r="X547" s="254"/>
      <c r="Y547" s="254"/>
      <c r="Z547" s="258"/>
      <c r="AA547" s="259"/>
      <c r="AB547" s="260"/>
      <c r="AC547" s="260"/>
      <c r="AD547" s="260"/>
      <c r="AE547" s="260"/>
      <c r="AF547" s="260"/>
      <c r="AG547" s="260"/>
      <c r="AH547" s="121"/>
      <c r="AI547" s="261"/>
      <c r="AJ547" s="261"/>
      <c r="AK547" s="261"/>
      <c r="AL547" s="342"/>
      <c r="AM547" s="371"/>
      <c r="AN547" s="261"/>
      <c r="AO547" s="252"/>
      <c r="AP547" s="263"/>
      <c r="AQ547" s="264">
        <v>8.1108521768825455</v>
      </c>
      <c r="AR547" s="252">
        <v>8.7636139121520635</v>
      </c>
      <c r="AS547" s="252">
        <v>9.4426707029218733</v>
      </c>
      <c r="AT547" s="252">
        <v>10.145510553979951</v>
      </c>
      <c r="AU547" s="252"/>
      <c r="AV547" s="263"/>
      <c r="AW547" s="557">
        <f t="shared" si="201"/>
        <v>-10.145510553979951</v>
      </c>
      <c r="AX547" s="551"/>
      <c r="AY547" s="167"/>
      <c r="AZ547" s="167"/>
      <c r="BA547" s="167"/>
      <c r="BB547" s="167"/>
    </row>
    <row r="548" spans="1:227" s="2" customFormat="1" ht="17.05" customHeight="1" x14ac:dyDescent="0.4">
      <c r="A548" s="868" t="s">
        <v>198</v>
      </c>
      <c r="B548" s="868" t="s">
        <v>363</v>
      </c>
      <c r="C548" s="1146" t="s">
        <v>367</v>
      </c>
      <c r="D548" s="16" t="s">
        <v>368</v>
      </c>
      <c r="E548" s="19"/>
      <c r="F548" s="178">
        <v>0.26</v>
      </c>
      <c r="G548" s="177"/>
      <c r="H548" s="177">
        <v>0.04</v>
      </c>
      <c r="I548" s="177"/>
      <c r="J548" s="177"/>
      <c r="K548" s="179">
        <f>SUM(F548:H548)</f>
        <v>0.3</v>
      </c>
      <c r="L548" s="518">
        <f>IF(K548&gt;0,IF(ISNUMBER(F548),F548,0)/K548*100,"")</f>
        <v>86.666666666666671</v>
      </c>
      <c r="M548" s="667">
        <f>IF(K548&gt;0,(IF(ISNUMBER(G548),G548,0)+IF(ISNUMBER(H548),H548,0))/K548*100,"")</f>
        <v>13.333333333333334</v>
      </c>
      <c r="N548" s="504">
        <f t="shared" si="191"/>
        <v>2</v>
      </c>
      <c r="O548" s="58"/>
      <c r="P548" s="177">
        <v>6.1790000000000003</v>
      </c>
      <c r="Q548" s="222" t="s">
        <v>42</v>
      </c>
      <c r="R548" s="58"/>
      <c r="S548" s="220" t="s">
        <v>202</v>
      </c>
      <c r="T548" s="220" t="s">
        <v>202</v>
      </c>
      <c r="U548" s="213">
        <v>58</v>
      </c>
      <c r="V548" s="708">
        <f>AVERAGE('[2]BDS Scores - EC &amp; WC'!$G$140:$G$144)*100</f>
        <v>47.32</v>
      </c>
      <c r="W548" s="213">
        <v>58</v>
      </c>
      <c r="X548" s="708">
        <f>AVERAGE('[2]BDS Scores - EC &amp; WC'!$G$140:$G$144)*100</f>
        <v>47.32</v>
      </c>
      <c r="Y548" s="58">
        <v>9</v>
      </c>
      <c r="Z548" s="743">
        <v>181404</v>
      </c>
      <c r="AA548" s="234">
        <v>93.320803969524761</v>
      </c>
      <c r="AB548" s="763">
        <f>O548/AA548*1000000/365*1000</f>
        <v>0</v>
      </c>
      <c r="AC548" s="174"/>
      <c r="AD548" s="174"/>
      <c r="AE548" s="364"/>
      <c r="AF548" s="174"/>
      <c r="AG548" s="174"/>
      <c r="AH548" s="175"/>
      <c r="AI548" s="174"/>
      <c r="AJ548" s="174"/>
      <c r="AK548" s="174"/>
      <c r="AL548" s="175"/>
      <c r="AM548" s="179">
        <f>K548</f>
        <v>0.3</v>
      </c>
      <c r="AN548" s="177">
        <v>6.1790000000000003</v>
      </c>
      <c r="AO548" s="177">
        <v>6.1790000000000003</v>
      </c>
      <c r="AP548" s="177">
        <v>6.1790000000000003</v>
      </c>
      <c r="AQ548" s="178">
        <v>6.1790000000000003</v>
      </c>
      <c r="AR548" s="179">
        <f>AN548</f>
        <v>6.1790000000000003</v>
      </c>
      <c r="AS548" s="177">
        <v>6.1790000000000003</v>
      </c>
      <c r="AT548" s="179">
        <f>AVERAGE(AS548,AV548)</f>
        <v>6.1790000000000003</v>
      </c>
      <c r="AU548" s="179"/>
      <c r="AV548" s="177">
        <v>6.1790000000000003</v>
      </c>
      <c r="AW548" s="177"/>
      <c r="AX548" s="546">
        <v>6.1790000000000003</v>
      </c>
      <c r="AY548" s="828"/>
      <c r="AZ548" s="164"/>
      <c r="BA548" s="165"/>
      <c r="BB548" s="167"/>
      <c r="BC548" s="120"/>
      <c r="BD548" s="90"/>
      <c r="BE548" s="90"/>
      <c r="BF548" s="90"/>
      <c r="BG548" s="90"/>
      <c r="BH548" s="90"/>
      <c r="BI548" s="90"/>
      <c r="BJ548" s="90"/>
      <c r="BK548" s="90"/>
      <c r="BL548" s="90"/>
      <c r="BM548" s="167"/>
      <c r="BN548" s="167"/>
      <c r="BO548" s="167"/>
      <c r="BP548" s="167"/>
      <c r="BQ548" s="167"/>
      <c r="BR548" s="167"/>
      <c r="BS548" s="167"/>
      <c r="BT548" s="167"/>
      <c r="BU548" s="167"/>
      <c r="BV548" s="167"/>
      <c r="BW548" s="167"/>
      <c r="BX548" s="167"/>
      <c r="BY548" s="167"/>
      <c r="BZ548" s="167"/>
      <c r="CA548" s="167"/>
      <c r="CB548" s="167"/>
      <c r="CC548" s="167"/>
      <c r="CD548" s="167"/>
      <c r="CE548" s="167"/>
      <c r="CF548" s="167"/>
      <c r="CG548" s="167"/>
      <c r="CH548" s="167"/>
      <c r="CI548" s="167"/>
      <c r="CJ548" s="167"/>
      <c r="CK548" s="167"/>
      <c r="CL548" s="167"/>
      <c r="CM548" s="167"/>
      <c r="CN548" s="167"/>
      <c r="CO548" s="167"/>
      <c r="CP548" s="167"/>
      <c r="CQ548" s="167"/>
      <c r="CR548" s="167"/>
      <c r="CS548" s="167"/>
      <c r="CT548" s="167"/>
      <c r="CU548" s="167"/>
      <c r="CV548" s="167"/>
      <c r="CW548" s="167"/>
      <c r="CX548" s="167"/>
      <c r="CY548" s="167"/>
      <c r="CZ548" s="167"/>
      <c r="DA548" s="167"/>
      <c r="DB548" s="167"/>
      <c r="DC548" s="167"/>
      <c r="DD548" s="167"/>
      <c r="DE548" s="167"/>
      <c r="DF548" s="167"/>
      <c r="DG548" s="167"/>
      <c r="DH548" s="167"/>
      <c r="DI548" s="167"/>
      <c r="DJ548" s="167"/>
      <c r="DK548" s="167"/>
      <c r="DL548" s="167"/>
      <c r="DM548" s="167"/>
      <c r="DN548" s="167"/>
      <c r="DO548" s="167"/>
      <c r="DP548" s="167"/>
      <c r="DQ548" s="167"/>
      <c r="DR548" s="167"/>
      <c r="DS548" s="167"/>
      <c r="DT548" s="167"/>
      <c r="DU548" s="167"/>
      <c r="DV548" s="167"/>
      <c r="DW548" s="167"/>
      <c r="DX548" s="167"/>
      <c r="DY548" s="167"/>
      <c r="DZ548" s="167"/>
      <c r="EA548" s="167"/>
      <c r="EB548" s="167"/>
      <c r="EC548" s="167"/>
      <c r="ED548" s="167"/>
      <c r="EE548" s="167"/>
      <c r="EF548" s="167"/>
      <c r="EG548" s="167"/>
      <c r="EH548" s="167"/>
      <c r="EI548" s="167"/>
      <c r="EJ548" s="167"/>
      <c r="EK548" s="167"/>
      <c r="EL548" s="167"/>
      <c r="EM548" s="167"/>
      <c r="EN548" s="167"/>
      <c r="EO548" s="167"/>
      <c r="EP548" s="167"/>
      <c r="EQ548" s="167"/>
      <c r="ER548" s="167"/>
      <c r="ES548" s="167"/>
      <c r="ET548" s="167"/>
      <c r="EU548" s="167"/>
      <c r="EV548" s="167"/>
      <c r="EW548" s="167"/>
      <c r="EX548" s="167"/>
      <c r="EY548" s="167"/>
      <c r="EZ548" s="167"/>
      <c r="FA548" s="167"/>
      <c r="FB548" s="167"/>
      <c r="FC548" s="167"/>
      <c r="FD548" s="167"/>
      <c r="FE548" s="167"/>
      <c r="FF548" s="167"/>
      <c r="FG548" s="167"/>
      <c r="FH548" s="167"/>
      <c r="FI548" s="167"/>
      <c r="FJ548" s="167"/>
      <c r="FK548" s="167"/>
      <c r="FL548" s="167"/>
      <c r="FM548" s="167"/>
      <c r="FN548" s="167"/>
      <c r="FO548" s="167"/>
      <c r="FP548" s="167"/>
      <c r="FQ548" s="167"/>
      <c r="FR548" s="167"/>
      <c r="FS548" s="167"/>
      <c r="FT548" s="167"/>
      <c r="FU548" s="167"/>
      <c r="FV548" s="167"/>
      <c r="FW548" s="167"/>
      <c r="FX548" s="167"/>
      <c r="FY548" s="167"/>
      <c r="FZ548" s="167"/>
      <c r="GA548" s="167"/>
      <c r="GB548" s="167"/>
      <c r="GC548" s="167"/>
      <c r="GD548" s="167"/>
      <c r="GE548" s="167"/>
      <c r="GF548" s="167"/>
      <c r="GG548" s="167"/>
      <c r="GH548" s="167"/>
      <c r="GI548" s="167"/>
      <c r="GJ548" s="167"/>
      <c r="GK548" s="167"/>
      <c r="GL548" s="167"/>
      <c r="GM548" s="167"/>
      <c r="GN548" s="167"/>
      <c r="GO548" s="167"/>
      <c r="GP548" s="167"/>
      <c r="GQ548" s="167"/>
      <c r="GR548" s="167"/>
      <c r="GS548" s="167"/>
      <c r="GT548" s="167"/>
      <c r="GU548" s="167"/>
      <c r="GV548" s="167"/>
      <c r="GW548" s="167"/>
      <c r="GX548" s="167"/>
      <c r="GY548" s="167"/>
      <c r="GZ548" s="167"/>
      <c r="HA548" s="167"/>
      <c r="HB548" s="167"/>
      <c r="HC548" s="167"/>
      <c r="HD548" s="167"/>
      <c r="HE548" s="167"/>
      <c r="HF548" s="167"/>
      <c r="HG548" s="167"/>
      <c r="HH548" s="167"/>
      <c r="HI548" s="167"/>
      <c r="HJ548" s="167"/>
      <c r="HK548" s="167"/>
      <c r="HL548" s="167"/>
      <c r="HM548" s="167"/>
      <c r="HN548" s="167"/>
      <c r="HO548" s="167"/>
      <c r="HP548" s="167"/>
      <c r="HQ548" s="167"/>
      <c r="HR548" s="167"/>
      <c r="HS548" s="167"/>
    </row>
    <row r="549" spans="1:227" s="2" customFormat="1" ht="17.05" customHeight="1" x14ac:dyDescent="0.4">
      <c r="A549" s="868" t="s">
        <v>865</v>
      </c>
      <c r="B549" s="868" t="s">
        <v>960</v>
      </c>
      <c r="C549" s="594" t="s">
        <v>961</v>
      </c>
      <c r="D549" s="432" t="s">
        <v>963</v>
      </c>
      <c r="E549" s="1290"/>
      <c r="F549" s="628" t="s">
        <v>898</v>
      </c>
      <c r="G549" s="636"/>
      <c r="H549" s="638" t="s">
        <v>202</v>
      </c>
      <c r="I549" s="124"/>
      <c r="J549" s="124"/>
      <c r="K549" s="252">
        <f>IF(ISNUMBER(F549),F549,0)+IF(ISNUMBER(G549),G549,0)+IF(ISNUMBER(H549),H549,0)</f>
        <v>0</v>
      </c>
      <c r="L549" s="520" t="str">
        <f>IF(IF(ISNUMBER(K549),K549,0)&gt;0,IF(ISNUMBER(F549),F549,0)/K549*100,"")</f>
        <v/>
      </c>
      <c r="M549" s="521" t="str">
        <f>IF(IF(ISNUMBER(K549),K549,0)&gt;0,(IF(ISNUMBER(G549),G549,0)+IF(ISNUMBER(H549),H549,0))/K549*100,"")</f>
        <v/>
      </c>
      <c r="N549" s="504">
        <f t="shared" si="191"/>
        <v>2</v>
      </c>
      <c r="O549" s="254"/>
      <c r="P549" s="534">
        <f>AA549*Z549/1000000000*365</f>
        <v>3.8778680160000002E-2</v>
      </c>
      <c r="Q549" s="227" t="s">
        <v>42</v>
      </c>
      <c r="R549" s="254"/>
      <c r="S549" s="305"/>
      <c r="T549" s="306"/>
      <c r="U549" s="90"/>
      <c r="V549" s="254"/>
      <c r="W549" s="254"/>
      <c r="X549" s="254"/>
      <c r="Y549" s="254"/>
      <c r="Z549" s="258">
        <v>726</v>
      </c>
      <c r="AA549" s="259">
        <v>146.34016438356164</v>
      </c>
      <c r="AB549" s="260"/>
      <c r="AC549" s="260"/>
      <c r="AD549" s="260"/>
      <c r="AE549" s="260"/>
      <c r="AF549" s="260"/>
      <c r="AG549" s="260"/>
      <c r="AH549" s="121"/>
      <c r="AI549" s="261">
        <v>769</v>
      </c>
      <c r="AJ549" s="261">
        <v>804</v>
      </c>
      <c r="AK549" s="261">
        <v>830</v>
      </c>
      <c r="AL549" s="342"/>
      <c r="AM549" s="371"/>
      <c r="AN549" s="261"/>
      <c r="AO549" s="252"/>
      <c r="AP549" s="263"/>
      <c r="AQ549" s="264">
        <v>3.8778680160000002E-2</v>
      </c>
      <c r="AR549" s="252">
        <v>4.2434934929999994E-2</v>
      </c>
      <c r="AS549" s="252">
        <v>4.5787623119999996E-2</v>
      </c>
      <c r="AT549" s="252">
        <v>4.8735599700000007E-2</v>
      </c>
      <c r="AU549" s="252"/>
      <c r="AV549" s="263"/>
      <c r="AW549" s="557">
        <f t="shared" ref="AW549:AW558" si="202">K549-AT549</f>
        <v>-4.8735599700000007E-2</v>
      </c>
      <c r="AX549" s="551"/>
      <c r="AY549" s="167"/>
      <c r="AZ549" s="167"/>
      <c r="BA549" s="167"/>
      <c r="BB549" s="167"/>
    </row>
    <row r="550" spans="1:227" s="2" customFormat="1" ht="17.05" customHeight="1" x14ac:dyDescent="0.4">
      <c r="A550" s="868" t="s">
        <v>865</v>
      </c>
      <c r="B550" s="868" t="s">
        <v>960</v>
      </c>
      <c r="C550" s="594" t="s">
        <v>961</v>
      </c>
      <c r="D550" s="432" t="s">
        <v>964</v>
      </c>
      <c r="E550" s="1290"/>
      <c r="F550" s="628" t="s">
        <v>898</v>
      </c>
      <c r="G550" s="636"/>
      <c r="H550" s="638" t="s">
        <v>202</v>
      </c>
      <c r="I550" s="124"/>
      <c r="J550" s="124"/>
      <c r="K550" s="252">
        <f>IF(ISNUMBER(F550),F550,0)+IF(ISNUMBER(G550),G550,0)+IF(ISNUMBER(H550),H550,0)</f>
        <v>0</v>
      </c>
      <c r="L550" s="520" t="str">
        <f>IF(IF(ISNUMBER(K550),K550,0)&gt;0,IF(ISNUMBER(F550),F550,0)/K550*100,"")</f>
        <v/>
      </c>
      <c r="M550" s="521" t="str">
        <f>IF(IF(ISNUMBER(K550),K550,0)&gt;0,(IF(ISNUMBER(G550),G550,0)+IF(ISNUMBER(H550),H550,0))/K550*100,"")</f>
        <v/>
      </c>
      <c r="N550" s="504">
        <f t="shared" si="191"/>
        <v>2</v>
      </c>
      <c r="O550" s="254"/>
      <c r="P550" s="534">
        <f>AA550*Z550/1000000000*365</f>
        <v>2.8283706088255811E-2</v>
      </c>
      <c r="Q550" s="227" t="s">
        <v>42</v>
      </c>
      <c r="R550" s="254"/>
      <c r="S550" s="305"/>
      <c r="T550" s="306"/>
      <c r="U550" s="90"/>
      <c r="V550" s="254"/>
      <c r="W550" s="254"/>
      <c r="X550" s="254"/>
      <c r="Y550" s="254"/>
      <c r="Z550" s="258">
        <v>649</v>
      </c>
      <c r="AA550" s="259">
        <v>119.39846798343419</v>
      </c>
      <c r="AB550" s="260"/>
      <c r="AC550" s="260"/>
      <c r="AD550" s="260"/>
      <c r="AE550" s="260"/>
      <c r="AF550" s="260"/>
      <c r="AG550" s="260"/>
      <c r="AH550" s="121"/>
      <c r="AI550" s="261">
        <v>677</v>
      </c>
      <c r="AJ550" s="261">
        <v>699</v>
      </c>
      <c r="AK550" s="261">
        <v>721</v>
      </c>
      <c r="AL550" s="342"/>
      <c r="AM550" s="371"/>
      <c r="AN550" s="261"/>
      <c r="AO550" s="252"/>
      <c r="AP550" s="263"/>
      <c r="AQ550" s="264">
        <v>2.8283706088255811E-2</v>
      </c>
      <c r="AR550" s="252">
        <v>3.0700765801046512E-2</v>
      </c>
      <c r="AS550" s="252">
        <v>3.2934126508953492E-2</v>
      </c>
      <c r="AT550" s="252">
        <v>3.5245270856860467E-2</v>
      </c>
      <c r="AU550" s="252"/>
      <c r="AV550" s="263"/>
      <c r="AW550" s="557">
        <f t="shared" si="202"/>
        <v>-3.5245270856860467E-2</v>
      </c>
      <c r="AX550" s="551"/>
      <c r="AY550" s="167"/>
      <c r="AZ550" s="167"/>
      <c r="BA550" s="167"/>
      <c r="BB550" s="167"/>
    </row>
    <row r="551" spans="1:227" s="2" customFormat="1" ht="17.05" customHeight="1" x14ac:dyDescent="0.4">
      <c r="A551" s="868" t="s">
        <v>865</v>
      </c>
      <c r="B551" s="868" t="s">
        <v>960</v>
      </c>
      <c r="C551" s="594" t="s">
        <v>961</v>
      </c>
      <c r="D551" s="432" t="s">
        <v>965</v>
      </c>
      <c r="E551" s="1290"/>
      <c r="F551" s="628" t="s">
        <v>898</v>
      </c>
      <c r="G551" s="636"/>
      <c r="H551" s="638" t="s">
        <v>202</v>
      </c>
      <c r="I551" s="124"/>
      <c r="J551" s="124"/>
      <c r="K551" s="252">
        <f>IF(ISNUMBER(F551),F551,0)+IF(ISNUMBER(G551),G551,0)+IF(ISNUMBER(H551),H551,0)</f>
        <v>0</v>
      </c>
      <c r="L551" s="520" t="str">
        <f>IF(IF(ISNUMBER(K551),K551,0)&gt;0,IF(ISNUMBER(F551),F551,0)/K551*100,"")</f>
        <v/>
      </c>
      <c r="M551" s="521" t="str">
        <f>IF(IF(ISNUMBER(K551),K551,0)&gt;0,(IF(ISNUMBER(G551),G551,0)+IF(ISNUMBER(H551),H551,0))/K551*100,"")</f>
        <v/>
      </c>
      <c r="N551" s="504">
        <f t="shared" si="191"/>
        <v>2</v>
      </c>
      <c r="O551" s="254"/>
      <c r="P551" s="534">
        <f>AA551*Z551/1000000000*365</f>
        <v>0.13717430228300448</v>
      </c>
      <c r="Q551" s="227" t="s">
        <v>42</v>
      </c>
      <c r="R551" s="254"/>
      <c r="S551" s="305"/>
      <c r="T551" s="306"/>
      <c r="U551" s="90"/>
      <c r="V551" s="254"/>
      <c r="W551" s="254"/>
      <c r="X551" s="254"/>
      <c r="Y551" s="254"/>
      <c r="Z551" s="258">
        <v>3741</v>
      </c>
      <c r="AA551" s="259">
        <v>100.45977178690372</v>
      </c>
      <c r="AB551" s="260"/>
      <c r="AC551" s="260"/>
      <c r="AD551" s="260"/>
      <c r="AE551" s="260"/>
      <c r="AF551" s="260"/>
      <c r="AG551" s="260"/>
      <c r="AH551" s="121"/>
      <c r="AI551" s="261">
        <v>3858</v>
      </c>
      <c r="AJ551" s="261">
        <v>3948</v>
      </c>
      <c r="AK551" s="261">
        <v>4025</v>
      </c>
      <c r="AL551" s="342"/>
      <c r="AM551" s="371"/>
      <c r="AN551" s="261"/>
      <c r="AO551" s="252"/>
      <c r="AP551" s="263"/>
      <c r="AQ551" s="264">
        <v>0.13717430228300448</v>
      </c>
      <c r="AR551" s="252">
        <v>0.15040483212682734</v>
      </c>
      <c r="AS551" s="252">
        <v>0.16110969423790361</v>
      </c>
      <c r="AT551" s="252">
        <v>0.17049471646557179</v>
      </c>
      <c r="AU551" s="252"/>
      <c r="AV551" s="263"/>
      <c r="AW551" s="557">
        <f t="shared" si="202"/>
        <v>-0.17049471646557179</v>
      </c>
      <c r="AX551" s="551"/>
      <c r="AY551" s="167"/>
      <c r="AZ551" s="167"/>
      <c r="BA551" s="296"/>
      <c r="BB551" s="167"/>
    </row>
    <row r="552" spans="1:227" s="2" customFormat="1" ht="17.05" customHeight="1" x14ac:dyDescent="0.4">
      <c r="A552" s="868" t="s">
        <v>865</v>
      </c>
      <c r="B552" s="868" t="s">
        <v>960</v>
      </c>
      <c r="C552" s="594" t="s">
        <v>961</v>
      </c>
      <c r="D552" s="412" t="s">
        <v>962</v>
      </c>
      <c r="E552" s="423"/>
      <c r="F552" s="628">
        <v>0.15</v>
      </c>
      <c r="G552" s="636"/>
      <c r="H552" s="638" t="s">
        <v>202</v>
      </c>
      <c r="I552" s="124"/>
      <c r="J552" s="124"/>
      <c r="K552" s="252">
        <f>IF(ISNUMBER(F552),F552,0)+IF(ISNUMBER(G552),G552,0)+IF(ISNUMBER(H552),H552,0)</f>
        <v>0.15</v>
      </c>
      <c r="L552" s="520">
        <f>IF(IF(ISNUMBER(K552),K552,0)&gt;0,IF(ISNUMBER(F552),F552,0)/K552*100,"")</f>
        <v>100</v>
      </c>
      <c r="M552" s="521">
        <f>IF(IF(ISNUMBER(K552),K552,0)&gt;0,(IF(ISNUMBER(G552),G552,0)+IF(ISNUMBER(H552),H552,0))/K552*100,"")</f>
        <v>0</v>
      </c>
      <c r="N552" s="504">
        <f t="shared" si="191"/>
        <v>2</v>
      </c>
      <c r="O552" s="254"/>
      <c r="P552" s="534">
        <f>AA552*Z552/1000000000*365</f>
        <v>0.254</v>
      </c>
      <c r="Q552" s="227" t="s">
        <v>42</v>
      </c>
      <c r="R552" s="254"/>
      <c r="S552" s="305"/>
      <c r="T552" s="306"/>
      <c r="U552" s="90"/>
      <c r="V552" s="254"/>
      <c r="W552" s="254"/>
      <c r="X552" s="254"/>
      <c r="Y552" s="254"/>
      <c r="Z552" s="258">
        <v>4796</v>
      </c>
      <c r="AA552" s="259">
        <v>145.09808401978819</v>
      </c>
      <c r="AB552" s="260"/>
      <c r="AC552" s="260"/>
      <c r="AD552" s="260"/>
      <c r="AE552" s="260"/>
      <c r="AF552" s="260"/>
      <c r="AG552" s="260"/>
      <c r="AH552" s="121"/>
      <c r="AI552" s="373">
        <v>5043</v>
      </c>
      <c r="AJ552" s="373">
        <v>5290</v>
      </c>
      <c r="AK552" s="373">
        <v>5537</v>
      </c>
      <c r="AL552" s="342">
        <v>5796</v>
      </c>
      <c r="AM552" s="371"/>
      <c r="AN552" s="373"/>
      <c r="AO552" s="292"/>
      <c r="AP552" s="295"/>
      <c r="AQ552" s="264">
        <v>0.254</v>
      </c>
      <c r="AR552" s="292">
        <v>0.26700000000000002</v>
      </c>
      <c r="AS552" s="292">
        <v>0.28000000000000003</v>
      </c>
      <c r="AT552" s="292">
        <v>0.29299999999999998</v>
      </c>
      <c r="AU552" s="292">
        <v>0.307</v>
      </c>
      <c r="AV552" s="295"/>
      <c r="AW552" s="559">
        <f t="shared" si="202"/>
        <v>-0.14299999999999999</v>
      </c>
      <c r="AX552" s="551"/>
      <c r="AY552" s="167"/>
      <c r="AZ552" s="167"/>
      <c r="BA552" s="296"/>
      <c r="BB552" s="167"/>
      <c r="BC552" s="90"/>
      <c r="BD552" s="90"/>
    </row>
    <row r="553" spans="1:227" s="2" customFormat="1" ht="17.05" customHeight="1" x14ac:dyDescent="0.4">
      <c r="A553" s="868" t="s">
        <v>393</v>
      </c>
      <c r="B553" s="868" t="s">
        <v>536</v>
      </c>
      <c r="C553" s="877" t="s">
        <v>550</v>
      </c>
      <c r="D553" s="284" t="s">
        <v>551</v>
      </c>
      <c r="E553" s="285"/>
      <c r="F553" s="219"/>
      <c r="G553" s="124"/>
      <c r="H553" s="124"/>
      <c r="I553" s="251"/>
      <c r="J553" s="251"/>
      <c r="K553" s="292">
        <v>0.37777499999999992</v>
      </c>
      <c r="L553" s="520">
        <f t="shared" ref="L553:L558" si="203">IF(K553&gt;0,IF(ISNUMBER(F553),F553,0)/K553*100,"")</f>
        <v>0</v>
      </c>
      <c r="M553" s="521">
        <f t="shared" ref="M553:M558" si="204">IF(K553&gt;0,(IF(ISNUMBER(G553),G553,0)+IF(ISNUMBER(H553),H553,0))/K553*100,"")</f>
        <v>0</v>
      </c>
      <c r="N553" s="504">
        <f t="shared" si="191"/>
        <v>2</v>
      </c>
      <c r="O553" s="1016"/>
      <c r="P553" s="532">
        <v>0.52800103124999997</v>
      </c>
      <c r="Q553" s="227" t="s">
        <v>42</v>
      </c>
      <c r="R553" s="254"/>
      <c r="S553" s="255"/>
      <c r="T553" s="256"/>
      <c r="V553" s="257"/>
      <c r="W553" s="257"/>
      <c r="X553" s="257"/>
      <c r="Y553" s="257"/>
      <c r="Z553" s="258">
        <v>22112.291894695729</v>
      </c>
      <c r="AA553" s="259"/>
      <c r="AB553" s="293"/>
      <c r="AC553" s="293"/>
      <c r="AD553" s="293"/>
      <c r="AE553" s="293"/>
      <c r="AF553" s="293"/>
      <c r="AG553" s="293"/>
      <c r="AH553" s="121"/>
      <c r="AL553" s="121"/>
      <c r="AM553" s="294"/>
      <c r="AN553" s="292"/>
      <c r="AO553" s="292"/>
      <c r="AP553" s="295"/>
      <c r="AQ553" s="264"/>
      <c r="AR553" s="292"/>
      <c r="AS553" s="292"/>
      <c r="AT553" s="292">
        <v>1.1641603987704687</v>
      </c>
      <c r="AU553" s="292"/>
      <c r="AV553" s="295"/>
      <c r="AW553" s="559">
        <f t="shared" si="202"/>
        <v>-0.78638539877046876</v>
      </c>
      <c r="AX553" s="551"/>
      <c r="AY553" s="167"/>
      <c r="AZ553" s="167"/>
      <c r="BA553" s="296"/>
      <c r="BB553" s="296"/>
    </row>
    <row r="554" spans="1:227" s="2" customFormat="1" ht="28.3" customHeight="1" x14ac:dyDescent="0.4">
      <c r="A554" s="868" t="s">
        <v>591</v>
      </c>
      <c r="B554" s="868" t="s">
        <v>611</v>
      </c>
      <c r="C554" s="595" t="s">
        <v>668</v>
      </c>
      <c r="D554" s="367" t="s">
        <v>669</v>
      </c>
      <c r="E554" s="1355"/>
      <c r="F554" s="219" t="s">
        <v>202</v>
      </c>
      <c r="G554" s="124"/>
      <c r="H554" s="21">
        <v>0.22</v>
      </c>
      <c r="I554" s="124"/>
      <c r="J554" s="124"/>
      <c r="K554" s="252">
        <f>IF(ISNUMBER(F554),F554,0)+IF(ISNUMBER(G554),G554,0)+IF(ISNUMBER(H554),H554,0)</f>
        <v>0.22</v>
      </c>
      <c r="L554" s="520">
        <f t="shared" si="203"/>
        <v>0</v>
      </c>
      <c r="M554" s="521">
        <f t="shared" si="204"/>
        <v>100</v>
      </c>
      <c r="N554" s="504">
        <f t="shared" si="191"/>
        <v>1</v>
      </c>
      <c r="O554" s="254"/>
      <c r="P554" s="695">
        <f>AA554*Z554/1000000000*365</f>
        <v>0</v>
      </c>
      <c r="Q554" s="254"/>
      <c r="R554" s="254"/>
      <c r="S554" s="305"/>
      <c r="T554" s="306"/>
      <c r="U554" s="90"/>
      <c r="V554" s="254"/>
      <c r="W554" s="254"/>
      <c r="X554" s="254"/>
      <c r="Y554" s="254"/>
      <c r="Z554" s="258">
        <v>5928</v>
      </c>
      <c r="AA554" s="259">
        <f>AR554/Z554*1000000000/365</f>
        <v>0</v>
      </c>
      <c r="AB554" s="260"/>
      <c r="AC554" s="260"/>
      <c r="AD554" s="260"/>
      <c r="AE554" s="260"/>
      <c r="AF554" s="260"/>
      <c r="AG554" s="260"/>
      <c r="AH554" s="121"/>
      <c r="AI554" s="90">
        <v>5928</v>
      </c>
      <c r="AJ554" s="90">
        <v>5929</v>
      </c>
      <c r="AK554" s="90">
        <v>5885</v>
      </c>
      <c r="AL554" s="121">
        <v>5819</v>
      </c>
      <c r="AM554" s="262"/>
      <c r="AN554" s="252"/>
      <c r="AO554" s="252"/>
      <c r="AP554" s="263"/>
      <c r="AQ554" s="264"/>
      <c r="AR554" s="252"/>
      <c r="AS554" s="252"/>
      <c r="AT554" s="252"/>
      <c r="AU554" s="252"/>
      <c r="AV554" s="263"/>
      <c r="AW554" s="557">
        <f t="shared" si="202"/>
        <v>0.22</v>
      </c>
      <c r="AX554" s="551"/>
      <c r="AY554" s="167"/>
      <c r="AZ554" s="167"/>
      <c r="BA554" s="167"/>
      <c r="BB554" s="167"/>
    </row>
    <row r="555" spans="1:227" s="2" customFormat="1" ht="17.05" customHeight="1" x14ac:dyDescent="0.4">
      <c r="A555" s="868" t="s">
        <v>591</v>
      </c>
      <c r="B555" s="868" t="s">
        <v>611</v>
      </c>
      <c r="C555" s="595" t="s">
        <v>668</v>
      </c>
      <c r="D555" s="367" t="s">
        <v>670</v>
      </c>
      <c r="E555" s="368"/>
      <c r="F555" s="219" t="s">
        <v>202</v>
      </c>
      <c r="G555" s="124"/>
      <c r="H555" s="124">
        <v>0.73</v>
      </c>
      <c r="I555" s="124"/>
      <c r="J555" s="124"/>
      <c r="K555" s="252">
        <f>IF(ISNUMBER(F555),F555,0)+IF(ISNUMBER(G555),G555,0)+IF(ISNUMBER(H555),H555,0)</f>
        <v>0.73</v>
      </c>
      <c r="L555" s="520">
        <f t="shared" si="203"/>
        <v>0</v>
      </c>
      <c r="M555" s="521">
        <f t="shared" si="204"/>
        <v>100</v>
      </c>
      <c r="N555" s="504">
        <f t="shared" si="191"/>
        <v>1</v>
      </c>
      <c r="O555" s="254"/>
      <c r="P555" s="695">
        <f>AA555*Z555/1000000000*365</f>
        <v>0</v>
      </c>
      <c r="Q555" s="254"/>
      <c r="R555" s="254"/>
      <c r="S555" s="305"/>
      <c r="T555" s="306"/>
      <c r="U555" s="90"/>
      <c r="V555" s="254"/>
      <c r="W555" s="254"/>
      <c r="X555" s="254"/>
      <c r="Y555" s="254"/>
      <c r="Z555" s="258">
        <v>24634</v>
      </c>
      <c r="AA555" s="259"/>
      <c r="AB555" s="260"/>
      <c r="AC555" s="260"/>
      <c r="AD555" s="260"/>
      <c r="AE555" s="260"/>
      <c r="AF555" s="260"/>
      <c r="AG555" s="260"/>
      <c r="AH555" s="121"/>
      <c r="AI555" s="90">
        <v>24634</v>
      </c>
      <c r="AJ555" s="90">
        <v>26020</v>
      </c>
      <c r="AK555" s="90">
        <v>27415</v>
      </c>
      <c r="AL555" s="121">
        <v>28742</v>
      </c>
      <c r="AM555" s="262"/>
      <c r="AN555" s="252"/>
      <c r="AO555" s="252"/>
      <c r="AP555" s="263"/>
      <c r="AQ555" s="264"/>
      <c r="AR555" s="252"/>
      <c r="AS555" s="252"/>
      <c r="AT555" s="252"/>
      <c r="AU555" s="252"/>
      <c r="AV555" s="263"/>
      <c r="AW555" s="557">
        <f t="shared" si="202"/>
        <v>0.73</v>
      </c>
      <c r="AX555" s="551"/>
      <c r="AY555" s="167"/>
      <c r="AZ555" s="167"/>
      <c r="BA555" s="296"/>
      <c r="BB555" s="167"/>
    </row>
    <row r="556" spans="1:227" s="2" customFormat="1" ht="17.05" customHeight="1" x14ac:dyDescent="0.4">
      <c r="A556" s="868" t="s">
        <v>591</v>
      </c>
      <c r="B556" s="868" t="s">
        <v>611</v>
      </c>
      <c r="C556" s="875" t="s">
        <v>623</v>
      </c>
      <c r="D556" s="284" t="s">
        <v>624</v>
      </c>
      <c r="E556" s="285"/>
      <c r="F556" s="219"/>
      <c r="G556" s="124"/>
      <c r="H556" s="124"/>
      <c r="I556" s="124"/>
      <c r="J556" s="124"/>
      <c r="K556" s="252">
        <v>2.7374999999999998</v>
      </c>
      <c r="L556" s="520">
        <f t="shared" si="203"/>
        <v>0</v>
      </c>
      <c r="M556" s="521">
        <f t="shared" si="204"/>
        <v>0</v>
      </c>
      <c r="N556" s="504">
        <f t="shared" si="191"/>
        <v>5</v>
      </c>
      <c r="O556" s="684"/>
      <c r="P556" s="532">
        <v>2.4599832796875001</v>
      </c>
      <c r="Q556" s="227" t="s">
        <v>42</v>
      </c>
      <c r="R556" s="254"/>
      <c r="S556" s="305"/>
      <c r="T556" s="306"/>
      <c r="U556" s="90"/>
      <c r="V556" s="254"/>
      <c r="W556" s="254"/>
      <c r="X556" s="254"/>
      <c r="Y556" s="254"/>
      <c r="Z556" s="258">
        <v>36909</v>
      </c>
      <c r="AA556" s="259"/>
      <c r="AB556" s="260"/>
      <c r="AC556" s="260"/>
      <c r="AD556" s="260"/>
      <c r="AE556" s="260"/>
      <c r="AF556" s="260"/>
      <c r="AG556" s="260"/>
      <c r="AH556" s="121"/>
      <c r="AI556" s="90"/>
      <c r="AJ556" s="90"/>
      <c r="AK556" s="90"/>
      <c r="AL556" s="121"/>
      <c r="AM556" s="262"/>
      <c r="AN556" s="252"/>
      <c r="AO556" s="252"/>
      <c r="AP556" s="263"/>
      <c r="AQ556" s="264"/>
      <c r="AR556" s="252"/>
      <c r="AS556" s="252"/>
      <c r="AT556" s="252"/>
      <c r="AU556" s="252"/>
      <c r="AV556" s="263"/>
      <c r="AW556" s="557">
        <f t="shared" si="202"/>
        <v>2.7374999999999998</v>
      </c>
      <c r="AX556" s="551"/>
      <c r="AY556" s="167"/>
      <c r="AZ556" s="167"/>
      <c r="BA556" s="296"/>
      <c r="BB556" s="296"/>
    </row>
    <row r="557" spans="1:227" s="2" customFormat="1" ht="17.05" customHeight="1" x14ac:dyDescent="0.4">
      <c r="A557" s="868" t="s">
        <v>591</v>
      </c>
      <c r="B557" s="868" t="s">
        <v>611</v>
      </c>
      <c r="C557" s="875" t="s">
        <v>623</v>
      </c>
      <c r="D557" s="284" t="s">
        <v>625</v>
      </c>
      <c r="E557" s="285"/>
      <c r="F557" s="219"/>
      <c r="G557" s="124"/>
      <c r="H557" s="124"/>
      <c r="I557" s="124"/>
      <c r="J557" s="124"/>
      <c r="K557" s="252">
        <v>1.7033333333333334</v>
      </c>
      <c r="L557" s="520">
        <f t="shared" si="203"/>
        <v>0</v>
      </c>
      <c r="M557" s="521">
        <f t="shared" si="204"/>
        <v>0</v>
      </c>
      <c r="N557" s="504">
        <f t="shared" si="191"/>
        <v>5</v>
      </c>
      <c r="O557" s="687"/>
      <c r="P557" s="532">
        <v>1.1205346347261429</v>
      </c>
      <c r="Q557" s="227" t="s">
        <v>42</v>
      </c>
      <c r="R557" s="254"/>
      <c r="S557" s="305"/>
      <c r="T557" s="306"/>
      <c r="U557" s="90"/>
      <c r="V557" s="254"/>
      <c r="W557" s="254"/>
      <c r="X557" s="254"/>
      <c r="Y557" s="254"/>
      <c r="Z557" s="258">
        <v>3815.0687305479469</v>
      </c>
      <c r="AA557" s="259"/>
      <c r="AB557" s="260"/>
      <c r="AC557" s="260"/>
      <c r="AD557" s="260"/>
      <c r="AE557" s="260"/>
      <c r="AF557" s="260"/>
      <c r="AG557" s="260"/>
      <c r="AH557" s="121"/>
      <c r="AI557" s="90"/>
      <c r="AJ557" s="90"/>
      <c r="AK557" s="90"/>
      <c r="AL557" s="121"/>
      <c r="AM557" s="262"/>
      <c r="AN557" s="252"/>
      <c r="AO557" s="252"/>
      <c r="AP557" s="263"/>
      <c r="AQ557" s="264"/>
      <c r="AR557" s="252"/>
      <c r="AS557" s="252"/>
      <c r="AT557" s="252"/>
      <c r="AU557" s="252"/>
      <c r="AV557" s="263"/>
      <c r="AW557" s="557">
        <f t="shared" si="202"/>
        <v>1.7033333333333334</v>
      </c>
      <c r="AX557" s="551"/>
      <c r="AY557" s="167"/>
      <c r="AZ557" s="167"/>
      <c r="BA557" s="167"/>
      <c r="BB557" s="167"/>
    </row>
    <row r="558" spans="1:227" s="2" customFormat="1" ht="17.05" customHeight="1" x14ac:dyDescent="0.4">
      <c r="A558" s="868" t="s">
        <v>591</v>
      </c>
      <c r="B558" s="868" t="s">
        <v>611</v>
      </c>
      <c r="C558" s="875" t="s">
        <v>623</v>
      </c>
      <c r="D558" s="284" t="s">
        <v>626</v>
      </c>
      <c r="E558" s="285"/>
      <c r="F558" s="219"/>
      <c r="G558" s="124"/>
      <c r="H558" s="124"/>
      <c r="I558" s="124"/>
      <c r="J558" s="124"/>
      <c r="K558" s="252">
        <v>1.5816666666666668</v>
      </c>
      <c r="L558" s="520">
        <f t="shared" si="203"/>
        <v>0</v>
      </c>
      <c r="M558" s="521">
        <f t="shared" si="204"/>
        <v>0</v>
      </c>
      <c r="N558" s="504">
        <f t="shared" si="191"/>
        <v>5</v>
      </c>
      <c r="O558" s="684"/>
      <c r="P558" s="532">
        <v>1.28082735</v>
      </c>
      <c r="Q558" s="227" t="s">
        <v>42</v>
      </c>
      <c r="R558" s="254"/>
      <c r="S558" s="305"/>
      <c r="T558" s="306"/>
      <c r="U558" s="90"/>
      <c r="V558" s="254"/>
      <c r="W558" s="254"/>
      <c r="X558" s="254"/>
      <c r="Y558" s="254"/>
      <c r="Z558" s="258">
        <v>35201</v>
      </c>
      <c r="AA558" s="259"/>
      <c r="AB558" s="260"/>
      <c r="AC558" s="260"/>
      <c r="AD558" s="260"/>
      <c r="AE558" s="260"/>
      <c r="AF558" s="260"/>
      <c r="AG558" s="260"/>
      <c r="AH558" s="121"/>
      <c r="AI558" s="90"/>
      <c r="AJ558" s="90"/>
      <c r="AK558" s="90"/>
      <c r="AL558" s="121"/>
      <c r="AM558" s="262"/>
      <c r="AN558" s="252"/>
      <c r="AO558" s="252"/>
      <c r="AP558" s="263"/>
      <c r="AQ558" s="264"/>
      <c r="AR558" s="252"/>
      <c r="AS558" s="252"/>
      <c r="AT558" s="252"/>
      <c r="AU558" s="252"/>
      <c r="AV558" s="263"/>
      <c r="AW558" s="557">
        <f t="shared" si="202"/>
        <v>1.5816666666666668</v>
      </c>
      <c r="AX558" s="551"/>
      <c r="AY558" s="167"/>
      <c r="AZ558" s="167"/>
      <c r="BA558" s="296"/>
      <c r="BB558" s="167"/>
    </row>
    <row r="559" spans="1:227" s="2" customFormat="1" ht="17.05" customHeight="1" x14ac:dyDescent="0.4">
      <c r="A559" s="868" t="s">
        <v>198</v>
      </c>
      <c r="B559" s="868" t="s">
        <v>238</v>
      </c>
      <c r="C559" s="889" t="s">
        <v>262</v>
      </c>
      <c r="D559" s="168" t="s">
        <v>258</v>
      </c>
      <c r="E559" s="433" t="s">
        <v>1759</v>
      </c>
      <c r="F559" s="178"/>
      <c r="G559" s="177"/>
      <c r="H559" s="177"/>
      <c r="I559" s="177"/>
      <c r="J559" s="177"/>
      <c r="K559" s="179"/>
      <c r="L559" s="518" t="s">
        <v>1760</v>
      </c>
      <c r="M559" s="667" t="s">
        <v>1763</v>
      </c>
      <c r="N559" s="504">
        <f t="shared" si="191"/>
        <v>1</v>
      </c>
      <c r="O559" s="58"/>
      <c r="P559" s="177">
        <v>2.4</v>
      </c>
      <c r="Q559" s="222" t="s">
        <v>42</v>
      </c>
      <c r="R559" s="58"/>
      <c r="S559" s="220" t="s">
        <v>202</v>
      </c>
      <c r="T559" s="220" t="s">
        <v>202</v>
      </c>
      <c r="U559" s="368">
        <v>69.3</v>
      </c>
      <c r="V559" s="58"/>
      <c r="W559" s="368">
        <v>69.3</v>
      </c>
      <c r="X559" s="58"/>
      <c r="Y559" s="58"/>
      <c r="Z559" s="743">
        <v>85251</v>
      </c>
      <c r="AA559" s="234">
        <v>77.129212158841824</v>
      </c>
      <c r="AB559" s="763">
        <f t="shared" ref="AB559:AB564" si="205">O559/AA559*1000000/365*1000</f>
        <v>0</v>
      </c>
      <c r="AC559" s="209"/>
      <c r="AD559" s="209"/>
      <c r="AE559" s="613"/>
      <c r="AF559" s="209"/>
      <c r="AG559" s="209"/>
      <c r="AH559" s="210"/>
      <c r="AI559" s="209"/>
      <c r="AJ559" s="209"/>
      <c r="AK559" s="209"/>
      <c r="AL559" s="210"/>
      <c r="AM559" s="179">
        <f t="shared" ref="AM559:AM564" si="206">K559</f>
        <v>0</v>
      </c>
      <c r="AN559" s="177">
        <v>2.4</v>
      </c>
      <c r="AO559" s="177">
        <v>2.4</v>
      </c>
      <c r="AP559" s="177">
        <v>2.4</v>
      </c>
      <c r="AQ559" s="178">
        <v>2.4</v>
      </c>
      <c r="AR559" s="179">
        <f t="shared" ref="AR559:AR564" si="207">AN559</f>
        <v>2.4</v>
      </c>
      <c r="AS559" s="177">
        <v>2.4</v>
      </c>
      <c r="AT559" s="179">
        <f t="shared" ref="AT559:AT564" si="208">AVERAGE(AS559,AV559)</f>
        <v>2.4</v>
      </c>
      <c r="AU559" s="179"/>
      <c r="AV559" s="177">
        <v>2.4</v>
      </c>
      <c r="AW559" s="177"/>
      <c r="AX559" s="546">
        <v>2.4</v>
      </c>
      <c r="AY559" s="832">
        <v>-4.4000000000000004</v>
      </c>
      <c r="AZ559" s="164"/>
      <c r="BA559" s="165"/>
      <c r="BB559" s="167"/>
      <c r="BC559" s="120"/>
      <c r="BD559" s="90"/>
      <c r="BE559" s="90"/>
      <c r="BF559" s="90"/>
      <c r="BG559" s="90"/>
      <c r="BH559" s="90"/>
      <c r="BI559" s="90"/>
      <c r="BJ559" s="90"/>
      <c r="BK559" s="90"/>
      <c r="BL559" s="90"/>
      <c r="BM559" s="167"/>
      <c r="BN559" s="167"/>
      <c r="BO559" s="167"/>
      <c r="BP559" s="167"/>
      <c r="BQ559" s="167"/>
      <c r="BR559" s="167"/>
      <c r="BS559" s="167"/>
      <c r="BT559" s="167"/>
      <c r="BU559" s="167"/>
      <c r="BV559" s="167"/>
      <c r="BW559" s="167"/>
      <c r="BX559" s="167"/>
      <c r="BY559" s="167"/>
      <c r="BZ559" s="167"/>
      <c r="CA559" s="167"/>
      <c r="CB559" s="167"/>
      <c r="CC559" s="167"/>
      <c r="CD559" s="167"/>
      <c r="CE559" s="167"/>
      <c r="CF559" s="167"/>
      <c r="CG559" s="167"/>
      <c r="CH559" s="167"/>
      <c r="CI559" s="167"/>
      <c r="CJ559" s="167"/>
      <c r="CK559" s="167"/>
      <c r="CL559" s="167"/>
      <c r="CM559" s="167"/>
      <c r="CN559" s="167"/>
      <c r="CO559" s="167"/>
      <c r="CP559" s="167"/>
      <c r="CQ559" s="167"/>
      <c r="CR559" s="167"/>
      <c r="CS559" s="167"/>
      <c r="CT559" s="167"/>
      <c r="CU559" s="167"/>
      <c r="CV559" s="167"/>
      <c r="CW559" s="167"/>
      <c r="CX559" s="167"/>
      <c r="CY559" s="167"/>
      <c r="CZ559" s="167"/>
      <c r="DA559" s="167"/>
      <c r="DB559" s="167"/>
      <c r="DC559" s="167"/>
      <c r="DD559" s="167"/>
      <c r="DE559" s="167"/>
      <c r="DF559" s="167"/>
      <c r="DG559" s="167"/>
      <c r="DH559" s="167"/>
      <c r="DI559" s="167"/>
      <c r="DJ559" s="167"/>
      <c r="DK559" s="167"/>
      <c r="DL559" s="167"/>
      <c r="DM559" s="167"/>
      <c r="DN559" s="167"/>
      <c r="DO559" s="167"/>
      <c r="DP559" s="167"/>
      <c r="DQ559" s="167"/>
      <c r="DR559" s="167"/>
      <c r="DS559" s="167"/>
      <c r="DT559" s="167"/>
      <c r="DU559" s="167"/>
      <c r="DV559" s="167"/>
      <c r="DW559" s="167"/>
      <c r="DX559" s="167"/>
      <c r="DY559" s="167"/>
      <c r="DZ559" s="167"/>
      <c r="EA559" s="167"/>
      <c r="EB559" s="167"/>
      <c r="EC559" s="167"/>
      <c r="ED559" s="167"/>
      <c r="EE559" s="167"/>
      <c r="EF559" s="167"/>
      <c r="EG559" s="167"/>
      <c r="EH559" s="167"/>
      <c r="EI559" s="167"/>
      <c r="EJ559" s="167"/>
      <c r="EK559" s="167"/>
      <c r="EL559" s="167"/>
      <c r="EM559" s="167"/>
      <c r="EN559" s="167"/>
      <c r="EO559" s="167"/>
      <c r="EP559" s="167"/>
      <c r="EQ559" s="167"/>
      <c r="ER559" s="167"/>
      <c r="ES559" s="167"/>
      <c r="ET559" s="167"/>
      <c r="EU559" s="167"/>
      <c r="EV559" s="167"/>
      <c r="EW559" s="167"/>
      <c r="EX559" s="167"/>
      <c r="EY559" s="167"/>
      <c r="EZ559" s="167"/>
      <c r="FA559" s="167"/>
      <c r="FB559" s="167"/>
      <c r="FC559" s="167"/>
      <c r="FD559" s="167"/>
      <c r="FE559" s="167"/>
      <c r="FF559" s="167"/>
      <c r="FG559" s="167"/>
      <c r="FH559" s="167"/>
      <c r="FI559" s="167"/>
      <c r="FJ559" s="167"/>
      <c r="FK559" s="167"/>
      <c r="FL559" s="167"/>
      <c r="FM559" s="167"/>
      <c r="FN559" s="167"/>
      <c r="FO559" s="167"/>
      <c r="FP559" s="167"/>
      <c r="FQ559" s="167"/>
      <c r="FR559" s="167"/>
      <c r="FS559" s="167"/>
      <c r="FT559" s="167"/>
      <c r="FU559" s="167"/>
      <c r="FV559" s="167"/>
      <c r="FW559" s="167"/>
      <c r="FX559" s="167"/>
      <c r="FY559" s="167"/>
      <c r="FZ559" s="167"/>
      <c r="GA559" s="167"/>
      <c r="GB559" s="167"/>
      <c r="GC559" s="167"/>
      <c r="GD559" s="167"/>
      <c r="GE559" s="167"/>
      <c r="GF559" s="167"/>
      <c r="GG559" s="167"/>
      <c r="GH559" s="167"/>
      <c r="GI559" s="167"/>
      <c r="GJ559" s="167"/>
      <c r="GK559" s="167"/>
      <c r="GL559" s="167"/>
      <c r="GM559" s="167"/>
      <c r="GN559" s="167"/>
      <c r="GO559" s="167"/>
      <c r="GP559" s="167"/>
      <c r="GQ559" s="167"/>
      <c r="GR559" s="167"/>
      <c r="GS559" s="167"/>
      <c r="GT559" s="167"/>
      <c r="GU559" s="167"/>
      <c r="GV559" s="167"/>
      <c r="GW559" s="167"/>
      <c r="GX559" s="167"/>
      <c r="GY559" s="167"/>
      <c r="GZ559" s="167"/>
      <c r="HA559" s="167"/>
      <c r="HB559" s="167"/>
      <c r="HC559" s="167"/>
      <c r="HD559" s="167"/>
      <c r="HE559" s="167"/>
      <c r="HF559" s="167"/>
      <c r="HG559" s="167"/>
      <c r="HH559" s="167"/>
      <c r="HI559" s="167"/>
      <c r="HJ559" s="167"/>
      <c r="HK559" s="167"/>
      <c r="HL559" s="167"/>
      <c r="HM559" s="167"/>
      <c r="HN559" s="167"/>
      <c r="HO559" s="167"/>
      <c r="HP559" s="167"/>
      <c r="HQ559" s="167"/>
      <c r="HR559" s="167"/>
      <c r="HS559" s="167"/>
    </row>
    <row r="560" spans="1:227" s="2" customFormat="1" ht="17.05" customHeight="1" x14ac:dyDescent="0.4">
      <c r="A560" s="868" t="s">
        <v>198</v>
      </c>
      <c r="B560" s="868" t="s">
        <v>238</v>
      </c>
      <c r="C560" s="889" t="s">
        <v>262</v>
      </c>
      <c r="D560" s="168" t="s">
        <v>259</v>
      </c>
      <c r="E560" s="433" t="s">
        <v>1759</v>
      </c>
      <c r="F560" s="178"/>
      <c r="G560" s="177"/>
      <c r="H560" s="177"/>
      <c r="I560" s="177"/>
      <c r="J560" s="177"/>
      <c r="K560" s="179"/>
      <c r="L560" s="518" t="s">
        <v>1760</v>
      </c>
      <c r="M560" s="667" t="s">
        <v>1763</v>
      </c>
      <c r="N560" s="504">
        <f t="shared" si="191"/>
        <v>1</v>
      </c>
      <c r="O560" s="58"/>
      <c r="P560" s="177">
        <v>1.8740000000000001</v>
      </c>
      <c r="Q560" s="222" t="s">
        <v>42</v>
      </c>
      <c r="R560" s="58"/>
      <c r="S560" s="220" t="s">
        <v>202</v>
      </c>
      <c r="T560" s="220" t="s">
        <v>202</v>
      </c>
      <c r="U560" s="368">
        <v>69.3</v>
      </c>
      <c r="V560" s="58"/>
      <c r="W560" s="368">
        <v>69.3</v>
      </c>
      <c r="X560" s="58"/>
      <c r="Y560" s="58"/>
      <c r="Z560" s="743">
        <v>69175</v>
      </c>
      <c r="AA560" s="234">
        <v>74.221128664148395</v>
      </c>
      <c r="AB560" s="763">
        <f t="shared" si="205"/>
        <v>0</v>
      </c>
      <c r="AC560" s="209"/>
      <c r="AD560" s="209"/>
      <c r="AE560" s="613"/>
      <c r="AF560" s="209"/>
      <c r="AG560" s="209"/>
      <c r="AH560" s="210"/>
      <c r="AI560" s="209"/>
      <c r="AJ560" s="209"/>
      <c r="AK560" s="209"/>
      <c r="AL560" s="210"/>
      <c r="AM560" s="179">
        <f t="shared" si="206"/>
        <v>0</v>
      </c>
      <c r="AN560" s="177">
        <v>1.8740000000000001</v>
      </c>
      <c r="AO560" s="177">
        <v>1.8740000000000001</v>
      </c>
      <c r="AP560" s="177">
        <v>1.8740000000000001</v>
      </c>
      <c r="AQ560" s="178">
        <v>1.8740000000000001</v>
      </c>
      <c r="AR560" s="179">
        <f t="shared" si="207"/>
        <v>1.8740000000000001</v>
      </c>
      <c r="AS560" s="177">
        <v>1.8740000000000001</v>
      </c>
      <c r="AT560" s="179">
        <f t="shared" si="208"/>
        <v>1.8740000000000001</v>
      </c>
      <c r="AU560" s="179"/>
      <c r="AV560" s="177">
        <v>1.8740000000000001</v>
      </c>
      <c r="AW560" s="177"/>
      <c r="AX560" s="546">
        <v>1.8740000000000001</v>
      </c>
      <c r="AY560" s="832">
        <v>1.1220000000000001</v>
      </c>
      <c r="AZ560" s="164"/>
      <c r="BA560" s="165"/>
      <c r="BB560" s="167"/>
      <c r="BC560" s="120"/>
      <c r="BD560" s="90"/>
      <c r="BE560" s="90"/>
      <c r="BF560" s="90"/>
      <c r="BG560" s="90"/>
      <c r="BH560" s="90"/>
      <c r="BI560" s="90"/>
      <c r="BJ560" s="90"/>
      <c r="BK560" s="90"/>
      <c r="BL560" s="90"/>
      <c r="BM560" s="167"/>
      <c r="BN560" s="167"/>
      <c r="BO560" s="167"/>
      <c r="BP560" s="167"/>
      <c r="BQ560" s="167"/>
      <c r="BR560" s="167"/>
      <c r="BS560" s="167"/>
      <c r="BT560" s="167"/>
      <c r="BU560" s="167"/>
      <c r="BV560" s="167"/>
      <c r="BW560" s="167"/>
      <c r="BX560" s="167"/>
      <c r="BY560" s="167"/>
      <c r="BZ560" s="167"/>
      <c r="CA560" s="167"/>
      <c r="CB560" s="167"/>
      <c r="CC560" s="167"/>
      <c r="CD560" s="167"/>
      <c r="CE560" s="167"/>
      <c r="CF560" s="167"/>
      <c r="CG560" s="167"/>
      <c r="CH560" s="167"/>
      <c r="CI560" s="167"/>
      <c r="CJ560" s="167"/>
      <c r="CK560" s="167"/>
      <c r="CL560" s="167"/>
      <c r="CM560" s="167"/>
      <c r="CN560" s="167"/>
      <c r="CO560" s="167"/>
      <c r="CP560" s="167"/>
      <c r="CQ560" s="167"/>
      <c r="CR560" s="167"/>
      <c r="CS560" s="167"/>
      <c r="CT560" s="167"/>
      <c r="CU560" s="167"/>
      <c r="CV560" s="167"/>
      <c r="CW560" s="167"/>
      <c r="CX560" s="167"/>
      <c r="CY560" s="167"/>
      <c r="CZ560" s="167"/>
      <c r="DA560" s="167"/>
      <c r="DB560" s="167"/>
      <c r="DC560" s="167"/>
      <c r="DD560" s="167"/>
      <c r="DE560" s="167"/>
      <c r="DF560" s="167"/>
      <c r="DG560" s="167"/>
      <c r="DH560" s="167"/>
      <c r="DI560" s="167"/>
      <c r="DJ560" s="167"/>
      <c r="DK560" s="167"/>
      <c r="DL560" s="167"/>
      <c r="DM560" s="167"/>
      <c r="DN560" s="167"/>
      <c r="DO560" s="167"/>
      <c r="DP560" s="167"/>
      <c r="DQ560" s="167"/>
      <c r="DR560" s="167"/>
      <c r="DS560" s="167"/>
      <c r="DT560" s="167"/>
      <c r="DU560" s="167"/>
      <c r="DV560" s="167"/>
      <c r="DW560" s="167"/>
      <c r="DX560" s="167"/>
      <c r="DY560" s="167"/>
      <c r="DZ560" s="167"/>
      <c r="EA560" s="167"/>
      <c r="EB560" s="167"/>
      <c r="EC560" s="167"/>
      <c r="ED560" s="167"/>
      <c r="EE560" s="167"/>
      <c r="EF560" s="167"/>
      <c r="EG560" s="167"/>
      <c r="EH560" s="167"/>
      <c r="EI560" s="167"/>
      <c r="EJ560" s="167"/>
      <c r="EK560" s="167"/>
      <c r="EL560" s="167"/>
      <c r="EM560" s="167"/>
      <c r="EN560" s="167"/>
      <c r="EO560" s="167"/>
      <c r="EP560" s="167"/>
      <c r="EQ560" s="167"/>
      <c r="ER560" s="167"/>
      <c r="ES560" s="167"/>
      <c r="ET560" s="167"/>
      <c r="EU560" s="167"/>
      <c r="EV560" s="167"/>
      <c r="EW560" s="167"/>
      <c r="EX560" s="167"/>
      <c r="EY560" s="167"/>
      <c r="EZ560" s="167"/>
      <c r="FA560" s="167"/>
      <c r="FB560" s="167"/>
      <c r="FC560" s="167"/>
      <c r="FD560" s="167"/>
      <c r="FE560" s="167"/>
      <c r="FF560" s="167"/>
      <c r="FG560" s="167"/>
      <c r="FH560" s="167"/>
      <c r="FI560" s="167"/>
      <c r="FJ560" s="167"/>
      <c r="FK560" s="167"/>
      <c r="FL560" s="167"/>
      <c r="FM560" s="167"/>
      <c r="FN560" s="167"/>
      <c r="FO560" s="167"/>
      <c r="FP560" s="167"/>
      <c r="FQ560" s="167"/>
      <c r="FR560" s="167"/>
      <c r="FS560" s="167"/>
      <c r="FT560" s="167"/>
      <c r="FU560" s="167"/>
      <c r="FV560" s="167"/>
      <c r="FW560" s="167"/>
      <c r="FX560" s="167"/>
      <c r="FY560" s="167"/>
      <c r="FZ560" s="167"/>
      <c r="GA560" s="167"/>
      <c r="GB560" s="167"/>
      <c r="GC560" s="167"/>
      <c r="GD560" s="167"/>
      <c r="GE560" s="167"/>
      <c r="GF560" s="167"/>
      <c r="GG560" s="167"/>
      <c r="GH560" s="167"/>
      <c r="GI560" s="167"/>
      <c r="GJ560" s="167"/>
      <c r="GK560" s="167"/>
      <c r="GL560" s="167"/>
      <c r="GM560" s="167"/>
      <c r="GN560" s="167"/>
      <c r="GO560" s="167"/>
      <c r="GP560" s="167"/>
      <c r="GQ560" s="167"/>
      <c r="GR560" s="167"/>
      <c r="GS560" s="167"/>
      <c r="GT560" s="167"/>
      <c r="GU560" s="167"/>
      <c r="GV560" s="167"/>
      <c r="GW560" s="167"/>
      <c r="GX560" s="167"/>
      <c r="GY560" s="167"/>
      <c r="GZ560" s="167"/>
      <c r="HA560" s="167"/>
      <c r="HB560" s="167"/>
      <c r="HC560" s="167"/>
      <c r="HD560" s="167"/>
      <c r="HE560" s="167"/>
      <c r="HF560" s="167"/>
      <c r="HG560" s="167"/>
      <c r="HH560" s="167"/>
      <c r="HI560" s="167"/>
      <c r="HJ560" s="167"/>
      <c r="HK560" s="167"/>
      <c r="HL560" s="167"/>
      <c r="HM560" s="167"/>
      <c r="HN560" s="167"/>
      <c r="HO560" s="167"/>
      <c r="HP560" s="167"/>
      <c r="HQ560" s="167"/>
      <c r="HR560" s="167"/>
      <c r="HS560" s="167"/>
    </row>
    <row r="561" spans="1:227" s="2" customFormat="1" ht="17.05" customHeight="1" x14ac:dyDescent="0.4">
      <c r="A561" s="868" t="s">
        <v>198</v>
      </c>
      <c r="B561" s="868" t="s">
        <v>238</v>
      </c>
      <c r="C561" s="889" t="s">
        <v>262</v>
      </c>
      <c r="D561" s="168" t="s">
        <v>260</v>
      </c>
      <c r="E561" s="416" t="s">
        <v>1759</v>
      </c>
      <c r="F561" s="178"/>
      <c r="G561" s="177"/>
      <c r="H561" s="177"/>
      <c r="I561" s="177"/>
      <c r="J561" s="177"/>
      <c r="K561" s="179"/>
      <c r="L561" s="518" t="s">
        <v>1760</v>
      </c>
      <c r="M561" s="667" t="s">
        <v>1763</v>
      </c>
      <c r="N561" s="504">
        <f t="shared" si="191"/>
        <v>1</v>
      </c>
      <c r="O561" s="58"/>
      <c r="P561" s="177">
        <v>0.68</v>
      </c>
      <c r="Q561" s="222" t="s">
        <v>42</v>
      </c>
      <c r="R561" s="58"/>
      <c r="S561" s="220" t="s">
        <v>202</v>
      </c>
      <c r="T561" s="220" t="s">
        <v>202</v>
      </c>
      <c r="U561" s="368">
        <v>69.3</v>
      </c>
      <c r="V561" s="58"/>
      <c r="W561" s="368">
        <v>69.3</v>
      </c>
      <c r="X561" s="58"/>
      <c r="Y561" s="58"/>
      <c r="Z561" s="743">
        <v>53205</v>
      </c>
      <c r="AA561" s="234">
        <v>35.015763530309876</v>
      </c>
      <c r="AB561" s="763">
        <f t="shared" si="205"/>
        <v>0</v>
      </c>
      <c r="AC561" s="209"/>
      <c r="AD561" s="209"/>
      <c r="AE561" s="613"/>
      <c r="AF561" s="209"/>
      <c r="AG561" s="209"/>
      <c r="AH561" s="210"/>
      <c r="AI561" s="209"/>
      <c r="AJ561" s="209"/>
      <c r="AK561" s="209"/>
      <c r="AL561" s="210"/>
      <c r="AM561" s="179">
        <f t="shared" si="206"/>
        <v>0</v>
      </c>
      <c r="AN561" s="177">
        <v>0.68</v>
      </c>
      <c r="AO561" s="177">
        <v>0.68</v>
      </c>
      <c r="AP561" s="177">
        <v>0.68</v>
      </c>
      <c r="AQ561" s="178">
        <v>0.68</v>
      </c>
      <c r="AR561" s="179">
        <f t="shared" si="207"/>
        <v>0.68</v>
      </c>
      <c r="AS561" s="177">
        <v>0.68</v>
      </c>
      <c r="AT561" s="179">
        <f t="shared" si="208"/>
        <v>0.68</v>
      </c>
      <c r="AU561" s="179"/>
      <c r="AV561" s="177">
        <v>0.68</v>
      </c>
      <c r="AW561" s="177"/>
      <c r="AX561" s="546">
        <v>0.68</v>
      </c>
      <c r="AY561" s="832">
        <v>-4.4000000000000004</v>
      </c>
      <c r="AZ561" s="164"/>
      <c r="BA561" s="165"/>
      <c r="BB561" s="167"/>
      <c r="BC561" s="120"/>
      <c r="BD561" s="90"/>
      <c r="BE561" s="90"/>
      <c r="BF561" s="90"/>
      <c r="BG561" s="90"/>
      <c r="BH561" s="90"/>
      <c r="BI561" s="90"/>
      <c r="BJ561" s="90"/>
      <c r="BK561" s="90"/>
      <c r="BL561" s="90"/>
      <c r="BM561" s="167"/>
      <c r="BN561" s="167"/>
      <c r="BO561" s="167"/>
      <c r="BP561" s="167"/>
      <c r="BQ561" s="167"/>
      <c r="BR561" s="167"/>
      <c r="BS561" s="167"/>
      <c r="BT561" s="167"/>
      <c r="BU561" s="167"/>
      <c r="BV561" s="167"/>
      <c r="BW561" s="167"/>
      <c r="BX561" s="167"/>
      <c r="BY561" s="167"/>
      <c r="BZ561" s="167"/>
      <c r="CA561" s="167"/>
      <c r="CB561" s="167"/>
      <c r="CC561" s="167"/>
      <c r="CD561" s="167"/>
      <c r="CE561" s="167"/>
      <c r="CF561" s="167"/>
      <c r="CG561" s="167"/>
      <c r="CH561" s="167"/>
      <c r="CI561" s="167"/>
      <c r="CJ561" s="167"/>
      <c r="CK561" s="167"/>
      <c r="CL561" s="167"/>
      <c r="CM561" s="167"/>
      <c r="CN561" s="167"/>
      <c r="CO561" s="167"/>
      <c r="CP561" s="167"/>
      <c r="CQ561" s="167"/>
      <c r="CR561" s="167"/>
      <c r="CS561" s="167"/>
      <c r="CT561" s="167"/>
      <c r="CU561" s="167"/>
      <c r="CV561" s="167"/>
      <c r="CW561" s="167"/>
      <c r="CX561" s="167"/>
      <c r="CY561" s="167"/>
      <c r="CZ561" s="167"/>
      <c r="DA561" s="167"/>
      <c r="DB561" s="167"/>
      <c r="DC561" s="167"/>
      <c r="DD561" s="167"/>
      <c r="DE561" s="167"/>
      <c r="DF561" s="167"/>
      <c r="DG561" s="167"/>
      <c r="DH561" s="167"/>
      <c r="DI561" s="167"/>
      <c r="DJ561" s="167"/>
      <c r="DK561" s="167"/>
      <c r="DL561" s="167"/>
      <c r="DM561" s="167"/>
      <c r="DN561" s="167"/>
      <c r="DO561" s="167"/>
      <c r="DP561" s="167"/>
      <c r="DQ561" s="167"/>
      <c r="DR561" s="167"/>
      <c r="DS561" s="167"/>
      <c r="DT561" s="167"/>
      <c r="DU561" s="167"/>
      <c r="DV561" s="167"/>
      <c r="DW561" s="167"/>
      <c r="DX561" s="167"/>
      <c r="DY561" s="167"/>
      <c r="DZ561" s="167"/>
      <c r="EA561" s="167"/>
      <c r="EB561" s="167"/>
      <c r="EC561" s="167"/>
      <c r="ED561" s="167"/>
      <c r="EE561" s="167"/>
      <c r="EF561" s="167"/>
      <c r="EG561" s="167"/>
      <c r="EH561" s="167"/>
      <c r="EI561" s="167"/>
      <c r="EJ561" s="167"/>
      <c r="EK561" s="167"/>
      <c r="EL561" s="167"/>
      <c r="EM561" s="167"/>
      <c r="EN561" s="167"/>
      <c r="EO561" s="167"/>
      <c r="EP561" s="167"/>
      <c r="EQ561" s="167"/>
      <c r="ER561" s="167"/>
      <c r="ES561" s="167"/>
      <c r="ET561" s="167"/>
      <c r="EU561" s="167"/>
      <c r="EV561" s="167"/>
      <c r="EW561" s="167"/>
      <c r="EX561" s="167"/>
      <c r="EY561" s="167"/>
      <c r="EZ561" s="167"/>
      <c r="FA561" s="167"/>
      <c r="FB561" s="167"/>
      <c r="FC561" s="167"/>
      <c r="FD561" s="167"/>
      <c r="FE561" s="167"/>
      <c r="FF561" s="167"/>
      <c r="FG561" s="167"/>
      <c r="FH561" s="167"/>
      <c r="FI561" s="167"/>
      <c r="FJ561" s="167"/>
      <c r="FK561" s="167"/>
      <c r="FL561" s="167"/>
      <c r="FM561" s="167"/>
      <c r="FN561" s="167"/>
      <c r="FO561" s="167"/>
      <c r="FP561" s="167"/>
      <c r="FQ561" s="167"/>
      <c r="FR561" s="167"/>
      <c r="FS561" s="167"/>
      <c r="FT561" s="167"/>
      <c r="FU561" s="167"/>
      <c r="FV561" s="167"/>
      <c r="FW561" s="167"/>
      <c r="FX561" s="167"/>
      <c r="FY561" s="167"/>
      <c r="FZ561" s="167"/>
      <c r="GA561" s="167"/>
      <c r="GB561" s="167"/>
      <c r="GC561" s="167"/>
      <c r="GD561" s="167"/>
      <c r="GE561" s="167"/>
      <c r="GF561" s="167"/>
      <c r="GG561" s="167"/>
      <c r="GH561" s="167"/>
      <c r="GI561" s="167"/>
      <c r="GJ561" s="167"/>
      <c r="GK561" s="167"/>
      <c r="GL561" s="167"/>
      <c r="GM561" s="167"/>
      <c r="GN561" s="167"/>
      <c r="GO561" s="167"/>
      <c r="GP561" s="167"/>
      <c r="GQ561" s="167"/>
      <c r="GR561" s="167"/>
      <c r="GS561" s="167"/>
      <c r="GT561" s="167"/>
      <c r="GU561" s="167"/>
      <c r="GV561" s="167"/>
      <c r="GW561" s="167"/>
      <c r="GX561" s="167"/>
      <c r="GY561" s="167"/>
      <c r="GZ561" s="167"/>
      <c r="HA561" s="167"/>
      <c r="HB561" s="167"/>
      <c r="HC561" s="167"/>
      <c r="HD561" s="167"/>
      <c r="HE561" s="167"/>
      <c r="HF561" s="167"/>
      <c r="HG561" s="167"/>
      <c r="HH561" s="167"/>
      <c r="HI561" s="167"/>
      <c r="HJ561" s="167"/>
      <c r="HK561" s="167"/>
      <c r="HL561" s="167"/>
      <c r="HM561" s="167"/>
      <c r="HN561" s="167"/>
      <c r="HO561" s="167"/>
      <c r="HP561" s="167"/>
      <c r="HQ561" s="167"/>
      <c r="HR561" s="167"/>
      <c r="HS561" s="167"/>
    </row>
    <row r="562" spans="1:227" s="2" customFormat="1" ht="17.05" customHeight="1" x14ac:dyDescent="0.4">
      <c r="A562" s="868" t="s">
        <v>198</v>
      </c>
      <c r="B562" s="868" t="s">
        <v>238</v>
      </c>
      <c r="C562" s="889" t="s">
        <v>262</v>
      </c>
      <c r="D562" s="16" t="s">
        <v>264</v>
      </c>
      <c r="E562" s="941"/>
      <c r="F562" s="178">
        <v>0.112</v>
      </c>
      <c r="G562" s="177"/>
      <c r="H562" s="177"/>
      <c r="I562" s="177"/>
      <c r="J562" s="177"/>
      <c r="K562" s="179">
        <f>SUM(F562:H562)</f>
        <v>0.112</v>
      </c>
      <c r="L562" s="518">
        <f>IF(K562&gt;0,IF(ISNUMBER(F562),F562,0)/K562*100,"")</f>
        <v>100</v>
      </c>
      <c r="M562" s="667">
        <f>IF(K562&gt;0,(IF(ISNUMBER(G562),G562,0)+IF(ISNUMBER(H562),H562,0))/K562*100,"")</f>
        <v>0</v>
      </c>
      <c r="N562" s="504">
        <f t="shared" si="191"/>
        <v>3</v>
      </c>
      <c r="O562" s="58"/>
      <c r="P562" s="177">
        <v>0.112</v>
      </c>
      <c r="Q562" s="222"/>
      <c r="R562" s="222" t="s">
        <v>42</v>
      </c>
      <c r="S562" s="220">
        <v>23.5</v>
      </c>
      <c r="T562" s="220">
        <v>2.5999999999999999E-2</v>
      </c>
      <c r="U562" s="368">
        <v>69.3</v>
      </c>
      <c r="V562" s="58"/>
      <c r="W562" s="368">
        <v>69.3</v>
      </c>
      <c r="X562" s="58"/>
      <c r="Y562" s="58"/>
      <c r="Z562" s="743">
        <v>5167</v>
      </c>
      <c r="AA562" s="234">
        <v>59.386358635280267</v>
      </c>
      <c r="AB562" s="763">
        <f t="shared" si="205"/>
        <v>0</v>
      </c>
      <c r="AC562" s="209"/>
      <c r="AD562" s="209"/>
      <c r="AE562" s="613" t="s">
        <v>208</v>
      </c>
      <c r="AF562" s="783"/>
      <c r="AG562" s="783"/>
      <c r="AH562" s="210"/>
      <c r="AI562" s="209"/>
      <c r="AJ562" s="209"/>
      <c r="AK562" s="209"/>
      <c r="AL562" s="210"/>
      <c r="AM562" s="179">
        <f t="shared" si="206"/>
        <v>0.112</v>
      </c>
      <c r="AN562" s="177">
        <v>0.112</v>
      </c>
      <c r="AO562" s="177">
        <v>0.151</v>
      </c>
      <c r="AP562" s="177">
        <v>0.17699999999999999</v>
      </c>
      <c r="AQ562" s="178">
        <v>0.17699999999999999</v>
      </c>
      <c r="AR562" s="179">
        <f t="shared" si="207"/>
        <v>0.112</v>
      </c>
      <c r="AS562" s="177">
        <v>0.19400000000000001</v>
      </c>
      <c r="AT562" s="179">
        <f t="shared" si="208"/>
        <v>0.223</v>
      </c>
      <c r="AU562" s="179"/>
      <c r="AV562" s="177">
        <v>0.252</v>
      </c>
      <c r="AW562" s="177"/>
      <c r="AX562" s="546">
        <v>0.25900000000000001</v>
      </c>
      <c r="AY562" s="832">
        <v>-0.14699999999999999</v>
      </c>
      <c r="AZ562" s="164"/>
      <c r="BA562" s="165"/>
      <c r="BB562" s="167"/>
      <c r="BC562" s="120"/>
      <c r="BD562" s="90"/>
      <c r="BE562" s="90"/>
      <c r="BF562" s="90"/>
      <c r="BG562" s="90"/>
      <c r="BH562" s="90"/>
      <c r="BI562" s="90"/>
      <c r="BJ562" s="90"/>
      <c r="BK562" s="90"/>
      <c r="BL562" s="90"/>
      <c r="BM562" s="167"/>
      <c r="BN562" s="167"/>
      <c r="BO562" s="167"/>
      <c r="BP562" s="167"/>
      <c r="BQ562" s="167"/>
      <c r="BR562" s="167"/>
      <c r="BS562" s="167"/>
      <c r="BT562" s="167"/>
      <c r="BU562" s="167"/>
      <c r="BV562" s="167"/>
      <c r="BW562" s="167"/>
      <c r="BX562" s="167"/>
      <c r="BY562" s="167"/>
      <c r="BZ562" s="167"/>
      <c r="CA562" s="167"/>
      <c r="CB562" s="167"/>
      <c r="CC562" s="167"/>
      <c r="CD562" s="167"/>
      <c r="CE562" s="167"/>
      <c r="CF562" s="167"/>
      <c r="CG562" s="167"/>
      <c r="CH562" s="167"/>
      <c r="CI562" s="167"/>
      <c r="CJ562" s="167"/>
      <c r="CK562" s="167"/>
      <c r="CL562" s="167"/>
      <c r="CM562" s="167"/>
      <c r="CN562" s="167"/>
      <c r="CO562" s="167"/>
      <c r="CP562" s="167"/>
      <c r="CQ562" s="167"/>
      <c r="CR562" s="167"/>
      <c r="CS562" s="167"/>
      <c r="CT562" s="167"/>
      <c r="CU562" s="167"/>
      <c r="CV562" s="167"/>
      <c r="CW562" s="167"/>
      <c r="CX562" s="167"/>
      <c r="CY562" s="167"/>
      <c r="CZ562" s="167"/>
      <c r="DA562" s="167"/>
      <c r="DB562" s="167"/>
      <c r="DC562" s="167"/>
      <c r="DD562" s="167"/>
      <c r="DE562" s="167"/>
      <c r="DF562" s="167"/>
      <c r="DG562" s="167"/>
      <c r="DH562" s="167"/>
      <c r="DI562" s="167"/>
      <c r="DJ562" s="167"/>
      <c r="DK562" s="167"/>
      <c r="DL562" s="167"/>
      <c r="DM562" s="167"/>
      <c r="DN562" s="167"/>
      <c r="DO562" s="167"/>
      <c r="DP562" s="167"/>
      <c r="DQ562" s="167"/>
      <c r="DR562" s="167"/>
      <c r="DS562" s="167"/>
      <c r="DT562" s="167"/>
      <c r="DU562" s="167"/>
      <c r="DV562" s="167"/>
      <c r="DW562" s="167"/>
      <c r="DX562" s="167"/>
      <c r="DY562" s="167"/>
      <c r="DZ562" s="167"/>
      <c r="EA562" s="167"/>
      <c r="EB562" s="167"/>
      <c r="EC562" s="167"/>
      <c r="ED562" s="167"/>
      <c r="EE562" s="167"/>
      <c r="EF562" s="167"/>
      <c r="EG562" s="167"/>
      <c r="EH562" s="167"/>
      <c r="EI562" s="167"/>
      <c r="EJ562" s="167"/>
      <c r="EK562" s="167"/>
      <c r="EL562" s="167"/>
      <c r="EM562" s="167"/>
      <c r="EN562" s="167"/>
      <c r="EO562" s="167"/>
      <c r="EP562" s="167"/>
      <c r="EQ562" s="167"/>
      <c r="ER562" s="167"/>
      <c r="ES562" s="167"/>
      <c r="ET562" s="167"/>
      <c r="EU562" s="167"/>
      <c r="EV562" s="167"/>
      <c r="EW562" s="167"/>
      <c r="EX562" s="167"/>
      <c r="EY562" s="167"/>
      <c r="EZ562" s="167"/>
      <c r="FA562" s="167"/>
      <c r="FB562" s="167"/>
      <c r="FC562" s="167"/>
      <c r="FD562" s="167"/>
      <c r="FE562" s="167"/>
      <c r="FF562" s="167"/>
      <c r="FG562" s="167"/>
      <c r="FH562" s="167"/>
      <c r="FI562" s="167"/>
      <c r="FJ562" s="167"/>
      <c r="FK562" s="167"/>
      <c r="FL562" s="167"/>
      <c r="FM562" s="167"/>
      <c r="FN562" s="167"/>
      <c r="FO562" s="167"/>
      <c r="FP562" s="167"/>
      <c r="FQ562" s="167"/>
      <c r="FR562" s="167"/>
      <c r="FS562" s="167"/>
      <c r="FT562" s="167"/>
      <c r="FU562" s="167"/>
      <c r="FV562" s="167"/>
      <c r="FW562" s="167"/>
      <c r="FX562" s="167"/>
      <c r="FY562" s="167"/>
      <c r="FZ562" s="167"/>
      <c r="GA562" s="167"/>
      <c r="GB562" s="167"/>
      <c r="GC562" s="167"/>
      <c r="GD562" s="167"/>
      <c r="GE562" s="167"/>
      <c r="GF562" s="167"/>
      <c r="GG562" s="167"/>
      <c r="GH562" s="167"/>
      <c r="GI562" s="167"/>
      <c r="GJ562" s="167"/>
      <c r="GK562" s="167"/>
      <c r="GL562" s="167"/>
      <c r="GM562" s="167"/>
      <c r="GN562" s="167"/>
      <c r="GO562" s="167"/>
      <c r="GP562" s="167"/>
      <c r="GQ562" s="167"/>
      <c r="GR562" s="167"/>
      <c r="GS562" s="167"/>
      <c r="GT562" s="167"/>
      <c r="GU562" s="167"/>
      <c r="GV562" s="167"/>
      <c r="GW562" s="167"/>
      <c r="GX562" s="167"/>
      <c r="GY562" s="167"/>
      <c r="GZ562" s="167"/>
      <c r="HA562" s="167"/>
      <c r="HB562" s="167"/>
      <c r="HC562" s="167"/>
      <c r="HD562" s="167"/>
      <c r="HE562" s="167"/>
      <c r="HF562" s="167"/>
      <c r="HG562" s="167"/>
      <c r="HH562" s="167"/>
      <c r="HI562" s="167"/>
      <c r="HJ562" s="167"/>
      <c r="HK562" s="167"/>
      <c r="HL562" s="167"/>
      <c r="HM562" s="167"/>
      <c r="HN562" s="167"/>
      <c r="HO562" s="167"/>
      <c r="HP562" s="167"/>
      <c r="HQ562" s="167"/>
      <c r="HR562" s="167"/>
      <c r="HS562" s="167"/>
    </row>
    <row r="563" spans="1:227" s="2" customFormat="1" ht="17.05" customHeight="1" x14ac:dyDescent="0.4">
      <c r="A563" s="868" t="s">
        <v>198</v>
      </c>
      <c r="B563" s="868" t="s">
        <v>238</v>
      </c>
      <c r="C563" s="889" t="s">
        <v>262</v>
      </c>
      <c r="D563" s="16" t="s">
        <v>265</v>
      </c>
      <c r="E563" s="941"/>
      <c r="F563" s="178">
        <v>9.2999999999999999E-2</v>
      </c>
      <c r="G563" s="177">
        <v>3.0000000000000001E-3</v>
      </c>
      <c r="H563" s="177"/>
      <c r="I563" s="177"/>
      <c r="J563" s="177"/>
      <c r="K563" s="179">
        <f>SUM(F563:H563)</f>
        <v>9.6000000000000002E-2</v>
      </c>
      <c r="L563" s="518">
        <f>IF(K563&gt;0,IF(ISNUMBER(F563),F563,0)/K563*100,"")</f>
        <v>96.875</v>
      </c>
      <c r="M563" s="667">
        <f>IF(K563&gt;0,(IF(ISNUMBER(G563),G563,0)+IF(ISNUMBER(H563),H563,0))/K563*100,"")</f>
        <v>3.125</v>
      </c>
      <c r="N563" s="504">
        <f t="shared" si="191"/>
        <v>2</v>
      </c>
      <c r="O563" s="58"/>
      <c r="P563" s="177">
        <v>9.8000000000000004E-2</v>
      </c>
      <c r="Q563" s="222"/>
      <c r="R563" s="222" t="s">
        <v>42</v>
      </c>
      <c r="S563" s="220">
        <v>70.3</v>
      </c>
      <c r="T563" s="734">
        <f>O563*S563/100</f>
        <v>0</v>
      </c>
      <c r="U563" s="368">
        <v>69.3</v>
      </c>
      <c r="V563" s="58">
        <v>67.400000000000006</v>
      </c>
      <c r="W563" s="368">
        <v>69.3</v>
      </c>
      <c r="X563" s="58">
        <v>67.400000000000006</v>
      </c>
      <c r="Y563" s="58"/>
      <c r="Z563" s="743">
        <v>1558</v>
      </c>
      <c r="AA563" s="234">
        <v>172.33193240367876</v>
      </c>
      <c r="AB563" s="763">
        <f t="shared" si="205"/>
        <v>0</v>
      </c>
      <c r="AC563" s="209"/>
      <c r="AD563" s="209"/>
      <c r="AE563" s="613"/>
      <c r="AF563" s="209"/>
      <c r="AG563" s="209"/>
      <c r="AH563" s="210" t="s">
        <v>42</v>
      </c>
      <c r="AI563" s="209"/>
      <c r="AJ563" s="209"/>
      <c r="AK563" s="209"/>
      <c r="AL563" s="210"/>
      <c r="AM563" s="179">
        <f t="shared" si="206"/>
        <v>9.6000000000000002E-2</v>
      </c>
      <c r="AN563" s="177">
        <v>9.6000000000000002E-2</v>
      </c>
      <c r="AO563" s="177">
        <v>9.6000000000000002E-2</v>
      </c>
      <c r="AP563" s="177">
        <v>9.6000000000000002E-2</v>
      </c>
      <c r="AQ563" s="178">
        <v>9.6000000000000002E-2</v>
      </c>
      <c r="AR563" s="179">
        <f t="shared" si="207"/>
        <v>9.6000000000000002E-2</v>
      </c>
      <c r="AS563" s="177">
        <v>0.109</v>
      </c>
      <c r="AT563" s="179">
        <f t="shared" si="208"/>
        <v>0.11499999999999999</v>
      </c>
      <c r="AU563" s="179"/>
      <c r="AV563" s="177">
        <v>0.121</v>
      </c>
      <c r="AW563" s="177"/>
      <c r="AX563" s="546">
        <v>0.127</v>
      </c>
      <c r="AY563" s="832">
        <v>-3.1E-2</v>
      </c>
      <c r="AZ563" s="164"/>
      <c r="BA563" s="165"/>
      <c r="BB563" s="167"/>
      <c r="BC563" s="120"/>
      <c r="BD563" s="90"/>
      <c r="BE563" s="90"/>
      <c r="BF563" s="90"/>
      <c r="BG563" s="90"/>
      <c r="BH563" s="90"/>
      <c r="BI563" s="90"/>
      <c r="BJ563" s="90"/>
      <c r="BK563" s="90"/>
      <c r="BL563" s="90"/>
      <c r="BM563" s="167"/>
      <c r="BN563" s="167"/>
      <c r="BO563" s="167"/>
      <c r="BP563" s="167"/>
      <c r="BQ563" s="167"/>
      <c r="BR563" s="167"/>
      <c r="BS563" s="167"/>
      <c r="BT563" s="167"/>
      <c r="BU563" s="167"/>
      <c r="BV563" s="167"/>
      <c r="BW563" s="167"/>
      <c r="BX563" s="167"/>
      <c r="BY563" s="167"/>
      <c r="BZ563" s="167"/>
      <c r="CA563" s="167"/>
      <c r="CB563" s="167"/>
      <c r="CC563" s="167"/>
      <c r="CD563" s="167"/>
      <c r="CE563" s="167"/>
      <c r="CF563" s="167"/>
      <c r="CG563" s="167"/>
      <c r="CH563" s="167"/>
      <c r="CI563" s="167"/>
      <c r="CJ563" s="167"/>
      <c r="CK563" s="167"/>
      <c r="CL563" s="167"/>
      <c r="CM563" s="167"/>
      <c r="CN563" s="167"/>
      <c r="CO563" s="167"/>
      <c r="CP563" s="167"/>
      <c r="CQ563" s="167"/>
      <c r="CR563" s="167"/>
      <c r="CS563" s="167"/>
      <c r="CT563" s="167"/>
      <c r="CU563" s="167"/>
      <c r="CV563" s="167"/>
      <c r="CW563" s="167"/>
      <c r="CX563" s="167"/>
      <c r="CY563" s="167"/>
      <c r="CZ563" s="167"/>
      <c r="DA563" s="167"/>
      <c r="DB563" s="167"/>
      <c r="DC563" s="167"/>
      <c r="DD563" s="167"/>
      <c r="DE563" s="167"/>
      <c r="DF563" s="167"/>
      <c r="DG563" s="167"/>
      <c r="DH563" s="167"/>
      <c r="DI563" s="167"/>
      <c r="DJ563" s="167"/>
      <c r="DK563" s="167"/>
      <c r="DL563" s="167"/>
      <c r="DM563" s="167"/>
      <c r="DN563" s="167"/>
      <c r="DO563" s="167"/>
      <c r="DP563" s="167"/>
      <c r="DQ563" s="167"/>
      <c r="DR563" s="167"/>
      <c r="DS563" s="167"/>
      <c r="DT563" s="167"/>
      <c r="DU563" s="167"/>
      <c r="DV563" s="167"/>
      <c r="DW563" s="167"/>
      <c r="DX563" s="167"/>
      <c r="DY563" s="167"/>
      <c r="DZ563" s="167"/>
      <c r="EA563" s="167"/>
      <c r="EB563" s="167"/>
      <c r="EC563" s="167"/>
      <c r="ED563" s="167"/>
      <c r="EE563" s="167"/>
      <c r="EF563" s="167"/>
      <c r="EG563" s="167"/>
      <c r="EH563" s="167"/>
      <c r="EI563" s="167"/>
      <c r="EJ563" s="167"/>
      <c r="EK563" s="167"/>
      <c r="EL563" s="167"/>
      <c r="EM563" s="167"/>
      <c r="EN563" s="167"/>
      <c r="EO563" s="167"/>
      <c r="EP563" s="167"/>
      <c r="EQ563" s="167"/>
      <c r="ER563" s="167"/>
      <c r="ES563" s="167"/>
      <c r="ET563" s="167"/>
      <c r="EU563" s="167"/>
      <c r="EV563" s="167"/>
      <c r="EW563" s="167"/>
      <c r="EX563" s="167"/>
      <c r="EY563" s="167"/>
      <c r="EZ563" s="167"/>
      <c r="FA563" s="167"/>
      <c r="FB563" s="167"/>
      <c r="FC563" s="167"/>
      <c r="FD563" s="167"/>
      <c r="FE563" s="167"/>
      <c r="FF563" s="167"/>
      <c r="FG563" s="167"/>
      <c r="FH563" s="167"/>
      <c r="FI563" s="167"/>
      <c r="FJ563" s="167"/>
      <c r="FK563" s="167"/>
      <c r="FL563" s="167"/>
      <c r="FM563" s="167"/>
      <c r="FN563" s="167"/>
      <c r="FO563" s="167"/>
      <c r="FP563" s="167"/>
      <c r="FQ563" s="167"/>
      <c r="FR563" s="167"/>
      <c r="FS563" s="167"/>
      <c r="FT563" s="167"/>
      <c r="FU563" s="167"/>
      <c r="FV563" s="167"/>
      <c r="FW563" s="167"/>
      <c r="FX563" s="167"/>
      <c r="FY563" s="167"/>
      <c r="FZ563" s="167"/>
      <c r="GA563" s="167"/>
      <c r="GB563" s="167"/>
      <c r="GC563" s="167"/>
      <c r="GD563" s="167"/>
      <c r="GE563" s="167"/>
      <c r="GF563" s="167"/>
      <c r="GG563" s="167"/>
      <c r="GH563" s="167"/>
      <c r="GI563" s="167"/>
      <c r="GJ563" s="167"/>
      <c r="GK563" s="167"/>
      <c r="GL563" s="167"/>
      <c r="GM563" s="167"/>
      <c r="GN563" s="167"/>
      <c r="GO563" s="167"/>
      <c r="GP563" s="167"/>
      <c r="GQ563" s="167"/>
      <c r="GR563" s="167"/>
      <c r="GS563" s="167"/>
      <c r="GT563" s="167"/>
      <c r="GU563" s="167"/>
      <c r="GV563" s="167"/>
      <c r="GW563" s="167"/>
      <c r="GX563" s="167"/>
      <c r="GY563" s="167"/>
      <c r="GZ563" s="167"/>
      <c r="HA563" s="167"/>
      <c r="HB563" s="167"/>
      <c r="HC563" s="167"/>
      <c r="HD563" s="167"/>
      <c r="HE563" s="167"/>
      <c r="HF563" s="167"/>
      <c r="HG563" s="167"/>
      <c r="HH563" s="167"/>
      <c r="HI563" s="167"/>
      <c r="HJ563" s="167"/>
      <c r="HK563" s="167"/>
      <c r="HL563" s="167"/>
      <c r="HM563" s="167"/>
      <c r="HN563" s="167"/>
      <c r="HO563" s="167"/>
      <c r="HP563" s="167"/>
      <c r="HQ563" s="167"/>
      <c r="HR563" s="167"/>
      <c r="HS563" s="167"/>
    </row>
    <row r="564" spans="1:227" s="2" customFormat="1" ht="17.05" customHeight="1" x14ac:dyDescent="0.4">
      <c r="A564" s="868" t="s">
        <v>198</v>
      </c>
      <c r="B564" s="868" t="s">
        <v>238</v>
      </c>
      <c r="C564" s="889" t="s">
        <v>262</v>
      </c>
      <c r="D564" s="168" t="s">
        <v>263</v>
      </c>
      <c r="E564" s="218"/>
      <c r="F564" s="178"/>
      <c r="G564" s="177">
        <v>6.1</v>
      </c>
      <c r="H564" s="177"/>
      <c r="I564" s="177"/>
      <c r="J564" s="177"/>
      <c r="K564" s="179">
        <f>SUM(F564:H564)</f>
        <v>6.1</v>
      </c>
      <c r="L564" s="518">
        <f>IF(K564&gt;0,IF(ISNUMBER(F564),F564,0)/K564*100,"")</f>
        <v>0</v>
      </c>
      <c r="M564" s="667">
        <f>IF(K564&gt;0,(IF(ISNUMBER(G564),G564,0)+IF(ISNUMBER(H564),H564,0))/K564*100,"")</f>
        <v>100</v>
      </c>
      <c r="N564" s="504">
        <f t="shared" si="191"/>
        <v>3</v>
      </c>
      <c r="O564" s="58"/>
      <c r="P564" s="177">
        <v>5.3</v>
      </c>
      <c r="Q564" s="222"/>
      <c r="R564" s="222" t="s">
        <v>42</v>
      </c>
      <c r="S564" s="220">
        <v>61.2</v>
      </c>
      <c r="T564" s="220">
        <v>3.2410000000000001</v>
      </c>
      <c r="U564" s="368">
        <v>69.3</v>
      </c>
      <c r="V564" s="58">
        <v>61.93</v>
      </c>
      <c r="W564" s="368">
        <v>69.3</v>
      </c>
      <c r="X564" s="58">
        <v>61.93</v>
      </c>
      <c r="Y564" s="58">
        <v>69.8</v>
      </c>
      <c r="Z564" s="743">
        <v>42253</v>
      </c>
      <c r="AA564" s="234">
        <v>343.65720647540957</v>
      </c>
      <c r="AB564" s="763">
        <f t="shared" si="205"/>
        <v>0</v>
      </c>
      <c r="AC564" s="174"/>
      <c r="AD564" s="174"/>
      <c r="AE564" s="364"/>
      <c r="AF564" s="174"/>
      <c r="AG564" s="174"/>
      <c r="AH564" s="175"/>
      <c r="AI564" s="174"/>
      <c r="AJ564" s="174"/>
      <c r="AK564" s="174"/>
      <c r="AL564" s="175"/>
      <c r="AM564" s="179">
        <f t="shared" si="206"/>
        <v>6.1</v>
      </c>
      <c r="AN564" s="177">
        <v>5.2949999999999999</v>
      </c>
      <c r="AO564" s="177">
        <v>5.6210000000000004</v>
      </c>
      <c r="AP564" s="177">
        <v>6.2089999999999996</v>
      </c>
      <c r="AQ564" s="178">
        <v>6.859</v>
      </c>
      <c r="AR564" s="179">
        <f t="shared" si="207"/>
        <v>5.2949999999999999</v>
      </c>
      <c r="AS564" s="177">
        <v>5.9640000000000004</v>
      </c>
      <c r="AT564" s="179">
        <f t="shared" si="208"/>
        <v>6.6165000000000003</v>
      </c>
      <c r="AU564" s="179"/>
      <c r="AV564" s="177">
        <v>7.2690000000000001</v>
      </c>
      <c r="AW564" s="177"/>
      <c r="AX564" s="546">
        <v>8.8610000000000007</v>
      </c>
      <c r="AY564" s="828">
        <v>-2.7610000000000001</v>
      </c>
      <c r="AZ564" s="164"/>
      <c r="BA564" s="165"/>
      <c r="BB564" s="167"/>
      <c r="BC564" s="120"/>
      <c r="BD564" s="90"/>
      <c r="BE564" s="90"/>
      <c r="BF564" s="90"/>
      <c r="BG564" s="90"/>
      <c r="BH564" s="90"/>
      <c r="BI564" s="90"/>
      <c r="BJ564" s="90"/>
      <c r="BK564" s="90"/>
      <c r="BL564" s="90"/>
      <c r="BM564" s="167"/>
      <c r="BN564" s="167"/>
      <c r="BO564" s="167"/>
      <c r="BP564" s="167"/>
      <c r="BQ564" s="167"/>
      <c r="BR564" s="167"/>
      <c r="BS564" s="167"/>
      <c r="BT564" s="167"/>
      <c r="BU564" s="167"/>
      <c r="BV564" s="167"/>
      <c r="BW564" s="167"/>
      <c r="BX564" s="167"/>
      <c r="BY564" s="167"/>
      <c r="BZ564" s="167"/>
      <c r="CA564" s="167"/>
      <c r="CB564" s="167"/>
      <c r="CC564" s="167"/>
      <c r="CD564" s="167"/>
      <c r="CE564" s="167"/>
      <c r="CF564" s="167"/>
      <c r="CG564" s="167"/>
      <c r="CH564" s="167"/>
      <c r="CI564" s="167"/>
      <c r="CJ564" s="167"/>
      <c r="CK564" s="167"/>
      <c r="CL564" s="167"/>
      <c r="CM564" s="167"/>
      <c r="CN564" s="167"/>
      <c r="CO564" s="167"/>
      <c r="CP564" s="167"/>
      <c r="CQ564" s="167"/>
      <c r="CR564" s="167"/>
      <c r="CS564" s="167"/>
      <c r="CT564" s="167"/>
      <c r="CU564" s="167"/>
      <c r="CV564" s="167"/>
      <c r="CW564" s="167"/>
      <c r="CX564" s="167"/>
      <c r="CY564" s="167"/>
      <c r="CZ564" s="167"/>
      <c r="DA564" s="167"/>
      <c r="DB564" s="167"/>
      <c r="DC564" s="167"/>
      <c r="DD564" s="167"/>
      <c r="DE564" s="167"/>
      <c r="DF564" s="167"/>
      <c r="DG564" s="167"/>
      <c r="DH564" s="167"/>
      <c r="DI564" s="167"/>
      <c r="DJ564" s="167"/>
      <c r="DK564" s="167"/>
      <c r="DL564" s="167"/>
      <c r="DM564" s="167"/>
      <c r="DN564" s="167"/>
      <c r="DO564" s="167"/>
      <c r="DP564" s="167"/>
      <c r="DQ564" s="167"/>
      <c r="DR564" s="167"/>
      <c r="DS564" s="167"/>
      <c r="DT564" s="167"/>
      <c r="DU564" s="167"/>
      <c r="DV564" s="167"/>
      <c r="DW564" s="167"/>
      <c r="DX564" s="167"/>
      <c r="DY564" s="167"/>
      <c r="DZ564" s="167"/>
      <c r="EA564" s="167"/>
      <c r="EB564" s="167"/>
      <c r="EC564" s="167"/>
      <c r="ED564" s="167"/>
      <c r="EE564" s="167"/>
      <c r="EF564" s="167"/>
      <c r="EG564" s="167"/>
      <c r="EH564" s="167"/>
      <c r="EI564" s="167"/>
      <c r="EJ564" s="167"/>
      <c r="EK564" s="167"/>
      <c r="EL564" s="167"/>
      <c r="EM564" s="167"/>
      <c r="EN564" s="167"/>
      <c r="EO564" s="167"/>
      <c r="EP564" s="167"/>
      <c r="EQ564" s="167"/>
      <c r="ER564" s="167"/>
      <c r="ES564" s="167"/>
      <c r="ET564" s="167"/>
      <c r="EU564" s="167"/>
      <c r="EV564" s="167"/>
      <c r="EW564" s="167"/>
      <c r="EX564" s="167"/>
      <c r="EY564" s="167"/>
      <c r="EZ564" s="167"/>
      <c r="FA564" s="167"/>
      <c r="FB564" s="167"/>
      <c r="FC564" s="167"/>
      <c r="FD564" s="167"/>
      <c r="FE564" s="167"/>
      <c r="FF564" s="167"/>
      <c r="FG564" s="167"/>
      <c r="FH564" s="167"/>
      <c r="FI564" s="167"/>
      <c r="FJ564" s="167"/>
      <c r="FK564" s="167"/>
      <c r="FL564" s="167"/>
      <c r="FM564" s="167"/>
      <c r="FN564" s="167"/>
      <c r="FO564" s="167"/>
      <c r="FP564" s="167"/>
      <c r="FQ564" s="167"/>
      <c r="FR564" s="167"/>
      <c r="FS564" s="167"/>
      <c r="FT564" s="167"/>
      <c r="FU564" s="167"/>
      <c r="FV564" s="167"/>
      <c r="FW564" s="167"/>
      <c r="FX564" s="167"/>
      <c r="FY564" s="167"/>
      <c r="FZ564" s="167"/>
      <c r="GA564" s="167"/>
      <c r="GB564" s="167"/>
      <c r="GC564" s="167"/>
      <c r="GD564" s="167"/>
      <c r="GE564" s="167"/>
      <c r="GF564" s="167"/>
      <c r="GG564" s="167"/>
      <c r="GH564" s="167"/>
      <c r="GI564" s="167"/>
      <c r="GJ564" s="167"/>
      <c r="GK564" s="167"/>
      <c r="GL564" s="167"/>
      <c r="GM564" s="167"/>
      <c r="GN564" s="167"/>
      <c r="GO564" s="167"/>
      <c r="GP564" s="167"/>
      <c r="GQ564" s="167"/>
      <c r="GR564" s="167"/>
      <c r="GS564" s="167"/>
      <c r="GT564" s="167"/>
      <c r="GU564" s="167"/>
      <c r="GV564" s="167"/>
      <c r="GW564" s="167"/>
      <c r="GX564" s="167"/>
      <c r="GY564" s="167"/>
      <c r="GZ564" s="167"/>
      <c r="HA564" s="167"/>
      <c r="HB564" s="167"/>
      <c r="HC564" s="167"/>
      <c r="HD564" s="167"/>
      <c r="HE564" s="167"/>
      <c r="HF564" s="167"/>
      <c r="HG564" s="167"/>
      <c r="HH564" s="167"/>
      <c r="HI564" s="167"/>
      <c r="HJ564" s="167"/>
      <c r="HK564" s="167"/>
      <c r="HL564" s="167"/>
      <c r="HM564" s="167"/>
      <c r="HN564" s="167"/>
      <c r="HO564" s="167"/>
      <c r="HP564" s="167"/>
      <c r="HQ564" s="167"/>
      <c r="HR564" s="167"/>
      <c r="HS564" s="167"/>
    </row>
    <row r="565" spans="1:227" s="2" customFormat="1" ht="17.05" customHeight="1" x14ac:dyDescent="0.4">
      <c r="A565" s="868" t="s">
        <v>1134</v>
      </c>
      <c r="B565" s="868" t="s">
        <v>1173</v>
      </c>
      <c r="C565" s="917" t="s">
        <v>1199</v>
      </c>
      <c r="D565" s="468" t="s">
        <v>1200</v>
      </c>
      <c r="E565" s="120" t="s">
        <v>1201</v>
      </c>
      <c r="F565" s="457">
        <v>8.5000000000000006E-2</v>
      </c>
      <c r="G565" s="124"/>
      <c r="H565" s="262" t="s">
        <v>202</v>
      </c>
      <c r="I565" s="124"/>
      <c r="J565" s="124"/>
      <c r="K565" s="252">
        <f t="shared" ref="K565:K578" si="209">IF(ISNUMBER(F565),F565,0)+IF(ISNUMBER(G565),G565,0)+IF(ISNUMBER(H565),H565,0)</f>
        <v>8.5000000000000006E-2</v>
      </c>
      <c r="L565" s="520">
        <f t="shared" ref="L565:L578" si="210">IF(IF(ISNUMBER(K565),K565,0)&gt;0,IF(ISNUMBER(F565),F565,0)/K565*100,"")</f>
        <v>100</v>
      </c>
      <c r="M565" s="521">
        <f t="shared" ref="M565:M578" si="211">IF(IF(ISNUMBER(K565),K565,0)&gt;0,(IF(ISNUMBER(G565),G565,0)+IF(ISNUMBER(H565),H565,0))/K565*100,"")</f>
        <v>0</v>
      </c>
      <c r="N565" s="504">
        <f t="shared" si="191"/>
        <v>2</v>
      </c>
      <c r="O565" s="254"/>
      <c r="P565" s="534">
        <f t="shared" ref="P565:P578" si="212">AQ565</f>
        <v>0.10100000000000001</v>
      </c>
      <c r="Q565" s="227" t="s">
        <v>42</v>
      </c>
      <c r="R565" s="254"/>
      <c r="S565" s="305"/>
      <c r="T565" s="306"/>
      <c r="U565" s="90"/>
      <c r="V565" s="254"/>
      <c r="W565" s="254"/>
      <c r="X565" s="254"/>
      <c r="Y565" s="254"/>
      <c r="Z565" s="258">
        <v>1859</v>
      </c>
      <c r="AA565" s="259">
        <f t="shared" ref="AA565:AA578" si="213">AR565/Z565*1000000000/365</f>
        <v>175.37783607330496</v>
      </c>
      <c r="AB565" s="260"/>
      <c r="AC565" s="260"/>
      <c r="AD565" s="260"/>
      <c r="AE565" s="260"/>
      <c r="AF565" s="260"/>
      <c r="AG565" s="260"/>
      <c r="AH565" s="121"/>
      <c r="AI565" s="261">
        <v>1793</v>
      </c>
      <c r="AJ565" s="261">
        <v>1743</v>
      </c>
      <c r="AK565" s="261">
        <v>1683</v>
      </c>
      <c r="AL565" s="342"/>
      <c r="AM565" s="262"/>
      <c r="AN565" s="252"/>
      <c r="AO565" s="252"/>
      <c r="AP565" s="263"/>
      <c r="AQ565" s="264">
        <v>0.10100000000000001</v>
      </c>
      <c r="AR565" s="252">
        <v>0.11899999999999999</v>
      </c>
      <c r="AS565" s="252">
        <v>0.127</v>
      </c>
      <c r="AT565" s="252">
        <v>0.122</v>
      </c>
      <c r="AU565" s="252"/>
      <c r="AV565" s="263"/>
      <c r="AW565" s="557">
        <f t="shared" ref="AW565:AW612" si="214">K565-AT565</f>
        <v>-3.6999999999999991E-2</v>
      </c>
      <c r="AX565" s="551"/>
      <c r="AY565" s="167"/>
      <c r="AZ565" s="167"/>
      <c r="BA565" s="296"/>
      <c r="BB565" s="296"/>
    </row>
    <row r="566" spans="1:227" s="2" customFormat="1" ht="17.05" customHeight="1" x14ac:dyDescent="0.4">
      <c r="A566" s="868" t="s">
        <v>1134</v>
      </c>
      <c r="B566" s="868" t="s">
        <v>1173</v>
      </c>
      <c r="C566" s="917" t="s">
        <v>1199</v>
      </c>
      <c r="D566" s="468" t="s">
        <v>1202</v>
      </c>
      <c r="E566" s="120" t="s">
        <v>1201</v>
      </c>
      <c r="F566" s="457">
        <v>0.68</v>
      </c>
      <c r="G566" s="124"/>
      <c r="H566" s="262" t="s">
        <v>202</v>
      </c>
      <c r="I566" s="124"/>
      <c r="J566" s="124"/>
      <c r="K566" s="252">
        <f t="shared" si="209"/>
        <v>0.68</v>
      </c>
      <c r="L566" s="520">
        <f t="shared" si="210"/>
        <v>100</v>
      </c>
      <c r="M566" s="521">
        <f t="shared" si="211"/>
        <v>0</v>
      </c>
      <c r="N566" s="504">
        <f t="shared" si="191"/>
        <v>2</v>
      </c>
      <c r="O566" s="254"/>
      <c r="P566" s="534">
        <f t="shared" si="212"/>
        <v>1.034</v>
      </c>
      <c r="Q566" s="227" t="s">
        <v>42</v>
      </c>
      <c r="R566" s="254"/>
      <c r="S566" s="305"/>
      <c r="T566" s="306"/>
      <c r="U566" s="90"/>
      <c r="V566" s="254"/>
      <c r="W566" s="254"/>
      <c r="X566" s="254"/>
      <c r="Y566" s="254"/>
      <c r="Z566" s="258">
        <v>20724</v>
      </c>
      <c r="AA566" s="259">
        <f t="shared" si="213"/>
        <v>168.42361314920427</v>
      </c>
      <c r="AB566" s="260"/>
      <c r="AC566" s="260"/>
      <c r="AD566" s="260"/>
      <c r="AE566" s="260"/>
      <c r="AF566" s="260"/>
      <c r="AG566" s="260"/>
      <c r="AH566" s="121"/>
      <c r="AI566" s="261">
        <v>23017</v>
      </c>
      <c r="AJ566" s="261">
        <v>24939</v>
      </c>
      <c r="AK566" s="261">
        <v>26507</v>
      </c>
      <c r="AL566" s="342"/>
      <c r="AM566" s="262"/>
      <c r="AN566" s="252"/>
      <c r="AO566" s="252"/>
      <c r="AP566" s="263"/>
      <c r="AQ566" s="264">
        <v>1.034</v>
      </c>
      <c r="AR566" s="252">
        <v>1.274</v>
      </c>
      <c r="AS566" s="252">
        <v>1.448</v>
      </c>
      <c r="AT566" s="252">
        <v>1.5389999999999999</v>
      </c>
      <c r="AU566" s="252"/>
      <c r="AV566" s="263"/>
      <c r="AW566" s="557">
        <f t="shared" si="214"/>
        <v>-0.85899999999999987</v>
      </c>
      <c r="AX566" s="551"/>
      <c r="AY566" s="167"/>
      <c r="AZ566" s="167"/>
      <c r="BA566" s="296"/>
      <c r="BB566" s="296"/>
    </row>
    <row r="567" spans="1:227" s="2" customFormat="1" ht="17.05" customHeight="1" x14ac:dyDescent="0.4">
      <c r="A567" s="868" t="s">
        <v>1134</v>
      </c>
      <c r="B567" s="868" t="s">
        <v>1173</v>
      </c>
      <c r="C567" s="917" t="s">
        <v>1199</v>
      </c>
      <c r="D567" s="468" t="s">
        <v>1203</v>
      </c>
      <c r="E567" s="120"/>
      <c r="F567" s="457">
        <v>0.1</v>
      </c>
      <c r="G567" s="124"/>
      <c r="H567" s="458">
        <f>0.973+1.95</f>
        <v>2.923</v>
      </c>
      <c r="I567" s="124"/>
      <c r="J567" s="124"/>
      <c r="K567" s="252">
        <f t="shared" si="209"/>
        <v>3.0230000000000001</v>
      </c>
      <c r="L567" s="520">
        <f t="shared" si="210"/>
        <v>3.3079722130334104</v>
      </c>
      <c r="M567" s="521">
        <f t="shared" si="211"/>
        <v>96.692027786966577</v>
      </c>
      <c r="N567" s="504">
        <f t="shared" si="191"/>
        <v>3</v>
      </c>
      <c r="O567" s="254"/>
      <c r="P567" s="534">
        <f t="shared" si="212"/>
        <v>2.4740000000000002</v>
      </c>
      <c r="Q567" s="227" t="s">
        <v>42</v>
      </c>
      <c r="R567" s="254"/>
      <c r="S567" s="305"/>
      <c r="T567" s="306"/>
      <c r="U567" s="90"/>
      <c r="V567" s="254"/>
      <c r="W567" s="254"/>
      <c r="X567" s="254"/>
      <c r="Y567" s="254"/>
      <c r="Z567" s="258">
        <v>49557</v>
      </c>
      <c r="AA567" s="259">
        <f t="shared" si="213"/>
        <v>168.50666770601222</v>
      </c>
      <c r="AB567" s="260"/>
      <c r="AC567" s="260"/>
      <c r="AD567" s="260"/>
      <c r="AE567" s="260"/>
      <c r="AF567" s="260"/>
      <c r="AG567" s="260"/>
      <c r="AH567" s="121"/>
      <c r="AI567" s="261">
        <v>55040</v>
      </c>
      <c r="AJ567" s="261">
        <v>59636</v>
      </c>
      <c r="AK567" s="261">
        <v>63385</v>
      </c>
      <c r="AL567" s="342"/>
      <c r="AM567" s="262"/>
      <c r="AN567" s="252"/>
      <c r="AO567" s="252"/>
      <c r="AP567" s="263"/>
      <c r="AQ567" s="264">
        <v>2.4740000000000002</v>
      </c>
      <c r="AR567" s="252">
        <v>3.048</v>
      </c>
      <c r="AS567" s="252">
        <v>3.464</v>
      </c>
      <c r="AT567" s="252">
        <v>3.6819999999999999</v>
      </c>
      <c r="AU567" s="252"/>
      <c r="AV567" s="263"/>
      <c r="AW567" s="557">
        <f t="shared" si="214"/>
        <v>-0.65899999999999981</v>
      </c>
      <c r="AX567" s="551"/>
      <c r="AY567" s="167"/>
      <c r="AZ567" s="167"/>
      <c r="BA567" s="296"/>
      <c r="BB567" s="296"/>
    </row>
    <row r="568" spans="1:227" s="2" customFormat="1" ht="17.05" customHeight="1" x14ac:dyDescent="0.4">
      <c r="A568" s="868" t="s">
        <v>1134</v>
      </c>
      <c r="B568" s="868" t="s">
        <v>1173</v>
      </c>
      <c r="C568" s="920" t="s">
        <v>1209</v>
      </c>
      <c r="D568" s="472" t="s">
        <v>1210</v>
      </c>
      <c r="E568" s="616" t="s">
        <v>1211</v>
      </c>
      <c r="F568" s="457">
        <v>0.86</v>
      </c>
      <c r="G568" s="124"/>
      <c r="H568" s="262" t="s">
        <v>202</v>
      </c>
      <c r="I568" s="124"/>
      <c r="J568" s="124"/>
      <c r="K568" s="252">
        <f t="shared" si="209"/>
        <v>0.86</v>
      </c>
      <c r="L568" s="520">
        <f t="shared" si="210"/>
        <v>100</v>
      </c>
      <c r="M568" s="521">
        <f t="shared" si="211"/>
        <v>0</v>
      </c>
      <c r="N568" s="504">
        <f t="shared" si="191"/>
        <v>2</v>
      </c>
      <c r="O568" s="254"/>
      <c r="P568" s="534">
        <f t="shared" si="212"/>
        <v>2.63</v>
      </c>
      <c r="Q568" s="227" t="s">
        <v>42</v>
      </c>
      <c r="R568" s="254"/>
      <c r="S568" s="305"/>
      <c r="T568" s="306"/>
      <c r="U568" s="90"/>
      <c r="V568" s="254"/>
      <c r="W568" s="254"/>
      <c r="X568" s="254"/>
      <c r="Y568" s="254"/>
      <c r="Z568" s="258">
        <v>61035</v>
      </c>
      <c r="AA568" s="259">
        <f t="shared" si="213"/>
        <v>133.81049050006115</v>
      </c>
      <c r="AB568" s="260"/>
      <c r="AC568" s="260"/>
      <c r="AD568" s="260"/>
      <c r="AE568" s="260"/>
      <c r="AF568" s="260"/>
      <c r="AG568" s="260"/>
      <c r="AH568" s="121"/>
      <c r="AI568" s="261">
        <v>61427</v>
      </c>
      <c r="AJ568" s="261">
        <v>61986</v>
      </c>
      <c r="AK568" s="261">
        <v>62145</v>
      </c>
      <c r="AL568" s="342"/>
      <c r="AM568" s="262"/>
      <c r="AN568" s="252"/>
      <c r="AO568" s="252"/>
      <c r="AP568" s="263"/>
      <c r="AQ568" s="264">
        <v>2.63</v>
      </c>
      <c r="AR568" s="252">
        <v>2.9809999999999999</v>
      </c>
      <c r="AS568" s="252">
        <v>3.177</v>
      </c>
      <c r="AT568" s="252">
        <v>3.1850000000000001</v>
      </c>
      <c r="AU568" s="252"/>
      <c r="AV568" s="263"/>
      <c r="AW568" s="557">
        <f t="shared" si="214"/>
        <v>-2.3250000000000002</v>
      </c>
      <c r="AX568" s="551"/>
      <c r="AY568" s="167"/>
      <c r="AZ568" s="167"/>
      <c r="BA568" s="167"/>
      <c r="BB568" s="167"/>
    </row>
    <row r="569" spans="1:227" s="2" customFormat="1" ht="17.05" customHeight="1" x14ac:dyDescent="0.4">
      <c r="A569" s="868" t="s">
        <v>1134</v>
      </c>
      <c r="B569" s="868" t="s">
        <v>1173</v>
      </c>
      <c r="C569" s="920" t="s">
        <v>1209</v>
      </c>
      <c r="D569" s="468" t="s">
        <v>1212</v>
      </c>
      <c r="E569" s="120" t="s">
        <v>1201</v>
      </c>
      <c r="F569" s="457">
        <v>2.4E-2</v>
      </c>
      <c r="G569" s="124"/>
      <c r="H569" s="262" t="s">
        <v>202</v>
      </c>
      <c r="I569" s="124"/>
      <c r="J569" s="124"/>
      <c r="K569" s="252">
        <f t="shared" si="209"/>
        <v>2.4E-2</v>
      </c>
      <c r="L569" s="520">
        <f t="shared" si="210"/>
        <v>100</v>
      </c>
      <c r="M569" s="521">
        <f t="shared" si="211"/>
        <v>0</v>
      </c>
      <c r="N569" s="504">
        <f t="shared" si="191"/>
        <v>2</v>
      </c>
      <c r="O569" s="254"/>
      <c r="P569" s="534">
        <f t="shared" si="212"/>
        <v>2.8000000000000001E-2</v>
      </c>
      <c r="Q569" s="227" t="s">
        <v>42</v>
      </c>
      <c r="R569" s="254"/>
      <c r="S569" s="305"/>
      <c r="T569" s="306"/>
      <c r="U569" s="90"/>
      <c r="V569" s="254"/>
      <c r="W569" s="254"/>
      <c r="X569" s="254"/>
      <c r="Y569" s="254"/>
      <c r="Z569" s="258">
        <v>1644</v>
      </c>
      <c r="AA569" s="259">
        <f t="shared" si="213"/>
        <v>63.327000633270004</v>
      </c>
      <c r="AB569" s="260"/>
      <c r="AC569" s="260"/>
      <c r="AD569" s="260"/>
      <c r="AE569" s="260"/>
      <c r="AF569" s="260"/>
      <c r="AG569" s="260"/>
      <c r="AH569" s="121"/>
      <c r="AI569" s="261">
        <v>1666</v>
      </c>
      <c r="AJ569" s="261">
        <v>1687</v>
      </c>
      <c r="AK569" s="261">
        <v>1695</v>
      </c>
      <c r="AL569" s="342"/>
      <c r="AM569" s="262"/>
      <c r="AN569" s="252"/>
      <c r="AO569" s="252"/>
      <c r="AP569" s="263"/>
      <c r="AQ569" s="264">
        <v>2.8000000000000001E-2</v>
      </c>
      <c r="AR569" s="252">
        <v>3.7999999999999999E-2</v>
      </c>
      <c r="AS569" s="252">
        <v>4.2999999999999997E-2</v>
      </c>
      <c r="AT569" s="252">
        <v>4.2999999999999997E-2</v>
      </c>
      <c r="AU569" s="252"/>
      <c r="AV569" s="263"/>
      <c r="AW569" s="557">
        <f t="shared" si="214"/>
        <v>-1.8999999999999996E-2</v>
      </c>
      <c r="AX569" s="551"/>
      <c r="AY569" s="167"/>
      <c r="AZ569" s="167"/>
      <c r="BA569" s="296"/>
      <c r="BB569" s="167"/>
    </row>
    <row r="570" spans="1:227" s="2" customFormat="1" ht="17.05" customHeight="1" x14ac:dyDescent="0.4">
      <c r="A570" s="868" t="s">
        <v>1134</v>
      </c>
      <c r="B570" s="868" t="s">
        <v>1173</v>
      </c>
      <c r="C570" s="920" t="s">
        <v>1209</v>
      </c>
      <c r="D570" s="468" t="s">
        <v>1213</v>
      </c>
      <c r="E570" s="1348" t="s">
        <v>1214</v>
      </c>
      <c r="F570" s="474">
        <v>1.49</v>
      </c>
      <c r="G570" s="271"/>
      <c r="H570" s="281" t="s">
        <v>202</v>
      </c>
      <c r="I570" s="271"/>
      <c r="J570" s="271"/>
      <c r="K570" s="272">
        <f t="shared" si="209"/>
        <v>1.49</v>
      </c>
      <c r="L570" s="524">
        <f t="shared" si="210"/>
        <v>100</v>
      </c>
      <c r="M570" s="525">
        <f t="shared" si="211"/>
        <v>0</v>
      </c>
      <c r="N570" s="465">
        <f t="shared" si="191"/>
        <v>2</v>
      </c>
      <c r="O570" s="274"/>
      <c r="P570" s="537">
        <f t="shared" si="212"/>
        <v>4.92</v>
      </c>
      <c r="Q570" s="273" t="s">
        <v>42</v>
      </c>
      <c r="R570" s="274"/>
      <c r="S570" s="275"/>
      <c r="T570" s="276"/>
      <c r="U570" s="111"/>
      <c r="V570" s="274"/>
      <c r="W570" s="274"/>
      <c r="X570" s="274"/>
      <c r="Y570" s="274"/>
      <c r="Z570" s="277">
        <v>105648</v>
      </c>
      <c r="AA570" s="278">
        <f t="shared" si="213"/>
        <v>148.02321070331254</v>
      </c>
      <c r="AB570" s="279"/>
      <c r="AC570" s="279"/>
      <c r="AD570" s="279"/>
      <c r="AE570" s="279"/>
      <c r="AF570" s="279"/>
      <c r="AG570" s="279"/>
      <c r="AH570" s="280"/>
      <c r="AI570" s="388">
        <v>109741</v>
      </c>
      <c r="AJ570" s="388">
        <v>113396</v>
      </c>
      <c r="AK570" s="388">
        <v>115823</v>
      </c>
      <c r="AL570" s="389"/>
      <c r="AM570" s="281"/>
      <c r="AN570" s="272"/>
      <c r="AO570" s="272"/>
      <c r="AP570" s="282"/>
      <c r="AQ570" s="283">
        <v>4.92</v>
      </c>
      <c r="AR570" s="272">
        <v>5.7080000000000002</v>
      </c>
      <c r="AS570" s="272">
        <v>6.2060000000000004</v>
      </c>
      <c r="AT570" s="272">
        <v>6.3390000000000004</v>
      </c>
      <c r="AU570" s="272"/>
      <c r="AV570" s="282"/>
      <c r="AW570" s="558">
        <f t="shared" si="214"/>
        <v>-4.8490000000000002</v>
      </c>
      <c r="AX570" s="552"/>
      <c r="AY570" s="167"/>
      <c r="AZ570" s="167"/>
      <c r="BA570" s="296"/>
      <c r="BB570" s="296"/>
    </row>
    <row r="571" spans="1:227" s="2" customFormat="1" ht="17.05" customHeight="1" x14ac:dyDescent="0.4">
      <c r="A571" s="868" t="s">
        <v>1134</v>
      </c>
      <c r="B571" s="868" t="s">
        <v>1173</v>
      </c>
      <c r="C571" s="920" t="s">
        <v>1209</v>
      </c>
      <c r="D571" s="468" t="s">
        <v>1216</v>
      </c>
      <c r="E571" s="120" t="s">
        <v>1217</v>
      </c>
      <c r="F571" s="457">
        <v>0.76500000000000001</v>
      </c>
      <c r="G571" s="124"/>
      <c r="H571" s="262" t="s">
        <v>202</v>
      </c>
      <c r="I571" s="124"/>
      <c r="J571" s="124"/>
      <c r="K571" s="252">
        <f t="shared" si="209"/>
        <v>0.76500000000000001</v>
      </c>
      <c r="L571" s="520">
        <f t="shared" si="210"/>
        <v>100</v>
      </c>
      <c r="M571" s="521">
        <f t="shared" si="211"/>
        <v>0</v>
      </c>
      <c r="N571" s="348">
        <f t="shared" si="191"/>
        <v>2</v>
      </c>
      <c r="O571" s="254"/>
      <c r="P571" s="534">
        <f t="shared" si="212"/>
        <v>3.6989999999999998</v>
      </c>
      <c r="Q571" s="227" t="s">
        <v>42</v>
      </c>
      <c r="R571" s="254"/>
      <c r="S571" s="305"/>
      <c r="T571" s="306"/>
      <c r="U571" s="90"/>
      <c r="V571" s="254"/>
      <c r="W571" s="254"/>
      <c r="X571" s="254"/>
      <c r="Y571" s="254"/>
      <c r="Z571" s="258">
        <v>78882</v>
      </c>
      <c r="AA571" s="259">
        <f t="shared" si="213"/>
        <v>154.1056816962253</v>
      </c>
      <c r="AB571" s="260"/>
      <c r="AC571" s="260"/>
      <c r="AD571" s="260"/>
      <c r="AE571" s="260"/>
      <c r="AF571" s="260"/>
      <c r="AG571" s="260"/>
      <c r="AH571" s="121"/>
      <c r="AI571" s="261">
        <v>84799</v>
      </c>
      <c r="AJ571" s="261">
        <v>89839</v>
      </c>
      <c r="AK571" s="261">
        <v>93650</v>
      </c>
      <c r="AL571" s="342"/>
      <c r="AM571" s="262"/>
      <c r="AN571" s="252"/>
      <c r="AO571" s="252"/>
      <c r="AP571" s="263"/>
      <c r="AQ571" s="264">
        <v>3.6989999999999998</v>
      </c>
      <c r="AR571" s="252">
        <v>4.4370000000000003</v>
      </c>
      <c r="AS571" s="252">
        <v>4.9450000000000003</v>
      </c>
      <c r="AT571" s="252">
        <v>5.1550000000000002</v>
      </c>
      <c r="AU571" s="252"/>
      <c r="AV571" s="263"/>
      <c r="AW571" s="557">
        <f t="shared" si="214"/>
        <v>-4.3900000000000006</v>
      </c>
      <c r="AX571" s="551"/>
      <c r="AY571" s="167"/>
      <c r="AZ571" s="167"/>
      <c r="BA571" s="296"/>
      <c r="BB571" s="296"/>
    </row>
    <row r="572" spans="1:227" s="2" customFormat="1" ht="17.05" customHeight="1" x14ac:dyDescent="0.4">
      <c r="A572" s="868" t="s">
        <v>1134</v>
      </c>
      <c r="B572" s="868" t="s">
        <v>1173</v>
      </c>
      <c r="C572" s="920" t="s">
        <v>1209</v>
      </c>
      <c r="D572" s="473" t="s">
        <v>1215</v>
      </c>
      <c r="E572" s="120"/>
      <c r="F572" s="457">
        <v>2.573</v>
      </c>
      <c r="G572" s="124"/>
      <c r="H572" s="458">
        <v>4.38</v>
      </c>
      <c r="I572" s="124"/>
      <c r="J572" s="124"/>
      <c r="K572" s="252">
        <f t="shared" si="209"/>
        <v>6.9529999999999994</v>
      </c>
      <c r="L572" s="520">
        <f t="shared" si="210"/>
        <v>37.005609089601613</v>
      </c>
      <c r="M572" s="521">
        <f t="shared" si="211"/>
        <v>62.994390910398387</v>
      </c>
      <c r="N572" s="504">
        <f t="shared" si="191"/>
        <v>5</v>
      </c>
      <c r="O572" s="254"/>
      <c r="P572" s="534">
        <f t="shared" si="212"/>
        <v>4.2160000000000002</v>
      </c>
      <c r="Q572" s="227" t="s">
        <v>42</v>
      </c>
      <c r="R572" s="254"/>
      <c r="S572" s="305"/>
      <c r="T572" s="306"/>
      <c r="U572" s="90"/>
      <c r="V572" s="254"/>
      <c r="W572" s="254"/>
      <c r="X572" s="254"/>
      <c r="Y572" s="254"/>
      <c r="Z572" s="258">
        <v>97049</v>
      </c>
      <c r="AA572" s="259">
        <f t="shared" si="213"/>
        <v>138.94972134539577</v>
      </c>
      <c r="AB572" s="260"/>
      <c r="AC572" s="260"/>
      <c r="AD572" s="260"/>
      <c r="AE572" s="260"/>
      <c r="AF572" s="260"/>
      <c r="AG572" s="260"/>
      <c r="AH572" s="121"/>
      <c r="AI572" s="261">
        <v>100711</v>
      </c>
      <c r="AJ572" s="261">
        <v>103994</v>
      </c>
      <c r="AK572" s="261">
        <v>106157</v>
      </c>
      <c r="AL572" s="342"/>
      <c r="AM572" s="262"/>
      <c r="AN572" s="252"/>
      <c r="AO572" s="252"/>
      <c r="AP572" s="263"/>
      <c r="AQ572" s="264">
        <v>4.2160000000000002</v>
      </c>
      <c r="AR572" s="252">
        <v>4.9219999999999997</v>
      </c>
      <c r="AS572" s="252">
        <v>5.3659999999999997</v>
      </c>
      <c r="AT572" s="252">
        <v>5.4770000000000003</v>
      </c>
      <c r="AU572" s="252"/>
      <c r="AV572" s="263"/>
      <c r="AW572" s="557">
        <f t="shared" si="214"/>
        <v>1.4759999999999991</v>
      </c>
      <c r="AX572" s="551"/>
      <c r="AY572" s="167"/>
      <c r="AZ572" s="167"/>
      <c r="BA572" s="296"/>
      <c r="BB572" s="296"/>
    </row>
    <row r="573" spans="1:227" s="2" customFormat="1" ht="17.05" customHeight="1" x14ac:dyDescent="0.4">
      <c r="A573" s="868" t="s">
        <v>1008</v>
      </c>
      <c r="B573" s="868" t="s">
        <v>1009</v>
      </c>
      <c r="C573" s="594" t="s">
        <v>1029</v>
      </c>
      <c r="D573" s="365" t="s">
        <v>1032</v>
      </c>
      <c r="E573" s="433"/>
      <c r="F573" s="219">
        <v>0.22600000000000001</v>
      </c>
      <c r="G573" s="124">
        <v>0.45</v>
      </c>
      <c r="H573" s="124"/>
      <c r="I573" s="124"/>
      <c r="J573" s="124"/>
      <c r="K573" s="252">
        <f t="shared" si="209"/>
        <v>0.67600000000000005</v>
      </c>
      <c r="L573" s="520">
        <f t="shared" si="210"/>
        <v>33.431952662721891</v>
      </c>
      <c r="M573" s="521">
        <f t="shared" si="211"/>
        <v>66.568047337278102</v>
      </c>
      <c r="N573" s="504">
        <f t="shared" si="191"/>
        <v>5</v>
      </c>
      <c r="O573" s="254"/>
      <c r="P573" s="534">
        <f t="shared" si="212"/>
        <v>0.44866126484797475</v>
      </c>
      <c r="Q573" s="227" t="s">
        <v>42</v>
      </c>
      <c r="R573" s="254"/>
      <c r="S573" s="305"/>
      <c r="T573" s="306"/>
      <c r="U573" s="90"/>
      <c r="V573" s="254"/>
      <c r="W573" s="254"/>
      <c r="X573" s="254"/>
      <c r="Y573" s="254"/>
      <c r="Z573" s="258">
        <v>9105</v>
      </c>
      <c r="AA573" s="259">
        <f t="shared" si="213"/>
        <v>143.96979108362237</v>
      </c>
      <c r="AB573" s="260"/>
      <c r="AC573" s="260"/>
      <c r="AD573" s="260"/>
      <c r="AE573" s="260"/>
      <c r="AF573" s="260"/>
      <c r="AG573" s="260"/>
      <c r="AH573" s="121"/>
      <c r="AI573" s="261">
        <v>9344</v>
      </c>
      <c r="AJ573" s="261">
        <v>9551</v>
      </c>
      <c r="AK573" s="261">
        <v>9765</v>
      </c>
      <c r="AL573" s="342"/>
      <c r="AM573" s="371"/>
      <c r="AN573" s="261"/>
      <c r="AO573" s="252"/>
      <c r="AP573" s="263"/>
      <c r="AQ573" s="264">
        <v>0.44866126484797475</v>
      </c>
      <c r="AR573" s="252">
        <v>0.47845840595297934</v>
      </c>
      <c r="AS573" s="252">
        <v>0.50747711079321345</v>
      </c>
      <c r="AT573" s="252">
        <v>0.53767965635886583</v>
      </c>
      <c r="AU573" s="252"/>
      <c r="AV573" s="263"/>
      <c r="AW573" s="557">
        <f t="shared" si="214"/>
        <v>0.13832034364113421</v>
      </c>
      <c r="AX573" s="551"/>
      <c r="AY573" s="167"/>
      <c r="AZ573" s="167"/>
      <c r="BA573" s="296"/>
      <c r="BB573" s="167"/>
      <c r="BC573" s="90"/>
      <c r="BD573" s="90"/>
    </row>
    <row r="574" spans="1:227" s="2" customFormat="1" ht="17.05" customHeight="1" x14ac:dyDescent="0.4">
      <c r="A574" s="868" t="s">
        <v>1008</v>
      </c>
      <c r="B574" s="868" t="s">
        <v>1009</v>
      </c>
      <c r="C574" s="594" t="s">
        <v>1029</v>
      </c>
      <c r="D574" s="365" t="s">
        <v>1031</v>
      </c>
      <c r="E574" s="433"/>
      <c r="F574" s="219">
        <v>1.4E-2</v>
      </c>
      <c r="G574" s="124">
        <v>0.38</v>
      </c>
      <c r="H574" s="124"/>
      <c r="I574" s="124"/>
      <c r="J574" s="124"/>
      <c r="K574" s="252">
        <f t="shared" si="209"/>
        <v>0.39400000000000002</v>
      </c>
      <c r="L574" s="520">
        <f t="shared" si="210"/>
        <v>3.5532994923857872</v>
      </c>
      <c r="M574" s="521">
        <f t="shared" si="211"/>
        <v>96.44670050761421</v>
      </c>
      <c r="N574" s="504">
        <f t="shared" si="191"/>
        <v>5</v>
      </c>
      <c r="O574" s="254"/>
      <c r="P574" s="534">
        <f t="shared" si="212"/>
        <v>0.29800721655144385</v>
      </c>
      <c r="Q574" s="227" t="s">
        <v>42</v>
      </c>
      <c r="R574" s="254"/>
      <c r="S574" s="305"/>
      <c r="T574" s="306"/>
      <c r="U574" s="90"/>
      <c r="V574" s="254"/>
      <c r="W574" s="254"/>
      <c r="X574" s="254"/>
      <c r="Y574" s="254"/>
      <c r="Z574" s="258">
        <v>6004</v>
      </c>
      <c r="AA574" s="259">
        <f t="shared" si="213"/>
        <v>144.13987623741767</v>
      </c>
      <c r="AB574" s="260"/>
      <c r="AC574" s="260"/>
      <c r="AD574" s="260"/>
      <c r="AE574" s="260"/>
      <c r="AF574" s="260"/>
      <c r="AG574" s="260"/>
      <c r="AH574" s="121"/>
      <c r="AI574" s="373">
        <v>6126</v>
      </c>
      <c r="AJ574" s="373">
        <v>6257</v>
      </c>
      <c r="AK574" s="373">
        <v>6398</v>
      </c>
      <c r="AL574" s="342"/>
      <c r="AM574" s="371"/>
      <c r="AN574" s="373"/>
      <c r="AO574" s="292"/>
      <c r="AP574" s="295"/>
      <c r="AQ574" s="264">
        <v>0.29800721655144385</v>
      </c>
      <c r="AR574" s="292">
        <v>0.31587677317925134</v>
      </c>
      <c r="AS574" s="292">
        <v>0.33469831506320863</v>
      </c>
      <c r="AT574" s="292">
        <v>0.35457933258288765</v>
      </c>
      <c r="AU574" s="292"/>
      <c r="AV574" s="295"/>
      <c r="AW574" s="559">
        <f t="shared" si="214"/>
        <v>3.9420667417112365E-2</v>
      </c>
      <c r="AX574" s="551"/>
      <c r="AY574" s="167"/>
      <c r="AZ574" s="167"/>
      <c r="BA574" s="296"/>
      <c r="BB574" s="167"/>
      <c r="BC574" s="90"/>
      <c r="BD574" s="90"/>
    </row>
    <row r="575" spans="1:227" s="2" customFormat="1" ht="17.05" customHeight="1" x14ac:dyDescent="0.4">
      <c r="A575" s="868" t="s">
        <v>1008</v>
      </c>
      <c r="B575" s="868" t="s">
        <v>1009</v>
      </c>
      <c r="C575" s="594" t="s">
        <v>1029</v>
      </c>
      <c r="D575" s="365" t="s">
        <v>1030</v>
      </c>
      <c r="E575" s="433"/>
      <c r="F575" s="219">
        <v>2.3E-2</v>
      </c>
      <c r="G575" s="124">
        <v>1.5</v>
      </c>
      <c r="H575" s="124"/>
      <c r="I575" s="124"/>
      <c r="J575" s="124"/>
      <c r="K575" s="252">
        <f t="shared" si="209"/>
        <v>1.5229999999999999</v>
      </c>
      <c r="L575" s="520">
        <f t="shared" si="210"/>
        <v>1.5101772816808932</v>
      </c>
      <c r="M575" s="521">
        <f t="shared" si="211"/>
        <v>98.489822718319104</v>
      </c>
      <c r="N575" s="504">
        <f t="shared" si="191"/>
        <v>5</v>
      </c>
      <c r="O575" s="254"/>
      <c r="P575" s="534">
        <f t="shared" si="212"/>
        <v>0.61726417495636365</v>
      </c>
      <c r="Q575" s="227" t="s">
        <v>42</v>
      </c>
      <c r="R575" s="254"/>
      <c r="S575" s="305"/>
      <c r="T575" s="306"/>
      <c r="U575" s="90"/>
      <c r="V575" s="254"/>
      <c r="W575" s="254"/>
      <c r="X575" s="254"/>
      <c r="Y575" s="254"/>
      <c r="Z575" s="258">
        <v>12452</v>
      </c>
      <c r="AA575" s="259">
        <f t="shared" si="213"/>
        <v>135.41899012353252</v>
      </c>
      <c r="AB575" s="260"/>
      <c r="AC575" s="260"/>
      <c r="AD575" s="260"/>
      <c r="AE575" s="260"/>
      <c r="AF575" s="260"/>
      <c r="AG575" s="260"/>
      <c r="AH575" s="121"/>
      <c r="AI575" s="373">
        <v>11951</v>
      </c>
      <c r="AJ575" s="373">
        <v>11492</v>
      </c>
      <c r="AK575" s="373">
        <v>11062</v>
      </c>
      <c r="AL575" s="342"/>
      <c r="AM575" s="371"/>
      <c r="AN575" s="373"/>
      <c r="AO575" s="292"/>
      <c r="AP575" s="295"/>
      <c r="AQ575" s="264">
        <v>0.61726417495636365</v>
      </c>
      <c r="AR575" s="292">
        <v>0.61547660173165286</v>
      </c>
      <c r="AS575" s="292">
        <v>0.61400064966446277</v>
      </c>
      <c r="AT575" s="292">
        <v>0.61235967064413221</v>
      </c>
      <c r="AU575" s="292"/>
      <c r="AV575" s="295"/>
      <c r="AW575" s="559">
        <f t="shared" si="214"/>
        <v>0.91064032935586769</v>
      </c>
      <c r="AX575" s="551"/>
      <c r="AY575" s="167"/>
      <c r="AZ575" s="167"/>
      <c r="BA575" s="296"/>
      <c r="BB575" s="167"/>
    </row>
    <row r="576" spans="1:227" s="2" customFormat="1" ht="17.05" customHeight="1" x14ac:dyDescent="0.4">
      <c r="A576" s="868" t="s">
        <v>1134</v>
      </c>
      <c r="B576" s="868" t="s">
        <v>1218</v>
      </c>
      <c r="C576" s="908" t="s">
        <v>1238</v>
      </c>
      <c r="D576" s="269" t="s">
        <v>1239</v>
      </c>
      <c r="E576" s="606"/>
      <c r="F576" s="446">
        <v>3.0369999999999999</v>
      </c>
      <c r="G576" s="124"/>
      <c r="H576" s="447">
        <v>0</v>
      </c>
      <c r="I576" s="124"/>
      <c r="J576" s="124"/>
      <c r="K576" s="252">
        <f t="shared" si="209"/>
        <v>3.0369999999999999</v>
      </c>
      <c r="L576" s="520">
        <f t="shared" si="210"/>
        <v>100</v>
      </c>
      <c r="M576" s="521">
        <f t="shared" si="211"/>
        <v>0</v>
      </c>
      <c r="N576" s="504">
        <f t="shared" si="191"/>
        <v>2</v>
      </c>
      <c r="O576" s="254"/>
      <c r="P576" s="534">
        <f t="shared" si="212"/>
        <v>3.0939999999999999</v>
      </c>
      <c r="Q576" s="227" t="s">
        <v>42</v>
      </c>
      <c r="R576" s="254"/>
      <c r="S576" s="305"/>
      <c r="T576" s="306"/>
      <c r="U576" s="90"/>
      <c r="V576" s="254"/>
      <c r="W576" s="254"/>
      <c r="X576" s="254"/>
      <c r="Y576" s="254"/>
      <c r="Z576" s="258">
        <v>74039</v>
      </c>
      <c r="AA576" s="259">
        <f t="shared" si="213"/>
        <v>130.80851317345341</v>
      </c>
      <c r="AB576" s="260"/>
      <c r="AC576" s="260"/>
      <c r="AD576" s="260"/>
      <c r="AE576" s="260"/>
      <c r="AF576" s="260"/>
      <c r="AG576" s="260"/>
      <c r="AH576" s="121"/>
      <c r="AI576" s="261">
        <v>74871</v>
      </c>
      <c r="AJ576" s="261">
        <v>75303</v>
      </c>
      <c r="AK576" s="261">
        <v>76417</v>
      </c>
      <c r="AL576" s="342"/>
      <c r="AM576" s="262"/>
      <c r="AN576" s="252"/>
      <c r="AO576" s="252"/>
      <c r="AP576" s="263"/>
      <c r="AQ576" s="264">
        <v>3.0939999999999999</v>
      </c>
      <c r="AR576" s="252">
        <v>3.5350000000000001</v>
      </c>
      <c r="AS576" s="252">
        <v>3.7610000000000001</v>
      </c>
      <c r="AT576" s="252">
        <v>3.8159999999999998</v>
      </c>
      <c r="AU576" s="252"/>
      <c r="AV576" s="263"/>
      <c r="AW576" s="557">
        <f t="shared" si="214"/>
        <v>-0.77899999999999991</v>
      </c>
      <c r="AX576" s="551"/>
      <c r="AY576" s="167"/>
      <c r="AZ576" s="167"/>
      <c r="BA576" s="167"/>
      <c r="BB576" s="167"/>
    </row>
    <row r="577" spans="1:54" s="2" customFormat="1" ht="17.05" customHeight="1" x14ac:dyDescent="0.4">
      <c r="A577" s="868" t="s">
        <v>1134</v>
      </c>
      <c r="B577" s="868" t="s">
        <v>1218</v>
      </c>
      <c r="C577" s="908" t="s">
        <v>1238</v>
      </c>
      <c r="D577" s="452" t="s">
        <v>1240</v>
      </c>
      <c r="E577" s="608"/>
      <c r="F577" s="454">
        <v>0.32800000000000001</v>
      </c>
      <c r="G577" s="124"/>
      <c r="H577" s="455" t="s">
        <v>1138</v>
      </c>
      <c r="I577" s="124"/>
      <c r="J577" s="124"/>
      <c r="K577" s="252">
        <f t="shared" si="209"/>
        <v>0.32800000000000001</v>
      </c>
      <c r="L577" s="520">
        <f t="shared" si="210"/>
        <v>100</v>
      </c>
      <c r="M577" s="521">
        <f t="shared" si="211"/>
        <v>0</v>
      </c>
      <c r="N577" s="504">
        <f t="shared" si="191"/>
        <v>2</v>
      </c>
      <c r="O577" s="254"/>
      <c r="P577" s="534">
        <f t="shared" si="212"/>
        <v>1.395</v>
      </c>
      <c r="Q577" s="227" t="s">
        <v>42</v>
      </c>
      <c r="R577" s="254"/>
      <c r="S577" s="305"/>
      <c r="T577" s="306"/>
      <c r="U577" s="90"/>
      <c r="V577" s="254"/>
      <c r="W577" s="254"/>
      <c r="X577" s="254"/>
      <c r="Y577" s="254"/>
      <c r="Z577" s="258">
        <v>32913</v>
      </c>
      <c r="AA577" s="259">
        <f t="shared" si="213"/>
        <v>123.19735425357595</v>
      </c>
      <c r="AB577" s="260"/>
      <c r="AC577" s="260"/>
      <c r="AD577" s="260"/>
      <c r="AE577" s="260"/>
      <c r="AF577" s="260"/>
      <c r="AG577" s="260"/>
      <c r="AH577" s="121"/>
      <c r="AI577" s="261">
        <v>32900</v>
      </c>
      <c r="AJ577" s="261">
        <v>32913</v>
      </c>
      <c r="AK577" s="261">
        <v>33017</v>
      </c>
      <c r="AL577" s="342">
        <v>33126</v>
      </c>
      <c r="AM577" s="262"/>
      <c r="AN577" s="252"/>
      <c r="AO577" s="252"/>
      <c r="AP577" s="263"/>
      <c r="AQ577" s="264">
        <v>1.395</v>
      </c>
      <c r="AR577" s="252">
        <v>1.48</v>
      </c>
      <c r="AS577" s="252">
        <v>1.5620000000000001</v>
      </c>
      <c r="AT577" s="252">
        <v>1.5640000000000001</v>
      </c>
      <c r="AU577" s="252">
        <v>1.5660000000000001</v>
      </c>
      <c r="AV577" s="263"/>
      <c r="AW577" s="557">
        <f t="shared" si="214"/>
        <v>-1.236</v>
      </c>
      <c r="AX577" s="551"/>
      <c r="AY577" s="167"/>
      <c r="AZ577" s="167"/>
      <c r="BA577" s="296"/>
      <c r="BB577" s="296"/>
    </row>
    <row r="578" spans="1:54" s="2" customFormat="1" ht="17.05" customHeight="1" x14ac:dyDescent="0.4">
      <c r="A578" s="868" t="s">
        <v>698</v>
      </c>
      <c r="B578" s="868" t="s">
        <v>699</v>
      </c>
      <c r="C578" s="923" t="s">
        <v>735</v>
      </c>
      <c r="D578" s="383" t="s">
        <v>736</v>
      </c>
      <c r="E578" s="382"/>
      <c r="F578" s="219">
        <v>9.5000000000000001E-2</v>
      </c>
      <c r="G578" s="124"/>
      <c r="H578" s="124" t="s">
        <v>202</v>
      </c>
      <c r="I578" s="124"/>
      <c r="J578" s="124"/>
      <c r="K578" s="252">
        <f t="shared" si="209"/>
        <v>9.5000000000000001E-2</v>
      </c>
      <c r="L578" s="520">
        <f t="shared" si="210"/>
        <v>100</v>
      </c>
      <c r="M578" s="521">
        <f t="shared" si="211"/>
        <v>0</v>
      </c>
      <c r="N578" s="504">
        <f t="shared" ref="N578:N641" si="215">IF(OR(K578="",NOT(ISNUMBER(K578))),1,IF(P578=0,1,IF(P578&gt;K578,2,IF(AT578&gt;K578,3,IF(AU578&gt;K578,4,5)))))</f>
        <v>2</v>
      </c>
      <c r="O578" s="254"/>
      <c r="P578" s="534">
        <f t="shared" si="212"/>
        <v>0.19913992734618088</v>
      </c>
      <c r="Q578" s="227" t="s">
        <v>42</v>
      </c>
      <c r="R578" s="254"/>
      <c r="S578" s="305"/>
      <c r="T578" s="306"/>
      <c r="U578" s="90"/>
      <c r="V578" s="254"/>
      <c r="W578" s="254"/>
      <c r="X578" s="254"/>
      <c r="Y578" s="254"/>
      <c r="Z578" s="258">
        <v>4278</v>
      </c>
      <c r="AA578" s="259">
        <f t="shared" si="213"/>
        <v>144.259300696937</v>
      </c>
      <c r="AB578" s="260"/>
      <c r="AC578" s="260"/>
      <c r="AD578" s="260"/>
      <c r="AE578" s="260"/>
      <c r="AF578" s="260"/>
      <c r="AG578" s="260"/>
      <c r="AH578" s="121"/>
      <c r="AI578" s="373">
        <v>4662</v>
      </c>
      <c r="AJ578" s="373">
        <v>5015</v>
      </c>
      <c r="AK578" s="373">
        <v>5374</v>
      </c>
      <c r="AL578" s="342"/>
      <c r="AM578" s="371"/>
      <c r="AN578" s="373"/>
      <c r="AO578" s="292"/>
      <c r="AP578" s="295"/>
      <c r="AQ578" s="264">
        <v>0.19913992734618088</v>
      </c>
      <c r="AR578" s="292">
        <v>0.22525657025924625</v>
      </c>
      <c r="AS578" s="292">
        <v>0.25117824408052764</v>
      </c>
      <c r="AT578" s="292">
        <v>0.27865911097763818</v>
      </c>
      <c r="AU578" s="292"/>
      <c r="AV578" s="295"/>
      <c r="AW578" s="559">
        <f t="shared" si="214"/>
        <v>-0.18365911097763818</v>
      </c>
      <c r="AX578" s="551"/>
      <c r="AY578" s="167"/>
      <c r="AZ578" s="167"/>
      <c r="BA578" s="296"/>
      <c r="BB578" s="167"/>
    </row>
    <row r="579" spans="1:54" s="2" customFormat="1" ht="17.05" customHeight="1" x14ac:dyDescent="0.4">
      <c r="A579" s="868" t="s">
        <v>393</v>
      </c>
      <c r="B579" s="868" t="s">
        <v>536</v>
      </c>
      <c r="C579" s="986" t="s">
        <v>544</v>
      </c>
      <c r="D579" s="284" t="s">
        <v>545</v>
      </c>
      <c r="E579" s="285"/>
      <c r="F579" s="219"/>
      <c r="G579" s="124"/>
      <c r="H579" s="124"/>
      <c r="I579" s="251"/>
      <c r="J579" s="251"/>
      <c r="K579" s="292">
        <v>0.876</v>
      </c>
      <c r="L579" s="520">
        <f>IF(K579&gt;0,IF(ISNUMBER(F579),F579,0)/K579*100,"")</f>
        <v>0</v>
      </c>
      <c r="M579" s="521">
        <f>IF(K579&gt;0,(IF(ISNUMBER(G579),G579,0)+IF(ISNUMBER(H579),H579,0))/K579*100,"")</f>
        <v>0</v>
      </c>
      <c r="N579" s="504">
        <f t="shared" si="215"/>
        <v>2</v>
      </c>
      <c r="O579" s="1031"/>
      <c r="P579" s="532">
        <v>1.0204872062423864</v>
      </c>
      <c r="Q579" s="227" t="s">
        <v>42</v>
      </c>
      <c r="R579" s="254"/>
      <c r="S579" s="255"/>
      <c r="T579" s="256"/>
      <c r="V579" s="257"/>
      <c r="W579" s="257"/>
      <c r="X579" s="257"/>
      <c r="Y579" s="257"/>
      <c r="Z579" s="258">
        <v>17066.354030750812</v>
      </c>
      <c r="AA579" s="259"/>
      <c r="AB579" s="293"/>
      <c r="AC579" s="293"/>
      <c r="AD579" s="293"/>
      <c r="AE579" s="293"/>
      <c r="AF579" s="293"/>
      <c r="AG579" s="293"/>
      <c r="AH579" s="121"/>
      <c r="AL579" s="121"/>
      <c r="AM579" s="294"/>
      <c r="AN579" s="292"/>
      <c r="AO579" s="292"/>
      <c r="AP579" s="295"/>
      <c r="AQ579" s="264"/>
      <c r="AR579" s="292"/>
      <c r="AS579" s="292"/>
      <c r="AT579" s="292">
        <v>2.3845342580026183</v>
      </c>
      <c r="AU579" s="292"/>
      <c r="AV579" s="295"/>
      <c r="AW579" s="559">
        <f t="shared" si="214"/>
        <v>-1.5085342580026184</v>
      </c>
      <c r="AX579" s="551"/>
      <c r="AY579" s="167"/>
      <c r="AZ579" s="167"/>
      <c r="BA579" s="296"/>
      <c r="BB579" s="296"/>
    </row>
    <row r="580" spans="1:54" s="2" customFormat="1" ht="17.05" customHeight="1" x14ac:dyDescent="0.4">
      <c r="A580" s="868" t="s">
        <v>393</v>
      </c>
      <c r="B580" s="868" t="s">
        <v>536</v>
      </c>
      <c r="C580" s="986" t="s">
        <v>544</v>
      </c>
      <c r="D580" s="284" t="s">
        <v>546</v>
      </c>
      <c r="E580" s="285"/>
      <c r="F580" s="219"/>
      <c r="G580" s="124"/>
      <c r="H580" s="124"/>
      <c r="I580" s="124"/>
      <c r="J580" s="124"/>
      <c r="K580" s="252">
        <v>0.10493749999999999</v>
      </c>
      <c r="L580" s="520">
        <f>IF(K580&gt;0,IF(ISNUMBER(F580),F580,0)/K580*100,"")</f>
        <v>0</v>
      </c>
      <c r="M580" s="521">
        <f>IF(K580&gt;0,(IF(ISNUMBER(G580),G580,0)+IF(ISNUMBER(H580),H580,0))/K580*100,"")</f>
        <v>0</v>
      </c>
      <c r="N580" s="504">
        <f t="shared" si="215"/>
        <v>5</v>
      </c>
      <c r="O580" s="1016"/>
      <c r="P580" s="532">
        <v>3.3640620000000003E-2</v>
      </c>
      <c r="Q580" s="227" t="s">
        <v>42</v>
      </c>
      <c r="R580" s="254"/>
      <c r="S580" s="305"/>
      <c r="T580" s="306"/>
      <c r="U580" s="90"/>
      <c r="V580" s="254"/>
      <c r="W580" s="254"/>
      <c r="X580" s="254"/>
      <c r="Y580" s="254"/>
      <c r="Z580" s="258">
        <v>423.68463774000014</v>
      </c>
      <c r="AA580" s="259"/>
      <c r="AB580" s="260"/>
      <c r="AC580" s="260"/>
      <c r="AD580" s="260"/>
      <c r="AE580" s="260"/>
      <c r="AF580" s="260"/>
      <c r="AG580" s="260"/>
      <c r="AH580" s="121"/>
      <c r="AI580" s="90"/>
      <c r="AJ580" s="90"/>
      <c r="AK580" s="90"/>
      <c r="AL580" s="121"/>
      <c r="AM580" s="262"/>
      <c r="AN580" s="252"/>
      <c r="AO580" s="252"/>
      <c r="AP580" s="263"/>
      <c r="AQ580" s="264"/>
      <c r="AR580" s="252"/>
      <c r="AS580" s="252"/>
      <c r="AT580" s="252">
        <v>7.5046114897854385E-2</v>
      </c>
      <c r="AU580" s="252"/>
      <c r="AV580" s="263"/>
      <c r="AW580" s="557">
        <f t="shared" si="214"/>
        <v>2.9891385102145604E-2</v>
      </c>
      <c r="AX580" s="551"/>
      <c r="AY580" s="167"/>
      <c r="AZ580" s="167"/>
      <c r="BA580" s="296"/>
      <c r="BB580" s="296"/>
    </row>
    <row r="581" spans="1:54" s="2" customFormat="1" ht="17.05" customHeight="1" x14ac:dyDescent="0.4">
      <c r="A581" s="868" t="s">
        <v>1134</v>
      </c>
      <c r="B581" s="868" t="s">
        <v>1173</v>
      </c>
      <c r="C581" s="917" t="s">
        <v>1194</v>
      </c>
      <c r="D581" s="468" t="s">
        <v>1195</v>
      </c>
      <c r="E581" s="120" t="s">
        <v>1196</v>
      </c>
      <c r="F581" s="457"/>
      <c r="G581" s="124"/>
      <c r="H581" s="458"/>
      <c r="I581" s="124"/>
      <c r="J581" s="124"/>
      <c r="K581" s="252">
        <f t="shared" ref="K581:K612" si="216">IF(ISNUMBER(F581),F581,0)+IF(ISNUMBER(G581),G581,0)+IF(ISNUMBER(H581),H581,0)</f>
        <v>0</v>
      </c>
      <c r="L581" s="520" t="str">
        <f t="shared" ref="L581:L612" si="217">IF(IF(ISNUMBER(K581),K581,0)&gt;0,IF(ISNUMBER(F581),F581,0)/K581*100,"")</f>
        <v/>
      </c>
      <c r="M581" s="521" t="str">
        <f t="shared" ref="M581:M612" si="218">IF(IF(ISNUMBER(K581),K581,0)&gt;0,(IF(ISNUMBER(G581),G581,0)+IF(ISNUMBER(H581),H581,0))/K581*100,"")</f>
        <v/>
      </c>
      <c r="N581" s="504">
        <f t="shared" si="215"/>
        <v>1</v>
      </c>
      <c r="O581" s="254"/>
      <c r="P581" s="534">
        <f t="shared" ref="P581:P601" si="219">AQ581</f>
        <v>0</v>
      </c>
      <c r="Q581" s="227" t="s">
        <v>42</v>
      </c>
      <c r="R581" s="254"/>
      <c r="S581" s="305"/>
      <c r="T581" s="306"/>
      <c r="U581" s="90"/>
      <c r="V581" s="254"/>
      <c r="W581" s="254"/>
      <c r="X581" s="254"/>
      <c r="Y581" s="254"/>
      <c r="Z581" s="258"/>
      <c r="AA581" s="259"/>
      <c r="AB581" s="260"/>
      <c r="AC581" s="260"/>
      <c r="AD581" s="260"/>
      <c r="AE581" s="260"/>
      <c r="AF581" s="260"/>
      <c r="AG581" s="260"/>
      <c r="AH581" s="121"/>
      <c r="AI581" s="261"/>
      <c r="AJ581" s="261"/>
      <c r="AK581" s="261"/>
      <c r="AL581" s="342"/>
      <c r="AM581" s="262"/>
      <c r="AN581" s="252"/>
      <c r="AO581" s="252"/>
      <c r="AP581" s="263"/>
      <c r="AQ581" s="264"/>
      <c r="AR581" s="252"/>
      <c r="AS581" s="252"/>
      <c r="AT581" s="252"/>
      <c r="AU581" s="252"/>
      <c r="AV581" s="263"/>
      <c r="AW581" s="557">
        <f t="shared" si="214"/>
        <v>0</v>
      </c>
      <c r="AX581" s="551"/>
      <c r="AY581" s="167"/>
      <c r="AZ581" s="167"/>
      <c r="BA581" s="167"/>
      <c r="BB581" s="167"/>
    </row>
    <row r="582" spans="1:54" s="2" customFormat="1" ht="17.05" customHeight="1" x14ac:dyDescent="0.4">
      <c r="A582" s="868" t="s">
        <v>1134</v>
      </c>
      <c r="B582" s="868" t="s">
        <v>1173</v>
      </c>
      <c r="C582" s="917" t="s">
        <v>1194</v>
      </c>
      <c r="D582" s="468" t="s">
        <v>1197</v>
      </c>
      <c r="E582" s="120" t="s">
        <v>1198</v>
      </c>
      <c r="F582" s="457">
        <v>0.93600000000000005</v>
      </c>
      <c r="G582" s="124"/>
      <c r="H582" s="458">
        <v>0.504</v>
      </c>
      <c r="I582" s="124"/>
      <c r="J582" s="124"/>
      <c r="K582" s="252">
        <f t="shared" si="216"/>
        <v>1.44</v>
      </c>
      <c r="L582" s="520">
        <f t="shared" si="217"/>
        <v>65</v>
      </c>
      <c r="M582" s="521">
        <f t="shared" si="218"/>
        <v>35</v>
      </c>
      <c r="N582" s="504">
        <f t="shared" si="215"/>
        <v>2</v>
      </c>
      <c r="O582" s="254"/>
      <c r="P582" s="534">
        <f t="shared" si="219"/>
        <v>1.879</v>
      </c>
      <c r="Q582" s="227" t="s">
        <v>42</v>
      </c>
      <c r="R582" s="254"/>
      <c r="S582" s="305"/>
      <c r="T582" s="306"/>
      <c r="U582" s="90"/>
      <c r="V582" s="254"/>
      <c r="W582" s="254"/>
      <c r="X582" s="254"/>
      <c r="Y582" s="254"/>
      <c r="Z582" s="258">
        <v>35216</v>
      </c>
      <c r="AA582" s="259">
        <f>AR582/Z582*1000000000/365</f>
        <v>171.3106744754875</v>
      </c>
      <c r="AB582" s="260"/>
      <c r="AC582" s="260"/>
      <c r="AD582" s="260"/>
      <c r="AE582" s="260"/>
      <c r="AF582" s="260"/>
      <c r="AG582" s="260"/>
      <c r="AH582" s="121"/>
      <c r="AI582" s="261">
        <v>37443</v>
      </c>
      <c r="AJ582" s="261">
        <v>39289</v>
      </c>
      <c r="AK582" s="261">
        <v>40658</v>
      </c>
      <c r="AL582" s="342"/>
      <c r="AM582" s="262"/>
      <c r="AN582" s="252"/>
      <c r="AO582" s="252"/>
      <c r="AP582" s="263"/>
      <c r="AQ582" s="264">
        <v>1.879</v>
      </c>
      <c r="AR582" s="252">
        <v>2.202</v>
      </c>
      <c r="AS582" s="252">
        <v>2.4169999999999998</v>
      </c>
      <c r="AT582" s="252">
        <v>2.5009999999999999</v>
      </c>
      <c r="AU582" s="252"/>
      <c r="AV582" s="263"/>
      <c r="AW582" s="557">
        <f t="shared" si="214"/>
        <v>-1.0609999999999999</v>
      </c>
      <c r="AX582" s="551"/>
      <c r="AY582" s="167"/>
      <c r="AZ582" s="167"/>
      <c r="BA582" s="296"/>
      <c r="BB582" s="296"/>
    </row>
    <row r="583" spans="1:54" s="2" customFormat="1" ht="17.05" customHeight="1" x14ac:dyDescent="0.4">
      <c r="A583" s="868" t="s">
        <v>1008</v>
      </c>
      <c r="B583" s="868" t="s">
        <v>1110</v>
      </c>
      <c r="C583" s="594" t="s">
        <v>1111</v>
      </c>
      <c r="D583" s="365" t="s">
        <v>1115</v>
      </c>
      <c r="E583" s="433"/>
      <c r="F583" s="219"/>
      <c r="G583" s="124"/>
      <c r="H583" s="124"/>
      <c r="I583" s="124"/>
      <c r="J583" s="124"/>
      <c r="K583" s="252">
        <f t="shared" si="216"/>
        <v>0</v>
      </c>
      <c r="L583" s="520" t="str">
        <f t="shared" si="217"/>
        <v/>
      </c>
      <c r="M583" s="521" t="str">
        <f t="shared" si="218"/>
        <v/>
      </c>
      <c r="N583" s="504">
        <f t="shared" si="215"/>
        <v>2</v>
      </c>
      <c r="O583" s="254"/>
      <c r="P583" s="534">
        <f t="shared" si="219"/>
        <v>4.7269501870031552E-2</v>
      </c>
      <c r="Q583" s="227" t="s">
        <v>42</v>
      </c>
      <c r="R583" s="254"/>
      <c r="S583" s="305"/>
      <c r="T583" s="306"/>
      <c r="U583" s="90"/>
      <c r="V583" s="254"/>
      <c r="W583" s="254"/>
      <c r="X583" s="254"/>
      <c r="Y583" s="254"/>
      <c r="Z583" s="258"/>
      <c r="AA583" s="259"/>
      <c r="AB583" s="260"/>
      <c r="AC583" s="260"/>
      <c r="AD583" s="260"/>
      <c r="AE583" s="260"/>
      <c r="AF583" s="260"/>
      <c r="AG583" s="260"/>
      <c r="AH583" s="121"/>
      <c r="AI583" s="261"/>
      <c r="AJ583" s="261"/>
      <c r="AK583" s="261"/>
      <c r="AL583" s="342"/>
      <c r="AM583" s="371"/>
      <c r="AN583" s="261"/>
      <c r="AO583" s="252"/>
      <c r="AP583" s="263"/>
      <c r="AQ583" s="264">
        <v>4.7269501870031552E-2</v>
      </c>
      <c r="AR583" s="252">
        <v>5.0009648388643531E-2</v>
      </c>
      <c r="AS583" s="252">
        <v>5.2618408329463719E-2</v>
      </c>
      <c r="AT583" s="252">
        <v>5.5507050888075705E-2</v>
      </c>
      <c r="AU583" s="252"/>
      <c r="AV583" s="263"/>
      <c r="AW583" s="557">
        <f t="shared" si="214"/>
        <v>-5.5507050888075705E-2</v>
      </c>
      <c r="AX583" s="551"/>
      <c r="AY583" s="167"/>
      <c r="AZ583" s="167"/>
      <c r="BA583" s="167"/>
      <c r="BB583" s="167"/>
    </row>
    <row r="584" spans="1:54" s="2" customFormat="1" ht="17.05" customHeight="1" x14ac:dyDescent="0.4">
      <c r="A584" s="868" t="s">
        <v>1008</v>
      </c>
      <c r="B584" s="868" t="s">
        <v>1110</v>
      </c>
      <c r="C584" s="594" t="s">
        <v>1111</v>
      </c>
      <c r="D584" s="412" t="s">
        <v>1112</v>
      </c>
      <c r="E584" s="423"/>
      <c r="F584" s="219" t="s">
        <v>630</v>
      </c>
      <c r="G584" s="124"/>
      <c r="H584" s="124">
        <v>13.28</v>
      </c>
      <c r="I584" s="124"/>
      <c r="J584" s="124"/>
      <c r="K584" s="252">
        <f t="shared" si="216"/>
        <v>13.28</v>
      </c>
      <c r="L584" s="520">
        <f t="shared" si="217"/>
        <v>0</v>
      </c>
      <c r="M584" s="521">
        <f t="shared" si="218"/>
        <v>100</v>
      </c>
      <c r="N584" s="504">
        <f t="shared" si="215"/>
        <v>5</v>
      </c>
      <c r="O584" s="254"/>
      <c r="P584" s="534">
        <f t="shared" si="219"/>
        <v>9.3960000000000008</v>
      </c>
      <c r="Q584" s="227" t="s">
        <v>42</v>
      </c>
      <c r="R584" s="254"/>
      <c r="S584" s="305"/>
      <c r="T584" s="306"/>
      <c r="U584" s="90"/>
      <c r="V584" s="254"/>
      <c r="W584" s="254"/>
      <c r="X584" s="254"/>
      <c r="Y584" s="254"/>
      <c r="Z584" s="258">
        <v>102705</v>
      </c>
      <c r="AA584" s="259">
        <f t="shared" ref="AA584:AA601" si="220">AR584/Z584*1000000000/365</f>
        <v>262.78215370128441</v>
      </c>
      <c r="AB584" s="260"/>
      <c r="AC584" s="260"/>
      <c r="AD584" s="260"/>
      <c r="AE584" s="260"/>
      <c r="AF584" s="260"/>
      <c r="AG584" s="260"/>
      <c r="AH584" s="121"/>
      <c r="AI584" s="373">
        <v>107678</v>
      </c>
      <c r="AJ584" s="373">
        <v>112626</v>
      </c>
      <c r="AK584" s="373">
        <v>117538</v>
      </c>
      <c r="AL584" s="342">
        <v>122664</v>
      </c>
      <c r="AM584" s="371"/>
      <c r="AN584" s="373"/>
      <c r="AO584" s="292"/>
      <c r="AP584" s="295"/>
      <c r="AQ584" s="264">
        <v>9.3960000000000008</v>
      </c>
      <c r="AR584" s="292">
        <v>9.8510000000000009</v>
      </c>
      <c r="AS584" s="292">
        <v>10.304</v>
      </c>
      <c r="AT584" s="292">
        <v>10.753</v>
      </c>
      <c r="AU584" s="292">
        <v>11.222</v>
      </c>
      <c r="AV584" s="295"/>
      <c r="AW584" s="559">
        <f t="shared" si="214"/>
        <v>2.5269999999999992</v>
      </c>
      <c r="AX584" s="551"/>
      <c r="AY584" s="167"/>
      <c r="AZ584" s="167"/>
      <c r="BA584" s="296"/>
      <c r="BB584" s="167"/>
    </row>
    <row r="585" spans="1:54" s="2" customFormat="1" ht="17.05" customHeight="1" x14ac:dyDescent="0.4">
      <c r="A585" s="868" t="s">
        <v>1008</v>
      </c>
      <c r="B585" s="868" t="s">
        <v>1110</v>
      </c>
      <c r="C585" s="594" t="s">
        <v>1111</v>
      </c>
      <c r="D585" s="365" t="s">
        <v>1113</v>
      </c>
      <c r="E585" s="433"/>
      <c r="F585" s="219" t="s">
        <v>630</v>
      </c>
      <c r="G585" s="124">
        <v>0.86</v>
      </c>
      <c r="H585" s="124"/>
      <c r="I585" s="124"/>
      <c r="J585" s="124"/>
      <c r="K585" s="252">
        <f t="shared" si="216"/>
        <v>0.86</v>
      </c>
      <c r="L585" s="520">
        <f t="shared" si="217"/>
        <v>0</v>
      </c>
      <c r="M585" s="521">
        <f t="shared" si="218"/>
        <v>100</v>
      </c>
      <c r="N585" s="504">
        <f t="shared" si="215"/>
        <v>5</v>
      </c>
      <c r="O585" s="254"/>
      <c r="P585" s="534">
        <f t="shared" si="219"/>
        <v>0.40602986968594568</v>
      </c>
      <c r="Q585" s="227" t="s">
        <v>42</v>
      </c>
      <c r="R585" s="254"/>
      <c r="S585" s="305"/>
      <c r="T585" s="306"/>
      <c r="U585" s="90"/>
      <c r="V585" s="254"/>
      <c r="W585" s="254"/>
      <c r="X585" s="254"/>
      <c r="Y585" s="254"/>
      <c r="Z585" s="258">
        <v>8079</v>
      </c>
      <c r="AA585" s="259">
        <f t="shared" si="220"/>
        <v>146.67394028979729</v>
      </c>
      <c r="AB585" s="260"/>
      <c r="AC585" s="260"/>
      <c r="AD585" s="260"/>
      <c r="AE585" s="260"/>
      <c r="AF585" s="260"/>
      <c r="AG585" s="260"/>
      <c r="AH585" s="121"/>
      <c r="AI585" s="373">
        <v>8288</v>
      </c>
      <c r="AJ585" s="373">
        <v>8490</v>
      </c>
      <c r="AK585" s="373">
        <v>8691</v>
      </c>
      <c r="AL585" s="342"/>
      <c r="AM585" s="371"/>
      <c r="AN585" s="373"/>
      <c r="AO585" s="292"/>
      <c r="AP585" s="295"/>
      <c r="AQ585" s="264">
        <v>0.40602986968594568</v>
      </c>
      <c r="AR585" s="292">
        <v>0.4325172487144644</v>
      </c>
      <c r="AS585" s="292">
        <v>0.45943194773264984</v>
      </c>
      <c r="AT585" s="292">
        <v>0.48706972582935926</v>
      </c>
      <c r="AU585" s="292"/>
      <c r="AV585" s="295"/>
      <c r="AW585" s="559">
        <f t="shared" si="214"/>
        <v>0.37293027417064073</v>
      </c>
      <c r="AX585" s="551"/>
      <c r="AY585" s="167"/>
      <c r="AZ585" s="167"/>
      <c r="BA585" s="296"/>
      <c r="BB585" s="167"/>
    </row>
    <row r="586" spans="1:54" s="2" customFormat="1" ht="17.05" customHeight="1" x14ac:dyDescent="0.4">
      <c r="A586" s="868" t="s">
        <v>1008</v>
      </c>
      <c r="B586" s="868" t="s">
        <v>1110</v>
      </c>
      <c r="C586" s="594" t="s">
        <v>1111</v>
      </c>
      <c r="D586" s="365" t="s">
        <v>1114</v>
      </c>
      <c r="E586" s="433"/>
      <c r="F586" s="219" t="s">
        <v>630</v>
      </c>
      <c r="G586" s="124"/>
      <c r="H586" s="124">
        <v>1.28</v>
      </c>
      <c r="I586" s="124"/>
      <c r="J586" s="124"/>
      <c r="K586" s="252">
        <f t="shared" si="216"/>
        <v>1.28</v>
      </c>
      <c r="L586" s="520">
        <f t="shared" si="217"/>
        <v>0</v>
      </c>
      <c r="M586" s="521">
        <f t="shared" si="218"/>
        <v>100</v>
      </c>
      <c r="N586" s="504">
        <f t="shared" si="215"/>
        <v>2</v>
      </c>
      <c r="O586" s="254"/>
      <c r="P586" s="534">
        <f t="shared" si="219"/>
        <v>2.1182481488756015</v>
      </c>
      <c r="Q586" s="227" t="s">
        <v>42</v>
      </c>
      <c r="R586" s="254"/>
      <c r="S586" s="305"/>
      <c r="T586" s="306"/>
      <c r="U586" s="90"/>
      <c r="V586" s="254"/>
      <c r="W586" s="254"/>
      <c r="X586" s="254"/>
      <c r="Y586" s="254"/>
      <c r="Z586" s="258">
        <v>29856</v>
      </c>
      <c r="AA586" s="259">
        <f t="shared" si="220"/>
        <v>206.9404910313329</v>
      </c>
      <c r="AB586" s="260"/>
      <c r="AC586" s="260"/>
      <c r="AD586" s="260"/>
      <c r="AE586" s="260"/>
      <c r="AF586" s="260"/>
      <c r="AG586" s="260"/>
      <c r="AH586" s="121"/>
      <c r="AI586" s="373">
        <v>30636</v>
      </c>
      <c r="AJ586" s="373">
        <v>31379</v>
      </c>
      <c r="AK586" s="373">
        <v>32126</v>
      </c>
      <c r="AL586" s="342"/>
      <c r="AM586" s="371"/>
      <c r="AN586" s="373"/>
      <c r="AO586" s="292"/>
      <c r="AP586" s="295"/>
      <c r="AQ586" s="264">
        <v>2.1182481488756015</v>
      </c>
      <c r="AR586" s="292">
        <v>2.2551215845844883</v>
      </c>
      <c r="AS586" s="292">
        <v>2.3933246911251991</v>
      </c>
      <c r="AT586" s="292">
        <v>2.5357983066546854</v>
      </c>
      <c r="AU586" s="292"/>
      <c r="AV586" s="295"/>
      <c r="AW586" s="559">
        <f t="shared" si="214"/>
        <v>-1.2557983066546854</v>
      </c>
      <c r="AX586" s="551"/>
      <c r="AY586" s="167"/>
      <c r="AZ586" s="167"/>
      <c r="BA586" s="296"/>
      <c r="BB586" s="167"/>
    </row>
    <row r="587" spans="1:54" s="2" customFormat="1" ht="17.05" customHeight="1" x14ac:dyDescent="0.4">
      <c r="A587" s="868" t="s">
        <v>698</v>
      </c>
      <c r="B587" s="868" t="s">
        <v>834</v>
      </c>
      <c r="C587" s="908" t="s">
        <v>835</v>
      </c>
      <c r="D587" s="401" t="s">
        <v>837</v>
      </c>
      <c r="E587" s="402"/>
      <c r="F587" s="219">
        <v>0.44</v>
      </c>
      <c r="G587" s="124"/>
      <c r="H587" s="124"/>
      <c r="I587" s="124"/>
      <c r="J587" s="124"/>
      <c r="K587" s="252">
        <f t="shared" si="216"/>
        <v>0.44</v>
      </c>
      <c r="L587" s="520">
        <f t="shared" si="217"/>
        <v>100</v>
      </c>
      <c r="M587" s="521">
        <f t="shared" si="218"/>
        <v>0</v>
      </c>
      <c r="N587" s="504">
        <f t="shared" si="215"/>
        <v>3</v>
      </c>
      <c r="O587" s="254"/>
      <c r="P587" s="534">
        <f t="shared" si="219"/>
        <v>0.42599999999999999</v>
      </c>
      <c r="Q587" s="227" t="s">
        <v>42</v>
      </c>
      <c r="R587" s="254"/>
      <c r="S587" s="305"/>
      <c r="T587" s="306"/>
      <c r="U587" s="90"/>
      <c r="V587" s="254"/>
      <c r="W587" s="254"/>
      <c r="X587" s="254"/>
      <c r="Y587" s="254"/>
      <c r="Z587" s="258">
        <v>13694</v>
      </c>
      <c r="AA587" s="259">
        <f t="shared" si="220"/>
        <v>93.631647496853958</v>
      </c>
      <c r="AB587" s="260"/>
      <c r="AC587" s="260"/>
      <c r="AD587" s="260"/>
      <c r="AE587" s="260"/>
      <c r="AF587" s="260"/>
      <c r="AG587" s="260"/>
      <c r="AH587" s="121"/>
      <c r="AI587" s="261">
        <v>12811</v>
      </c>
      <c r="AJ587" s="261">
        <v>12100</v>
      </c>
      <c r="AK587" s="261">
        <v>11384</v>
      </c>
      <c r="AL587" s="342"/>
      <c r="AM587" s="371"/>
      <c r="AN587" s="261"/>
      <c r="AO587" s="252"/>
      <c r="AP587" s="263"/>
      <c r="AQ587" s="264">
        <v>0.42599999999999999</v>
      </c>
      <c r="AR587" s="252">
        <v>0.46800000000000003</v>
      </c>
      <c r="AS587" s="252">
        <v>0.47499999999999998</v>
      </c>
      <c r="AT587" s="252">
        <v>0.44700000000000001</v>
      </c>
      <c r="AU587" s="252"/>
      <c r="AV587" s="263"/>
      <c r="AW587" s="557">
        <f t="shared" si="214"/>
        <v>-7.0000000000000062E-3</v>
      </c>
      <c r="AX587" s="551"/>
      <c r="AY587" s="167"/>
      <c r="AZ587" s="167"/>
      <c r="BA587" s="296"/>
      <c r="BB587" s="296"/>
    </row>
    <row r="588" spans="1:54" s="2" customFormat="1" ht="17.05" customHeight="1" x14ac:dyDescent="0.4">
      <c r="A588" s="868" t="s">
        <v>698</v>
      </c>
      <c r="B588" s="868" t="s">
        <v>834</v>
      </c>
      <c r="C588" s="908" t="s">
        <v>835</v>
      </c>
      <c r="D588" s="401" t="s">
        <v>838</v>
      </c>
      <c r="E588" s="402"/>
      <c r="F588" s="219">
        <v>0.16300000000000001</v>
      </c>
      <c r="G588" s="124"/>
      <c r="H588" s="124"/>
      <c r="I588" s="124"/>
      <c r="J588" s="124"/>
      <c r="K588" s="252">
        <f t="shared" si="216"/>
        <v>0.16300000000000001</v>
      </c>
      <c r="L588" s="520">
        <f t="shared" si="217"/>
        <v>100</v>
      </c>
      <c r="M588" s="521">
        <f t="shared" si="218"/>
        <v>0</v>
      </c>
      <c r="N588" s="504">
        <f t="shared" si="215"/>
        <v>2</v>
      </c>
      <c r="O588" s="254"/>
      <c r="P588" s="534">
        <f t="shared" si="219"/>
        <v>1.3180000000000001</v>
      </c>
      <c r="Q588" s="227" t="s">
        <v>42</v>
      </c>
      <c r="R588" s="254"/>
      <c r="S588" s="305"/>
      <c r="T588" s="306"/>
      <c r="U588" s="90"/>
      <c r="V588" s="254"/>
      <c r="W588" s="254"/>
      <c r="X588" s="254"/>
      <c r="Y588" s="254"/>
      <c r="Z588" s="258">
        <v>42406</v>
      </c>
      <c r="AA588" s="259">
        <f t="shared" si="220"/>
        <v>101.17462054671768</v>
      </c>
      <c r="AB588" s="260"/>
      <c r="AC588" s="260"/>
      <c r="AD588" s="260"/>
      <c r="AE588" s="260"/>
      <c r="AF588" s="260"/>
      <c r="AG588" s="260"/>
      <c r="AH588" s="121"/>
      <c r="AI588" s="261">
        <v>42882</v>
      </c>
      <c r="AJ588" s="261">
        <v>42472</v>
      </c>
      <c r="AK588" s="261">
        <v>41799</v>
      </c>
      <c r="AL588" s="342"/>
      <c r="AM588" s="371"/>
      <c r="AN588" s="261"/>
      <c r="AO588" s="252"/>
      <c r="AP588" s="263"/>
      <c r="AQ588" s="264">
        <v>1.3180000000000001</v>
      </c>
      <c r="AR588" s="252">
        <v>1.5660000000000001</v>
      </c>
      <c r="AS588" s="252">
        <v>1.667</v>
      </c>
      <c r="AT588" s="252">
        <v>1.64</v>
      </c>
      <c r="AU588" s="252"/>
      <c r="AV588" s="263"/>
      <c r="AW588" s="557">
        <f t="shared" si="214"/>
        <v>-1.4769999999999999</v>
      </c>
      <c r="AX588" s="551"/>
      <c r="AY588" s="167"/>
      <c r="AZ588" s="167"/>
      <c r="BA588" s="167"/>
      <c r="BB588" s="167"/>
    </row>
    <row r="589" spans="1:54" s="2" customFormat="1" ht="17.05" customHeight="1" x14ac:dyDescent="0.4">
      <c r="A589" s="868" t="s">
        <v>698</v>
      </c>
      <c r="B589" s="868" t="s">
        <v>834</v>
      </c>
      <c r="C589" s="908" t="s">
        <v>835</v>
      </c>
      <c r="D589" s="401" t="s">
        <v>836</v>
      </c>
      <c r="E589" s="402"/>
      <c r="F589" s="219"/>
      <c r="G589" s="124"/>
      <c r="H589" s="124">
        <v>5.4749999999999996</v>
      </c>
      <c r="I589" s="124"/>
      <c r="J589" s="124"/>
      <c r="K589" s="252">
        <f t="shared" si="216"/>
        <v>5.4749999999999996</v>
      </c>
      <c r="L589" s="520">
        <f t="shared" si="217"/>
        <v>0</v>
      </c>
      <c r="M589" s="521">
        <f t="shared" si="218"/>
        <v>100</v>
      </c>
      <c r="N589" s="504">
        <f t="shared" si="215"/>
        <v>3</v>
      </c>
      <c r="O589" s="254"/>
      <c r="P589" s="534">
        <f t="shared" si="219"/>
        <v>4.6929999999999996</v>
      </c>
      <c r="Q589" s="227" t="s">
        <v>42</v>
      </c>
      <c r="R589" s="254"/>
      <c r="S589" s="305"/>
      <c r="T589" s="306"/>
      <c r="U589" s="90"/>
      <c r="V589" s="254"/>
      <c r="W589" s="254"/>
      <c r="X589" s="254"/>
      <c r="Y589" s="254"/>
      <c r="Z589" s="258">
        <v>151003</v>
      </c>
      <c r="AA589" s="259">
        <f t="shared" si="220"/>
        <v>99.245057183387175</v>
      </c>
      <c r="AB589" s="260"/>
      <c r="AC589" s="260"/>
      <c r="AD589" s="260"/>
      <c r="AE589" s="260"/>
      <c r="AF589" s="260"/>
      <c r="AG589" s="260"/>
      <c r="AH589" s="121"/>
      <c r="AI589" s="261">
        <v>149776</v>
      </c>
      <c r="AJ589" s="261">
        <v>149476</v>
      </c>
      <c r="AK589" s="261">
        <v>148543</v>
      </c>
      <c r="AL589" s="342"/>
      <c r="AM589" s="371"/>
      <c r="AN589" s="261"/>
      <c r="AO589" s="252"/>
      <c r="AP589" s="263"/>
      <c r="AQ589" s="264">
        <v>4.6929999999999996</v>
      </c>
      <c r="AR589" s="252">
        <v>5.47</v>
      </c>
      <c r="AS589" s="252">
        <v>5.8650000000000002</v>
      </c>
      <c r="AT589" s="252">
        <v>5.8289999999999997</v>
      </c>
      <c r="AU589" s="252"/>
      <c r="AV589" s="263"/>
      <c r="AW589" s="557">
        <f t="shared" si="214"/>
        <v>-0.35400000000000009</v>
      </c>
      <c r="AX589" s="551"/>
      <c r="AY589" s="167"/>
      <c r="AZ589" s="167"/>
      <c r="BA589" s="167"/>
      <c r="BB589" s="167"/>
    </row>
    <row r="590" spans="1:54" s="2" customFormat="1" ht="17.05" customHeight="1" x14ac:dyDescent="0.4">
      <c r="A590" s="868" t="s">
        <v>698</v>
      </c>
      <c r="B590" s="868" t="s">
        <v>834</v>
      </c>
      <c r="C590" s="908" t="s">
        <v>852</v>
      </c>
      <c r="D590" s="401" t="s">
        <v>853</v>
      </c>
      <c r="E590" s="618"/>
      <c r="F590" s="270">
        <v>3.0000000000000001E-3</v>
      </c>
      <c r="G590" s="271"/>
      <c r="H590" s="271"/>
      <c r="I590" s="271"/>
      <c r="J590" s="271"/>
      <c r="K590" s="272">
        <f t="shared" si="216"/>
        <v>3.0000000000000001E-3</v>
      </c>
      <c r="L590" s="524">
        <f t="shared" si="217"/>
        <v>100</v>
      </c>
      <c r="M590" s="525">
        <f t="shared" si="218"/>
        <v>0</v>
      </c>
      <c r="N590" s="465">
        <f t="shared" si="215"/>
        <v>2</v>
      </c>
      <c r="O590" s="274"/>
      <c r="P590" s="537">
        <f t="shared" si="219"/>
        <v>0.58099999999999996</v>
      </c>
      <c r="Q590" s="273" t="s">
        <v>42</v>
      </c>
      <c r="R590" s="274"/>
      <c r="S590" s="275"/>
      <c r="T590" s="276"/>
      <c r="U590" s="111"/>
      <c r="V590" s="274"/>
      <c r="W590" s="274"/>
      <c r="X590" s="274"/>
      <c r="Y590" s="274"/>
      <c r="Z590" s="277">
        <v>14653</v>
      </c>
      <c r="AA590" s="278">
        <f t="shared" si="220"/>
        <v>126.95516089556678</v>
      </c>
      <c r="AB590" s="279"/>
      <c r="AC590" s="279"/>
      <c r="AD590" s="279"/>
      <c r="AE590" s="279"/>
      <c r="AF590" s="279"/>
      <c r="AG590" s="279"/>
      <c r="AH590" s="280"/>
      <c r="AI590" s="388">
        <v>15080</v>
      </c>
      <c r="AJ590" s="388">
        <v>15439</v>
      </c>
      <c r="AK590" s="388">
        <v>15684</v>
      </c>
      <c r="AL590" s="389"/>
      <c r="AM590" s="390"/>
      <c r="AN590" s="388"/>
      <c r="AO590" s="272"/>
      <c r="AP590" s="282"/>
      <c r="AQ590" s="283">
        <v>0.58099999999999996</v>
      </c>
      <c r="AR590" s="272">
        <v>0.67900000000000005</v>
      </c>
      <c r="AS590" s="272">
        <v>0.73799999999999999</v>
      </c>
      <c r="AT590" s="272">
        <v>0.749</v>
      </c>
      <c r="AU590" s="272"/>
      <c r="AV590" s="282"/>
      <c r="AW590" s="558">
        <f t="shared" si="214"/>
        <v>-0.746</v>
      </c>
      <c r="AX590" s="552"/>
      <c r="AY590" s="167"/>
      <c r="AZ590" s="167"/>
      <c r="BA590" s="167"/>
      <c r="BB590" s="167"/>
    </row>
    <row r="591" spans="1:54" s="2" customFormat="1" ht="17.05" customHeight="1" x14ac:dyDescent="0.4">
      <c r="A591" s="868" t="s">
        <v>698</v>
      </c>
      <c r="B591" s="868" t="s">
        <v>834</v>
      </c>
      <c r="C591" s="886" t="s">
        <v>852</v>
      </c>
      <c r="D591" s="1150" t="s">
        <v>854</v>
      </c>
      <c r="E591" s="402"/>
      <c r="F591" s="219">
        <v>1.6</v>
      </c>
      <c r="G591" s="124"/>
      <c r="H591" s="124"/>
      <c r="I591" s="124"/>
      <c r="J591" s="124"/>
      <c r="K591" s="252">
        <f t="shared" si="216"/>
        <v>1.6</v>
      </c>
      <c r="L591" s="520">
        <f t="shared" si="217"/>
        <v>100</v>
      </c>
      <c r="M591" s="521">
        <f t="shared" si="218"/>
        <v>0</v>
      </c>
      <c r="N591" s="348">
        <f t="shared" si="215"/>
        <v>5</v>
      </c>
      <c r="O591" s="254"/>
      <c r="P591" s="534">
        <f t="shared" si="219"/>
        <v>0.626</v>
      </c>
      <c r="Q591" s="227" t="s">
        <v>42</v>
      </c>
      <c r="R591" s="254"/>
      <c r="S591" s="305"/>
      <c r="T591" s="306"/>
      <c r="U591" s="90"/>
      <c r="V591" s="254"/>
      <c r="W591" s="254"/>
      <c r="X591" s="254"/>
      <c r="Y591" s="254"/>
      <c r="Z591" s="258">
        <v>13681</v>
      </c>
      <c r="AA591" s="259">
        <f t="shared" si="220"/>
        <v>145.78762867810872</v>
      </c>
      <c r="AB591" s="260"/>
      <c r="AC591" s="260"/>
      <c r="AD591" s="260"/>
      <c r="AE591" s="260"/>
      <c r="AF591" s="260"/>
      <c r="AG591" s="260"/>
      <c r="AH591" s="121"/>
      <c r="AI591" s="261">
        <v>14228</v>
      </c>
      <c r="AJ591" s="261">
        <v>14611</v>
      </c>
      <c r="AK591" s="261">
        <v>14848</v>
      </c>
      <c r="AL591" s="342"/>
      <c r="AM591" s="371"/>
      <c r="AN591" s="261"/>
      <c r="AO591" s="252"/>
      <c r="AP591" s="263"/>
      <c r="AQ591" s="264">
        <v>0.626</v>
      </c>
      <c r="AR591" s="252">
        <v>0.72799999999999998</v>
      </c>
      <c r="AS591" s="252">
        <v>0.78700000000000003</v>
      </c>
      <c r="AT591" s="252">
        <v>0.8</v>
      </c>
      <c r="AU591" s="252"/>
      <c r="AV591" s="263"/>
      <c r="AW591" s="557">
        <f t="shared" si="214"/>
        <v>0.8</v>
      </c>
      <c r="AX591" s="551"/>
      <c r="AY591" s="167"/>
      <c r="AZ591" s="167"/>
      <c r="BA591" s="167"/>
      <c r="BB591" s="167"/>
    </row>
    <row r="592" spans="1:54" s="2" customFormat="1" ht="17.05" customHeight="1" x14ac:dyDescent="0.4">
      <c r="A592" s="868" t="s">
        <v>698</v>
      </c>
      <c r="B592" s="868" t="s">
        <v>834</v>
      </c>
      <c r="C592" s="886" t="s">
        <v>852</v>
      </c>
      <c r="D592" s="401" t="s">
        <v>855</v>
      </c>
      <c r="E592" s="402"/>
      <c r="F592" s="219">
        <v>0.32</v>
      </c>
      <c r="G592" s="124"/>
      <c r="H592" s="124"/>
      <c r="I592" s="124"/>
      <c r="J592" s="124"/>
      <c r="K592" s="252">
        <f t="shared" si="216"/>
        <v>0.32</v>
      </c>
      <c r="L592" s="520">
        <f t="shared" si="217"/>
        <v>100</v>
      </c>
      <c r="M592" s="521">
        <f t="shared" si="218"/>
        <v>0</v>
      </c>
      <c r="N592" s="504">
        <f t="shared" si="215"/>
        <v>2</v>
      </c>
      <c r="O592" s="254"/>
      <c r="P592" s="534">
        <f t="shared" si="219"/>
        <v>0.52500000000000002</v>
      </c>
      <c r="Q592" s="227" t="s">
        <v>42</v>
      </c>
      <c r="R592" s="254"/>
      <c r="S592" s="305"/>
      <c r="T592" s="306"/>
      <c r="U592" s="90"/>
      <c r="V592" s="254"/>
      <c r="W592" s="254"/>
      <c r="X592" s="254"/>
      <c r="Y592" s="254"/>
      <c r="Z592" s="258">
        <v>12439</v>
      </c>
      <c r="AA592" s="259">
        <f t="shared" si="220"/>
        <v>125.76441527806379</v>
      </c>
      <c r="AB592" s="260"/>
      <c r="AC592" s="260"/>
      <c r="AD592" s="260"/>
      <c r="AE592" s="260"/>
      <c r="AF592" s="260"/>
      <c r="AG592" s="260"/>
      <c r="AH592" s="121"/>
      <c r="AI592" s="261">
        <v>12003</v>
      </c>
      <c r="AJ592" s="261">
        <v>11915</v>
      </c>
      <c r="AK592" s="261">
        <v>11844</v>
      </c>
      <c r="AL592" s="342"/>
      <c r="AM592" s="371"/>
      <c r="AN592" s="261"/>
      <c r="AO592" s="252"/>
      <c r="AP592" s="263"/>
      <c r="AQ592" s="264">
        <v>0.52500000000000002</v>
      </c>
      <c r="AR592" s="252">
        <v>0.57099999999999995</v>
      </c>
      <c r="AS592" s="252">
        <v>0.6</v>
      </c>
      <c r="AT592" s="252">
        <v>0.59599999999999997</v>
      </c>
      <c r="AU592" s="252"/>
      <c r="AV592" s="263"/>
      <c r="AW592" s="557">
        <f t="shared" si="214"/>
        <v>-0.27599999999999997</v>
      </c>
      <c r="AX592" s="551"/>
      <c r="AY592" s="167"/>
      <c r="AZ592" s="167"/>
      <c r="BA592" s="296"/>
      <c r="BB592" s="296"/>
    </row>
    <row r="593" spans="1:56" s="2" customFormat="1" ht="17.05" customHeight="1" x14ac:dyDescent="0.4">
      <c r="A593" s="868" t="s">
        <v>698</v>
      </c>
      <c r="B593" s="868" t="s">
        <v>834</v>
      </c>
      <c r="C593" s="886" t="s">
        <v>852</v>
      </c>
      <c r="D593" s="401" t="s">
        <v>856</v>
      </c>
      <c r="E593" s="402"/>
      <c r="F593" s="219">
        <v>0.94299999999999995</v>
      </c>
      <c r="G593" s="124"/>
      <c r="H593" s="124"/>
      <c r="I593" s="124"/>
      <c r="J593" s="124"/>
      <c r="K593" s="252">
        <f t="shared" si="216"/>
        <v>0.94299999999999995</v>
      </c>
      <c r="L593" s="520">
        <f t="shared" si="217"/>
        <v>100</v>
      </c>
      <c r="M593" s="521">
        <f t="shared" si="218"/>
        <v>0</v>
      </c>
      <c r="N593" s="504">
        <f t="shared" si="215"/>
        <v>5</v>
      </c>
      <c r="O593" s="254"/>
      <c r="P593" s="534">
        <f t="shared" si="219"/>
        <v>0.56200000000000006</v>
      </c>
      <c r="Q593" s="227" t="s">
        <v>42</v>
      </c>
      <c r="R593" s="254"/>
      <c r="S593" s="305"/>
      <c r="T593" s="306"/>
      <c r="U593" s="90"/>
      <c r="V593" s="254"/>
      <c r="W593" s="254"/>
      <c r="X593" s="254"/>
      <c r="Y593" s="254"/>
      <c r="Z593" s="258">
        <v>13430</v>
      </c>
      <c r="AA593" s="259">
        <f t="shared" si="220"/>
        <v>131.78428992543783</v>
      </c>
      <c r="AB593" s="260"/>
      <c r="AC593" s="260"/>
      <c r="AD593" s="260"/>
      <c r="AE593" s="260"/>
      <c r="AF593" s="260"/>
      <c r="AG593" s="260"/>
      <c r="AH593" s="121"/>
      <c r="AI593" s="261">
        <v>13673</v>
      </c>
      <c r="AJ593" s="261">
        <v>13783</v>
      </c>
      <c r="AK593" s="261">
        <v>13785</v>
      </c>
      <c r="AL593" s="342"/>
      <c r="AM593" s="371"/>
      <c r="AN593" s="261"/>
      <c r="AO593" s="252"/>
      <c r="AP593" s="263"/>
      <c r="AQ593" s="264">
        <v>0.56200000000000006</v>
      </c>
      <c r="AR593" s="252">
        <v>0.64600000000000002</v>
      </c>
      <c r="AS593" s="252">
        <v>0.68899999999999995</v>
      </c>
      <c r="AT593" s="252">
        <v>0.68899999999999995</v>
      </c>
      <c r="AU593" s="252"/>
      <c r="AV593" s="263"/>
      <c r="AW593" s="557">
        <f t="shared" si="214"/>
        <v>0.254</v>
      </c>
      <c r="AX593" s="551"/>
      <c r="AY593" s="167"/>
      <c r="AZ593" s="167"/>
      <c r="BA593" s="296"/>
      <c r="BB593" s="296"/>
    </row>
    <row r="594" spans="1:56" s="2" customFormat="1" ht="17.05" customHeight="1" x14ac:dyDescent="0.4">
      <c r="A594" s="868" t="s">
        <v>698</v>
      </c>
      <c r="B594" s="868" t="s">
        <v>834</v>
      </c>
      <c r="C594" s="886" t="s">
        <v>852</v>
      </c>
      <c r="D594" s="401" t="s">
        <v>857</v>
      </c>
      <c r="E594" s="402"/>
      <c r="F594" s="219">
        <v>0.36</v>
      </c>
      <c r="G594" s="124"/>
      <c r="H594" s="124"/>
      <c r="I594" s="124"/>
      <c r="J594" s="124"/>
      <c r="K594" s="252">
        <f t="shared" si="216"/>
        <v>0.36</v>
      </c>
      <c r="L594" s="520">
        <f t="shared" si="217"/>
        <v>100</v>
      </c>
      <c r="M594" s="521">
        <f t="shared" si="218"/>
        <v>0</v>
      </c>
      <c r="N594" s="504">
        <f t="shared" si="215"/>
        <v>5</v>
      </c>
      <c r="O594" s="254"/>
      <c r="P594" s="534">
        <f t="shared" si="219"/>
        <v>0.19600000000000001</v>
      </c>
      <c r="Q594" s="227" t="s">
        <v>42</v>
      </c>
      <c r="R594" s="254"/>
      <c r="S594" s="305"/>
      <c r="T594" s="306"/>
      <c r="U594" s="90"/>
      <c r="V594" s="254"/>
      <c r="W594" s="254"/>
      <c r="X594" s="254"/>
      <c r="Y594" s="254"/>
      <c r="Z594" s="258">
        <v>4930</v>
      </c>
      <c r="AA594" s="259">
        <f t="shared" si="220"/>
        <v>119.48095251326794</v>
      </c>
      <c r="AB594" s="260"/>
      <c r="AC594" s="260"/>
      <c r="AD594" s="260"/>
      <c r="AE594" s="260"/>
      <c r="AF594" s="260"/>
      <c r="AG594" s="260"/>
      <c r="AH594" s="121"/>
      <c r="AI594" s="261">
        <v>4764</v>
      </c>
      <c r="AJ594" s="261">
        <v>4798</v>
      </c>
      <c r="AK594" s="261">
        <v>4864</v>
      </c>
      <c r="AL594" s="342"/>
      <c r="AM594" s="371"/>
      <c r="AN594" s="261"/>
      <c r="AO594" s="252"/>
      <c r="AP594" s="263"/>
      <c r="AQ594" s="264">
        <v>0.19600000000000001</v>
      </c>
      <c r="AR594" s="252">
        <v>0.215</v>
      </c>
      <c r="AS594" s="252">
        <v>0.23</v>
      </c>
      <c r="AT594" s="252">
        <v>0.23300000000000001</v>
      </c>
      <c r="AU594" s="252"/>
      <c r="AV594" s="263"/>
      <c r="AW594" s="557">
        <f t="shared" si="214"/>
        <v>0.12699999999999997</v>
      </c>
      <c r="AX594" s="551"/>
      <c r="AY594" s="167"/>
      <c r="AZ594" s="167"/>
      <c r="BA594" s="296"/>
      <c r="BB594" s="296"/>
    </row>
    <row r="595" spans="1:56" s="2" customFormat="1" ht="17.05" customHeight="1" x14ac:dyDescent="0.4">
      <c r="A595" s="868" t="s">
        <v>698</v>
      </c>
      <c r="B595" s="868" t="s">
        <v>834</v>
      </c>
      <c r="C595" s="886" t="s">
        <v>852</v>
      </c>
      <c r="D595" s="401" t="s">
        <v>858</v>
      </c>
      <c r="E595" s="402"/>
      <c r="F595" s="219">
        <v>0.95</v>
      </c>
      <c r="G595" s="124"/>
      <c r="H595" s="124"/>
      <c r="I595" s="124"/>
      <c r="J595" s="124"/>
      <c r="K595" s="252">
        <f t="shared" si="216"/>
        <v>0.95</v>
      </c>
      <c r="L595" s="520">
        <f t="shared" si="217"/>
        <v>100</v>
      </c>
      <c r="M595" s="521">
        <f t="shared" si="218"/>
        <v>0</v>
      </c>
      <c r="N595" s="504">
        <f t="shared" si="215"/>
        <v>5</v>
      </c>
      <c r="O595" s="254"/>
      <c r="P595" s="534">
        <f t="shared" si="219"/>
        <v>0.314</v>
      </c>
      <c r="Q595" s="227" t="s">
        <v>42</v>
      </c>
      <c r="R595" s="254"/>
      <c r="S595" s="305"/>
      <c r="T595" s="306"/>
      <c r="U595" s="90"/>
      <c r="V595" s="254"/>
      <c r="W595" s="254"/>
      <c r="X595" s="254"/>
      <c r="Y595" s="254"/>
      <c r="Z595" s="258">
        <v>7756</v>
      </c>
      <c r="AA595" s="259">
        <f t="shared" si="220"/>
        <v>114.09637788155173</v>
      </c>
      <c r="AB595" s="260"/>
      <c r="AC595" s="260"/>
      <c r="AD595" s="260"/>
      <c r="AE595" s="260"/>
      <c r="AF595" s="260"/>
      <c r="AG595" s="260"/>
      <c r="AH595" s="121"/>
      <c r="AI595" s="261">
        <v>7014</v>
      </c>
      <c r="AJ595" s="261">
        <v>6649</v>
      </c>
      <c r="AK595" s="261">
        <v>6346</v>
      </c>
      <c r="AL595" s="342"/>
      <c r="AM595" s="371"/>
      <c r="AN595" s="261"/>
      <c r="AO595" s="252"/>
      <c r="AP595" s="263"/>
      <c r="AQ595" s="264">
        <v>0.314</v>
      </c>
      <c r="AR595" s="252">
        <v>0.32300000000000001</v>
      </c>
      <c r="AS595" s="252">
        <v>0.32400000000000001</v>
      </c>
      <c r="AT595" s="252">
        <v>0.309</v>
      </c>
      <c r="AU595" s="252"/>
      <c r="AV595" s="263"/>
      <c r="AW595" s="557">
        <f t="shared" si="214"/>
        <v>0.64100000000000001</v>
      </c>
      <c r="AX595" s="551"/>
      <c r="AY595" s="167"/>
      <c r="AZ595" s="167"/>
      <c r="BA595" s="167"/>
      <c r="BB595" s="167"/>
    </row>
    <row r="596" spans="1:56" s="2" customFormat="1" ht="17.05" customHeight="1" x14ac:dyDescent="0.4">
      <c r="A596" s="868" t="s">
        <v>698</v>
      </c>
      <c r="B596" s="868" t="s">
        <v>834</v>
      </c>
      <c r="C596" s="887" t="s">
        <v>852</v>
      </c>
      <c r="D596" s="401" t="s">
        <v>859</v>
      </c>
      <c r="E596" s="402"/>
      <c r="F596" s="219">
        <v>0.24</v>
      </c>
      <c r="G596" s="124"/>
      <c r="H596" s="124"/>
      <c r="I596" s="124"/>
      <c r="J596" s="124"/>
      <c r="K596" s="252">
        <f t="shared" si="216"/>
        <v>0.24</v>
      </c>
      <c r="L596" s="520">
        <f t="shared" si="217"/>
        <v>100</v>
      </c>
      <c r="M596" s="521">
        <f t="shared" si="218"/>
        <v>0</v>
      </c>
      <c r="N596" s="504">
        <f t="shared" si="215"/>
        <v>5</v>
      </c>
      <c r="O596" s="254"/>
      <c r="P596" s="534">
        <f t="shared" si="219"/>
        <v>0.20699999999999999</v>
      </c>
      <c r="Q596" s="227" t="s">
        <v>42</v>
      </c>
      <c r="R596" s="254"/>
      <c r="S596" s="305"/>
      <c r="T596" s="306"/>
      <c r="U596" s="90"/>
      <c r="V596" s="254"/>
      <c r="W596" s="254"/>
      <c r="X596" s="254"/>
      <c r="Y596" s="254"/>
      <c r="Z596" s="258">
        <v>4892</v>
      </c>
      <c r="AA596" s="259">
        <f t="shared" si="220"/>
        <v>118.16888630024978</v>
      </c>
      <c r="AB596" s="260"/>
      <c r="AC596" s="260"/>
      <c r="AD596" s="260"/>
      <c r="AE596" s="260"/>
      <c r="AF596" s="260"/>
      <c r="AG596" s="260"/>
      <c r="AH596" s="121"/>
      <c r="AI596" s="261">
        <v>4418</v>
      </c>
      <c r="AJ596" s="261">
        <v>4185</v>
      </c>
      <c r="AK596" s="261">
        <v>3990</v>
      </c>
      <c r="AL596" s="342"/>
      <c r="AM596" s="371"/>
      <c r="AN596" s="261"/>
      <c r="AO596" s="252"/>
      <c r="AP596" s="263"/>
      <c r="AQ596" s="264">
        <v>0.20699999999999999</v>
      </c>
      <c r="AR596" s="252">
        <v>0.21099999999999999</v>
      </c>
      <c r="AS596" s="252">
        <v>0.21099999999999999</v>
      </c>
      <c r="AT596" s="252">
        <v>0.20100000000000001</v>
      </c>
      <c r="AU596" s="252"/>
      <c r="AV596" s="263"/>
      <c r="AW596" s="557">
        <f t="shared" si="214"/>
        <v>3.8999999999999979E-2</v>
      </c>
      <c r="AX596" s="551"/>
      <c r="AY596" s="167"/>
      <c r="AZ596" s="167"/>
      <c r="BA596" s="167"/>
      <c r="BB596" s="167"/>
      <c r="BC596" s="90"/>
      <c r="BD596" s="90"/>
    </row>
    <row r="597" spans="1:56" s="2" customFormat="1" ht="17.05" customHeight="1" x14ac:dyDescent="0.4">
      <c r="A597" s="868" t="s">
        <v>698</v>
      </c>
      <c r="B597" s="868" t="s">
        <v>834</v>
      </c>
      <c r="C597" s="887" t="s">
        <v>852</v>
      </c>
      <c r="D597" s="401" t="s">
        <v>863</v>
      </c>
      <c r="E597" s="402"/>
      <c r="F597" s="219">
        <v>0.6</v>
      </c>
      <c r="G597" s="124"/>
      <c r="H597" s="124"/>
      <c r="I597" s="124"/>
      <c r="J597" s="124"/>
      <c r="K597" s="252">
        <f t="shared" si="216"/>
        <v>0.6</v>
      </c>
      <c r="L597" s="520">
        <f t="shared" si="217"/>
        <v>100</v>
      </c>
      <c r="M597" s="521">
        <f t="shared" si="218"/>
        <v>0</v>
      </c>
      <c r="N597" s="504">
        <f t="shared" si="215"/>
        <v>5</v>
      </c>
      <c r="O597" s="254"/>
      <c r="P597" s="534">
        <f t="shared" si="219"/>
        <v>0.46500000000000002</v>
      </c>
      <c r="Q597" s="227" t="s">
        <v>42</v>
      </c>
      <c r="R597" s="254"/>
      <c r="S597" s="305"/>
      <c r="T597" s="306"/>
      <c r="U597" s="90"/>
      <c r="V597" s="254"/>
      <c r="W597" s="254"/>
      <c r="X597" s="254"/>
      <c r="Y597" s="254"/>
      <c r="Z597" s="258">
        <v>10180</v>
      </c>
      <c r="AA597" s="259">
        <f t="shared" si="220"/>
        <v>135.90978819603305</v>
      </c>
      <c r="AB597" s="260"/>
      <c r="AC597" s="260"/>
      <c r="AD597" s="260"/>
      <c r="AE597" s="260"/>
      <c r="AF597" s="260"/>
      <c r="AG597" s="260"/>
      <c r="AH597" s="121"/>
      <c r="AI597" s="261">
        <v>9880</v>
      </c>
      <c r="AJ597" s="261">
        <v>9956</v>
      </c>
      <c r="AK597" s="261">
        <v>10100</v>
      </c>
      <c r="AL597" s="342"/>
      <c r="AM597" s="371"/>
      <c r="AN597" s="261"/>
      <c r="AO597" s="252"/>
      <c r="AP597" s="263"/>
      <c r="AQ597" s="264">
        <v>0.46500000000000002</v>
      </c>
      <c r="AR597" s="252">
        <v>0.505</v>
      </c>
      <c r="AS597" s="252">
        <v>0.53600000000000003</v>
      </c>
      <c r="AT597" s="252">
        <v>0.54400000000000004</v>
      </c>
      <c r="AU597" s="252"/>
      <c r="AV597" s="263"/>
      <c r="AW597" s="557">
        <f t="shared" si="214"/>
        <v>5.5999999999999939E-2</v>
      </c>
      <c r="AX597" s="551"/>
      <c r="AY597" s="167"/>
      <c r="AZ597" s="167"/>
      <c r="BA597" s="167"/>
      <c r="BB597" s="167"/>
    </row>
    <row r="598" spans="1:56" s="2" customFormat="1" ht="17.05" customHeight="1" x14ac:dyDescent="0.4">
      <c r="A598" s="868" t="s">
        <v>698</v>
      </c>
      <c r="B598" s="868" t="s">
        <v>834</v>
      </c>
      <c r="C598" s="887" t="s">
        <v>852</v>
      </c>
      <c r="D598" s="401" t="s">
        <v>860</v>
      </c>
      <c r="E598" s="402"/>
      <c r="F598" s="219">
        <v>0.44500000000000001</v>
      </c>
      <c r="G598" s="124"/>
      <c r="H598" s="124">
        <v>0.435</v>
      </c>
      <c r="I598" s="124"/>
      <c r="J598" s="124"/>
      <c r="K598" s="252">
        <f t="shared" si="216"/>
        <v>0.88</v>
      </c>
      <c r="L598" s="520">
        <f t="shared" si="217"/>
        <v>50.56818181818182</v>
      </c>
      <c r="M598" s="521">
        <f t="shared" si="218"/>
        <v>49.43181818181818</v>
      </c>
      <c r="N598" s="504">
        <f t="shared" si="215"/>
        <v>2</v>
      </c>
      <c r="O598" s="254"/>
      <c r="P598" s="534">
        <f t="shared" si="219"/>
        <v>0.92</v>
      </c>
      <c r="Q598" s="227" t="s">
        <v>42</v>
      </c>
      <c r="R598" s="254"/>
      <c r="S598" s="305"/>
      <c r="T598" s="306"/>
      <c r="U598" s="90"/>
      <c r="V598" s="254"/>
      <c r="W598" s="254"/>
      <c r="X598" s="254"/>
      <c r="Y598" s="254"/>
      <c r="Z598" s="258">
        <v>21048</v>
      </c>
      <c r="AA598" s="259">
        <f t="shared" si="220"/>
        <v>131.5974445884944</v>
      </c>
      <c r="AB598" s="260"/>
      <c r="AC598" s="260"/>
      <c r="AD598" s="260"/>
      <c r="AE598" s="260"/>
      <c r="AF598" s="260"/>
      <c r="AG598" s="260"/>
      <c r="AH598" s="121"/>
      <c r="AI598" s="261">
        <v>20315</v>
      </c>
      <c r="AJ598" s="261">
        <v>20452</v>
      </c>
      <c r="AK598" s="261">
        <v>20731</v>
      </c>
      <c r="AL598" s="342"/>
      <c r="AM598" s="371"/>
      <c r="AN598" s="261"/>
      <c r="AO598" s="252"/>
      <c r="AP598" s="263"/>
      <c r="AQ598" s="264">
        <v>0.92</v>
      </c>
      <c r="AR598" s="252">
        <v>1.0109999999999999</v>
      </c>
      <c r="AS598" s="252">
        <v>1.079</v>
      </c>
      <c r="AT598" s="252">
        <v>1.0940000000000001</v>
      </c>
      <c r="AU598" s="252"/>
      <c r="AV598" s="263"/>
      <c r="AW598" s="557">
        <f t="shared" si="214"/>
        <v>-0.21400000000000008</v>
      </c>
      <c r="AX598" s="551"/>
      <c r="AY598" s="167"/>
      <c r="AZ598" s="167"/>
      <c r="BA598" s="167"/>
      <c r="BB598" s="167"/>
    </row>
    <row r="599" spans="1:56" s="2" customFormat="1" ht="17.05" customHeight="1" x14ac:dyDescent="0.4">
      <c r="A599" s="868" t="s">
        <v>698</v>
      </c>
      <c r="B599" s="868" t="s">
        <v>834</v>
      </c>
      <c r="C599" s="887" t="s">
        <v>852</v>
      </c>
      <c r="D599" s="401" t="s">
        <v>861</v>
      </c>
      <c r="E599" s="402"/>
      <c r="F599" s="219">
        <v>0.08</v>
      </c>
      <c r="G599" s="124">
        <v>0.21</v>
      </c>
      <c r="H599" s="124"/>
      <c r="I599" s="124"/>
      <c r="J599" s="124"/>
      <c r="K599" s="252">
        <f t="shared" si="216"/>
        <v>0.28999999999999998</v>
      </c>
      <c r="L599" s="520">
        <f t="shared" si="217"/>
        <v>27.58620689655173</v>
      </c>
      <c r="M599" s="521">
        <f t="shared" si="218"/>
        <v>72.41379310344827</v>
      </c>
      <c r="N599" s="504">
        <f t="shared" si="215"/>
        <v>5</v>
      </c>
      <c r="O599" s="254"/>
      <c r="P599" s="534">
        <f t="shared" si="219"/>
        <v>0.27300000000000002</v>
      </c>
      <c r="Q599" s="227" t="s">
        <v>42</v>
      </c>
      <c r="R599" s="254"/>
      <c r="S599" s="305"/>
      <c r="T599" s="306"/>
      <c r="U599" s="90"/>
      <c r="V599" s="254"/>
      <c r="W599" s="254"/>
      <c r="X599" s="254"/>
      <c r="Y599" s="254"/>
      <c r="Z599" s="258">
        <v>10295</v>
      </c>
      <c r="AA599" s="259">
        <f t="shared" si="220"/>
        <v>74.780283020750872</v>
      </c>
      <c r="AB599" s="260"/>
      <c r="AC599" s="260"/>
      <c r="AD599" s="260"/>
      <c r="AE599" s="260"/>
      <c r="AF599" s="260"/>
      <c r="AG599" s="260"/>
      <c r="AH599" s="121"/>
      <c r="AI599" s="261">
        <v>9498</v>
      </c>
      <c r="AJ599" s="261">
        <v>9186</v>
      </c>
      <c r="AK599" s="261">
        <v>8947</v>
      </c>
      <c r="AL599" s="342"/>
      <c r="AM599" s="371"/>
      <c r="AN599" s="261"/>
      <c r="AO599" s="252"/>
      <c r="AP599" s="263"/>
      <c r="AQ599" s="264">
        <v>0.27300000000000002</v>
      </c>
      <c r="AR599" s="252">
        <v>0.28100000000000003</v>
      </c>
      <c r="AS599" s="252">
        <v>0.28599999999999998</v>
      </c>
      <c r="AT599" s="252">
        <v>0.27900000000000003</v>
      </c>
      <c r="AU599" s="252"/>
      <c r="AV599" s="263"/>
      <c r="AW599" s="557">
        <f t="shared" si="214"/>
        <v>1.0999999999999954E-2</v>
      </c>
      <c r="AX599" s="551"/>
      <c r="AY599" s="167"/>
      <c r="AZ599" s="167"/>
      <c r="BA599" s="167"/>
      <c r="BB599" s="167"/>
    </row>
    <row r="600" spans="1:56" s="2" customFormat="1" ht="17.05" customHeight="1" x14ac:dyDescent="0.4">
      <c r="A600" s="868" t="s">
        <v>698</v>
      </c>
      <c r="B600" s="868" t="s">
        <v>834</v>
      </c>
      <c r="C600" s="887" t="s">
        <v>852</v>
      </c>
      <c r="D600" s="401" t="s">
        <v>864</v>
      </c>
      <c r="E600" s="402"/>
      <c r="F600" s="219">
        <v>7.5999999999999998E-2</v>
      </c>
      <c r="G600" s="124">
        <v>8.8219999999999992</v>
      </c>
      <c r="H600" s="124"/>
      <c r="I600" s="124"/>
      <c r="J600" s="124"/>
      <c r="K600" s="252">
        <f t="shared" si="216"/>
        <v>8.8979999999999997</v>
      </c>
      <c r="L600" s="520">
        <f t="shared" si="217"/>
        <v>0.85412452236457626</v>
      </c>
      <c r="M600" s="521">
        <f t="shared" si="218"/>
        <v>99.145875477635414</v>
      </c>
      <c r="N600" s="504">
        <f t="shared" si="215"/>
        <v>3</v>
      </c>
      <c r="O600" s="254"/>
      <c r="P600" s="534">
        <f t="shared" si="219"/>
        <v>8.0440000000000005</v>
      </c>
      <c r="Q600" s="227" t="s">
        <v>42</v>
      </c>
      <c r="R600" s="254"/>
      <c r="S600" s="305"/>
      <c r="T600" s="306"/>
      <c r="U600" s="90"/>
      <c r="V600" s="254"/>
      <c r="W600" s="254"/>
      <c r="X600" s="254"/>
      <c r="Y600" s="254"/>
      <c r="Z600" s="258">
        <v>141206</v>
      </c>
      <c r="AA600" s="259">
        <f t="shared" si="220"/>
        <v>189.94885350636076</v>
      </c>
      <c r="AB600" s="260"/>
      <c r="AC600" s="260"/>
      <c r="AD600" s="260"/>
      <c r="AE600" s="260"/>
      <c r="AF600" s="260"/>
      <c r="AG600" s="260"/>
      <c r="AH600" s="121"/>
      <c r="AI600" s="261">
        <v>148630</v>
      </c>
      <c r="AJ600" s="261">
        <v>152992</v>
      </c>
      <c r="AK600" s="261">
        <v>155497</v>
      </c>
      <c r="AL600" s="342"/>
      <c r="AM600" s="371"/>
      <c r="AN600" s="261"/>
      <c r="AO600" s="252"/>
      <c r="AP600" s="263"/>
      <c r="AQ600" s="264">
        <v>8.0440000000000005</v>
      </c>
      <c r="AR600" s="252">
        <v>9.7899999999999991</v>
      </c>
      <c r="AS600" s="252">
        <v>10.759</v>
      </c>
      <c r="AT600" s="252">
        <v>10.935</v>
      </c>
      <c r="AU600" s="252"/>
      <c r="AV600" s="263"/>
      <c r="AW600" s="557">
        <f t="shared" si="214"/>
        <v>-2.0370000000000008</v>
      </c>
      <c r="AX600" s="551"/>
      <c r="AY600" s="167"/>
      <c r="AZ600" s="167"/>
      <c r="BA600" s="167"/>
      <c r="BB600" s="167"/>
    </row>
    <row r="601" spans="1:56" s="2" customFormat="1" ht="17.05" customHeight="1" x14ac:dyDescent="0.4">
      <c r="A601" s="868" t="s">
        <v>698</v>
      </c>
      <c r="B601" s="868" t="s">
        <v>834</v>
      </c>
      <c r="C601" s="887" t="s">
        <v>852</v>
      </c>
      <c r="D601" s="401" t="s">
        <v>862</v>
      </c>
      <c r="E601" s="402"/>
      <c r="F601" s="219"/>
      <c r="G601" s="124">
        <v>0.24</v>
      </c>
      <c r="H601" s="124"/>
      <c r="I601" s="124"/>
      <c r="J601" s="124"/>
      <c r="K601" s="252">
        <f t="shared" si="216"/>
        <v>0.24</v>
      </c>
      <c r="L601" s="520">
        <f t="shared" si="217"/>
        <v>0</v>
      </c>
      <c r="M601" s="521">
        <f t="shared" si="218"/>
        <v>100</v>
      </c>
      <c r="N601" s="504">
        <f t="shared" si="215"/>
        <v>2</v>
      </c>
      <c r="O601" s="254"/>
      <c r="P601" s="534">
        <f t="shared" si="219"/>
        <v>0.31</v>
      </c>
      <c r="Q601" s="227" t="s">
        <v>42</v>
      </c>
      <c r="R601" s="254"/>
      <c r="S601" s="305"/>
      <c r="T601" s="306"/>
      <c r="U601" s="90"/>
      <c r="V601" s="254"/>
      <c r="W601" s="254"/>
      <c r="X601" s="254"/>
      <c r="Y601" s="254"/>
      <c r="Z601" s="258">
        <v>5548</v>
      </c>
      <c r="AA601" s="259">
        <f t="shared" si="220"/>
        <v>168.3933985837177</v>
      </c>
      <c r="AB601" s="260"/>
      <c r="AC601" s="260"/>
      <c r="AD601" s="260"/>
      <c r="AE601" s="260"/>
      <c r="AF601" s="260"/>
      <c r="AG601" s="260"/>
      <c r="AH601" s="121"/>
      <c r="AI601" s="261">
        <v>5256</v>
      </c>
      <c r="AJ601" s="261">
        <v>5220</v>
      </c>
      <c r="AK601" s="261">
        <v>5220</v>
      </c>
      <c r="AL601" s="342"/>
      <c r="AM601" s="371"/>
      <c r="AN601" s="261"/>
      <c r="AO601" s="252"/>
      <c r="AP601" s="263"/>
      <c r="AQ601" s="264">
        <v>0.31</v>
      </c>
      <c r="AR601" s="252">
        <v>0.34100000000000003</v>
      </c>
      <c r="AS601" s="252">
        <v>0.36199999999999999</v>
      </c>
      <c r="AT601" s="252">
        <v>0.36199999999999999</v>
      </c>
      <c r="AU601" s="252"/>
      <c r="AV601" s="263"/>
      <c r="AW601" s="557">
        <f t="shared" si="214"/>
        <v>-0.122</v>
      </c>
      <c r="AX601" s="551"/>
      <c r="AY601" s="167"/>
      <c r="AZ601" s="167"/>
      <c r="BA601" s="167"/>
      <c r="BB601" s="167"/>
    </row>
    <row r="602" spans="1:56" s="2" customFormat="1" ht="17.05" customHeight="1" x14ac:dyDescent="0.4">
      <c r="A602" s="868" t="s">
        <v>865</v>
      </c>
      <c r="B602" s="868" t="s">
        <v>866</v>
      </c>
      <c r="C602" s="377" t="s">
        <v>867</v>
      </c>
      <c r="D602" s="383" t="s">
        <v>868</v>
      </c>
      <c r="E602" s="232"/>
      <c r="F602" s="948">
        <v>0.91</v>
      </c>
      <c r="G602" s="955"/>
      <c r="H602" s="638" t="s">
        <v>202</v>
      </c>
      <c r="I602" s="124"/>
      <c r="J602" s="124"/>
      <c r="K602" s="252">
        <f t="shared" si="216"/>
        <v>0.91</v>
      </c>
      <c r="L602" s="520">
        <f t="shared" si="217"/>
        <v>100</v>
      </c>
      <c r="M602" s="521">
        <f t="shared" si="218"/>
        <v>0</v>
      </c>
      <c r="N602" s="504">
        <f t="shared" si="215"/>
        <v>5</v>
      </c>
      <c r="O602" s="254"/>
      <c r="P602" s="534">
        <f t="shared" ref="P602:P612" si="221">AA602*Z602/1000000000*365</f>
        <v>0.27304145553604098</v>
      </c>
      <c r="Q602" s="227" t="s">
        <v>42</v>
      </c>
      <c r="R602" s="254"/>
      <c r="S602" s="305"/>
      <c r="T602" s="306"/>
      <c r="U602" s="90"/>
      <c r="V602" s="254"/>
      <c r="W602" s="254"/>
      <c r="X602" s="254"/>
      <c r="Y602" s="254"/>
      <c r="Z602" s="258">
        <v>6122</v>
      </c>
      <c r="AA602" s="259">
        <v>122.19189517976531</v>
      </c>
      <c r="AB602" s="260"/>
      <c r="AC602" s="260"/>
      <c r="AD602" s="260"/>
      <c r="AE602" s="260"/>
      <c r="AF602" s="260"/>
      <c r="AG602" s="260"/>
      <c r="AH602" s="121"/>
      <c r="AI602" s="373">
        <v>6026</v>
      </c>
      <c r="AJ602" s="373">
        <v>5934</v>
      </c>
      <c r="AK602" s="373">
        <v>5876</v>
      </c>
      <c r="AL602" s="342"/>
      <c r="AM602" s="371"/>
      <c r="AN602" s="373"/>
      <c r="AO602" s="292"/>
      <c r="AP602" s="295"/>
      <c r="AQ602" s="264">
        <v>0.27304145553604098</v>
      </c>
      <c r="AR602" s="292">
        <v>0.27941267458894198</v>
      </c>
      <c r="AS602" s="292">
        <v>0.28563701676880549</v>
      </c>
      <c r="AT602" s="292">
        <v>0.29323279994784984</v>
      </c>
      <c r="AU602" s="292"/>
      <c r="AV602" s="295"/>
      <c r="AW602" s="559">
        <f t="shared" si="214"/>
        <v>0.61676720005215024</v>
      </c>
      <c r="AX602" s="551"/>
      <c r="AY602" s="167"/>
      <c r="AZ602" s="167"/>
      <c r="BA602" s="296"/>
      <c r="BB602" s="167"/>
      <c r="BC602" s="90"/>
      <c r="BD602" s="90"/>
    </row>
    <row r="603" spans="1:56" s="2" customFormat="1" ht="17.05" customHeight="1" x14ac:dyDescent="0.4">
      <c r="A603" s="868" t="s">
        <v>865</v>
      </c>
      <c r="B603" s="868" t="s">
        <v>866</v>
      </c>
      <c r="C603" s="377" t="s">
        <v>867</v>
      </c>
      <c r="D603" s="383" t="s">
        <v>869</v>
      </c>
      <c r="E603" s="232"/>
      <c r="F603" s="948">
        <v>0.2</v>
      </c>
      <c r="G603" s="955"/>
      <c r="H603" s="638" t="s">
        <v>202</v>
      </c>
      <c r="I603" s="124"/>
      <c r="J603" s="124"/>
      <c r="K603" s="252">
        <f t="shared" si="216"/>
        <v>0.2</v>
      </c>
      <c r="L603" s="520">
        <f t="shared" si="217"/>
        <v>100</v>
      </c>
      <c r="M603" s="521">
        <f t="shared" si="218"/>
        <v>0</v>
      </c>
      <c r="N603" s="504">
        <f t="shared" si="215"/>
        <v>2</v>
      </c>
      <c r="O603" s="254"/>
      <c r="P603" s="534">
        <f t="shared" si="221"/>
        <v>0.28165096510091442</v>
      </c>
      <c r="Q603" s="227" t="s">
        <v>42</v>
      </c>
      <c r="R603" s="254"/>
      <c r="S603" s="305"/>
      <c r="T603" s="306"/>
      <c r="U603" s="90"/>
      <c r="V603" s="254"/>
      <c r="W603" s="254"/>
      <c r="X603" s="254"/>
      <c r="Y603" s="254"/>
      <c r="Z603" s="258">
        <v>6378</v>
      </c>
      <c r="AA603" s="259">
        <v>120.98565063162945</v>
      </c>
      <c r="AB603" s="260"/>
      <c r="AC603" s="260"/>
      <c r="AD603" s="260"/>
      <c r="AE603" s="260"/>
      <c r="AF603" s="260"/>
      <c r="AG603" s="260"/>
      <c r="AH603" s="121"/>
      <c r="AI603" s="373">
        <v>6095</v>
      </c>
      <c r="AJ603" s="373">
        <v>5961</v>
      </c>
      <c r="AK603" s="373">
        <v>5827</v>
      </c>
      <c r="AL603" s="342"/>
      <c r="AM603" s="371"/>
      <c r="AN603" s="373"/>
      <c r="AO603" s="292"/>
      <c r="AP603" s="295"/>
      <c r="AQ603" s="264">
        <v>0.28165096510091442</v>
      </c>
      <c r="AR603" s="292">
        <v>0.27992855426892027</v>
      </c>
      <c r="AS603" s="292">
        <v>0.28431217496652722</v>
      </c>
      <c r="AT603" s="292">
        <v>0.28822202258413426</v>
      </c>
      <c r="AU603" s="292"/>
      <c r="AV603" s="295"/>
      <c r="AW603" s="559">
        <f t="shared" si="214"/>
        <v>-8.8222022584134252E-2</v>
      </c>
      <c r="AX603" s="551"/>
      <c r="AY603" s="167"/>
      <c r="AZ603" s="167"/>
      <c r="BA603" s="296"/>
      <c r="BB603" s="167"/>
      <c r="BC603" s="90"/>
      <c r="BD603" s="90"/>
    </row>
    <row r="604" spans="1:56" s="2" customFormat="1" ht="17.05" customHeight="1" x14ac:dyDescent="0.4">
      <c r="A604" s="868" t="s">
        <v>865</v>
      </c>
      <c r="B604" s="868" t="s">
        <v>866</v>
      </c>
      <c r="C604" s="377" t="s">
        <v>867</v>
      </c>
      <c r="D604" s="383" t="s">
        <v>870</v>
      </c>
      <c r="E604" s="232"/>
      <c r="F604" s="948">
        <v>1.55</v>
      </c>
      <c r="G604" s="955"/>
      <c r="H604" s="638" t="s">
        <v>202</v>
      </c>
      <c r="I604" s="124"/>
      <c r="J604" s="124"/>
      <c r="K604" s="252">
        <f t="shared" si="216"/>
        <v>1.55</v>
      </c>
      <c r="L604" s="520">
        <f t="shared" si="217"/>
        <v>100</v>
      </c>
      <c r="M604" s="521">
        <f t="shared" si="218"/>
        <v>0</v>
      </c>
      <c r="N604" s="504">
        <f t="shared" si="215"/>
        <v>5</v>
      </c>
      <c r="O604" s="254"/>
      <c r="P604" s="534">
        <f t="shared" si="221"/>
        <v>0.22356316871271051</v>
      </c>
      <c r="Q604" s="227" t="s">
        <v>42</v>
      </c>
      <c r="R604" s="254"/>
      <c r="S604" s="305"/>
      <c r="T604" s="306"/>
      <c r="U604" s="90"/>
      <c r="V604" s="254"/>
      <c r="W604" s="254"/>
      <c r="X604" s="254"/>
      <c r="Y604" s="254"/>
      <c r="Z604" s="258">
        <v>5050</v>
      </c>
      <c r="AA604" s="259">
        <v>121.28749150289462</v>
      </c>
      <c r="AB604" s="260"/>
      <c r="AC604" s="260"/>
      <c r="AD604" s="260"/>
      <c r="AE604" s="260"/>
      <c r="AF604" s="260"/>
      <c r="AG604" s="260"/>
      <c r="AH604" s="121"/>
      <c r="AI604" s="373">
        <v>4954</v>
      </c>
      <c r="AJ604" s="373">
        <v>4863</v>
      </c>
      <c r="AK604" s="373">
        <v>4802</v>
      </c>
      <c r="AL604" s="342"/>
      <c r="AM604" s="371"/>
      <c r="AN604" s="373"/>
      <c r="AO604" s="292"/>
      <c r="AP604" s="295"/>
      <c r="AQ604" s="264">
        <v>0.22356316871271051</v>
      </c>
      <c r="AR604" s="292">
        <v>0.22807098575044904</v>
      </c>
      <c r="AS604" s="292">
        <v>0.23247841104018041</v>
      </c>
      <c r="AT604" s="292">
        <v>0.23805129584186849</v>
      </c>
      <c r="AU604" s="292"/>
      <c r="AV604" s="295"/>
      <c r="AW604" s="559">
        <f t="shared" si="214"/>
        <v>1.3119487041581315</v>
      </c>
      <c r="AX604" s="551"/>
      <c r="AY604" s="167"/>
      <c r="AZ604" s="167"/>
      <c r="BA604" s="296"/>
      <c r="BB604" s="167"/>
    </row>
    <row r="605" spans="1:56" s="2" customFormat="1" ht="17.05" customHeight="1" x14ac:dyDescent="0.4">
      <c r="A605" s="868" t="s">
        <v>865</v>
      </c>
      <c r="B605" s="868" t="s">
        <v>866</v>
      </c>
      <c r="C605" s="377" t="s">
        <v>867</v>
      </c>
      <c r="D605" s="383" t="s">
        <v>871</v>
      </c>
      <c r="E605" s="232"/>
      <c r="F605" s="948">
        <v>0.3</v>
      </c>
      <c r="G605" s="955"/>
      <c r="H605" s="638" t="s">
        <v>202</v>
      </c>
      <c r="I605" s="124"/>
      <c r="J605" s="124"/>
      <c r="K605" s="252">
        <f t="shared" si="216"/>
        <v>0.3</v>
      </c>
      <c r="L605" s="520">
        <f t="shared" si="217"/>
        <v>100</v>
      </c>
      <c r="M605" s="521">
        <f t="shared" si="218"/>
        <v>0</v>
      </c>
      <c r="N605" s="504">
        <f t="shared" si="215"/>
        <v>2</v>
      </c>
      <c r="O605" s="254"/>
      <c r="P605" s="534">
        <f t="shared" si="221"/>
        <v>0.33290842168228102</v>
      </c>
      <c r="Q605" s="227" t="s">
        <v>42</v>
      </c>
      <c r="R605" s="254"/>
      <c r="S605" s="305"/>
      <c r="T605" s="306"/>
      <c r="U605" s="90"/>
      <c r="V605" s="254"/>
      <c r="W605" s="254"/>
      <c r="X605" s="254"/>
      <c r="Y605" s="254"/>
      <c r="Z605" s="258">
        <v>7613</v>
      </c>
      <c r="AA605" s="259">
        <v>119.80531559473108</v>
      </c>
      <c r="AB605" s="260"/>
      <c r="AC605" s="260"/>
      <c r="AD605" s="260"/>
      <c r="AE605" s="260"/>
      <c r="AF605" s="260"/>
      <c r="AG605" s="260"/>
      <c r="AH605" s="121"/>
      <c r="AI605" s="261">
        <v>7493</v>
      </c>
      <c r="AJ605" s="261">
        <v>7377</v>
      </c>
      <c r="AK605" s="261">
        <v>7305</v>
      </c>
      <c r="AL605" s="342"/>
      <c r="AM605" s="371"/>
      <c r="AN605" s="261"/>
      <c r="AO605" s="252"/>
      <c r="AP605" s="263"/>
      <c r="AQ605" s="264">
        <v>0.33290842168228096</v>
      </c>
      <c r="AR605" s="252">
        <v>0.34090714918923171</v>
      </c>
      <c r="AS605" s="252">
        <v>0.34867066053695078</v>
      </c>
      <c r="AT605" s="252">
        <v>0.3581814642531212</v>
      </c>
      <c r="AU605" s="252"/>
      <c r="AV605" s="263"/>
      <c r="AW605" s="557">
        <f t="shared" si="214"/>
        <v>-5.8181464253121207E-2</v>
      </c>
      <c r="AX605" s="551"/>
      <c r="AY605" s="167"/>
      <c r="AZ605" s="167"/>
      <c r="BA605" s="296"/>
      <c r="BB605" s="167"/>
    </row>
    <row r="606" spans="1:56" s="2" customFormat="1" ht="17.05" customHeight="1" x14ac:dyDescent="0.4">
      <c r="A606" s="868" t="s">
        <v>865</v>
      </c>
      <c r="B606" s="868" t="s">
        <v>866</v>
      </c>
      <c r="C606" s="377" t="s">
        <v>867</v>
      </c>
      <c r="D606" s="383" t="s">
        <v>872</v>
      </c>
      <c r="E606" s="232"/>
      <c r="F606" s="948">
        <v>1.17</v>
      </c>
      <c r="G606" s="955"/>
      <c r="H606" s="638" t="s">
        <v>202</v>
      </c>
      <c r="I606" s="124"/>
      <c r="J606" s="124"/>
      <c r="K606" s="252">
        <f t="shared" si="216"/>
        <v>1.17</v>
      </c>
      <c r="L606" s="520">
        <f t="shared" si="217"/>
        <v>100</v>
      </c>
      <c r="M606" s="521">
        <f t="shared" si="218"/>
        <v>0</v>
      </c>
      <c r="N606" s="504">
        <f t="shared" si="215"/>
        <v>5</v>
      </c>
      <c r="O606" s="254"/>
      <c r="P606" s="534">
        <f t="shared" si="221"/>
        <v>0.19367586341320747</v>
      </c>
      <c r="Q606" s="227" t="s">
        <v>42</v>
      </c>
      <c r="R606" s="254"/>
      <c r="S606" s="305"/>
      <c r="T606" s="306"/>
      <c r="U606" s="90"/>
      <c r="V606" s="254"/>
      <c r="W606" s="254"/>
      <c r="X606" s="254"/>
      <c r="Y606" s="254"/>
      <c r="Z606" s="258">
        <v>4405</v>
      </c>
      <c r="AA606" s="259">
        <v>120.45829826828636</v>
      </c>
      <c r="AB606" s="260"/>
      <c r="AC606" s="260"/>
      <c r="AD606" s="260"/>
      <c r="AE606" s="260"/>
      <c r="AF606" s="260"/>
      <c r="AG606" s="260"/>
      <c r="AH606" s="121"/>
      <c r="AI606" s="373">
        <v>4208</v>
      </c>
      <c r="AJ606" s="373">
        <v>4115</v>
      </c>
      <c r="AK606" s="373">
        <v>4023</v>
      </c>
      <c r="AL606" s="342"/>
      <c r="AM606" s="371"/>
      <c r="AN606" s="373"/>
      <c r="AO606" s="292"/>
      <c r="AP606" s="295"/>
      <c r="AQ606" s="264">
        <v>0.19367586341320753</v>
      </c>
      <c r="AR606" s="292">
        <v>0.19245325395622639</v>
      </c>
      <c r="AS606" s="292">
        <v>0.1954744288415094</v>
      </c>
      <c r="AT606" s="292">
        <v>0.19821606177566034</v>
      </c>
      <c r="AU606" s="292"/>
      <c r="AV606" s="295"/>
      <c r="AW606" s="559">
        <f t="shared" si="214"/>
        <v>0.97178393822433962</v>
      </c>
      <c r="AX606" s="551"/>
      <c r="AY606" s="167"/>
      <c r="AZ606" s="167"/>
      <c r="BA606" s="296"/>
      <c r="BB606" s="167"/>
    </row>
    <row r="607" spans="1:56" s="2" customFormat="1" ht="17.05" customHeight="1" x14ac:dyDescent="0.4">
      <c r="A607" s="868" t="s">
        <v>865</v>
      </c>
      <c r="B607" s="868" t="s">
        <v>866</v>
      </c>
      <c r="C607" s="377" t="s">
        <v>867</v>
      </c>
      <c r="D607" s="383" t="s">
        <v>873</v>
      </c>
      <c r="E607" s="232"/>
      <c r="F607" s="948">
        <v>0.82</v>
      </c>
      <c r="G607" s="955"/>
      <c r="H607" s="638" t="s">
        <v>202</v>
      </c>
      <c r="I607" s="124"/>
      <c r="J607" s="124"/>
      <c r="K607" s="252">
        <f t="shared" si="216"/>
        <v>0.82</v>
      </c>
      <c r="L607" s="520">
        <f t="shared" si="217"/>
        <v>100</v>
      </c>
      <c r="M607" s="521">
        <f t="shared" si="218"/>
        <v>0</v>
      </c>
      <c r="N607" s="504">
        <f t="shared" si="215"/>
        <v>5</v>
      </c>
      <c r="O607" s="254"/>
      <c r="P607" s="534">
        <f t="shared" si="221"/>
        <v>0.34589489890592595</v>
      </c>
      <c r="Q607" s="227" t="s">
        <v>42</v>
      </c>
      <c r="R607" s="254"/>
      <c r="S607" s="305"/>
      <c r="T607" s="306"/>
      <c r="U607" s="90"/>
      <c r="V607" s="254"/>
      <c r="W607" s="254"/>
      <c r="X607" s="254"/>
      <c r="Y607" s="254"/>
      <c r="Z607" s="258">
        <v>7788</v>
      </c>
      <c r="AA607" s="259">
        <v>121.68172281413835</v>
      </c>
      <c r="AB607" s="260"/>
      <c r="AC607" s="260"/>
      <c r="AD607" s="260"/>
      <c r="AE607" s="260"/>
      <c r="AF607" s="260"/>
      <c r="AG607" s="260"/>
      <c r="AH607" s="121"/>
      <c r="AI607" s="373">
        <v>7666</v>
      </c>
      <c r="AJ607" s="373">
        <v>7544</v>
      </c>
      <c r="AK607" s="373">
        <v>7473</v>
      </c>
      <c r="AL607" s="342"/>
      <c r="AM607" s="371"/>
      <c r="AN607" s="373"/>
      <c r="AO607" s="292"/>
      <c r="AP607" s="295"/>
      <c r="AQ607" s="264">
        <v>0.34589489890592595</v>
      </c>
      <c r="AR607" s="292">
        <v>0.35402844324901234</v>
      </c>
      <c r="AS607" s="292">
        <v>0.36173064195209881</v>
      </c>
      <c r="AT607" s="292">
        <v>0.37153707521537038</v>
      </c>
      <c r="AU607" s="292"/>
      <c r="AV607" s="295"/>
      <c r="AW607" s="559">
        <f t="shared" si="214"/>
        <v>0.44846292478462957</v>
      </c>
      <c r="AX607" s="551"/>
      <c r="AY607" s="167"/>
      <c r="AZ607" s="167"/>
      <c r="BA607" s="296"/>
      <c r="BB607" s="167"/>
    </row>
    <row r="608" spans="1:56" s="2" customFormat="1" ht="17.05" customHeight="1" x14ac:dyDescent="0.4">
      <c r="A608" s="868" t="s">
        <v>865</v>
      </c>
      <c r="B608" s="868" t="s">
        <v>866</v>
      </c>
      <c r="C608" s="377" t="s">
        <v>867</v>
      </c>
      <c r="D608" s="383" t="s">
        <v>874</v>
      </c>
      <c r="E608" s="232"/>
      <c r="F608" s="948">
        <v>0.56000000000000005</v>
      </c>
      <c r="G608" s="955"/>
      <c r="H608" s="638" t="s">
        <v>202</v>
      </c>
      <c r="I608" s="124"/>
      <c r="J608" s="124"/>
      <c r="K608" s="252">
        <f t="shared" si="216"/>
        <v>0.56000000000000005</v>
      </c>
      <c r="L608" s="520">
        <f t="shared" si="217"/>
        <v>100</v>
      </c>
      <c r="M608" s="521">
        <f t="shared" si="218"/>
        <v>0</v>
      </c>
      <c r="N608" s="504">
        <f t="shared" si="215"/>
        <v>5</v>
      </c>
      <c r="O608" s="254"/>
      <c r="P608" s="534">
        <f t="shared" si="221"/>
        <v>0.27491063384486841</v>
      </c>
      <c r="Q608" s="227" t="s">
        <v>42</v>
      </c>
      <c r="R608" s="254"/>
      <c r="S608" s="305"/>
      <c r="T608" s="306"/>
      <c r="U608" s="90"/>
      <c r="V608" s="254"/>
      <c r="W608" s="254"/>
      <c r="X608" s="254"/>
      <c r="Y608" s="254"/>
      <c r="Z608" s="258">
        <v>6252</v>
      </c>
      <c r="AA608" s="259">
        <v>120.47022052992068</v>
      </c>
      <c r="AB608" s="260"/>
      <c r="AC608" s="260"/>
      <c r="AD608" s="260"/>
      <c r="AE608" s="260"/>
      <c r="AF608" s="260"/>
      <c r="AG608" s="260"/>
      <c r="AH608" s="121"/>
      <c r="AI608" s="373">
        <v>5972</v>
      </c>
      <c r="AJ608" s="373">
        <v>5840</v>
      </c>
      <c r="AK608" s="373">
        <v>5707</v>
      </c>
      <c r="AL608" s="342"/>
      <c r="AM608" s="371"/>
      <c r="AN608" s="373"/>
      <c r="AO608" s="292"/>
      <c r="AP608" s="295"/>
      <c r="AQ608" s="264">
        <v>0.27491063384486841</v>
      </c>
      <c r="AR608" s="292">
        <v>0.27315593862671056</v>
      </c>
      <c r="AS608" s="292">
        <v>0.27744234288157893</v>
      </c>
      <c r="AT608" s="292">
        <v>0.28121277023595398</v>
      </c>
      <c r="AU608" s="292"/>
      <c r="AV608" s="295"/>
      <c r="AW608" s="559">
        <f t="shared" si="214"/>
        <v>0.27878722976404607</v>
      </c>
      <c r="AX608" s="551"/>
      <c r="AY608" s="167"/>
      <c r="AZ608" s="167"/>
      <c r="BA608" s="296"/>
      <c r="BB608" s="167"/>
    </row>
    <row r="609" spans="1:227" s="2" customFormat="1" ht="17.05" customHeight="1" x14ac:dyDescent="0.4">
      <c r="A609" s="868" t="s">
        <v>865</v>
      </c>
      <c r="B609" s="868" t="s">
        <v>866</v>
      </c>
      <c r="C609" s="377" t="s">
        <v>867</v>
      </c>
      <c r="D609" s="383" t="s">
        <v>875</v>
      </c>
      <c r="E609" s="232"/>
      <c r="F609" s="948">
        <v>1.39</v>
      </c>
      <c r="G609" s="955"/>
      <c r="H609" s="638" t="s">
        <v>202</v>
      </c>
      <c r="I609" s="124"/>
      <c r="J609" s="124"/>
      <c r="K609" s="252">
        <f t="shared" si="216"/>
        <v>1.39</v>
      </c>
      <c r="L609" s="520">
        <f t="shared" si="217"/>
        <v>100</v>
      </c>
      <c r="M609" s="521">
        <f t="shared" si="218"/>
        <v>0</v>
      </c>
      <c r="N609" s="504">
        <f t="shared" si="215"/>
        <v>5</v>
      </c>
      <c r="O609" s="254"/>
      <c r="P609" s="534">
        <f t="shared" si="221"/>
        <v>0.21137140928032608</v>
      </c>
      <c r="Q609" s="227" t="s">
        <v>42</v>
      </c>
      <c r="R609" s="254"/>
      <c r="S609" s="305"/>
      <c r="T609" s="306"/>
      <c r="U609" s="90"/>
      <c r="V609" s="254"/>
      <c r="W609" s="254"/>
      <c r="X609" s="254"/>
      <c r="Y609" s="254"/>
      <c r="Z609" s="258">
        <v>4772</v>
      </c>
      <c r="AA609" s="259">
        <v>121.3536780077427</v>
      </c>
      <c r="AB609" s="260"/>
      <c r="AC609" s="260"/>
      <c r="AD609" s="260"/>
      <c r="AE609" s="260"/>
      <c r="AF609" s="260"/>
      <c r="AG609" s="260"/>
      <c r="AH609" s="121"/>
      <c r="AI609" s="261">
        <v>4649</v>
      </c>
      <c r="AJ609" s="261">
        <v>4531</v>
      </c>
      <c r="AK609" s="261">
        <v>4446</v>
      </c>
      <c r="AL609" s="342"/>
      <c r="AM609" s="371"/>
      <c r="AN609" s="261"/>
      <c r="AO609" s="252"/>
      <c r="AP609" s="263"/>
      <c r="AQ609" s="264">
        <v>0.21137140928032611</v>
      </c>
      <c r="AR609" s="252">
        <v>0.21414178459616845</v>
      </c>
      <c r="AS609" s="252">
        <v>0.21671642721437501</v>
      </c>
      <c r="AT609" s="252">
        <v>0.22051058491418479</v>
      </c>
      <c r="AU609" s="252"/>
      <c r="AV609" s="263"/>
      <c r="AW609" s="557">
        <f t="shared" si="214"/>
        <v>1.1694894150858151</v>
      </c>
      <c r="AX609" s="551"/>
      <c r="AY609" s="167"/>
      <c r="AZ609" s="167"/>
      <c r="BA609" s="296"/>
      <c r="BB609" s="167"/>
    </row>
    <row r="610" spans="1:227" s="2" customFormat="1" ht="17.05" customHeight="1" x14ac:dyDescent="0.4">
      <c r="A610" s="868" t="s">
        <v>865</v>
      </c>
      <c r="B610" s="868" t="s">
        <v>866</v>
      </c>
      <c r="C610" s="377" t="s">
        <v>867</v>
      </c>
      <c r="D610" s="383" t="s">
        <v>876</v>
      </c>
      <c r="E610" s="609"/>
      <c r="F610" s="1359">
        <v>1.67</v>
      </c>
      <c r="G610" s="1364"/>
      <c r="H610" s="428" t="s">
        <v>202</v>
      </c>
      <c r="I610" s="271"/>
      <c r="J610" s="271"/>
      <c r="K610" s="272">
        <f t="shared" si="216"/>
        <v>1.67</v>
      </c>
      <c r="L610" s="524">
        <f t="shared" si="217"/>
        <v>100</v>
      </c>
      <c r="M610" s="525">
        <f t="shared" si="218"/>
        <v>0</v>
      </c>
      <c r="N610" s="465">
        <f t="shared" si="215"/>
        <v>5</v>
      </c>
      <c r="O610" s="274"/>
      <c r="P610" s="537">
        <f t="shared" si="221"/>
        <v>0.31844787867174651</v>
      </c>
      <c r="Q610" s="273" t="s">
        <v>42</v>
      </c>
      <c r="R610" s="274"/>
      <c r="S610" s="275"/>
      <c r="T610" s="276"/>
      <c r="U610" s="111"/>
      <c r="V610" s="274"/>
      <c r="W610" s="274"/>
      <c r="X610" s="274"/>
      <c r="Y610" s="274"/>
      <c r="Z610" s="277">
        <v>7314</v>
      </c>
      <c r="AA610" s="278">
        <v>119.28629225682647</v>
      </c>
      <c r="AB610" s="279"/>
      <c r="AC610" s="279"/>
      <c r="AD610" s="279"/>
      <c r="AE610" s="279"/>
      <c r="AF610" s="279"/>
      <c r="AG610" s="279"/>
      <c r="AH610" s="280"/>
      <c r="AI610" s="388">
        <v>7203</v>
      </c>
      <c r="AJ610" s="388">
        <v>7091</v>
      </c>
      <c r="AK610" s="388">
        <v>7025</v>
      </c>
      <c r="AL610" s="389"/>
      <c r="AM610" s="390"/>
      <c r="AN610" s="388"/>
      <c r="AO610" s="272"/>
      <c r="AP610" s="282"/>
      <c r="AQ610" s="283">
        <v>0.31844787867174651</v>
      </c>
      <c r="AR610" s="272">
        <v>0.3263485299709612</v>
      </c>
      <c r="AS610" s="272">
        <v>0.33380965233350213</v>
      </c>
      <c r="AT610" s="272">
        <v>0.34312155988303517</v>
      </c>
      <c r="AU610" s="272"/>
      <c r="AV610" s="282"/>
      <c r="AW610" s="558">
        <f t="shared" si="214"/>
        <v>1.3268784401169649</v>
      </c>
      <c r="AX610" s="552"/>
      <c r="AY610" s="167"/>
      <c r="AZ610" s="167"/>
      <c r="BA610" s="296"/>
      <c r="BB610" s="167"/>
    </row>
    <row r="611" spans="1:227" s="2" customFormat="1" ht="17.05" customHeight="1" x14ac:dyDescent="0.4">
      <c r="A611" s="868" t="s">
        <v>865</v>
      </c>
      <c r="B611" s="868" t="s">
        <v>866</v>
      </c>
      <c r="C611" s="377" t="s">
        <v>867</v>
      </c>
      <c r="D611" s="383" t="s">
        <v>877</v>
      </c>
      <c r="E611" s="232"/>
      <c r="F611" s="948">
        <v>0.65</v>
      </c>
      <c r="G611" s="955"/>
      <c r="H611" s="638" t="s">
        <v>202</v>
      </c>
      <c r="I611" s="124"/>
      <c r="J611" s="124"/>
      <c r="K611" s="252">
        <f t="shared" si="216"/>
        <v>0.65</v>
      </c>
      <c r="L611" s="520">
        <f t="shared" si="217"/>
        <v>100</v>
      </c>
      <c r="M611" s="521">
        <f t="shared" si="218"/>
        <v>0</v>
      </c>
      <c r="N611" s="348">
        <f t="shared" si="215"/>
        <v>5</v>
      </c>
      <c r="O611" s="254"/>
      <c r="P611" s="534">
        <f t="shared" si="221"/>
        <v>0.37514886202530201</v>
      </c>
      <c r="Q611" s="227" t="s">
        <v>42</v>
      </c>
      <c r="R611" s="254"/>
      <c r="S611" s="305"/>
      <c r="T611" s="306"/>
      <c r="U611" s="90"/>
      <c r="V611" s="254"/>
      <c r="W611" s="254"/>
      <c r="X611" s="254"/>
      <c r="Y611" s="254"/>
      <c r="Z611" s="258">
        <v>8329</v>
      </c>
      <c r="AA611" s="259">
        <v>123.40078057860289</v>
      </c>
      <c r="AB611" s="260"/>
      <c r="AC611" s="260"/>
      <c r="AD611" s="260"/>
      <c r="AE611" s="260"/>
      <c r="AF611" s="260"/>
      <c r="AG611" s="260"/>
      <c r="AH611" s="121"/>
      <c r="AI611" s="373">
        <v>8226</v>
      </c>
      <c r="AJ611" s="373">
        <v>8098</v>
      </c>
      <c r="AK611" s="373">
        <v>8018</v>
      </c>
      <c r="AL611" s="342"/>
      <c r="AM611" s="371"/>
      <c r="AN611" s="373"/>
      <c r="AO611" s="292"/>
      <c r="AP611" s="295"/>
      <c r="AQ611" s="264">
        <v>0.37514886202530195</v>
      </c>
      <c r="AR611" s="292">
        <v>0.38505161473944932</v>
      </c>
      <c r="AS611" s="292">
        <v>0.39337577597081702</v>
      </c>
      <c r="AT611" s="292">
        <v>0.40366392415792185</v>
      </c>
      <c r="AU611" s="292"/>
      <c r="AV611" s="295"/>
      <c r="AW611" s="559">
        <f t="shared" si="214"/>
        <v>0.24633607584207817</v>
      </c>
      <c r="AX611" s="551"/>
      <c r="AY611" s="167"/>
      <c r="AZ611" s="167"/>
      <c r="BA611" s="296"/>
      <c r="BB611" s="167"/>
    </row>
    <row r="612" spans="1:227" s="2" customFormat="1" ht="17.05" customHeight="1" x14ac:dyDescent="0.4">
      <c r="A612" s="868" t="s">
        <v>865</v>
      </c>
      <c r="B612" s="868" t="s">
        <v>866</v>
      </c>
      <c r="C612" s="377" t="s">
        <v>867</v>
      </c>
      <c r="D612" s="383" t="s">
        <v>878</v>
      </c>
      <c r="E612" s="232"/>
      <c r="F612" s="948">
        <v>0.82</v>
      </c>
      <c r="G612" s="955"/>
      <c r="H612" s="638" t="s">
        <v>202</v>
      </c>
      <c r="I612" s="124"/>
      <c r="J612" s="124"/>
      <c r="K612" s="252">
        <f t="shared" si="216"/>
        <v>0.82</v>
      </c>
      <c r="L612" s="520">
        <f t="shared" si="217"/>
        <v>100</v>
      </c>
      <c r="M612" s="521">
        <f t="shared" si="218"/>
        <v>0</v>
      </c>
      <c r="N612" s="504">
        <f t="shared" si="215"/>
        <v>5</v>
      </c>
      <c r="O612" s="254"/>
      <c r="P612" s="534">
        <f t="shared" si="221"/>
        <v>0.11843295056365384</v>
      </c>
      <c r="Q612" s="227" t="s">
        <v>42</v>
      </c>
      <c r="R612" s="254"/>
      <c r="S612" s="305"/>
      <c r="T612" s="306"/>
      <c r="U612" s="90"/>
      <c r="V612" s="254"/>
      <c r="W612" s="254"/>
      <c r="X612" s="254"/>
      <c r="Y612" s="254"/>
      <c r="Z612" s="258">
        <v>2763</v>
      </c>
      <c r="AA612" s="259">
        <v>117.43533737267298</v>
      </c>
      <c r="AB612" s="260"/>
      <c r="AC612" s="260"/>
      <c r="AD612" s="260"/>
      <c r="AE612" s="260"/>
      <c r="AF612" s="260"/>
      <c r="AG612" s="260"/>
      <c r="AH612" s="121"/>
      <c r="AI612" s="261">
        <v>2743</v>
      </c>
      <c r="AJ612" s="261">
        <v>2703</v>
      </c>
      <c r="AK612" s="261">
        <v>2678</v>
      </c>
      <c r="AL612" s="342"/>
      <c r="AM612" s="371"/>
      <c r="AN612" s="261"/>
      <c r="AO612" s="252"/>
      <c r="AP612" s="263"/>
      <c r="AQ612" s="264">
        <v>0.11843295056365384</v>
      </c>
      <c r="AR612" s="252">
        <v>0.12242477543083334</v>
      </c>
      <c r="AS612" s="252">
        <v>0.12541789753519231</v>
      </c>
      <c r="AT612" s="252">
        <v>0.12899210476166664</v>
      </c>
      <c r="AU612" s="252"/>
      <c r="AV612" s="263"/>
      <c r="AW612" s="557">
        <f t="shared" si="214"/>
        <v>0.69100789523833328</v>
      </c>
      <c r="AX612" s="551"/>
      <c r="AY612" s="167"/>
      <c r="AZ612" s="167"/>
      <c r="BA612" s="296"/>
      <c r="BB612" s="167"/>
    </row>
    <row r="613" spans="1:227" s="2" customFormat="1" ht="17.05" customHeight="1" x14ac:dyDescent="0.4">
      <c r="A613" s="868" t="s">
        <v>38</v>
      </c>
      <c r="B613" s="868" t="s">
        <v>80</v>
      </c>
      <c r="C613" s="211" t="s">
        <v>109</v>
      </c>
      <c r="D613" s="16" t="s">
        <v>110</v>
      </c>
      <c r="E613" s="19"/>
      <c r="F613" s="178"/>
      <c r="G613" s="177"/>
      <c r="H613" s="177">
        <v>1.28</v>
      </c>
      <c r="I613" s="177"/>
      <c r="J613" s="177"/>
      <c r="K613" s="179">
        <f>SUM(F613:J613)</f>
        <v>1.28</v>
      </c>
      <c r="L613" s="518">
        <f t="shared" ref="L613:L630" si="222">IF(K613&gt;0,IF(ISNUMBER(F613),F613,0)/K613*100,"")</f>
        <v>0</v>
      </c>
      <c r="M613" s="667">
        <f t="shared" ref="M613:M630" si="223">IF(K613&gt;0,(IF(ISNUMBER(G613),G613,0)+IF(ISNUMBER(H613),H613,0))/K613*100,"")</f>
        <v>100</v>
      </c>
      <c r="N613" s="504">
        <f t="shared" si="215"/>
        <v>1</v>
      </c>
      <c r="O613" s="510"/>
      <c r="P613" s="177"/>
      <c r="Q613" s="708"/>
      <c r="R613" s="58"/>
      <c r="S613" s="716"/>
      <c r="T613" s="733"/>
      <c r="U613" s="613"/>
      <c r="V613" s="613">
        <v>83.3</v>
      </c>
      <c r="W613" s="613"/>
      <c r="X613" s="613"/>
      <c r="Y613" s="613"/>
      <c r="Z613" s="752">
        <v>11882</v>
      </c>
      <c r="AA613" s="755">
        <f>P613/Z613*1000000/365*1000</f>
        <v>0</v>
      </c>
      <c r="AB613" s="174"/>
      <c r="AC613" s="174"/>
      <c r="AD613" s="364"/>
      <c r="AE613" s="174"/>
      <c r="AF613" s="174"/>
      <c r="AG613" s="174"/>
      <c r="AH613" s="1051"/>
      <c r="AI613" s="58"/>
      <c r="AJ613" s="58"/>
      <c r="AK613" s="58"/>
      <c r="AL613" s="1051"/>
      <c r="AM613" s="177"/>
      <c r="AN613" s="177"/>
      <c r="AO613" s="177"/>
      <c r="AP613" s="177"/>
      <c r="AQ613" s="178"/>
      <c r="AR613" s="177"/>
      <c r="AS613" s="177"/>
      <c r="AT613" s="177"/>
      <c r="AU613" s="177"/>
      <c r="AV613" s="177"/>
      <c r="AW613" s="177"/>
      <c r="AX613" s="821"/>
      <c r="AY613" s="127"/>
      <c r="AZ613" s="127"/>
      <c r="BA613" s="127"/>
      <c r="BB613" s="127"/>
      <c r="BC613" t="s">
        <v>1784</v>
      </c>
      <c r="BD613" s="90" t="s">
        <v>1785</v>
      </c>
      <c r="BE613" s="90"/>
      <c r="BF613" s="90"/>
      <c r="BG613" s="90"/>
      <c r="BH613" s="90"/>
      <c r="BI613" s="90"/>
      <c r="BJ613" s="90"/>
      <c r="BK613" s="90"/>
      <c r="BL613" s="90"/>
      <c r="BM613" s="90"/>
      <c r="BN613" s="90"/>
      <c r="BO613" s="90"/>
      <c r="BP613" s="90"/>
      <c r="BQ613" s="90"/>
      <c r="BR613" s="90"/>
      <c r="BS613" s="90"/>
      <c r="BT613" s="90"/>
      <c r="BU613" s="90"/>
      <c r="BV613" s="90"/>
      <c r="BW613" s="90"/>
      <c r="BX613" s="90"/>
      <c r="BY613" s="90"/>
      <c r="BZ613" s="90"/>
      <c r="CA613" s="90"/>
      <c r="CB613" s="90"/>
      <c r="CC613" s="90"/>
      <c r="CD613" s="90"/>
      <c r="CE613" s="90"/>
      <c r="CF613" s="90"/>
      <c r="CG613" s="90"/>
      <c r="CH613" s="90"/>
      <c r="CI613" s="90"/>
      <c r="CJ613" s="90"/>
      <c r="CK613" s="90"/>
      <c r="CL613" s="90"/>
      <c r="CM613" s="90"/>
      <c r="CN613" s="90"/>
      <c r="CO613" s="90"/>
      <c r="CP613" s="90"/>
      <c r="CQ613" s="90"/>
      <c r="CR613" s="90"/>
      <c r="CS613" s="90"/>
      <c r="CT613" s="90"/>
      <c r="CU613" s="90"/>
      <c r="CV613" s="90"/>
      <c r="CW613" s="90"/>
      <c r="CX613" s="90"/>
      <c r="CY613" s="90"/>
      <c r="CZ613" s="90"/>
      <c r="DA613" s="90"/>
      <c r="DB613" s="90"/>
      <c r="DC613" s="90"/>
      <c r="DD613" s="90"/>
      <c r="DE613" s="90"/>
      <c r="DF613" s="90"/>
      <c r="DG613" s="90"/>
      <c r="DH613" s="90"/>
      <c r="DI613" s="90"/>
      <c r="DJ613" s="90"/>
      <c r="DK613" s="90"/>
      <c r="DL613" s="90"/>
      <c r="DM613" s="90"/>
      <c r="DN613" s="90"/>
      <c r="DO613" s="90"/>
      <c r="DP613" s="90"/>
      <c r="DQ613" s="90"/>
      <c r="DR613" s="90"/>
      <c r="DS613" s="90"/>
      <c r="DT613" s="90"/>
      <c r="DU613" s="90"/>
      <c r="DV613" s="90"/>
      <c r="DW613" s="90"/>
      <c r="DX613" s="90"/>
      <c r="DY613" s="90"/>
      <c r="DZ613" s="90"/>
      <c r="EA613" s="90"/>
      <c r="EB613" s="90"/>
      <c r="EC613" s="90"/>
      <c r="ED613" s="90"/>
      <c r="EE613" s="90"/>
      <c r="EF613" s="90"/>
      <c r="EG613" s="90"/>
      <c r="EH613" s="90"/>
      <c r="EI613" s="90"/>
      <c r="EJ613" s="90"/>
      <c r="EK613" s="90"/>
      <c r="EL613" s="90"/>
      <c r="EM613" s="90"/>
      <c r="EN613" s="90"/>
      <c r="EO613" s="90"/>
      <c r="EP613" s="90"/>
      <c r="EQ613" s="90"/>
      <c r="ER613" s="90"/>
      <c r="ES613" s="90"/>
      <c r="ET613" s="90"/>
      <c r="EU613" s="90"/>
      <c r="EV613" s="90"/>
      <c r="EW613" s="90"/>
      <c r="EX613" s="90"/>
      <c r="EY613" s="90"/>
      <c r="EZ613" s="90"/>
      <c r="FA613" s="90"/>
      <c r="FB613" s="90"/>
      <c r="FC613" s="90"/>
      <c r="FD613" s="90"/>
      <c r="FE613" s="90"/>
      <c r="FF613" s="90"/>
      <c r="FG613" s="90"/>
      <c r="FH613" s="90"/>
      <c r="FI613" s="90"/>
      <c r="FJ613" s="90"/>
      <c r="FK613" s="90"/>
      <c r="FL613" s="90"/>
      <c r="FM613" s="90"/>
      <c r="FN613" s="90"/>
      <c r="FO613" s="90"/>
      <c r="FP613" s="90"/>
      <c r="FQ613" s="90"/>
      <c r="FR613" s="90"/>
      <c r="FS613" s="90"/>
      <c r="FT613" s="90"/>
      <c r="FU613" s="90"/>
      <c r="FV613" s="90"/>
      <c r="FW613" s="90"/>
      <c r="FX613" s="90"/>
      <c r="FY613" s="90"/>
      <c r="FZ613" s="90"/>
      <c r="GA613" s="90"/>
      <c r="GB613" s="90"/>
      <c r="GC613" s="90"/>
      <c r="GD613" s="90"/>
      <c r="GE613" s="90"/>
      <c r="GF613" s="90"/>
      <c r="GG613" s="90"/>
      <c r="GH613" s="90"/>
      <c r="GI613" s="90"/>
      <c r="GJ613" s="90"/>
      <c r="GK613" s="90"/>
      <c r="GL613" s="90"/>
      <c r="GM613" s="90"/>
      <c r="GN613" s="90"/>
      <c r="GO613" s="90"/>
      <c r="GP613" s="90"/>
      <c r="GQ613" s="90"/>
      <c r="GR613" s="90"/>
      <c r="GS613" s="90"/>
      <c r="GT613" s="90"/>
      <c r="GU613" s="90"/>
      <c r="GV613" s="90"/>
      <c r="GW613" s="90"/>
      <c r="GX613" s="90"/>
      <c r="GY613" s="90"/>
      <c r="GZ613" s="90"/>
      <c r="HA613" s="90"/>
      <c r="HB613" s="90"/>
      <c r="HC613" s="90"/>
      <c r="HD613" s="90"/>
      <c r="HE613" s="90"/>
      <c r="HF613" s="90"/>
      <c r="HG613" s="90"/>
      <c r="HH613" s="90"/>
      <c r="HI613" s="90"/>
      <c r="HJ613" s="90"/>
      <c r="HK613" s="90"/>
      <c r="HL613" s="90"/>
      <c r="HM613" s="90"/>
      <c r="HN613" s="90"/>
      <c r="HO613" s="90"/>
      <c r="HP613" s="90"/>
      <c r="HQ613" s="90"/>
      <c r="HR613" s="90"/>
      <c r="HS613" s="90"/>
    </row>
    <row r="614" spans="1:227" s="2" customFormat="1" ht="17.05" customHeight="1" x14ac:dyDescent="0.4">
      <c r="A614" s="868" t="s">
        <v>38</v>
      </c>
      <c r="B614" s="868" t="s">
        <v>80</v>
      </c>
      <c r="C614" s="211" t="s">
        <v>109</v>
      </c>
      <c r="D614" s="57" t="s">
        <v>111</v>
      </c>
      <c r="E614" s="58"/>
      <c r="F614" s="219"/>
      <c r="G614" s="124"/>
      <c r="H614" s="124">
        <v>1.0189999999999999</v>
      </c>
      <c r="I614" s="124"/>
      <c r="J614" s="124"/>
      <c r="K614" s="179">
        <f>SUM(F614:J614)</f>
        <v>1.0189999999999999</v>
      </c>
      <c r="L614" s="518">
        <f t="shared" si="222"/>
        <v>0</v>
      </c>
      <c r="M614" s="667">
        <f t="shared" si="223"/>
        <v>100</v>
      </c>
      <c r="N614" s="504">
        <f t="shared" si="215"/>
        <v>1</v>
      </c>
      <c r="O614" s="510"/>
      <c r="P614" s="177"/>
      <c r="Q614" s="708"/>
      <c r="R614" s="58"/>
      <c r="S614" s="716"/>
      <c r="T614" s="733"/>
      <c r="U614" s="613"/>
      <c r="V614" s="613"/>
      <c r="W614" s="613"/>
      <c r="X614" s="613"/>
      <c r="Y614" s="613"/>
      <c r="Z614" s="752">
        <v>4413</v>
      </c>
      <c r="AA614" s="755">
        <f>P614/Z614*1000000/365*1000</f>
        <v>0</v>
      </c>
      <c r="AB614" s="174"/>
      <c r="AC614" s="174"/>
      <c r="AD614" s="364"/>
      <c r="AE614" s="174"/>
      <c r="AF614" s="174"/>
      <c r="AG614" s="174"/>
      <c r="AH614" s="1051"/>
      <c r="AI614" s="58"/>
      <c r="AJ614" s="58"/>
      <c r="AK614" s="58"/>
      <c r="AL614" s="1051"/>
      <c r="AM614" s="177"/>
      <c r="AN614" s="177"/>
      <c r="AO614" s="177"/>
      <c r="AP614" s="177"/>
      <c r="AQ614" s="178"/>
      <c r="AR614" s="177"/>
      <c r="AS614" s="177"/>
      <c r="AT614" s="177"/>
      <c r="AU614" s="177"/>
      <c r="AV614" s="177"/>
      <c r="AW614" s="177"/>
      <c r="AX614" s="821"/>
      <c r="AY614" s="127"/>
      <c r="AZ614" s="127"/>
      <c r="BA614" s="127"/>
      <c r="BB614" s="127"/>
      <c r="BC614" s="90" t="s">
        <v>1781</v>
      </c>
      <c r="BD614" s="90" t="s">
        <v>1782</v>
      </c>
      <c r="BE614" s="90"/>
      <c r="BF614" s="90"/>
      <c r="BG614" s="90"/>
      <c r="BH614" s="90"/>
      <c r="BI614" s="90"/>
      <c r="BJ614" s="90"/>
      <c r="BK614" s="90"/>
      <c r="BL614" s="90"/>
      <c r="BM614" s="90"/>
      <c r="BN614" s="90"/>
      <c r="BO614" s="90"/>
      <c r="BP614" s="90"/>
      <c r="BQ614" s="90"/>
      <c r="BR614" s="90"/>
      <c r="BS614" s="90"/>
      <c r="BT614" s="90"/>
      <c r="BU614" s="90"/>
      <c r="BV614" s="90"/>
      <c r="BW614" s="90"/>
      <c r="BX614" s="90"/>
      <c r="BY614" s="90"/>
      <c r="BZ614" s="90"/>
      <c r="CA614" s="90"/>
      <c r="CB614" s="90"/>
      <c r="CC614" s="90"/>
      <c r="CD614" s="90"/>
      <c r="CE614" s="90"/>
      <c r="CF614" s="90"/>
      <c r="CG614" s="90"/>
      <c r="CH614" s="90"/>
      <c r="CI614" s="90"/>
      <c r="CJ614" s="90"/>
      <c r="CK614" s="90"/>
      <c r="CL614" s="90"/>
      <c r="CM614" s="90"/>
      <c r="CN614" s="90"/>
      <c r="CO614" s="90"/>
      <c r="CP614" s="90"/>
      <c r="CQ614" s="90"/>
      <c r="CR614" s="90"/>
      <c r="CS614" s="90"/>
      <c r="CT614" s="90"/>
      <c r="CU614" s="90"/>
      <c r="CV614" s="90"/>
      <c r="CW614" s="90"/>
      <c r="CX614" s="90"/>
      <c r="CY614" s="90"/>
      <c r="CZ614" s="90"/>
      <c r="DA614" s="90"/>
      <c r="DB614" s="90"/>
      <c r="DC614" s="90"/>
      <c r="DD614" s="90"/>
      <c r="DE614" s="90"/>
      <c r="DF614" s="90"/>
      <c r="DG614" s="90"/>
      <c r="DH614" s="90"/>
      <c r="DI614" s="90"/>
      <c r="DJ614" s="90"/>
      <c r="DK614" s="90"/>
      <c r="DL614" s="90"/>
      <c r="DM614" s="90"/>
      <c r="DN614" s="90"/>
      <c r="DO614" s="90"/>
      <c r="DP614" s="90"/>
      <c r="DQ614" s="90"/>
      <c r="DR614" s="90"/>
      <c r="DS614" s="90"/>
      <c r="DT614" s="90"/>
      <c r="DU614" s="90"/>
      <c r="DV614" s="90"/>
      <c r="DW614" s="90"/>
      <c r="DX614" s="90"/>
      <c r="DY614" s="90"/>
      <c r="DZ614" s="90"/>
      <c r="EA614" s="90"/>
      <c r="EB614" s="90"/>
      <c r="EC614" s="90"/>
      <c r="ED614" s="90"/>
      <c r="EE614" s="90"/>
      <c r="EF614" s="90"/>
      <c r="EG614" s="90"/>
      <c r="EH614" s="90"/>
      <c r="EI614" s="90"/>
      <c r="EJ614" s="90"/>
      <c r="EK614" s="90"/>
      <c r="EL614" s="90"/>
      <c r="EM614" s="90"/>
      <c r="EN614" s="90"/>
      <c r="EO614" s="90"/>
      <c r="EP614" s="90"/>
      <c r="EQ614" s="90"/>
      <c r="ER614" s="90"/>
      <c r="ES614" s="90"/>
      <c r="ET614" s="90"/>
      <c r="EU614" s="90"/>
      <c r="EV614" s="90"/>
      <c r="EW614" s="90"/>
      <c r="EX614" s="90"/>
      <c r="EY614" s="90"/>
      <c r="EZ614" s="90"/>
      <c r="FA614" s="90"/>
      <c r="FB614" s="90"/>
      <c r="FC614" s="90"/>
      <c r="FD614" s="90"/>
      <c r="FE614" s="90"/>
      <c r="FF614" s="90"/>
      <c r="FG614" s="90"/>
      <c r="FH614" s="90"/>
      <c r="FI614" s="90"/>
      <c r="FJ614" s="90"/>
      <c r="FK614" s="90"/>
      <c r="FL614" s="90"/>
      <c r="FM614" s="90"/>
      <c r="FN614" s="90"/>
      <c r="FO614" s="90"/>
      <c r="FP614" s="90"/>
      <c r="FQ614" s="90"/>
      <c r="FR614" s="90"/>
      <c r="FS614" s="90"/>
      <c r="FT614" s="90"/>
      <c r="FU614" s="90"/>
      <c r="FV614" s="90"/>
      <c r="FW614" s="90"/>
      <c r="FX614" s="90"/>
      <c r="FY614" s="90"/>
      <c r="FZ614" s="90"/>
      <c r="GA614" s="90"/>
      <c r="GB614" s="90"/>
      <c r="GC614" s="90"/>
      <c r="GD614" s="90"/>
      <c r="GE614" s="90"/>
      <c r="GF614" s="90"/>
      <c r="GG614" s="90"/>
      <c r="GH614" s="90"/>
      <c r="GI614" s="90"/>
      <c r="GJ614" s="90"/>
      <c r="GK614" s="90"/>
      <c r="GL614" s="90"/>
      <c r="GM614" s="90"/>
      <c r="GN614" s="90"/>
      <c r="GO614" s="90"/>
      <c r="GP614" s="90"/>
      <c r="GQ614" s="90"/>
      <c r="GR614" s="90"/>
      <c r="GS614" s="90"/>
      <c r="GT614" s="90"/>
      <c r="GU614" s="90"/>
      <c r="GV614" s="90"/>
      <c r="GW614" s="90"/>
      <c r="GX614" s="90"/>
      <c r="GY614" s="90"/>
      <c r="GZ614" s="90"/>
      <c r="HA614" s="90"/>
      <c r="HB614" s="90"/>
      <c r="HC614" s="90"/>
      <c r="HD614" s="90"/>
      <c r="HE614" s="90"/>
      <c r="HF614" s="90"/>
      <c r="HG614" s="90"/>
      <c r="HH614" s="90"/>
      <c r="HI614" s="90"/>
      <c r="HJ614" s="90"/>
      <c r="HK614" s="90"/>
      <c r="HL614" s="90"/>
      <c r="HM614" s="90"/>
      <c r="HN614" s="90"/>
      <c r="HO614" s="90"/>
      <c r="HP614" s="90"/>
      <c r="HQ614" s="90"/>
      <c r="HR614" s="90"/>
      <c r="HS614" s="90"/>
    </row>
    <row r="615" spans="1:227" s="2" customFormat="1" ht="17.05" customHeight="1" x14ac:dyDescent="0.4">
      <c r="A615" s="868" t="s">
        <v>38</v>
      </c>
      <c r="B615" s="868" t="s">
        <v>80</v>
      </c>
      <c r="C615" s="211" t="s">
        <v>109</v>
      </c>
      <c r="D615" s="57" t="s">
        <v>112</v>
      </c>
      <c r="E615" s="58"/>
      <c r="F615" s="219"/>
      <c r="G615" s="124"/>
      <c r="H615" s="124">
        <v>4.7E-2</v>
      </c>
      <c r="I615" s="124"/>
      <c r="J615" s="124"/>
      <c r="K615" s="179">
        <f>SUM(F615:J615)</f>
        <v>4.7E-2</v>
      </c>
      <c r="L615" s="518">
        <f t="shared" si="222"/>
        <v>0</v>
      </c>
      <c r="M615" s="667">
        <f t="shared" si="223"/>
        <v>100</v>
      </c>
      <c r="N615" s="504">
        <f t="shared" si="215"/>
        <v>2</v>
      </c>
      <c r="O615" s="510"/>
      <c r="P615" s="177">
        <f>[1]JH_2015!L60/1000000</f>
        <v>5.7770000000000002E-2</v>
      </c>
      <c r="Q615" s="708"/>
      <c r="R615" s="58" t="s">
        <v>42</v>
      </c>
      <c r="S615" s="716">
        <f>+T615/P615</f>
        <v>0</v>
      </c>
      <c r="T615" s="733">
        <f>[1]JH_2015!V60/1000000</f>
        <v>0</v>
      </c>
      <c r="U615" s="613">
        <v>95.31</v>
      </c>
      <c r="V615" s="613">
        <v>86.3</v>
      </c>
      <c r="W615" s="613"/>
      <c r="X615" s="613"/>
      <c r="Y615" s="613"/>
      <c r="Z615" s="752">
        <v>1235</v>
      </c>
      <c r="AA615" s="755">
        <f>P615/Z615*1000000/365*1000</f>
        <v>128.15706283622649</v>
      </c>
      <c r="AB615" s="174"/>
      <c r="AC615" s="174"/>
      <c r="AD615" s="364"/>
      <c r="AE615" s="174"/>
      <c r="AF615" s="174"/>
      <c r="AG615" s="174"/>
      <c r="AH615" s="786">
        <f>K615</f>
        <v>4.7E-2</v>
      </c>
      <c r="AI615" s="708"/>
      <c r="AJ615" s="708"/>
      <c r="AK615" s="708"/>
      <c r="AL615" s="792"/>
      <c r="AM615" s="177">
        <v>5.2999999999999999E-2</v>
      </c>
      <c r="AN615" s="179">
        <v>0.06</v>
      </c>
      <c r="AO615" s="177">
        <f>AVERAGE(AN615,AP615)</f>
        <v>7.4499999999999997E-2</v>
      </c>
      <c r="AP615" s="179">
        <v>8.8999999999999996E-2</v>
      </c>
      <c r="AQ615" s="178">
        <f>AM615</f>
        <v>5.2999999999999999E-2</v>
      </c>
      <c r="AR615" s="179">
        <v>6.3E-2</v>
      </c>
      <c r="AS615" s="177">
        <f>AVERAGE(AR615,AT615)</f>
        <v>7.400000000000001E-2</v>
      </c>
      <c r="AT615" s="177">
        <v>8.5000000000000006E-2</v>
      </c>
      <c r="AU615" s="177"/>
      <c r="AV615" s="179">
        <v>0.114</v>
      </c>
      <c r="AW615" s="179"/>
      <c r="AX615" s="547">
        <v>-6.0999999999999999E-2</v>
      </c>
      <c r="AY615" s="127"/>
      <c r="AZ615" s="127"/>
      <c r="BA615" s="127"/>
      <c r="BB615" s="127"/>
      <c r="BC615" s="90"/>
      <c r="BD615" s="90"/>
      <c r="BE615" s="90"/>
      <c r="BF615" s="90"/>
      <c r="BG615" s="90"/>
      <c r="BH615" s="90"/>
      <c r="BI615" s="90"/>
      <c r="BJ615" s="90"/>
      <c r="BK615" s="90"/>
      <c r="BL615" s="90"/>
      <c r="BM615" s="90"/>
      <c r="BN615" s="90"/>
      <c r="BO615" s="90"/>
      <c r="BP615" s="90"/>
      <c r="BQ615" s="90"/>
      <c r="BR615" s="90"/>
      <c r="BS615" s="90"/>
      <c r="BT615" s="90"/>
      <c r="BU615" s="90"/>
      <c r="BV615" s="90"/>
      <c r="BW615" s="90"/>
      <c r="BX615" s="90"/>
      <c r="BY615" s="90"/>
      <c r="BZ615" s="90"/>
      <c r="CA615" s="90"/>
      <c r="CB615" s="90"/>
      <c r="CC615" s="90"/>
      <c r="CD615" s="90"/>
      <c r="CE615" s="90"/>
      <c r="CF615" s="90"/>
      <c r="CG615" s="90"/>
      <c r="CH615" s="90"/>
      <c r="CI615" s="90"/>
      <c r="CJ615" s="90"/>
      <c r="CK615" s="90"/>
      <c r="CL615" s="90"/>
      <c r="CM615" s="90"/>
      <c r="CN615" s="90"/>
      <c r="CO615" s="90"/>
      <c r="CP615" s="90"/>
      <c r="CQ615" s="90"/>
      <c r="CR615" s="90"/>
      <c r="CS615" s="90"/>
      <c r="CT615" s="90"/>
      <c r="CU615" s="90"/>
      <c r="CV615" s="90"/>
      <c r="CW615" s="90"/>
      <c r="CX615" s="90"/>
      <c r="CY615" s="90"/>
      <c r="CZ615" s="90"/>
      <c r="DA615" s="90"/>
      <c r="DB615" s="90"/>
      <c r="DC615" s="90"/>
      <c r="DD615" s="90"/>
      <c r="DE615" s="90"/>
      <c r="DF615" s="90"/>
      <c r="DG615" s="90"/>
      <c r="DH615" s="90"/>
      <c r="DI615" s="90"/>
      <c r="DJ615" s="90"/>
      <c r="DK615" s="90"/>
      <c r="DL615" s="90"/>
      <c r="DM615" s="90"/>
      <c r="DN615" s="90"/>
      <c r="DO615" s="90"/>
      <c r="DP615" s="90"/>
      <c r="DQ615" s="90"/>
      <c r="DR615" s="90"/>
      <c r="DS615" s="90"/>
      <c r="DT615" s="90"/>
      <c r="DU615" s="90"/>
      <c r="DV615" s="90"/>
      <c r="DW615" s="90"/>
      <c r="DX615" s="90"/>
      <c r="DY615" s="90"/>
      <c r="DZ615" s="90"/>
      <c r="EA615" s="90"/>
      <c r="EB615" s="90"/>
      <c r="EC615" s="90"/>
      <c r="ED615" s="90"/>
      <c r="EE615" s="90"/>
      <c r="EF615" s="90"/>
      <c r="EG615" s="90"/>
      <c r="EH615" s="90"/>
      <c r="EI615" s="90"/>
      <c r="EJ615" s="90"/>
      <c r="EK615" s="90"/>
      <c r="EL615" s="90"/>
      <c r="EM615" s="90"/>
      <c r="EN615" s="90"/>
      <c r="EO615" s="90"/>
      <c r="EP615" s="90"/>
      <c r="EQ615" s="90"/>
      <c r="ER615" s="90"/>
      <c r="ES615" s="90"/>
      <c r="ET615" s="90"/>
      <c r="EU615" s="90"/>
      <c r="EV615" s="90"/>
      <c r="EW615" s="90"/>
      <c r="EX615" s="90"/>
      <c r="EY615" s="90"/>
      <c r="EZ615" s="90"/>
      <c r="FA615" s="90"/>
      <c r="FB615" s="90"/>
      <c r="FC615" s="90"/>
      <c r="FD615" s="90"/>
      <c r="FE615" s="90"/>
      <c r="FF615" s="90"/>
      <c r="FG615" s="90"/>
      <c r="FH615" s="90"/>
      <c r="FI615" s="90"/>
      <c r="FJ615" s="90"/>
      <c r="FK615" s="90"/>
      <c r="FL615" s="90"/>
      <c r="FM615" s="90"/>
      <c r="FN615" s="90"/>
      <c r="FO615" s="90"/>
      <c r="FP615" s="90"/>
      <c r="FQ615" s="90"/>
      <c r="FR615" s="90"/>
      <c r="FS615" s="90"/>
      <c r="FT615" s="90"/>
      <c r="FU615" s="90"/>
      <c r="FV615" s="90"/>
      <c r="FW615" s="90"/>
      <c r="FX615" s="90"/>
      <c r="FY615" s="90"/>
      <c r="FZ615" s="90"/>
      <c r="GA615" s="90"/>
      <c r="GB615" s="90"/>
      <c r="GC615" s="90"/>
      <c r="GD615" s="90"/>
      <c r="GE615" s="90"/>
      <c r="GF615" s="90"/>
      <c r="GG615" s="90"/>
      <c r="GH615" s="90"/>
      <c r="GI615" s="90"/>
      <c r="GJ615" s="90"/>
      <c r="GK615" s="90"/>
      <c r="GL615" s="90"/>
      <c r="GM615" s="90"/>
      <c r="GN615" s="90"/>
      <c r="GO615" s="90"/>
      <c r="GP615" s="90"/>
      <c r="GQ615" s="90"/>
      <c r="GR615" s="90"/>
      <c r="GS615" s="90"/>
      <c r="GT615" s="90"/>
      <c r="GU615" s="90"/>
      <c r="GV615" s="90"/>
      <c r="GW615" s="90"/>
      <c r="GX615" s="90"/>
      <c r="GY615" s="90"/>
      <c r="GZ615" s="90"/>
      <c r="HA615" s="90"/>
      <c r="HB615" s="90"/>
      <c r="HC615" s="90"/>
      <c r="HD615" s="90"/>
      <c r="HE615" s="90"/>
      <c r="HF615" s="90"/>
      <c r="HG615" s="90"/>
      <c r="HH615" s="90"/>
      <c r="HI615" s="90"/>
      <c r="HJ615" s="90"/>
      <c r="HK615" s="90"/>
      <c r="HL615" s="90"/>
      <c r="HM615" s="90"/>
      <c r="HN615" s="90"/>
      <c r="HO615" s="90"/>
      <c r="HP615" s="90"/>
      <c r="HQ615" s="90"/>
      <c r="HR615" s="90"/>
      <c r="HS615" s="90"/>
    </row>
    <row r="616" spans="1:227" s="2" customFormat="1" ht="17.05" customHeight="1" x14ac:dyDescent="0.4">
      <c r="A616" s="868" t="s">
        <v>38</v>
      </c>
      <c r="B616" s="868" t="s">
        <v>80</v>
      </c>
      <c r="C616" s="211" t="s">
        <v>109</v>
      </c>
      <c r="D616" s="16" t="s">
        <v>113</v>
      </c>
      <c r="E616" s="19"/>
      <c r="F616" s="178"/>
      <c r="G616" s="177"/>
      <c r="H616" s="177">
        <v>9.5000000000000001E-2</v>
      </c>
      <c r="I616" s="177"/>
      <c r="J616" s="177"/>
      <c r="K616" s="179">
        <f>SUM(F616:J616)</f>
        <v>9.5000000000000001E-2</v>
      </c>
      <c r="L616" s="518">
        <f t="shared" si="222"/>
        <v>0</v>
      </c>
      <c r="M616" s="667">
        <f t="shared" si="223"/>
        <v>100</v>
      </c>
      <c r="N616" s="504">
        <f t="shared" si="215"/>
        <v>3</v>
      </c>
      <c r="O616" s="510"/>
      <c r="P616" s="177">
        <f>[1]JH_2015!L61/1000000</f>
        <v>4.97673E-2</v>
      </c>
      <c r="Q616" s="708"/>
      <c r="R616" s="58" t="s">
        <v>42</v>
      </c>
      <c r="S616" s="716">
        <f>+T616/P616</f>
        <v>0</v>
      </c>
      <c r="T616" s="733">
        <f>[1]JH_2015!V61/1000000</f>
        <v>0</v>
      </c>
      <c r="U616" s="613">
        <v>90.52</v>
      </c>
      <c r="V616" s="613">
        <v>49.3</v>
      </c>
      <c r="W616" s="613"/>
      <c r="X616" s="613"/>
      <c r="Y616" s="613"/>
      <c r="Z616" s="752">
        <v>666</v>
      </c>
      <c r="AA616" s="755">
        <f>P616/Z616*1000000/365*1000</f>
        <v>204.72787856349501</v>
      </c>
      <c r="AB616" s="174"/>
      <c r="AC616" s="174"/>
      <c r="AD616" s="364"/>
      <c r="AE616" s="174"/>
      <c r="AF616" s="174"/>
      <c r="AG616" s="174"/>
      <c r="AH616" s="786">
        <f>K616</f>
        <v>9.5000000000000001E-2</v>
      </c>
      <c r="AI616" s="708"/>
      <c r="AJ616" s="708"/>
      <c r="AK616" s="708"/>
      <c r="AL616" s="792"/>
      <c r="AM616" s="177">
        <v>7.0000000000000007E-2</v>
      </c>
      <c r="AN616" s="177">
        <v>7.3999999999999996E-2</v>
      </c>
      <c r="AO616" s="177">
        <f>AVERAGE(AN616,AP616)</f>
        <v>8.249999999999999E-2</v>
      </c>
      <c r="AP616" s="177">
        <v>9.0999999999999998E-2</v>
      </c>
      <c r="AQ616" s="178">
        <f>AM616</f>
        <v>7.0000000000000007E-2</v>
      </c>
      <c r="AR616" s="177">
        <v>7.9000000000000001E-2</v>
      </c>
      <c r="AS616" s="177">
        <f>AVERAGE(AR616,AT616)</f>
        <v>8.7499999999999994E-2</v>
      </c>
      <c r="AT616" s="177">
        <v>9.6000000000000002E-2</v>
      </c>
      <c r="AU616" s="177"/>
      <c r="AV616" s="177">
        <v>0.11700000000000001</v>
      </c>
      <c r="AW616" s="177"/>
      <c r="AX616" s="821">
        <v>-2.1999999999999999E-2</v>
      </c>
      <c r="AY616" s="127"/>
      <c r="AZ616" s="127"/>
      <c r="BA616" s="127"/>
      <c r="BB616" s="127"/>
      <c r="BC616" s="90"/>
      <c r="BD616" s="90"/>
      <c r="BE616" s="90"/>
      <c r="BF616" s="90"/>
      <c r="BG616" s="90"/>
      <c r="BH616" s="90"/>
      <c r="BI616" s="90"/>
      <c r="BJ616" s="90"/>
      <c r="BK616" s="90"/>
      <c r="BL616" s="90"/>
      <c r="BM616" s="90"/>
      <c r="BN616" s="90"/>
      <c r="BO616" s="90"/>
      <c r="BP616" s="90"/>
      <c r="BQ616" s="90"/>
      <c r="BR616" s="90"/>
      <c r="BS616" s="90"/>
      <c r="BT616" s="90"/>
      <c r="BU616" s="90"/>
      <c r="BV616" s="90"/>
      <c r="BW616" s="90"/>
      <c r="BX616" s="90"/>
      <c r="BY616" s="90"/>
      <c r="BZ616" s="90"/>
      <c r="CA616" s="90"/>
      <c r="CB616" s="90"/>
      <c r="CC616" s="90"/>
      <c r="CD616" s="90"/>
      <c r="CE616" s="90"/>
      <c r="CF616" s="90"/>
      <c r="CG616" s="90"/>
      <c r="CH616" s="90"/>
      <c r="CI616" s="90"/>
      <c r="CJ616" s="90"/>
      <c r="CK616" s="90"/>
      <c r="CL616" s="90"/>
      <c r="CM616" s="90"/>
      <c r="CN616" s="90"/>
      <c r="CO616" s="90"/>
      <c r="CP616" s="90"/>
      <c r="CQ616" s="90"/>
      <c r="CR616" s="90"/>
      <c r="CS616" s="90"/>
      <c r="CT616" s="90"/>
      <c r="CU616" s="90"/>
      <c r="CV616" s="90"/>
      <c r="CW616" s="90"/>
      <c r="CX616" s="90"/>
      <c r="CY616" s="90"/>
      <c r="CZ616" s="90"/>
      <c r="DA616" s="90"/>
      <c r="DB616" s="90"/>
      <c r="DC616" s="90"/>
      <c r="DD616" s="90"/>
      <c r="DE616" s="90"/>
      <c r="DF616" s="90"/>
      <c r="DG616" s="90"/>
      <c r="DH616" s="90"/>
      <c r="DI616" s="90"/>
      <c r="DJ616" s="90"/>
      <c r="DK616" s="90"/>
      <c r="DL616" s="90"/>
      <c r="DM616" s="90"/>
      <c r="DN616" s="90"/>
      <c r="DO616" s="90"/>
      <c r="DP616" s="90"/>
      <c r="DQ616" s="90"/>
      <c r="DR616" s="90"/>
      <c r="DS616" s="90"/>
      <c r="DT616" s="90"/>
      <c r="DU616" s="90"/>
      <c r="DV616" s="90"/>
      <c r="DW616" s="90"/>
      <c r="DX616" s="90"/>
      <c r="DY616" s="90"/>
      <c r="DZ616" s="90"/>
      <c r="EA616" s="90"/>
      <c r="EB616" s="90"/>
      <c r="EC616" s="90"/>
      <c r="ED616" s="90"/>
      <c r="EE616" s="90"/>
      <c r="EF616" s="90"/>
      <c r="EG616" s="90"/>
      <c r="EH616" s="90"/>
      <c r="EI616" s="90"/>
      <c r="EJ616" s="90"/>
      <c r="EK616" s="90"/>
      <c r="EL616" s="90"/>
      <c r="EM616" s="90"/>
      <c r="EN616" s="90"/>
      <c r="EO616" s="90"/>
      <c r="EP616" s="90"/>
      <c r="EQ616" s="90"/>
      <c r="ER616" s="90"/>
      <c r="ES616" s="90"/>
      <c r="ET616" s="90"/>
      <c r="EU616" s="90"/>
      <c r="EV616" s="90"/>
      <c r="EW616" s="90"/>
      <c r="EX616" s="90"/>
      <c r="EY616" s="90"/>
      <c r="EZ616" s="90"/>
      <c r="FA616" s="90"/>
      <c r="FB616" s="90"/>
      <c r="FC616" s="90"/>
      <c r="FD616" s="90"/>
      <c r="FE616" s="90"/>
      <c r="FF616" s="90"/>
      <c r="FG616" s="90"/>
      <c r="FH616" s="90"/>
      <c r="FI616" s="90"/>
      <c r="FJ616" s="90"/>
      <c r="FK616" s="90"/>
      <c r="FL616" s="90"/>
      <c r="FM616" s="90"/>
      <c r="FN616" s="90"/>
      <c r="FO616" s="90"/>
      <c r="FP616" s="90"/>
      <c r="FQ616" s="90"/>
      <c r="FR616" s="90"/>
      <c r="FS616" s="90"/>
      <c r="FT616" s="90"/>
      <c r="FU616" s="90"/>
      <c r="FV616" s="90"/>
      <c r="FW616" s="90"/>
      <c r="FX616" s="90"/>
      <c r="FY616" s="90"/>
      <c r="FZ616" s="90"/>
      <c r="GA616" s="90"/>
      <c r="GB616" s="90"/>
      <c r="GC616" s="90"/>
      <c r="GD616" s="90"/>
      <c r="GE616" s="90"/>
      <c r="GF616" s="90"/>
      <c r="GG616" s="90"/>
      <c r="GH616" s="90"/>
      <c r="GI616" s="90"/>
      <c r="GJ616" s="90"/>
      <c r="GK616" s="90"/>
      <c r="GL616" s="90"/>
      <c r="GM616" s="90"/>
      <c r="GN616" s="90"/>
      <c r="GO616" s="90"/>
      <c r="GP616" s="90"/>
      <c r="GQ616" s="90"/>
      <c r="GR616" s="90"/>
      <c r="GS616" s="90"/>
      <c r="GT616" s="90"/>
      <c r="GU616" s="90"/>
      <c r="GV616" s="90"/>
      <c r="GW616" s="90"/>
      <c r="GX616" s="90"/>
      <c r="GY616" s="90"/>
      <c r="GZ616" s="90"/>
      <c r="HA616" s="90"/>
      <c r="HB616" s="90"/>
      <c r="HC616" s="90"/>
      <c r="HD616" s="90"/>
      <c r="HE616" s="90"/>
      <c r="HF616" s="90"/>
      <c r="HG616" s="90"/>
      <c r="HH616" s="90"/>
      <c r="HI616" s="90"/>
      <c r="HJ616" s="90"/>
      <c r="HK616" s="90"/>
      <c r="HL616" s="90"/>
      <c r="HM616" s="90"/>
      <c r="HN616" s="90"/>
      <c r="HO616" s="90"/>
      <c r="HP616" s="90"/>
      <c r="HQ616" s="90"/>
      <c r="HR616" s="90"/>
      <c r="HS616" s="90"/>
    </row>
    <row r="617" spans="1:227" s="2" customFormat="1" ht="17.05" customHeight="1" x14ac:dyDescent="0.4">
      <c r="A617" s="868" t="s">
        <v>38</v>
      </c>
      <c r="B617" s="868" t="s">
        <v>80</v>
      </c>
      <c r="C617" s="211" t="s">
        <v>109</v>
      </c>
      <c r="D617" s="16" t="s">
        <v>114</v>
      </c>
      <c r="E617" s="19"/>
      <c r="F617" s="219"/>
      <c r="G617" s="124">
        <v>6.71</v>
      </c>
      <c r="H617" s="124"/>
      <c r="I617" s="124"/>
      <c r="J617" s="124"/>
      <c r="K617" s="179">
        <f>SUM(F617:J617)</f>
        <v>6.71</v>
      </c>
      <c r="L617" s="518">
        <f t="shared" si="222"/>
        <v>0</v>
      </c>
      <c r="M617" s="667">
        <f t="shared" si="223"/>
        <v>100</v>
      </c>
      <c r="N617" s="504">
        <f t="shared" si="215"/>
        <v>2</v>
      </c>
      <c r="O617" s="510"/>
      <c r="P617" s="177">
        <f>[1]JH_2015!L62/1000000</f>
        <v>8.361892000000001</v>
      </c>
      <c r="Q617" s="58"/>
      <c r="R617" s="58" t="s">
        <v>42</v>
      </c>
      <c r="S617" s="716">
        <f>+T617/P617</f>
        <v>0.15267920226666401</v>
      </c>
      <c r="T617" s="733">
        <f>[1]JH_2015!V62/1000000</f>
        <v>1.2766869999999999</v>
      </c>
      <c r="U617" s="613">
        <v>95.77</v>
      </c>
      <c r="V617" s="613">
        <v>90.9</v>
      </c>
      <c r="W617" s="613"/>
      <c r="X617" s="613"/>
      <c r="Y617" s="613"/>
      <c r="Z617" s="752">
        <v>61549</v>
      </c>
      <c r="AA617" s="755">
        <f>P617/Z617*1000000/365*1000</f>
        <v>372.2122723469908</v>
      </c>
      <c r="AB617" s="174"/>
      <c r="AC617" s="174"/>
      <c r="AD617" s="364"/>
      <c r="AE617" s="174"/>
      <c r="AF617" s="174"/>
      <c r="AG617" s="174"/>
      <c r="AH617" s="786">
        <v>9.0090000000000003</v>
      </c>
      <c r="AI617" s="708"/>
      <c r="AJ617" s="708"/>
      <c r="AK617" s="708"/>
      <c r="AL617" s="792"/>
      <c r="AM617" s="177">
        <v>7.96</v>
      </c>
      <c r="AN617" s="179">
        <v>9.2460000000000004</v>
      </c>
      <c r="AO617" s="177">
        <f>AVERAGE(AN617,AP617)</f>
        <v>12.2965</v>
      </c>
      <c r="AP617" s="177">
        <v>15.347</v>
      </c>
      <c r="AQ617" s="178">
        <f>AM617</f>
        <v>7.96</v>
      </c>
      <c r="AR617" s="179">
        <v>9.6539999999999999</v>
      </c>
      <c r="AS617" s="177">
        <f>AVERAGE(AR617,AT617)</f>
        <v>11.5145</v>
      </c>
      <c r="AT617" s="177">
        <v>13.375</v>
      </c>
      <c r="AU617" s="177"/>
      <c r="AV617" s="177">
        <v>18.611000000000001</v>
      </c>
      <c r="AW617" s="177"/>
      <c r="AX617" s="546">
        <v>-8.8949999999999996</v>
      </c>
      <c r="AY617" s="127"/>
      <c r="AZ617" s="127"/>
      <c r="BA617" s="127"/>
      <c r="BB617" s="127"/>
      <c r="BC617" s="90"/>
      <c r="BD617" s="90"/>
      <c r="BE617" s="90"/>
      <c r="BF617" s="90"/>
      <c r="BG617" s="90"/>
      <c r="BH617" s="90"/>
      <c r="BI617" s="90"/>
      <c r="BJ617" s="90"/>
      <c r="BK617" s="90"/>
      <c r="BL617" s="90"/>
      <c r="BM617" s="90"/>
      <c r="BN617" s="90"/>
      <c r="BO617" s="90"/>
      <c r="BP617" s="90"/>
      <c r="BQ617" s="90"/>
      <c r="BR617" s="90"/>
      <c r="BS617" s="90"/>
      <c r="BT617" s="90"/>
      <c r="BU617" s="90"/>
      <c r="BV617" s="90"/>
      <c r="BW617" s="90"/>
      <c r="BX617" s="90"/>
      <c r="BY617" s="90"/>
      <c r="BZ617" s="90"/>
      <c r="CA617" s="90"/>
      <c r="CB617" s="90"/>
      <c r="CC617" s="90"/>
      <c r="CD617" s="90"/>
      <c r="CE617" s="90"/>
      <c r="CF617" s="90"/>
      <c r="CG617" s="90"/>
      <c r="CH617" s="90"/>
      <c r="CI617" s="90"/>
      <c r="CJ617" s="90"/>
      <c r="CK617" s="90"/>
      <c r="CL617" s="90"/>
      <c r="CM617" s="90"/>
      <c r="CN617" s="90"/>
      <c r="CO617" s="90"/>
      <c r="CP617" s="90"/>
      <c r="CQ617" s="90"/>
      <c r="CR617" s="90"/>
      <c r="CS617" s="90"/>
      <c r="CT617" s="90"/>
      <c r="CU617" s="90"/>
      <c r="CV617" s="90"/>
      <c r="CW617" s="90"/>
      <c r="CX617" s="90"/>
      <c r="CY617" s="90"/>
      <c r="CZ617" s="90"/>
      <c r="DA617" s="90"/>
      <c r="DB617" s="90"/>
      <c r="DC617" s="90"/>
      <c r="DD617" s="90"/>
      <c r="DE617" s="90"/>
      <c r="DF617" s="90"/>
      <c r="DG617" s="90"/>
      <c r="DH617" s="90"/>
      <c r="DI617" s="90"/>
      <c r="DJ617" s="90"/>
      <c r="DK617" s="90"/>
      <c r="DL617" s="90"/>
      <c r="DM617" s="90"/>
      <c r="DN617" s="90"/>
      <c r="DO617" s="90"/>
      <c r="DP617" s="90"/>
      <c r="DQ617" s="90"/>
      <c r="DR617" s="90"/>
      <c r="DS617" s="90"/>
      <c r="DT617" s="90"/>
      <c r="DU617" s="90"/>
      <c r="DV617" s="90"/>
      <c r="DW617" s="90"/>
      <c r="DX617" s="90"/>
      <c r="DY617" s="90"/>
      <c r="DZ617" s="90"/>
      <c r="EA617" s="90"/>
      <c r="EB617" s="90"/>
      <c r="EC617" s="90"/>
      <c r="ED617" s="90"/>
      <c r="EE617" s="90"/>
      <c r="EF617" s="90"/>
      <c r="EG617" s="90"/>
      <c r="EH617" s="90"/>
      <c r="EI617" s="90"/>
      <c r="EJ617" s="90"/>
      <c r="EK617" s="90"/>
      <c r="EL617" s="90"/>
      <c r="EM617" s="90"/>
      <c r="EN617" s="90"/>
      <c r="EO617" s="90"/>
      <c r="EP617" s="90"/>
      <c r="EQ617" s="90"/>
      <c r="ER617" s="90"/>
      <c r="ES617" s="90"/>
      <c r="ET617" s="90"/>
      <c r="EU617" s="90"/>
      <c r="EV617" s="90"/>
      <c r="EW617" s="90"/>
      <c r="EX617" s="90"/>
      <c r="EY617" s="90"/>
      <c r="EZ617" s="90"/>
      <c r="FA617" s="90"/>
      <c r="FB617" s="90"/>
      <c r="FC617" s="90"/>
      <c r="FD617" s="90"/>
      <c r="FE617" s="90"/>
      <c r="FF617" s="90"/>
      <c r="FG617" s="90"/>
      <c r="FH617" s="90"/>
      <c r="FI617" s="90"/>
      <c r="FJ617" s="90"/>
      <c r="FK617" s="90"/>
      <c r="FL617" s="90"/>
      <c r="FM617" s="90"/>
      <c r="FN617" s="90"/>
      <c r="FO617" s="90"/>
      <c r="FP617" s="90"/>
      <c r="FQ617" s="90"/>
      <c r="FR617" s="90"/>
      <c r="FS617" s="90"/>
      <c r="FT617" s="90"/>
      <c r="FU617" s="90"/>
      <c r="FV617" s="90"/>
      <c r="FW617" s="90"/>
      <c r="FX617" s="90"/>
      <c r="FY617" s="90"/>
      <c r="FZ617" s="90"/>
      <c r="GA617" s="90"/>
      <c r="GB617" s="90"/>
      <c r="GC617" s="90"/>
      <c r="GD617" s="90"/>
      <c r="GE617" s="90"/>
      <c r="GF617" s="90"/>
      <c r="GG617" s="90"/>
      <c r="GH617" s="90"/>
      <c r="GI617" s="90"/>
      <c r="GJ617" s="90"/>
      <c r="GK617" s="90"/>
      <c r="GL617" s="90"/>
      <c r="GM617" s="90"/>
      <c r="GN617" s="90"/>
      <c r="GO617" s="90"/>
      <c r="GP617" s="90"/>
      <c r="GQ617" s="90"/>
      <c r="GR617" s="90"/>
      <c r="GS617" s="90"/>
      <c r="GT617" s="90"/>
      <c r="GU617" s="90"/>
      <c r="GV617" s="90"/>
      <c r="GW617" s="90"/>
      <c r="GX617" s="90"/>
      <c r="GY617" s="90"/>
      <c r="GZ617" s="90"/>
      <c r="HA617" s="90"/>
      <c r="HB617" s="90"/>
      <c r="HC617" s="90"/>
      <c r="HD617" s="90"/>
      <c r="HE617" s="90"/>
      <c r="HF617" s="90"/>
      <c r="HG617" s="90"/>
      <c r="HH617" s="90"/>
      <c r="HI617" s="90"/>
      <c r="HJ617" s="90"/>
      <c r="HK617" s="90"/>
      <c r="HL617" s="90"/>
      <c r="HM617" s="90"/>
      <c r="HN617" s="90"/>
      <c r="HO617" s="90"/>
      <c r="HP617" s="90"/>
      <c r="HQ617" s="90"/>
      <c r="HR617" s="90"/>
      <c r="HS617" s="90"/>
    </row>
    <row r="618" spans="1:227" s="2" customFormat="1" ht="17.05" customHeight="1" x14ac:dyDescent="0.4">
      <c r="A618" s="868" t="s">
        <v>393</v>
      </c>
      <c r="B618" s="868" t="s">
        <v>500</v>
      </c>
      <c r="C618" s="879" t="s">
        <v>507</v>
      </c>
      <c r="D618" s="284" t="s">
        <v>508</v>
      </c>
      <c r="E618" s="285"/>
      <c r="F618" s="219"/>
      <c r="G618" s="124"/>
      <c r="H618" s="124"/>
      <c r="I618" s="124"/>
      <c r="J618" s="124"/>
      <c r="K618" s="252">
        <v>0.20277777777777778</v>
      </c>
      <c r="L618" s="520">
        <f t="shared" si="222"/>
        <v>0</v>
      </c>
      <c r="M618" s="521">
        <f t="shared" si="223"/>
        <v>0</v>
      </c>
      <c r="N618" s="504">
        <f t="shared" si="215"/>
        <v>2</v>
      </c>
      <c r="O618" s="684"/>
      <c r="P618" s="532">
        <v>0.56925000000000003</v>
      </c>
      <c r="Q618" s="227" t="s">
        <v>42</v>
      </c>
      <c r="R618" s="254"/>
      <c r="S618" s="305"/>
      <c r="T618" s="306"/>
      <c r="U618" s="90"/>
      <c r="V618" s="254"/>
      <c r="W618" s="254"/>
      <c r="X618" s="254"/>
      <c r="Y618" s="254"/>
      <c r="Z618" s="258">
        <v>31394.691649626522</v>
      </c>
      <c r="AA618" s="259">
        <f>P618*1000000000/365/Z618</f>
        <v>49.676838954219939</v>
      </c>
      <c r="AB618" s="260"/>
      <c r="AC618" s="260"/>
      <c r="AD618" s="260"/>
      <c r="AE618" s="260"/>
      <c r="AF618" s="260"/>
      <c r="AG618" s="260"/>
      <c r="AH618" s="121"/>
      <c r="AI618" s="90"/>
      <c r="AJ618" s="90"/>
      <c r="AK618" s="90"/>
      <c r="AL618" s="121"/>
      <c r="AM618" s="262"/>
      <c r="AN618" s="252"/>
      <c r="AO618" s="252"/>
      <c r="AP618" s="263"/>
      <c r="AQ618" s="264"/>
      <c r="AR618" s="252"/>
      <c r="AS618" s="252"/>
      <c r="AT618" s="252">
        <v>0.97933684552744082</v>
      </c>
      <c r="AU618" s="252"/>
      <c r="AV618" s="263"/>
      <c r="AW618" s="557">
        <f t="shared" ref="AW618:AW648" si="224">K618-AT618</f>
        <v>-0.77655906774966299</v>
      </c>
      <c r="AX618" s="551"/>
      <c r="AY618" s="167"/>
      <c r="AZ618" s="167"/>
      <c r="BA618" s="296"/>
      <c r="BB618" s="296"/>
      <c r="BC618" s="90"/>
      <c r="BD618" s="90"/>
    </row>
    <row r="619" spans="1:227" s="2" customFormat="1" ht="17.05" customHeight="1" x14ac:dyDescent="0.4">
      <c r="A619" s="868" t="s">
        <v>393</v>
      </c>
      <c r="B619" s="868" t="s">
        <v>500</v>
      </c>
      <c r="C619" s="879" t="s">
        <v>507</v>
      </c>
      <c r="D619" s="284" t="s">
        <v>509</v>
      </c>
      <c r="E619" s="285"/>
      <c r="F619" s="219"/>
      <c r="G619" s="124"/>
      <c r="H619" s="124"/>
      <c r="I619" s="251"/>
      <c r="J619" s="251"/>
      <c r="K619" s="292">
        <v>0.32444444444444442</v>
      </c>
      <c r="L619" s="520">
        <f t="shared" si="222"/>
        <v>0</v>
      </c>
      <c r="M619" s="521">
        <f t="shared" si="223"/>
        <v>0</v>
      </c>
      <c r="N619" s="504">
        <f t="shared" si="215"/>
        <v>2</v>
      </c>
      <c r="O619" s="684"/>
      <c r="P619" s="532">
        <v>0.88645354874999982</v>
      </c>
      <c r="Q619" s="227" t="s">
        <v>42</v>
      </c>
      <c r="R619" s="254"/>
      <c r="S619" s="255"/>
      <c r="T619" s="256"/>
      <c r="V619" s="257"/>
      <c r="W619" s="257"/>
      <c r="X619" s="257"/>
      <c r="Y619" s="257"/>
      <c r="Z619" s="258">
        <v>26053.570351761173</v>
      </c>
      <c r="AA619" s="259">
        <f>P619*1000000000/365/Z619</f>
        <v>93.217160903433296</v>
      </c>
      <c r="AB619" s="293"/>
      <c r="AC619" s="293"/>
      <c r="AD619" s="293"/>
      <c r="AE619" s="293"/>
      <c r="AF619" s="293"/>
      <c r="AG619" s="293"/>
      <c r="AH619" s="121"/>
      <c r="AL619" s="121"/>
      <c r="AM619" s="294"/>
      <c r="AN619" s="292"/>
      <c r="AO619" s="292"/>
      <c r="AP619" s="295"/>
      <c r="AQ619" s="264"/>
      <c r="AR619" s="292"/>
      <c r="AS619" s="292"/>
      <c r="AT619" s="292">
        <v>1.4804959151540626</v>
      </c>
      <c r="AU619" s="292"/>
      <c r="AV619" s="295"/>
      <c r="AW619" s="559">
        <f t="shared" si="224"/>
        <v>-1.1560514707096181</v>
      </c>
      <c r="AX619" s="551"/>
      <c r="AY619" s="167"/>
      <c r="AZ619" s="167"/>
      <c r="BA619" s="296"/>
      <c r="BB619" s="296"/>
      <c r="BC619" s="90"/>
      <c r="BD619" s="90"/>
    </row>
    <row r="620" spans="1:227" s="2" customFormat="1" ht="17.05" customHeight="1" x14ac:dyDescent="0.4">
      <c r="A620" s="868" t="s">
        <v>393</v>
      </c>
      <c r="B620" s="868" t="s">
        <v>500</v>
      </c>
      <c r="C620" s="879" t="s">
        <v>507</v>
      </c>
      <c r="D620" s="265" t="s">
        <v>510</v>
      </c>
      <c r="E620" s="250"/>
      <c r="F620" s="219"/>
      <c r="G620" s="124"/>
      <c r="H620" s="124"/>
      <c r="I620" s="124"/>
      <c r="J620" s="124"/>
      <c r="K620" s="252">
        <v>0.8009127407407407</v>
      </c>
      <c r="L620" s="520">
        <f t="shared" si="222"/>
        <v>0</v>
      </c>
      <c r="M620" s="521">
        <f t="shared" si="223"/>
        <v>0</v>
      </c>
      <c r="N620" s="504">
        <f t="shared" si="215"/>
        <v>2</v>
      </c>
      <c r="O620" s="684"/>
      <c r="P620" s="532">
        <v>0.92503633879687497</v>
      </c>
      <c r="Q620" s="227" t="s">
        <v>42</v>
      </c>
      <c r="R620" s="254"/>
      <c r="S620" s="305"/>
      <c r="T620" s="306"/>
      <c r="U620" s="90"/>
      <c r="V620" s="254"/>
      <c r="W620" s="254"/>
      <c r="X620" s="254"/>
      <c r="Y620" s="254"/>
      <c r="Z620" s="258">
        <v>23707.209826989827</v>
      </c>
      <c r="AA620" s="259">
        <f>P620*1000000000/365/Z620</f>
        <v>106.9019151635805</v>
      </c>
      <c r="AB620" s="260"/>
      <c r="AC620" s="260"/>
      <c r="AD620" s="260"/>
      <c r="AE620" s="260"/>
      <c r="AF620" s="260"/>
      <c r="AG620" s="260"/>
      <c r="AH620" s="121"/>
      <c r="AI620" s="90"/>
      <c r="AJ620" s="90"/>
      <c r="AK620" s="90"/>
      <c r="AL620" s="121"/>
      <c r="AM620" s="262"/>
      <c r="AN620" s="252"/>
      <c r="AO620" s="252"/>
      <c r="AP620" s="263"/>
      <c r="AQ620" s="264"/>
      <c r="AR620" s="252"/>
      <c r="AS620" s="252"/>
      <c r="AT620" s="252">
        <v>1.764020778139858</v>
      </c>
      <c r="AU620" s="252"/>
      <c r="AV620" s="263"/>
      <c r="AW620" s="557">
        <f t="shared" si="224"/>
        <v>-0.96310803739911732</v>
      </c>
      <c r="AX620" s="551"/>
      <c r="AY620" s="167"/>
      <c r="AZ620" s="167"/>
      <c r="BA620" s="296"/>
      <c r="BB620" s="296"/>
      <c r="BC620" s="90"/>
      <c r="BD620" s="90"/>
    </row>
    <row r="621" spans="1:227" s="2" customFormat="1" ht="17.05" customHeight="1" x14ac:dyDescent="0.4">
      <c r="A621" s="868" t="s">
        <v>591</v>
      </c>
      <c r="B621" s="868" t="s">
        <v>611</v>
      </c>
      <c r="C621" s="365" t="s">
        <v>627</v>
      </c>
      <c r="D621" s="365" t="s">
        <v>631</v>
      </c>
      <c r="E621" s="366" t="s">
        <v>632</v>
      </c>
      <c r="F621" s="219"/>
      <c r="G621" s="124"/>
      <c r="H621" s="124"/>
      <c r="I621" s="124"/>
      <c r="J621" s="124"/>
      <c r="K621" s="252">
        <f t="shared" ref="K621:K627" si="225">IF(ISNUMBER(F621),F621,0)+IF(ISNUMBER(G621),G621,0)+IF(ISNUMBER(H621),H621,0)</f>
        <v>0</v>
      </c>
      <c r="L621" s="520" t="str">
        <f t="shared" si="222"/>
        <v/>
      </c>
      <c r="M621" s="521" t="str">
        <f t="shared" si="223"/>
        <v/>
      </c>
      <c r="N621" s="504">
        <f t="shared" si="215"/>
        <v>1</v>
      </c>
      <c r="O621" s="254"/>
      <c r="P621" s="534"/>
      <c r="Q621" s="227" t="s">
        <v>42</v>
      </c>
      <c r="R621" s="254"/>
      <c r="S621" s="305"/>
      <c r="T621" s="306"/>
      <c r="U621" s="90"/>
      <c r="V621" s="254"/>
      <c r="W621" s="254"/>
      <c r="X621" s="254"/>
      <c r="Y621" s="254"/>
      <c r="Z621" s="258"/>
      <c r="AA621" s="259"/>
      <c r="AB621" s="260"/>
      <c r="AC621" s="260"/>
      <c r="AD621" s="260"/>
      <c r="AE621" s="260"/>
      <c r="AF621" s="260"/>
      <c r="AG621" s="260"/>
      <c r="AH621" s="121"/>
      <c r="AI621" s="90"/>
      <c r="AJ621" s="90"/>
      <c r="AK621" s="90"/>
      <c r="AL621" s="121"/>
      <c r="AM621" s="262"/>
      <c r="AN621" s="252"/>
      <c r="AO621" s="252"/>
      <c r="AP621" s="263"/>
      <c r="AQ621" s="264">
        <v>8.9023747901618516E-2</v>
      </c>
      <c r="AR621" s="252">
        <v>8.8214046669364166E-2</v>
      </c>
      <c r="AS621" s="252">
        <v>8.754272460104047E-2</v>
      </c>
      <c r="AT621" s="252">
        <v>8.6720977972716773E-2</v>
      </c>
      <c r="AU621" s="252"/>
      <c r="AV621" s="263"/>
      <c r="AW621" s="557">
        <f t="shared" si="224"/>
        <v>-8.6720977972716773E-2</v>
      </c>
      <c r="AX621" s="551"/>
      <c r="AY621" s="167"/>
      <c r="AZ621" s="167"/>
      <c r="BA621" s="167"/>
      <c r="BB621" s="167"/>
    </row>
    <row r="622" spans="1:227" s="2" customFormat="1" ht="17.05" customHeight="1" x14ac:dyDescent="0.4">
      <c r="A622" s="868" t="s">
        <v>591</v>
      </c>
      <c r="B622" s="868" t="s">
        <v>611</v>
      </c>
      <c r="C622" s="365" t="s">
        <v>627</v>
      </c>
      <c r="D622" s="365" t="s">
        <v>636</v>
      </c>
      <c r="E622" s="366" t="s">
        <v>637</v>
      </c>
      <c r="F622" s="219"/>
      <c r="G622" s="124"/>
      <c r="H622" s="124"/>
      <c r="I622" s="124"/>
      <c r="J622" s="124"/>
      <c r="K622" s="252">
        <f t="shared" si="225"/>
        <v>0</v>
      </c>
      <c r="L622" s="520" t="str">
        <f t="shared" si="222"/>
        <v/>
      </c>
      <c r="M622" s="521" t="str">
        <f t="shared" si="223"/>
        <v/>
      </c>
      <c r="N622" s="504">
        <f t="shared" si="215"/>
        <v>1</v>
      </c>
      <c r="O622" s="254"/>
      <c r="P622" s="534"/>
      <c r="Q622" s="227" t="s">
        <v>42</v>
      </c>
      <c r="R622" s="254"/>
      <c r="S622" s="305"/>
      <c r="T622" s="306"/>
      <c r="U622" s="90"/>
      <c r="V622" s="254"/>
      <c r="W622" s="254"/>
      <c r="X622" s="254"/>
      <c r="Y622" s="254"/>
      <c r="Z622" s="258"/>
      <c r="AA622" s="259"/>
      <c r="AB622" s="260"/>
      <c r="AC622" s="260"/>
      <c r="AD622" s="260"/>
      <c r="AE622" s="260"/>
      <c r="AF622" s="260"/>
      <c r="AG622" s="260"/>
      <c r="AH622" s="121"/>
      <c r="AI622" s="90"/>
      <c r="AJ622" s="90"/>
      <c r="AK622" s="90"/>
      <c r="AL622" s="121"/>
      <c r="AM622" s="262"/>
      <c r="AN622" s="252"/>
      <c r="AO622" s="252"/>
      <c r="AP622" s="263"/>
      <c r="AQ622" s="264">
        <v>0.14227350294667593</v>
      </c>
      <c r="AR622" s="252">
        <v>0.15344450381440891</v>
      </c>
      <c r="AS622" s="252">
        <v>0.16391703443507649</v>
      </c>
      <c r="AT622" s="252">
        <v>0.17456676639296245</v>
      </c>
      <c r="AU622" s="252"/>
      <c r="AV622" s="263"/>
      <c r="AW622" s="557">
        <f t="shared" si="224"/>
        <v>-0.17456676639296245</v>
      </c>
      <c r="AX622" s="551"/>
      <c r="AY622" s="167"/>
      <c r="AZ622" s="167"/>
      <c r="BA622" s="167"/>
      <c r="BB622" s="167"/>
    </row>
    <row r="623" spans="1:227" s="2" customFormat="1" ht="17.05" customHeight="1" x14ac:dyDescent="0.4">
      <c r="A623" s="868" t="s">
        <v>591</v>
      </c>
      <c r="B623" s="868" t="s">
        <v>611</v>
      </c>
      <c r="C623" s="365" t="s">
        <v>627</v>
      </c>
      <c r="D623" s="365" t="s">
        <v>638</v>
      </c>
      <c r="E623" s="364"/>
      <c r="F623" s="219"/>
      <c r="G623" s="124"/>
      <c r="H623" s="124"/>
      <c r="I623" s="124"/>
      <c r="J623" s="124"/>
      <c r="K623" s="252">
        <f t="shared" si="225"/>
        <v>0</v>
      </c>
      <c r="L623" s="520" t="str">
        <f t="shared" si="222"/>
        <v/>
      </c>
      <c r="M623" s="521" t="str">
        <f t="shared" si="223"/>
        <v/>
      </c>
      <c r="N623" s="504">
        <f t="shared" si="215"/>
        <v>1</v>
      </c>
      <c r="O623" s="254"/>
      <c r="P623" s="534"/>
      <c r="Q623" s="227" t="s">
        <v>42</v>
      </c>
      <c r="R623" s="254"/>
      <c r="S623" s="305"/>
      <c r="T623" s="306"/>
      <c r="U623" s="90"/>
      <c r="V623" s="254"/>
      <c r="W623" s="254"/>
      <c r="X623" s="254"/>
      <c r="Y623" s="254"/>
      <c r="Z623" s="258"/>
      <c r="AA623" s="259"/>
      <c r="AB623" s="260"/>
      <c r="AC623" s="260"/>
      <c r="AD623" s="260"/>
      <c r="AE623" s="260"/>
      <c r="AF623" s="260"/>
      <c r="AG623" s="260"/>
      <c r="AH623" s="121"/>
      <c r="AI623" s="90"/>
      <c r="AJ623" s="90"/>
      <c r="AK623" s="90"/>
      <c r="AL623" s="121"/>
      <c r="AM623" s="262"/>
      <c r="AN623" s="252"/>
      <c r="AO623" s="252"/>
      <c r="AP623" s="263"/>
      <c r="AQ623" s="264">
        <v>0.34462259267186446</v>
      </c>
      <c r="AR623" s="252">
        <v>0.37154851685237278</v>
      </c>
      <c r="AS623" s="252">
        <v>0.39680445340220338</v>
      </c>
      <c r="AT623" s="252">
        <v>0.42249563150949149</v>
      </c>
      <c r="AU623" s="252"/>
      <c r="AV623" s="263"/>
      <c r="AW623" s="557">
        <f t="shared" si="224"/>
        <v>-0.42249563150949149</v>
      </c>
      <c r="AX623" s="551"/>
      <c r="AY623" s="167"/>
      <c r="AZ623" s="167"/>
      <c r="BA623" s="167"/>
      <c r="BB623" s="167"/>
    </row>
    <row r="624" spans="1:227" s="2" customFormat="1" ht="17.05" customHeight="1" x14ac:dyDescent="0.4">
      <c r="A624" s="868" t="s">
        <v>591</v>
      </c>
      <c r="B624" s="868" t="s">
        <v>611</v>
      </c>
      <c r="C624" s="365" t="s">
        <v>627</v>
      </c>
      <c r="D624" s="365" t="s">
        <v>639</v>
      </c>
      <c r="E624" s="364"/>
      <c r="F624" s="219"/>
      <c r="G624" s="124"/>
      <c r="H624" s="124"/>
      <c r="I624" s="124"/>
      <c r="J624" s="124"/>
      <c r="K624" s="252">
        <f t="shared" si="225"/>
        <v>0</v>
      </c>
      <c r="L624" s="520" t="str">
        <f t="shared" si="222"/>
        <v/>
      </c>
      <c r="M624" s="521" t="str">
        <f t="shared" si="223"/>
        <v/>
      </c>
      <c r="N624" s="504">
        <f t="shared" si="215"/>
        <v>1</v>
      </c>
      <c r="O624" s="254"/>
      <c r="P624" s="534"/>
      <c r="Q624" s="227" t="s">
        <v>42</v>
      </c>
      <c r="R624" s="254"/>
      <c r="S624" s="305"/>
      <c r="T624" s="306"/>
      <c r="U624" s="90"/>
      <c r="V624" s="254"/>
      <c r="W624" s="254"/>
      <c r="X624" s="254"/>
      <c r="Y624" s="254"/>
      <c r="Z624" s="258"/>
      <c r="AA624" s="259"/>
      <c r="AB624" s="260"/>
      <c r="AC624" s="260"/>
      <c r="AD624" s="260"/>
      <c r="AE624" s="260"/>
      <c r="AF624" s="260"/>
      <c r="AG624" s="260"/>
      <c r="AH624" s="121"/>
      <c r="AI624" s="90"/>
      <c r="AJ624" s="90"/>
      <c r="AK624" s="90"/>
      <c r="AL624" s="121"/>
      <c r="AM624" s="262"/>
      <c r="AN624" s="252"/>
      <c r="AO624" s="252"/>
      <c r="AP624" s="263"/>
      <c r="AQ624" s="264">
        <v>0.12743309860727914</v>
      </c>
      <c r="AR624" s="252">
        <v>0.13745255978862189</v>
      </c>
      <c r="AS624" s="252">
        <v>0.14682576419173143</v>
      </c>
      <c r="AT624" s="252">
        <v>0.156340395150106</v>
      </c>
      <c r="AU624" s="252"/>
      <c r="AV624" s="263"/>
      <c r="AW624" s="557">
        <f t="shared" si="224"/>
        <v>-0.156340395150106</v>
      </c>
      <c r="AX624" s="551"/>
      <c r="AY624" s="167"/>
      <c r="AZ624" s="167"/>
      <c r="BA624" s="167"/>
      <c r="BB624" s="167"/>
    </row>
    <row r="625" spans="1:227" s="2" customFormat="1" ht="17.05" customHeight="1" x14ac:dyDescent="0.4">
      <c r="A625" s="868" t="s">
        <v>591</v>
      </c>
      <c r="B625" s="868" t="s">
        <v>611</v>
      </c>
      <c r="C625" s="365" t="s">
        <v>627</v>
      </c>
      <c r="D625" s="365" t="s">
        <v>628</v>
      </c>
      <c r="E625" s="364" t="s">
        <v>629</v>
      </c>
      <c r="F625" s="219" t="s">
        <v>630</v>
      </c>
      <c r="G625" s="124">
        <v>5.6000000000000001E-2</v>
      </c>
      <c r="H625" s="124">
        <v>2.09</v>
      </c>
      <c r="I625" s="124"/>
      <c r="J625" s="124"/>
      <c r="K625" s="252">
        <f t="shared" si="225"/>
        <v>2.1459999999999999</v>
      </c>
      <c r="L625" s="520">
        <f t="shared" si="222"/>
        <v>0</v>
      </c>
      <c r="M625" s="521">
        <f t="shared" si="223"/>
        <v>100</v>
      </c>
      <c r="N625" s="504">
        <f t="shared" si="215"/>
        <v>5</v>
      </c>
      <c r="O625" s="254"/>
      <c r="P625" s="695">
        <f>AA625*Z625/1000000000*365</f>
        <v>0.92466615862898061</v>
      </c>
      <c r="Q625" s="227" t="s">
        <v>42</v>
      </c>
      <c r="R625" s="254"/>
      <c r="S625" s="305"/>
      <c r="T625" s="306"/>
      <c r="U625" s="90"/>
      <c r="V625" s="254"/>
      <c r="W625" s="254"/>
      <c r="X625" s="254"/>
      <c r="Y625" s="254"/>
      <c r="Z625" s="258">
        <v>13379</v>
      </c>
      <c r="AA625" s="259">
        <v>189.35136717611647</v>
      </c>
      <c r="AB625" s="260"/>
      <c r="AC625" s="260"/>
      <c r="AD625" s="260"/>
      <c r="AE625" s="260"/>
      <c r="AF625" s="260"/>
      <c r="AG625" s="260"/>
      <c r="AH625" s="121"/>
      <c r="AI625" s="90">
        <v>13379</v>
      </c>
      <c r="AJ625" s="90">
        <v>13778</v>
      </c>
      <c r="AK625" s="90">
        <v>14149</v>
      </c>
      <c r="AL625" s="121">
        <v>14513</v>
      </c>
      <c r="AM625" s="262"/>
      <c r="AN625" s="252"/>
      <c r="AO625" s="252"/>
      <c r="AP625" s="263"/>
      <c r="AQ625" s="264">
        <v>0.92466615862898061</v>
      </c>
      <c r="AR625" s="252">
        <v>0.98891053000047446</v>
      </c>
      <c r="AS625" s="252">
        <v>1.0531944577386283</v>
      </c>
      <c r="AT625" s="252">
        <v>1.1189134315632501</v>
      </c>
      <c r="AU625" s="252"/>
      <c r="AV625" s="263"/>
      <c r="AW625" s="557">
        <f t="shared" si="224"/>
        <v>1.0270865684367498</v>
      </c>
      <c r="AX625" s="551"/>
      <c r="AY625" s="167"/>
      <c r="AZ625" s="167"/>
      <c r="BA625" s="296"/>
      <c r="BB625" s="296"/>
    </row>
    <row r="626" spans="1:227" s="2" customFormat="1" ht="17.05" customHeight="1" x14ac:dyDescent="0.4">
      <c r="A626" s="868" t="s">
        <v>591</v>
      </c>
      <c r="B626" s="868" t="s">
        <v>611</v>
      </c>
      <c r="C626" s="365" t="s">
        <v>627</v>
      </c>
      <c r="D626" s="365" t="s">
        <v>633</v>
      </c>
      <c r="E626" s="366" t="s">
        <v>634</v>
      </c>
      <c r="F626" s="219" t="s">
        <v>202</v>
      </c>
      <c r="G626" s="124"/>
      <c r="H626" s="124">
        <v>0.51400000000000001</v>
      </c>
      <c r="I626" s="124"/>
      <c r="J626" s="124"/>
      <c r="K626" s="252">
        <f t="shared" si="225"/>
        <v>0.51400000000000001</v>
      </c>
      <c r="L626" s="520">
        <f t="shared" si="222"/>
        <v>0</v>
      </c>
      <c r="M626" s="521">
        <f t="shared" si="223"/>
        <v>100</v>
      </c>
      <c r="N626" s="504">
        <f t="shared" si="215"/>
        <v>5</v>
      </c>
      <c r="O626" s="254"/>
      <c r="P626" s="695">
        <f>AA626*Z626/1000000000*365</f>
        <v>0.23210878366667312</v>
      </c>
      <c r="Q626" s="227" t="s">
        <v>42</v>
      </c>
      <c r="R626" s="254"/>
      <c r="S626" s="305"/>
      <c r="T626" s="306"/>
      <c r="U626" s="90"/>
      <c r="V626" s="254"/>
      <c r="W626" s="254"/>
      <c r="X626" s="254"/>
      <c r="Y626" s="254"/>
      <c r="Z626" s="258">
        <v>4220</v>
      </c>
      <c r="AA626" s="259">
        <v>150.69063407561717</v>
      </c>
      <c r="AB626" s="260"/>
      <c r="AC626" s="260"/>
      <c r="AD626" s="260"/>
      <c r="AE626" s="260"/>
      <c r="AF626" s="260"/>
      <c r="AG626" s="260"/>
      <c r="AH626" s="121"/>
      <c r="AI626" s="2">
        <v>4220</v>
      </c>
      <c r="AJ626" s="2">
        <v>4215</v>
      </c>
      <c r="AK626" s="2">
        <v>4182</v>
      </c>
      <c r="AL626" s="121">
        <v>4131</v>
      </c>
      <c r="AM626" s="262"/>
      <c r="AN626" s="292"/>
      <c r="AO626" s="292"/>
      <c r="AP626" s="295"/>
      <c r="AQ626" s="264">
        <v>0.23210878366667312</v>
      </c>
      <c r="AR626" s="292">
        <v>0.25017405396651793</v>
      </c>
      <c r="AS626" s="292">
        <v>0.26705151715233755</v>
      </c>
      <c r="AT626" s="292">
        <v>0.28425041824993208</v>
      </c>
      <c r="AU626" s="292"/>
      <c r="AV626" s="295"/>
      <c r="AW626" s="559">
        <f t="shared" si="224"/>
        <v>0.22974958175006793</v>
      </c>
      <c r="AX626" s="551"/>
      <c r="AY626" s="167"/>
      <c r="AZ626" s="167"/>
      <c r="BA626" s="296"/>
      <c r="BB626" s="167"/>
      <c r="BC626" s="90"/>
      <c r="BD626" s="90"/>
    </row>
    <row r="627" spans="1:227" s="2" customFormat="1" ht="17.05" customHeight="1" x14ac:dyDescent="0.4">
      <c r="A627" s="868" t="s">
        <v>591</v>
      </c>
      <c r="B627" s="868" t="s">
        <v>611</v>
      </c>
      <c r="C627" s="365" t="s">
        <v>627</v>
      </c>
      <c r="D627" s="365" t="s">
        <v>635</v>
      </c>
      <c r="E627" s="364"/>
      <c r="F627" s="219" t="s">
        <v>630</v>
      </c>
      <c r="G627" s="124">
        <v>2.64</v>
      </c>
      <c r="H627" s="124">
        <v>5.36</v>
      </c>
      <c r="I627" s="124"/>
      <c r="J627" s="124"/>
      <c r="K627" s="252">
        <f t="shared" si="225"/>
        <v>8</v>
      </c>
      <c r="L627" s="520">
        <f t="shared" si="222"/>
        <v>0</v>
      </c>
      <c r="M627" s="521">
        <f t="shared" si="223"/>
        <v>100</v>
      </c>
      <c r="N627" s="504">
        <f t="shared" si="215"/>
        <v>5</v>
      </c>
      <c r="O627" s="254"/>
      <c r="P627" s="695">
        <f>AA627*Z627/1000000000*365</f>
        <v>4.6326370131388277</v>
      </c>
      <c r="Q627" s="227" t="s">
        <v>42</v>
      </c>
      <c r="R627" s="254"/>
      <c r="S627" s="305"/>
      <c r="T627" s="306"/>
      <c r="U627" s="90"/>
      <c r="V627" s="254"/>
      <c r="W627" s="254"/>
      <c r="X627" s="254"/>
      <c r="Y627" s="254"/>
      <c r="Z627" s="258">
        <v>56964</v>
      </c>
      <c r="AA627" s="259">
        <v>222.81012921108686</v>
      </c>
      <c r="AB627" s="260"/>
      <c r="AC627" s="260"/>
      <c r="AD627" s="260"/>
      <c r="AE627" s="260"/>
      <c r="AF627" s="260"/>
      <c r="AG627" s="260"/>
      <c r="AH627" s="121"/>
      <c r="AI627" s="2">
        <v>56964</v>
      </c>
      <c r="AJ627" s="2">
        <v>59132</v>
      </c>
      <c r="AK627" s="2">
        <v>60777</v>
      </c>
      <c r="AL627" s="121">
        <v>61540</v>
      </c>
      <c r="AM627" s="262"/>
      <c r="AN627" s="292"/>
      <c r="AO627" s="292"/>
      <c r="AP627" s="295"/>
      <c r="AQ627" s="264">
        <v>4.6326370131388286</v>
      </c>
      <c r="AR627" s="292">
        <v>4.9179693453431526</v>
      </c>
      <c r="AS627" s="292">
        <v>5.2101310332410637</v>
      </c>
      <c r="AT627" s="292">
        <v>5.5079032320910404</v>
      </c>
      <c r="AU627" s="292"/>
      <c r="AV627" s="295"/>
      <c r="AW627" s="559">
        <f t="shared" si="224"/>
        <v>2.4920967679089596</v>
      </c>
      <c r="AX627" s="551"/>
      <c r="AY627" s="167"/>
      <c r="AZ627" s="167"/>
      <c r="BA627" s="296"/>
      <c r="BB627" s="167"/>
    </row>
    <row r="628" spans="1:227" s="2" customFormat="1" ht="17.05" customHeight="1" x14ac:dyDescent="0.4">
      <c r="A628" s="868" t="s">
        <v>393</v>
      </c>
      <c r="B628" s="868" t="s">
        <v>448</v>
      </c>
      <c r="C628" s="876" t="s">
        <v>453</v>
      </c>
      <c r="D628" s="284" t="s">
        <v>454</v>
      </c>
      <c r="E628" s="285"/>
      <c r="F628" s="219"/>
      <c r="G628" s="124"/>
      <c r="H628" s="124"/>
      <c r="I628" s="251"/>
      <c r="J628" s="251"/>
      <c r="K628" s="292">
        <v>2.880029224358974</v>
      </c>
      <c r="L628" s="520">
        <f t="shared" si="222"/>
        <v>0</v>
      </c>
      <c r="M628" s="521">
        <f t="shared" si="223"/>
        <v>0</v>
      </c>
      <c r="N628" s="504">
        <f t="shared" si="215"/>
        <v>2</v>
      </c>
      <c r="O628" s="684"/>
      <c r="P628" s="532">
        <v>4.1181556500000003</v>
      </c>
      <c r="Q628" s="227" t="s">
        <v>42</v>
      </c>
      <c r="R628" s="254"/>
      <c r="S628" s="255"/>
      <c r="T628" s="256"/>
      <c r="V628" s="257"/>
      <c r="W628" s="257"/>
      <c r="X628" s="257"/>
      <c r="Y628" s="257"/>
      <c r="Z628" s="258">
        <v>121201.84627200001</v>
      </c>
      <c r="AA628" s="259">
        <f>P628*1000000000/365/Z628</f>
        <v>93.089491342052185</v>
      </c>
      <c r="AB628" s="293"/>
      <c r="AC628" s="293"/>
      <c r="AD628" s="293"/>
      <c r="AE628" s="293"/>
      <c r="AF628" s="293"/>
      <c r="AG628" s="293"/>
      <c r="AH628" s="121"/>
      <c r="AL628" s="121"/>
      <c r="AM628" s="294"/>
      <c r="AN628" s="292"/>
      <c r="AO628" s="292"/>
      <c r="AP628" s="295"/>
      <c r="AQ628" s="264"/>
      <c r="AR628" s="292"/>
      <c r="AS628" s="292"/>
      <c r="AT628" s="292">
        <v>6.7723450100875331</v>
      </c>
      <c r="AU628" s="292"/>
      <c r="AV628" s="295"/>
      <c r="AW628" s="559">
        <f t="shared" si="224"/>
        <v>-3.8923157857285591</v>
      </c>
      <c r="AX628" s="551"/>
      <c r="AY628" s="167"/>
      <c r="AZ628" s="167"/>
      <c r="BA628" s="296"/>
      <c r="BB628" s="296"/>
    </row>
    <row r="629" spans="1:227" s="2" customFormat="1" ht="17.05" customHeight="1" x14ac:dyDescent="0.4">
      <c r="A629" s="868" t="s">
        <v>393</v>
      </c>
      <c r="B629" s="868" t="s">
        <v>448</v>
      </c>
      <c r="C629" s="876" t="s">
        <v>453</v>
      </c>
      <c r="D629" s="284" t="s">
        <v>455</v>
      </c>
      <c r="E629" s="285"/>
      <c r="F629" s="219"/>
      <c r="G629" s="124"/>
      <c r="H629" s="124"/>
      <c r="I629" s="251"/>
      <c r="J629" s="251"/>
      <c r="K629" s="292">
        <v>0.62446288923076909</v>
      </c>
      <c r="L629" s="520">
        <f t="shared" si="222"/>
        <v>0</v>
      </c>
      <c r="M629" s="521">
        <f t="shared" si="223"/>
        <v>0</v>
      </c>
      <c r="N629" s="504">
        <f t="shared" si="215"/>
        <v>2</v>
      </c>
      <c r="O629" s="684"/>
      <c r="P629" s="532">
        <v>0.71523270000000005</v>
      </c>
      <c r="Q629" s="227" t="s">
        <v>42</v>
      </c>
      <c r="R629" s="254"/>
      <c r="S629" s="255"/>
      <c r="T629" s="256"/>
      <c r="V629" s="257"/>
      <c r="W629" s="257"/>
      <c r="X629" s="257"/>
      <c r="Y629" s="257"/>
      <c r="Z629" s="258">
        <v>15353.290096451999</v>
      </c>
      <c r="AA629" s="259">
        <f>P629*1000000000/365/Z629</f>
        <v>127.63008003662017</v>
      </c>
      <c r="AB629" s="293"/>
      <c r="AC629" s="293"/>
      <c r="AD629" s="293"/>
      <c r="AE629" s="293"/>
      <c r="AF629" s="293"/>
      <c r="AG629" s="293"/>
      <c r="AH629" s="121"/>
      <c r="AL629" s="121"/>
      <c r="AM629" s="294"/>
      <c r="AN629" s="292"/>
      <c r="AO629" s="292"/>
      <c r="AP629" s="295"/>
      <c r="AQ629" s="264"/>
      <c r="AR629" s="292"/>
      <c r="AS629" s="292"/>
      <c r="AT629" s="292">
        <v>1.372441093436032</v>
      </c>
      <c r="AU629" s="292"/>
      <c r="AV629" s="295"/>
      <c r="AW629" s="559">
        <f t="shared" si="224"/>
        <v>-0.74797820420526295</v>
      </c>
      <c r="AX629" s="551"/>
      <c r="AY629" s="167"/>
      <c r="AZ629" s="167"/>
      <c r="BA629" s="296"/>
      <c r="BB629" s="296"/>
    </row>
    <row r="630" spans="1:227" s="2" customFormat="1" ht="17.05" customHeight="1" x14ac:dyDescent="0.4">
      <c r="A630" s="868" t="s">
        <v>393</v>
      </c>
      <c r="B630" s="868" t="s">
        <v>413</v>
      </c>
      <c r="C630" s="876" t="s">
        <v>446</v>
      </c>
      <c r="D630" s="284" t="s">
        <v>447</v>
      </c>
      <c r="E630" s="285"/>
      <c r="F630" s="219"/>
      <c r="G630" s="124"/>
      <c r="H630" s="124"/>
      <c r="I630" s="251"/>
      <c r="J630" s="251"/>
      <c r="K630" s="252">
        <v>3.2444444444444445</v>
      </c>
      <c r="L630" s="520">
        <f t="shared" si="222"/>
        <v>0</v>
      </c>
      <c r="M630" s="521">
        <f t="shared" si="223"/>
        <v>0</v>
      </c>
      <c r="N630" s="504">
        <f t="shared" si="215"/>
        <v>2</v>
      </c>
      <c r="O630" s="684"/>
      <c r="P630" s="532">
        <v>4.7850000000000001</v>
      </c>
      <c r="Q630" s="227" t="s">
        <v>42</v>
      </c>
      <c r="R630" s="254"/>
      <c r="S630" s="255"/>
      <c r="T630" s="256"/>
      <c r="V630" s="257"/>
      <c r="W630" s="257"/>
      <c r="X630" s="257"/>
      <c r="Y630" s="257"/>
      <c r="Z630" s="258">
        <v>56384.767554839927</v>
      </c>
      <c r="AA630" s="259">
        <f>P630*1000000000/365/Z630</f>
        <v>232.50231595519978</v>
      </c>
      <c r="AB630" s="260"/>
      <c r="AC630" s="260"/>
      <c r="AD630" s="260"/>
      <c r="AE630" s="260"/>
      <c r="AF630" s="260"/>
      <c r="AG630" s="260"/>
      <c r="AH630" s="121"/>
      <c r="AI630" s="90"/>
      <c r="AJ630" s="90"/>
      <c r="AK630" s="90"/>
      <c r="AL630" s="121"/>
      <c r="AM630" s="262"/>
      <c r="AN630" s="252"/>
      <c r="AO630" s="252"/>
      <c r="AP630" s="263"/>
      <c r="AQ630" s="264"/>
      <c r="AR630" s="252"/>
      <c r="AS630" s="252"/>
      <c r="AT630" s="252"/>
      <c r="AU630" s="252"/>
      <c r="AV630" s="263"/>
      <c r="AW630" s="557">
        <f t="shared" si="224"/>
        <v>3.2444444444444445</v>
      </c>
      <c r="AX630" s="551"/>
      <c r="AY630" s="167"/>
      <c r="AZ630" s="167"/>
      <c r="BA630" s="167"/>
      <c r="BB630" s="167"/>
      <c r="BJ630" s="167"/>
      <c r="BK630" s="167"/>
      <c r="BL630" s="167"/>
      <c r="BM630" s="167"/>
      <c r="BN630" s="167"/>
      <c r="BO630" s="167"/>
      <c r="BP630" s="167"/>
      <c r="BQ630" s="167"/>
      <c r="BR630" s="167"/>
      <c r="BS630" s="167"/>
      <c r="BT630" s="167"/>
      <c r="BU630" s="167"/>
      <c r="BV630" s="167"/>
      <c r="BW630" s="167"/>
      <c r="BX630" s="167"/>
      <c r="BY630" s="167"/>
      <c r="BZ630" s="167"/>
      <c r="CA630" s="167"/>
      <c r="CB630" s="167"/>
      <c r="CC630" s="167"/>
      <c r="CD630" s="167"/>
      <c r="CE630" s="167"/>
      <c r="CF630" s="167"/>
      <c r="CG630" s="167"/>
      <c r="CH630" s="167"/>
      <c r="CI630" s="167"/>
      <c r="CJ630" s="167"/>
      <c r="CK630" s="167"/>
      <c r="CL630" s="167"/>
      <c r="CM630" s="167"/>
      <c r="CN630" s="167"/>
      <c r="CO630" s="167"/>
      <c r="CP630" s="167"/>
      <c r="CQ630" s="167"/>
      <c r="CR630" s="167"/>
      <c r="CS630" s="167"/>
      <c r="CT630" s="167"/>
      <c r="CU630" s="167"/>
      <c r="CV630" s="167"/>
      <c r="CW630" s="167"/>
      <c r="CX630" s="167"/>
      <c r="CY630" s="167"/>
      <c r="CZ630" s="167"/>
      <c r="DA630" s="167"/>
      <c r="DB630" s="167"/>
      <c r="DC630" s="167"/>
      <c r="DD630" s="167"/>
      <c r="DE630" s="167"/>
      <c r="DF630" s="167"/>
      <c r="DG630" s="167"/>
      <c r="DH630" s="167"/>
      <c r="DI630" s="167"/>
      <c r="DJ630" s="167"/>
      <c r="DK630" s="167"/>
      <c r="DL630" s="167"/>
      <c r="DM630" s="167"/>
      <c r="DN630" s="167"/>
      <c r="DO630" s="167"/>
      <c r="DP630" s="167"/>
      <c r="DQ630" s="167"/>
      <c r="DR630" s="167"/>
      <c r="DS630" s="167"/>
      <c r="DT630" s="167"/>
      <c r="DU630" s="167"/>
      <c r="DV630" s="167"/>
      <c r="DW630" s="167"/>
      <c r="DX630" s="167"/>
      <c r="DY630" s="167"/>
      <c r="DZ630" s="167"/>
      <c r="EA630" s="167"/>
      <c r="EB630" s="167"/>
      <c r="EC630" s="167"/>
      <c r="ED630" s="167"/>
      <c r="EE630" s="167"/>
      <c r="EF630" s="167"/>
      <c r="EG630" s="167"/>
      <c r="EH630" s="167"/>
      <c r="EI630" s="167"/>
      <c r="EJ630" s="167"/>
      <c r="EK630" s="167"/>
      <c r="EL630" s="167"/>
      <c r="EM630" s="167"/>
      <c r="EN630" s="167"/>
      <c r="EO630" s="167"/>
      <c r="EP630" s="167"/>
      <c r="EQ630" s="167"/>
      <c r="ER630" s="167"/>
      <c r="ES630" s="167"/>
      <c r="ET630" s="167"/>
      <c r="EU630" s="167"/>
      <c r="EV630" s="167"/>
      <c r="EW630" s="167"/>
      <c r="EX630" s="167"/>
      <c r="EY630" s="167"/>
      <c r="EZ630" s="167"/>
      <c r="FA630" s="167"/>
      <c r="FB630" s="167"/>
      <c r="FC630" s="167"/>
      <c r="FD630" s="167"/>
      <c r="FE630" s="167"/>
      <c r="FF630" s="167"/>
      <c r="FG630" s="167"/>
      <c r="FH630" s="167"/>
      <c r="FI630" s="167"/>
      <c r="FJ630" s="167"/>
      <c r="FK630" s="167"/>
      <c r="FL630" s="167"/>
      <c r="FM630" s="167"/>
      <c r="FN630" s="167"/>
      <c r="FO630" s="167"/>
      <c r="FP630" s="167"/>
      <c r="FQ630" s="167"/>
      <c r="FR630" s="167"/>
      <c r="FS630" s="167"/>
      <c r="FT630" s="167"/>
      <c r="FU630" s="167"/>
      <c r="FV630" s="167"/>
      <c r="FW630" s="167"/>
      <c r="FX630" s="167"/>
      <c r="FY630" s="167"/>
      <c r="FZ630" s="167"/>
      <c r="GA630" s="167"/>
      <c r="GB630" s="167"/>
      <c r="GC630" s="167"/>
      <c r="GD630" s="167"/>
      <c r="GE630" s="167"/>
      <c r="GF630" s="167"/>
      <c r="GG630" s="167"/>
      <c r="GH630" s="167"/>
      <c r="GI630" s="167"/>
      <c r="GJ630" s="167"/>
      <c r="GK630" s="167"/>
      <c r="GL630" s="167"/>
      <c r="GM630" s="167"/>
      <c r="GN630" s="167"/>
      <c r="GO630" s="167"/>
      <c r="GP630" s="167"/>
      <c r="GQ630" s="167"/>
      <c r="GR630" s="167"/>
      <c r="GS630" s="167"/>
      <c r="GT630" s="167"/>
      <c r="GU630" s="167"/>
      <c r="GV630" s="167"/>
      <c r="GW630" s="167"/>
      <c r="GX630" s="167"/>
      <c r="GY630" s="167"/>
      <c r="GZ630" s="167"/>
      <c r="HA630" s="167"/>
      <c r="HB630" s="167"/>
      <c r="HC630" s="167"/>
      <c r="HD630" s="167"/>
      <c r="HE630" s="167"/>
      <c r="HF630" s="167"/>
      <c r="HG630" s="167"/>
      <c r="HH630" s="167"/>
      <c r="HI630" s="167"/>
      <c r="HJ630" s="167"/>
      <c r="HK630" s="167"/>
      <c r="HL630" s="167"/>
      <c r="HM630" s="167"/>
      <c r="HN630" s="167"/>
      <c r="HO630" s="167"/>
      <c r="HP630" s="167"/>
      <c r="HQ630" s="167"/>
      <c r="HR630" s="167"/>
      <c r="HS630" s="167"/>
    </row>
    <row r="631" spans="1:227" s="2" customFormat="1" ht="17.05" customHeight="1" x14ac:dyDescent="0.4">
      <c r="A631" s="868" t="s">
        <v>1134</v>
      </c>
      <c r="B631" s="868" t="s">
        <v>1135</v>
      </c>
      <c r="C631" s="887" t="s">
        <v>1136</v>
      </c>
      <c r="D631" s="444" t="s">
        <v>1139</v>
      </c>
      <c r="E631" s="606"/>
      <c r="F631" s="446">
        <v>0.34699999999999998</v>
      </c>
      <c r="G631" s="124"/>
      <c r="H631" s="447">
        <v>0</v>
      </c>
      <c r="I631" s="124"/>
      <c r="J631" s="124"/>
      <c r="K631" s="252">
        <f t="shared" ref="K631:K648" si="226">IF(ISNUMBER(F631),F631,0)+IF(ISNUMBER(G631),G631,0)+IF(ISNUMBER(H631),H631,0)</f>
        <v>0.34699999999999998</v>
      </c>
      <c r="L631" s="520">
        <f t="shared" ref="L631:L648" si="227">IF(IF(ISNUMBER(K631),K631,0)&gt;0,IF(ISNUMBER(F631),F631,0)/K631*100,"")</f>
        <v>100</v>
      </c>
      <c r="M631" s="521">
        <f t="shared" ref="M631:M648" si="228">IF(IF(ISNUMBER(K631),K631,0)&gt;0,(IF(ISNUMBER(G631),G631,0)+IF(ISNUMBER(H631),H631,0))/K631*100,"")</f>
        <v>0</v>
      </c>
      <c r="N631" s="504">
        <f t="shared" si="215"/>
        <v>2</v>
      </c>
      <c r="O631" s="254"/>
      <c r="P631" s="534">
        <f t="shared" ref="P631:P644" si="229">AQ631</f>
        <v>0.36699999999999999</v>
      </c>
      <c r="Q631" s="227" t="s">
        <v>42</v>
      </c>
      <c r="R631" s="254"/>
      <c r="S631" s="305"/>
      <c r="T631" s="306"/>
      <c r="U631" s="90"/>
      <c r="V631" s="254"/>
      <c r="W631" s="254"/>
      <c r="X631" s="254"/>
      <c r="Y631" s="254"/>
      <c r="Z631" s="258">
        <v>5064</v>
      </c>
      <c r="AA631" s="259">
        <f t="shared" ref="AA631:AA641" si="230">AR631/Z631*1000000000/365</f>
        <v>240.75396567768183</v>
      </c>
      <c r="AB631" s="260"/>
      <c r="AC631" s="260"/>
      <c r="AD631" s="260"/>
      <c r="AE631" s="260"/>
      <c r="AF631" s="260"/>
      <c r="AG631" s="260"/>
      <c r="AH631" s="121"/>
      <c r="AI631" s="261">
        <v>6418</v>
      </c>
      <c r="AJ631" s="261">
        <v>6988</v>
      </c>
      <c r="AK631" s="261">
        <v>7493</v>
      </c>
      <c r="AL631" s="342"/>
      <c r="AM631" s="371"/>
      <c r="AN631" s="261"/>
      <c r="AO631" s="252"/>
      <c r="AP631" s="263"/>
      <c r="AQ631" s="264">
        <v>0.36699999999999999</v>
      </c>
      <c r="AR631" s="252">
        <v>0.44500000000000001</v>
      </c>
      <c r="AS631" s="252">
        <v>0.504</v>
      </c>
      <c r="AT631" s="252">
        <v>0.54</v>
      </c>
      <c r="AU631" s="252"/>
      <c r="AV631" s="263"/>
      <c r="AW631" s="557">
        <f t="shared" si="224"/>
        <v>-0.19300000000000006</v>
      </c>
      <c r="AX631" s="551"/>
      <c r="AY631" s="167"/>
      <c r="AZ631" s="167"/>
      <c r="BA631" s="296"/>
      <c r="BB631" s="296"/>
    </row>
    <row r="632" spans="1:227" s="2" customFormat="1" ht="17.05" customHeight="1" x14ac:dyDescent="0.4">
      <c r="A632" s="868" t="s">
        <v>1134</v>
      </c>
      <c r="B632" s="868" t="s">
        <v>1135</v>
      </c>
      <c r="C632" s="887" t="s">
        <v>1136</v>
      </c>
      <c r="D632" s="448" t="s">
        <v>1137</v>
      </c>
      <c r="E632" s="615"/>
      <c r="F632" s="450" t="s">
        <v>1138</v>
      </c>
      <c r="G632" s="124"/>
      <c r="H632" s="451">
        <v>10.407</v>
      </c>
      <c r="I632" s="124"/>
      <c r="J632" s="124"/>
      <c r="K632" s="252">
        <f t="shared" si="226"/>
        <v>10.407</v>
      </c>
      <c r="L632" s="520">
        <f t="shared" si="227"/>
        <v>0</v>
      </c>
      <c r="M632" s="521">
        <f t="shared" si="228"/>
        <v>100</v>
      </c>
      <c r="N632" s="504">
        <f t="shared" si="215"/>
        <v>5</v>
      </c>
      <c r="O632" s="254"/>
      <c r="P632" s="534">
        <f t="shared" si="229"/>
        <v>7.1020000000000003</v>
      </c>
      <c r="Q632" s="227" t="s">
        <v>42</v>
      </c>
      <c r="R632" s="254"/>
      <c r="S632" s="305"/>
      <c r="T632" s="306"/>
      <c r="U632" s="90"/>
      <c r="V632" s="254"/>
      <c r="W632" s="254"/>
      <c r="X632" s="254"/>
      <c r="Y632" s="254"/>
      <c r="Z632" s="258">
        <v>56868</v>
      </c>
      <c r="AA632" s="259">
        <f t="shared" si="230"/>
        <v>367.06007953048686</v>
      </c>
      <c r="AB632" s="260"/>
      <c r="AC632" s="260"/>
      <c r="AD632" s="260"/>
      <c r="AE632" s="260"/>
      <c r="AF632" s="260"/>
      <c r="AG632" s="260"/>
      <c r="AH632" s="121"/>
      <c r="AI632" s="261">
        <v>59395</v>
      </c>
      <c r="AJ632" s="261">
        <v>61340</v>
      </c>
      <c r="AK632" s="261">
        <v>63200</v>
      </c>
      <c r="AL632" s="342">
        <v>65117</v>
      </c>
      <c r="AM632" s="371"/>
      <c r="AN632" s="261"/>
      <c r="AO632" s="252"/>
      <c r="AP632" s="263"/>
      <c r="AQ632" s="264">
        <v>7.1020000000000003</v>
      </c>
      <c r="AR632" s="252">
        <v>7.6189999999999998</v>
      </c>
      <c r="AS632" s="252">
        <v>8.0739999999999998</v>
      </c>
      <c r="AT632" s="252">
        <v>8.0739999999999998</v>
      </c>
      <c r="AU632" s="252">
        <v>8.6150000000000002</v>
      </c>
      <c r="AV632" s="263"/>
      <c r="AW632" s="557">
        <f t="shared" si="224"/>
        <v>2.3330000000000002</v>
      </c>
      <c r="AX632" s="551"/>
      <c r="AY632" s="167"/>
      <c r="AZ632" s="167"/>
      <c r="BA632" s="296"/>
      <c r="BB632" s="296"/>
    </row>
    <row r="633" spans="1:227" s="2" customFormat="1" ht="17.05" customHeight="1" x14ac:dyDescent="0.4">
      <c r="A633" s="868" t="s">
        <v>1134</v>
      </c>
      <c r="B633" s="868" t="s">
        <v>1135</v>
      </c>
      <c r="C633" s="887" t="s">
        <v>1140</v>
      </c>
      <c r="D633" s="269" t="s">
        <v>1141</v>
      </c>
      <c r="E633" s="606"/>
      <c r="F633" s="446">
        <v>1.3</v>
      </c>
      <c r="G633" s="124"/>
      <c r="H633" s="447" t="s">
        <v>1138</v>
      </c>
      <c r="I633" s="124"/>
      <c r="J633" s="124"/>
      <c r="K633" s="252">
        <f t="shared" si="226"/>
        <v>1.3</v>
      </c>
      <c r="L633" s="520">
        <f t="shared" si="227"/>
        <v>100</v>
      </c>
      <c r="M633" s="521">
        <f t="shared" si="228"/>
        <v>0</v>
      </c>
      <c r="N633" s="504">
        <f t="shared" si="215"/>
        <v>5</v>
      </c>
      <c r="O633" s="254"/>
      <c r="P633" s="534">
        <f t="shared" si="229"/>
        <v>0.876</v>
      </c>
      <c r="Q633" s="227" t="s">
        <v>42</v>
      </c>
      <c r="R633" s="254"/>
      <c r="S633" s="305"/>
      <c r="T633" s="306"/>
      <c r="U633" s="90"/>
      <c r="V633" s="254"/>
      <c r="W633" s="254"/>
      <c r="X633" s="254"/>
      <c r="Y633" s="254"/>
      <c r="Z633" s="258">
        <v>20076</v>
      </c>
      <c r="AA633" s="259">
        <f t="shared" si="230"/>
        <v>143.42757794354054</v>
      </c>
      <c r="AB633" s="260"/>
      <c r="AC633" s="260"/>
      <c r="AD633" s="260"/>
      <c r="AE633" s="260"/>
      <c r="AF633" s="260"/>
      <c r="AG633" s="260"/>
      <c r="AH633" s="121"/>
      <c r="AI633" s="261">
        <v>22742</v>
      </c>
      <c r="AJ633" s="261">
        <v>23752</v>
      </c>
      <c r="AK633" s="261">
        <v>24633</v>
      </c>
      <c r="AL633" s="342"/>
      <c r="AM633" s="371"/>
      <c r="AN633" s="261"/>
      <c r="AO633" s="252"/>
      <c r="AP633" s="263"/>
      <c r="AQ633" s="264">
        <v>0.876</v>
      </c>
      <c r="AR633" s="252">
        <v>1.0509999999999999</v>
      </c>
      <c r="AS633" s="252">
        <v>1.1619999999999999</v>
      </c>
      <c r="AT633" s="252">
        <v>1.2050000000000001</v>
      </c>
      <c r="AU633" s="252"/>
      <c r="AV633" s="263"/>
      <c r="AW633" s="557">
        <f t="shared" si="224"/>
        <v>9.4999999999999973E-2</v>
      </c>
      <c r="AX633" s="551"/>
      <c r="AY633" s="167"/>
      <c r="AZ633" s="167"/>
      <c r="BA633" s="296"/>
      <c r="BB633" s="296"/>
    </row>
    <row r="634" spans="1:227" s="2" customFormat="1" ht="17.05" customHeight="1" x14ac:dyDescent="0.4">
      <c r="A634" s="868" t="s">
        <v>1134</v>
      </c>
      <c r="B634" s="868" t="s">
        <v>1135</v>
      </c>
      <c r="C634" s="887" t="s">
        <v>1140</v>
      </c>
      <c r="D634" s="269" t="s">
        <v>1143</v>
      </c>
      <c r="E634" s="606"/>
      <c r="F634" s="446">
        <v>0.7</v>
      </c>
      <c r="G634" s="124"/>
      <c r="H634" s="447" t="s">
        <v>1138</v>
      </c>
      <c r="I634" s="124"/>
      <c r="J634" s="124"/>
      <c r="K634" s="252">
        <f t="shared" si="226"/>
        <v>0.7</v>
      </c>
      <c r="L634" s="520">
        <f t="shared" si="227"/>
        <v>100</v>
      </c>
      <c r="M634" s="521">
        <f t="shared" si="228"/>
        <v>0</v>
      </c>
      <c r="N634" s="504">
        <f t="shared" si="215"/>
        <v>5</v>
      </c>
      <c r="O634" s="254"/>
      <c r="P634" s="534">
        <f t="shared" si="229"/>
        <v>0.41399999999999998</v>
      </c>
      <c r="Q634" s="227" t="s">
        <v>42</v>
      </c>
      <c r="R634" s="254"/>
      <c r="S634" s="305"/>
      <c r="T634" s="306"/>
      <c r="U634" s="90"/>
      <c r="V634" s="254"/>
      <c r="W634" s="254"/>
      <c r="X634" s="254"/>
      <c r="Y634" s="254"/>
      <c r="Z634" s="258">
        <v>9751</v>
      </c>
      <c r="AA634" s="259">
        <f t="shared" si="230"/>
        <v>140.20339325927932</v>
      </c>
      <c r="AB634" s="260"/>
      <c r="AC634" s="260"/>
      <c r="AD634" s="260"/>
      <c r="AE634" s="260"/>
      <c r="AF634" s="260"/>
      <c r="AG634" s="260"/>
      <c r="AH634" s="121"/>
      <c r="AI634" s="261">
        <v>11048</v>
      </c>
      <c r="AJ634" s="261">
        <v>11540</v>
      </c>
      <c r="AK634" s="261">
        <v>11967</v>
      </c>
      <c r="AL634" s="342"/>
      <c r="AM634" s="371"/>
      <c r="AN634" s="261"/>
      <c r="AO634" s="252"/>
      <c r="AP634" s="263"/>
      <c r="AQ634" s="264">
        <v>0.41399999999999998</v>
      </c>
      <c r="AR634" s="252">
        <v>0.499</v>
      </c>
      <c r="AS634" s="252">
        <v>0.55200000000000005</v>
      </c>
      <c r="AT634" s="252">
        <v>0.57299999999999995</v>
      </c>
      <c r="AU634" s="252"/>
      <c r="AV634" s="263"/>
      <c r="AW634" s="557">
        <f t="shared" si="224"/>
        <v>0.127</v>
      </c>
      <c r="AX634" s="551"/>
      <c r="AY634" s="167"/>
      <c r="AZ634" s="167"/>
      <c r="BA634" s="296"/>
      <c r="BB634" s="296"/>
    </row>
    <row r="635" spans="1:227" s="2" customFormat="1" ht="17.05" customHeight="1" x14ac:dyDescent="0.4">
      <c r="A635" s="868" t="s">
        <v>1134</v>
      </c>
      <c r="B635" s="868" t="s">
        <v>1135</v>
      </c>
      <c r="C635" s="887" t="s">
        <v>1140</v>
      </c>
      <c r="D635" s="269" t="s">
        <v>1144</v>
      </c>
      <c r="E635" s="606"/>
      <c r="F635" s="446">
        <v>0.15</v>
      </c>
      <c r="G635" s="124"/>
      <c r="H635" s="447" t="s">
        <v>1138</v>
      </c>
      <c r="I635" s="124"/>
      <c r="J635" s="124"/>
      <c r="K635" s="252">
        <f t="shared" si="226"/>
        <v>0.15</v>
      </c>
      <c r="L635" s="520">
        <f t="shared" si="227"/>
        <v>100</v>
      </c>
      <c r="M635" s="521">
        <f t="shared" si="228"/>
        <v>0</v>
      </c>
      <c r="N635" s="504">
        <f t="shared" si="215"/>
        <v>2</v>
      </c>
      <c r="O635" s="254"/>
      <c r="P635" s="534">
        <f t="shared" si="229"/>
        <v>0.191</v>
      </c>
      <c r="Q635" s="227" t="s">
        <v>42</v>
      </c>
      <c r="R635" s="254"/>
      <c r="S635" s="305"/>
      <c r="T635" s="306"/>
      <c r="U635" s="90"/>
      <c r="V635" s="254"/>
      <c r="W635" s="254"/>
      <c r="X635" s="254"/>
      <c r="Y635" s="254"/>
      <c r="Z635" s="258">
        <v>5150</v>
      </c>
      <c r="AA635" s="259">
        <f t="shared" si="230"/>
        <v>107.46109855033914</v>
      </c>
      <c r="AB635" s="260"/>
      <c r="AC635" s="260"/>
      <c r="AD635" s="260"/>
      <c r="AE635" s="260"/>
      <c r="AF635" s="260"/>
      <c r="AG635" s="260"/>
      <c r="AH635" s="121"/>
      <c r="AI635" s="261">
        <v>4474</v>
      </c>
      <c r="AJ635" s="261">
        <v>4227</v>
      </c>
      <c r="AK635" s="261">
        <v>4006</v>
      </c>
      <c r="AL635" s="342"/>
      <c r="AM635" s="371"/>
      <c r="AN635" s="261"/>
      <c r="AO635" s="252"/>
      <c r="AP635" s="263"/>
      <c r="AQ635" s="264">
        <v>0.191</v>
      </c>
      <c r="AR635" s="252">
        <v>0.20200000000000001</v>
      </c>
      <c r="AS635" s="252">
        <v>0.20200000000000001</v>
      </c>
      <c r="AT635" s="252">
        <v>0.192</v>
      </c>
      <c r="AU635" s="252"/>
      <c r="AV635" s="263"/>
      <c r="AW635" s="557">
        <f t="shared" si="224"/>
        <v>-4.200000000000001E-2</v>
      </c>
      <c r="AX635" s="551"/>
      <c r="AY635" s="167"/>
      <c r="AZ635" s="167"/>
      <c r="BA635" s="296"/>
      <c r="BB635" s="296"/>
    </row>
    <row r="636" spans="1:227" s="2" customFormat="1" ht="17.05" customHeight="1" thickBot="1" x14ac:dyDescent="0.45">
      <c r="A636" s="868" t="s">
        <v>1134</v>
      </c>
      <c r="B636" s="868" t="s">
        <v>1135</v>
      </c>
      <c r="C636" s="887" t="s">
        <v>1140</v>
      </c>
      <c r="D636" s="1325" t="s">
        <v>1142</v>
      </c>
      <c r="E636" s="1346"/>
      <c r="F636" s="483">
        <v>0.71</v>
      </c>
      <c r="G636" s="308"/>
      <c r="H636" s="484">
        <v>0.03</v>
      </c>
      <c r="I636" s="308"/>
      <c r="J636" s="308"/>
      <c r="K636" s="309">
        <f t="shared" si="226"/>
        <v>0.74</v>
      </c>
      <c r="L636" s="522">
        <f t="shared" si="227"/>
        <v>95.945945945945937</v>
      </c>
      <c r="M636" s="523">
        <f t="shared" si="228"/>
        <v>4.0540540540540544</v>
      </c>
      <c r="N636" s="508">
        <f t="shared" si="215"/>
        <v>5</v>
      </c>
      <c r="O636" s="311"/>
      <c r="P636" s="536">
        <f t="shared" si="229"/>
        <v>0.51100000000000001</v>
      </c>
      <c r="Q636" s="310" t="s">
        <v>42</v>
      </c>
      <c r="R636" s="311"/>
      <c r="S636" s="312"/>
      <c r="T636" s="313"/>
      <c r="U636" s="249"/>
      <c r="V636" s="311"/>
      <c r="W636" s="311"/>
      <c r="X636" s="311"/>
      <c r="Y636" s="311"/>
      <c r="Z636" s="314">
        <v>12324</v>
      </c>
      <c r="AA636" s="315">
        <f t="shared" si="230"/>
        <v>137.16414791497155</v>
      </c>
      <c r="AB636" s="316"/>
      <c r="AC636" s="316"/>
      <c r="AD636" s="316"/>
      <c r="AE636" s="316"/>
      <c r="AF636" s="316"/>
      <c r="AG636" s="316"/>
      <c r="AH636" s="317"/>
      <c r="AI636" s="379">
        <v>13964</v>
      </c>
      <c r="AJ636" s="379">
        <v>14584</v>
      </c>
      <c r="AK636" s="379">
        <v>15126</v>
      </c>
      <c r="AL636" s="380"/>
      <c r="AM636" s="381"/>
      <c r="AN636" s="379"/>
      <c r="AO636" s="309"/>
      <c r="AP636" s="319"/>
      <c r="AQ636" s="320">
        <v>0.51100000000000001</v>
      </c>
      <c r="AR636" s="309">
        <v>0.61699999999999999</v>
      </c>
      <c r="AS636" s="309">
        <v>0.68400000000000005</v>
      </c>
      <c r="AT636" s="309">
        <v>0.70899999999999996</v>
      </c>
      <c r="AU636" s="309"/>
      <c r="AV636" s="319"/>
      <c r="AW636" s="560">
        <f t="shared" si="224"/>
        <v>3.1000000000000028E-2</v>
      </c>
      <c r="AX636" s="553"/>
      <c r="AY636" s="167"/>
      <c r="AZ636" s="167"/>
      <c r="BA636" s="296"/>
      <c r="BB636" s="296"/>
    </row>
    <row r="637" spans="1:227" s="2" customFormat="1" ht="17.05" customHeight="1" thickTop="1" thickBot="1" x14ac:dyDescent="0.45">
      <c r="A637" s="868" t="s">
        <v>1134</v>
      </c>
      <c r="B637" s="868" t="s">
        <v>1135</v>
      </c>
      <c r="C637" s="915" t="s">
        <v>1140</v>
      </c>
      <c r="D637" s="1148" t="s">
        <v>1145</v>
      </c>
      <c r="E637" s="445"/>
      <c r="F637" s="949">
        <v>0.71</v>
      </c>
      <c r="G637" s="108"/>
      <c r="H637" s="961">
        <v>0.03</v>
      </c>
      <c r="I637" s="124"/>
      <c r="J637" s="124"/>
      <c r="K637" s="252">
        <f t="shared" si="226"/>
        <v>0.74</v>
      </c>
      <c r="L637" s="520">
        <f t="shared" si="227"/>
        <v>95.945945945945937</v>
      </c>
      <c r="M637" s="521">
        <f t="shared" si="228"/>
        <v>4.0540540540540544</v>
      </c>
      <c r="N637" s="348">
        <f t="shared" si="215"/>
        <v>5</v>
      </c>
      <c r="O637" s="254"/>
      <c r="P637" s="534">
        <f t="shared" si="229"/>
        <v>0.51100000000000001</v>
      </c>
      <c r="Q637" s="227" t="s">
        <v>42</v>
      </c>
      <c r="R637" s="254"/>
      <c r="S637" s="305"/>
      <c r="T637" s="306"/>
      <c r="U637" s="90"/>
      <c r="V637" s="254"/>
      <c r="W637" s="254"/>
      <c r="X637" s="254"/>
      <c r="Y637" s="254"/>
      <c r="Z637" s="258">
        <v>12324</v>
      </c>
      <c r="AA637" s="259">
        <f t="shared" si="230"/>
        <v>137.16414791497155</v>
      </c>
      <c r="AB637" s="260"/>
      <c r="AC637" s="260"/>
      <c r="AD637" s="260"/>
      <c r="AE637" s="260"/>
      <c r="AF637" s="260"/>
      <c r="AG637" s="260"/>
      <c r="AH637" s="121"/>
      <c r="AI637" s="261">
        <v>13964</v>
      </c>
      <c r="AJ637" s="261">
        <v>14584</v>
      </c>
      <c r="AK637" s="261">
        <v>15126</v>
      </c>
      <c r="AL637" s="342"/>
      <c r="AM637" s="371"/>
      <c r="AN637" s="261"/>
      <c r="AO637" s="252"/>
      <c r="AP637" s="263"/>
      <c r="AQ637" s="264">
        <v>0.51100000000000001</v>
      </c>
      <c r="AR637" s="252">
        <v>0.61699999999999999</v>
      </c>
      <c r="AS637" s="252">
        <v>0.68400000000000005</v>
      </c>
      <c r="AT637" s="252">
        <v>0.70899999999999996</v>
      </c>
      <c r="AU637" s="252"/>
      <c r="AV637" s="263"/>
      <c r="AW637" s="557">
        <f t="shared" si="224"/>
        <v>3.1000000000000028E-2</v>
      </c>
      <c r="AX637" s="551"/>
      <c r="AY637" s="167"/>
      <c r="AZ637" s="167"/>
      <c r="BA637" s="167"/>
      <c r="BB637" s="167"/>
    </row>
    <row r="638" spans="1:227" s="2" customFormat="1" ht="17.05" customHeight="1" thickTop="1" thickBot="1" x14ac:dyDescent="0.45">
      <c r="A638" s="868" t="s">
        <v>1008</v>
      </c>
      <c r="B638" s="868" t="s">
        <v>1052</v>
      </c>
      <c r="C638" s="883" t="s">
        <v>1078</v>
      </c>
      <c r="D638" s="365" t="s">
        <v>1079</v>
      </c>
      <c r="E638" s="416"/>
      <c r="F638" s="20" t="s">
        <v>630</v>
      </c>
      <c r="G638" s="21"/>
      <c r="H638" s="21"/>
      <c r="I638" s="124"/>
      <c r="J638" s="124"/>
      <c r="K638" s="252">
        <f t="shared" si="226"/>
        <v>0</v>
      </c>
      <c r="L638" s="520" t="str">
        <f t="shared" si="227"/>
        <v/>
      </c>
      <c r="M638" s="521" t="str">
        <f t="shared" si="228"/>
        <v/>
      </c>
      <c r="N638" s="504">
        <f t="shared" si="215"/>
        <v>2</v>
      </c>
      <c r="O638" s="254"/>
      <c r="P638" s="534">
        <f t="shared" si="229"/>
        <v>3.9587240183751735</v>
      </c>
      <c r="Q638" s="227" t="s">
        <v>42</v>
      </c>
      <c r="R638" s="254"/>
      <c r="S638" s="305"/>
      <c r="T638" s="306"/>
      <c r="U638" s="90"/>
      <c r="V638" s="254"/>
      <c r="W638" s="254"/>
      <c r="X638" s="254"/>
      <c r="Y638" s="254"/>
      <c r="Z638" s="258">
        <v>57170</v>
      </c>
      <c r="AA638" s="259">
        <f t="shared" si="230"/>
        <v>207.99559153236851</v>
      </c>
      <c r="AB638" s="260"/>
      <c r="AC638" s="260"/>
      <c r="AD638" s="260"/>
      <c r="AE638" s="260"/>
      <c r="AF638" s="260"/>
      <c r="AG638" s="260"/>
      <c r="AH638" s="121"/>
      <c r="AI638" s="261">
        <v>60360</v>
      </c>
      <c r="AJ638" s="261">
        <v>62455</v>
      </c>
      <c r="AK638" s="261">
        <v>64280</v>
      </c>
      <c r="AL638" s="342"/>
      <c r="AM638" s="371"/>
      <c r="AN638" s="261"/>
      <c r="AO638" s="252"/>
      <c r="AP638" s="263"/>
      <c r="AQ638" s="264">
        <v>3.9587240183751735</v>
      </c>
      <c r="AR638" s="252">
        <v>4.3402544082855101</v>
      </c>
      <c r="AS638" s="252">
        <v>4.6571128534784361</v>
      </c>
      <c r="AT638" s="252">
        <v>4.9642705970154521</v>
      </c>
      <c r="AU638" s="252"/>
      <c r="AV638" s="263"/>
      <c r="AW638" s="557">
        <f t="shared" si="224"/>
        <v>-4.9642705970154521</v>
      </c>
      <c r="AX638" s="551"/>
      <c r="AY638" s="167"/>
      <c r="AZ638" s="167"/>
      <c r="BA638" s="296"/>
      <c r="BB638" s="167"/>
    </row>
    <row r="639" spans="1:227" s="2" customFormat="1" ht="17.05" customHeight="1" thickTop="1" thickBot="1" x14ac:dyDescent="0.45">
      <c r="A639" s="868" t="s">
        <v>1008</v>
      </c>
      <c r="B639" s="868" t="s">
        <v>1052</v>
      </c>
      <c r="C639" s="883" t="s">
        <v>1078</v>
      </c>
      <c r="D639" s="365" t="s">
        <v>1080</v>
      </c>
      <c r="E639" s="416"/>
      <c r="F639" s="20" t="s">
        <v>630</v>
      </c>
      <c r="G639" s="21"/>
      <c r="H639" s="21"/>
      <c r="I639" s="124"/>
      <c r="J639" s="124"/>
      <c r="K639" s="252">
        <f t="shared" si="226"/>
        <v>0</v>
      </c>
      <c r="L639" s="520" t="str">
        <f t="shared" si="227"/>
        <v/>
      </c>
      <c r="M639" s="521" t="str">
        <f t="shared" si="228"/>
        <v/>
      </c>
      <c r="N639" s="504">
        <f t="shared" si="215"/>
        <v>2</v>
      </c>
      <c r="O639" s="254"/>
      <c r="P639" s="534">
        <f t="shared" si="229"/>
        <v>1.3048844565701772</v>
      </c>
      <c r="Q639" s="227" t="s">
        <v>42</v>
      </c>
      <c r="R639" s="254"/>
      <c r="S639" s="305"/>
      <c r="T639" s="306"/>
      <c r="U639" s="90"/>
      <c r="V639" s="254"/>
      <c r="W639" s="254"/>
      <c r="X639" s="254"/>
      <c r="Y639" s="254"/>
      <c r="Z639" s="258">
        <v>26726</v>
      </c>
      <c r="AA639" s="259">
        <f t="shared" si="230"/>
        <v>146.8172073499976</v>
      </c>
      <c r="AB639" s="260"/>
      <c r="AC639" s="260"/>
      <c r="AD639" s="260"/>
      <c r="AE639" s="260"/>
      <c r="AF639" s="260"/>
      <c r="AG639" s="260"/>
      <c r="AH639" s="121"/>
      <c r="AI639" s="261">
        <v>28219</v>
      </c>
      <c r="AJ639" s="261">
        <v>29199</v>
      </c>
      <c r="AK639" s="261">
        <v>30055</v>
      </c>
      <c r="AL639" s="342"/>
      <c r="AM639" s="371"/>
      <c r="AN639" s="261"/>
      <c r="AO639" s="252"/>
      <c r="AP639" s="263"/>
      <c r="AQ639" s="264">
        <v>1.3048844565701772</v>
      </c>
      <c r="AR639" s="252">
        <v>1.4322003895271531</v>
      </c>
      <c r="AS639" s="252">
        <v>1.5382492364929117</v>
      </c>
      <c r="AT639" s="252">
        <v>1.6413063311841449</v>
      </c>
      <c r="AU639" s="252"/>
      <c r="AV639" s="263"/>
      <c r="AW639" s="557">
        <f t="shared" si="224"/>
        <v>-1.6413063311841449</v>
      </c>
      <c r="AX639" s="551"/>
      <c r="AY639" s="167"/>
      <c r="AZ639" s="167"/>
      <c r="BA639" s="167"/>
      <c r="BB639" s="167"/>
    </row>
    <row r="640" spans="1:227" s="2" customFormat="1" ht="17.05" customHeight="1" thickTop="1" thickBot="1" x14ac:dyDescent="0.45">
      <c r="A640" s="868" t="s">
        <v>698</v>
      </c>
      <c r="B640" s="868" t="s">
        <v>699</v>
      </c>
      <c r="C640" s="883" t="s">
        <v>710</v>
      </c>
      <c r="D640" s="383" t="s">
        <v>711</v>
      </c>
      <c r="E640" s="619"/>
      <c r="F640" s="20">
        <v>3.5</v>
      </c>
      <c r="G640" s="21"/>
      <c r="H640" s="21" t="s">
        <v>630</v>
      </c>
      <c r="I640" s="124"/>
      <c r="J640" s="124"/>
      <c r="K640" s="252">
        <f t="shared" si="226"/>
        <v>3.5</v>
      </c>
      <c r="L640" s="520">
        <f t="shared" si="227"/>
        <v>100</v>
      </c>
      <c r="M640" s="521">
        <f t="shared" si="228"/>
        <v>0</v>
      </c>
      <c r="N640" s="504">
        <f t="shared" si="215"/>
        <v>5</v>
      </c>
      <c r="O640" s="254"/>
      <c r="P640" s="534">
        <f t="shared" si="229"/>
        <v>2.55693867204978</v>
      </c>
      <c r="Q640" s="227" t="s">
        <v>42</v>
      </c>
      <c r="R640" s="254"/>
      <c r="S640" s="305"/>
      <c r="T640" s="306"/>
      <c r="U640" s="90"/>
      <c r="V640" s="254"/>
      <c r="W640" s="254"/>
      <c r="X640" s="254"/>
      <c r="Y640" s="254"/>
      <c r="Z640" s="258">
        <v>33903</v>
      </c>
      <c r="AA640" s="259">
        <f t="shared" si="230"/>
        <v>221.34603583622734</v>
      </c>
      <c r="AB640" s="260"/>
      <c r="AC640" s="260"/>
      <c r="AD640" s="260"/>
      <c r="AE640" s="260"/>
      <c r="AF640" s="260"/>
      <c r="AG640" s="260"/>
      <c r="AH640" s="121"/>
      <c r="AI640" s="261">
        <v>35080</v>
      </c>
      <c r="AJ640" s="261">
        <v>36786</v>
      </c>
      <c r="AK640" s="261">
        <v>39168</v>
      </c>
      <c r="AL640" s="342"/>
      <c r="AM640" s="371"/>
      <c r="AN640" s="261"/>
      <c r="AO640" s="252"/>
      <c r="AP640" s="263"/>
      <c r="AQ640" s="264">
        <v>2.55693867204978</v>
      </c>
      <c r="AR640" s="252">
        <v>2.7390675483287996</v>
      </c>
      <c r="AS640" s="252">
        <v>2.9701737574815592</v>
      </c>
      <c r="AT640" s="252">
        <v>3.2667411617740809</v>
      </c>
      <c r="AU640" s="252"/>
      <c r="AV640" s="263"/>
      <c r="AW640" s="557">
        <f t="shared" si="224"/>
        <v>0.23325883822591909</v>
      </c>
      <c r="AX640" s="551"/>
      <c r="AY640" s="167"/>
      <c r="AZ640" s="167"/>
      <c r="BA640" s="296"/>
      <c r="BB640" s="167"/>
    </row>
    <row r="641" spans="1:227" s="2" customFormat="1" ht="17.05" customHeight="1" thickTop="1" thickBot="1" x14ac:dyDescent="0.45">
      <c r="A641" s="868" t="s">
        <v>698</v>
      </c>
      <c r="B641" s="868" t="s">
        <v>699</v>
      </c>
      <c r="C641" s="883" t="s">
        <v>710</v>
      </c>
      <c r="D641" s="384" t="s">
        <v>712</v>
      </c>
      <c r="E641" s="1291"/>
      <c r="F641" s="20">
        <v>0.23</v>
      </c>
      <c r="G641" s="21"/>
      <c r="H641" s="21" t="s">
        <v>202</v>
      </c>
      <c r="I641" s="124"/>
      <c r="J641" s="124"/>
      <c r="K641" s="252">
        <f t="shared" si="226"/>
        <v>0.23</v>
      </c>
      <c r="L641" s="520">
        <f t="shared" si="227"/>
        <v>100</v>
      </c>
      <c r="M641" s="521">
        <f t="shared" si="228"/>
        <v>0</v>
      </c>
      <c r="N641" s="504">
        <f t="shared" si="215"/>
        <v>2</v>
      </c>
      <c r="O641" s="254"/>
      <c r="P641" s="534">
        <f t="shared" si="229"/>
        <v>0.35599999999999998</v>
      </c>
      <c r="Q641" s="227" t="s">
        <v>42</v>
      </c>
      <c r="R641" s="254"/>
      <c r="S641" s="305"/>
      <c r="T641" s="306"/>
      <c r="U641" s="90"/>
      <c r="V641" s="254"/>
      <c r="W641" s="254"/>
      <c r="X641" s="254"/>
      <c r="Y641" s="254"/>
      <c r="Z641" s="258">
        <v>5202</v>
      </c>
      <c r="AA641" s="259">
        <f t="shared" si="230"/>
        <v>204.87378405565826</v>
      </c>
      <c r="AB641" s="260"/>
      <c r="AC641" s="260"/>
      <c r="AD641" s="260"/>
      <c r="AE641" s="260"/>
      <c r="AF641" s="260"/>
      <c r="AG641" s="260"/>
      <c r="AH641" s="121"/>
      <c r="AI641" s="261">
        <v>5675</v>
      </c>
      <c r="AJ641" s="261">
        <v>6059</v>
      </c>
      <c r="AK641" s="261">
        <v>6365</v>
      </c>
      <c r="AL641" s="342">
        <v>6686</v>
      </c>
      <c r="AM641" s="371"/>
      <c r="AN641" s="261"/>
      <c r="AO641" s="252"/>
      <c r="AP641" s="263"/>
      <c r="AQ641" s="264">
        <v>0.35599999999999998</v>
      </c>
      <c r="AR641" s="252">
        <v>0.38900000000000001</v>
      </c>
      <c r="AS641" s="252">
        <v>0.41499999999999998</v>
      </c>
      <c r="AT641" s="252">
        <v>0.436</v>
      </c>
      <c r="AU641" s="252">
        <v>0.45800000000000002</v>
      </c>
      <c r="AV641" s="263"/>
      <c r="AW641" s="557">
        <f t="shared" si="224"/>
        <v>-0.20599999999999999</v>
      </c>
      <c r="AX641" s="551"/>
      <c r="AY641" s="167"/>
      <c r="AZ641" s="167"/>
      <c r="BA641" s="296"/>
      <c r="BB641" s="167"/>
      <c r="BC641" s="90"/>
      <c r="BD641" s="90"/>
    </row>
    <row r="642" spans="1:227" s="2" customFormat="1" ht="17.05" customHeight="1" thickTop="1" thickBot="1" x14ac:dyDescent="0.45">
      <c r="A642" s="868" t="s">
        <v>1008</v>
      </c>
      <c r="B642" s="868" t="s">
        <v>1033</v>
      </c>
      <c r="C642" s="883" t="s">
        <v>710</v>
      </c>
      <c r="D642" s="365" t="s">
        <v>1034</v>
      </c>
      <c r="E642" s="416"/>
      <c r="F642" s="20"/>
      <c r="G642" s="21"/>
      <c r="H642" s="21"/>
      <c r="I642" s="124"/>
      <c r="J642" s="124"/>
      <c r="K642" s="252">
        <f t="shared" si="226"/>
        <v>0</v>
      </c>
      <c r="L642" s="520" t="str">
        <f t="shared" si="227"/>
        <v/>
      </c>
      <c r="M642" s="521" t="str">
        <f t="shared" si="228"/>
        <v/>
      </c>
      <c r="N642" s="504">
        <f t="shared" ref="N642:N705" si="231">IF(OR(K642="",NOT(ISNUMBER(K642))),1,IF(P642=0,1,IF(P642&gt;K642,2,IF(AT642&gt;K642,3,IF(AU642&gt;K642,4,5)))))</f>
        <v>2</v>
      </c>
      <c r="O642" s="254"/>
      <c r="P642" s="534">
        <f t="shared" si="229"/>
        <v>0.58921028086719085</v>
      </c>
      <c r="Q642" s="227" t="s">
        <v>42</v>
      </c>
      <c r="R642" s="254"/>
      <c r="S642" s="305"/>
      <c r="T642" s="306"/>
      <c r="U642" s="90"/>
      <c r="V642" s="254"/>
      <c r="W642" s="254"/>
      <c r="X642" s="254"/>
      <c r="Y642" s="254"/>
      <c r="Z642" s="258"/>
      <c r="AA642" s="259"/>
      <c r="AB642" s="260"/>
      <c r="AC642" s="260"/>
      <c r="AD642" s="260"/>
      <c r="AE642" s="260"/>
      <c r="AF642" s="260"/>
      <c r="AG642" s="260"/>
      <c r="AH642" s="121"/>
      <c r="AI642" s="261"/>
      <c r="AJ642" s="261"/>
      <c r="AK642" s="261"/>
      <c r="AL642" s="342"/>
      <c r="AM642" s="371"/>
      <c r="AN642" s="261"/>
      <c r="AO642" s="252"/>
      <c r="AP642" s="263"/>
      <c r="AQ642" s="264">
        <v>0.58921028086719085</v>
      </c>
      <c r="AR642" s="252">
        <v>0.63645336987935819</v>
      </c>
      <c r="AS642" s="252">
        <v>0.68568013296395969</v>
      </c>
      <c r="AT642" s="252">
        <v>0.73696552473180676</v>
      </c>
      <c r="AU642" s="252"/>
      <c r="AV642" s="263"/>
      <c r="AW642" s="557">
        <f t="shared" si="224"/>
        <v>-0.73696552473180676</v>
      </c>
      <c r="AX642" s="551"/>
      <c r="AY642" s="167"/>
      <c r="AZ642" s="167"/>
      <c r="BA642" s="167"/>
      <c r="BB642" s="167"/>
    </row>
    <row r="643" spans="1:227" s="2" customFormat="1" ht="17.05" customHeight="1" thickTop="1" thickBot="1" x14ac:dyDescent="0.45">
      <c r="A643" s="868" t="s">
        <v>1008</v>
      </c>
      <c r="B643" s="868" t="s">
        <v>1033</v>
      </c>
      <c r="C643" s="883" t="s">
        <v>710</v>
      </c>
      <c r="D643" s="365" t="s">
        <v>1035</v>
      </c>
      <c r="E643" s="416"/>
      <c r="F643" s="20"/>
      <c r="G643" s="21"/>
      <c r="H643" s="21"/>
      <c r="I643" s="124"/>
      <c r="J643" s="124"/>
      <c r="K643" s="252">
        <f t="shared" si="226"/>
        <v>0</v>
      </c>
      <c r="L643" s="520" t="str">
        <f t="shared" si="227"/>
        <v/>
      </c>
      <c r="M643" s="521" t="str">
        <f t="shared" si="228"/>
        <v/>
      </c>
      <c r="N643" s="504">
        <f t="shared" si="231"/>
        <v>2</v>
      </c>
      <c r="O643" s="254"/>
      <c r="P643" s="534">
        <f t="shared" si="229"/>
        <v>0.59251869702364113</v>
      </c>
      <c r="Q643" s="227" t="s">
        <v>42</v>
      </c>
      <c r="R643" s="254"/>
      <c r="S643" s="305"/>
      <c r="T643" s="306"/>
      <c r="U643" s="90"/>
      <c r="V643" s="254"/>
      <c r="W643" s="254"/>
      <c r="X643" s="254"/>
      <c r="Y643" s="254"/>
      <c r="Z643" s="258"/>
      <c r="AA643" s="259"/>
      <c r="AB643" s="260"/>
      <c r="AC643" s="260"/>
      <c r="AD643" s="260"/>
      <c r="AE643" s="260"/>
      <c r="AF643" s="260"/>
      <c r="AG643" s="260"/>
      <c r="AH643" s="121"/>
      <c r="AI643" s="261"/>
      <c r="AJ643" s="261"/>
      <c r="AK643" s="261"/>
      <c r="AL643" s="342"/>
      <c r="AM643" s="371"/>
      <c r="AN643" s="261"/>
      <c r="AO643" s="252"/>
      <c r="AP643" s="263"/>
      <c r="AQ643" s="264">
        <v>0.59251869702364113</v>
      </c>
      <c r="AR643" s="252">
        <v>0.64116134661072066</v>
      </c>
      <c r="AS643" s="252">
        <v>0.69172094507780046</v>
      </c>
      <c r="AT643" s="252">
        <v>0.74458405983709242</v>
      </c>
      <c r="AU643" s="252"/>
      <c r="AV643" s="263"/>
      <c r="AW643" s="557">
        <f t="shared" si="224"/>
        <v>-0.74458405983709242</v>
      </c>
      <c r="AX643" s="551"/>
      <c r="AY643" s="167"/>
      <c r="AZ643" s="167"/>
      <c r="BA643" s="167"/>
      <c r="BB643" s="167"/>
    </row>
    <row r="644" spans="1:227" s="2" customFormat="1" ht="17.05" customHeight="1" thickTop="1" thickBot="1" x14ac:dyDescent="0.45">
      <c r="A644" s="868" t="s">
        <v>1008</v>
      </c>
      <c r="B644" s="868" t="s">
        <v>1033</v>
      </c>
      <c r="C644" s="883" t="s">
        <v>710</v>
      </c>
      <c r="D644" s="365" t="s">
        <v>1036</v>
      </c>
      <c r="E644" s="416"/>
      <c r="F644" s="20" t="s">
        <v>898</v>
      </c>
      <c r="G644" s="21">
        <v>0.25</v>
      </c>
      <c r="H644" s="21"/>
      <c r="I644" s="251"/>
      <c r="J644" s="251"/>
      <c r="K644" s="292">
        <f t="shared" si="226"/>
        <v>0.25</v>
      </c>
      <c r="L644" s="520">
        <f t="shared" si="227"/>
        <v>0</v>
      </c>
      <c r="M644" s="521">
        <f t="shared" si="228"/>
        <v>100</v>
      </c>
      <c r="N644" s="504">
        <f t="shared" si="231"/>
        <v>5</v>
      </c>
      <c r="O644" s="254"/>
      <c r="P644" s="534">
        <f t="shared" si="229"/>
        <v>7.8686307839565206E-2</v>
      </c>
      <c r="Q644" s="227" t="s">
        <v>42</v>
      </c>
      <c r="R644" s="254"/>
      <c r="S644" s="255"/>
      <c r="T644" s="256"/>
      <c r="U644" s="90"/>
      <c r="V644" s="254"/>
      <c r="W644" s="254"/>
      <c r="X644" s="254"/>
      <c r="Y644" s="254"/>
      <c r="Z644" s="258">
        <v>1621</v>
      </c>
      <c r="AA644" s="259">
        <f>AR644/Z644*1000000000/365</f>
        <v>144.16078857050059</v>
      </c>
      <c r="AB644" s="260"/>
      <c r="AC644" s="260"/>
      <c r="AD644" s="260"/>
      <c r="AE644" s="260"/>
      <c r="AF644" s="260"/>
      <c r="AG644" s="260"/>
      <c r="AH644" s="121"/>
      <c r="AI644" s="373">
        <v>1690</v>
      </c>
      <c r="AJ644" s="373">
        <v>1758</v>
      </c>
      <c r="AK644" s="373">
        <v>1826</v>
      </c>
      <c r="AL644" s="342"/>
      <c r="AM644" s="371"/>
      <c r="AN644" s="373"/>
      <c r="AO644" s="292"/>
      <c r="AP644" s="295"/>
      <c r="AQ644" s="264">
        <v>7.8686307839565206E-2</v>
      </c>
      <c r="AR644" s="292">
        <v>8.5294892969565217E-2</v>
      </c>
      <c r="AS644" s="292">
        <v>9.211721498869567E-2</v>
      </c>
      <c r="AT644" s="292">
        <v>9.920181572782609E-2</v>
      </c>
      <c r="AU644" s="292"/>
      <c r="AV644" s="295"/>
      <c r="AW644" s="559">
        <f t="shared" si="224"/>
        <v>0.1507981842721739</v>
      </c>
      <c r="AX644" s="551"/>
      <c r="AY644" s="167"/>
      <c r="AZ644" s="167"/>
      <c r="BA644" s="296"/>
      <c r="BB644" s="167"/>
    </row>
    <row r="645" spans="1:227" s="2" customFormat="1" ht="17.05" customHeight="1" thickTop="1" thickBot="1" x14ac:dyDescent="0.45">
      <c r="A645" s="868" t="s">
        <v>865</v>
      </c>
      <c r="B645" s="868" t="s">
        <v>894</v>
      </c>
      <c r="C645" s="883" t="s">
        <v>901</v>
      </c>
      <c r="D645" s="383" t="s">
        <v>903</v>
      </c>
      <c r="E645" s="407"/>
      <c r="F645" s="414" t="s">
        <v>898</v>
      </c>
      <c r="G645" s="415"/>
      <c r="H645" s="411"/>
      <c r="I645" s="124"/>
      <c r="J645" s="124"/>
      <c r="K645" s="252">
        <f t="shared" si="226"/>
        <v>0</v>
      </c>
      <c r="L645" s="520" t="str">
        <f t="shared" si="227"/>
        <v/>
      </c>
      <c r="M645" s="521" t="str">
        <f t="shared" si="228"/>
        <v/>
      </c>
      <c r="N645" s="504">
        <f t="shared" si="231"/>
        <v>2</v>
      </c>
      <c r="O645" s="254"/>
      <c r="P645" s="534">
        <f>AA645*Z645/1000000000*365</f>
        <v>0.34628221163389328</v>
      </c>
      <c r="Q645" s="227" t="s">
        <v>42</v>
      </c>
      <c r="R645" s="254"/>
      <c r="S645" s="305"/>
      <c r="T645" s="306"/>
      <c r="U645" s="90"/>
      <c r="V645" s="254"/>
      <c r="W645" s="254"/>
      <c r="X645" s="254"/>
      <c r="Y645" s="254"/>
      <c r="Z645" s="258">
        <v>2995</v>
      </c>
      <c r="AA645" s="259">
        <v>316.76740835995452</v>
      </c>
      <c r="AB645" s="260"/>
      <c r="AC645" s="260"/>
      <c r="AD645" s="260"/>
      <c r="AE645" s="260"/>
      <c r="AF645" s="260"/>
      <c r="AG645" s="260"/>
      <c r="AH645" s="121"/>
      <c r="AI645" s="261">
        <v>3117</v>
      </c>
      <c r="AJ645" s="261">
        <v>3221</v>
      </c>
      <c r="AK645" s="261">
        <v>3323</v>
      </c>
      <c r="AL645" s="342"/>
      <c r="AM645" s="371"/>
      <c r="AN645" s="261"/>
      <c r="AO645" s="252"/>
      <c r="AP645" s="263"/>
      <c r="AQ645" s="264">
        <v>0.34628221163389328</v>
      </c>
      <c r="AR645" s="252">
        <v>0.36790186037816203</v>
      </c>
      <c r="AS645" s="252">
        <v>0.3879417624495059</v>
      </c>
      <c r="AT645" s="252">
        <v>0.40823737561274709</v>
      </c>
      <c r="AU645" s="252"/>
      <c r="AV645" s="263"/>
      <c r="AW645" s="557">
        <f t="shared" si="224"/>
        <v>-0.40823737561274709</v>
      </c>
      <c r="AX645" s="551"/>
      <c r="AY645" s="167"/>
      <c r="AZ645" s="167"/>
      <c r="BA645" s="167"/>
      <c r="BB645" s="167"/>
    </row>
    <row r="646" spans="1:227" s="2" customFormat="1" ht="17.05" customHeight="1" thickTop="1" thickBot="1" x14ac:dyDescent="0.45">
      <c r="A646" s="868" t="s">
        <v>865</v>
      </c>
      <c r="B646" s="868" t="s">
        <v>894</v>
      </c>
      <c r="C646" s="883" t="s">
        <v>901</v>
      </c>
      <c r="D646" s="383" t="s">
        <v>904</v>
      </c>
      <c r="E646" s="407"/>
      <c r="F646" s="414" t="s">
        <v>898</v>
      </c>
      <c r="G646" s="415"/>
      <c r="H646" s="411" t="s">
        <v>202</v>
      </c>
      <c r="I646" s="124"/>
      <c r="J646" s="124"/>
      <c r="K646" s="252">
        <f t="shared" si="226"/>
        <v>0</v>
      </c>
      <c r="L646" s="520" t="str">
        <f t="shared" si="227"/>
        <v/>
      </c>
      <c r="M646" s="521" t="str">
        <f t="shared" si="228"/>
        <v/>
      </c>
      <c r="N646" s="504">
        <f t="shared" si="231"/>
        <v>2</v>
      </c>
      <c r="O646" s="254"/>
      <c r="P646" s="534">
        <f>AA646*Z646/1000000000*365</f>
        <v>0.28912077621499849</v>
      </c>
      <c r="Q646" s="227" t="s">
        <v>42</v>
      </c>
      <c r="R646" s="254"/>
      <c r="S646" s="305"/>
      <c r="T646" s="306"/>
      <c r="U646" s="90"/>
      <c r="V646" s="254"/>
      <c r="W646" s="254"/>
      <c r="X646" s="254"/>
      <c r="Y646" s="254"/>
      <c r="Z646" s="258">
        <v>3927</v>
      </c>
      <c r="AA646" s="259">
        <v>201.70912036097025</v>
      </c>
      <c r="AB646" s="260"/>
      <c r="AC646" s="260"/>
      <c r="AD646" s="260"/>
      <c r="AE646" s="260"/>
      <c r="AF646" s="260"/>
      <c r="AG646" s="260"/>
      <c r="AH646" s="121"/>
      <c r="AI646" s="261">
        <v>4063</v>
      </c>
      <c r="AJ646" s="261">
        <v>4202</v>
      </c>
      <c r="AK646" s="261">
        <v>4337</v>
      </c>
      <c r="AL646" s="342"/>
      <c r="AM646" s="371"/>
      <c r="AN646" s="261"/>
      <c r="AO646" s="252"/>
      <c r="AP646" s="263"/>
      <c r="AQ646" s="264">
        <v>0.28912077621499849</v>
      </c>
      <c r="AR646" s="252">
        <v>0.30904562155111698</v>
      </c>
      <c r="AS646" s="252">
        <v>0.32986954100243088</v>
      </c>
      <c r="AT646" s="252">
        <v>0.35104789283281768</v>
      </c>
      <c r="AU646" s="252"/>
      <c r="AV646" s="263"/>
      <c r="AW646" s="557">
        <f t="shared" si="224"/>
        <v>-0.35104789283281768</v>
      </c>
      <c r="AX646" s="551"/>
      <c r="AY646" s="167"/>
      <c r="AZ646" s="167"/>
      <c r="BA646" s="167"/>
      <c r="BB646" s="167"/>
    </row>
    <row r="647" spans="1:227" s="2" customFormat="1" ht="17.05" customHeight="1" thickTop="1" x14ac:dyDescent="0.4">
      <c r="A647" s="868" t="s">
        <v>865</v>
      </c>
      <c r="B647" s="868" t="s">
        <v>894</v>
      </c>
      <c r="C647" s="883" t="s">
        <v>901</v>
      </c>
      <c r="D647" s="383" t="s">
        <v>905</v>
      </c>
      <c r="E647" s="407"/>
      <c r="F647" s="414" t="s">
        <v>202</v>
      </c>
      <c r="G647" s="415"/>
      <c r="H647" s="411"/>
      <c r="I647" s="124"/>
      <c r="J647" s="124"/>
      <c r="K647" s="252">
        <f t="shared" si="226"/>
        <v>0</v>
      </c>
      <c r="L647" s="520" t="str">
        <f t="shared" si="227"/>
        <v/>
      </c>
      <c r="M647" s="521" t="str">
        <f t="shared" si="228"/>
        <v/>
      </c>
      <c r="N647" s="504">
        <f t="shared" si="231"/>
        <v>2</v>
      </c>
      <c r="O647" s="254"/>
      <c r="P647" s="534">
        <f>AA647*Z647/1000000000*365</f>
        <v>0.65806069307655168</v>
      </c>
      <c r="Q647" s="227" t="s">
        <v>42</v>
      </c>
      <c r="R647" s="254"/>
      <c r="S647" s="305"/>
      <c r="T647" s="306"/>
      <c r="U647" s="90"/>
      <c r="V647" s="254"/>
      <c r="W647" s="254"/>
      <c r="X647" s="254"/>
      <c r="Y647" s="254"/>
      <c r="Z647" s="258">
        <v>7906</v>
      </c>
      <c r="AA647" s="259">
        <v>228.04275340613572</v>
      </c>
      <c r="AB647" s="260"/>
      <c r="AC647" s="260"/>
      <c r="AD647" s="260"/>
      <c r="AE647" s="260"/>
      <c r="AF647" s="260"/>
      <c r="AG647" s="260"/>
      <c r="AH647" s="121"/>
      <c r="AI647" s="261">
        <v>8195</v>
      </c>
      <c r="AJ647" s="261">
        <v>8470</v>
      </c>
      <c r="AK647" s="261">
        <v>8741</v>
      </c>
      <c r="AL647" s="342"/>
      <c r="AM647" s="371"/>
      <c r="AN647" s="261"/>
      <c r="AO647" s="252"/>
      <c r="AP647" s="263"/>
      <c r="AQ647" s="264">
        <v>0.65806069307655179</v>
      </c>
      <c r="AR647" s="252">
        <v>0.70785196639324</v>
      </c>
      <c r="AS647" s="252">
        <v>0.7582052018758374</v>
      </c>
      <c r="AT647" s="252">
        <v>0.80991506988767736</v>
      </c>
      <c r="AU647" s="252"/>
      <c r="AV647" s="263"/>
      <c r="AW647" s="557">
        <f t="shared" si="224"/>
        <v>-0.80991506988767736</v>
      </c>
      <c r="AX647" s="551"/>
      <c r="AY647" s="167"/>
      <c r="AZ647" s="167"/>
      <c r="BA647" s="296"/>
      <c r="BB647" s="167"/>
    </row>
    <row r="648" spans="1:227" s="2" customFormat="1" ht="17.05" customHeight="1" x14ac:dyDescent="0.4">
      <c r="A648" s="868" t="s">
        <v>865</v>
      </c>
      <c r="B648" s="868" t="s">
        <v>894</v>
      </c>
      <c r="C648" s="594" t="s">
        <v>901</v>
      </c>
      <c r="D648" s="383" t="s">
        <v>902</v>
      </c>
      <c r="E648" s="407"/>
      <c r="F648" s="414" t="s">
        <v>202</v>
      </c>
      <c r="G648" s="415"/>
      <c r="H648" s="411">
        <v>5.0999999999999996</v>
      </c>
      <c r="I648" s="124"/>
      <c r="J648" s="124"/>
      <c r="K648" s="252">
        <f t="shared" si="226"/>
        <v>5.0999999999999996</v>
      </c>
      <c r="L648" s="520">
        <f t="shared" si="227"/>
        <v>0</v>
      </c>
      <c r="M648" s="521">
        <f t="shared" si="228"/>
        <v>100</v>
      </c>
      <c r="N648" s="504">
        <f t="shared" si="231"/>
        <v>5</v>
      </c>
      <c r="O648" s="254"/>
      <c r="P648" s="534">
        <f>AA648*Z648/1000000000*365</f>
        <v>2.4800285231989849</v>
      </c>
      <c r="Q648" s="227" t="s">
        <v>42</v>
      </c>
      <c r="R648" s="254"/>
      <c r="S648" s="305"/>
      <c r="T648" s="306"/>
      <c r="U648" s="90"/>
      <c r="V648" s="254"/>
      <c r="W648" s="254"/>
      <c r="X648" s="254"/>
      <c r="Y648" s="254"/>
      <c r="Z648" s="258">
        <v>31870</v>
      </c>
      <c r="AA648" s="259">
        <v>213.19732330391744</v>
      </c>
      <c r="AB648" s="260"/>
      <c r="AC648" s="260"/>
      <c r="AD648" s="260"/>
      <c r="AE648" s="260"/>
      <c r="AF648" s="260"/>
      <c r="AG648" s="260"/>
      <c r="AH648" s="121"/>
      <c r="AI648" s="261">
        <v>32965</v>
      </c>
      <c r="AJ648" s="261">
        <v>34022</v>
      </c>
      <c r="AK648" s="261">
        <v>35066</v>
      </c>
      <c r="AL648" s="342"/>
      <c r="AM648" s="371"/>
      <c r="AN648" s="261"/>
      <c r="AO648" s="252"/>
      <c r="AP648" s="263"/>
      <c r="AQ648" s="264">
        <v>2.4800285231989845</v>
      </c>
      <c r="AR648" s="252">
        <v>2.652969816674478</v>
      </c>
      <c r="AS648" s="252">
        <v>2.8285801732421465</v>
      </c>
      <c r="AT648" s="252">
        <v>3.008701225530737</v>
      </c>
      <c r="AU648" s="252"/>
      <c r="AV648" s="263"/>
      <c r="AW648" s="557">
        <f t="shared" si="224"/>
        <v>2.0912987744692626</v>
      </c>
      <c r="AX648" s="551"/>
      <c r="AY648" s="167"/>
      <c r="AZ648" s="167"/>
      <c r="BA648" s="167"/>
      <c r="BB648" s="167"/>
    </row>
    <row r="649" spans="1:227" s="2" customFormat="1" ht="17.05" customHeight="1" x14ac:dyDescent="0.4">
      <c r="A649" s="868" t="s">
        <v>198</v>
      </c>
      <c r="B649" s="868" t="s">
        <v>276</v>
      </c>
      <c r="C649" s="889" t="s">
        <v>315</v>
      </c>
      <c r="D649" s="168" t="s">
        <v>316</v>
      </c>
      <c r="E649" s="943"/>
      <c r="F649" s="223">
        <v>0.69399999999999995</v>
      </c>
      <c r="G649" s="43"/>
      <c r="H649" s="43"/>
      <c r="I649" s="177"/>
      <c r="J649" s="177"/>
      <c r="K649" s="179">
        <f t="shared" ref="K649:K654" si="232">SUM(F649:H649)</f>
        <v>0.69399999999999995</v>
      </c>
      <c r="L649" s="518">
        <f t="shared" ref="L649:L659" si="233">IF(K649&gt;0,IF(ISNUMBER(F649),F649,0)/K649*100,"")</f>
        <v>100</v>
      </c>
      <c r="M649" s="667">
        <f t="shared" ref="M649:M659" si="234">IF(K649&gt;0,(IF(ISNUMBER(G649),G649,0)+IF(ISNUMBER(H649),H649,0))/K649*100,"")</f>
        <v>0</v>
      </c>
      <c r="N649" s="504">
        <f t="shared" si="231"/>
        <v>3</v>
      </c>
      <c r="O649" s="683"/>
      <c r="P649" s="177">
        <v>0.51400000000000001</v>
      </c>
      <c r="Q649" s="222"/>
      <c r="R649" s="222" t="s">
        <v>42</v>
      </c>
      <c r="S649" s="220">
        <v>29</v>
      </c>
      <c r="T649" s="220">
        <v>0.151</v>
      </c>
      <c r="U649" s="368">
        <v>35.1</v>
      </c>
      <c r="V649" s="58">
        <v>55.46</v>
      </c>
      <c r="W649" s="368">
        <v>35.1</v>
      </c>
      <c r="X649" s="58">
        <v>55.46</v>
      </c>
      <c r="Y649" s="58">
        <v>48.8</v>
      </c>
      <c r="Z649" s="743">
        <v>11345</v>
      </c>
      <c r="AA649" s="234">
        <v>124.12685571460483</v>
      </c>
      <c r="AB649" s="763">
        <f t="shared" ref="AB649:AB654" si="235">O649/AA649*1000000/365*1000</f>
        <v>0</v>
      </c>
      <c r="AC649" s="174"/>
      <c r="AD649" s="174"/>
      <c r="AE649" s="364"/>
      <c r="AF649" s="174"/>
      <c r="AG649" s="174"/>
      <c r="AH649" s="175"/>
      <c r="AI649" s="174"/>
      <c r="AJ649" s="174"/>
      <c r="AK649" s="174"/>
      <c r="AL649" s="175"/>
      <c r="AM649" s="179">
        <f t="shared" ref="AM649:AM654" si="236">K649</f>
        <v>0.69399999999999995</v>
      </c>
      <c r="AN649" s="177">
        <v>0.51400000000000001</v>
      </c>
      <c r="AO649" s="177">
        <v>0.65100000000000002</v>
      </c>
      <c r="AP649" s="177">
        <v>0.96299999999999997</v>
      </c>
      <c r="AQ649" s="178">
        <v>1.4259999999999999</v>
      </c>
      <c r="AR649" s="179">
        <f t="shared" ref="AR649:AR654" si="237">AN649</f>
        <v>0.51400000000000001</v>
      </c>
      <c r="AS649" s="177">
        <v>0.68899999999999995</v>
      </c>
      <c r="AT649" s="179">
        <f t="shared" ref="AT649:AT654" si="238">AVERAGE(AS649,AV649)</f>
        <v>0.90599999999999992</v>
      </c>
      <c r="AU649" s="179"/>
      <c r="AV649" s="177">
        <v>1.123</v>
      </c>
      <c r="AW649" s="177"/>
      <c r="AX649" s="546">
        <v>1.829</v>
      </c>
      <c r="AY649" s="828">
        <v>-1.135</v>
      </c>
      <c r="AZ649" s="164"/>
      <c r="BA649" s="165"/>
      <c r="BB649" s="167"/>
      <c r="BC649" s="120"/>
      <c r="BD649" s="90"/>
      <c r="BE649" s="90"/>
      <c r="BF649" s="90"/>
      <c r="BG649" s="90"/>
      <c r="BH649" s="90"/>
      <c r="BI649" s="90"/>
      <c r="BJ649" s="90"/>
      <c r="BK649" s="90"/>
      <c r="BL649" s="90"/>
      <c r="BM649" s="167"/>
      <c r="BN649" s="167"/>
      <c r="BO649" s="167"/>
      <c r="BP649" s="167"/>
      <c r="BQ649" s="167"/>
      <c r="BR649" s="167"/>
      <c r="BS649" s="167"/>
      <c r="BT649" s="167"/>
      <c r="BU649" s="167"/>
      <c r="BV649" s="167"/>
      <c r="BW649" s="167"/>
      <c r="BX649" s="167"/>
      <c r="BY649" s="167"/>
      <c r="BZ649" s="167"/>
      <c r="CA649" s="167"/>
      <c r="CB649" s="167"/>
      <c r="CC649" s="167"/>
      <c r="CD649" s="167"/>
      <c r="CE649" s="167"/>
      <c r="CF649" s="167"/>
      <c r="CG649" s="167"/>
      <c r="CH649" s="167"/>
      <c r="CI649" s="167"/>
      <c r="CJ649" s="167"/>
      <c r="CK649" s="167"/>
      <c r="CL649" s="167"/>
      <c r="CM649" s="167"/>
      <c r="CN649" s="167"/>
      <c r="CO649" s="167"/>
      <c r="CP649" s="167"/>
      <c r="CQ649" s="167"/>
      <c r="CR649" s="167"/>
      <c r="CS649" s="167"/>
      <c r="CT649" s="167"/>
      <c r="CU649" s="167"/>
      <c r="CV649" s="167"/>
      <c r="CW649" s="167"/>
      <c r="CX649" s="167"/>
      <c r="CY649" s="167"/>
      <c r="CZ649" s="167"/>
      <c r="DA649" s="167"/>
      <c r="DB649" s="167"/>
      <c r="DC649" s="167"/>
      <c r="DD649" s="167"/>
      <c r="DE649" s="167"/>
      <c r="DF649" s="167"/>
      <c r="DG649" s="167"/>
      <c r="DH649" s="167"/>
      <c r="DI649" s="167"/>
      <c r="DJ649" s="167"/>
      <c r="DK649" s="167"/>
      <c r="DL649" s="167"/>
      <c r="DM649" s="167"/>
      <c r="DN649" s="167"/>
      <c r="DO649" s="167"/>
      <c r="DP649" s="167"/>
      <c r="DQ649" s="167"/>
      <c r="DR649" s="167"/>
      <c r="DS649" s="167"/>
      <c r="DT649" s="167"/>
      <c r="DU649" s="167"/>
      <c r="DV649" s="167"/>
      <c r="DW649" s="167"/>
      <c r="DX649" s="167"/>
      <c r="DY649" s="167"/>
      <c r="DZ649" s="167"/>
      <c r="EA649" s="167"/>
      <c r="EB649" s="167"/>
      <c r="EC649" s="167"/>
      <c r="ED649" s="167"/>
      <c r="EE649" s="167"/>
      <c r="EF649" s="167"/>
      <c r="EG649" s="167"/>
      <c r="EH649" s="167"/>
      <c r="EI649" s="167"/>
      <c r="EJ649" s="167"/>
      <c r="EK649" s="167"/>
      <c r="EL649" s="167"/>
      <c r="EM649" s="167"/>
      <c r="EN649" s="167"/>
      <c r="EO649" s="167"/>
      <c r="EP649" s="167"/>
      <c r="EQ649" s="167"/>
      <c r="ER649" s="167"/>
      <c r="ES649" s="167"/>
      <c r="ET649" s="167"/>
      <c r="EU649" s="167"/>
      <c r="EV649" s="167"/>
      <c r="EW649" s="167"/>
      <c r="EX649" s="167"/>
      <c r="EY649" s="167"/>
      <c r="EZ649" s="167"/>
      <c r="FA649" s="167"/>
      <c r="FB649" s="167"/>
      <c r="FC649" s="167"/>
      <c r="FD649" s="167"/>
      <c r="FE649" s="167"/>
      <c r="FF649" s="167"/>
      <c r="FG649" s="167"/>
      <c r="FH649" s="167"/>
      <c r="FI649" s="167"/>
      <c r="FJ649" s="167"/>
      <c r="FK649" s="167"/>
      <c r="FL649" s="167"/>
      <c r="FM649" s="167"/>
      <c r="FN649" s="167"/>
      <c r="FO649" s="167"/>
      <c r="FP649" s="167"/>
      <c r="FQ649" s="167"/>
      <c r="FR649" s="167"/>
      <c r="FS649" s="167"/>
      <c r="FT649" s="167"/>
      <c r="FU649" s="167"/>
      <c r="FV649" s="167"/>
      <c r="FW649" s="167"/>
      <c r="FX649" s="167"/>
      <c r="FY649" s="167"/>
      <c r="FZ649" s="167"/>
      <c r="GA649" s="167"/>
      <c r="GB649" s="167"/>
      <c r="GC649" s="167"/>
      <c r="GD649" s="167"/>
      <c r="GE649" s="167"/>
      <c r="GF649" s="167"/>
      <c r="GG649" s="167"/>
      <c r="GH649" s="167"/>
      <c r="GI649" s="167"/>
      <c r="GJ649" s="167"/>
      <c r="GK649" s="167"/>
      <c r="GL649" s="167"/>
      <c r="GM649" s="167"/>
      <c r="GN649" s="167"/>
      <c r="GO649" s="167"/>
      <c r="GP649" s="167"/>
      <c r="GQ649" s="167"/>
      <c r="GR649" s="167"/>
      <c r="GS649" s="167"/>
      <c r="GT649" s="167"/>
      <c r="GU649" s="167"/>
      <c r="GV649" s="167"/>
      <c r="GW649" s="167"/>
      <c r="GX649" s="167"/>
      <c r="GY649" s="167"/>
      <c r="GZ649" s="167"/>
      <c r="HA649" s="167"/>
      <c r="HB649" s="167"/>
      <c r="HC649" s="167"/>
      <c r="HD649" s="167"/>
      <c r="HE649" s="167"/>
      <c r="HF649" s="167"/>
      <c r="HG649" s="167"/>
      <c r="HH649" s="167"/>
      <c r="HI649" s="167"/>
      <c r="HJ649" s="167"/>
      <c r="HK649" s="167"/>
      <c r="HL649" s="167"/>
      <c r="HM649" s="167"/>
      <c r="HN649" s="167"/>
      <c r="HO649" s="167"/>
      <c r="HP649" s="167"/>
      <c r="HQ649" s="167"/>
      <c r="HR649" s="167"/>
      <c r="HS649" s="167"/>
    </row>
    <row r="650" spans="1:227" s="2" customFormat="1" ht="17.05" customHeight="1" x14ac:dyDescent="0.4">
      <c r="A650" s="868" t="s">
        <v>198</v>
      </c>
      <c r="B650" s="868" t="s">
        <v>276</v>
      </c>
      <c r="C650" s="889" t="s">
        <v>315</v>
      </c>
      <c r="D650" s="16" t="s">
        <v>318</v>
      </c>
      <c r="E650" s="941"/>
      <c r="F650" s="223">
        <v>0.24</v>
      </c>
      <c r="G650" s="43"/>
      <c r="H650" s="43"/>
      <c r="I650" s="177"/>
      <c r="J650" s="177"/>
      <c r="K650" s="179">
        <f t="shared" si="232"/>
        <v>0.24</v>
      </c>
      <c r="L650" s="518">
        <f t="shared" si="233"/>
        <v>100</v>
      </c>
      <c r="M650" s="667">
        <f t="shared" si="234"/>
        <v>0</v>
      </c>
      <c r="N650" s="504">
        <f t="shared" si="231"/>
        <v>3</v>
      </c>
      <c r="O650" s="58"/>
      <c r="P650" s="177">
        <v>0.24</v>
      </c>
      <c r="Q650" s="222" t="s">
        <v>42</v>
      </c>
      <c r="R650" s="58"/>
      <c r="S650" s="220" t="s">
        <v>202</v>
      </c>
      <c r="T650" s="220" t="s">
        <v>202</v>
      </c>
      <c r="U650" s="368">
        <v>35.1</v>
      </c>
      <c r="V650" s="58">
        <v>46</v>
      </c>
      <c r="W650" s="368">
        <v>35.1</v>
      </c>
      <c r="X650" s="58">
        <v>46</v>
      </c>
      <c r="Y650" s="58"/>
      <c r="Z650" s="743">
        <v>4504</v>
      </c>
      <c r="AA650" s="234">
        <v>145.98895350251829</v>
      </c>
      <c r="AB650" s="763">
        <f t="shared" si="235"/>
        <v>0</v>
      </c>
      <c r="AC650" s="174"/>
      <c r="AD650" s="174"/>
      <c r="AE650" s="364"/>
      <c r="AF650" s="174"/>
      <c r="AG650" s="174"/>
      <c r="AH650" s="175"/>
      <c r="AI650" s="174"/>
      <c r="AJ650" s="174"/>
      <c r="AK650" s="174"/>
      <c r="AL650" s="175"/>
      <c r="AM650" s="179">
        <f t="shared" si="236"/>
        <v>0.24</v>
      </c>
      <c r="AN650" s="177">
        <v>0.24</v>
      </c>
      <c r="AO650" s="177">
        <v>0.28699999999999998</v>
      </c>
      <c r="AP650" s="177">
        <v>0.38500000000000001</v>
      </c>
      <c r="AQ650" s="178">
        <v>0.51800000000000002</v>
      </c>
      <c r="AR650" s="179">
        <f t="shared" si="237"/>
        <v>0.24</v>
      </c>
      <c r="AS650" s="177">
        <v>0.30399999999999999</v>
      </c>
      <c r="AT650" s="179">
        <f t="shared" si="238"/>
        <v>0.3765</v>
      </c>
      <c r="AU650" s="179"/>
      <c r="AV650" s="177">
        <v>0.44900000000000001</v>
      </c>
      <c r="AW650" s="177"/>
      <c r="AX650" s="546">
        <v>0.66500000000000004</v>
      </c>
      <c r="AY650" s="828">
        <v>-0.42499999999999999</v>
      </c>
      <c r="AZ650" s="164"/>
      <c r="BA650" s="165"/>
      <c r="BB650" s="167"/>
      <c r="BC650" s="120"/>
      <c r="BD650" s="90"/>
      <c r="BE650" s="90"/>
      <c r="BF650" s="90"/>
      <c r="BG650" s="90"/>
      <c r="BH650" s="90"/>
      <c r="BI650" s="90"/>
      <c r="BJ650" s="90"/>
      <c r="BK650" s="90"/>
      <c r="BL650" s="90"/>
      <c r="BM650" s="167"/>
      <c r="BN650" s="167"/>
      <c r="BO650" s="167"/>
      <c r="BP650" s="167"/>
      <c r="BQ650" s="167"/>
      <c r="BR650" s="167"/>
      <c r="BS650" s="167"/>
      <c r="BT650" s="167"/>
      <c r="BU650" s="167"/>
      <c r="BV650" s="167"/>
      <c r="BW650" s="167"/>
      <c r="BX650" s="167"/>
      <c r="BY650" s="167"/>
      <c r="BZ650" s="167"/>
      <c r="CA650" s="167"/>
      <c r="CB650" s="167"/>
      <c r="CC650" s="167"/>
      <c r="CD650" s="167"/>
      <c r="CE650" s="167"/>
      <c r="CF650" s="167"/>
      <c r="CG650" s="167"/>
      <c r="CH650" s="167"/>
      <c r="CI650" s="167"/>
      <c r="CJ650" s="167"/>
      <c r="CK650" s="167"/>
      <c r="CL650" s="167"/>
      <c r="CM650" s="167"/>
      <c r="CN650" s="167"/>
      <c r="CO650" s="167"/>
      <c r="CP650" s="167"/>
      <c r="CQ650" s="167"/>
      <c r="CR650" s="167"/>
      <c r="CS650" s="167"/>
      <c r="CT650" s="167"/>
      <c r="CU650" s="167"/>
      <c r="CV650" s="167"/>
      <c r="CW650" s="167"/>
      <c r="CX650" s="167"/>
      <c r="CY650" s="167"/>
      <c r="CZ650" s="167"/>
      <c r="DA650" s="167"/>
      <c r="DB650" s="167"/>
      <c r="DC650" s="167"/>
      <c r="DD650" s="167"/>
      <c r="DE650" s="167"/>
      <c r="DF650" s="167"/>
      <c r="DG650" s="167"/>
      <c r="DH650" s="167"/>
      <c r="DI650" s="167"/>
      <c r="DJ650" s="167"/>
      <c r="DK650" s="167"/>
      <c r="DL650" s="167"/>
      <c r="DM650" s="167"/>
      <c r="DN650" s="167"/>
      <c r="DO650" s="167"/>
      <c r="DP650" s="167"/>
      <c r="DQ650" s="167"/>
      <c r="DR650" s="167"/>
      <c r="DS650" s="167"/>
      <c r="DT650" s="167"/>
      <c r="DU650" s="167"/>
      <c r="DV650" s="167"/>
      <c r="DW650" s="167"/>
      <c r="DX650" s="167"/>
      <c r="DY650" s="167"/>
      <c r="DZ650" s="167"/>
      <c r="EA650" s="167"/>
      <c r="EB650" s="167"/>
      <c r="EC650" s="167"/>
      <c r="ED650" s="167"/>
      <c r="EE650" s="167"/>
      <c r="EF650" s="167"/>
      <c r="EG650" s="167"/>
      <c r="EH650" s="167"/>
      <c r="EI650" s="167"/>
      <c r="EJ650" s="167"/>
      <c r="EK650" s="167"/>
      <c r="EL650" s="167"/>
      <c r="EM650" s="167"/>
      <c r="EN650" s="167"/>
      <c r="EO650" s="167"/>
      <c r="EP650" s="167"/>
      <c r="EQ650" s="167"/>
      <c r="ER650" s="167"/>
      <c r="ES650" s="167"/>
      <c r="ET650" s="167"/>
      <c r="EU650" s="167"/>
      <c r="EV650" s="167"/>
      <c r="EW650" s="167"/>
      <c r="EX650" s="167"/>
      <c r="EY650" s="167"/>
      <c r="EZ650" s="167"/>
      <c r="FA650" s="167"/>
      <c r="FB650" s="167"/>
      <c r="FC650" s="167"/>
      <c r="FD650" s="167"/>
      <c r="FE650" s="167"/>
      <c r="FF650" s="167"/>
      <c r="FG650" s="167"/>
      <c r="FH650" s="167"/>
      <c r="FI650" s="167"/>
      <c r="FJ650" s="167"/>
      <c r="FK650" s="167"/>
      <c r="FL650" s="167"/>
      <c r="FM650" s="167"/>
      <c r="FN650" s="167"/>
      <c r="FO650" s="167"/>
      <c r="FP650" s="167"/>
      <c r="FQ650" s="167"/>
      <c r="FR650" s="167"/>
      <c r="FS650" s="167"/>
      <c r="FT650" s="167"/>
      <c r="FU650" s="167"/>
      <c r="FV650" s="167"/>
      <c r="FW650" s="167"/>
      <c r="FX650" s="167"/>
      <c r="FY650" s="167"/>
      <c r="FZ650" s="167"/>
      <c r="GA650" s="167"/>
      <c r="GB650" s="167"/>
      <c r="GC650" s="167"/>
      <c r="GD650" s="167"/>
      <c r="GE650" s="167"/>
      <c r="GF650" s="167"/>
      <c r="GG650" s="167"/>
      <c r="GH650" s="167"/>
      <c r="GI650" s="167"/>
      <c r="GJ650" s="167"/>
      <c r="GK650" s="167"/>
      <c r="GL650" s="167"/>
      <c r="GM650" s="167"/>
      <c r="GN650" s="167"/>
      <c r="GO650" s="167"/>
      <c r="GP650" s="167"/>
      <c r="GQ650" s="167"/>
      <c r="GR650" s="167"/>
      <c r="GS650" s="167"/>
      <c r="GT650" s="167"/>
      <c r="GU650" s="167"/>
      <c r="GV650" s="167"/>
      <c r="GW650" s="167"/>
      <c r="GX650" s="167"/>
      <c r="GY650" s="167"/>
      <c r="GZ650" s="167"/>
      <c r="HA650" s="167"/>
      <c r="HB650" s="167"/>
      <c r="HC650" s="167"/>
      <c r="HD650" s="167"/>
      <c r="HE650" s="167"/>
      <c r="HF650" s="167"/>
      <c r="HG650" s="167"/>
      <c r="HH650" s="167"/>
      <c r="HI650" s="167"/>
      <c r="HJ650" s="167"/>
      <c r="HK650" s="167"/>
      <c r="HL650" s="167"/>
      <c r="HM650" s="167"/>
      <c r="HN650" s="167"/>
      <c r="HO650" s="167"/>
      <c r="HP650" s="167"/>
      <c r="HQ650" s="167"/>
      <c r="HR650" s="167"/>
      <c r="HS650" s="167"/>
    </row>
    <row r="651" spans="1:227" s="2" customFormat="1" ht="17.05" customHeight="1" x14ac:dyDescent="0.4">
      <c r="A651" s="868" t="s">
        <v>198</v>
      </c>
      <c r="B651" s="868" t="s">
        <v>276</v>
      </c>
      <c r="C651" s="889" t="s">
        <v>315</v>
      </c>
      <c r="D651" s="16" t="s">
        <v>319</v>
      </c>
      <c r="E651" s="941"/>
      <c r="F651" s="223">
        <v>1.24</v>
      </c>
      <c r="G651" s="43"/>
      <c r="H651" s="43"/>
      <c r="I651" s="177"/>
      <c r="J651" s="177"/>
      <c r="K651" s="179">
        <f t="shared" si="232"/>
        <v>1.24</v>
      </c>
      <c r="L651" s="518">
        <f t="shared" si="233"/>
        <v>100</v>
      </c>
      <c r="M651" s="667">
        <f t="shared" si="234"/>
        <v>0</v>
      </c>
      <c r="N651" s="504">
        <f t="shared" si="231"/>
        <v>3</v>
      </c>
      <c r="O651" s="58"/>
      <c r="P651" s="177">
        <v>0.86299999999999999</v>
      </c>
      <c r="Q651" s="222"/>
      <c r="R651" s="222" t="s">
        <v>42</v>
      </c>
      <c r="S651" s="58">
        <v>41.2</v>
      </c>
      <c r="T651" s="58">
        <v>0.33500000000000002</v>
      </c>
      <c r="U651" s="368">
        <v>35.1</v>
      </c>
      <c r="V651" s="58">
        <v>23.4</v>
      </c>
      <c r="W651" s="368">
        <v>35.1</v>
      </c>
      <c r="X651" s="58">
        <v>23.4</v>
      </c>
      <c r="Y651" s="58">
        <f>AVERAGE(36.4,42.9)</f>
        <v>39.65</v>
      </c>
      <c r="Z651" s="743">
        <v>17363</v>
      </c>
      <c r="AA651" s="234">
        <v>136.17367745457787</v>
      </c>
      <c r="AB651" s="763">
        <f t="shared" si="235"/>
        <v>0</v>
      </c>
      <c r="AC651" s="174"/>
      <c r="AD651" s="174"/>
      <c r="AE651" s="364"/>
      <c r="AF651" s="174"/>
      <c r="AG651" s="174"/>
      <c r="AH651" s="175"/>
      <c r="AI651" s="174"/>
      <c r="AJ651" s="174"/>
      <c r="AK651" s="174"/>
      <c r="AL651" s="175"/>
      <c r="AM651" s="179">
        <f t="shared" si="236"/>
        <v>1.24</v>
      </c>
      <c r="AN651" s="177">
        <v>0.86299999999999999</v>
      </c>
      <c r="AO651" s="177">
        <v>1.03</v>
      </c>
      <c r="AP651" s="177">
        <v>1.3839999999999999</v>
      </c>
      <c r="AQ651" s="178">
        <v>1.86</v>
      </c>
      <c r="AR651" s="179">
        <f t="shared" si="237"/>
        <v>0.86299999999999999</v>
      </c>
      <c r="AS651" s="177">
        <v>1.091</v>
      </c>
      <c r="AT651" s="179">
        <f t="shared" si="238"/>
        <v>1.3534999999999999</v>
      </c>
      <c r="AU651" s="179"/>
      <c r="AV651" s="177">
        <v>1.6160000000000001</v>
      </c>
      <c r="AW651" s="177"/>
      <c r="AX651" s="546">
        <v>2.3919999999999999</v>
      </c>
      <c r="AY651" s="828">
        <v>-1.155</v>
      </c>
      <c r="AZ651" s="164"/>
      <c r="BA651" s="165"/>
      <c r="BB651" s="167"/>
      <c r="BC651" s="120"/>
      <c r="BD651" s="90"/>
      <c r="BE651" s="90"/>
      <c r="BF651" s="90"/>
      <c r="BG651" s="90"/>
      <c r="BH651" s="90"/>
      <c r="BI651" s="90"/>
      <c r="BJ651" s="90"/>
      <c r="BK651" s="90"/>
      <c r="BL651" s="90"/>
      <c r="BM651" s="167"/>
      <c r="BN651" s="167"/>
      <c r="BO651" s="167"/>
      <c r="BP651" s="167"/>
      <c r="BQ651" s="167"/>
      <c r="BR651" s="167"/>
      <c r="BS651" s="167"/>
      <c r="BT651" s="167"/>
      <c r="BU651" s="167"/>
      <c r="BV651" s="167"/>
      <c r="BW651" s="167"/>
      <c r="BX651" s="167"/>
      <c r="BY651" s="167"/>
      <c r="BZ651" s="167"/>
      <c r="CA651" s="167"/>
      <c r="CB651" s="167"/>
      <c r="CC651" s="167"/>
      <c r="CD651" s="167"/>
      <c r="CE651" s="167"/>
      <c r="CF651" s="167"/>
      <c r="CG651" s="167"/>
      <c r="CH651" s="167"/>
      <c r="CI651" s="167"/>
      <c r="CJ651" s="167"/>
      <c r="CK651" s="167"/>
      <c r="CL651" s="167"/>
      <c r="CM651" s="167"/>
      <c r="CN651" s="167"/>
      <c r="CO651" s="167"/>
      <c r="CP651" s="167"/>
      <c r="CQ651" s="167"/>
      <c r="CR651" s="167"/>
      <c r="CS651" s="167"/>
      <c r="CT651" s="167"/>
      <c r="CU651" s="167"/>
      <c r="CV651" s="167"/>
      <c r="CW651" s="167"/>
      <c r="CX651" s="167"/>
      <c r="CY651" s="167"/>
      <c r="CZ651" s="167"/>
      <c r="DA651" s="167"/>
      <c r="DB651" s="167"/>
      <c r="DC651" s="167"/>
      <c r="DD651" s="167"/>
      <c r="DE651" s="167"/>
      <c r="DF651" s="167"/>
      <c r="DG651" s="167"/>
      <c r="DH651" s="167"/>
      <c r="DI651" s="167"/>
      <c r="DJ651" s="167"/>
      <c r="DK651" s="167"/>
      <c r="DL651" s="167"/>
      <c r="DM651" s="167"/>
      <c r="DN651" s="167"/>
      <c r="DO651" s="167"/>
      <c r="DP651" s="167"/>
      <c r="DQ651" s="167"/>
      <c r="DR651" s="167"/>
      <c r="DS651" s="167"/>
      <c r="DT651" s="167"/>
      <c r="DU651" s="167"/>
      <c r="DV651" s="167"/>
      <c r="DW651" s="167"/>
      <c r="DX651" s="167"/>
      <c r="DY651" s="167"/>
      <c r="DZ651" s="167"/>
      <c r="EA651" s="167"/>
      <c r="EB651" s="167"/>
      <c r="EC651" s="167"/>
      <c r="ED651" s="167"/>
      <c r="EE651" s="167"/>
      <c r="EF651" s="167"/>
      <c r="EG651" s="167"/>
      <c r="EH651" s="167"/>
      <c r="EI651" s="167"/>
      <c r="EJ651" s="167"/>
      <c r="EK651" s="167"/>
      <c r="EL651" s="167"/>
      <c r="EM651" s="167"/>
      <c r="EN651" s="167"/>
      <c r="EO651" s="167"/>
      <c r="EP651" s="167"/>
      <c r="EQ651" s="167"/>
      <c r="ER651" s="167"/>
      <c r="ES651" s="167"/>
      <c r="ET651" s="167"/>
      <c r="EU651" s="167"/>
      <c r="EV651" s="167"/>
      <c r="EW651" s="167"/>
      <c r="EX651" s="167"/>
      <c r="EY651" s="167"/>
      <c r="EZ651" s="167"/>
      <c r="FA651" s="167"/>
      <c r="FB651" s="167"/>
      <c r="FC651" s="167"/>
      <c r="FD651" s="167"/>
      <c r="FE651" s="167"/>
      <c r="FF651" s="167"/>
      <c r="FG651" s="167"/>
      <c r="FH651" s="167"/>
      <c r="FI651" s="167"/>
      <c r="FJ651" s="167"/>
      <c r="FK651" s="167"/>
      <c r="FL651" s="167"/>
      <c r="FM651" s="167"/>
      <c r="FN651" s="167"/>
      <c r="FO651" s="167"/>
      <c r="FP651" s="167"/>
      <c r="FQ651" s="167"/>
      <c r="FR651" s="167"/>
      <c r="FS651" s="167"/>
      <c r="FT651" s="167"/>
      <c r="FU651" s="167"/>
      <c r="FV651" s="167"/>
      <c r="FW651" s="167"/>
      <c r="FX651" s="167"/>
      <c r="FY651" s="167"/>
      <c r="FZ651" s="167"/>
      <c r="GA651" s="167"/>
      <c r="GB651" s="167"/>
      <c r="GC651" s="167"/>
      <c r="GD651" s="167"/>
      <c r="GE651" s="167"/>
      <c r="GF651" s="167"/>
      <c r="GG651" s="167"/>
      <c r="GH651" s="167"/>
      <c r="GI651" s="167"/>
      <c r="GJ651" s="167"/>
      <c r="GK651" s="167"/>
      <c r="GL651" s="167"/>
      <c r="GM651" s="167"/>
      <c r="GN651" s="167"/>
      <c r="GO651" s="167"/>
      <c r="GP651" s="167"/>
      <c r="GQ651" s="167"/>
      <c r="GR651" s="167"/>
      <c r="GS651" s="167"/>
      <c r="GT651" s="167"/>
      <c r="GU651" s="167"/>
      <c r="GV651" s="167"/>
      <c r="GW651" s="167"/>
      <c r="GX651" s="167"/>
      <c r="GY651" s="167"/>
      <c r="GZ651" s="167"/>
      <c r="HA651" s="167"/>
      <c r="HB651" s="167"/>
      <c r="HC651" s="167"/>
      <c r="HD651" s="167"/>
      <c r="HE651" s="167"/>
      <c r="HF651" s="167"/>
      <c r="HG651" s="167"/>
      <c r="HH651" s="167"/>
      <c r="HI651" s="167"/>
      <c r="HJ651" s="167"/>
      <c r="HK651" s="167"/>
      <c r="HL651" s="167"/>
      <c r="HM651" s="167"/>
      <c r="HN651" s="167"/>
      <c r="HO651" s="167"/>
      <c r="HP651" s="167"/>
      <c r="HQ651" s="167"/>
      <c r="HR651" s="167"/>
      <c r="HS651" s="167"/>
    </row>
    <row r="652" spans="1:227" s="2" customFormat="1" ht="17.05" customHeight="1" x14ac:dyDescent="0.4">
      <c r="A652" s="868" t="s">
        <v>198</v>
      </c>
      <c r="B652" s="868" t="s">
        <v>276</v>
      </c>
      <c r="C652" s="889" t="s">
        <v>315</v>
      </c>
      <c r="D652" s="168" t="s">
        <v>321</v>
      </c>
      <c r="E652" s="943"/>
      <c r="F652" s="223">
        <v>1.083</v>
      </c>
      <c r="G652" s="43">
        <v>1.55</v>
      </c>
      <c r="H652" s="43"/>
      <c r="I652" s="177"/>
      <c r="J652" s="177"/>
      <c r="K652" s="179">
        <f t="shared" si="232"/>
        <v>2.633</v>
      </c>
      <c r="L652" s="518">
        <f t="shared" si="233"/>
        <v>41.131788834029621</v>
      </c>
      <c r="M652" s="667">
        <f t="shared" si="234"/>
        <v>58.868211165970372</v>
      </c>
      <c r="N652" s="504">
        <f t="shared" si="231"/>
        <v>2</v>
      </c>
      <c r="O652" s="58"/>
      <c r="P652" s="177">
        <v>3.0779999999999998</v>
      </c>
      <c r="Q652" s="222" t="s">
        <v>42</v>
      </c>
      <c r="R652" s="58"/>
      <c r="S652" s="220" t="s">
        <v>202</v>
      </c>
      <c r="T652" s="220" t="s">
        <v>202</v>
      </c>
      <c r="U652" s="368">
        <v>35.1</v>
      </c>
      <c r="V652" s="58">
        <v>25.6</v>
      </c>
      <c r="W652" s="368">
        <v>35.1</v>
      </c>
      <c r="X652" s="58">
        <v>25.6</v>
      </c>
      <c r="Y652" s="58">
        <v>41.1</v>
      </c>
      <c r="Z652" s="743">
        <v>27482</v>
      </c>
      <c r="AA652" s="234">
        <v>306.85091013495258</v>
      </c>
      <c r="AB652" s="763">
        <f t="shared" si="235"/>
        <v>0</v>
      </c>
      <c r="AC652" s="174"/>
      <c r="AD652" s="174"/>
      <c r="AE652" s="364"/>
      <c r="AF652" s="174"/>
      <c r="AG652" s="174"/>
      <c r="AH652" s="175"/>
      <c r="AI652" s="174"/>
      <c r="AJ652" s="174"/>
      <c r="AK652" s="174"/>
      <c r="AL652" s="175"/>
      <c r="AM652" s="179">
        <f t="shared" si="236"/>
        <v>2.633</v>
      </c>
      <c r="AN652" s="177">
        <v>3.0779999999999998</v>
      </c>
      <c r="AO652" s="177">
        <v>3.452</v>
      </c>
      <c r="AP652" s="177">
        <v>4.1820000000000004</v>
      </c>
      <c r="AQ652" s="178">
        <v>5.069</v>
      </c>
      <c r="AR652" s="179">
        <f t="shared" si="237"/>
        <v>3.0779999999999998</v>
      </c>
      <c r="AS652" s="177">
        <v>3.6469999999999998</v>
      </c>
      <c r="AT652" s="179">
        <f t="shared" si="238"/>
        <v>4.2465000000000002</v>
      </c>
      <c r="AU652" s="179"/>
      <c r="AV652" s="177">
        <v>4.8460000000000001</v>
      </c>
      <c r="AW652" s="177"/>
      <c r="AX652" s="546">
        <v>6.452</v>
      </c>
      <c r="AY652" s="828">
        <v>-3.819</v>
      </c>
      <c r="AZ652" s="164"/>
      <c r="BA652" s="165"/>
      <c r="BB652" s="167"/>
      <c r="BC652" s="120"/>
      <c r="BD652" s="90"/>
      <c r="BE652" s="90"/>
      <c r="BF652" s="90"/>
      <c r="BG652" s="90"/>
      <c r="BH652" s="90"/>
      <c r="BI652" s="90"/>
      <c r="BJ652" s="90"/>
      <c r="BK652" s="90"/>
      <c r="BL652" s="90"/>
      <c r="BM652" s="167"/>
      <c r="BN652" s="167"/>
      <c r="BO652" s="167"/>
      <c r="BP652" s="167"/>
      <c r="BQ652" s="167"/>
      <c r="BR652" s="167"/>
      <c r="BS652" s="167"/>
      <c r="BT652" s="167"/>
      <c r="BU652" s="167"/>
      <c r="BV652" s="167"/>
      <c r="BW652" s="167"/>
      <c r="BX652" s="167"/>
      <c r="BY652" s="167"/>
      <c r="BZ652" s="167"/>
      <c r="CA652" s="167"/>
      <c r="CB652" s="167"/>
      <c r="CC652" s="167"/>
      <c r="CD652" s="167"/>
      <c r="CE652" s="167"/>
      <c r="CF652" s="167"/>
      <c r="CG652" s="167"/>
      <c r="CH652" s="167"/>
      <c r="CI652" s="167"/>
      <c r="CJ652" s="167"/>
      <c r="CK652" s="167"/>
      <c r="CL652" s="167"/>
      <c r="CM652" s="167"/>
      <c r="CN652" s="167"/>
      <c r="CO652" s="167"/>
      <c r="CP652" s="167"/>
      <c r="CQ652" s="167"/>
      <c r="CR652" s="167"/>
      <c r="CS652" s="167"/>
      <c r="CT652" s="167"/>
      <c r="CU652" s="167"/>
      <c r="CV652" s="167"/>
      <c r="CW652" s="167"/>
      <c r="CX652" s="167"/>
      <c r="CY652" s="167"/>
      <c r="CZ652" s="167"/>
      <c r="DA652" s="167"/>
      <c r="DB652" s="167"/>
      <c r="DC652" s="167"/>
      <c r="DD652" s="167"/>
      <c r="DE652" s="167"/>
      <c r="DF652" s="167"/>
      <c r="DG652" s="167"/>
      <c r="DH652" s="167"/>
      <c r="DI652" s="167"/>
      <c r="DJ652" s="167"/>
      <c r="DK652" s="167"/>
      <c r="DL652" s="167"/>
      <c r="DM652" s="167"/>
      <c r="DN652" s="167"/>
      <c r="DO652" s="167"/>
      <c r="DP652" s="167"/>
      <c r="DQ652" s="167"/>
      <c r="DR652" s="167"/>
      <c r="DS652" s="167"/>
      <c r="DT652" s="167"/>
      <c r="DU652" s="167"/>
      <c r="DV652" s="167"/>
      <c r="DW652" s="167"/>
      <c r="DX652" s="167"/>
      <c r="DY652" s="167"/>
      <c r="DZ652" s="167"/>
      <c r="EA652" s="167"/>
      <c r="EB652" s="167"/>
      <c r="EC652" s="167"/>
      <c r="ED652" s="167"/>
      <c r="EE652" s="167"/>
      <c r="EF652" s="167"/>
      <c r="EG652" s="167"/>
      <c r="EH652" s="167"/>
      <c r="EI652" s="167"/>
      <c r="EJ652" s="167"/>
      <c r="EK652" s="167"/>
      <c r="EL652" s="167"/>
      <c r="EM652" s="167"/>
      <c r="EN652" s="167"/>
      <c r="EO652" s="167"/>
      <c r="EP652" s="167"/>
      <c r="EQ652" s="167"/>
      <c r="ER652" s="167"/>
      <c r="ES652" s="167"/>
      <c r="ET652" s="167"/>
      <c r="EU652" s="167"/>
      <c r="EV652" s="167"/>
      <c r="EW652" s="167"/>
      <c r="EX652" s="167"/>
      <c r="EY652" s="167"/>
      <c r="EZ652" s="167"/>
      <c r="FA652" s="167"/>
      <c r="FB652" s="167"/>
      <c r="FC652" s="167"/>
      <c r="FD652" s="167"/>
      <c r="FE652" s="167"/>
      <c r="FF652" s="167"/>
      <c r="FG652" s="167"/>
      <c r="FH652" s="167"/>
      <c r="FI652" s="167"/>
      <c r="FJ652" s="167"/>
      <c r="FK652" s="167"/>
      <c r="FL652" s="167"/>
      <c r="FM652" s="167"/>
      <c r="FN652" s="167"/>
      <c r="FO652" s="167"/>
      <c r="FP652" s="167"/>
      <c r="FQ652" s="167"/>
      <c r="FR652" s="167"/>
      <c r="FS652" s="167"/>
      <c r="FT652" s="167"/>
      <c r="FU652" s="167"/>
      <c r="FV652" s="167"/>
      <c r="FW652" s="167"/>
      <c r="FX652" s="167"/>
      <c r="FY652" s="167"/>
      <c r="FZ652" s="167"/>
      <c r="GA652" s="167"/>
      <c r="GB652" s="167"/>
      <c r="GC652" s="167"/>
      <c r="GD652" s="167"/>
      <c r="GE652" s="167"/>
      <c r="GF652" s="167"/>
      <c r="GG652" s="167"/>
      <c r="GH652" s="167"/>
      <c r="GI652" s="167"/>
      <c r="GJ652" s="167"/>
      <c r="GK652" s="167"/>
      <c r="GL652" s="167"/>
      <c r="GM652" s="167"/>
      <c r="GN652" s="167"/>
      <c r="GO652" s="167"/>
      <c r="GP652" s="167"/>
      <c r="GQ652" s="167"/>
      <c r="GR652" s="167"/>
      <c r="GS652" s="167"/>
      <c r="GT652" s="167"/>
      <c r="GU652" s="167"/>
      <c r="GV652" s="167"/>
      <c r="GW652" s="167"/>
      <c r="GX652" s="167"/>
      <c r="GY652" s="167"/>
      <c r="GZ652" s="167"/>
      <c r="HA652" s="167"/>
      <c r="HB652" s="167"/>
      <c r="HC652" s="167"/>
      <c r="HD652" s="167"/>
      <c r="HE652" s="167"/>
      <c r="HF652" s="167"/>
      <c r="HG652" s="167"/>
      <c r="HH652" s="167"/>
      <c r="HI652" s="167"/>
      <c r="HJ652" s="167"/>
      <c r="HK652" s="167"/>
      <c r="HL652" s="167"/>
      <c r="HM652" s="167"/>
      <c r="HN652" s="167"/>
      <c r="HO652" s="167"/>
      <c r="HP652" s="167"/>
      <c r="HQ652" s="167"/>
      <c r="HR652" s="167"/>
      <c r="HS652" s="167"/>
    </row>
    <row r="653" spans="1:227" s="2" customFormat="1" ht="17.05" customHeight="1" x14ac:dyDescent="0.4">
      <c r="A653" s="868" t="s">
        <v>198</v>
      </c>
      <c r="B653" s="868" t="s">
        <v>276</v>
      </c>
      <c r="C653" s="889" t="s">
        <v>315</v>
      </c>
      <c r="D653" s="168" t="s">
        <v>317</v>
      </c>
      <c r="E653" s="943"/>
      <c r="F653" s="20">
        <v>0.14199999999999999</v>
      </c>
      <c r="G653" s="224">
        <v>0.3</v>
      </c>
      <c r="H653" s="43"/>
      <c r="I653" s="177"/>
      <c r="J653" s="177"/>
      <c r="K653" s="179">
        <f t="shared" si="232"/>
        <v>0.44199999999999995</v>
      </c>
      <c r="L653" s="518">
        <f t="shared" si="233"/>
        <v>32.126696832579185</v>
      </c>
      <c r="M653" s="667">
        <f t="shared" si="234"/>
        <v>67.873303167420815</v>
      </c>
      <c r="N653" s="504">
        <f t="shared" si="231"/>
        <v>3</v>
      </c>
      <c r="O653" s="58"/>
      <c r="P653" s="177">
        <v>0.315</v>
      </c>
      <c r="Q653" s="222" t="s">
        <v>42</v>
      </c>
      <c r="R653" s="58"/>
      <c r="S653" s="220" t="s">
        <v>202</v>
      </c>
      <c r="T653" s="220" t="s">
        <v>202</v>
      </c>
      <c r="U653" s="368">
        <v>35.1</v>
      </c>
      <c r="V653" s="58">
        <v>26.65</v>
      </c>
      <c r="W653" s="368">
        <v>35.1</v>
      </c>
      <c r="X653" s="58">
        <v>26.65</v>
      </c>
      <c r="Y653" s="58">
        <v>37.299999999999997</v>
      </c>
      <c r="Z653" s="743">
        <v>8189</v>
      </c>
      <c r="AA653" s="234">
        <v>105.38694573575978</v>
      </c>
      <c r="AB653" s="763">
        <f t="shared" si="235"/>
        <v>0</v>
      </c>
      <c r="AC653" s="174"/>
      <c r="AD653" s="174"/>
      <c r="AE653" s="364"/>
      <c r="AF653" s="174"/>
      <c r="AG653" s="174"/>
      <c r="AH653" s="175"/>
      <c r="AI653" s="174"/>
      <c r="AJ653" s="174"/>
      <c r="AK653" s="174"/>
      <c r="AL653" s="175"/>
      <c r="AM653" s="179">
        <f t="shared" si="236"/>
        <v>0.44199999999999995</v>
      </c>
      <c r="AN653" s="177">
        <v>0.315</v>
      </c>
      <c r="AO653" s="177">
        <v>0.39900000000000002</v>
      </c>
      <c r="AP653" s="177">
        <v>0.59</v>
      </c>
      <c r="AQ653" s="178">
        <v>0.873</v>
      </c>
      <c r="AR653" s="179">
        <f t="shared" si="237"/>
        <v>0.315</v>
      </c>
      <c r="AS653" s="177">
        <v>0.42199999999999999</v>
      </c>
      <c r="AT653" s="179">
        <f t="shared" si="238"/>
        <v>0.55499999999999994</v>
      </c>
      <c r="AU653" s="179"/>
      <c r="AV653" s="177">
        <v>0.68799999999999994</v>
      </c>
      <c r="AW653" s="177"/>
      <c r="AX653" s="546">
        <v>1.1200000000000001</v>
      </c>
      <c r="AY653" s="828">
        <v>-0.67800000000000005</v>
      </c>
      <c r="AZ653" s="164"/>
      <c r="BA653" s="165"/>
      <c r="BB653" s="167"/>
      <c r="BC653" s="120"/>
      <c r="BD653" s="90"/>
      <c r="BE653" s="90"/>
      <c r="BF653" s="90"/>
      <c r="BG653" s="90"/>
      <c r="BH653" s="90"/>
      <c r="BI653" s="90"/>
      <c r="BJ653" s="90"/>
      <c r="BK653" s="90"/>
      <c r="BL653" s="90"/>
      <c r="BM653" s="167"/>
      <c r="BN653" s="167"/>
      <c r="BO653" s="167"/>
      <c r="BP653" s="167"/>
      <c r="BQ653" s="167"/>
      <c r="BR653" s="167"/>
      <c r="BS653" s="167"/>
      <c r="BT653" s="167"/>
      <c r="BU653" s="167"/>
      <c r="BV653" s="167"/>
      <c r="BW653" s="167"/>
      <c r="BX653" s="167"/>
      <c r="BY653" s="167"/>
      <c r="BZ653" s="167"/>
      <c r="CA653" s="167"/>
      <c r="CB653" s="167"/>
      <c r="CC653" s="167"/>
      <c r="CD653" s="167"/>
      <c r="CE653" s="167"/>
      <c r="CF653" s="167"/>
      <c r="CG653" s="167"/>
      <c r="CH653" s="167"/>
      <c r="CI653" s="167"/>
      <c r="CJ653" s="167"/>
      <c r="CK653" s="167"/>
      <c r="CL653" s="167"/>
      <c r="CM653" s="167"/>
      <c r="CN653" s="167"/>
      <c r="CO653" s="167"/>
      <c r="CP653" s="167"/>
      <c r="CQ653" s="167"/>
      <c r="CR653" s="167"/>
      <c r="CS653" s="167"/>
      <c r="CT653" s="167"/>
      <c r="CU653" s="167"/>
      <c r="CV653" s="167"/>
      <c r="CW653" s="167"/>
      <c r="CX653" s="167"/>
      <c r="CY653" s="167"/>
      <c r="CZ653" s="167"/>
      <c r="DA653" s="167"/>
      <c r="DB653" s="167"/>
      <c r="DC653" s="167"/>
      <c r="DD653" s="167"/>
      <c r="DE653" s="167"/>
      <c r="DF653" s="167"/>
      <c r="DG653" s="167"/>
      <c r="DH653" s="167"/>
      <c r="DI653" s="167"/>
      <c r="DJ653" s="167"/>
      <c r="DK653" s="167"/>
      <c r="DL653" s="167"/>
      <c r="DM653" s="167"/>
      <c r="DN653" s="167"/>
      <c r="DO653" s="167"/>
      <c r="DP653" s="167"/>
      <c r="DQ653" s="167"/>
      <c r="DR653" s="167"/>
      <c r="DS653" s="167"/>
      <c r="DT653" s="167"/>
      <c r="DU653" s="167"/>
      <c r="DV653" s="167"/>
      <c r="DW653" s="167"/>
      <c r="DX653" s="167"/>
      <c r="DY653" s="167"/>
      <c r="DZ653" s="167"/>
      <c r="EA653" s="167"/>
      <c r="EB653" s="167"/>
      <c r="EC653" s="167"/>
      <c r="ED653" s="167"/>
      <c r="EE653" s="167"/>
      <c r="EF653" s="167"/>
      <c r="EG653" s="167"/>
      <c r="EH653" s="167"/>
      <c r="EI653" s="167"/>
      <c r="EJ653" s="167"/>
      <c r="EK653" s="167"/>
      <c r="EL653" s="167"/>
      <c r="EM653" s="167"/>
      <c r="EN653" s="167"/>
      <c r="EO653" s="167"/>
      <c r="EP653" s="167"/>
      <c r="EQ653" s="167"/>
      <c r="ER653" s="167"/>
      <c r="ES653" s="167"/>
      <c r="ET653" s="167"/>
      <c r="EU653" s="167"/>
      <c r="EV653" s="167"/>
      <c r="EW653" s="167"/>
      <c r="EX653" s="167"/>
      <c r="EY653" s="167"/>
      <c r="EZ653" s="167"/>
      <c r="FA653" s="167"/>
      <c r="FB653" s="167"/>
      <c r="FC653" s="167"/>
      <c r="FD653" s="167"/>
      <c r="FE653" s="167"/>
      <c r="FF653" s="167"/>
      <c r="FG653" s="167"/>
      <c r="FH653" s="167"/>
      <c r="FI653" s="167"/>
      <c r="FJ653" s="167"/>
      <c r="FK653" s="167"/>
      <c r="FL653" s="167"/>
      <c r="FM653" s="167"/>
      <c r="FN653" s="167"/>
      <c r="FO653" s="167"/>
      <c r="FP653" s="167"/>
      <c r="FQ653" s="167"/>
      <c r="FR653" s="167"/>
      <c r="FS653" s="167"/>
      <c r="FT653" s="167"/>
      <c r="FU653" s="167"/>
      <c r="FV653" s="167"/>
      <c r="FW653" s="167"/>
      <c r="FX653" s="167"/>
      <c r="FY653" s="167"/>
      <c r="FZ653" s="167"/>
      <c r="GA653" s="167"/>
      <c r="GB653" s="167"/>
      <c r="GC653" s="167"/>
      <c r="GD653" s="167"/>
      <c r="GE653" s="167"/>
      <c r="GF653" s="167"/>
      <c r="GG653" s="167"/>
      <c r="GH653" s="167"/>
      <c r="GI653" s="167"/>
      <c r="GJ653" s="167"/>
      <c r="GK653" s="167"/>
      <c r="GL653" s="167"/>
      <c r="GM653" s="167"/>
      <c r="GN653" s="167"/>
      <c r="GO653" s="167"/>
      <c r="GP653" s="167"/>
      <c r="GQ653" s="167"/>
      <c r="GR653" s="167"/>
      <c r="GS653" s="167"/>
      <c r="GT653" s="167"/>
      <c r="GU653" s="167"/>
      <c r="GV653" s="167"/>
      <c r="GW653" s="167"/>
      <c r="GX653" s="167"/>
      <c r="GY653" s="167"/>
      <c r="GZ653" s="167"/>
      <c r="HA653" s="167"/>
      <c r="HB653" s="167"/>
      <c r="HC653" s="167"/>
      <c r="HD653" s="167"/>
      <c r="HE653" s="167"/>
      <c r="HF653" s="167"/>
      <c r="HG653" s="167"/>
      <c r="HH653" s="167"/>
      <c r="HI653" s="167"/>
      <c r="HJ653" s="167"/>
      <c r="HK653" s="167"/>
      <c r="HL653" s="167"/>
      <c r="HM653" s="167"/>
      <c r="HN653" s="167"/>
      <c r="HO653" s="167"/>
      <c r="HP653" s="167"/>
      <c r="HQ653" s="167"/>
      <c r="HR653" s="167"/>
      <c r="HS653" s="167"/>
    </row>
    <row r="654" spans="1:227" s="2" customFormat="1" ht="17.05" customHeight="1" x14ac:dyDescent="0.4">
      <c r="A654" s="868" t="s">
        <v>198</v>
      </c>
      <c r="B654" s="868" t="s">
        <v>276</v>
      </c>
      <c r="C654" s="889" t="s">
        <v>315</v>
      </c>
      <c r="D654" s="16" t="s">
        <v>320</v>
      </c>
      <c r="E654" s="941"/>
      <c r="F654" s="223">
        <v>5.5E-2</v>
      </c>
      <c r="G654" s="225">
        <v>0.13100000000000001</v>
      </c>
      <c r="H654" s="225"/>
      <c r="I654" s="642"/>
      <c r="J654" s="642"/>
      <c r="K654" s="179">
        <f t="shared" si="232"/>
        <v>0.186</v>
      </c>
      <c r="L654" s="518">
        <f t="shared" si="233"/>
        <v>29.56989247311828</v>
      </c>
      <c r="M654" s="667">
        <f t="shared" si="234"/>
        <v>70.430107526881727</v>
      </c>
      <c r="N654" s="504">
        <f t="shared" si="231"/>
        <v>2</v>
      </c>
      <c r="O654" s="58"/>
      <c r="P654" s="177">
        <v>0.20100000000000001</v>
      </c>
      <c r="Q654" s="222" t="s">
        <v>42</v>
      </c>
      <c r="R654" s="58"/>
      <c r="S654" s="220" t="s">
        <v>202</v>
      </c>
      <c r="T654" s="220" t="s">
        <v>202</v>
      </c>
      <c r="U654" s="368">
        <v>35.1</v>
      </c>
      <c r="V654" s="58">
        <v>26.35</v>
      </c>
      <c r="W654" s="368">
        <v>35.1</v>
      </c>
      <c r="X654" s="58">
        <v>26.35</v>
      </c>
      <c r="Y654" s="58"/>
      <c r="Z654" s="743">
        <v>3398</v>
      </c>
      <c r="AA654" s="234">
        <v>162.06148661178617</v>
      </c>
      <c r="AB654" s="763">
        <f t="shared" si="235"/>
        <v>0</v>
      </c>
      <c r="AC654" s="174"/>
      <c r="AD654" s="174"/>
      <c r="AE654" s="364"/>
      <c r="AF654" s="174"/>
      <c r="AG654" s="174"/>
      <c r="AH654" s="175"/>
      <c r="AI654" s="174"/>
      <c r="AJ654" s="174"/>
      <c r="AK654" s="174"/>
      <c r="AL654" s="175"/>
      <c r="AM654" s="179">
        <f t="shared" si="236"/>
        <v>0.186</v>
      </c>
      <c r="AN654" s="177">
        <v>0.20100000000000001</v>
      </c>
      <c r="AO654" s="177">
        <v>0.251</v>
      </c>
      <c r="AP654" s="177">
        <v>0.36599999999999999</v>
      </c>
      <c r="AQ654" s="178">
        <v>0.53500000000000003</v>
      </c>
      <c r="AR654" s="179">
        <f t="shared" si="237"/>
        <v>0.20100000000000001</v>
      </c>
      <c r="AS654" s="177">
        <v>0.26500000000000001</v>
      </c>
      <c r="AT654" s="179">
        <f t="shared" si="238"/>
        <v>0.34399999999999997</v>
      </c>
      <c r="AU654" s="179"/>
      <c r="AV654" s="177">
        <v>0.42299999999999999</v>
      </c>
      <c r="AW654" s="177"/>
      <c r="AX654" s="546">
        <v>0.68100000000000005</v>
      </c>
      <c r="AY654" s="828">
        <v>-0.495</v>
      </c>
      <c r="AZ654" s="164"/>
      <c r="BA654" s="165"/>
      <c r="BB654" s="167"/>
      <c r="BC654" s="120"/>
      <c r="BD654" s="90"/>
      <c r="BE654" s="90"/>
      <c r="BF654" s="90"/>
      <c r="BG654" s="90"/>
      <c r="BH654" s="90"/>
      <c r="BI654" s="90"/>
      <c r="BJ654" s="90"/>
      <c r="BK654" s="90"/>
      <c r="BL654" s="90"/>
      <c r="BM654" s="167"/>
      <c r="BN654" s="167"/>
      <c r="BO654" s="167"/>
      <c r="BP654" s="167"/>
      <c r="BQ654" s="167"/>
      <c r="BR654" s="167"/>
      <c r="BS654" s="167"/>
      <c r="BT654" s="167"/>
      <c r="BU654" s="167"/>
      <c r="BV654" s="167"/>
      <c r="BW654" s="167"/>
      <c r="BX654" s="167"/>
      <c r="BY654" s="167"/>
      <c r="BZ654" s="167"/>
      <c r="CA654" s="167"/>
      <c r="CB654" s="167"/>
      <c r="CC654" s="167"/>
      <c r="CD654" s="167"/>
      <c r="CE654" s="167"/>
      <c r="CF654" s="167"/>
      <c r="CG654" s="167"/>
      <c r="CH654" s="167"/>
      <c r="CI654" s="167"/>
      <c r="CJ654" s="167"/>
      <c r="CK654" s="167"/>
      <c r="CL654" s="167"/>
      <c r="CM654" s="167"/>
      <c r="CN654" s="167"/>
      <c r="CO654" s="167"/>
      <c r="CP654" s="167"/>
      <c r="CQ654" s="167"/>
      <c r="CR654" s="167"/>
      <c r="CS654" s="167"/>
      <c r="CT654" s="167"/>
      <c r="CU654" s="167"/>
      <c r="CV654" s="167"/>
      <c r="CW654" s="167"/>
      <c r="CX654" s="167"/>
      <c r="CY654" s="167"/>
      <c r="CZ654" s="167"/>
      <c r="DA654" s="167"/>
      <c r="DB654" s="167"/>
      <c r="DC654" s="167"/>
      <c r="DD654" s="167"/>
      <c r="DE654" s="167"/>
      <c r="DF654" s="167"/>
      <c r="DG654" s="167"/>
      <c r="DH654" s="167"/>
      <c r="DI654" s="167"/>
      <c r="DJ654" s="167"/>
      <c r="DK654" s="167"/>
      <c r="DL654" s="167"/>
      <c r="DM654" s="167"/>
      <c r="DN654" s="167"/>
      <c r="DO654" s="167"/>
      <c r="DP654" s="167"/>
      <c r="DQ654" s="167"/>
      <c r="DR654" s="167"/>
      <c r="DS654" s="167"/>
      <c r="DT654" s="167"/>
      <c r="DU654" s="167"/>
      <c r="DV654" s="167"/>
      <c r="DW654" s="167"/>
      <c r="DX654" s="167"/>
      <c r="DY654" s="167"/>
      <c r="DZ654" s="167"/>
      <c r="EA654" s="167"/>
      <c r="EB654" s="167"/>
      <c r="EC654" s="167"/>
      <c r="ED654" s="167"/>
      <c r="EE654" s="167"/>
      <c r="EF654" s="167"/>
      <c r="EG654" s="167"/>
      <c r="EH654" s="167"/>
      <c r="EI654" s="167"/>
      <c r="EJ654" s="167"/>
      <c r="EK654" s="167"/>
      <c r="EL654" s="167"/>
      <c r="EM654" s="167"/>
      <c r="EN654" s="167"/>
      <c r="EO654" s="167"/>
      <c r="EP654" s="167"/>
      <c r="EQ654" s="167"/>
      <c r="ER654" s="167"/>
      <c r="ES654" s="167"/>
      <c r="ET654" s="167"/>
      <c r="EU654" s="167"/>
      <c r="EV654" s="167"/>
      <c r="EW654" s="167"/>
      <c r="EX654" s="167"/>
      <c r="EY654" s="167"/>
      <c r="EZ654" s="167"/>
      <c r="FA654" s="167"/>
      <c r="FB654" s="167"/>
      <c r="FC654" s="167"/>
      <c r="FD654" s="167"/>
      <c r="FE654" s="167"/>
      <c r="FF654" s="167"/>
      <c r="FG654" s="167"/>
      <c r="FH654" s="167"/>
      <c r="FI654" s="167"/>
      <c r="FJ654" s="167"/>
      <c r="FK654" s="167"/>
      <c r="FL654" s="167"/>
      <c r="FM654" s="167"/>
      <c r="FN654" s="167"/>
      <c r="FO654" s="167"/>
      <c r="FP654" s="167"/>
      <c r="FQ654" s="167"/>
      <c r="FR654" s="167"/>
      <c r="FS654" s="167"/>
      <c r="FT654" s="167"/>
      <c r="FU654" s="167"/>
      <c r="FV654" s="167"/>
      <c r="FW654" s="167"/>
      <c r="FX654" s="167"/>
      <c r="FY654" s="167"/>
      <c r="FZ654" s="167"/>
      <c r="GA654" s="167"/>
      <c r="GB654" s="167"/>
      <c r="GC654" s="167"/>
      <c r="GD654" s="167"/>
      <c r="GE654" s="167"/>
      <c r="GF654" s="167"/>
      <c r="GG654" s="167"/>
      <c r="GH654" s="167"/>
      <c r="GI654" s="167"/>
      <c r="GJ654" s="167"/>
      <c r="GK654" s="167"/>
      <c r="GL654" s="167"/>
      <c r="GM654" s="167"/>
      <c r="GN654" s="167"/>
      <c r="GO654" s="167"/>
      <c r="GP654" s="167"/>
      <c r="GQ654" s="167"/>
      <c r="GR654" s="167"/>
      <c r="GS654" s="167"/>
      <c r="GT654" s="167"/>
      <c r="GU654" s="167"/>
      <c r="GV654" s="167"/>
      <c r="GW654" s="167"/>
      <c r="GX654" s="167"/>
      <c r="GY654" s="167"/>
      <c r="GZ654" s="167"/>
      <c r="HA654" s="167"/>
      <c r="HB654" s="167"/>
      <c r="HC654" s="167"/>
      <c r="HD654" s="167"/>
      <c r="HE654" s="167"/>
      <c r="HF654" s="167"/>
      <c r="HG654" s="167"/>
      <c r="HH654" s="167"/>
      <c r="HI654" s="167"/>
      <c r="HJ654" s="167"/>
      <c r="HK654" s="167"/>
      <c r="HL654" s="167"/>
      <c r="HM654" s="167"/>
      <c r="HN654" s="167"/>
      <c r="HO654" s="167"/>
      <c r="HP654" s="167"/>
      <c r="HQ654" s="167"/>
      <c r="HR654" s="167"/>
      <c r="HS654" s="167"/>
    </row>
    <row r="655" spans="1:227" s="2" customFormat="1" ht="17.05" customHeight="1" x14ac:dyDescent="0.4">
      <c r="A655" s="868" t="s">
        <v>393</v>
      </c>
      <c r="B655" s="868" t="s">
        <v>490</v>
      </c>
      <c r="C655" s="591" t="s">
        <v>491</v>
      </c>
      <c r="D655" s="284" t="s">
        <v>493</v>
      </c>
      <c r="E655" s="617"/>
      <c r="F655" s="20"/>
      <c r="G655" s="21"/>
      <c r="H655" s="21"/>
      <c r="I655" s="124"/>
      <c r="J655" s="124"/>
      <c r="K655" s="252">
        <v>0</v>
      </c>
      <c r="L655" s="520" t="str">
        <f t="shared" si="233"/>
        <v/>
      </c>
      <c r="M655" s="521" t="str">
        <f t="shared" si="234"/>
        <v/>
      </c>
      <c r="N655" s="504">
        <f t="shared" si="231"/>
        <v>2</v>
      </c>
      <c r="O655" s="684"/>
      <c r="P655" s="532">
        <v>40.655597</v>
      </c>
      <c r="Q655" s="227" t="s">
        <v>42</v>
      </c>
      <c r="R655" s="254"/>
      <c r="S655" s="305"/>
      <c r="T655" s="306"/>
      <c r="U655" s="90"/>
      <c r="V655" s="254"/>
      <c r="W655" s="254"/>
      <c r="X655" s="254"/>
      <c r="Y655" s="254"/>
      <c r="Z655" s="258">
        <v>383920.76534639753</v>
      </c>
      <c r="AA655" s="259">
        <f>P655*1000000000/365/Z655</f>
        <v>290.12548242806099</v>
      </c>
      <c r="AB655" s="260"/>
      <c r="AC655" s="260"/>
      <c r="AD655" s="260"/>
      <c r="AE655" s="260"/>
      <c r="AF655" s="260"/>
      <c r="AG655" s="260"/>
      <c r="AH655" s="121"/>
      <c r="AI655" s="90"/>
      <c r="AJ655" s="90"/>
      <c r="AK655" s="90"/>
      <c r="AL655" s="121"/>
      <c r="AM655" s="262"/>
      <c r="AN655" s="252"/>
      <c r="AO655" s="252"/>
      <c r="AP655" s="263"/>
      <c r="AQ655" s="264"/>
      <c r="AR655" s="252"/>
      <c r="AS655" s="252"/>
      <c r="AT655" s="252">
        <v>94.185474399900613</v>
      </c>
      <c r="AU655" s="252"/>
      <c r="AV655" s="263"/>
      <c r="AW655" s="557">
        <f>K655-AT655</f>
        <v>-94.185474399900613</v>
      </c>
      <c r="AX655" s="551"/>
      <c r="AY655" s="167"/>
      <c r="AZ655" s="167"/>
      <c r="BA655" s="167"/>
      <c r="BB655" s="167"/>
    </row>
    <row r="656" spans="1:227" s="2" customFormat="1" ht="17.05" customHeight="1" x14ac:dyDescent="0.4">
      <c r="A656" s="868" t="s">
        <v>393</v>
      </c>
      <c r="B656" s="868" t="s">
        <v>490</v>
      </c>
      <c r="C656" s="591" t="s">
        <v>491</v>
      </c>
      <c r="D656" s="301" t="s">
        <v>492</v>
      </c>
      <c r="E656" s="1161"/>
      <c r="F656" s="20"/>
      <c r="G656" s="21"/>
      <c r="H656" s="21"/>
      <c r="I656" s="124"/>
      <c r="J656" s="124"/>
      <c r="K656" s="252">
        <v>0.257544</v>
      </c>
      <c r="L656" s="520">
        <f t="shared" si="233"/>
        <v>0</v>
      </c>
      <c r="M656" s="521">
        <f t="shared" si="234"/>
        <v>0</v>
      </c>
      <c r="N656" s="504">
        <f t="shared" si="231"/>
        <v>2</v>
      </c>
      <c r="O656" s="687"/>
      <c r="P656" s="532">
        <v>0.26641745125962424</v>
      </c>
      <c r="Q656" s="227" t="s">
        <v>42</v>
      </c>
      <c r="R656" s="254"/>
      <c r="S656" s="305"/>
      <c r="T656" s="306"/>
      <c r="U656" s="90"/>
      <c r="V656" s="254"/>
      <c r="W656" s="254"/>
      <c r="X656" s="254"/>
      <c r="Y656" s="254"/>
      <c r="Z656" s="258">
        <v>14622.383173247217</v>
      </c>
      <c r="AA656" s="259">
        <f>P656*1000000000/365/Z656</f>
        <v>49.917364134203645</v>
      </c>
      <c r="AB656" s="260"/>
      <c r="AC656" s="260"/>
      <c r="AD656" s="260"/>
      <c r="AE656" s="260"/>
      <c r="AF656" s="260"/>
      <c r="AG656" s="260"/>
      <c r="AH656" s="121"/>
      <c r="AI656" s="90"/>
      <c r="AJ656" s="90"/>
      <c r="AK656" s="90"/>
      <c r="AL656" s="121"/>
      <c r="AM656" s="262"/>
      <c r="AN656" s="252"/>
      <c r="AO656" s="252"/>
      <c r="AP656" s="263"/>
      <c r="AQ656" s="264"/>
      <c r="AR656" s="252"/>
      <c r="AS656" s="252"/>
      <c r="AT656" s="252">
        <v>0.38743731434962636</v>
      </c>
      <c r="AU656" s="252"/>
      <c r="AV656" s="263"/>
      <c r="AW656" s="557">
        <f>K656-AT656</f>
        <v>-0.12989331434962637</v>
      </c>
      <c r="AX656" s="551"/>
      <c r="AY656" s="167"/>
      <c r="AZ656" s="167"/>
      <c r="BA656" s="167"/>
      <c r="BB656" s="167"/>
    </row>
    <row r="657" spans="1:227" s="2" customFormat="1" ht="17.05" customHeight="1" x14ac:dyDescent="0.4">
      <c r="A657" s="868" t="s">
        <v>198</v>
      </c>
      <c r="B657" s="868" t="s">
        <v>238</v>
      </c>
      <c r="C657" s="1144" t="s">
        <v>266</v>
      </c>
      <c r="D657" s="57" t="s">
        <v>267</v>
      </c>
      <c r="E657" s="859"/>
      <c r="F657" s="20"/>
      <c r="G657" s="21">
        <v>7.08</v>
      </c>
      <c r="H657" s="21"/>
      <c r="I657" s="124"/>
      <c r="J657" s="124"/>
      <c r="K657" s="179">
        <f>SUM(F657:H657)</f>
        <v>7.08</v>
      </c>
      <c r="L657" s="518">
        <f t="shared" si="233"/>
        <v>0</v>
      </c>
      <c r="M657" s="667">
        <f t="shared" si="234"/>
        <v>100</v>
      </c>
      <c r="N657" s="504">
        <f t="shared" si="231"/>
        <v>5</v>
      </c>
      <c r="O657" s="170"/>
      <c r="P657" s="179">
        <v>3.0369999999999999</v>
      </c>
      <c r="Q657" s="202"/>
      <c r="R657" s="222" t="s">
        <v>42</v>
      </c>
      <c r="S657" s="720">
        <v>74.099999999999994</v>
      </c>
      <c r="T657" s="720">
        <v>2.016</v>
      </c>
      <c r="U657" s="930">
        <v>46.7</v>
      </c>
      <c r="V657" s="170">
        <v>62.89</v>
      </c>
      <c r="W657" s="930">
        <v>46.7</v>
      </c>
      <c r="X657" s="170">
        <v>62.89</v>
      </c>
      <c r="Y657" s="170">
        <v>55.3</v>
      </c>
      <c r="Z657" s="746">
        <v>60917</v>
      </c>
      <c r="AA657" s="234">
        <v>136.588274951253</v>
      </c>
      <c r="AB657" s="763">
        <f>O657/AA657*1000000/365*1000</f>
        <v>0</v>
      </c>
      <c r="AC657" s="202"/>
      <c r="AD657" s="202"/>
      <c r="AE657" s="170" t="s">
        <v>208</v>
      </c>
      <c r="AF657" s="202" t="s">
        <v>42</v>
      </c>
      <c r="AG657" s="202"/>
      <c r="AH657" s="203"/>
      <c r="AI657" s="202"/>
      <c r="AJ657" s="202"/>
      <c r="AK657" s="202"/>
      <c r="AL657" s="203"/>
      <c r="AM657" s="179">
        <f>K657</f>
        <v>7.08</v>
      </c>
      <c r="AN657" s="179">
        <v>2.944</v>
      </c>
      <c r="AO657" s="179">
        <v>3.016</v>
      </c>
      <c r="AP657" s="179">
        <v>3.0640000000000001</v>
      </c>
      <c r="AQ657" s="184">
        <v>3.0640000000000001</v>
      </c>
      <c r="AR657" s="179">
        <f>AN657</f>
        <v>2.944</v>
      </c>
      <c r="AS657" s="179">
        <v>3.1930000000000001</v>
      </c>
      <c r="AT657" s="179">
        <f>AVERAGE(AS657,AV657)</f>
        <v>3.3185000000000002</v>
      </c>
      <c r="AU657" s="179"/>
      <c r="AV657" s="179">
        <v>3.444</v>
      </c>
      <c r="AW657" s="179"/>
      <c r="AX657" s="547">
        <v>3.6080000000000001</v>
      </c>
      <c r="AY657" s="833">
        <v>1.96</v>
      </c>
      <c r="AZ657" s="164"/>
      <c r="BA657" s="165"/>
      <c r="BB657" s="167"/>
      <c r="BC657" s="120"/>
      <c r="BD657" s="90"/>
      <c r="BE657" s="90"/>
      <c r="BF657" s="90"/>
      <c r="BG657" s="90"/>
      <c r="BH657" s="90"/>
      <c r="BI657" s="90"/>
      <c r="BJ657" s="90"/>
      <c r="BK657" s="90"/>
      <c r="BL657" s="90"/>
      <c r="BM657" s="167"/>
      <c r="BN657" s="167"/>
      <c r="BO657" s="167"/>
      <c r="BP657" s="167"/>
      <c r="BQ657" s="167"/>
      <c r="BR657" s="167"/>
      <c r="BS657" s="167"/>
      <c r="BT657" s="167"/>
      <c r="BU657" s="167"/>
      <c r="BV657" s="167"/>
      <c r="BW657" s="167"/>
      <c r="BX657" s="167"/>
      <c r="BY657" s="167"/>
      <c r="BZ657" s="167"/>
      <c r="CA657" s="167"/>
      <c r="CB657" s="167"/>
      <c r="CC657" s="167"/>
      <c r="CD657" s="167"/>
      <c r="CE657" s="167"/>
      <c r="CF657" s="167"/>
      <c r="CG657" s="167"/>
      <c r="CH657" s="167"/>
      <c r="CI657" s="167"/>
      <c r="CJ657" s="167"/>
      <c r="CK657" s="167"/>
      <c r="CL657" s="167"/>
      <c r="CM657" s="167"/>
      <c r="CN657" s="167"/>
      <c r="CO657" s="167"/>
      <c r="CP657" s="167"/>
      <c r="CQ657" s="167"/>
      <c r="CR657" s="167"/>
      <c r="CS657" s="167"/>
      <c r="CT657" s="167"/>
      <c r="CU657" s="167"/>
      <c r="CV657" s="167"/>
      <c r="CW657" s="167"/>
      <c r="CX657" s="167"/>
      <c r="CY657" s="167"/>
      <c r="CZ657" s="167"/>
      <c r="DA657" s="167"/>
      <c r="DB657" s="167"/>
      <c r="DC657" s="167"/>
      <c r="DD657" s="167"/>
      <c r="DE657" s="167"/>
      <c r="DF657" s="167"/>
      <c r="DG657" s="167"/>
      <c r="DH657" s="167"/>
      <c r="DI657" s="167"/>
      <c r="DJ657" s="167"/>
      <c r="DK657" s="167"/>
      <c r="DL657" s="167"/>
      <c r="DM657" s="167"/>
      <c r="DN657" s="167"/>
      <c r="DO657" s="167"/>
      <c r="DP657" s="167"/>
      <c r="DQ657" s="167"/>
      <c r="DR657" s="167"/>
      <c r="DS657" s="167"/>
      <c r="DT657" s="167"/>
      <c r="DU657" s="167"/>
      <c r="DV657" s="167"/>
      <c r="DW657" s="167"/>
      <c r="DX657" s="167"/>
      <c r="DY657" s="167"/>
      <c r="DZ657" s="167"/>
      <c r="EA657" s="167"/>
      <c r="EB657" s="167"/>
      <c r="EC657" s="167"/>
      <c r="ED657" s="167"/>
      <c r="EE657" s="167"/>
      <c r="EF657" s="167"/>
      <c r="EG657" s="167"/>
      <c r="EH657" s="167"/>
      <c r="EI657" s="167"/>
      <c r="EJ657" s="167"/>
      <c r="EK657" s="167"/>
      <c r="EL657" s="167"/>
      <c r="EM657" s="167"/>
      <c r="EN657" s="167"/>
      <c r="EO657" s="167"/>
      <c r="EP657" s="167"/>
      <c r="EQ657" s="167"/>
      <c r="ER657" s="167"/>
      <c r="ES657" s="167"/>
      <c r="ET657" s="167"/>
      <c r="EU657" s="167"/>
      <c r="EV657" s="167"/>
      <c r="EW657" s="167"/>
      <c r="EX657" s="167"/>
      <c r="EY657" s="167"/>
      <c r="EZ657" s="167"/>
      <c r="FA657" s="167"/>
      <c r="FB657" s="167"/>
      <c r="FC657" s="167"/>
      <c r="FD657" s="167"/>
      <c r="FE657" s="167"/>
      <c r="FF657" s="167"/>
      <c r="FG657" s="167"/>
      <c r="FH657" s="167"/>
      <c r="FI657" s="167"/>
      <c r="FJ657" s="167"/>
      <c r="FK657" s="167"/>
      <c r="FL657" s="167"/>
      <c r="FM657" s="167"/>
      <c r="FN657" s="167"/>
      <c r="FO657" s="167"/>
      <c r="FP657" s="167"/>
      <c r="FQ657" s="167"/>
      <c r="FR657" s="167"/>
      <c r="FS657" s="167"/>
      <c r="FT657" s="167"/>
      <c r="FU657" s="167"/>
      <c r="FV657" s="167"/>
      <c r="FW657" s="167"/>
      <c r="FX657" s="167"/>
      <c r="FY657" s="167"/>
      <c r="FZ657" s="167"/>
      <c r="GA657" s="167"/>
      <c r="GB657" s="167"/>
      <c r="GC657" s="167"/>
      <c r="GD657" s="167"/>
      <c r="GE657" s="167"/>
      <c r="GF657" s="167"/>
      <c r="GG657" s="167"/>
      <c r="GH657" s="167"/>
      <c r="GI657" s="167"/>
      <c r="GJ657" s="167"/>
      <c r="GK657" s="167"/>
      <c r="GL657" s="167"/>
      <c r="GM657" s="167"/>
      <c r="GN657" s="167"/>
      <c r="GO657" s="167"/>
      <c r="GP657" s="167"/>
      <c r="GQ657" s="167"/>
      <c r="GR657" s="167"/>
      <c r="GS657" s="167"/>
      <c r="GT657" s="167"/>
      <c r="GU657" s="167"/>
      <c r="GV657" s="167"/>
      <c r="GW657" s="167"/>
      <c r="GX657" s="167"/>
      <c r="GY657" s="167"/>
      <c r="GZ657" s="167"/>
      <c r="HA657" s="167"/>
      <c r="HB657" s="167"/>
      <c r="HC657" s="167"/>
      <c r="HD657" s="167"/>
      <c r="HE657" s="167"/>
      <c r="HF657" s="167"/>
      <c r="HG657" s="167"/>
      <c r="HH657" s="167"/>
      <c r="HI657" s="167"/>
      <c r="HJ657" s="167"/>
      <c r="HK657" s="167"/>
      <c r="HL657" s="167"/>
      <c r="HM657" s="167"/>
      <c r="HN657" s="167"/>
      <c r="HO657" s="167"/>
      <c r="HP657" s="167"/>
      <c r="HQ657" s="167"/>
      <c r="HR657" s="167"/>
      <c r="HS657" s="167"/>
    </row>
    <row r="658" spans="1:227" s="2" customFormat="1" ht="17.05" customHeight="1" x14ac:dyDescent="0.4">
      <c r="A658" s="868" t="s">
        <v>198</v>
      </c>
      <c r="B658" s="868" t="s">
        <v>363</v>
      </c>
      <c r="C658" s="889" t="s">
        <v>375</v>
      </c>
      <c r="D658" s="16" t="s">
        <v>376</v>
      </c>
      <c r="E658" s="941"/>
      <c r="F658" s="54">
        <v>0.47599999999999998</v>
      </c>
      <c r="G658" s="43"/>
      <c r="H658" s="43">
        <v>0.83799999999999997</v>
      </c>
      <c r="I658" s="177"/>
      <c r="J658" s="177"/>
      <c r="K658" s="179">
        <f>SUM(F658:H658)</f>
        <v>1.3140000000000001</v>
      </c>
      <c r="L658" s="518">
        <f t="shared" si="233"/>
        <v>36.225266362252661</v>
      </c>
      <c r="M658" s="667">
        <f t="shared" si="234"/>
        <v>63.774733637747325</v>
      </c>
      <c r="N658" s="504">
        <f t="shared" si="231"/>
        <v>2</v>
      </c>
      <c r="O658" s="58"/>
      <c r="P658" s="177">
        <v>3.2559999999999998</v>
      </c>
      <c r="Q658" s="222" t="s">
        <v>42</v>
      </c>
      <c r="R658" s="58"/>
      <c r="S658" s="220" t="s">
        <v>202</v>
      </c>
      <c r="T658" s="220" t="s">
        <v>202</v>
      </c>
      <c r="U658" s="213">
        <v>58</v>
      </c>
      <c r="V658" s="58">
        <v>51.44</v>
      </c>
      <c r="W658" s="368">
        <v>58</v>
      </c>
      <c r="X658" s="58">
        <v>51.44</v>
      </c>
      <c r="Y658" s="58">
        <v>8</v>
      </c>
      <c r="Z658" s="743">
        <v>126051</v>
      </c>
      <c r="AA658" s="234">
        <v>70.769354826264589</v>
      </c>
      <c r="AB658" s="763">
        <f>O658/AA658*1000000/365*1000</f>
        <v>0</v>
      </c>
      <c r="AC658" s="174"/>
      <c r="AD658" s="174"/>
      <c r="AE658" s="364"/>
      <c r="AF658" s="174"/>
      <c r="AG658" s="174"/>
      <c r="AH658" s="175"/>
      <c r="AI658" s="174"/>
      <c r="AJ658" s="174"/>
      <c r="AK658" s="174"/>
      <c r="AL658" s="175"/>
      <c r="AM658" s="179">
        <f>K658</f>
        <v>1.3140000000000001</v>
      </c>
      <c r="AN658" s="177">
        <v>3.2559999999999998</v>
      </c>
      <c r="AO658" s="177">
        <v>3.2559999999999998</v>
      </c>
      <c r="AP658" s="177">
        <v>3.2559999999999998</v>
      </c>
      <c r="AQ658" s="178">
        <v>3.2559999999999998</v>
      </c>
      <c r="AR658" s="179">
        <f>AN658</f>
        <v>3.2559999999999998</v>
      </c>
      <c r="AS658" s="177">
        <v>3.2559999999999998</v>
      </c>
      <c r="AT658" s="179">
        <f>AVERAGE(AS658,AV658)</f>
        <v>3.2559999999999998</v>
      </c>
      <c r="AU658" s="179"/>
      <c r="AV658" s="177">
        <v>3.2559999999999998</v>
      </c>
      <c r="AW658" s="177"/>
      <c r="AX658" s="546">
        <v>3.2559999999999998</v>
      </c>
      <c r="AY658" s="828"/>
      <c r="AZ658" s="164"/>
      <c r="BA658" s="165"/>
      <c r="BB658" s="167"/>
      <c r="BC658" s="120"/>
      <c r="BD658" s="90"/>
      <c r="BE658" s="90"/>
      <c r="BF658" s="90"/>
      <c r="BG658" s="90"/>
      <c r="BH658" s="90"/>
      <c r="BI658" s="90"/>
      <c r="BJ658" s="90"/>
      <c r="BK658" s="90"/>
      <c r="BL658" s="90"/>
      <c r="BM658" s="167"/>
      <c r="BN658" s="167"/>
      <c r="BO658" s="167"/>
      <c r="BP658" s="167"/>
      <c r="BQ658" s="167"/>
      <c r="BR658" s="167"/>
      <c r="BS658" s="167"/>
      <c r="BT658" s="167"/>
      <c r="BU658" s="167"/>
      <c r="BV658" s="167"/>
      <c r="BW658" s="167"/>
      <c r="BX658" s="167"/>
      <c r="BY658" s="167"/>
      <c r="BZ658" s="167"/>
      <c r="CA658" s="167"/>
      <c r="CB658" s="167"/>
      <c r="CC658" s="167"/>
      <c r="CD658" s="167"/>
      <c r="CE658" s="167"/>
      <c r="CF658" s="167"/>
      <c r="CG658" s="167"/>
      <c r="CH658" s="167"/>
      <c r="CI658" s="167"/>
      <c r="CJ658" s="167"/>
      <c r="CK658" s="167"/>
      <c r="CL658" s="167"/>
      <c r="CM658" s="167"/>
      <c r="CN658" s="167"/>
      <c r="CO658" s="167"/>
      <c r="CP658" s="167"/>
      <c r="CQ658" s="167"/>
      <c r="CR658" s="167"/>
      <c r="CS658" s="167"/>
      <c r="CT658" s="167"/>
      <c r="CU658" s="167"/>
      <c r="CV658" s="167"/>
      <c r="CW658" s="167"/>
      <c r="CX658" s="167"/>
      <c r="CY658" s="167"/>
      <c r="CZ658" s="167"/>
      <c r="DA658" s="167"/>
      <c r="DB658" s="167"/>
      <c r="DC658" s="167"/>
      <c r="DD658" s="167"/>
      <c r="DE658" s="167"/>
      <c r="DF658" s="167"/>
      <c r="DG658" s="167"/>
      <c r="DH658" s="167"/>
      <c r="DI658" s="167"/>
      <c r="DJ658" s="167"/>
      <c r="DK658" s="167"/>
      <c r="DL658" s="167"/>
      <c r="DM658" s="167"/>
      <c r="DN658" s="167"/>
      <c r="DO658" s="167"/>
      <c r="DP658" s="167"/>
      <c r="DQ658" s="167"/>
      <c r="DR658" s="167"/>
      <c r="DS658" s="167"/>
      <c r="DT658" s="167"/>
      <c r="DU658" s="167"/>
      <c r="DV658" s="167"/>
      <c r="DW658" s="167"/>
      <c r="DX658" s="167"/>
      <c r="DY658" s="167"/>
      <c r="DZ658" s="167"/>
      <c r="EA658" s="167"/>
      <c r="EB658" s="167"/>
      <c r="EC658" s="167"/>
      <c r="ED658" s="167"/>
      <c r="EE658" s="167"/>
      <c r="EF658" s="167"/>
      <c r="EG658" s="167"/>
      <c r="EH658" s="167"/>
      <c r="EI658" s="167"/>
      <c r="EJ658" s="167"/>
      <c r="EK658" s="167"/>
      <c r="EL658" s="167"/>
      <c r="EM658" s="167"/>
      <c r="EN658" s="167"/>
      <c r="EO658" s="167"/>
      <c r="EP658" s="167"/>
      <c r="EQ658" s="167"/>
      <c r="ER658" s="167"/>
      <c r="ES658" s="167"/>
      <c r="ET658" s="167"/>
      <c r="EU658" s="167"/>
      <c r="EV658" s="167"/>
      <c r="EW658" s="167"/>
      <c r="EX658" s="167"/>
      <c r="EY658" s="167"/>
      <c r="EZ658" s="167"/>
      <c r="FA658" s="167"/>
      <c r="FB658" s="167"/>
      <c r="FC658" s="167"/>
      <c r="FD658" s="167"/>
      <c r="FE658" s="167"/>
      <c r="FF658" s="167"/>
      <c r="FG658" s="167"/>
      <c r="FH658" s="167"/>
      <c r="FI658" s="167"/>
      <c r="FJ658" s="167"/>
      <c r="FK658" s="167"/>
      <c r="FL658" s="167"/>
      <c r="FM658" s="167"/>
      <c r="FN658" s="167"/>
      <c r="FO658" s="167"/>
      <c r="FP658" s="167"/>
      <c r="FQ658" s="167"/>
      <c r="FR658" s="167"/>
      <c r="FS658" s="167"/>
      <c r="FT658" s="167"/>
      <c r="FU658" s="167"/>
      <c r="FV658" s="167"/>
      <c r="FW658" s="167"/>
      <c r="FX658" s="167"/>
      <c r="FY658" s="167"/>
      <c r="FZ658" s="167"/>
      <c r="GA658" s="167"/>
      <c r="GB658" s="167"/>
      <c r="GC658" s="167"/>
      <c r="GD658" s="167"/>
      <c r="GE658" s="167"/>
      <c r="GF658" s="167"/>
      <c r="GG658" s="167"/>
      <c r="GH658" s="167"/>
      <c r="GI658" s="167"/>
      <c r="GJ658" s="167"/>
      <c r="GK658" s="167"/>
      <c r="GL658" s="167"/>
      <c r="GM658" s="167"/>
      <c r="GN658" s="167"/>
      <c r="GO658" s="167"/>
      <c r="GP658" s="167"/>
      <c r="GQ658" s="167"/>
      <c r="GR658" s="167"/>
      <c r="GS658" s="167"/>
      <c r="GT658" s="167"/>
      <c r="GU658" s="167"/>
      <c r="GV658" s="167"/>
      <c r="GW658" s="167"/>
      <c r="GX658" s="167"/>
      <c r="GY658" s="167"/>
      <c r="GZ658" s="167"/>
      <c r="HA658" s="167"/>
      <c r="HB658" s="167"/>
      <c r="HC658" s="167"/>
      <c r="HD658" s="167"/>
      <c r="HE658" s="167"/>
      <c r="HF658" s="167"/>
      <c r="HG658" s="167"/>
      <c r="HH658" s="167"/>
      <c r="HI658" s="167"/>
      <c r="HJ658" s="167"/>
      <c r="HK658" s="167"/>
      <c r="HL658" s="167"/>
      <c r="HM658" s="167"/>
      <c r="HN658" s="167"/>
      <c r="HO658" s="167"/>
      <c r="HP658" s="167"/>
      <c r="HQ658" s="167"/>
      <c r="HR658" s="167"/>
      <c r="HS658" s="167"/>
    </row>
    <row r="659" spans="1:227" s="2" customFormat="1" ht="17.05" customHeight="1" x14ac:dyDescent="0.4">
      <c r="A659" s="868" t="s">
        <v>198</v>
      </c>
      <c r="B659" s="868" t="s">
        <v>363</v>
      </c>
      <c r="C659" s="889" t="s">
        <v>375</v>
      </c>
      <c r="D659" s="16" t="s">
        <v>377</v>
      </c>
      <c r="E659" s="75"/>
      <c r="F659" s="105">
        <v>9.0999999999999998E-2</v>
      </c>
      <c r="G659" s="78">
        <v>0.92900000000000005</v>
      </c>
      <c r="H659" s="78"/>
      <c r="I659" s="194"/>
      <c r="J659" s="194"/>
      <c r="K659" s="196">
        <f>SUM(F659:H659)</f>
        <v>1.02</v>
      </c>
      <c r="L659" s="661">
        <f t="shared" si="233"/>
        <v>8.9215686274509807</v>
      </c>
      <c r="M659" s="670">
        <f t="shared" si="234"/>
        <v>91.078431372549019</v>
      </c>
      <c r="N659" s="465">
        <f t="shared" si="231"/>
        <v>2</v>
      </c>
      <c r="O659" s="689"/>
      <c r="P659" s="194">
        <v>5.819</v>
      </c>
      <c r="Q659" s="705" t="s">
        <v>42</v>
      </c>
      <c r="R659" s="689"/>
      <c r="S659" s="724" t="s">
        <v>202</v>
      </c>
      <c r="T659" s="724" t="s">
        <v>202</v>
      </c>
      <c r="U659" s="1227">
        <v>58</v>
      </c>
      <c r="V659" s="689"/>
      <c r="W659" s="928">
        <v>58</v>
      </c>
      <c r="X659" s="689">
        <v>28.14</v>
      </c>
      <c r="Y659" s="689">
        <v>11</v>
      </c>
      <c r="Z659" s="750">
        <v>173630</v>
      </c>
      <c r="AA659" s="759">
        <v>91.818612874645282</v>
      </c>
      <c r="AB659" s="768">
        <f>O659/AA659*1000000/365*1000</f>
        <v>0</v>
      </c>
      <c r="AC659" s="192"/>
      <c r="AD659" s="192"/>
      <c r="AE659" s="777" t="s">
        <v>205</v>
      </c>
      <c r="AF659" s="192" t="s">
        <v>42</v>
      </c>
      <c r="AG659" s="192"/>
      <c r="AH659" s="193"/>
      <c r="AI659" s="192"/>
      <c r="AJ659" s="192"/>
      <c r="AK659" s="192"/>
      <c r="AL659" s="193"/>
      <c r="AM659" s="196">
        <f>K659</f>
        <v>1.02</v>
      </c>
      <c r="AN659" s="194">
        <v>5.819</v>
      </c>
      <c r="AO659" s="194">
        <v>5.9009999999999998</v>
      </c>
      <c r="AP659" s="194">
        <v>5.9660000000000002</v>
      </c>
      <c r="AQ659" s="195">
        <v>5.9989999999999997</v>
      </c>
      <c r="AR659" s="196">
        <f>AN659</f>
        <v>5.819</v>
      </c>
      <c r="AS659" s="194">
        <v>5.9850000000000003</v>
      </c>
      <c r="AT659" s="196">
        <f>AVERAGE(AS659,AV659)</f>
        <v>6.0530000000000008</v>
      </c>
      <c r="AU659" s="196"/>
      <c r="AV659" s="194">
        <v>6.1210000000000004</v>
      </c>
      <c r="AW659" s="194"/>
      <c r="AX659" s="548">
        <v>6.1920000000000002</v>
      </c>
      <c r="AY659" s="828"/>
      <c r="AZ659" s="164"/>
      <c r="BA659" s="165"/>
      <c r="BB659" s="167"/>
      <c r="BC659" s="120"/>
      <c r="BD659" s="90"/>
      <c r="BE659" s="90"/>
      <c r="BF659" s="90"/>
      <c r="BG659" s="90"/>
      <c r="BH659" s="90"/>
      <c r="BI659" s="90"/>
      <c r="BJ659" s="90"/>
      <c r="BK659" s="90"/>
      <c r="BL659" s="90"/>
      <c r="BM659" s="167"/>
      <c r="BN659" s="167"/>
      <c r="BO659" s="167"/>
      <c r="BP659" s="167"/>
      <c r="BQ659" s="167"/>
      <c r="BR659" s="167"/>
      <c r="BS659" s="167"/>
      <c r="BT659" s="167"/>
      <c r="BU659" s="167"/>
      <c r="BV659" s="167"/>
      <c r="BW659" s="167"/>
      <c r="BX659" s="167"/>
      <c r="BY659" s="167"/>
      <c r="BZ659" s="167"/>
      <c r="CA659" s="167"/>
      <c r="CB659" s="167"/>
      <c r="CC659" s="167"/>
      <c r="CD659" s="167"/>
      <c r="CE659" s="167"/>
      <c r="CF659" s="167"/>
      <c r="CG659" s="167"/>
      <c r="CH659" s="167"/>
      <c r="CI659" s="167"/>
      <c r="CJ659" s="167"/>
      <c r="CK659" s="167"/>
      <c r="CL659" s="167"/>
      <c r="CM659" s="167"/>
      <c r="CN659" s="167"/>
      <c r="CO659" s="167"/>
      <c r="CP659" s="167"/>
      <c r="CQ659" s="167"/>
      <c r="CR659" s="167"/>
      <c r="CS659" s="167"/>
      <c r="CT659" s="167"/>
      <c r="CU659" s="167"/>
      <c r="CV659" s="167"/>
      <c r="CW659" s="167"/>
      <c r="CX659" s="167"/>
      <c r="CY659" s="167"/>
      <c r="CZ659" s="167"/>
      <c r="DA659" s="167"/>
      <c r="DB659" s="167"/>
      <c r="DC659" s="167"/>
      <c r="DD659" s="167"/>
      <c r="DE659" s="167"/>
      <c r="DF659" s="167"/>
      <c r="DG659" s="167"/>
      <c r="DH659" s="167"/>
      <c r="DI659" s="167"/>
      <c r="DJ659" s="167"/>
      <c r="DK659" s="167"/>
      <c r="DL659" s="167"/>
      <c r="DM659" s="167"/>
      <c r="DN659" s="167"/>
      <c r="DO659" s="167"/>
      <c r="DP659" s="167"/>
      <c r="DQ659" s="167"/>
      <c r="DR659" s="167"/>
      <c r="DS659" s="167"/>
      <c r="DT659" s="167"/>
      <c r="DU659" s="167"/>
      <c r="DV659" s="167"/>
      <c r="DW659" s="167"/>
      <c r="DX659" s="167"/>
      <c r="DY659" s="167"/>
      <c r="DZ659" s="167"/>
      <c r="EA659" s="167"/>
      <c r="EB659" s="167"/>
      <c r="EC659" s="167"/>
      <c r="ED659" s="167"/>
      <c r="EE659" s="167"/>
      <c r="EF659" s="167"/>
      <c r="EG659" s="167"/>
      <c r="EH659" s="167"/>
      <c r="EI659" s="167"/>
      <c r="EJ659" s="167"/>
      <c r="EK659" s="167"/>
      <c r="EL659" s="167"/>
      <c r="EM659" s="167"/>
      <c r="EN659" s="167"/>
      <c r="EO659" s="167"/>
      <c r="EP659" s="167"/>
      <c r="EQ659" s="167"/>
      <c r="ER659" s="167"/>
      <c r="ES659" s="167"/>
      <c r="ET659" s="167"/>
      <c r="EU659" s="167"/>
      <c r="EV659" s="167"/>
      <c r="EW659" s="167"/>
      <c r="EX659" s="167"/>
      <c r="EY659" s="167"/>
      <c r="EZ659" s="167"/>
      <c r="FA659" s="167"/>
      <c r="FB659" s="167"/>
      <c r="FC659" s="167"/>
      <c r="FD659" s="167"/>
      <c r="FE659" s="167"/>
      <c r="FF659" s="167"/>
      <c r="FG659" s="167"/>
      <c r="FH659" s="167"/>
      <c r="FI659" s="167"/>
      <c r="FJ659" s="167"/>
      <c r="FK659" s="167"/>
      <c r="FL659" s="167"/>
      <c r="FM659" s="167"/>
      <c r="FN659" s="167"/>
      <c r="FO659" s="167"/>
      <c r="FP659" s="167"/>
      <c r="FQ659" s="167"/>
      <c r="FR659" s="167"/>
      <c r="FS659" s="167"/>
      <c r="FT659" s="167"/>
      <c r="FU659" s="167"/>
      <c r="FV659" s="167"/>
      <c r="FW659" s="167"/>
      <c r="FX659" s="167"/>
      <c r="FY659" s="167"/>
      <c r="FZ659" s="167"/>
      <c r="GA659" s="167"/>
      <c r="GB659" s="167"/>
      <c r="GC659" s="167"/>
      <c r="GD659" s="167"/>
      <c r="GE659" s="167"/>
      <c r="GF659" s="167"/>
      <c r="GG659" s="167"/>
      <c r="GH659" s="167"/>
      <c r="GI659" s="167"/>
      <c r="GJ659" s="167"/>
      <c r="GK659" s="167"/>
      <c r="GL659" s="167"/>
      <c r="GM659" s="167"/>
      <c r="GN659" s="167"/>
      <c r="GO659" s="167"/>
      <c r="GP659" s="167"/>
      <c r="GQ659" s="167"/>
      <c r="GR659" s="167"/>
      <c r="GS659" s="167"/>
      <c r="GT659" s="167"/>
      <c r="GU659" s="167"/>
      <c r="GV659" s="167"/>
      <c r="GW659" s="167"/>
      <c r="GX659" s="167"/>
      <c r="GY659" s="167"/>
      <c r="GZ659" s="167"/>
      <c r="HA659" s="167"/>
      <c r="HB659" s="167"/>
      <c r="HC659" s="167"/>
      <c r="HD659" s="167"/>
      <c r="HE659" s="167"/>
      <c r="HF659" s="167"/>
      <c r="HG659" s="167"/>
      <c r="HH659" s="167"/>
      <c r="HI659" s="167"/>
      <c r="HJ659" s="167"/>
      <c r="HK659" s="167"/>
      <c r="HL659" s="167"/>
      <c r="HM659" s="167"/>
      <c r="HN659" s="167"/>
      <c r="HO659" s="167"/>
      <c r="HP659" s="167"/>
      <c r="HQ659" s="167"/>
      <c r="HR659" s="167"/>
      <c r="HS659" s="167"/>
    </row>
    <row r="660" spans="1:227" s="2" customFormat="1" ht="17.05" customHeight="1" x14ac:dyDescent="0.4">
      <c r="A660" s="868" t="s">
        <v>1008</v>
      </c>
      <c r="B660" s="868" t="s">
        <v>1110</v>
      </c>
      <c r="C660" s="594" t="s">
        <v>1116</v>
      </c>
      <c r="D660" s="365" t="s">
        <v>1121</v>
      </c>
      <c r="E660" s="416"/>
      <c r="F660" s="107" t="s">
        <v>630</v>
      </c>
      <c r="G660" s="108"/>
      <c r="H660" s="108"/>
      <c r="I660" s="124"/>
      <c r="J660" s="124"/>
      <c r="K660" s="252">
        <f>IF(ISNUMBER(F660),F660,0)+IF(ISNUMBER(G660),G660,0)+IF(ISNUMBER(H660),H660,0)</f>
        <v>0</v>
      </c>
      <c r="L660" s="520" t="str">
        <f>IF(IF(ISNUMBER(K660),K660,0)&gt;0,IF(ISNUMBER(F660),F660,0)/K660*100,"")</f>
        <v/>
      </c>
      <c r="M660" s="521" t="str">
        <f>IF(IF(ISNUMBER(K660),K660,0)&gt;0,(IF(ISNUMBER(G660),G660,0)+IF(ISNUMBER(H660),H660,0))/K660*100,"")</f>
        <v/>
      </c>
      <c r="N660" s="348">
        <f t="shared" si="231"/>
        <v>2</v>
      </c>
      <c r="O660" s="254"/>
      <c r="P660" s="534">
        <f>AQ660</f>
        <v>3.4905376264164554</v>
      </c>
      <c r="Q660" s="227" t="s">
        <v>42</v>
      </c>
      <c r="R660" s="254"/>
      <c r="S660" s="305"/>
      <c r="T660" s="306"/>
      <c r="U660" s="90"/>
      <c r="V660" s="254"/>
      <c r="W660" s="254"/>
      <c r="X660" s="254"/>
      <c r="Y660" s="254"/>
      <c r="Z660" s="258">
        <v>45960</v>
      </c>
      <c r="AA660" s="259">
        <f>AR660/Z660*1000000000/365</f>
        <v>221.45321482505685</v>
      </c>
      <c r="AB660" s="260"/>
      <c r="AC660" s="260"/>
      <c r="AD660" s="260"/>
      <c r="AE660" s="260"/>
      <c r="AF660" s="260"/>
      <c r="AG660" s="260"/>
      <c r="AH660" s="121"/>
      <c r="AI660" s="261">
        <v>47259</v>
      </c>
      <c r="AJ660" s="261">
        <v>48577</v>
      </c>
      <c r="AK660" s="261">
        <v>49906</v>
      </c>
      <c r="AL660" s="342"/>
      <c r="AM660" s="371"/>
      <c r="AN660" s="261"/>
      <c r="AO660" s="252"/>
      <c r="AP660" s="263"/>
      <c r="AQ660" s="264">
        <v>3.4905376264164554</v>
      </c>
      <c r="AR660" s="252">
        <v>3.7149662599762592</v>
      </c>
      <c r="AS660" s="252">
        <v>3.9478532307532572</v>
      </c>
      <c r="AT660" s="252">
        <v>4.1886787851972613</v>
      </c>
      <c r="AU660" s="252"/>
      <c r="AV660" s="263"/>
      <c r="AW660" s="557">
        <f t="shared" ref="AW660:AW682" si="239">K660-AT660</f>
        <v>-4.1886787851972613</v>
      </c>
      <c r="AX660" s="551"/>
      <c r="AY660" s="167"/>
      <c r="AZ660" s="167"/>
      <c r="BA660" s="167"/>
      <c r="BB660" s="167"/>
    </row>
    <row r="661" spans="1:227" s="2" customFormat="1" ht="20.05" customHeight="1" x14ac:dyDescent="0.4">
      <c r="A661" s="868" t="s">
        <v>1008</v>
      </c>
      <c r="B661" s="868" t="s">
        <v>1110</v>
      </c>
      <c r="C661" s="594" t="s">
        <v>1116</v>
      </c>
      <c r="D661" s="365" t="s">
        <v>1117</v>
      </c>
      <c r="E661" s="416"/>
      <c r="F661" s="20">
        <v>0.78</v>
      </c>
      <c r="G661" s="21" t="s">
        <v>202</v>
      </c>
      <c r="H661" s="21"/>
      <c r="I661" s="124"/>
      <c r="J661" s="124"/>
      <c r="K661" s="252">
        <f>IF(ISNUMBER(F661),F661,0)+IF(ISNUMBER(G661),G661,0)+IF(ISNUMBER(H661),H661,0)</f>
        <v>0.78</v>
      </c>
      <c r="L661" s="520">
        <f>IF(IF(ISNUMBER(K661),K661,0)&gt;0,IF(ISNUMBER(F661),F661,0)/K661*100,"")</f>
        <v>100</v>
      </c>
      <c r="M661" s="521">
        <f>IF(IF(ISNUMBER(K661),K661,0)&gt;0,(IF(ISNUMBER(G661),G661,0)+IF(ISNUMBER(H661),H661,0))/K661*100,"")</f>
        <v>0</v>
      </c>
      <c r="N661" s="504">
        <f t="shared" si="231"/>
        <v>5</v>
      </c>
      <c r="O661" s="254"/>
      <c r="P661" s="534">
        <f>AQ661</f>
        <v>0.33358672375660381</v>
      </c>
      <c r="Q661" s="227" t="s">
        <v>42</v>
      </c>
      <c r="R661" s="254"/>
      <c r="S661" s="305"/>
      <c r="T661" s="306"/>
      <c r="U661" s="90"/>
      <c r="V661" s="254"/>
      <c r="W661" s="254"/>
      <c r="X661" s="254"/>
      <c r="Y661" s="254"/>
      <c r="Z661" s="258">
        <v>7195</v>
      </c>
      <c r="AA661" s="259">
        <f>AR661/Z661*1000000000/365</f>
        <v>135.78922080190162</v>
      </c>
      <c r="AB661" s="260"/>
      <c r="AC661" s="260"/>
      <c r="AD661" s="260"/>
      <c r="AE661" s="260"/>
      <c r="AF661" s="260"/>
      <c r="AG661" s="260"/>
      <c r="AH661" s="121"/>
      <c r="AI661" s="373">
        <v>7409</v>
      </c>
      <c r="AJ661" s="373">
        <v>7618</v>
      </c>
      <c r="AK661" s="373">
        <v>7828</v>
      </c>
      <c r="AL661" s="342"/>
      <c r="AM661" s="371"/>
      <c r="AN661" s="373"/>
      <c r="AO661" s="292"/>
      <c r="AP661" s="295"/>
      <c r="AQ661" s="264">
        <v>0.33358672375660381</v>
      </c>
      <c r="AR661" s="292">
        <v>0.35660625693943399</v>
      </c>
      <c r="AS661" s="292">
        <v>0.38013291627018858</v>
      </c>
      <c r="AT661" s="292">
        <v>0.40445018729735854</v>
      </c>
      <c r="AU661" s="292"/>
      <c r="AV661" s="295"/>
      <c r="AW661" s="559">
        <f t="shared" si="239"/>
        <v>0.37554981270264148</v>
      </c>
      <c r="AX661" s="551"/>
      <c r="AY661" s="167"/>
      <c r="AZ661" s="167"/>
      <c r="BA661" s="296"/>
      <c r="BB661" s="167"/>
    </row>
    <row r="662" spans="1:227" s="2" customFormat="1" ht="17.05" customHeight="1" x14ac:dyDescent="0.4">
      <c r="A662" s="868" t="s">
        <v>1008</v>
      </c>
      <c r="B662" s="868" t="s">
        <v>1110</v>
      </c>
      <c r="C662" s="594" t="s">
        <v>1116</v>
      </c>
      <c r="D662" s="365" t="s">
        <v>1118</v>
      </c>
      <c r="E662" s="416"/>
      <c r="F662" s="20" t="s">
        <v>202</v>
      </c>
      <c r="G662" s="21">
        <v>2.75</v>
      </c>
      <c r="H662" s="21"/>
      <c r="I662" s="124"/>
      <c r="J662" s="124"/>
      <c r="K662" s="252">
        <f>IF(ISNUMBER(F662),F662,0)+IF(ISNUMBER(G662),G662,0)+IF(ISNUMBER(H662),H662,0)</f>
        <v>2.75</v>
      </c>
      <c r="L662" s="520">
        <f>IF(IF(ISNUMBER(K662),K662,0)&gt;0,IF(ISNUMBER(F662),F662,0)/K662*100,"")</f>
        <v>0</v>
      </c>
      <c r="M662" s="521">
        <f>IF(IF(ISNUMBER(K662),K662,0)&gt;0,(IF(ISNUMBER(G662),G662,0)+IF(ISNUMBER(H662),H662,0))/K662*100,"")</f>
        <v>100</v>
      </c>
      <c r="N662" s="504">
        <f t="shared" si="231"/>
        <v>5</v>
      </c>
      <c r="O662" s="254"/>
      <c r="P662" s="534">
        <f>AQ662</f>
        <v>1.9240645278778541</v>
      </c>
      <c r="Q662" s="227" t="s">
        <v>42</v>
      </c>
      <c r="R662" s="254"/>
      <c r="S662" s="305"/>
      <c r="T662" s="306"/>
      <c r="U662" s="90"/>
      <c r="V662" s="254"/>
      <c r="W662" s="254"/>
      <c r="X662" s="254"/>
      <c r="Y662" s="254"/>
      <c r="Z662" s="258">
        <v>27395</v>
      </c>
      <c r="AA662" s="259">
        <f>AR662/Z662*1000000000/365</f>
        <v>205.37087638783424</v>
      </c>
      <c r="AB662" s="260"/>
      <c r="AC662" s="260"/>
      <c r="AD662" s="260"/>
      <c r="AE662" s="260"/>
      <c r="AF662" s="260"/>
      <c r="AG662" s="260"/>
      <c r="AH662" s="121"/>
      <c r="AI662" s="261">
        <v>28171</v>
      </c>
      <c r="AJ662" s="261">
        <v>28958</v>
      </c>
      <c r="AK662" s="261">
        <v>29748</v>
      </c>
      <c r="AL662" s="342"/>
      <c r="AM662" s="371"/>
      <c r="AN662" s="261"/>
      <c r="AO662" s="252"/>
      <c r="AP662" s="263"/>
      <c r="AQ662" s="264">
        <v>1.9240645278778541</v>
      </c>
      <c r="AR662" s="252">
        <v>2.0535393329053226</v>
      </c>
      <c r="AS662" s="252">
        <v>2.1879756904406253</v>
      </c>
      <c r="AT662" s="252">
        <v>2.3268356795054825</v>
      </c>
      <c r="AU662" s="252"/>
      <c r="AV662" s="263"/>
      <c r="AW662" s="557">
        <f t="shared" si="239"/>
        <v>0.42316432049451747</v>
      </c>
      <c r="AX662" s="551"/>
      <c r="AY662" s="167"/>
      <c r="AZ662" s="167"/>
      <c r="BA662" s="296"/>
      <c r="BB662" s="167"/>
    </row>
    <row r="663" spans="1:227" s="2" customFormat="1" ht="21" customHeight="1" x14ac:dyDescent="0.4">
      <c r="A663" s="868" t="s">
        <v>1008</v>
      </c>
      <c r="B663" s="868" t="s">
        <v>1110</v>
      </c>
      <c r="C663" s="594" t="s">
        <v>1116</v>
      </c>
      <c r="D663" s="365" t="s">
        <v>1119</v>
      </c>
      <c r="E663" s="416"/>
      <c r="F663" s="20" t="s">
        <v>630</v>
      </c>
      <c r="G663" s="21">
        <v>9.8000000000000007</v>
      </c>
      <c r="H663" s="21"/>
      <c r="I663" s="124"/>
      <c r="J663" s="124"/>
      <c r="K663" s="252">
        <f>IF(ISNUMBER(F663),F663,0)+IF(ISNUMBER(G663),G663,0)+IF(ISNUMBER(H663),H663,0)</f>
        <v>9.8000000000000007</v>
      </c>
      <c r="L663" s="520">
        <f>IF(IF(ISNUMBER(K663),K663,0)&gt;0,IF(ISNUMBER(F663),F663,0)/K663*100,"")</f>
        <v>0</v>
      </c>
      <c r="M663" s="521">
        <f>IF(IF(ISNUMBER(K663),K663,0)&gt;0,(IF(ISNUMBER(G663),G663,0)+IF(ISNUMBER(H663),H663,0))/K663*100,"")</f>
        <v>100</v>
      </c>
      <c r="N663" s="504">
        <f t="shared" si="231"/>
        <v>5</v>
      </c>
      <c r="O663" s="254"/>
      <c r="P663" s="534">
        <f>AQ663</f>
        <v>0.96065676590150395</v>
      </c>
      <c r="Q663" s="227" t="s">
        <v>42</v>
      </c>
      <c r="R663" s="254"/>
      <c r="S663" s="305"/>
      <c r="T663" s="306"/>
      <c r="U663" s="90"/>
      <c r="V663" s="254"/>
      <c r="W663" s="254"/>
      <c r="X663" s="254"/>
      <c r="Y663" s="254"/>
      <c r="Z663" s="258">
        <v>13940</v>
      </c>
      <c r="AA663" s="259">
        <f>AR663/Z663*1000000000/365</f>
        <v>189.82205969651508</v>
      </c>
      <c r="AB663" s="260"/>
      <c r="AC663" s="260"/>
      <c r="AD663" s="260"/>
      <c r="AE663" s="260"/>
      <c r="AF663" s="260"/>
      <c r="AG663" s="260"/>
      <c r="AH663" s="121"/>
      <c r="AI663" s="261">
        <v>13494</v>
      </c>
      <c r="AJ663" s="261">
        <v>13059</v>
      </c>
      <c r="AK663" s="261">
        <v>12632</v>
      </c>
      <c r="AL663" s="342"/>
      <c r="AM663" s="371"/>
      <c r="AN663" s="261"/>
      <c r="AO663" s="252"/>
      <c r="AP663" s="263"/>
      <c r="AQ663" s="264">
        <v>0.96065676590150395</v>
      </c>
      <c r="AR663" s="252">
        <v>0.96583362194183842</v>
      </c>
      <c r="AS663" s="252">
        <v>0.96945314740280697</v>
      </c>
      <c r="AT663" s="252">
        <v>0.97137247381245473</v>
      </c>
      <c r="AU663" s="252"/>
      <c r="AV663" s="263"/>
      <c r="AW663" s="557">
        <f t="shared" si="239"/>
        <v>8.828627526187546</v>
      </c>
      <c r="AX663" s="551"/>
      <c r="AY663" s="167"/>
      <c r="AZ663" s="167"/>
      <c r="BA663" s="296"/>
      <c r="BB663" s="167"/>
    </row>
    <row r="664" spans="1:227" s="2" customFormat="1" ht="17.05" customHeight="1" x14ac:dyDescent="0.4">
      <c r="A664" s="868" t="s">
        <v>1008</v>
      </c>
      <c r="B664" s="868" t="s">
        <v>1110</v>
      </c>
      <c r="C664" s="594" t="s">
        <v>1116</v>
      </c>
      <c r="D664" s="365" t="s">
        <v>1120</v>
      </c>
      <c r="E664" s="416"/>
      <c r="F664" s="20" t="s">
        <v>630</v>
      </c>
      <c r="G664" s="21"/>
      <c r="H664" s="21">
        <v>4.88</v>
      </c>
      <c r="I664" s="124"/>
      <c r="J664" s="124"/>
      <c r="K664" s="252">
        <f>IF(ISNUMBER(F664),F664,0)+IF(ISNUMBER(G664),G664,0)+IF(ISNUMBER(H664),H664,0)</f>
        <v>4.88</v>
      </c>
      <c r="L664" s="520">
        <f>IF(IF(ISNUMBER(K664),K664,0)&gt;0,IF(ISNUMBER(F664),F664,0)/K664*100,"")</f>
        <v>0</v>
      </c>
      <c r="M664" s="521">
        <f>IF(IF(ISNUMBER(K664),K664,0)&gt;0,(IF(ISNUMBER(G664),G664,0)+IF(ISNUMBER(H664),H664,0))/K664*100,"")</f>
        <v>100</v>
      </c>
      <c r="N664" s="504">
        <f t="shared" si="231"/>
        <v>5</v>
      </c>
      <c r="O664" s="254"/>
      <c r="P664" s="534">
        <f>AQ664</f>
        <v>0.92185769395957418</v>
      </c>
      <c r="Q664" s="227" t="s">
        <v>42</v>
      </c>
      <c r="R664" s="254"/>
      <c r="S664" s="305"/>
      <c r="T664" s="306"/>
      <c r="U664" s="90"/>
      <c r="V664" s="254"/>
      <c r="W664" s="254"/>
      <c r="X664" s="254"/>
      <c r="Y664" s="254"/>
      <c r="Z664" s="258">
        <v>18647</v>
      </c>
      <c r="AA664" s="259">
        <f>AR664/Z664*1000000000/365</f>
        <v>144.84897195051377</v>
      </c>
      <c r="AB664" s="260"/>
      <c r="AC664" s="260"/>
      <c r="AD664" s="260"/>
      <c r="AE664" s="260"/>
      <c r="AF664" s="260"/>
      <c r="AG664" s="260"/>
      <c r="AH664" s="121"/>
      <c r="AI664" s="373">
        <v>19193</v>
      </c>
      <c r="AJ664" s="373">
        <v>19732</v>
      </c>
      <c r="AK664" s="373">
        <v>20274</v>
      </c>
      <c r="AL664" s="342"/>
      <c r="AM664" s="371"/>
      <c r="AN664" s="373"/>
      <c r="AO664" s="292"/>
      <c r="AP664" s="295"/>
      <c r="AQ664" s="264">
        <v>0.92185769395957418</v>
      </c>
      <c r="AR664" s="292">
        <v>0.98586455468584899</v>
      </c>
      <c r="AS664" s="292">
        <v>1.0516042987366592</v>
      </c>
      <c r="AT664" s="292">
        <v>1.1195886559855253</v>
      </c>
      <c r="AU664" s="292"/>
      <c r="AV664" s="295"/>
      <c r="AW664" s="559">
        <f t="shared" si="239"/>
        <v>3.7604113440144746</v>
      </c>
      <c r="AX664" s="551"/>
      <c r="AY664" s="167"/>
      <c r="AZ664" s="167"/>
      <c r="BA664" s="296"/>
      <c r="BB664" s="167"/>
    </row>
    <row r="665" spans="1:227" s="2" customFormat="1" ht="17.05" customHeight="1" x14ac:dyDescent="0.4">
      <c r="A665" s="868" t="s">
        <v>393</v>
      </c>
      <c r="B665" s="868" t="s">
        <v>448</v>
      </c>
      <c r="C665" s="981" t="s">
        <v>465</v>
      </c>
      <c r="D665" s="284" t="s">
        <v>466</v>
      </c>
      <c r="E665" s="617"/>
      <c r="F665" s="20"/>
      <c r="G665" s="21"/>
      <c r="H665" s="21"/>
      <c r="I665" s="124"/>
      <c r="J665" s="124"/>
      <c r="K665" s="252">
        <v>3.0877160545602895</v>
      </c>
      <c r="L665" s="520">
        <f>IF(K665&gt;0,IF(ISNUMBER(F665),F665,0)/K665*100,"")</f>
        <v>0</v>
      </c>
      <c r="M665" s="521">
        <f>IF(K665&gt;0,(IF(ISNUMBER(G665),G665,0)+IF(ISNUMBER(H665),H665,0))/K665*100,"")</f>
        <v>0</v>
      </c>
      <c r="N665" s="504">
        <f t="shared" si="231"/>
        <v>3</v>
      </c>
      <c r="O665" s="686"/>
      <c r="P665" s="532">
        <v>3.0576654688062126</v>
      </c>
      <c r="Q665" s="227" t="s">
        <v>42</v>
      </c>
      <c r="R665" s="254"/>
      <c r="S665" s="305"/>
      <c r="T665" s="306"/>
      <c r="U665" s="90"/>
      <c r="V665" s="254"/>
      <c r="W665" s="254"/>
      <c r="X665" s="254"/>
      <c r="Y665" s="254"/>
      <c r="Z665" s="258">
        <v>61076.928687499982</v>
      </c>
      <c r="AA665" s="259">
        <f>P665*1000000000/365/Z665</f>
        <v>137.15761168712302</v>
      </c>
      <c r="AB665" s="260"/>
      <c r="AC665" s="260"/>
      <c r="AD665" s="260"/>
      <c r="AE665" s="260"/>
      <c r="AF665" s="260"/>
      <c r="AG665" s="260"/>
      <c r="AH665" s="121"/>
      <c r="AI665" s="90"/>
      <c r="AJ665" s="90"/>
      <c r="AK665" s="90"/>
      <c r="AL665" s="121"/>
      <c r="AM665" s="262"/>
      <c r="AN665" s="252"/>
      <c r="AO665" s="252"/>
      <c r="AP665" s="263"/>
      <c r="AQ665" s="264"/>
      <c r="AR665" s="252"/>
      <c r="AS665" s="252"/>
      <c r="AT665" s="252">
        <v>4.2422703320469033</v>
      </c>
      <c r="AU665" s="252"/>
      <c r="AV665" s="263"/>
      <c r="AW665" s="557">
        <f t="shared" si="239"/>
        <v>-1.1545542774866138</v>
      </c>
      <c r="AX665" s="551"/>
      <c r="AY665" s="167"/>
      <c r="AZ665" s="167"/>
      <c r="BA665" s="296"/>
      <c r="BB665" s="296"/>
    </row>
    <row r="666" spans="1:227" s="2" customFormat="1" ht="17.05" customHeight="1" x14ac:dyDescent="0.4">
      <c r="A666" s="868" t="s">
        <v>1008</v>
      </c>
      <c r="B666" s="868" t="s">
        <v>1081</v>
      </c>
      <c r="C666" s="594" t="s">
        <v>1095</v>
      </c>
      <c r="D666" s="436" t="s">
        <v>1097</v>
      </c>
      <c r="E666" s="1171"/>
      <c r="F666" s="20" t="s">
        <v>202</v>
      </c>
      <c r="G666" s="21"/>
      <c r="H666" s="21" t="s">
        <v>630</v>
      </c>
      <c r="I666" s="124"/>
      <c r="J666" s="124"/>
      <c r="K666" s="252">
        <f>IF(ISNUMBER(F666),F666,0)+IF(ISNUMBER(G666),G666,0)+IF(ISNUMBER(H666),H666,0)</f>
        <v>0</v>
      </c>
      <c r="L666" s="520" t="str">
        <f>IF(IF(ISNUMBER(K666),K666,0)&gt;0,IF(ISNUMBER(F666),F666,0)/K666*100,"")</f>
        <v/>
      </c>
      <c r="M666" s="521" t="str">
        <f>IF(IF(ISNUMBER(K666),K666,0)&gt;0,(IF(ISNUMBER(G666),G666,0)+IF(ISNUMBER(H666),H666,0))/K666*100,"")</f>
        <v/>
      </c>
      <c r="N666" s="504">
        <f t="shared" si="231"/>
        <v>2</v>
      </c>
      <c r="O666" s="254"/>
      <c r="P666" s="534">
        <f>AQ666</f>
        <v>1.0506777253876229</v>
      </c>
      <c r="Q666" s="227" t="s">
        <v>42</v>
      </c>
      <c r="R666" s="254"/>
      <c r="S666" s="305"/>
      <c r="T666" s="306"/>
      <c r="U666" s="90"/>
      <c r="V666" s="254"/>
      <c r="W666" s="254"/>
      <c r="X666" s="254"/>
      <c r="Y666" s="254"/>
      <c r="Z666" s="258">
        <v>20257</v>
      </c>
      <c r="AA666" s="259">
        <f>AR666/Z666*1000000000/365</f>
        <v>153.67963010122142</v>
      </c>
      <c r="AB666" s="260"/>
      <c r="AC666" s="260"/>
      <c r="AD666" s="260"/>
      <c r="AE666" s="260"/>
      <c r="AF666" s="260"/>
      <c r="AG666" s="260"/>
      <c r="AH666" s="121"/>
      <c r="AI666" s="261">
        <v>21122</v>
      </c>
      <c r="AJ666" s="261">
        <v>21645</v>
      </c>
      <c r="AK666" s="261">
        <v>22130</v>
      </c>
      <c r="AL666" s="342"/>
      <c r="AM666" s="371"/>
      <c r="AN666" s="261"/>
      <c r="AO666" s="252"/>
      <c r="AP666" s="263"/>
      <c r="AQ666" s="264">
        <v>1.0506777253876229</v>
      </c>
      <c r="AR666" s="252">
        <v>1.1362772174405613</v>
      </c>
      <c r="AS666" s="252">
        <v>1.2061552939295401</v>
      </c>
      <c r="AT666" s="252">
        <v>1.2758597902269684</v>
      </c>
      <c r="AU666" s="252"/>
      <c r="AV666" s="263"/>
      <c r="AW666" s="557">
        <f t="shared" si="239"/>
        <v>-1.2758597902269684</v>
      </c>
      <c r="AX666" s="551"/>
      <c r="AY666" s="167"/>
      <c r="AZ666" s="167"/>
      <c r="BA666" s="167"/>
      <c r="BB666" s="167"/>
    </row>
    <row r="667" spans="1:227" s="2" customFormat="1" ht="17.05" customHeight="1" x14ac:dyDescent="0.4">
      <c r="A667" s="868" t="s">
        <v>1008</v>
      </c>
      <c r="B667" s="868" t="s">
        <v>1081</v>
      </c>
      <c r="C667" s="594" t="s">
        <v>1095</v>
      </c>
      <c r="D667" s="436" t="s">
        <v>1096</v>
      </c>
      <c r="E667" s="1171"/>
      <c r="F667" s="20">
        <v>0.14000000000000001</v>
      </c>
      <c r="G667" s="21"/>
      <c r="H667" s="21" t="s">
        <v>202</v>
      </c>
      <c r="I667" s="124"/>
      <c r="J667" s="124"/>
      <c r="K667" s="252">
        <f>IF(ISNUMBER(F667),F667,0)+IF(ISNUMBER(G667),G667,0)+IF(ISNUMBER(H667),H667,0)</f>
        <v>0.14000000000000001</v>
      </c>
      <c r="L667" s="520">
        <f>IF(IF(ISNUMBER(K667),K667,0)&gt;0,IF(ISNUMBER(F667),F667,0)/K667*100,"")</f>
        <v>100</v>
      </c>
      <c r="M667" s="521">
        <f>IF(IF(ISNUMBER(K667),K667,0)&gt;0,(IF(ISNUMBER(G667),G667,0)+IF(ISNUMBER(H667),H667,0))/K667*100,"")</f>
        <v>0</v>
      </c>
      <c r="N667" s="504">
        <f t="shared" si="231"/>
        <v>2</v>
      </c>
      <c r="O667" s="254"/>
      <c r="P667" s="534">
        <f>AQ667</f>
        <v>0.24660025328807947</v>
      </c>
      <c r="Q667" s="227" t="s">
        <v>42</v>
      </c>
      <c r="R667" s="254"/>
      <c r="S667" s="305"/>
      <c r="T667" s="306"/>
      <c r="U667" s="90"/>
      <c r="V667" s="254"/>
      <c r="W667" s="254"/>
      <c r="X667" s="254"/>
      <c r="Y667" s="254"/>
      <c r="Z667" s="258">
        <v>5075</v>
      </c>
      <c r="AA667" s="259">
        <f>AR667/Z667*1000000000/365</f>
        <v>140.31925041746567</v>
      </c>
      <c r="AB667" s="260"/>
      <c r="AC667" s="260"/>
      <c r="AD667" s="260"/>
      <c r="AE667" s="260"/>
      <c r="AF667" s="260"/>
      <c r="AG667" s="260"/>
      <c r="AH667" s="121"/>
      <c r="AI667" s="261">
        <v>5145</v>
      </c>
      <c r="AJ667" s="261">
        <v>5245</v>
      </c>
      <c r="AK667" s="261">
        <v>5360</v>
      </c>
      <c r="AL667" s="342"/>
      <c r="AM667" s="371"/>
      <c r="AN667" s="261"/>
      <c r="AO667" s="252"/>
      <c r="AP667" s="263"/>
      <c r="AQ667" s="264">
        <v>0.24660025328807947</v>
      </c>
      <c r="AR667" s="252">
        <v>0.25992387149205298</v>
      </c>
      <c r="AS667" s="252">
        <v>0.27509092918344374</v>
      </c>
      <c r="AT667" s="252">
        <v>0.29145934201854307</v>
      </c>
      <c r="AU667" s="252"/>
      <c r="AV667" s="263"/>
      <c r="AW667" s="557">
        <f t="shared" si="239"/>
        <v>-0.15145934201854305</v>
      </c>
      <c r="AX667" s="551"/>
      <c r="AY667" s="167"/>
      <c r="AZ667" s="167"/>
      <c r="BA667" s="167"/>
      <c r="BB667" s="167"/>
    </row>
    <row r="668" spans="1:227" s="2" customFormat="1" ht="17.05" customHeight="1" x14ac:dyDescent="0.4">
      <c r="A668" s="868" t="s">
        <v>1008</v>
      </c>
      <c r="B668" s="868" t="s">
        <v>1081</v>
      </c>
      <c r="C668" s="594" t="s">
        <v>1095</v>
      </c>
      <c r="D668" s="365" t="s">
        <v>1098</v>
      </c>
      <c r="E668" s="416"/>
      <c r="F668" s="20" t="s">
        <v>202</v>
      </c>
      <c r="G668" s="21">
        <v>0.51</v>
      </c>
      <c r="H668" s="21"/>
      <c r="I668" s="124"/>
      <c r="J668" s="124"/>
      <c r="K668" s="252">
        <f>IF(ISNUMBER(F668),F668,0)+IF(ISNUMBER(G668),G668,0)+IF(ISNUMBER(H668),H668,0)</f>
        <v>0.51</v>
      </c>
      <c r="L668" s="520">
        <f>IF(IF(ISNUMBER(K668),K668,0)&gt;0,IF(ISNUMBER(F668),F668,0)/K668*100,"")</f>
        <v>0</v>
      </c>
      <c r="M668" s="521">
        <f>IF(IF(ISNUMBER(K668),K668,0)&gt;0,(IF(ISNUMBER(G668),G668,0)+IF(ISNUMBER(H668),H668,0))/K668*100,"")</f>
        <v>100</v>
      </c>
      <c r="N668" s="504">
        <f t="shared" si="231"/>
        <v>2</v>
      </c>
      <c r="O668" s="254"/>
      <c r="P668" s="534">
        <f>AQ668</f>
        <v>0.59223088719513428</v>
      </c>
      <c r="Q668" s="227" t="s">
        <v>42</v>
      </c>
      <c r="R668" s="254"/>
      <c r="S668" s="305"/>
      <c r="T668" s="306"/>
      <c r="U668" s="90"/>
      <c r="V668" s="254"/>
      <c r="W668" s="254"/>
      <c r="X668" s="254"/>
      <c r="Y668" s="254"/>
      <c r="Z668" s="258">
        <v>11955</v>
      </c>
      <c r="AA668" s="259">
        <f>AR668/Z668*1000000000/365</f>
        <v>143.62351679954097</v>
      </c>
      <c r="AB668" s="260"/>
      <c r="AC668" s="260"/>
      <c r="AD668" s="260"/>
      <c r="AE668" s="260"/>
      <c r="AF668" s="260"/>
      <c r="AG668" s="260"/>
      <c r="AH668" s="121"/>
      <c r="AI668" s="261">
        <v>12177</v>
      </c>
      <c r="AJ668" s="261">
        <v>12420</v>
      </c>
      <c r="AK668" s="261">
        <v>12690</v>
      </c>
      <c r="AL668" s="342"/>
      <c r="AM668" s="371"/>
      <c r="AN668" s="261"/>
      <c r="AO668" s="252"/>
      <c r="AP668" s="263"/>
      <c r="AQ668" s="264">
        <v>0.59223088719513428</v>
      </c>
      <c r="AR668" s="252">
        <v>0.62671198731855693</v>
      </c>
      <c r="AS668" s="252">
        <v>0.66317065335906045</v>
      </c>
      <c r="AT668" s="252">
        <v>0.70206032549295316</v>
      </c>
      <c r="AU668" s="252"/>
      <c r="AV668" s="263"/>
      <c r="AW668" s="557">
        <f t="shared" si="239"/>
        <v>-0.19206032549295315</v>
      </c>
      <c r="AX668" s="551"/>
      <c r="AY668" s="167"/>
      <c r="AZ668" s="167"/>
      <c r="BA668" s="296"/>
      <c r="BB668" s="167"/>
    </row>
    <row r="669" spans="1:227" s="2" customFormat="1" ht="17.05" customHeight="1" x14ac:dyDescent="0.4">
      <c r="A669" s="868" t="s">
        <v>1008</v>
      </c>
      <c r="B669" s="868" t="s">
        <v>1081</v>
      </c>
      <c r="C669" s="594" t="s">
        <v>1095</v>
      </c>
      <c r="D669" s="365" t="s">
        <v>1099</v>
      </c>
      <c r="E669" s="416"/>
      <c r="F669" s="20" t="s">
        <v>1100</v>
      </c>
      <c r="G669" s="21">
        <v>0.59</v>
      </c>
      <c r="H669" s="21"/>
      <c r="I669" s="124"/>
      <c r="J669" s="124"/>
      <c r="K669" s="252">
        <f>IF(ISNUMBER(F669),F669,0)+IF(ISNUMBER(G669),G669,0)+IF(ISNUMBER(H669),H669,0)</f>
        <v>0.59</v>
      </c>
      <c r="L669" s="520">
        <f>IF(IF(ISNUMBER(K669),K669,0)&gt;0,IF(ISNUMBER(F669),F669,0)/K669*100,"")</f>
        <v>0</v>
      </c>
      <c r="M669" s="521">
        <f>IF(IF(ISNUMBER(K669),K669,0)&gt;0,(IF(ISNUMBER(G669),G669,0)+IF(ISNUMBER(H669),H669,0))/K669*100,"")</f>
        <v>100</v>
      </c>
      <c r="N669" s="504">
        <f t="shared" si="231"/>
        <v>2</v>
      </c>
      <c r="O669" s="254"/>
      <c r="P669" s="534">
        <f>AQ669</f>
        <v>0.59684589239914643</v>
      </c>
      <c r="Q669" s="227" t="s">
        <v>42</v>
      </c>
      <c r="R669" s="254"/>
      <c r="S669" s="305"/>
      <c r="T669" s="306"/>
      <c r="U669" s="90"/>
      <c r="V669" s="254"/>
      <c r="W669" s="254"/>
      <c r="X669" s="254"/>
      <c r="Y669" s="254"/>
      <c r="Z669" s="258">
        <v>12186</v>
      </c>
      <c r="AA669" s="259">
        <f>AR669/Z669*1000000000/365</f>
        <v>133.23233812366553</v>
      </c>
      <c r="AB669" s="260"/>
      <c r="AC669" s="260"/>
      <c r="AD669" s="260"/>
      <c r="AE669" s="260"/>
      <c r="AF669" s="260"/>
      <c r="AG669" s="260"/>
      <c r="AH669" s="121"/>
      <c r="AI669" s="373">
        <v>11641</v>
      </c>
      <c r="AJ669" s="373">
        <v>11383</v>
      </c>
      <c r="AK669" s="373">
        <v>11121</v>
      </c>
      <c r="AL669" s="342"/>
      <c r="AM669" s="371"/>
      <c r="AN669" s="373"/>
      <c r="AO669" s="292"/>
      <c r="AP669" s="295"/>
      <c r="AQ669" s="264">
        <v>0.59684589239914643</v>
      </c>
      <c r="AR669" s="292">
        <v>0.59260278441687064</v>
      </c>
      <c r="AS669" s="292">
        <v>0.60142124574716915</v>
      </c>
      <c r="AT669" s="292">
        <v>0.60902553652258884</v>
      </c>
      <c r="AU669" s="292"/>
      <c r="AV669" s="295"/>
      <c r="AW669" s="559">
        <f t="shared" si="239"/>
        <v>-1.9025536522588871E-2</v>
      </c>
      <c r="AX669" s="551"/>
      <c r="AY669" s="167"/>
      <c r="AZ669" s="167"/>
      <c r="BA669" s="296"/>
      <c r="BB669" s="167"/>
    </row>
    <row r="670" spans="1:227" s="2" customFormat="1" ht="17.05" customHeight="1" x14ac:dyDescent="0.4">
      <c r="A670" s="868" t="s">
        <v>591</v>
      </c>
      <c r="B670" s="868" t="s">
        <v>592</v>
      </c>
      <c r="C670" s="875" t="s">
        <v>597</v>
      </c>
      <c r="D670" s="284" t="s">
        <v>598</v>
      </c>
      <c r="E670" s="617"/>
      <c r="F670" s="20"/>
      <c r="G670" s="21"/>
      <c r="H670" s="21"/>
      <c r="I670" s="124"/>
      <c r="J670" s="124"/>
      <c r="K670" s="252">
        <v>5.6777777777777771</v>
      </c>
      <c r="L670" s="520">
        <f t="shared" ref="L670:L701" si="240">IF(K670&gt;0,IF(ISNUMBER(F670),F670,0)/K670*100,"")</f>
        <v>0</v>
      </c>
      <c r="M670" s="521">
        <f t="shared" ref="M670:M701" si="241">IF(K670&gt;0,(IF(ISNUMBER(G670),G670,0)+IF(ISNUMBER(H670),H670,0))/K670*100,"")</f>
        <v>0</v>
      </c>
      <c r="N670" s="504">
        <f t="shared" si="231"/>
        <v>2</v>
      </c>
      <c r="O670" s="687"/>
      <c r="P670" s="532">
        <v>7.698177006351564</v>
      </c>
      <c r="Q670" s="227" t="s">
        <v>42</v>
      </c>
      <c r="R670" s="254"/>
      <c r="S670" s="305"/>
      <c r="T670" s="306"/>
      <c r="U670" s="90"/>
      <c r="V670" s="254"/>
      <c r="W670" s="254"/>
      <c r="X670" s="254"/>
      <c r="Y670" s="254"/>
      <c r="Z670" s="258">
        <v>115843.37499688966</v>
      </c>
      <c r="AA670" s="259"/>
      <c r="AB670" s="260"/>
      <c r="AC670" s="260"/>
      <c r="AD670" s="260"/>
      <c r="AE670" s="260"/>
      <c r="AF670" s="260"/>
      <c r="AG670" s="260"/>
      <c r="AH670" s="121"/>
      <c r="AI670" s="90"/>
      <c r="AJ670" s="90"/>
      <c r="AK670" s="90"/>
      <c r="AL670" s="121"/>
      <c r="AM670" s="262"/>
      <c r="AN670" s="252"/>
      <c r="AO670" s="252"/>
      <c r="AP670" s="263"/>
      <c r="AQ670" s="264"/>
      <c r="AR670" s="252"/>
      <c r="AS670" s="252"/>
      <c r="AT670" s="252"/>
      <c r="AU670" s="252"/>
      <c r="AV670" s="263"/>
      <c r="AW670" s="557">
        <f t="shared" si="239"/>
        <v>5.6777777777777771</v>
      </c>
      <c r="AX670" s="551"/>
      <c r="AY670" s="167"/>
      <c r="AZ670" s="167"/>
      <c r="BA670" s="296"/>
      <c r="BB670" s="167"/>
    </row>
    <row r="671" spans="1:227" s="2" customFormat="1" ht="17.05" customHeight="1" x14ac:dyDescent="0.4">
      <c r="A671" s="868" t="s">
        <v>591</v>
      </c>
      <c r="B671" s="868" t="s">
        <v>592</v>
      </c>
      <c r="C671" s="875" t="s">
        <v>597</v>
      </c>
      <c r="D671" s="284" t="s">
        <v>599</v>
      </c>
      <c r="E671" s="617"/>
      <c r="F671" s="20"/>
      <c r="G671" s="21"/>
      <c r="H671" s="21"/>
      <c r="I671" s="124"/>
      <c r="J671" s="124"/>
      <c r="K671" s="252">
        <v>0.93440000000000001</v>
      </c>
      <c r="L671" s="520">
        <f t="shared" si="240"/>
        <v>0</v>
      </c>
      <c r="M671" s="521">
        <f t="shared" si="241"/>
        <v>0</v>
      </c>
      <c r="N671" s="504">
        <f t="shared" si="231"/>
        <v>5</v>
      </c>
      <c r="O671" s="687"/>
      <c r="P671" s="532">
        <v>0.85502636352460804</v>
      </c>
      <c r="Q671" s="227" t="s">
        <v>42</v>
      </c>
      <c r="R671" s="254"/>
      <c r="S671" s="305"/>
      <c r="T671" s="306"/>
      <c r="U671" s="90"/>
      <c r="V671" s="254"/>
      <c r="W671" s="254"/>
      <c r="X671" s="254"/>
      <c r="Y671" s="254"/>
      <c r="Z671" s="258">
        <v>18493.311748000004</v>
      </c>
      <c r="AA671" s="259"/>
      <c r="AB671" s="260"/>
      <c r="AC671" s="260"/>
      <c r="AD671" s="260"/>
      <c r="AE671" s="260"/>
      <c r="AF671" s="260"/>
      <c r="AG671" s="260"/>
      <c r="AH671" s="121"/>
      <c r="AI671" s="90"/>
      <c r="AJ671" s="90"/>
      <c r="AK671" s="90"/>
      <c r="AL671" s="121"/>
      <c r="AM671" s="262"/>
      <c r="AN671" s="252"/>
      <c r="AO671" s="252"/>
      <c r="AP671" s="263"/>
      <c r="AQ671" s="264"/>
      <c r="AR671" s="252"/>
      <c r="AS671" s="252"/>
      <c r="AT671" s="252"/>
      <c r="AU671" s="252"/>
      <c r="AV671" s="263"/>
      <c r="AW671" s="557">
        <f t="shared" si="239"/>
        <v>0.93440000000000001</v>
      </c>
      <c r="AX671" s="551"/>
      <c r="AY671" s="167"/>
      <c r="AZ671" s="167"/>
      <c r="BA671" s="296"/>
      <c r="BB671" s="167"/>
    </row>
    <row r="672" spans="1:227" s="2" customFormat="1" ht="19.3" customHeight="1" x14ac:dyDescent="0.4">
      <c r="A672" s="868" t="s">
        <v>591</v>
      </c>
      <c r="B672" s="868" t="s">
        <v>592</v>
      </c>
      <c r="C672" s="875" t="s">
        <v>597</v>
      </c>
      <c r="D672" s="284" t="s">
        <v>600</v>
      </c>
      <c r="E672" s="617"/>
      <c r="F672" s="20"/>
      <c r="G672" s="21"/>
      <c r="H672" s="21"/>
      <c r="I672" s="124"/>
      <c r="J672" s="124"/>
      <c r="K672" s="252">
        <v>1.6846153846153844</v>
      </c>
      <c r="L672" s="520">
        <f t="shared" si="240"/>
        <v>0</v>
      </c>
      <c r="M672" s="521">
        <f t="shared" si="241"/>
        <v>0</v>
      </c>
      <c r="N672" s="504">
        <f t="shared" si="231"/>
        <v>5</v>
      </c>
      <c r="O672" s="687"/>
      <c r="P672" s="532">
        <v>1.6432571924999999</v>
      </c>
      <c r="Q672" s="227" t="s">
        <v>42</v>
      </c>
      <c r="R672" s="254"/>
      <c r="S672" s="305"/>
      <c r="T672" s="306"/>
      <c r="U672" s="90"/>
      <c r="V672" s="254"/>
      <c r="W672" s="254"/>
      <c r="X672" s="254"/>
      <c r="Y672" s="254"/>
      <c r="Z672" s="258">
        <v>60761.963737728009</v>
      </c>
      <c r="AA672" s="259"/>
      <c r="AB672" s="260"/>
      <c r="AC672" s="260"/>
      <c r="AD672" s="260"/>
      <c r="AE672" s="260"/>
      <c r="AF672" s="260"/>
      <c r="AG672" s="260"/>
      <c r="AH672" s="121"/>
      <c r="AI672" s="90"/>
      <c r="AJ672" s="90"/>
      <c r="AK672" s="90"/>
      <c r="AL672" s="121"/>
      <c r="AM672" s="262"/>
      <c r="AN672" s="252"/>
      <c r="AO672" s="252"/>
      <c r="AP672" s="263"/>
      <c r="AQ672" s="264"/>
      <c r="AR672" s="252"/>
      <c r="AS672" s="252"/>
      <c r="AT672" s="252"/>
      <c r="AU672" s="252"/>
      <c r="AV672" s="263"/>
      <c r="AW672" s="557">
        <f t="shared" si="239"/>
        <v>1.6846153846153844</v>
      </c>
      <c r="AX672" s="551"/>
      <c r="AY672" s="167"/>
      <c r="AZ672" s="167"/>
      <c r="BA672" s="167"/>
      <c r="BB672" s="167"/>
    </row>
    <row r="673" spans="1:227" s="2" customFormat="1" ht="19.3" customHeight="1" x14ac:dyDescent="0.4">
      <c r="A673" s="868" t="s">
        <v>591</v>
      </c>
      <c r="B673" s="868" t="s">
        <v>592</v>
      </c>
      <c r="C673" s="875" t="s">
        <v>597</v>
      </c>
      <c r="D673" s="284" t="s">
        <v>601</v>
      </c>
      <c r="E673" s="617"/>
      <c r="F673" s="20"/>
      <c r="G673" s="21"/>
      <c r="H673" s="21"/>
      <c r="I673" s="124"/>
      <c r="J673" s="124"/>
      <c r="K673" s="252">
        <v>5.7724615384615383</v>
      </c>
      <c r="L673" s="520">
        <f t="shared" si="240"/>
        <v>0</v>
      </c>
      <c r="M673" s="521">
        <f t="shared" si="241"/>
        <v>0</v>
      </c>
      <c r="N673" s="504">
        <f t="shared" si="231"/>
        <v>2</v>
      </c>
      <c r="O673" s="687"/>
      <c r="P673" s="532">
        <v>7.1537844218749971</v>
      </c>
      <c r="Q673" s="227" t="s">
        <v>42</v>
      </c>
      <c r="R673" s="254"/>
      <c r="S673" s="305"/>
      <c r="T673" s="306"/>
      <c r="U673" s="90"/>
      <c r="V673" s="254"/>
      <c r="W673" s="254"/>
      <c r="X673" s="254"/>
      <c r="Y673" s="254"/>
      <c r="Z673" s="258">
        <v>197462.76729987495</v>
      </c>
      <c r="AA673" s="259"/>
      <c r="AB673" s="260"/>
      <c r="AC673" s="260"/>
      <c r="AD673" s="260"/>
      <c r="AE673" s="260"/>
      <c r="AF673" s="260"/>
      <c r="AG673" s="260"/>
      <c r="AH673" s="121"/>
      <c r="AI673" s="90"/>
      <c r="AJ673" s="90"/>
      <c r="AK673" s="90"/>
      <c r="AL673" s="121"/>
      <c r="AM673" s="262"/>
      <c r="AN673" s="252"/>
      <c r="AO673" s="252"/>
      <c r="AP673" s="263"/>
      <c r="AQ673" s="264"/>
      <c r="AR673" s="252"/>
      <c r="AS673" s="252"/>
      <c r="AT673" s="252"/>
      <c r="AU673" s="252"/>
      <c r="AV673" s="263"/>
      <c r="AW673" s="557">
        <f t="shared" si="239"/>
        <v>5.7724615384615383</v>
      </c>
      <c r="AX673" s="551"/>
      <c r="AY673" s="167"/>
      <c r="AZ673" s="167"/>
      <c r="BA673" s="296"/>
      <c r="BB673" s="167"/>
    </row>
    <row r="674" spans="1:227" s="2" customFormat="1" ht="17.05" customHeight="1" x14ac:dyDescent="0.4">
      <c r="A674" s="868" t="s">
        <v>591</v>
      </c>
      <c r="B674" s="868" t="s">
        <v>592</v>
      </c>
      <c r="C674" s="875" t="s">
        <v>597</v>
      </c>
      <c r="D674" s="284" t="s">
        <v>602</v>
      </c>
      <c r="E674" s="285"/>
      <c r="F674" s="20"/>
      <c r="G674" s="21"/>
      <c r="H674" s="21"/>
      <c r="I674" s="124"/>
      <c r="J674" s="124"/>
      <c r="K674" s="252">
        <v>1.3080102564102563</v>
      </c>
      <c r="L674" s="520">
        <f t="shared" si="240"/>
        <v>0</v>
      </c>
      <c r="M674" s="521">
        <f t="shared" si="241"/>
        <v>0</v>
      </c>
      <c r="N674" s="504">
        <f t="shared" si="231"/>
        <v>2</v>
      </c>
      <c r="O674" s="687"/>
      <c r="P674" s="532">
        <v>1.4579389673750003</v>
      </c>
      <c r="Q674" s="227" t="s">
        <v>42</v>
      </c>
      <c r="R674" s="254"/>
      <c r="S674" s="305"/>
      <c r="T674" s="306"/>
      <c r="U674" s="90"/>
      <c r="V674" s="254"/>
      <c r="W674" s="254"/>
      <c r="X674" s="254"/>
      <c r="Y674" s="254"/>
      <c r="Z674" s="258">
        <v>47919.257212749981</v>
      </c>
      <c r="AA674" s="259"/>
      <c r="AB674" s="260"/>
      <c r="AC674" s="260"/>
      <c r="AD674" s="260"/>
      <c r="AE674" s="260"/>
      <c r="AF674" s="260"/>
      <c r="AG674" s="260"/>
      <c r="AH674" s="121"/>
      <c r="AI674" s="90"/>
      <c r="AJ674" s="90"/>
      <c r="AK674" s="90"/>
      <c r="AL674" s="121"/>
      <c r="AM674" s="262"/>
      <c r="AN674" s="252"/>
      <c r="AO674" s="252"/>
      <c r="AP674" s="263"/>
      <c r="AQ674" s="264"/>
      <c r="AR674" s="252"/>
      <c r="AS674" s="252"/>
      <c r="AT674" s="252"/>
      <c r="AU674" s="252"/>
      <c r="AV674" s="263"/>
      <c r="AW674" s="557">
        <f t="shared" si="239"/>
        <v>1.3080102564102563</v>
      </c>
      <c r="AX674" s="551"/>
      <c r="AY674" s="167"/>
      <c r="AZ674" s="167"/>
      <c r="BA674" s="296"/>
      <c r="BB674" s="167"/>
    </row>
    <row r="675" spans="1:227" s="2" customFormat="1" ht="17.05" customHeight="1" x14ac:dyDescent="0.4">
      <c r="A675" s="868" t="s">
        <v>591</v>
      </c>
      <c r="B675" s="868" t="s">
        <v>592</v>
      </c>
      <c r="C675" s="875" t="s">
        <v>597</v>
      </c>
      <c r="D675" s="284" t="s">
        <v>603</v>
      </c>
      <c r="E675" s="285"/>
      <c r="F675" s="20"/>
      <c r="G675" s="21"/>
      <c r="H675" s="21"/>
      <c r="I675" s="124"/>
      <c r="J675" s="124"/>
      <c r="K675" s="252">
        <v>0.56153846153846154</v>
      </c>
      <c r="L675" s="520">
        <f t="shared" si="240"/>
        <v>0</v>
      </c>
      <c r="M675" s="521">
        <f t="shared" si="241"/>
        <v>0</v>
      </c>
      <c r="N675" s="504">
        <f t="shared" si="231"/>
        <v>2</v>
      </c>
      <c r="O675" s="687"/>
      <c r="P675" s="532">
        <v>0.7436791278124999</v>
      </c>
      <c r="Q675" s="227" t="s">
        <v>42</v>
      </c>
      <c r="R675" s="254"/>
      <c r="S675" s="305"/>
      <c r="T675" s="306"/>
      <c r="U675" s="90"/>
      <c r="V675" s="254"/>
      <c r="W675" s="254"/>
      <c r="X675" s="254"/>
      <c r="Y675" s="254"/>
      <c r="Z675" s="258">
        <v>17404.270873499994</v>
      </c>
      <c r="AA675" s="259"/>
      <c r="AB675" s="260"/>
      <c r="AC675" s="260"/>
      <c r="AD675" s="260"/>
      <c r="AE675" s="260"/>
      <c r="AF675" s="260"/>
      <c r="AG675" s="260"/>
      <c r="AH675" s="121"/>
      <c r="AI675" s="90"/>
      <c r="AJ675" s="90"/>
      <c r="AK675" s="90"/>
      <c r="AL675" s="121"/>
      <c r="AM675" s="262"/>
      <c r="AN675" s="252"/>
      <c r="AO675" s="252"/>
      <c r="AP675" s="263"/>
      <c r="AQ675" s="264"/>
      <c r="AR675" s="252"/>
      <c r="AS675" s="252"/>
      <c r="AT675" s="252"/>
      <c r="AU675" s="252"/>
      <c r="AV675" s="263"/>
      <c r="AW675" s="557">
        <f t="shared" si="239"/>
        <v>0.56153846153846154</v>
      </c>
      <c r="AX675" s="551"/>
      <c r="AY675" s="167"/>
      <c r="AZ675" s="167"/>
      <c r="BA675" s="296"/>
      <c r="BB675" s="167"/>
    </row>
    <row r="676" spans="1:227" s="2" customFormat="1" ht="17.05" customHeight="1" x14ac:dyDescent="0.4">
      <c r="A676" s="868" t="s">
        <v>591</v>
      </c>
      <c r="B676" s="868" t="s">
        <v>592</v>
      </c>
      <c r="C676" s="875" t="s">
        <v>597</v>
      </c>
      <c r="D676" s="284" t="s">
        <v>604</v>
      </c>
      <c r="E676" s="285"/>
      <c r="F676" s="20"/>
      <c r="G676" s="21"/>
      <c r="H676" s="21"/>
      <c r="I676" s="124"/>
      <c r="J676" s="124"/>
      <c r="K676" s="252">
        <v>0.27037037037037032</v>
      </c>
      <c r="L676" s="520">
        <f t="shared" si="240"/>
        <v>0</v>
      </c>
      <c r="M676" s="521">
        <f t="shared" si="241"/>
        <v>0</v>
      </c>
      <c r="N676" s="504">
        <f t="shared" si="231"/>
        <v>2</v>
      </c>
      <c r="O676" s="687"/>
      <c r="P676" s="532">
        <v>0.37785588080624993</v>
      </c>
      <c r="Q676" s="227" t="s">
        <v>42</v>
      </c>
      <c r="R676" s="254"/>
      <c r="S676" s="305"/>
      <c r="T676" s="306"/>
      <c r="U676" s="90"/>
      <c r="V676" s="254"/>
      <c r="W676" s="254"/>
      <c r="X676" s="254"/>
      <c r="Y676" s="254"/>
      <c r="Z676" s="258">
        <v>8465.8121239999982</v>
      </c>
      <c r="AA676" s="259"/>
      <c r="AB676" s="260"/>
      <c r="AC676" s="260"/>
      <c r="AD676" s="260"/>
      <c r="AE676" s="260"/>
      <c r="AF676" s="260"/>
      <c r="AG676" s="260"/>
      <c r="AH676" s="121"/>
      <c r="AI676" s="90"/>
      <c r="AJ676" s="90"/>
      <c r="AK676" s="90"/>
      <c r="AL676" s="121"/>
      <c r="AM676" s="262"/>
      <c r="AN676" s="252"/>
      <c r="AO676" s="252"/>
      <c r="AP676" s="263"/>
      <c r="AQ676" s="264"/>
      <c r="AR676" s="252"/>
      <c r="AS676" s="252"/>
      <c r="AT676" s="252"/>
      <c r="AU676" s="252"/>
      <c r="AV676" s="263"/>
      <c r="AW676" s="557">
        <f t="shared" si="239"/>
        <v>0.27037037037037032</v>
      </c>
      <c r="AX676" s="551"/>
      <c r="AY676" s="167"/>
      <c r="AZ676" s="167"/>
      <c r="BA676" s="296"/>
      <c r="BB676" s="167"/>
    </row>
    <row r="677" spans="1:227" s="2" customFormat="1" ht="17.05" customHeight="1" x14ac:dyDescent="0.4">
      <c r="A677" s="868" t="s">
        <v>591</v>
      </c>
      <c r="B677" s="868" t="s">
        <v>592</v>
      </c>
      <c r="C677" s="875" t="s">
        <v>597</v>
      </c>
      <c r="D677" s="284" t="s">
        <v>605</v>
      </c>
      <c r="E677" s="285"/>
      <c r="F677" s="20"/>
      <c r="G677" s="21"/>
      <c r="H677" s="21"/>
      <c r="I677" s="124"/>
      <c r="J677" s="124"/>
      <c r="K677" s="252">
        <v>8.1111111111111106E-2</v>
      </c>
      <c r="L677" s="520">
        <f t="shared" si="240"/>
        <v>0</v>
      </c>
      <c r="M677" s="521">
        <f t="shared" si="241"/>
        <v>0</v>
      </c>
      <c r="N677" s="504">
        <f t="shared" si="231"/>
        <v>2</v>
      </c>
      <c r="O677" s="687"/>
      <c r="P677" s="532">
        <v>0.14147329783125004</v>
      </c>
      <c r="Q677" s="227" t="s">
        <v>42</v>
      </c>
      <c r="R677" s="254"/>
      <c r="S677" s="305"/>
      <c r="T677" s="306"/>
      <c r="U677" s="90"/>
      <c r="V677" s="254"/>
      <c r="W677" s="254"/>
      <c r="X677" s="254"/>
      <c r="Y677" s="254"/>
      <c r="Z677" s="258">
        <v>4783.3065000000006</v>
      </c>
      <c r="AA677" s="259"/>
      <c r="AB677" s="260"/>
      <c r="AC677" s="260"/>
      <c r="AD677" s="260"/>
      <c r="AE677" s="260"/>
      <c r="AF677" s="260"/>
      <c r="AG677" s="260"/>
      <c r="AH677" s="121"/>
      <c r="AI677" s="90"/>
      <c r="AJ677" s="90"/>
      <c r="AK677" s="90"/>
      <c r="AL677" s="121"/>
      <c r="AM677" s="262"/>
      <c r="AN677" s="252"/>
      <c r="AO677" s="252"/>
      <c r="AP677" s="263"/>
      <c r="AQ677" s="264"/>
      <c r="AR677" s="252"/>
      <c r="AS677" s="252"/>
      <c r="AT677" s="252"/>
      <c r="AU677" s="252"/>
      <c r="AV677" s="263"/>
      <c r="AW677" s="557">
        <f t="shared" si="239"/>
        <v>8.1111111111111106E-2</v>
      </c>
      <c r="AX677" s="551"/>
      <c r="AY677" s="167"/>
      <c r="AZ677" s="167"/>
      <c r="BA677" s="296"/>
      <c r="BB677" s="167"/>
    </row>
    <row r="678" spans="1:227" s="2" customFormat="1" ht="17.05" customHeight="1" x14ac:dyDescent="0.4">
      <c r="A678" s="868" t="s">
        <v>591</v>
      </c>
      <c r="B678" s="868" t="s">
        <v>592</v>
      </c>
      <c r="C678" s="875" t="s">
        <v>597</v>
      </c>
      <c r="D678" s="284" t="s">
        <v>606</v>
      </c>
      <c r="E678" s="285"/>
      <c r="F678" s="20"/>
      <c r="G678" s="21"/>
      <c r="H678" s="21"/>
      <c r="I678" s="124"/>
      <c r="J678" s="124"/>
      <c r="K678" s="252">
        <v>0.97333333333333327</v>
      </c>
      <c r="L678" s="520">
        <f t="shared" si="240"/>
        <v>0</v>
      </c>
      <c r="M678" s="521">
        <f t="shared" si="241"/>
        <v>0</v>
      </c>
      <c r="N678" s="504">
        <f t="shared" si="231"/>
        <v>5</v>
      </c>
      <c r="O678" s="686"/>
      <c r="P678" s="532">
        <v>0.84898782183599997</v>
      </c>
      <c r="Q678" s="227" t="s">
        <v>42</v>
      </c>
      <c r="R678" s="254"/>
      <c r="S678" s="305"/>
      <c r="T678" s="306"/>
      <c r="U678" s="90"/>
      <c r="V678" s="254"/>
      <c r="W678" s="254"/>
      <c r="X678" s="254"/>
      <c r="Y678" s="254"/>
      <c r="Z678" s="258">
        <v>7943.0818858945331</v>
      </c>
      <c r="AA678" s="259"/>
      <c r="AB678" s="260"/>
      <c r="AC678" s="260"/>
      <c r="AD678" s="260"/>
      <c r="AE678" s="260"/>
      <c r="AF678" s="260"/>
      <c r="AG678" s="260"/>
      <c r="AH678" s="121"/>
      <c r="AI678" s="90"/>
      <c r="AJ678" s="90"/>
      <c r="AK678" s="90"/>
      <c r="AL678" s="121"/>
      <c r="AM678" s="262"/>
      <c r="AN678" s="252"/>
      <c r="AO678" s="252"/>
      <c r="AP678" s="263"/>
      <c r="AQ678" s="264"/>
      <c r="AR678" s="252"/>
      <c r="AS678" s="252"/>
      <c r="AT678" s="252"/>
      <c r="AU678" s="252"/>
      <c r="AV678" s="263"/>
      <c r="AW678" s="557">
        <f t="shared" si="239"/>
        <v>0.97333333333333327</v>
      </c>
      <c r="AX678" s="551"/>
      <c r="AY678" s="167"/>
      <c r="AZ678" s="167"/>
      <c r="BA678" s="296"/>
      <c r="BB678" s="167"/>
    </row>
    <row r="679" spans="1:227" s="2" customFormat="1" ht="17.05" customHeight="1" x14ac:dyDescent="0.4">
      <c r="A679" s="868" t="s">
        <v>591</v>
      </c>
      <c r="B679" s="868" t="s">
        <v>592</v>
      </c>
      <c r="C679" s="876" t="s">
        <v>597</v>
      </c>
      <c r="D679" s="284" t="s">
        <v>607</v>
      </c>
      <c r="E679" s="285"/>
      <c r="F679" s="20"/>
      <c r="G679" s="21"/>
      <c r="H679" s="21"/>
      <c r="I679" s="124"/>
      <c r="J679" s="124"/>
      <c r="K679" s="252">
        <v>1.6846153846153844</v>
      </c>
      <c r="L679" s="520">
        <f t="shared" si="240"/>
        <v>0</v>
      </c>
      <c r="M679" s="521">
        <f t="shared" si="241"/>
        <v>0</v>
      </c>
      <c r="N679" s="504">
        <f t="shared" si="231"/>
        <v>5</v>
      </c>
      <c r="O679" s="684"/>
      <c r="P679" s="532">
        <v>0.71360369710000016</v>
      </c>
      <c r="Q679" s="227" t="s">
        <v>42</v>
      </c>
      <c r="R679" s="254"/>
      <c r="S679" s="305"/>
      <c r="T679" s="306"/>
      <c r="U679" s="90"/>
      <c r="V679" s="254"/>
      <c r="W679" s="254"/>
      <c r="X679" s="254"/>
      <c r="Y679" s="254"/>
      <c r="Z679" s="258">
        <v>3906.984375</v>
      </c>
      <c r="AA679" s="259"/>
      <c r="AB679" s="260"/>
      <c r="AC679" s="260"/>
      <c r="AD679" s="260"/>
      <c r="AE679" s="260"/>
      <c r="AF679" s="260"/>
      <c r="AG679" s="260"/>
      <c r="AH679" s="121"/>
      <c r="AI679" s="90"/>
      <c r="AJ679" s="90"/>
      <c r="AK679" s="90"/>
      <c r="AL679" s="121"/>
      <c r="AM679" s="262"/>
      <c r="AN679" s="252"/>
      <c r="AO679" s="252"/>
      <c r="AP679" s="263"/>
      <c r="AQ679" s="264"/>
      <c r="AR679" s="252"/>
      <c r="AS679" s="252"/>
      <c r="AT679" s="252"/>
      <c r="AU679" s="252"/>
      <c r="AV679" s="263"/>
      <c r="AW679" s="557">
        <f t="shared" si="239"/>
        <v>1.6846153846153844</v>
      </c>
      <c r="AX679" s="551"/>
      <c r="AY679" s="167"/>
      <c r="AZ679" s="167"/>
      <c r="BA679" s="296"/>
      <c r="BB679" s="167"/>
    </row>
    <row r="680" spans="1:227" s="2" customFormat="1" ht="17.05" customHeight="1" x14ac:dyDescent="0.4">
      <c r="A680" s="868" t="s">
        <v>591</v>
      </c>
      <c r="B680" s="868" t="s">
        <v>592</v>
      </c>
      <c r="C680" s="876" t="s">
        <v>597</v>
      </c>
      <c r="D680" s="284" t="s">
        <v>608</v>
      </c>
      <c r="E680" s="285"/>
      <c r="F680" s="20"/>
      <c r="G680" s="21"/>
      <c r="H680" s="21"/>
      <c r="I680" s="124"/>
      <c r="J680" s="124"/>
      <c r="K680" s="252">
        <v>1.46</v>
      </c>
      <c r="L680" s="520">
        <f t="shared" si="240"/>
        <v>0</v>
      </c>
      <c r="M680" s="521">
        <f t="shared" si="241"/>
        <v>0</v>
      </c>
      <c r="N680" s="504">
        <f t="shared" si="231"/>
        <v>5</v>
      </c>
      <c r="O680" s="684"/>
      <c r="P680" s="532">
        <v>1.1500548569943334</v>
      </c>
      <c r="Q680" s="227" t="s">
        <v>42</v>
      </c>
      <c r="R680" s="254"/>
      <c r="S680" s="305"/>
      <c r="T680" s="306"/>
      <c r="U680" s="90"/>
      <c r="V680" s="254"/>
      <c r="W680" s="254"/>
      <c r="X680" s="254"/>
      <c r="Y680" s="254"/>
      <c r="Z680" s="258">
        <v>6788.8906193459934</v>
      </c>
      <c r="AA680" s="259"/>
      <c r="AB680" s="260"/>
      <c r="AC680" s="260"/>
      <c r="AD680" s="260"/>
      <c r="AE680" s="260"/>
      <c r="AF680" s="260"/>
      <c r="AG680" s="260"/>
      <c r="AH680" s="121"/>
      <c r="AI680" s="90"/>
      <c r="AJ680" s="90"/>
      <c r="AK680" s="90"/>
      <c r="AL680" s="121"/>
      <c r="AM680" s="262"/>
      <c r="AN680" s="252"/>
      <c r="AO680" s="252"/>
      <c r="AP680" s="263"/>
      <c r="AQ680" s="264"/>
      <c r="AR680" s="252"/>
      <c r="AS680" s="252"/>
      <c r="AT680" s="252"/>
      <c r="AU680" s="252"/>
      <c r="AV680" s="263"/>
      <c r="AW680" s="557">
        <f t="shared" si="239"/>
        <v>1.46</v>
      </c>
      <c r="AX680" s="551"/>
      <c r="AY680" s="167"/>
      <c r="AZ680" s="167"/>
      <c r="BA680" s="296"/>
      <c r="BB680" s="167"/>
    </row>
    <row r="681" spans="1:227" s="2" customFormat="1" ht="17.05" customHeight="1" x14ac:dyDescent="0.4">
      <c r="A681" s="868" t="s">
        <v>591</v>
      </c>
      <c r="B681" s="868" t="s">
        <v>592</v>
      </c>
      <c r="C681" s="876" t="s">
        <v>597</v>
      </c>
      <c r="D681" s="284" t="s">
        <v>609</v>
      </c>
      <c r="E681" s="285"/>
      <c r="F681" s="629"/>
      <c r="G681" s="637"/>
      <c r="H681" s="637"/>
      <c r="I681" s="124"/>
      <c r="J681" s="124"/>
      <c r="K681" s="252">
        <v>0.48666666666666664</v>
      </c>
      <c r="L681" s="520">
        <f t="shared" si="240"/>
        <v>0</v>
      </c>
      <c r="M681" s="521">
        <f t="shared" si="241"/>
        <v>0</v>
      </c>
      <c r="N681" s="504">
        <f t="shared" si="231"/>
        <v>5</v>
      </c>
      <c r="O681" s="684"/>
      <c r="P681" s="532">
        <v>8.141584605582157E-2</v>
      </c>
      <c r="Q681" s="227" t="s">
        <v>42</v>
      </c>
      <c r="R681" s="254"/>
      <c r="S681" s="305"/>
      <c r="T681" s="306"/>
      <c r="U681" s="90"/>
      <c r="V681" s="254"/>
      <c r="W681" s="254"/>
      <c r="X681" s="254"/>
      <c r="Y681" s="254"/>
      <c r="Z681" s="258">
        <v>501.41773600000016</v>
      </c>
      <c r="AA681" s="259"/>
      <c r="AB681" s="260"/>
      <c r="AC681" s="260"/>
      <c r="AD681" s="260"/>
      <c r="AE681" s="260"/>
      <c r="AF681" s="260"/>
      <c r="AG681" s="260"/>
      <c r="AH681" s="121"/>
      <c r="AI681" s="90"/>
      <c r="AJ681" s="90"/>
      <c r="AK681" s="90"/>
      <c r="AL681" s="121"/>
      <c r="AM681" s="262"/>
      <c r="AN681" s="252"/>
      <c r="AO681" s="252"/>
      <c r="AP681" s="263"/>
      <c r="AQ681" s="264"/>
      <c r="AR681" s="252"/>
      <c r="AS681" s="252"/>
      <c r="AT681" s="252"/>
      <c r="AU681" s="252"/>
      <c r="AV681" s="263"/>
      <c r="AW681" s="557">
        <f t="shared" si="239"/>
        <v>0.48666666666666664</v>
      </c>
      <c r="AX681" s="551"/>
      <c r="AY681" s="167"/>
      <c r="AZ681" s="167"/>
      <c r="BA681" s="296"/>
      <c r="BB681" s="167"/>
    </row>
    <row r="682" spans="1:227" s="2" customFormat="1" ht="17.05" customHeight="1" x14ac:dyDescent="0.4">
      <c r="A682" s="868" t="s">
        <v>591</v>
      </c>
      <c r="B682" s="868" t="s">
        <v>592</v>
      </c>
      <c r="C682" s="876" t="s">
        <v>597</v>
      </c>
      <c r="D682" s="284" t="s">
        <v>610</v>
      </c>
      <c r="E682" s="1347"/>
      <c r="F682" s="270"/>
      <c r="G682" s="271"/>
      <c r="H682" s="271"/>
      <c r="I682" s="271"/>
      <c r="J682" s="271"/>
      <c r="K682" s="272">
        <v>0.81759999999999999</v>
      </c>
      <c r="L682" s="524">
        <f t="shared" si="240"/>
        <v>0</v>
      </c>
      <c r="M682" s="525">
        <f t="shared" si="241"/>
        <v>0</v>
      </c>
      <c r="N682" s="465">
        <f t="shared" si="231"/>
        <v>5</v>
      </c>
      <c r="O682" s="1029"/>
      <c r="P682" s="533">
        <v>0.74058540383428284</v>
      </c>
      <c r="Q682" s="273" t="s">
        <v>42</v>
      </c>
      <c r="R682" s="274"/>
      <c r="S682" s="275"/>
      <c r="T682" s="276"/>
      <c r="U682" s="111"/>
      <c r="V682" s="274"/>
      <c r="W682" s="274"/>
      <c r="X682" s="274"/>
      <c r="Y682" s="274"/>
      <c r="Z682" s="277">
        <v>7397.1056640000006</v>
      </c>
      <c r="AA682" s="278"/>
      <c r="AB682" s="279"/>
      <c r="AC682" s="279"/>
      <c r="AD682" s="279"/>
      <c r="AE682" s="279"/>
      <c r="AF682" s="279"/>
      <c r="AG682" s="279"/>
      <c r="AH682" s="280"/>
      <c r="AI682" s="111"/>
      <c r="AJ682" s="111"/>
      <c r="AK682" s="111"/>
      <c r="AL682" s="280"/>
      <c r="AM682" s="281"/>
      <c r="AN682" s="272"/>
      <c r="AO682" s="272"/>
      <c r="AP682" s="282"/>
      <c r="AQ682" s="283"/>
      <c r="AR682" s="272"/>
      <c r="AS682" s="272"/>
      <c r="AT682" s="272"/>
      <c r="AU682" s="272"/>
      <c r="AV682" s="282"/>
      <c r="AW682" s="558">
        <f t="shared" si="239"/>
        <v>0.81759999999999999</v>
      </c>
      <c r="AX682" s="552"/>
      <c r="AY682" s="167"/>
      <c r="AZ682" s="167"/>
      <c r="BA682" s="167"/>
      <c r="BB682" s="167"/>
    </row>
    <row r="683" spans="1:227" s="2" customFormat="1" ht="17.05" customHeight="1" x14ac:dyDescent="0.4">
      <c r="A683" s="868" t="s">
        <v>198</v>
      </c>
      <c r="B683" s="868" t="s">
        <v>238</v>
      </c>
      <c r="C683" s="1130" t="s">
        <v>268</v>
      </c>
      <c r="D683" s="16" t="s">
        <v>269</v>
      </c>
      <c r="E683" s="19"/>
      <c r="F683" s="82"/>
      <c r="G683" s="83">
        <v>0.11</v>
      </c>
      <c r="H683" s="83"/>
      <c r="I683" s="177"/>
      <c r="J683" s="177"/>
      <c r="K683" s="179">
        <f>SUM(F683:H683)</f>
        <v>0.11</v>
      </c>
      <c r="L683" s="518">
        <f t="shared" si="240"/>
        <v>0</v>
      </c>
      <c r="M683" s="667">
        <f t="shared" si="241"/>
        <v>100</v>
      </c>
      <c r="N683" s="348">
        <f t="shared" si="231"/>
        <v>2</v>
      </c>
      <c r="O683" s="58"/>
      <c r="P683" s="177">
        <v>0.17299999999999999</v>
      </c>
      <c r="Q683" s="222"/>
      <c r="R683" s="222" t="s">
        <v>42</v>
      </c>
      <c r="S683" s="220">
        <v>61.3</v>
      </c>
      <c r="T683" s="220">
        <v>0.107</v>
      </c>
      <c r="U683" s="368">
        <v>57</v>
      </c>
      <c r="V683" s="58">
        <v>75.540000000000006</v>
      </c>
      <c r="W683" s="368">
        <v>57</v>
      </c>
      <c r="X683" s="58">
        <v>75.540000000000006</v>
      </c>
      <c r="Y683" s="58"/>
      <c r="Z683" s="743">
        <v>1045</v>
      </c>
      <c r="AA683" s="234">
        <v>453.56229927246505</v>
      </c>
      <c r="AB683" s="763">
        <f>O683/AA683*1000000/365*1000</f>
        <v>0</v>
      </c>
      <c r="AC683" s="209"/>
      <c r="AD683" s="209"/>
      <c r="AE683" s="613"/>
      <c r="AF683" s="209"/>
      <c r="AG683" s="209"/>
      <c r="AH683" s="210"/>
      <c r="AI683" s="209"/>
      <c r="AJ683" s="209"/>
      <c r="AK683" s="209"/>
      <c r="AL683" s="210"/>
      <c r="AM683" s="179">
        <f>K683</f>
        <v>0.11</v>
      </c>
      <c r="AN683" s="177">
        <v>0.1</v>
      </c>
      <c r="AO683" s="177">
        <v>0.10299999999999999</v>
      </c>
      <c r="AP683" s="177">
        <v>0.109</v>
      </c>
      <c r="AQ683" s="178">
        <v>0.115</v>
      </c>
      <c r="AR683" s="179">
        <f>AN683</f>
        <v>0.1</v>
      </c>
      <c r="AS683" s="177">
        <v>0.106</v>
      </c>
      <c r="AT683" s="179">
        <f>AVERAGE(AS683,AV683)</f>
        <v>0.11199999999999999</v>
      </c>
      <c r="AU683" s="179"/>
      <c r="AV683" s="177">
        <v>0.11799999999999999</v>
      </c>
      <c r="AW683" s="177"/>
      <c r="AX683" s="546">
        <v>0.13</v>
      </c>
      <c r="AY683" s="832">
        <v>-0.02</v>
      </c>
      <c r="AZ683" s="164"/>
      <c r="BA683" s="165"/>
      <c r="BB683" s="167"/>
      <c r="BC683" s="120"/>
      <c r="BD683" s="90"/>
      <c r="BE683" s="90"/>
      <c r="BF683" s="90"/>
      <c r="BG683" s="90"/>
      <c r="BH683" s="90"/>
      <c r="BI683" s="90"/>
      <c r="BJ683" s="90"/>
      <c r="BK683" s="90"/>
      <c r="BL683" s="90"/>
      <c r="BM683" s="167"/>
      <c r="BN683" s="167"/>
      <c r="BO683" s="167"/>
      <c r="BP683" s="167"/>
      <c r="BQ683" s="167"/>
      <c r="BR683" s="167"/>
      <c r="BS683" s="167"/>
      <c r="BT683" s="167"/>
      <c r="BU683" s="167"/>
      <c r="BV683" s="167"/>
      <c r="BW683" s="167"/>
      <c r="BX683" s="167"/>
      <c r="BY683" s="167"/>
      <c r="BZ683" s="167"/>
      <c r="CA683" s="167"/>
      <c r="CB683" s="167"/>
      <c r="CC683" s="167"/>
      <c r="CD683" s="167"/>
      <c r="CE683" s="167"/>
      <c r="CF683" s="167"/>
      <c r="CG683" s="167"/>
      <c r="CH683" s="167"/>
      <c r="CI683" s="167"/>
      <c r="CJ683" s="167"/>
      <c r="CK683" s="167"/>
      <c r="CL683" s="167"/>
      <c r="CM683" s="167"/>
      <c r="CN683" s="167"/>
      <c r="CO683" s="167"/>
      <c r="CP683" s="167"/>
      <c r="CQ683" s="167"/>
      <c r="CR683" s="167"/>
      <c r="CS683" s="167"/>
      <c r="CT683" s="167"/>
      <c r="CU683" s="167"/>
      <c r="CV683" s="167"/>
      <c r="CW683" s="167"/>
      <c r="CX683" s="167"/>
      <c r="CY683" s="167"/>
      <c r="CZ683" s="167"/>
      <c r="DA683" s="167"/>
      <c r="DB683" s="167"/>
      <c r="DC683" s="167"/>
      <c r="DD683" s="167"/>
      <c r="DE683" s="167"/>
      <c r="DF683" s="167"/>
      <c r="DG683" s="167"/>
      <c r="DH683" s="167"/>
      <c r="DI683" s="167"/>
      <c r="DJ683" s="167"/>
      <c r="DK683" s="167"/>
      <c r="DL683" s="167"/>
      <c r="DM683" s="167"/>
      <c r="DN683" s="167"/>
      <c r="DO683" s="167"/>
      <c r="DP683" s="167"/>
      <c r="DQ683" s="167"/>
      <c r="DR683" s="167"/>
      <c r="DS683" s="167"/>
      <c r="DT683" s="167"/>
      <c r="DU683" s="167"/>
      <c r="DV683" s="167"/>
      <c r="DW683" s="167"/>
      <c r="DX683" s="167"/>
      <c r="DY683" s="167"/>
      <c r="DZ683" s="167"/>
      <c r="EA683" s="167"/>
      <c r="EB683" s="167"/>
      <c r="EC683" s="167"/>
      <c r="ED683" s="167"/>
      <c r="EE683" s="167"/>
      <c r="EF683" s="167"/>
      <c r="EG683" s="167"/>
      <c r="EH683" s="167"/>
      <c r="EI683" s="167"/>
      <c r="EJ683" s="167"/>
      <c r="EK683" s="167"/>
      <c r="EL683" s="167"/>
      <c r="EM683" s="167"/>
      <c r="EN683" s="167"/>
      <c r="EO683" s="167"/>
      <c r="EP683" s="167"/>
      <c r="EQ683" s="167"/>
      <c r="ER683" s="167"/>
      <c r="ES683" s="167"/>
      <c r="ET683" s="167"/>
      <c r="EU683" s="167"/>
      <c r="EV683" s="167"/>
      <c r="EW683" s="167"/>
      <c r="EX683" s="167"/>
      <c r="EY683" s="167"/>
      <c r="EZ683" s="167"/>
      <c r="FA683" s="167"/>
      <c r="FB683" s="167"/>
      <c r="FC683" s="167"/>
      <c r="FD683" s="167"/>
      <c r="FE683" s="167"/>
      <c r="FF683" s="167"/>
      <c r="FG683" s="167"/>
      <c r="FH683" s="167"/>
      <c r="FI683" s="167"/>
      <c r="FJ683" s="167"/>
      <c r="FK683" s="167"/>
      <c r="FL683" s="167"/>
      <c r="FM683" s="167"/>
      <c r="FN683" s="167"/>
      <c r="FO683" s="167"/>
      <c r="FP683" s="167"/>
      <c r="FQ683" s="167"/>
      <c r="FR683" s="167"/>
      <c r="FS683" s="167"/>
      <c r="FT683" s="167"/>
      <c r="FU683" s="167"/>
      <c r="FV683" s="167"/>
      <c r="FW683" s="167"/>
      <c r="FX683" s="167"/>
      <c r="FY683" s="167"/>
      <c r="FZ683" s="167"/>
      <c r="GA683" s="167"/>
      <c r="GB683" s="167"/>
      <c r="GC683" s="167"/>
      <c r="GD683" s="167"/>
      <c r="GE683" s="167"/>
      <c r="GF683" s="167"/>
      <c r="GG683" s="167"/>
      <c r="GH683" s="167"/>
      <c r="GI683" s="167"/>
      <c r="GJ683" s="167"/>
      <c r="GK683" s="167"/>
      <c r="GL683" s="167"/>
      <c r="GM683" s="167"/>
      <c r="GN683" s="167"/>
      <c r="GO683" s="167"/>
      <c r="GP683" s="167"/>
      <c r="GQ683" s="167"/>
      <c r="GR683" s="167"/>
      <c r="GS683" s="167"/>
      <c r="GT683" s="167"/>
      <c r="GU683" s="167"/>
      <c r="GV683" s="167"/>
      <c r="GW683" s="167"/>
      <c r="GX683" s="167"/>
      <c r="GY683" s="167"/>
      <c r="GZ683" s="167"/>
      <c r="HA683" s="167"/>
      <c r="HB683" s="167"/>
      <c r="HC683" s="167"/>
      <c r="HD683" s="167"/>
      <c r="HE683" s="167"/>
      <c r="HF683" s="167"/>
      <c r="HG683" s="167"/>
      <c r="HH683" s="167"/>
      <c r="HI683" s="167"/>
      <c r="HJ683" s="167"/>
      <c r="HK683" s="167"/>
      <c r="HL683" s="167"/>
      <c r="HM683" s="167"/>
      <c r="HN683" s="167"/>
      <c r="HO683" s="167"/>
      <c r="HP683" s="167"/>
      <c r="HQ683" s="167"/>
      <c r="HR683" s="167"/>
      <c r="HS683" s="167"/>
    </row>
    <row r="684" spans="1:227" s="2" customFormat="1" ht="17.05" customHeight="1" x14ac:dyDescent="0.4">
      <c r="A684" s="868" t="s">
        <v>198</v>
      </c>
      <c r="B684" s="868" t="s">
        <v>238</v>
      </c>
      <c r="C684" s="1130" t="s">
        <v>268</v>
      </c>
      <c r="D684" s="16" t="s">
        <v>270</v>
      </c>
      <c r="E684" s="19"/>
      <c r="F684" s="54"/>
      <c r="G684" s="43">
        <v>3.65</v>
      </c>
      <c r="H684" s="43"/>
      <c r="I684" s="177"/>
      <c r="J684" s="177"/>
      <c r="K684" s="179">
        <f>SUM(F684:H684)</f>
        <v>3.65</v>
      </c>
      <c r="L684" s="518">
        <f t="shared" si="240"/>
        <v>0</v>
      </c>
      <c r="M684" s="667">
        <f t="shared" si="241"/>
        <v>100</v>
      </c>
      <c r="N684" s="504">
        <f t="shared" si="231"/>
        <v>2</v>
      </c>
      <c r="O684" s="58"/>
      <c r="P684" s="177">
        <v>3.67</v>
      </c>
      <c r="Q684" s="222" t="s">
        <v>42</v>
      </c>
      <c r="R684" s="58"/>
      <c r="S684" s="220" t="s">
        <v>202</v>
      </c>
      <c r="T684" s="220" t="s">
        <v>202</v>
      </c>
      <c r="U684" s="368">
        <v>57</v>
      </c>
      <c r="V684" s="58">
        <f>AVERAGE(68.45,73.92)</f>
        <v>71.185000000000002</v>
      </c>
      <c r="W684" s="368">
        <v>57</v>
      </c>
      <c r="X684" s="58">
        <f>AVERAGE(68.45,73.92)</f>
        <v>71.185000000000002</v>
      </c>
      <c r="Y684" s="58">
        <f>AVERAGE(22.9,28.1)</f>
        <v>25.5</v>
      </c>
      <c r="Z684" s="743">
        <v>51759</v>
      </c>
      <c r="AA684" s="234">
        <v>194.26176163658391</v>
      </c>
      <c r="AB684" s="763">
        <f>O684/AA684*1000000/365*1000</f>
        <v>0</v>
      </c>
      <c r="AC684" s="209"/>
      <c r="AD684" s="209"/>
      <c r="AE684" s="613"/>
      <c r="AF684" s="209"/>
      <c r="AG684" s="209"/>
      <c r="AH684" s="210"/>
      <c r="AI684" s="209"/>
      <c r="AJ684" s="209"/>
      <c r="AK684" s="209"/>
      <c r="AL684" s="210"/>
      <c r="AM684" s="179">
        <f>K684</f>
        <v>3.65</v>
      </c>
      <c r="AN684" s="177">
        <v>3.67</v>
      </c>
      <c r="AO684" s="177">
        <v>3.67</v>
      </c>
      <c r="AP684" s="177">
        <v>3.67</v>
      </c>
      <c r="AQ684" s="178">
        <v>3.67</v>
      </c>
      <c r="AR684" s="179">
        <f>AN684</f>
        <v>3.67</v>
      </c>
      <c r="AS684" s="177">
        <v>3.9159999999999999</v>
      </c>
      <c r="AT684" s="179">
        <f>AVERAGE(AS684,AV684)</f>
        <v>4.016</v>
      </c>
      <c r="AU684" s="179"/>
      <c r="AV684" s="177">
        <v>4.1159999999999997</v>
      </c>
      <c r="AW684" s="177"/>
      <c r="AX684" s="546">
        <v>4.22</v>
      </c>
      <c r="AY684" s="832">
        <v>-0.56999999999999995</v>
      </c>
      <c r="AZ684" s="164"/>
      <c r="BA684" s="165"/>
      <c r="BB684" s="167"/>
      <c r="BC684" s="120"/>
      <c r="BD684" s="90"/>
      <c r="BE684" s="90"/>
      <c r="BF684" s="90"/>
      <c r="BG684" s="90"/>
      <c r="BH684" s="90"/>
      <c r="BI684" s="90"/>
      <c r="BJ684" s="90"/>
      <c r="BK684" s="90"/>
      <c r="BL684" s="90"/>
      <c r="BM684" s="167"/>
      <c r="BN684" s="167"/>
      <c r="BO684" s="167"/>
      <c r="BP684" s="167"/>
      <c r="BQ684" s="167"/>
      <c r="BR684" s="167"/>
      <c r="BS684" s="167"/>
      <c r="BT684" s="167"/>
      <c r="BU684" s="167"/>
      <c r="BV684" s="167"/>
      <c r="BW684" s="167"/>
      <c r="BX684" s="167"/>
      <c r="BY684" s="167"/>
      <c r="BZ684" s="167"/>
      <c r="CA684" s="167"/>
      <c r="CB684" s="167"/>
      <c r="CC684" s="167"/>
      <c r="CD684" s="167"/>
      <c r="CE684" s="167"/>
      <c r="CF684" s="167"/>
      <c r="CG684" s="167"/>
      <c r="CH684" s="167"/>
      <c r="CI684" s="167"/>
      <c r="CJ684" s="167"/>
      <c r="CK684" s="167"/>
      <c r="CL684" s="167"/>
      <c r="CM684" s="167"/>
      <c r="CN684" s="167"/>
      <c r="CO684" s="167"/>
      <c r="CP684" s="167"/>
      <c r="CQ684" s="167"/>
      <c r="CR684" s="167"/>
      <c r="CS684" s="167"/>
      <c r="CT684" s="167"/>
      <c r="CU684" s="167"/>
      <c r="CV684" s="167"/>
      <c r="CW684" s="167"/>
      <c r="CX684" s="167"/>
      <c r="CY684" s="167"/>
      <c r="CZ684" s="167"/>
      <c r="DA684" s="167"/>
      <c r="DB684" s="167"/>
      <c r="DC684" s="167"/>
      <c r="DD684" s="167"/>
      <c r="DE684" s="167"/>
      <c r="DF684" s="167"/>
      <c r="DG684" s="167"/>
      <c r="DH684" s="167"/>
      <c r="DI684" s="167"/>
      <c r="DJ684" s="167"/>
      <c r="DK684" s="167"/>
      <c r="DL684" s="167"/>
      <c r="DM684" s="167"/>
      <c r="DN684" s="167"/>
      <c r="DO684" s="167"/>
      <c r="DP684" s="167"/>
      <c r="DQ684" s="167"/>
      <c r="DR684" s="167"/>
      <c r="DS684" s="167"/>
      <c r="DT684" s="167"/>
      <c r="DU684" s="167"/>
      <c r="DV684" s="167"/>
      <c r="DW684" s="167"/>
      <c r="DX684" s="167"/>
      <c r="DY684" s="167"/>
      <c r="DZ684" s="167"/>
      <c r="EA684" s="167"/>
      <c r="EB684" s="167"/>
      <c r="EC684" s="167"/>
      <c r="ED684" s="167"/>
      <c r="EE684" s="167"/>
      <c r="EF684" s="167"/>
      <c r="EG684" s="167"/>
      <c r="EH684" s="167"/>
      <c r="EI684" s="167"/>
      <c r="EJ684" s="167"/>
      <c r="EK684" s="167"/>
      <c r="EL684" s="167"/>
      <c r="EM684" s="167"/>
      <c r="EN684" s="167"/>
      <c r="EO684" s="167"/>
      <c r="EP684" s="167"/>
      <c r="EQ684" s="167"/>
      <c r="ER684" s="167"/>
      <c r="ES684" s="167"/>
      <c r="ET684" s="167"/>
      <c r="EU684" s="167"/>
      <c r="EV684" s="167"/>
      <c r="EW684" s="167"/>
      <c r="EX684" s="167"/>
      <c r="EY684" s="167"/>
      <c r="EZ684" s="167"/>
      <c r="FA684" s="167"/>
      <c r="FB684" s="167"/>
      <c r="FC684" s="167"/>
      <c r="FD684" s="167"/>
      <c r="FE684" s="167"/>
      <c r="FF684" s="167"/>
      <c r="FG684" s="167"/>
      <c r="FH684" s="167"/>
      <c r="FI684" s="167"/>
      <c r="FJ684" s="167"/>
      <c r="FK684" s="167"/>
      <c r="FL684" s="167"/>
      <c r="FM684" s="167"/>
      <c r="FN684" s="167"/>
      <c r="FO684" s="167"/>
      <c r="FP684" s="167"/>
      <c r="FQ684" s="167"/>
      <c r="FR684" s="167"/>
      <c r="FS684" s="167"/>
      <c r="FT684" s="167"/>
      <c r="FU684" s="167"/>
      <c r="FV684" s="167"/>
      <c r="FW684" s="167"/>
      <c r="FX684" s="167"/>
      <c r="FY684" s="167"/>
      <c r="FZ684" s="167"/>
      <c r="GA684" s="167"/>
      <c r="GB684" s="167"/>
      <c r="GC684" s="167"/>
      <c r="GD684" s="167"/>
      <c r="GE684" s="167"/>
      <c r="GF684" s="167"/>
      <c r="GG684" s="167"/>
      <c r="GH684" s="167"/>
      <c r="GI684" s="167"/>
      <c r="GJ684" s="167"/>
      <c r="GK684" s="167"/>
      <c r="GL684" s="167"/>
      <c r="GM684" s="167"/>
      <c r="GN684" s="167"/>
      <c r="GO684" s="167"/>
      <c r="GP684" s="167"/>
      <c r="GQ684" s="167"/>
      <c r="GR684" s="167"/>
      <c r="GS684" s="167"/>
      <c r="GT684" s="167"/>
      <c r="GU684" s="167"/>
      <c r="GV684" s="167"/>
      <c r="GW684" s="167"/>
      <c r="GX684" s="167"/>
      <c r="GY684" s="167"/>
      <c r="GZ684" s="167"/>
      <c r="HA684" s="167"/>
      <c r="HB684" s="167"/>
      <c r="HC684" s="167"/>
      <c r="HD684" s="167"/>
      <c r="HE684" s="167"/>
      <c r="HF684" s="167"/>
      <c r="HG684" s="167"/>
      <c r="HH684" s="167"/>
      <c r="HI684" s="167"/>
      <c r="HJ684" s="167"/>
      <c r="HK684" s="167"/>
      <c r="HL684" s="167"/>
      <c r="HM684" s="167"/>
      <c r="HN684" s="167"/>
      <c r="HO684" s="167"/>
      <c r="HP684" s="167"/>
      <c r="HQ684" s="167"/>
      <c r="HR684" s="167"/>
      <c r="HS684" s="167"/>
    </row>
    <row r="685" spans="1:227" s="2" customFormat="1" ht="17.05" customHeight="1" x14ac:dyDescent="0.4">
      <c r="A685" s="868" t="s">
        <v>198</v>
      </c>
      <c r="B685" s="868" t="s">
        <v>238</v>
      </c>
      <c r="C685" s="1130" t="s">
        <v>268</v>
      </c>
      <c r="D685" s="16" t="s">
        <v>271</v>
      </c>
      <c r="E685" s="19"/>
      <c r="F685" s="54"/>
      <c r="G685" s="43">
        <v>1.68</v>
      </c>
      <c r="H685" s="43"/>
      <c r="I685" s="177"/>
      <c r="J685" s="177"/>
      <c r="K685" s="179">
        <f>SUM(F685:H685)</f>
        <v>1.68</v>
      </c>
      <c r="L685" s="518">
        <f t="shared" si="240"/>
        <v>0</v>
      </c>
      <c r="M685" s="667">
        <f t="shared" si="241"/>
        <v>100</v>
      </c>
      <c r="N685" s="504">
        <f t="shared" si="231"/>
        <v>2</v>
      </c>
      <c r="O685" s="58"/>
      <c r="P685" s="177">
        <v>3.113</v>
      </c>
      <c r="Q685" s="222" t="s">
        <v>42</v>
      </c>
      <c r="R685" s="58"/>
      <c r="S685" s="220" t="s">
        <v>202</v>
      </c>
      <c r="T685" s="220" t="s">
        <v>202</v>
      </c>
      <c r="U685" s="368">
        <v>57</v>
      </c>
      <c r="V685" s="58">
        <f>AVERAGE(75.02,78.78)</f>
        <v>76.900000000000006</v>
      </c>
      <c r="W685" s="368">
        <v>57</v>
      </c>
      <c r="X685" s="58">
        <f>AVERAGE(75.02,78.78)</f>
        <v>76.900000000000006</v>
      </c>
      <c r="Y685" s="58">
        <f>AVERAGE(62.4,57.8)</f>
        <v>60.099999999999994</v>
      </c>
      <c r="Z685" s="743">
        <v>49206</v>
      </c>
      <c r="AA685" s="234">
        <v>173.32778773498498</v>
      </c>
      <c r="AB685" s="763">
        <f>O685/AA685*1000000/365*1000</f>
        <v>0</v>
      </c>
      <c r="AC685" s="174"/>
      <c r="AD685" s="174"/>
      <c r="AE685" s="364"/>
      <c r="AF685" s="174"/>
      <c r="AG685" s="174"/>
      <c r="AH685" s="175"/>
      <c r="AI685" s="174"/>
      <c r="AJ685" s="174"/>
      <c r="AK685" s="174"/>
      <c r="AL685" s="175"/>
      <c r="AM685" s="179">
        <f>K685</f>
        <v>1.68</v>
      </c>
      <c r="AN685" s="177">
        <v>3.113</v>
      </c>
      <c r="AO685" s="177">
        <v>3.113</v>
      </c>
      <c r="AP685" s="177">
        <v>3.113</v>
      </c>
      <c r="AQ685" s="178">
        <v>3.113</v>
      </c>
      <c r="AR685" s="179">
        <f>AN685</f>
        <v>3.113</v>
      </c>
      <c r="AS685" s="177">
        <v>3.2549999999999999</v>
      </c>
      <c r="AT685" s="179">
        <f>AVERAGE(AS685,AV685)</f>
        <v>3.3384999999999998</v>
      </c>
      <c r="AU685" s="179"/>
      <c r="AV685" s="177">
        <v>3.4220000000000002</v>
      </c>
      <c r="AW685" s="177"/>
      <c r="AX685" s="546">
        <v>3.508</v>
      </c>
      <c r="AY685" s="828">
        <v>-1.8280000000000001</v>
      </c>
      <c r="AZ685" s="164"/>
      <c r="BA685" s="165"/>
      <c r="BB685" s="167"/>
      <c r="BC685" s="120"/>
      <c r="BD685" s="90"/>
      <c r="BE685" s="90"/>
      <c r="BF685" s="90"/>
      <c r="BG685" s="90"/>
      <c r="BH685" s="90"/>
      <c r="BI685" s="90"/>
      <c r="BJ685" s="90"/>
      <c r="BK685" s="90"/>
      <c r="BL685" s="90"/>
      <c r="BM685" s="167"/>
      <c r="BN685" s="167"/>
      <c r="BO685" s="167"/>
      <c r="BP685" s="167"/>
      <c r="BQ685" s="167"/>
      <c r="BR685" s="167"/>
      <c r="BS685" s="167"/>
      <c r="BT685" s="167"/>
      <c r="BU685" s="167"/>
      <c r="BV685" s="167"/>
      <c r="BW685" s="167"/>
      <c r="BX685" s="167"/>
      <c r="BY685" s="167"/>
      <c r="BZ685" s="167"/>
      <c r="CA685" s="167"/>
      <c r="CB685" s="167"/>
      <c r="CC685" s="167"/>
      <c r="CD685" s="167"/>
      <c r="CE685" s="167"/>
      <c r="CF685" s="167"/>
      <c r="CG685" s="167"/>
      <c r="CH685" s="167"/>
      <c r="CI685" s="167"/>
      <c r="CJ685" s="167"/>
      <c r="CK685" s="167"/>
      <c r="CL685" s="167"/>
      <c r="CM685" s="167"/>
      <c r="CN685" s="167"/>
      <c r="CO685" s="167"/>
      <c r="CP685" s="167"/>
      <c r="CQ685" s="167"/>
      <c r="CR685" s="167"/>
      <c r="CS685" s="167"/>
      <c r="CT685" s="167"/>
      <c r="CU685" s="167"/>
      <c r="CV685" s="167"/>
      <c r="CW685" s="167"/>
      <c r="CX685" s="167"/>
      <c r="CY685" s="167"/>
      <c r="CZ685" s="167"/>
      <c r="DA685" s="167"/>
      <c r="DB685" s="167"/>
      <c r="DC685" s="167"/>
      <c r="DD685" s="167"/>
      <c r="DE685" s="167"/>
      <c r="DF685" s="167"/>
      <c r="DG685" s="167"/>
      <c r="DH685" s="167"/>
      <c r="DI685" s="167"/>
      <c r="DJ685" s="167"/>
      <c r="DK685" s="167"/>
      <c r="DL685" s="167"/>
      <c r="DM685" s="167"/>
      <c r="DN685" s="167"/>
      <c r="DO685" s="167"/>
      <c r="DP685" s="167"/>
      <c r="DQ685" s="167"/>
      <c r="DR685" s="167"/>
      <c r="DS685" s="167"/>
      <c r="DT685" s="167"/>
      <c r="DU685" s="167"/>
      <c r="DV685" s="167"/>
      <c r="DW685" s="167"/>
      <c r="DX685" s="167"/>
      <c r="DY685" s="167"/>
      <c r="DZ685" s="167"/>
      <c r="EA685" s="167"/>
      <c r="EB685" s="167"/>
      <c r="EC685" s="167"/>
      <c r="ED685" s="167"/>
      <c r="EE685" s="167"/>
      <c r="EF685" s="167"/>
      <c r="EG685" s="167"/>
      <c r="EH685" s="167"/>
      <c r="EI685" s="167"/>
      <c r="EJ685" s="167"/>
      <c r="EK685" s="167"/>
      <c r="EL685" s="167"/>
      <c r="EM685" s="167"/>
      <c r="EN685" s="167"/>
      <c r="EO685" s="167"/>
      <c r="EP685" s="167"/>
      <c r="EQ685" s="167"/>
      <c r="ER685" s="167"/>
      <c r="ES685" s="167"/>
      <c r="ET685" s="167"/>
      <c r="EU685" s="167"/>
      <c r="EV685" s="167"/>
      <c r="EW685" s="167"/>
      <c r="EX685" s="167"/>
      <c r="EY685" s="167"/>
      <c r="EZ685" s="167"/>
      <c r="FA685" s="167"/>
      <c r="FB685" s="167"/>
      <c r="FC685" s="167"/>
      <c r="FD685" s="167"/>
      <c r="FE685" s="167"/>
      <c r="FF685" s="167"/>
      <c r="FG685" s="167"/>
      <c r="FH685" s="167"/>
      <c r="FI685" s="167"/>
      <c r="FJ685" s="167"/>
      <c r="FK685" s="167"/>
      <c r="FL685" s="167"/>
      <c r="FM685" s="167"/>
      <c r="FN685" s="167"/>
      <c r="FO685" s="167"/>
      <c r="FP685" s="167"/>
      <c r="FQ685" s="167"/>
      <c r="FR685" s="167"/>
      <c r="FS685" s="167"/>
      <c r="FT685" s="167"/>
      <c r="FU685" s="167"/>
      <c r="FV685" s="167"/>
      <c r="FW685" s="167"/>
      <c r="FX685" s="167"/>
      <c r="FY685" s="167"/>
      <c r="FZ685" s="167"/>
      <c r="GA685" s="167"/>
      <c r="GB685" s="167"/>
      <c r="GC685" s="167"/>
      <c r="GD685" s="167"/>
      <c r="GE685" s="167"/>
      <c r="GF685" s="167"/>
      <c r="GG685" s="167"/>
      <c r="GH685" s="167"/>
      <c r="GI685" s="167"/>
      <c r="GJ685" s="167"/>
      <c r="GK685" s="167"/>
      <c r="GL685" s="167"/>
      <c r="GM685" s="167"/>
      <c r="GN685" s="167"/>
      <c r="GO685" s="167"/>
      <c r="GP685" s="167"/>
      <c r="GQ685" s="167"/>
      <c r="GR685" s="167"/>
      <c r="GS685" s="167"/>
      <c r="GT685" s="167"/>
      <c r="GU685" s="167"/>
      <c r="GV685" s="167"/>
      <c r="GW685" s="167"/>
      <c r="GX685" s="167"/>
      <c r="GY685" s="167"/>
      <c r="GZ685" s="167"/>
      <c r="HA685" s="167"/>
      <c r="HB685" s="167"/>
      <c r="HC685" s="167"/>
      <c r="HD685" s="167"/>
      <c r="HE685" s="167"/>
      <c r="HF685" s="167"/>
      <c r="HG685" s="167"/>
      <c r="HH685" s="167"/>
      <c r="HI685" s="167"/>
      <c r="HJ685" s="167"/>
      <c r="HK685" s="167"/>
      <c r="HL685" s="167"/>
      <c r="HM685" s="167"/>
      <c r="HN685" s="167"/>
      <c r="HO685" s="167"/>
      <c r="HP685" s="167"/>
      <c r="HQ685" s="167"/>
      <c r="HR685" s="167"/>
      <c r="HS685" s="167"/>
    </row>
    <row r="686" spans="1:227" s="2" customFormat="1" ht="17.05" customHeight="1" x14ac:dyDescent="0.4">
      <c r="A686" s="868" t="s">
        <v>198</v>
      </c>
      <c r="B686" s="868" t="s">
        <v>238</v>
      </c>
      <c r="C686" s="601" t="s">
        <v>268</v>
      </c>
      <c r="D686" s="16" t="s">
        <v>272</v>
      </c>
      <c r="E686" s="19"/>
      <c r="F686" s="54"/>
      <c r="G686" s="43">
        <v>0.35</v>
      </c>
      <c r="H686" s="43"/>
      <c r="I686" s="177"/>
      <c r="J686" s="177"/>
      <c r="K686" s="179">
        <f>SUM(F686:H686)</f>
        <v>0.35</v>
      </c>
      <c r="L686" s="518">
        <f t="shared" si="240"/>
        <v>0</v>
      </c>
      <c r="M686" s="667">
        <f t="shared" si="241"/>
        <v>100</v>
      </c>
      <c r="N686" s="504">
        <f t="shared" si="231"/>
        <v>2</v>
      </c>
      <c r="O686" s="58"/>
      <c r="P686" s="177">
        <v>0.94</v>
      </c>
      <c r="Q686" s="222" t="s">
        <v>42</v>
      </c>
      <c r="R686" s="58"/>
      <c r="S686" s="220" t="s">
        <v>202</v>
      </c>
      <c r="T686" s="220" t="s">
        <v>202</v>
      </c>
      <c r="U686" s="368">
        <v>57</v>
      </c>
      <c r="V686" s="58">
        <v>77.5</v>
      </c>
      <c r="W686" s="368">
        <v>57</v>
      </c>
      <c r="X686" s="58">
        <v>77.5</v>
      </c>
      <c r="Y686" s="58"/>
      <c r="Z686" s="743">
        <v>14258</v>
      </c>
      <c r="AA686" s="234">
        <v>180.62438390752027</v>
      </c>
      <c r="AB686" s="763">
        <f>O686/AA686*1000000/365*1000</f>
        <v>0</v>
      </c>
      <c r="AC686" s="174"/>
      <c r="AD686" s="174"/>
      <c r="AE686" s="364"/>
      <c r="AF686" s="174"/>
      <c r="AG686" s="174"/>
      <c r="AH686" s="210"/>
      <c r="AI686" s="209"/>
      <c r="AJ686" s="209"/>
      <c r="AK686" s="209"/>
      <c r="AL686" s="210"/>
      <c r="AM686" s="179">
        <f>K686</f>
        <v>0.35</v>
      </c>
      <c r="AN686" s="177">
        <v>0.94299999999999995</v>
      </c>
      <c r="AO686" s="177">
        <v>0.94299999999999995</v>
      </c>
      <c r="AP686" s="177">
        <v>0.94299999999999995</v>
      </c>
      <c r="AQ686" s="178">
        <v>0.94299999999999995</v>
      </c>
      <c r="AR686" s="179">
        <f>AN686</f>
        <v>0.94299999999999995</v>
      </c>
      <c r="AS686" s="177">
        <v>1.006</v>
      </c>
      <c r="AT686" s="179">
        <f>AVERAGE(AS686,AV686)</f>
        <v>1.0314999999999999</v>
      </c>
      <c r="AU686" s="179"/>
      <c r="AV686" s="177">
        <v>1.0569999999999999</v>
      </c>
      <c r="AW686" s="177"/>
      <c r="AX686" s="546">
        <v>1.0840000000000001</v>
      </c>
      <c r="AY686" s="828">
        <v>-0.73399999999999999</v>
      </c>
      <c r="AZ686" s="164"/>
      <c r="BA686" s="165"/>
      <c r="BB686" s="167"/>
      <c r="BC686" s="120"/>
      <c r="BD686" s="90"/>
      <c r="BE686" s="90"/>
      <c r="BF686" s="90"/>
      <c r="BG686" s="90"/>
      <c r="BH686" s="90"/>
      <c r="BI686" s="90"/>
      <c r="BJ686" s="90"/>
      <c r="BK686" s="90"/>
      <c r="BL686" s="90"/>
      <c r="BM686" s="167"/>
      <c r="BN686" s="167"/>
      <c r="BO686" s="167"/>
      <c r="BP686" s="167"/>
      <c r="BQ686" s="167"/>
      <c r="BR686" s="167"/>
      <c r="BS686" s="167"/>
      <c r="BT686" s="167"/>
      <c r="BU686" s="167"/>
      <c r="BV686" s="167"/>
      <c r="BW686" s="167"/>
      <c r="BX686" s="167"/>
      <c r="BY686" s="167"/>
      <c r="BZ686" s="167"/>
      <c r="CA686" s="167"/>
      <c r="CB686" s="167"/>
      <c r="CC686" s="167"/>
      <c r="CD686" s="167"/>
      <c r="CE686" s="167"/>
      <c r="CF686" s="167"/>
      <c r="CG686" s="167"/>
      <c r="CH686" s="167"/>
      <c r="CI686" s="167"/>
      <c r="CJ686" s="167"/>
      <c r="CK686" s="167"/>
      <c r="CL686" s="167"/>
      <c r="CM686" s="167"/>
      <c r="CN686" s="167"/>
      <c r="CO686" s="167"/>
      <c r="CP686" s="167"/>
      <c r="CQ686" s="167"/>
      <c r="CR686" s="167"/>
      <c r="CS686" s="167"/>
      <c r="CT686" s="167"/>
      <c r="CU686" s="167"/>
      <c r="CV686" s="167"/>
      <c r="CW686" s="167"/>
      <c r="CX686" s="167"/>
      <c r="CY686" s="167"/>
      <c r="CZ686" s="167"/>
      <c r="DA686" s="167"/>
      <c r="DB686" s="167"/>
      <c r="DC686" s="167"/>
      <c r="DD686" s="167"/>
      <c r="DE686" s="167"/>
      <c r="DF686" s="167"/>
      <c r="DG686" s="167"/>
      <c r="DH686" s="167"/>
      <c r="DI686" s="167"/>
      <c r="DJ686" s="167"/>
      <c r="DK686" s="167"/>
      <c r="DL686" s="167"/>
      <c r="DM686" s="167"/>
      <c r="DN686" s="167"/>
      <c r="DO686" s="167"/>
      <c r="DP686" s="167"/>
      <c r="DQ686" s="167"/>
      <c r="DR686" s="167"/>
      <c r="DS686" s="167"/>
      <c r="DT686" s="167"/>
      <c r="DU686" s="167"/>
      <c r="DV686" s="167"/>
      <c r="DW686" s="167"/>
      <c r="DX686" s="167"/>
      <c r="DY686" s="167"/>
      <c r="DZ686" s="167"/>
      <c r="EA686" s="167"/>
      <c r="EB686" s="167"/>
      <c r="EC686" s="167"/>
      <c r="ED686" s="167"/>
      <c r="EE686" s="167"/>
      <c r="EF686" s="167"/>
      <c r="EG686" s="167"/>
      <c r="EH686" s="167"/>
      <c r="EI686" s="167"/>
      <c r="EJ686" s="167"/>
      <c r="EK686" s="167"/>
      <c r="EL686" s="167"/>
      <c r="EM686" s="167"/>
      <c r="EN686" s="167"/>
      <c r="EO686" s="167"/>
      <c r="EP686" s="167"/>
      <c r="EQ686" s="167"/>
      <c r="ER686" s="167"/>
      <c r="ES686" s="167"/>
      <c r="ET686" s="167"/>
      <c r="EU686" s="167"/>
      <c r="EV686" s="167"/>
      <c r="EW686" s="167"/>
      <c r="EX686" s="167"/>
      <c r="EY686" s="167"/>
      <c r="EZ686" s="167"/>
      <c r="FA686" s="167"/>
      <c r="FB686" s="167"/>
      <c r="FC686" s="167"/>
      <c r="FD686" s="167"/>
      <c r="FE686" s="167"/>
      <c r="FF686" s="167"/>
      <c r="FG686" s="167"/>
      <c r="FH686" s="167"/>
      <c r="FI686" s="167"/>
      <c r="FJ686" s="167"/>
      <c r="FK686" s="167"/>
      <c r="FL686" s="167"/>
      <c r="FM686" s="167"/>
      <c r="FN686" s="167"/>
      <c r="FO686" s="167"/>
      <c r="FP686" s="167"/>
      <c r="FQ686" s="167"/>
      <c r="FR686" s="167"/>
      <c r="FS686" s="167"/>
      <c r="FT686" s="167"/>
      <c r="FU686" s="167"/>
      <c r="FV686" s="167"/>
      <c r="FW686" s="167"/>
      <c r="FX686" s="167"/>
      <c r="FY686" s="167"/>
      <c r="FZ686" s="167"/>
      <c r="GA686" s="167"/>
      <c r="GB686" s="167"/>
      <c r="GC686" s="167"/>
      <c r="GD686" s="167"/>
      <c r="GE686" s="167"/>
      <c r="GF686" s="167"/>
      <c r="GG686" s="167"/>
      <c r="GH686" s="167"/>
      <c r="GI686" s="167"/>
      <c r="GJ686" s="167"/>
      <c r="GK686" s="167"/>
      <c r="GL686" s="167"/>
      <c r="GM686" s="167"/>
      <c r="GN686" s="167"/>
      <c r="GO686" s="167"/>
      <c r="GP686" s="167"/>
      <c r="GQ686" s="167"/>
      <c r="GR686" s="167"/>
      <c r="GS686" s="167"/>
      <c r="GT686" s="167"/>
      <c r="GU686" s="167"/>
      <c r="GV686" s="167"/>
      <c r="GW686" s="167"/>
      <c r="GX686" s="167"/>
      <c r="GY686" s="167"/>
      <c r="GZ686" s="167"/>
      <c r="HA686" s="167"/>
      <c r="HB686" s="167"/>
      <c r="HC686" s="167"/>
      <c r="HD686" s="167"/>
      <c r="HE686" s="167"/>
      <c r="HF686" s="167"/>
      <c r="HG686" s="167"/>
      <c r="HH686" s="167"/>
      <c r="HI686" s="167"/>
      <c r="HJ686" s="167"/>
      <c r="HK686" s="167"/>
      <c r="HL686" s="167"/>
      <c r="HM686" s="167"/>
      <c r="HN686" s="167"/>
      <c r="HO686" s="167"/>
      <c r="HP686" s="167"/>
      <c r="HQ686" s="167"/>
      <c r="HR686" s="167"/>
      <c r="HS686" s="167"/>
    </row>
    <row r="687" spans="1:227" s="2" customFormat="1" ht="17.05" customHeight="1" x14ac:dyDescent="0.4">
      <c r="A687" s="868" t="s">
        <v>393</v>
      </c>
      <c r="B687" s="868" t="s">
        <v>394</v>
      </c>
      <c r="C687" s="875" t="s">
        <v>410</v>
      </c>
      <c r="D687" s="284" t="s">
        <v>411</v>
      </c>
      <c r="E687" s="250"/>
      <c r="F687" s="20"/>
      <c r="G687" s="21"/>
      <c r="H687" s="21">
        <f>K687</f>
        <v>0.95478176638176637</v>
      </c>
      <c r="I687" s="251"/>
      <c r="J687" s="251"/>
      <c r="K687" s="252">
        <v>0.95478176638176637</v>
      </c>
      <c r="L687" s="520">
        <f t="shared" si="240"/>
        <v>0</v>
      </c>
      <c r="M687" s="521">
        <f t="shared" si="241"/>
        <v>100</v>
      </c>
      <c r="N687" s="504">
        <f t="shared" si="231"/>
        <v>2</v>
      </c>
      <c r="O687" s="1023"/>
      <c r="P687" s="532">
        <v>1.8453424860000001</v>
      </c>
      <c r="Q687" s="227" t="s">
        <v>42</v>
      </c>
      <c r="R687" s="254"/>
      <c r="S687" s="255"/>
      <c r="T687" s="256"/>
      <c r="V687" s="257"/>
      <c r="W687" s="257"/>
      <c r="X687" s="257"/>
      <c r="Y687" s="257"/>
      <c r="Z687" s="258">
        <v>73497.512000000002</v>
      </c>
      <c r="AA687" s="259">
        <f t="shared" ref="AA687:AA694" si="242">P687*1000000000/365/Z687</f>
        <v>68.787809284702917</v>
      </c>
      <c r="AB687" s="260"/>
      <c r="AC687" s="260"/>
      <c r="AD687" s="260"/>
      <c r="AE687" s="260"/>
      <c r="AF687" s="260"/>
      <c r="AG687" s="260"/>
      <c r="AH687" s="121"/>
      <c r="AI687" s="90"/>
      <c r="AJ687" s="90"/>
      <c r="AK687" s="90"/>
      <c r="AL687" s="121"/>
      <c r="AM687" s="262"/>
      <c r="AN687" s="252"/>
      <c r="AO687" s="252"/>
      <c r="AP687" s="263"/>
      <c r="AQ687" s="264"/>
      <c r="AR687" s="252"/>
      <c r="AS687" s="252"/>
      <c r="AT687" s="252">
        <v>4.1062113917216809</v>
      </c>
      <c r="AU687" s="252"/>
      <c r="AV687" s="263"/>
      <c r="AW687" s="557">
        <f t="shared" ref="AW687:AW694" si="243">K687-AT687</f>
        <v>-3.1514296253399143</v>
      </c>
      <c r="AX687" s="551"/>
      <c r="AY687" s="167"/>
      <c r="AZ687" s="167"/>
      <c r="BA687" s="167"/>
      <c r="BB687" s="167"/>
      <c r="BJ687" s="167"/>
      <c r="BK687" s="167"/>
      <c r="BL687" s="167"/>
      <c r="BM687" s="167"/>
      <c r="BN687" s="167"/>
      <c r="BO687" s="167"/>
      <c r="BP687" s="167"/>
      <c r="BQ687" s="167"/>
      <c r="BR687" s="167"/>
      <c r="BS687" s="167"/>
      <c r="BT687" s="167"/>
      <c r="BU687" s="167"/>
      <c r="BV687" s="167"/>
      <c r="BW687" s="167"/>
      <c r="BX687" s="167"/>
      <c r="BY687" s="167"/>
      <c r="BZ687" s="167"/>
      <c r="CA687" s="167"/>
      <c r="CB687" s="167"/>
      <c r="CC687" s="167"/>
      <c r="CD687" s="167"/>
      <c r="CE687" s="167"/>
      <c r="CF687" s="167"/>
      <c r="CG687" s="167"/>
      <c r="CH687" s="167"/>
      <c r="CI687" s="167"/>
      <c r="CJ687" s="167"/>
      <c r="CK687" s="167"/>
      <c r="CL687" s="167"/>
      <c r="CM687" s="167"/>
      <c r="CN687" s="167"/>
      <c r="CO687" s="167"/>
      <c r="CP687" s="167"/>
      <c r="CQ687" s="167"/>
      <c r="CR687" s="167"/>
      <c r="CS687" s="167"/>
      <c r="CT687" s="167"/>
      <c r="CU687" s="167"/>
      <c r="CV687" s="167"/>
      <c r="CW687" s="167"/>
      <c r="CX687" s="167"/>
      <c r="CY687" s="167"/>
      <c r="CZ687" s="167"/>
      <c r="DA687" s="167"/>
      <c r="DB687" s="167"/>
      <c r="DC687" s="167"/>
      <c r="DD687" s="167"/>
      <c r="DE687" s="167"/>
      <c r="DF687" s="167"/>
      <c r="DG687" s="167"/>
      <c r="DH687" s="167"/>
      <c r="DI687" s="167"/>
      <c r="DJ687" s="167"/>
      <c r="DK687" s="167"/>
      <c r="DL687" s="167"/>
      <c r="DM687" s="167"/>
      <c r="DN687" s="167"/>
      <c r="DO687" s="167"/>
      <c r="DP687" s="167"/>
      <c r="DQ687" s="167"/>
      <c r="DR687" s="167"/>
      <c r="DS687" s="167"/>
      <c r="DT687" s="167"/>
      <c r="DU687" s="167"/>
      <c r="DV687" s="167"/>
      <c r="DW687" s="167"/>
      <c r="DX687" s="167"/>
      <c r="DY687" s="167"/>
      <c r="DZ687" s="167"/>
      <c r="EA687" s="167"/>
      <c r="EB687" s="167"/>
      <c r="EC687" s="167"/>
      <c r="ED687" s="167"/>
      <c r="EE687" s="167"/>
      <c r="EF687" s="167"/>
      <c r="EG687" s="167"/>
      <c r="EH687" s="167"/>
      <c r="EI687" s="167"/>
      <c r="EJ687" s="167"/>
      <c r="EK687" s="167"/>
      <c r="EL687" s="167"/>
      <c r="EM687" s="167"/>
      <c r="EN687" s="167"/>
      <c r="EO687" s="167"/>
      <c r="EP687" s="167"/>
      <c r="EQ687" s="167"/>
      <c r="ER687" s="167"/>
      <c r="ES687" s="167"/>
      <c r="ET687" s="167"/>
      <c r="EU687" s="167"/>
      <c r="EV687" s="167"/>
      <c r="EW687" s="167"/>
      <c r="EX687" s="167"/>
      <c r="EY687" s="167"/>
      <c r="EZ687" s="167"/>
      <c r="FA687" s="167"/>
      <c r="FB687" s="167"/>
      <c r="FC687" s="167"/>
      <c r="FD687" s="167"/>
      <c r="FE687" s="167"/>
      <c r="FF687" s="167"/>
      <c r="FG687" s="167"/>
      <c r="FH687" s="167"/>
      <c r="FI687" s="167"/>
      <c r="FJ687" s="167"/>
      <c r="FK687" s="167"/>
      <c r="FL687" s="167"/>
      <c r="FM687" s="167"/>
      <c r="FN687" s="167"/>
      <c r="FO687" s="167"/>
      <c r="FP687" s="167"/>
      <c r="FQ687" s="167"/>
      <c r="FR687" s="167"/>
      <c r="FS687" s="167"/>
      <c r="FT687" s="167"/>
      <c r="FU687" s="167"/>
      <c r="FV687" s="167"/>
      <c r="FW687" s="167"/>
      <c r="FX687" s="167"/>
      <c r="FY687" s="167"/>
      <c r="FZ687" s="167"/>
      <c r="GA687" s="167"/>
      <c r="GB687" s="167"/>
      <c r="GC687" s="167"/>
      <c r="GD687" s="167"/>
      <c r="GE687" s="167"/>
      <c r="GF687" s="167"/>
      <c r="GG687" s="167"/>
      <c r="GH687" s="167"/>
      <c r="GI687" s="167"/>
      <c r="GJ687" s="167"/>
      <c r="GK687" s="167"/>
      <c r="GL687" s="167"/>
      <c r="GM687" s="167"/>
      <c r="GN687" s="167"/>
      <c r="GO687" s="167"/>
      <c r="GP687" s="167"/>
      <c r="GQ687" s="167"/>
      <c r="GR687" s="167"/>
      <c r="GS687" s="167"/>
      <c r="GT687" s="167"/>
      <c r="GU687" s="167"/>
      <c r="GV687" s="167"/>
      <c r="GW687" s="167"/>
      <c r="GX687" s="167"/>
      <c r="GY687" s="167"/>
      <c r="GZ687" s="167"/>
      <c r="HA687" s="167"/>
      <c r="HB687" s="167"/>
      <c r="HC687" s="167"/>
      <c r="HD687" s="167"/>
      <c r="HE687" s="167"/>
      <c r="HF687" s="167"/>
      <c r="HG687" s="167"/>
      <c r="HH687" s="167"/>
      <c r="HI687" s="167"/>
      <c r="HJ687" s="167"/>
      <c r="HK687" s="167"/>
      <c r="HL687" s="167"/>
      <c r="HM687" s="167"/>
      <c r="HN687" s="167"/>
      <c r="HO687" s="167"/>
      <c r="HP687" s="167"/>
      <c r="HQ687" s="167"/>
      <c r="HR687" s="167"/>
      <c r="HS687" s="167"/>
    </row>
    <row r="688" spans="1:227" s="2" customFormat="1" ht="17.05" customHeight="1" x14ac:dyDescent="0.4">
      <c r="A688" s="868" t="s">
        <v>393</v>
      </c>
      <c r="B688" s="868" t="s">
        <v>394</v>
      </c>
      <c r="C688" s="875" t="s">
        <v>410</v>
      </c>
      <c r="D688" s="284" t="s">
        <v>411</v>
      </c>
      <c r="E688" s="997"/>
      <c r="F688" s="20"/>
      <c r="G688" s="21"/>
      <c r="H688" s="21">
        <f>K688</f>
        <v>1.8052837606837608</v>
      </c>
      <c r="I688" s="251"/>
      <c r="J688" s="251"/>
      <c r="K688" s="252">
        <v>1.8052837606837608</v>
      </c>
      <c r="L688" s="520">
        <f t="shared" si="240"/>
        <v>0</v>
      </c>
      <c r="M688" s="521">
        <f t="shared" si="241"/>
        <v>100</v>
      </c>
      <c r="N688" s="504">
        <f t="shared" si="231"/>
        <v>2</v>
      </c>
      <c r="O688" s="1030"/>
      <c r="P688" s="532">
        <v>2.6520795840000009</v>
      </c>
      <c r="Q688" s="227" t="s">
        <v>42</v>
      </c>
      <c r="R688" s="254"/>
      <c r="S688" s="255"/>
      <c r="T688" s="256"/>
      <c r="V688" s="257"/>
      <c r="W688" s="257"/>
      <c r="X688" s="257"/>
      <c r="Y688" s="257"/>
      <c r="Z688" s="258">
        <v>95873.875</v>
      </c>
      <c r="AA688" s="259">
        <f t="shared" si="242"/>
        <v>75.786771558088176</v>
      </c>
      <c r="AB688" s="260"/>
      <c r="AC688" s="260"/>
      <c r="AD688" s="260"/>
      <c r="AE688" s="260"/>
      <c r="AF688" s="260"/>
      <c r="AG688" s="260"/>
      <c r="AH688" s="121"/>
      <c r="AI688" s="90"/>
      <c r="AJ688" s="90"/>
      <c r="AK688" s="90"/>
      <c r="AL688" s="121"/>
      <c r="AM688" s="262"/>
      <c r="AN688" s="252"/>
      <c r="AO688" s="252"/>
      <c r="AP688" s="263"/>
      <c r="AQ688" s="264"/>
      <c r="AR688" s="252"/>
      <c r="AS688" s="252"/>
      <c r="AT688" s="252">
        <v>6.9951389847685306</v>
      </c>
      <c r="AU688" s="252"/>
      <c r="AV688" s="263"/>
      <c r="AW688" s="557">
        <f t="shared" si="243"/>
        <v>-5.18985522408477</v>
      </c>
      <c r="AX688" s="551"/>
      <c r="AY688" s="167"/>
      <c r="AZ688" s="167"/>
      <c r="BA688" s="167"/>
      <c r="BB688" s="167"/>
      <c r="BJ688" s="167"/>
      <c r="BK688" s="167"/>
      <c r="BL688" s="167"/>
      <c r="BM688" s="167"/>
      <c r="BN688" s="167"/>
      <c r="BO688" s="167"/>
      <c r="BP688" s="167"/>
      <c r="BQ688" s="167"/>
      <c r="BR688" s="167"/>
      <c r="BS688" s="167"/>
      <c r="BT688" s="167"/>
      <c r="BU688" s="167"/>
      <c r="BV688" s="167"/>
      <c r="BW688" s="167"/>
      <c r="BX688" s="167"/>
      <c r="BY688" s="167"/>
      <c r="BZ688" s="167"/>
      <c r="CA688" s="167"/>
      <c r="CB688" s="167"/>
      <c r="CC688" s="167"/>
      <c r="CD688" s="167"/>
      <c r="CE688" s="167"/>
      <c r="CF688" s="167"/>
      <c r="CG688" s="167"/>
      <c r="CH688" s="167"/>
      <c r="CI688" s="167"/>
      <c r="CJ688" s="167"/>
      <c r="CK688" s="167"/>
      <c r="CL688" s="167"/>
      <c r="CM688" s="167"/>
      <c r="CN688" s="167"/>
      <c r="CO688" s="167"/>
      <c r="CP688" s="167"/>
      <c r="CQ688" s="167"/>
      <c r="CR688" s="167"/>
      <c r="CS688" s="167"/>
      <c r="CT688" s="167"/>
      <c r="CU688" s="167"/>
      <c r="CV688" s="167"/>
      <c r="CW688" s="167"/>
      <c r="CX688" s="167"/>
      <c r="CY688" s="167"/>
      <c r="CZ688" s="167"/>
      <c r="DA688" s="167"/>
      <c r="DB688" s="167"/>
      <c r="DC688" s="167"/>
      <c r="DD688" s="167"/>
      <c r="DE688" s="167"/>
      <c r="DF688" s="167"/>
      <c r="DG688" s="167"/>
      <c r="DH688" s="167"/>
      <c r="DI688" s="167"/>
      <c r="DJ688" s="167"/>
      <c r="DK688" s="167"/>
      <c r="DL688" s="167"/>
      <c r="DM688" s="167"/>
      <c r="DN688" s="167"/>
      <c r="DO688" s="167"/>
      <c r="DP688" s="167"/>
      <c r="DQ688" s="167"/>
      <c r="DR688" s="167"/>
      <c r="DS688" s="167"/>
      <c r="DT688" s="167"/>
      <c r="DU688" s="167"/>
      <c r="DV688" s="167"/>
      <c r="DW688" s="167"/>
      <c r="DX688" s="167"/>
      <c r="DY688" s="167"/>
      <c r="DZ688" s="167"/>
      <c r="EA688" s="167"/>
      <c r="EB688" s="167"/>
      <c r="EC688" s="167"/>
      <c r="ED688" s="167"/>
      <c r="EE688" s="167"/>
      <c r="EF688" s="167"/>
      <c r="EG688" s="167"/>
      <c r="EH688" s="167"/>
      <c r="EI688" s="167"/>
      <c r="EJ688" s="167"/>
      <c r="EK688" s="167"/>
      <c r="EL688" s="167"/>
      <c r="EM688" s="167"/>
      <c r="EN688" s="167"/>
      <c r="EO688" s="167"/>
      <c r="EP688" s="167"/>
      <c r="EQ688" s="167"/>
      <c r="ER688" s="167"/>
      <c r="ES688" s="167"/>
      <c r="ET688" s="167"/>
      <c r="EU688" s="167"/>
      <c r="EV688" s="167"/>
      <c r="EW688" s="167"/>
      <c r="EX688" s="167"/>
      <c r="EY688" s="167"/>
      <c r="EZ688" s="167"/>
      <c r="FA688" s="167"/>
      <c r="FB688" s="167"/>
      <c r="FC688" s="167"/>
      <c r="FD688" s="167"/>
      <c r="FE688" s="167"/>
      <c r="FF688" s="167"/>
      <c r="FG688" s="167"/>
      <c r="FH688" s="167"/>
      <c r="FI688" s="167"/>
      <c r="FJ688" s="167"/>
      <c r="FK688" s="167"/>
      <c r="FL688" s="167"/>
      <c r="FM688" s="167"/>
      <c r="FN688" s="167"/>
      <c r="FO688" s="167"/>
      <c r="FP688" s="167"/>
      <c r="FQ688" s="167"/>
      <c r="FR688" s="167"/>
      <c r="FS688" s="167"/>
      <c r="FT688" s="167"/>
      <c r="FU688" s="167"/>
      <c r="FV688" s="167"/>
      <c r="FW688" s="167"/>
      <c r="FX688" s="167"/>
      <c r="FY688" s="167"/>
      <c r="FZ688" s="167"/>
      <c r="GA688" s="167"/>
      <c r="GB688" s="167"/>
      <c r="GC688" s="167"/>
      <c r="GD688" s="167"/>
      <c r="GE688" s="167"/>
      <c r="GF688" s="167"/>
      <c r="GG688" s="167"/>
      <c r="GH688" s="167"/>
      <c r="GI688" s="167"/>
      <c r="GJ688" s="167"/>
      <c r="GK688" s="167"/>
      <c r="GL688" s="167"/>
      <c r="GM688" s="167"/>
      <c r="GN688" s="167"/>
      <c r="GO688" s="167"/>
      <c r="GP688" s="167"/>
      <c r="GQ688" s="167"/>
      <c r="GR688" s="167"/>
      <c r="GS688" s="167"/>
      <c r="GT688" s="167"/>
      <c r="GU688" s="167"/>
      <c r="GV688" s="167"/>
      <c r="GW688" s="167"/>
      <c r="GX688" s="167"/>
      <c r="GY688" s="167"/>
      <c r="GZ688" s="167"/>
      <c r="HA688" s="167"/>
      <c r="HB688" s="167"/>
      <c r="HC688" s="167"/>
      <c r="HD688" s="167"/>
      <c r="HE688" s="167"/>
      <c r="HF688" s="167"/>
      <c r="HG688" s="167"/>
      <c r="HH688" s="167"/>
      <c r="HI688" s="167"/>
      <c r="HJ688" s="167"/>
      <c r="HK688" s="167"/>
      <c r="HL688" s="167"/>
      <c r="HM688" s="167"/>
      <c r="HN688" s="167"/>
      <c r="HO688" s="167"/>
      <c r="HP688" s="167"/>
      <c r="HQ688" s="167"/>
      <c r="HR688" s="167"/>
      <c r="HS688" s="167"/>
    </row>
    <row r="689" spans="1:227" s="2" customFormat="1" ht="17.05" customHeight="1" x14ac:dyDescent="0.4">
      <c r="A689" s="868" t="s">
        <v>393</v>
      </c>
      <c r="B689" s="868" t="s">
        <v>394</v>
      </c>
      <c r="C689" s="875" t="s">
        <v>410</v>
      </c>
      <c r="D689" s="284" t="s">
        <v>411</v>
      </c>
      <c r="E689" s="997"/>
      <c r="F689" s="20"/>
      <c r="G689" s="21"/>
      <c r="H689" s="21">
        <f>K689</f>
        <v>0.42583333333333334</v>
      </c>
      <c r="I689" s="251"/>
      <c r="J689" s="251"/>
      <c r="K689" s="252">
        <v>0.42583333333333334</v>
      </c>
      <c r="L689" s="520">
        <f t="shared" si="240"/>
        <v>0</v>
      </c>
      <c r="M689" s="521">
        <f t="shared" si="241"/>
        <v>100</v>
      </c>
      <c r="N689" s="504">
        <f t="shared" si="231"/>
        <v>3</v>
      </c>
      <c r="O689" s="1018"/>
      <c r="P689" s="532">
        <v>0.33789792399999996</v>
      </c>
      <c r="Q689" s="227" t="s">
        <v>42</v>
      </c>
      <c r="R689" s="254"/>
      <c r="S689" s="255"/>
      <c r="T689" s="256"/>
      <c r="V689" s="257"/>
      <c r="W689" s="257"/>
      <c r="X689" s="257"/>
      <c r="Y689" s="257"/>
      <c r="Z689" s="258">
        <v>22614.888949851385</v>
      </c>
      <c r="AA689" s="259">
        <f t="shared" si="242"/>
        <v>40.935320931230343</v>
      </c>
      <c r="AB689" s="260"/>
      <c r="AC689" s="260"/>
      <c r="AD689" s="260"/>
      <c r="AE689" s="260"/>
      <c r="AF689" s="260"/>
      <c r="AG689" s="260"/>
      <c r="AH689" s="121"/>
      <c r="AI689" s="90"/>
      <c r="AJ689" s="90"/>
      <c r="AK689" s="90"/>
      <c r="AL689" s="121"/>
      <c r="AM689" s="262"/>
      <c r="AN689" s="252"/>
      <c r="AO689" s="252"/>
      <c r="AP689" s="263"/>
      <c r="AQ689" s="264"/>
      <c r="AR689" s="252"/>
      <c r="AS689" s="252"/>
      <c r="AT689" s="252">
        <v>1.1200000000000001</v>
      </c>
      <c r="AU689" s="252"/>
      <c r="AV689" s="263"/>
      <c r="AW689" s="557">
        <f t="shared" si="243"/>
        <v>-0.69416666666666682</v>
      </c>
      <c r="AX689" s="551"/>
      <c r="AY689" s="167"/>
      <c r="AZ689" s="167"/>
      <c r="BA689" s="167"/>
      <c r="BB689" s="167"/>
      <c r="BJ689" s="167"/>
      <c r="BK689" s="167"/>
      <c r="BL689" s="167"/>
      <c r="BM689" s="167"/>
      <c r="BN689" s="167"/>
      <c r="BO689" s="167"/>
      <c r="BP689" s="167"/>
      <c r="BQ689" s="167"/>
      <c r="BR689" s="167"/>
      <c r="BS689" s="167"/>
      <c r="BT689" s="167"/>
      <c r="BU689" s="167"/>
      <c r="BV689" s="167"/>
      <c r="BW689" s="167"/>
      <c r="BX689" s="167"/>
      <c r="BY689" s="167"/>
      <c r="BZ689" s="167"/>
      <c r="CA689" s="167"/>
      <c r="CB689" s="167"/>
      <c r="CC689" s="167"/>
      <c r="CD689" s="167"/>
      <c r="CE689" s="167"/>
      <c r="CF689" s="167"/>
      <c r="CG689" s="167"/>
      <c r="CH689" s="167"/>
      <c r="CI689" s="167"/>
      <c r="CJ689" s="167"/>
      <c r="CK689" s="167"/>
      <c r="CL689" s="167"/>
      <c r="CM689" s="167"/>
      <c r="CN689" s="167"/>
      <c r="CO689" s="167"/>
      <c r="CP689" s="167"/>
      <c r="CQ689" s="167"/>
      <c r="CR689" s="167"/>
      <c r="CS689" s="167"/>
      <c r="CT689" s="167"/>
      <c r="CU689" s="167"/>
      <c r="CV689" s="167"/>
      <c r="CW689" s="167"/>
      <c r="CX689" s="167"/>
      <c r="CY689" s="167"/>
      <c r="CZ689" s="167"/>
      <c r="DA689" s="167"/>
      <c r="DB689" s="167"/>
      <c r="DC689" s="167"/>
      <c r="DD689" s="167"/>
      <c r="DE689" s="167"/>
      <c r="DF689" s="167"/>
      <c r="DG689" s="167"/>
      <c r="DH689" s="167"/>
      <c r="DI689" s="167"/>
      <c r="DJ689" s="167"/>
      <c r="DK689" s="167"/>
      <c r="DL689" s="167"/>
      <c r="DM689" s="167"/>
      <c r="DN689" s="167"/>
      <c r="DO689" s="167"/>
      <c r="DP689" s="167"/>
      <c r="DQ689" s="167"/>
      <c r="DR689" s="167"/>
      <c r="DS689" s="167"/>
      <c r="DT689" s="167"/>
      <c r="DU689" s="167"/>
      <c r="DV689" s="167"/>
      <c r="DW689" s="167"/>
      <c r="DX689" s="167"/>
      <c r="DY689" s="167"/>
      <c r="DZ689" s="167"/>
      <c r="EA689" s="167"/>
      <c r="EB689" s="167"/>
      <c r="EC689" s="167"/>
      <c r="ED689" s="167"/>
      <c r="EE689" s="167"/>
      <c r="EF689" s="167"/>
      <c r="EG689" s="167"/>
      <c r="EH689" s="167"/>
      <c r="EI689" s="167"/>
      <c r="EJ689" s="167"/>
      <c r="EK689" s="167"/>
      <c r="EL689" s="167"/>
      <c r="EM689" s="167"/>
      <c r="EN689" s="167"/>
      <c r="EO689" s="167"/>
      <c r="EP689" s="167"/>
      <c r="EQ689" s="167"/>
      <c r="ER689" s="167"/>
      <c r="ES689" s="167"/>
      <c r="ET689" s="167"/>
      <c r="EU689" s="167"/>
      <c r="EV689" s="167"/>
      <c r="EW689" s="167"/>
      <c r="EX689" s="167"/>
      <c r="EY689" s="167"/>
      <c r="EZ689" s="167"/>
      <c r="FA689" s="167"/>
      <c r="FB689" s="167"/>
      <c r="FC689" s="167"/>
      <c r="FD689" s="167"/>
      <c r="FE689" s="167"/>
      <c r="FF689" s="167"/>
      <c r="FG689" s="167"/>
      <c r="FH689" s="167"/>
      <c r="FI689" s="167"/>
      <c r="FJ689" s="167"/>
      <c r="FK689" s="167"/>
      <c r="FL689" s="167"/>
      <c r="FM689" s="167"/>
      <c r="FN689" s="167"/>
      <c r="FO689" s="167"/>
      <c r="FP689" s="167"/>
      <c r="FQ689" s="167"/>
      <c r="FR689" s="167"/>
      <c r="FS689" s="167"/>
      <c r="FT689" s="167"/>
      <c r="FU689" s="167"/>
      <c r="FV689" s="167"/>
      <c r="FW689" s="167"/>
      <c r="FX689" s="167"/>
      <c r="FY689" s="167"/>
      <c r="FZ689" s="167"/>
      <c r="GA689" s="167"/>
      <c r="GB689" s="167"/>
      <c r="GC689" s="167"/>
      <c r="GD689" s="167"/>
      <c r="GE689" s="167"/>
      <c r="GF689" s="167"/>
      <c r="GG689" s="167"/>
      <c r="GH689" s="167"/>
      <c r="GI689" s="167"/>
      <c r="GJ689" s="167"/>
      <c r="GK689" s="167"/>
      <c r="GL689" s="167"/>
      <c r="GM689" s="167"/>
      <c r="GN689" s="167"/>
      <c r="GO689" s="167"/>
      <c r="GP689" s="167"/>
      <c r="GQ689" s="167"/>
      <c r="GR689" s="167"/>
      <c r="GS689" s="167"/>
      <c r="GT689" s="167"/>
      <c r="GU689" s="167"/>
      <c r="GV689" s="167"/>
      <c r="GW689" s="167"/>
      <c r="GX689" s="167"/>
      <c r="GY689" s="167"/>
      <c r="GZ689" s="167"/>
      <c r="HA689" s="167"/>
      <c r="HB689" s="167"/>
      <c r="HC689" s="167"/>
      <c r="HD689" s="167"/>
      <c r="HE689" s="167"/>
      <c r="HF689" s="167"/>
      <c r="HG689" s="167"/>
      <c r="HH689" s="167"/>
      <c r="HI689" s="167"/>
      <c r="HJ689" s="167"/>
      <c r="HK689" s="167"/>
      <c r="HL689" s="167"/>
      <c r="HM689" s="167"/>
      <c r="HN689" s="167"/>
      <c r="HO689" s="167"/>
      <c r="HP689" s="167"/>
      <c r="HQ689" s="167"/>
      <c r="HR689" s="167"/>
      <c r="HS689" s="167"/>
    </row>
    <row r="690" spans="1:227" s="2" customFormat="1" ht="17.05" customHeight="1" x14ac:dyDescent="0.4">
      <c r="A690" s="868" t="s">
        <v>393</v>
      </c>
      <c r="B690" s="868" t="s">
        <v>394</v>
      </c>
      <c r="C690" s="875" t="s">
        <v>410</v>
      </c>
      <c r="D690" s="284" t="s">
        <v>411</v>
      </c>
      <c r="E690" s="997"/>
      <c r="F690" s="20"/>
      <c r="G690" s="21"/>
      <c r="H690" s="21">
        <f>K690</f>
        <v>0.12166666666666666</v>
      </c>
      <c r="I690" s="251"/>
      <c r="J690" s="251"/>
      <c r="K690" s="252">
        <v>0.12166666666666666</v>
      </c>
      <c r="L690" s="520">
        <f t="shared" si="240"/>
        <v>0</v>
      </c>
      <c r="M690" s="521">
        <f t="shared" si="241"/>
        <v>100</v>
      </c>
      <c r="N690" s="504">
        <f t="shared" si="231"/>
        <v>2</v>
      </c>
      <c r="O690" s="1018"/>
      <c r="P690" s="532">
        <v>0.12743674999999999</v>
      </c>
      <c r="Q690" s="227" t="s">
        <v>42</v>
      </c>
      <c r="R690" s="254"/>
      <c r="S690" s="255"/>
      <c r="T690" s="256"/>
      <c r="V690" s="257"/>
      <c r="W690" s="257"/>
      <c r="X690" s="257"/>
      <c r="Y690" s="257"/>
      <c r="Z690" s="258">
        <v>4606.8960801993207</v>
      </c>
      <c r="AA690" s="259">
        <f t="shared" si="242"/>
        <v>75.786771558088162</v>
      </c>
      <c r="AB690" s="260"/>
      <c r="AC690" s="260"/>
      <c r="AD690" s="260"/>
      <c r="AE690" s="260"/>
      <c r="AF690" s="260"/>
      <c r="AG690" s="260"/>
      <c r="AH690" s="121"/>
      <c r="AI690" s="90"/>
      <c r="AJ690" s="90"/>
      <c r="AK690" s="90"/>
      <c r="AL690" s="121"/>
      <c r="AM690" s="262"/>
      <c r="AN690" s="252"/>
      <c r="AO690" s="252"/>
      <c r="AP690" s="263"/>
      <c r="AQ690" s="264"/>
      <c r="AR690" s="252"/>
      <c r="AS690" s="252"/>
      <c r="AT690" s="252">
        <v>0.28000000000000003</v>
      </c>
      <c r="AU690" s="252"/>
      <c r="AV690" s="263"/>
      <c r="AW690" s="557">
        <f t="shared" si="243"/>
        <v>-0.15833333333333338</v>
      </c>
      <c r="AX690" s="551"/>
      <c r="AY690" s="167"/>
      <c r="AZ690" s="167"/>
      <c r="BA690" s="167"/>
      <c r="BB690" s="167"/>
      <c r="BJ690" s="167"/>
      <c r="BK690" s="167"/>
      <c r="BL690" s="167"/>
      <c r="BM690" s="167"/>
      <c r="BN690" s="167"/>
      <c r="BO690" s="167"/>
      <c r="BP690" s="167"/>
      <c r="BQ690" s="167"/>
      <c r="BR690" s="167"/>
      <c r="BS690" s="167"/>
      <c r="BT690" s="167"/>
      <c r="BU690" s="167"/>
      <c r="BV690" s="167"/>
      <c r="BW690" s="167"/>
      <c r="BX690" s="167"/>
      <c r="BY690" s="167"/>
      <c r="BZ690" s="167"/>
      <c r="CA690" s="167"/>
      <c r="CB690" s="167"/>
      <c r="CC690" s="167"/>
      <c r="CD690" s="167"/>
      <c r="CE690" s="167"/>
      <c r="CF690" s="167"/>
      <c r="CG690" s="167"/>
      <c r="CH690" s="167"/>
      <c r="CI690" s="167"/>
      <c r="CJ690" s="167"/>
      <c r="CK690" s="167"/>
      <c r="CL690" s="167"/>
      <c r="CM690" s="167"/>
      <c r="CN690" s="167"/>
      <c r="CO690" s="167"/>
      <c r="CP690" s="167"/>
      <c r="CQ690" s="167"/>
      <c r="CR690" s="167"/>
      <c r="CS690" s="167"/>
      <c r="CT690" s="167"/>
      <c r="CU690" s="167"/>
      <c r="CV690" s="167"/>
      <c r="CW690" s="167"/>
      <c r="CX690" s="167"/>
      <c r="CY690" s="167"/>
      <c r="CZ690" s="167"/>
      <c r="DA690" s="167"/>
      <c r="DB690" s="167"/>
      <c r="DC690" s="167"/>
      <c r="DD690" s="167"/>
      <c r="DE690" s="167"/>
      <c r="DF690" s="167"/>
      <c r="DG690" s="167"/>
      <c r="DH690" s="167"/>
      <c r="DI690" s="167"/>
      <c r="DJ690" s="167"/>
      <c r="DK690" s="167"/>
      <c r="DL690" s="167"/>
      <c r="DM690" s="167"/>
      <c r="DN690" s="167"/>
      <c r="DO690" s="167"/>
      <c r="DP690" s="167"/>
      <c r="DQ690" s="167"/>
      <c r="DR690" s="167"/>
      <c r="DS690" s="167"/>
      <c r="DT690" s="167"/>
      <c r="DU690" s="167"/>
      <c r="DV690" s="167"/>
      <c r="DW690" s="167"/>
      <c r="DX690" s="167"/>
      <c r="DY690" s="167"/>
      <c r="DZ690" s="167"/>
      <c r="EA690" s="167"/>
      <c r="EB690" s="167"/>
      <c r="EC690" s="167"/>
      <c r="ED690" s="167"/>
      <c r="EE690" s="167"/>
      <c r="EF690" s="167"/>
      <c r="EG690" s="167"/>
      <c r="EH690" s="167"/>
      <c r="EI690" s="167"/>
      <c r="EJ690" s="167"/>
      <c r="EK690" s="167"/>
      <c r="EL690" s="167"/>
      <c r="EM690" s="167"/>
      <c r="EN690" s="167"/>
      <c r="EO690" s="167"/>
      <c r="EP690" s="167"/>
      <c r="EQ690" s="167"/>
      <c r="ER690" s="167"/>
      <c r="ES690" s="167"/>
      <c r="ET690" s="167"/>
      <c r="EU690" s="167"/>
      <c r="EV690" s="167"/>
      <c r="EW690" s="167"/>
      <c r="EX690" s="167"/>
      <c r="EY690" s="167"/>
      <c r="EZ690" s="167"/>
      <c r="FA690" s="167"/>
      <c r="FB690" s="167"/>
      <c r="FC690" s="167"/>
      <c r="FD690" s="167"/>
      <c r="FE690" s="167"/>
      <c r="FF690" s="167"/>
      <c r="FG690" s="167"/>
      <c r="FH690" s="167"/>
      <c r="FI690" s="167"/>
      <c r="FJ690" s="167"/>
      <c r="FK690" s="167"/>
      <c r="FL690" s="167"/>
      <c r="FM690" s="167"/>
      <c r="FN690" s="167"/>
      <c r="FO690" s="167"/>
      <c r="FP690" s="167"/>
      <c r="FQ690" s="167"/>
      <c r="FR690" s="167"/>
      <c r="FS690" s="167"/>
      <c r="FT690" s="167"/>
      <c r="FU690" s="167"/>
      <c r="FV690" s="167"/>
      <c r="FW690" s="167"/>
      <c r="FX690" s="167"/>
      <c r="FY690" s="167"/>
      <c r="FZ690" s="167"/>
      <c r="GA690" s="167"/>
      <c r="GB690" s="167"/>
      <c r="GC690" s="167"/>
      <c r="GD690" s="167"/>
      <c r="GE690" s="167"/>
      <c r="GF690" s="167"/>
      <c r="GG690" s="167"/>
      <c r="GH690" s="167"/>
      <c r="GI690" s="167"/>
      <c r="GJ690" s="167"/>
      <c r="GK690" s="167"/>
      <c r="GL690" s="167"/>
      <c r="GM690" s="167"/>
      <c r="GN690" s="167"/>
      <c r="GO690" s="167"/>
      <c r="GP690" s="167"/>
      <c r="GQ690" s="167"/>
      <c r="GR690" s="167"/>
      <c r="GS690" s="167"/>
      <c r="GT690" s="167"/>
      <c r="GU690" s="167"/>
      <c r="GV690" s="167"/>
      <c r="GW690" s="167"/>
      <c r="GX690" s="167"/>
      <c r="GY690" s="167"/>
      <c r="GZ690" s="167"/>
      <c r="HA690" s="167"/>
      <c r="HB690" s="167"/>
      <c r="HC690" s="167"/>
      <c r="HD690" s="167"/>
      <c r="HE690" s="167"/>
      <c r="HF690" s="167"/>
      <c r="HG690" s="167"/>
      <c r="HH690" s="167"/>
      <c r="HI690" s="167"/>
      <c r="HJ690" s="167"/>
      <c r="HK690" s="167"/>
      <c r="HL690" s="167"/>
      <c r="HM690" s="167"/>
      <c r="HN690" s="167"/>
      <c r="HO690" s="167"/>
      <c r="HP690" s="167"/>
      <c r="HQ690" s="167"/>
      <c r="HR690" s="167"/>
      <c r="HS690" s="167"/>
    </row>
    <row r="691" spans="1:227" s="2" customFormat="1" ht="17.05" customHeight="1" x14ac:dyDescent="0.4">
      <c r="A691" s="868" t="s">
        <v>393</v>
      </c>
      <c r="B691" s="868" t="s">
        <v>394</v>
      </c>
      <c r="C691" s="875" t="s">
        <v>410</v>
      </c>
      <c r="D691" s="992" t="s">
        <v>412</v>
      </c>
      <c r="E691" s="997"/>
      <c r="F691" s="20" t="s">
        <v>42</v>
      </c>
      <c r="G691" s="21"/>
      <c r="H691" s="21" t="s">
        <v>42</v>
      </c>
      <c r="I691" s="124"/>
      <c r="J691" s="124"/>
      <c r="K691" s="252">
        <v>0.25306666666666666</v>
      </c>
      <c r="L691" s="520">
        <f t="shared" si="240"/>
        <v>0</v>
      </c>
      <c r="M691" s="521">
        <f t="shared" si="241"/>
        <v>0</v>
      </c>
      <c r="N691" s="504">
        <f t="shared" si="231"/>
        <v>5</v>
      </c>
      <c r="O691" s="672"/>
      <c r="P691" s="532">
        <v>0.14916058299999999</v>
      </c>
      <c r="Q691" s="227" t="s">
        <v>42</v>
      </c>
      <c r="R691" s="254"/>
      <c r="S691" s="305"/>
      <c r="T691" s="306"/>
      <c r="U691" s="90"/>
      <c r="V691" s="254"/>
      <c r="W691" s="254"/>
      <c r="X691" s="254"/>
      <c r="Y691" s="254"/>
      <c r="Z691" s="258">
        <v>54679.049999999996</v>
      </c>
      <c r="AA691" s="259">
        <f t="shared" si="242"/>
        <v>7.4737789245945079</v>
      </c>
      <c r="AB691" s="260"/>
      <c r="AC691" s="260"/>
      <c r="AD691" s="260"/>
      <c r="AE691" s="260"/>
      <c r="AF691" s="260"/>
      <c r="AG691" s="260"/>
      <c r="AH691" s="121"/>
      <c r="AI691" s="90"/>
      <c r="AJ691" s="90"/>
      <c r="AK691" s="90"/>
      <c r="AL691" s="121"/>
      <c r="AM691" s="262"/>
      <c r="AN691" s="252"/>
      <c r="AO691" s="252"/>
      <c r="AP691" s="263"/>
      <c r="AQ691" s="264"/>
      <c r="AR691" s="252"/>
      <c r="AS691" s="252"/>
      <c r="AT691" s="252">
        <v>0.25165889236813166</v>
      </c>
      <c r="AU691" s="252"/>
      <c r="AV691" s="263"/>
      <c r="AW691" s="557">
        <f t="shared" si="243"/>
        <v>1.4077742985350028E-3</v>
      </c>
      <c r="AX691" s="551"/>
      <c r="AY691" s="167"/>
      <c r="AZ691" s="167"/>
      <c r="BA691" s="167"/>
      <c r="BB691" s="167"/>
      <c r="BJ691" s="167"/>
      <c r="BK691" s="167"/>
      <c r="BL691" s="167"/>
      <c r="BM691" s="167"/>
      <c r="BN691" s="167"/>
      <c r="BO691" s="167"/>
      <c r="BP691" s="167"/>
      <c r="BQ691" s="167"/>
      <c r="BR691" s="167"/>
      <c r="BS691" s="167"/>
      <c r="BT691" s="167"/>
      <c r="BU691" s="167"/>
      <c r="BV691" s="167"/>
      <c r="BW691" s="167"/>
      <c r="BX691" s="167"/>
      <c r="BY691" s="167"/>
      <c r="BZ691" s="167"/>
      <c r="CA691" s="167"/>
      <c r="CB691" s="167"/>
      <c r="CC691" s="167"/>
      <c r="CD691" s="167"/>
      <c r="CE691" s="167"/>
      <c r="CF691" s="167"/>
      <c r="CG691" s="167"/>
      <c r="CH691" s="167"/>
      <c r="CI691" s="167"/>
      <c r="CJ691" s="167"/>
      <c r="CK691" s="167"/>
      <c r="CL691" s="167"/>
      <c r="CM691" s="167"/>
      <c r="CN691" s="167"/>
      <c r="CO691" s="167"/>
      <c r="CP691" s="167"/>
      <c r="CQ691" s="167"/>
      <c r="CR691" s="167"/>
      <c r="CS691" s="167"/>
      <c r="CT691" s="167"/>
      <c r="CU691" s="167"/>
      <c r="CV691" s="167"/>
      <c r="CW691" s="167"/>
      <c r="CX691" s="167"/>
      <c r="CY691" s="167"/>
      <c r="CZ691" s="167"/>
      <c r="DA691" s="167"/>
      <c r="DB691" s="167"/>
      <c r="DC691" s="167"/>
      <c r="DD691" s="167"/>
      <c r="DE691" s="167"/>
      <c r="DF691" s="167"/>
      <c r="DG691" s="167"/>
      <c r="DH691" s="167"/>
      <c r="DI691" s="167"/>
      <c r="DJ691" s="167"/>
      <c r="DK691" s="167"/>
      <c r="DL691" s="167"/>
      <c r="DM691" s="167"/>
      <c r="DN691" s="167"/>
      <c r="DO691" s="167"/>
      <c r="DP691" s="167"/>
      <c r="DQ691" s="167"/>
      <c r="DR691" s="167"/>
      <c r="DS691" s="167"/>
      <c r="DT691" s="167"/>
      <c r="DU691" s="167"/>
      <c r="DV691" s="167"/>
      <c r="DW691" s="167"/>
      <c r="DX691" s="167"/>
      <c r="DY691" s="167"/>
      <c r="DZ691" s="167"/>
      <c r="EA691" s="167"/>
      <c r="EB691" s="167"/>
      <c r="EC691" s="167"/>
      <c r="ED691" s="167"/>
      <c r="EE691" s="167"/>
      <c r="EF691" s="167"/>
      <c r="EG691" s="167"/>
      <c r="EH691" s="167"/>
      <c r="EI691" s="167"/>
      <c r="EJ691" s="167"/>
      <c r="EK691" s="167"/>
      <c r="EL691" s="167"/>
      <c r="EM691" s="167"/>
      <c r="EN691" s="167"/>
      <c r="EO691" s="167"/>
      <c r="EP691" s="167"/>
      <c r="EQ691" s="167"/>
      <c r="ER691" s="167"/>
      <c r="ES691" s="167"/>
      <c r="ET691" s="167"/>
      <c r="EU691" s="167"/>
      <c r="EV691" s="167"/>
      <c r="EW691" s="167"/>
      <c r="EX691" s="167"/>
      <c r="EY691" s="167"/>
      <c r="EZ691" s="167"/>
      <c r="FA691" s="167"/>
      <c r="FB691" s="167"/>
      <c r="FC691" s="167"/>
      <c r="FD691" s="167"/>
      <c r="FE691" s="167"/>
      <c r="FF691" s="167"/>
      <c r="FG691" s="167"/>
      <c r="FH691" s="167"/>
      <c r="FI691" s="167"/>
      <c r="FJ691" s="167"/>
      <c r="FK691" s="167"/>
      <c r="FL691" s="167"/>
      <c r="FM691" s="167"/>
      <c r="FN691" s="167"/>
      <c r="FO691" s="167"/>
      <c r="FP691" s="167"/>
      <c r="FQ691" s="167"/>
      <c r="FR691" s="167"/>
      <c r="FS691" s="167"/>
      <c r="FT691" s="167"/>
      <c r="FU691" s="167"/>
      <c r="FV691" s="167"/>
      <c r="FW691" s="167"/>
      <c r="FX691" s="167"/>
      <c r="FY691" s="167"/>
      <c r="FZ691" s="167"/>
      <c r="GA691" s="167"/>
      <c r="GB691" s="167"/>
      <c r="GC691" s="167"/>
      <c r="GD691" s="167"/>
      <c r="GE691" s="167"/>
      <c r="GF691" s="167"/>
      <c r="GG691" s="167"/>
      <c r="GH691" s="167"/>
      <c r="GI691" s="167"/>
      <c r="GJ691" s="167"/>
      <c r="GK691" s="167"/>
      <c r="GL691" s="167"/>
      <c r="GM691" s="167"/>
      <c r="GN691" s="167"/>
      <c r="GO691" s="167"/>
      <c r="GP691" s="167"/>
      <c r="GQ691" s="167"/>
      <c r="GR691" s="167"/>
      <c r="GS691" s="167"/>
      <c r="GT691" s="167"/>
      <c r="GU691" s="167"/>
      <c r="GV691" s="167"/>
      <c r="GW691" s="167"/>
      <c r="GX691" s="167"/>
      <c r="GY691" s="167"/>
      <c r="GZ691" s="167"/>
      <c r="HA691" s="167"/>
      <c r="HB691" s="167"/>
      <c r="HC691" s="167"/>
      <c r="HD691" s="167"/>
      <c r="HE691" s="167"/>
      <c r="HF691" s="167"/>
      <c r="HG691" s="167"/>
      <c r="HH691" s="167"/>
      <c r="HI691" s="167"/>
      <c r="HJ691" s="167"/>
      <c r="HK691" s="167"/>
      <c r="HL691" s="167"/>
      <c r="HM691" s="167"/>
      <c r="HN691" s="167"/>
      <c r="HO691" s="167"/>
      <c r="HP691" s="167"/>
      <c r="HQ691" s="167"/>
      <c r="HR691" s="167"/>
      <c r="HS691" s="167"/>
    </row>
    <row r="692" spans="1:227" s="2" customFormat="1" ht="17.05" customHeight="1" x14ac:dyDescent="0.4">
      <c r="A692" s="868" t="s">
        <v>393</v>
      </c>
      <c r="B692" s="868" t="s">
        <v>500</v>
      </c>
      <c r="C692" s="910" t="s">
        <v>503</v>
      </c>
      <c r="D692" s="284" t="s">
        <v>504</v>
      </c>
      <c r="E692" s="617"/>
      <c r="F692" s="20"/>
      <c r="G692" s="21"/>
      <c r="H692" s="21"/>
      <c r="I692" s="251"/>
      <c r="J692" s="251"/>
      <c r="K692" s="292">
        <v>1.5236127407407407</v>
      </c>
      <c r="L692" s="520">
        <f t="shared" si="240"/>
        <v>0</v>
      </c>
      <c r="M692" s="521">
        <f t="shared" si="241"/>
        <v>0</v>
      </c>
      <c r="N692" s="504">
        <f t="shared" si="231"/>
        <v>3</v>
      </c>
      <c r="O692" s="684"/>
      <c r="P692" s="532">
        <v>1.2904802571501748</v>
      </c>
      <c r="Q692" s="227" t="s">
        <v>42</v>
      </c>
      <c r="R692" s="254"/>
      <c r="S692" s="255"/>
      <c r="T692" s="256"/>
      <c r="V692" s="257"/>
      <c r="W692" s="257"/>
      <c r="X692" s="257"/>
      <c r="Y692" s="257"/>
      <c r="Z692" s="258">
        <v>45946.469549220768</v>
      </c>
      <c r="AA692" s="259">
        <f t="shared" si="242"/>
        <v>76.949597717603197</v>
      </c>
      <c r="AB692" s="293"/>
      <c r="AC692" s="293"/>
      <c r="AD692" s="293"/>
      <c r="AE692" s="293"/>
      <c r="AF692" s="293"/>
      <c r="AG692" s="293"/>
      <c r="AH692" s="121"/>
      <c r="AL692" s="121"/>
      <c r="AM692" s="294"/>
      <c r="AN692" s="292"/>
      <c r="AO692" s="292"/>
      <c r="AP692" s="295"/>
      <c r="AQ692" s="264"/>
      <c r="AR692" s="292"/>
      <c r="AS692" s="292"/>
      <c r="AT692" s="292">
        <v>2.1184026420356088</v>
      </c>
      <c r="AU692" s="292"/>
      <c r="AV692" s="295"/>
      <c r="AW692" s="559">
        <f t="shared" si="243"/>
        <v>-0.59478990129486808</v>
      </c>
      <c r="AX692" s="551"/>
      <c r="AY692" s="167"/>
      <c r="AZ692" s="167"/>
      <c r="BA692" s="296"/>
      <c r="BB692" s="296"/>
    </row>
    <row r="693" spans="1:227" s="2" customFormat="1" ht="17.05" customHeight="1" x14ac:dyDescent="0.4">
      <c r="A693" s="868" t="s">
        <v>393</v>
      </c>
      <c r="B693" s="868" t="s">
        <v>500</v>
      </c>
      <c r="C693" s="910" t="s">
        <v>503</v>
      </c>
      <c r="D693" s="284" t="s">
        <v>505</v>
      </c>
      <c r="E693" s="617"/>
      <c r="F693" s="20"/>
      <c r="G693" s="21"/>
      <c r="H693" s="21"/>
      <c r="I693" s="124"/>
      <c r="J693" s="124"/>
      <c r="K693" s="252">
        <v>0.14454</v>
      </c>
      <c r="L693" s="520">
        <f t="shared" si="240"/>
        <v>0</v>
      </c>
      <c r="M693" s="521">
        <f t="shared" si="241"/>
        <v>0</v>
      </c>
      <c r="N693" s="504">
        <f t="shared" si="231"/>
        <v>2</v>
      </c>
      <c r="O693" s="684"/>
      <c r="P693" s="532">
        <v>0.16967575547999997</v>
      </c>
      <c r="Q693" s="227" t="s">
        <v>42</v>
      </c>
      <c r="R693" s="254"/>
      <c r="S693" s="305"/>
      <c r="T693" s="306"/>
      <c r="U693" s="90"/>
      <c r="V693" s="254"/>
      <c r="W693" s="254"/>
      <c r="X693" s="254"/>
      <c r="Y693" s="254"/>
      <c r="Z693" s="258">
        <v>15428.739529710598</v>
      </c>
      <c r="AA693" s="259">
        <f t="shared" si="242"/>
        <v>30.129816023640451</v>
      </c>
      <c r="AB693" s="260"/>
      <c r="AC693" s="260"/>
      <c r="AD693" s="260"/>
      <c r="AE693" s="260"/>
      <c r="AF693" s="260"/>
      <c r="AG693" s="260"/>
      <c r="AH693" s="121"/>
      <c r="AI693" s="90"/>
      <c r="AJ693" s="90"/>
      <c r="AK693" s="90"/>
      <c r="AL693" s="121"/>
      <c r="AM693" s="262"/>
      <c r="AN693" s="252"/>
      <c r="AO693" s="252"/>
      <c r="AP693" s="263"/>
      <c r="AQ693" s="264"/>
      <c r="AR693" s="252"/>
      <c r="AS693" s="252"/>
      <c r="AT693" s="252">
        <v>0.4830927160594311</v>
      </c>
      <c r="AU693" s="252"/>
      <c r="AV693" s="263"/>
      <c r="AW693" s="557">
        <f t="shared" si="243"/>
        <v>-0.3385527160594311</v>
      </c>
      <c r="AX693" s="551"/>
      <c r="AY693" s="167"/>
      <c r="AZ693" s="167"/>
      <c r="BA693" s="296"/>
      <c r="BB693" s="296"/>
    </row>
    <row r="694" spans="1:227" s="2" customFormat="1" ht="17.05" customHeight="1" x14ac:dyDescent="0.4">
      <c r="A694" s="868" t="s">
        <v>393</v>
      </c>
      <c r="B694" s="868" t="s">
        <v>500</v>
      </c>
      <c r="C694" s="910" t="s">
        <v>503</v>
      </c>
      <c r="D694" s="284" t="s">
        <v>506</v>
      </c>
      <c r="E694" s="617"/>
      <c r="F694" s="20"/>
      <c r="G694" s="21"/>
      <c r="H694" s="21"/>
      <c r="I694" s="251"/>
      <c r="J694" s="251"/>
      <c r="K694" s="292">
        <v>1.1376103703703704</v>
      </c>
      <c r="L694" s="520">
        <f t="shared" si="240"/>
        <v>0</v>
      </c>
      <c r="M694" s="521">
        <f t="shared" si="241"/>
        <v>0</v>
      </c>
      <c r="N694" s="504">
        <f t="shared" si="231"/>
        <v>3</v>
      </c>
      <c r="O694" s="687"/>
      <c r="P694" s="532">
        <v>0.89551093169999985</v>
      </c>
      <c r="Q694" s="227" t="s">
        <v>42</v>
      </c>
      <c r="R694" s="254"/>
      <c r="S694" s="255"/>
      <c r="T694" s="256"/>
      <c r="V694" s="257"/>
      <c r="W694" s="257"/>
      <c r="X694" s="257"/>
      <c r="Y694" s="257"/>
      <c r="Z694" s="258">
        <v>46827.064463759525</v>
      </c>
      <c r="AA694" s="259">
        <f t="shared" si="242"/>
        <v>52.393944303214674</v>
      </c>
      <c r="AB694" s="293"/>
      <c r="AC694" s="293"/>
      <c r="AD694" s="293"/>
      <c r="AE694" s="293"/>
      <c r="AF694" s="293"/>
      <c r="AG694" s="293"/>
      <c r="AH694" s="121"/>
      <c r="AL694" s="121"/>
      <c r="AM694" s="294"/>
      <c r="AN694" s="292"/>
      <c r="AO694" s="292"/>
      <c r="AP694" s="295"/>
      <c r="AQ694" s="264"/>
      <c r="AR694" s="292"/>
      <c r="AS694" s="292"/>
      <c r="AT694" s="292">
        <v>1.5044826942199923</v>
      </c>
      <c r="AU694" s="292"/>
      <c r="AV694" s="295"/>
      <c r="AW694" s="559">
        <f t="shared" si="243"/>
        <v>-0.36687232384962187</v>
      </c>
      <c r="AX694" s="551"/>
      <c r="AY694" s="167"/>
      <c r="AZ694" s="167"/>
      <c r="BA694" s="296"/>
      <c r="BB694" s="296"/>
    </row>
    <row r="695" spans="1:227" s="2" customFormat="1" ht="17.05" customHeight="1" x14ac:dyDescent="0.4">
      <c r="A695" s="868" t="s">
        <v>198</v>
      </c>
      <c r="B695" s="868" t="s">
        <v>199</v>
      </c>
      <c r="C695" s="1318" t="s">
        <v>215</v>
      </c>
      <c r="D695" s="16" t="s">
        <v>216</v>
      </c>
      <c r="E695" s="941"/>
      <c r="F695" s="54"/>
      <c r="G695" s="43"/>
      <c r="H695" s="43"/>
      <c r="I695" s="177"/>
      <c r="J695" s="177"/>
      <c r="K695" s="179">
        <v>0.41099999999999998</v>
      </c>
      <c r="L695" s="1387">
        <f t="shared" si="240"/>
        <v>0</v>
      </c>
      <c r="M695" s="667">
        <f t="shared" si="241"/>
        <v>0</v>
      </c>
      <c r="N695" s="504">
        <f t="shared" si="231"/>
        <v>2</v>
      </c>
      <c r="O695" s="58"/>
      <c r="P695" s="177">
        <v>4.9039999999999999</v>
      </c>
      <c r="Q695" s="222" t="s">
        <v>42</v>
      </c>
      <c r="R695" s="58"/>
      <c r="S695" s="720" t="s">
        <v>202</v>
      </c>
      <c r="T695" s="720" t="s">
        <v>202</v>
      </c>
      <c r="U695" s="213">
        <v>58</v>
      </c>
      <c r="V695" s="58"/>
      <c r="W695" s="213">
        <v>58</v>
      </c>
      <c r="X695" s="58"/>
      <c r="Y695" s="58">
        <v>8</v>
      </c>
      <c r="Z695" s="743">
        <v>185050</v>
      </c>
      <c r="AA695" s="234">
        <v>72.605330658504002</v>
      </c>
      <c r="AB695" s="763">
        <f>O695/AA695*1000000/365*1000</f>
        <v>0</v>
      </c>
      <c r="AC695" s="174"/>
      <c r="AD695" s="174"/>
      <c r="AE695" s="364" t="s">
        <v>208</v>
      </c>
      <c r="AF695" s="174"/>
      <c r="AG695" s="174"/>
      <c r="AH695" s="175"/>
      <c r="AI695" s="174"/>
      <c r="AJ695" s="174"/>
      <c r="AK695" s="174"/>
      <c r="AL695" s="175"/>
      <c r="AM695" s="179">
        <f>K695</f>
        <v>0.41099999999999998</v>
      </c>
      <c r="AN695" s="177">
        <v>4.9039999999999999</v>
      </c>
      <c r="AO695" s="177">
        <v>5.2569999999999997</v>
      </c>
      <c r="AP695" s="177">
        <v>5.8070000000000004</v>
      </c>
      <c r="AQ695" s="178">
        <v>6.415</v>
      </c>
      <c r="AR695" s="179">
        <f>AN695</f>
        <v>4.9039999999999999</v>
      </c>
      <c r="AS695" s="177">
        <v>5.633</v>
      </c>
      <c r="AT695" s="179">
        <f>AVERAGE(AS695,AV695)</f>
        <v>6.2494999999999994</v>
      </c>
      <c r="AU695" s="179"/>
      <c r="AV695" s="177">
        <v>6.8659999999999997</v>
      </c>
      <c r="AW695" s="177"/>
      <c r="AX695" s="546">
        <v>8.3699999999999992</v>
      </c>
      <c r="AY695" s="828">
        <v>-7.9589999999999996</v>
      </c>
      <c r="AZ695" s="164"/>
      <c r="BA695" s="165"/>
      <c r="BB695" s="167"/>
      <c r="BC695" s="120"/>
      <c r="BD695" s="90"/>
      <c r="BE695" s="90"/>
      <c r="BF695" s="90"/>
      <c r="BG695" s="90"/>
      <c r="BH695" s="90"/>
      <c r="BI695" s="90"/>
      <c r="BJ695" s="90"/>
      <c r="BK695" s="90"/>
      <c r="BL695" s="90"/>
      <c r="BM695" s="167"/>
      <c r="BN695" s="167"/>
      <c r="BO695" s="167"/>
      <c r="BP695" s="167"/>
      <c r="BQ695" s="167"/>
      <c r="BR695" s="167"/>
      <c r="BS695" s="167"/>
      <c r="BT695" s="167"/>
      <c r="BU695" s="167"/>
      <c r="BV695" s="167"/>
      <c r="BW695" s="167"/>
      <c r="BX695" s="167"/>
      <c r="BY695" s="167"/>
      <c r="BZ695" s="167"/>
      <c r="CA695" s="167"/>
      <c r="CB695" s="167"/>
      <c r="CC695" s="167"/>
      <c r="CD695" s="167"/>
      <c r="CE695" s="167"/>
      <c r="CF695" s="167"/>
      <c r="CG695" s="167"/>
      <c r="CH695" s="167"/>
      <c r="CI695" s="167"/>
      <c r="CJ695" s="167"/>
      <c r="CK695" s="167"/>
      <c r="CL695" s="167"/>
      <c r="CM695" s="167"/>
      <c r="CN695" s="167"/>
      <c r="CO695" s="167"/>
      <c r="CP695" s="167"/>
      <c r="CQ695" s="167"/>
      <c r="CR695" s="167"/>
      <c r="CS695" s="167"/>
      <c r="CT695" s="167"/>
      <c r="CU695" s="167"/>
      <c r="CV695" s="167"/>
      <c r="CW695" s="167"/>
      <c r="CX695" s="167"/>
      <c r="CY695" s="167"/>
      <c r="CZ695" s="167"/>
      <c r="DA695" s="167"/>
      <c r="DB695" s="167"/>
      <c r="DC695" s="167"/>
      <c r="DD695" s="167"/>
      <c r="DE695" s="167"/>
      <c r="DF695" s="167"/>
      <c r="DG695" s="167"/>
      <c r="DH695" s="167"/>
      <c r="DI695" s="167"/>
      <c r="DJ695" s="167"/>
      <c r="DK695" s="167"/>
      <c r="DL695" s="167"/>
      <c r="DM695" s="167"/>
      <c r="DN695" s="167"/>
      <c r="DO695" s="167"/>
      <c r="DP695" s="167"/>
      <c r="DQ695" s="167"/>
      <c r="DR695" s="167"/>
      <c r="DS695" s="167"/>
      <c r="DT695" s="167"/>
      <c r="DU695" s="167"/>
      <c r="DV695" s="167"/>
      <c r="DW695" s="167"/>
      <c r="DX695" s="167"/>
      <c r="DY695" s="167"/>
      <c r="DZ695" s="167"/>
      <c r="EA695" s="167"/>
      <c r="EB695" s="167"/>
      <c r="EC695" s="167"/>
      <c r="ED695" s="167"/>
      <c r="EE695" s="167"/>
      <c r="EF695" s="167"/>
      <c r="EG695" s="167"/>
      <c r="EH695" s="167"/>
      <c r="EI695" s="167"/>
      <c r="EJ695" s="167"/>
      <c r="EK695" s="167"/>
      <c r="EL695" s="167"/>
      <c r="EM695" s="167"/>
      <c r="EN695" s="167"/>
      <c r="EO695" s="167"/>
      <c r="EP695" s="167"/>
      <c r="EQ695" s="167"/>
      <c r="ER695" s="167"/>
      <c r="ES695" s="167"/>
      <c r="ET695" s="167"/>
      <c r="EU695" s="167"/>
      <c r="EV695" s="167"/>
      <c r="EW695" s="167"/>
      <c r="EX695" s="167"/>
      <c r="EY695" s="167"/>
      <c r="EZ695" s="167"/>
      <c r="FA695" s="167"/>
      <c r="FB695" s="167"/>
      <c r="FC695" s="167"/>
      <c r="FD695" s="167"/>
      <c r="FE695" s="167"/>
      <c r="FF695" s="167"/>
      <c r="FG695" s="167"/>
      <c r="FH695" s="167"/>
      <c r="FI695" s="167"/>
      <c r="FJ695" s="167"/>
      <c r="FK695" s="167"/>
      <c r="FL695" s="167"/>
      <c r="FM695" s="167"/>
      <c r="FN695" s="167"/>
      <c r="FO695" s="167"/>
      <c r="FP695" s="167"/>
      <c r="FQ695" s="167"/>
      <c r="FR695" s="167"/>
      <c r="FS695" s="167"/>
      <c r="FT695" s="167"/>
      <c r="FU695" s="167"/>
      <c r="FV695" s="167"/>
      <c r="FW695" s="167"/>
      <c r="FX695" s="167"/>
      <c r="FY695" s="167"/>
      <c r="FZ695" s="167"/>
      <c r="GA695" s="167"/>
      <c r="GB695" s="167"/>
      <c r="GC695" s="167"/>
      <c r="GD695" s="167"/>
      <c r="GE695" s="167"/>
      <c r="GF695" s="167"/>
      <c r="GG695" s="167"/>
      <c r="GH695" s="167"/>
      <c r="GI695" s="167"/>
      <c r="GJ695" s="167"/>
      <c r="GK695" s="167"/>
      <c r="GL695" s="167"/>
      <c r="GM695" s="167"/>
      <c r="GN695" s="167"/>
      <c r="GO695" s="167"/>
      <c r="GP695" s="167"/>
      <c r="GQ695" s="167"/>
      <c r="GR695" s="167"/>
      <c r="GS695" s="167"/>
      <c r="GT695" s="167"/>
      <c r="GU695" s="167"/>
      <c r="GV695" s="167"/>
      <c r="GW695" s="167"/>
      <c r="GX695" s="167"/>
      <c r="GY695" s="167"/>
      <c r="GZ695" s="167"/>
      <c r="HA695" s="167"/>
      <c r="HB695" s="167"/>
      <c r="HC695" s="167"/>
      <c r="HD695" s="167"/>
      <c r="HE695" s="167"/>
      <c r="HF695" s="167"/>
      <c r="HG695" s="167"/>
      <c r="HH695" s="167"/>
      <c r="HI695" s="167"/>
      <c r="HJ695" s="167"/>
      <c r="HK695" s="167"/>
      <c r="HL695" s="167"/>
      <c r="HM695" s="167"/>
      <c r="HN695" s="167"/>
      <c r="HO695" s="167"/>
      <c r="HP695" s="167"/>
      <c r="HQ695" s="167"/>
      <c r="HR695" s="167"/>
      <c r="HS695" s="167"/>
    </row>
    <row r="696" spans="1:227" s="2" customFormat="1" ht="17.05" customHeight="1" x14ac:dyDescent="0.4">
      <c r="A696" s="868" t="s">
        <v>393</v>
      </c>
      <c r="B696" s="868" t="s">
        <v>448</v>
      </c>
      <c r="C696" s="1140" t="s">
        <v>451</v>
      </c>
      <c r="D696" s="284" t="s">
        <v>452</v>
      </c>
      <c r="E696" s="617"/>
      <c r="F696" s="20"/>
      <c r="G696" s="21"/>
      <c r="H696" s="21"/>
      <c r="I696" s="124"/>
      <c r="J696" s="124"/>
      <c r="K696" s="252">
        <v>5.651416666666667</v>
      </c>
      <c r="L696" s="520">
        <f t="shared" si="240"/>
        <v>0</v>
      </c>
      <c r="M696" s="521">
        <f t="shared" si="241"/>
        <v>0</v>
      </c>
      <c r="N696" s="504">
        <f t="shared" si="231"/>
        <v>2</v>
      </c>
      <c r="O696" s="687"/>
      <c r="P696" s="532">
        <v>5.6526981435000003</v>
      </c>
      <c r="Q696" s="227" t="s">
        <v>42</v>
      </c>
      <c r="R696" s="254"/>
      <c r="S696" s="305"/>
      <c r="T696" s="306"/>
      <c r="U696" s="90"/>
      <c r="V696" s="254"/>
      <c r="W696" s="254"/>
      <c r="X696" s="254"/>
      <c r="Y696" s="254"/>
      <c r="Z696" s="258">
        <v>136854.87965465628</v>
      </c>
      <c r="AA696" s="259">
        <f>P696*1000000000/365/Z696</f>
        <v>113.16252856929246</v>
      </c>
      <c r="AB696" s="260"/>
      <c r="AC696" s="260"/>
      <c r="AD696" s="260"/>
      <c r="AE696" s="260"/>
      <c r="AF696" s="260"/>
      <c r="AG696" s="260"/>
      <c r="AH696" s="121"/>
      <c r="AI696" s="90"/>
      <c r="AJ696" s="90"/>
      <c r="AK696" s="90"/>
      <c r="AL696" s="121"/>
      <c r="AM696" s="262"/>
      <c r="AN696" s="252"/>
      <c r="AO696" s="252"/>
      <c r="AP696" s="263"/>
      <c r="AQ696" s="264"/>
      <c r="AR696" s="252"/>
      <c r="AS696" s="252"/>
      <c r="AT696" s="252">
        <v>9.2038308482549542</v>
      </c>
      <c r="AU696" s="252"/>
      <c r="AV696" s="263"/>
      <c r="AW696" s="557">
        <f>K696-AT696</f>
        <v>-3.5524141815882873</v>
      </c>
      <c r="AX696" s="551"/>
      <c r="AY696" s="167"/>
      <c r="AZ696" s="167"/>
      <c r="BA696" s="296"/>
      <c r="BB696" s="296"/>
    </row>
    <row r="697" spans="1:227" s="2" customFormat="1" ht="17.05" customHeight="1" x14ac:dyDescent="0.4">
      <c r="A697" s="868" t="s">
        <v>198</v>
      </c>
      <c r="B697" s="868" t="s">
        <v>238</v>
      </c>
      <c r="C697" s="889" t="s">
        <v>273</v>
      </c>
      <c r="D697" s="168" t="s">
        <v>274</v>
      </c>
      <c r="E697" s="943"/>
      <c r="F697" s="54"/>
      <c r="G697" s="43">
        <v>1.1000000000000001</v>
      </c>
      <c r="H697" s="43"/>
      <c r="I697" s="177"/>
      <c r="J697" s="177"/>
      <c r="K697" s="179">
        <f>SUM(F697:H697)</f>
        <v>1.1000000000000001</v>
      </c>
      <c r="L697" s="518">
        <f t="shared" si="240"/>
        <v>0</v>
      </c>
      <c r="M697" s="667">
        <f t="shared" si="241"/>
        <v>100</v>
      </c>
      <c r="N697" s="504">
        <f t="shared" si="231"/>
        <v>5</v>
      </c>
      <c r="O697" s="58"/>
      <c r="P697" s="177">
        <v>0.86699999999999999</v>
      </c>
      <c r="Q697" s="222"/>
      <c r="R697" s="222" t="s">
        <v>42</v>
      </c>
      <c r="S697" s="220">
        <v>66</v>
      </c>
      <c r="T697" s="220">
        <v>0.57199999999999995</v>
      </c>
      <c r="U697" s="368">
        <v>60.7</v>
      </c>
      <c r="V697" s="58">
        <v>68.239999999999995</v>
      </c>
      <c r="W697" s="368">
        <v>60.7</v>
      </c>
      <c r="X697" s="58">
        <v>68.239999999999995</v>
      </c>
      <c r="Y697" s="58">
        <v>29.5</v>
      </c>
      <c r="Z697" s="743">
        <v>12436</v>
      </c>
      <c r="AA697" s="234">
        <v>191.00534462475272</v>
      </c>
      <c r="AB697" s="763">
        <f>O697/AA697*1000000/365*1000</f>
        <v>0</v>
      </c>
      <c r="AC697" s="174"/>
      <c r="AD697" s="174"/>
      <c r="AE697" s="364"/>
      <c r="AF697" s="174" t="s">
        <v>42</v>
      </c>
      <c r="AG697" s="174" t="s">
        <v>42</v>
      </c>
      <c r="AH697" s="175"/>
      <c r="AI697" s="174"/>
      <c r="AJ697" s="174"/>
      <c r="AK697" s="174"/>
      <c r="AL697" s="175"/>
      <c r="AM697" s="179">
        <f>K697</f>
        <v>1.1000000000000001</v>
      </c>
      <c r="AN697" s="177">
        <v>0.72299999999999998</v>
      </c>
      <c r="AO697" s="177">
        <v>0.77600000000000002</v>
      </c>
      <c r="AP697" s="177">
        <v>0.85699999999999998</v>
      </c>
      <c r="AQ697" s="178">
        <v>0.94599999999999995</v>
      </c>
      <c r="AR697" s="179">
        <f>AN697</f>
        <v>0.72299999999999998</v>
      </c>
      <c r="AS697" s="177">
        <v>0.83099999999999996</v>
      </c>
      <c r="AT697" s="179">
        <f>AVERAGE(AS697,AV697)</f>
        <v>0.92199999999999993</v>
      </c>
      <c r="AU697" s="179"/>
      <c r="AV697" s="177">
        <v>1.0129999999999999</v>
      </c>
      <c r="AW697" s="177"/>
      <c r="AX697" s="546">
        <v>1.2350000000000001</v>
      </c>
      <c r="AY697" s="828">
        <v>-0.13500000000000001</v>
      </c>
      <c r="AZ697" s="164"/>
      <c r="BA697" s="165"/>
      <c r="BB697" s="167"/>
      <c r="BC697" s="120"/>
      <c r="BD697" s="90"/>
      <c r="BE697" s="90"/>
      <c r="BF697" s="90"/>
      <c r="BG697" s="90"/>
      <c r="BH697" s="90"/>
      <c r="BI697" s="90"/>
      <c r="BJ697" s="90"/>
      <c r="BK697" s="90"/>
      <c r="BL697" s="90"/>
      <c r="BM697" s="167"/>
      <c r="BN697" s="167"/>
      <c r="BO697" s="167"/>
      <c r="BP697" s="167"/>
      <c r="BQ697" s="167"/>
      <c r="BR697" s="167"/>
      <c r="BS697" s="167"/>
      <c r="BT697" s="167"/>
      <c r="BU697" s="167"/>
      <c r="BV697" s="167"/>
      <c r="BW697" s="167"/>
      <c r="BX697" s="167"/>
      <c r="BY697" s="167"/>
      <c r="BZ697" s="167"/>
      <c r="CA697" s="167"/>
      <c r="CB697" s="167"/>
      <c r="CC697" s="167"/>
      <c r="CD697" s="167"/>
      <c r="CE697" s="167"/>
      <c r="CF697" s="167"/>
      <c r="CG697" s="167"/>
      <c r="CH697" s="167"/>
      <c r="CI697" s="167"/>
      <c r="CJ697" s="167"/>
      <c r="CK697" s="167"/>
      <c r="CL697" s="167"/>
      <c r="CM697" s="167"/>
      <c r="CN697" s="167"/>
      <c r="CO697" s="167"/>
      <c r="CP697" s="167"/>
      <c r="CQ697" s="167"/>
      <c r="CR697" s="167"/>
      <c r="CS697" s="167"/>
      <c r="CT697" s="167"/>
      <c r="CU697" s="167"/>
      <c r="CV697" s="167"/>
      <c r="CW697" s="167"/>
      <c r="CX697" s="167"/>
      <c r="CY697" s="167"/>
      <c r="CZ697" s="167"/>
      <c r="DA697" s="167"/>
      <c r="DB697" s="167"/>
      <c r="DC697" s="167"/>
      <c r="DD697" s="167"/>
      <c r="DE697" s="167"/>
      <c r="DF697" s="167"/>
      <c r="DG697" s="167"/>
      <c r="DH697" s="167"/>
      <c r="DI697" s="167"/>
      <c r="DJ697" s="167"/>
      <c r="DK697" s="167"/>
      <c r="DL697" s="167"/>
      <c r="DM697" s="167"/>
      <c r="DN697" s="167"/>
      <c r="DO697" s="167"/>
      <c r="DP697" s="167"/>
      <c r="DQ697" s="167"/>
      <c r="DR697" s="167"/>
      <c r="DS697" s="167"/>
      <c r="DT697" s="167"/>
      <c r="DU697" s="167"/>
      <c r="DV697" s="167"/>
      <c r="DW697" s="167"/>
      <c r="DX697" s="167"/>
      <c r="DY697" s="167"/>
      <c r="DZ697" s="167"/>
      <c r="EA697" s="167"/>
      <c r="EB697" s="167"/>
      <c r="EC697" s="167"/>
      <c r="ED697" s="167"/>
      <c r="EE697" s="167"/>
      <c r="EF697" s="167"/>
      <c r="EG697" s="167"/>
      <c r="EH697" s="167"/>
      <c r="EI697" s="167"/>
      <c r="EJ697" s="167"/>
      <c r="EK697" s="167"/>
      <c r="EL697" s="167"/>
      <c r="EM697" s="167"/>
      <c r="EN697" s="167"/>
      <c r="EO697" s="167"/>
      <c r="EP697" s="167"/>
      <c r="EQ697" s="167"/>
      <c r="ER697" s="167"/>
      <c r="ES697" s="167"/>
      <c r="ET697" s="167"/>
      <c r="EU697" s="167"/>
      <c r="EV697" s="167"/>
      <c r="EW697" s="167"/>
      <c r="EX697" s="167"/>
      <c r="EY697" s="167"/>
      <c r="EZ697" s="167"/>
      <c r="FA697" s="167"/>
      <c r="FB697" s="167"/>
      <c r="FC697" s="167"/>
      <c r="FD697" s="167"/>
      <c r="FE697" s="167"/>
      <c r="FF697" s="167"/>
      <c r="FG697" s="167"/>
      <c r="FH697" s="167"/>
      <c r="FI697" s="167"/>
      <c r="FJ697" s="167"/>
      <c r="FK697" s="167"/>
      <c r="FL697" s="167"/>
      <c r="FM697" s="167"/>
      <c r="FN697" s="167"/>
      <c r="FO697" s="167"/>
      <c r="FP697" s="167"/>
      <c r="FQ697" s="167"/>
      <c r="FR697" s="167"/>
      <c r="FS697" s="167"/>
      <c r="FT697" s="167"/>
      <c r="FU697" s="167"/>
      <c r="FV697" s="167"/>
      <c r="FW697" s="167"/>
      <c r="FX697" s="167"/>
      <c r="FY697" s="167"/>
      <c r="FZ697" s="167"/>
      <c r="GA697" s="167"/>
      <c r="GB697" s="167"/>
      <c r="GC697" s="167"/>
      <c r="GD697" s="167"/>
      <c r="GE697" s="167"/>
      <c r="GF697" s="167"/>
      <c r="GG697" s="167"/>
      <c r="GH697" s="167"/>
      <c r="GI697" s="167"/>
      <c r="GJ697" s="167"/>
      <c r="GK697" s="167"/>
      <c r="GL697" s="167"/>
      <c r="GM697" s="167"/>
      <c r="GN697" s="167"/>
      <c r="GO697" s="167"/>
      <c r="GP697" s="167"/>
      <c r="GQ697" s="167"/>
      <c r="GR697" s="167"/>
      <c r="GS697" s="167"/>
      <c r="GT697" s="167"/>
      <c r="GU697" s="167"/>
      <c r="GV697" s="167"/>
      <c r="GW697" s="167"/>
      <c r="GX697" s="167"/>
      <c r="GY697" s="167"/>
      <c r="GZ697" s="167"/>
      <c r="HA697" s="167"/>
      <c r="HB697" s="167"/>
      <c r="HC697" s="167"/>
      <c r="HD697" s="167"/>
      <c r="HE697" s="167"/>
      <c r="HF697" s="167"/>
      <c r="HG697" s="167"/>
      <c r="HH697" s="167"/>
      <c r="HI697" s="167"/>
      <c r="HJ697" s="167"/>
      <c r="HK697" s="167"/>
      <c r="HL697" s="167"/>
      <c r="HM697" s="167"/>
      <c r="HN697" s="167"/>
      <c r="HO697" s="167"/>
      <c r="HP697" s="167"/>
      <c r="HQ697" s="167"/>
      <c r="HR697" s="167"/>
      <c r="HS697" s="167"/>
    </row>
    <row r="698" spans="1:227" s="2" customFormat="1" ht="17.05" customHeight="1" x14ac:dyDescent="0.4">
      <c r="A698" s="868" t="s">
        <v>198</v>
      </c>
      <c r="B698" s="868" t="s">
        <v>238</v>
      </c>
      <c r="C698" s="889" t="s">
        <v>273</v>
      </c>
      <c r="D698" s="168" t="s">
        <v>275</v>
      </c>
      <c r="E698" s="943"/>
      <c r="F698" s="54"/>
      <c r="G698" s="43">
        <v>0.27</v>
      </c>
      <c r="H698" s="43">
        <v>0.48</v>
      </c>
      <c r="I698" s="177"/>
      <c r="J698" s="177"/>
      <c r="K698" s="179">
        <f>SUM(F698:H698)</f>
        <v>0.75</v>
      </c>
      <c r="L698" s="518">
        <f t="shared" si="240"/>
        <v>0</v>
      </c>
      <c r="M698" s="667">
        <f t="shared" si="241"/>
        <v>100</v>
      </c>
      <c r="N698" s="504">
        <f t="shared" si="231"/>
        <v>3</v>
      </c>
      <c r="O698" s="58"/>
      <c r="P698" s="177">
        <v>0.61499999999999999</v>
      </c>
      <c r="Q698" s="222"/>
      <c r="R698" s="222" t="s">
        <v>42</v>
      </c>
      <c r="S698" s="220">
        <v>63.5</v>
      </c>
      <c r="T698" s="220">
        <v>0.39100000000000001</v>
      </c>
      <c r="U698" s="368">
        <v>60.7</v>
      </c>
      <c r="V698" s="58">
        <v>71.55</v>
      </c>
      <c r="W698" s="368">
        <v>60.7</v>
      </c>
      <c r="X698" s="58">
        <v>71.55</v>
      </c>
      <c r="Y698" s="58">
        <v>38.1</v>
      </c>
      <c r="Z698" s="743">
        <v>8857</v>
      </c>
      <c r="AA698" s="234">
        <v>190.23727072928929</v>
      </c>
      <c r="AB698" s="763">
        <f>O698/AA698*1000000/365*1000</f>
        <v>0</v>
      </c>
      <c r="AC698" s="174"/>
      <c r="AD698" s="174"/>
      <c r="AE698" s="364"/>
      <c r="AF698" s="174"/>
      <c r="AG698" s="174"/>
      <c r="AH698" s="175"/>
      <c r="AI698" s="174"/>
      <c r="AJ698" s="174"/>
      <c r="AK698" s="174"/>
      <c r="AL698" s="175"/>
      <c r="AM698" s="179">
        <f>K698</f>
        <v>0.75</v>
      </c>
      <c r="AN698" s="177">
        <v>0.72099999999999997</v>
      </c>
      <c r="AO698" s="177">
        <v>0.746</v>
      </c>
      <c r="AP698" s="177">
        <v>0.78400000000000003</v>
      </c>
      <c r="AQ698" s="178">
        <v>0.82399999999999995</v>
      </c>
      <c r="AR698" s="179">
        <f>AN698</f>
        <v>0.72099999999999997</v>
      </c>
      <c r="AS698" s="177">
        <v>0.77200000000000002</v>
      </c>
      <c r="AT698" s="179">
        <f>AVERAGE(AS698,AV698)</f>
        <v>0.8125</v>
      </c>
      <c r="AU698" s="179"/>
      <c r="AV698" s="177">
        <v>0.85299999999999998</v>
      </c>
      <c r="AW698" s="177"/>
      <c r="AX698" s="546">
        <v>0.94299999999999995</v>
      </c>
      <c r="AY698" s="828">
        <v>-0.193</v>
      </c>
      <c r="AZ698" s="164"/>
      <c r="BA698" s="165"/>
      <c r="BB698" s="167"/>
      <c r="BC698" s="120"/>
      <c r="BD698" s="90"/>
      <c r="BE698" s="90"/>
      <c r="BF698" s="90"/>
      <c r="BG698" s="90"/>
      <c r="BH698" s="90"/>
      <c r="BI698" s="90"/>
      <c r="BJ698" s="90"/>
      <c r="BK698" s="90"/>
      <c r="BL698" s="90"/>
      <c r="BM698" s="167"/>
      <c r="BN698" s="167"/>
      <c r="BO698" s="167"/>
      <c r="BP698" s="167"/>
      <c r="BQ698" s="167"/>
      <c r="BR698" s="167"/>
      <c r="BS698" s="167"/>
      <c r="BT698" s="167"/>
      <c r="BU698" s="167"/>
      <c r="BV698" s="167"/>
      <c r="BW698" s="167"/>
      <c r="BX698" s="167"/>
      <c r="BY698" s="167"/>
      <c r="BZ698" s="167"/>
      <c r="CA698" s="167"/>
      <c r="CB698" s="167"/>
      <c r="CC698" s="167"/>
      <c r="CD698" s="167"/>
      <c r="CE698" s="167"/>
      <c r="CF698" s="167"/>
      <c r="CG698" s="167"/>
      <c r="CH698" s="167"/>
      <c r="CI698" s="167"/>
      <c r="CJ698" s="167"/>
      <c r="CK698" s="167"/>
      <c r="CL698" s="167"/>
      <c r="CM698" s="167"/>
      <c r="CN698" s="167"/>
      <c r="CO698" s="167"/>
      <c r="CP698" s="167"/>
      <c r="CQ698" s="167"/>
      <c r="CR698" s="167"/>
      <c r="CS698" s="167"/>
      <c r="CT698" s="167"/>
      <c r="CU698" s="167"/>
      <c r="CV698" s="167"/>
      <c r="CW698" s="167"/>
      <c r="CX698" s="167"/>
      <c r="CY698" s="167"/>
      <c r="CZ698" s="167"/>
      <c r="DA698" s="167"/>
      <c r="DB698" s="167"/>
      <c r="DC698" s="167"/>
      <c r="DD698" s="167"/>
      <c r="DE698" s="167"/>
      <c r="DF698" s="167"/>
      <c r="DG698" s="167"/>
      <c r="DH698" s="167"/>
      <c r="DI698" s="167"/>
      <c r="DJ698" s="167"/>
      <c r="DK698" s="167"/>
      <c r="DL698" s="167"/>
      <c r="DM698" s="167"/>
      <c r="DN698" s="167"/>
      <c r="DO698" s="167"/>
      <c r="DP698" s="167"/>
      <c r="DQ698" s="167"/>
      <c r="DR698" s="167"/>
      <c r="DS698" s="167"/>
      <c r="DT698" s="167"/>
      <c r="DU698" s="167"/>
      <c r="DV698" s="167"/>
      <c r="DW698" s="167"/>
      <c r="DX698" s="167"/>
      <c r="DY698" s="167"/>
      <c r="DZ698" s="167"/>
      <c r="EA698" s="167"/>
      <c r="EB698" s="167"/>
      <c r="EC698" s="167"/>
      <c r="ED698" s="167"/>
      <c r="EE698" s="167"/>
      <c r="EF698" s="167"/>
      <c r="EG698" s="167"/>
      <c r="EH698" s="167"/>
      <c r="EI698" s="167"/>
      <c r="EJ698" s="167"/>
      <c r="EK698" s="167"/>
      <c r="EL698" s="167"/>
      <c r="EM698" s="167"/>
      <c r="EN698" s="167"/>
      <c r="EO698" s="167"/>
      <c r="EP698" s="167"/>
      <c r="EQ698" s="167"/>
      <c r="ER698" s="167"/>
      <c r="ES698" s="167"/>
      <c r="ET698" s="167"/>
      <c r="EU698" s="167"/>
      <c r="EV698" s="167"/>
      <c r="EW698" s="167"/>
      <c r="EX698" s="167"/>
      <c r="EY698" s="167"/>
      <c r="EZ698" s="167"/>
      <c r="FA698" s="167"/>
      <c r="FB698" s="167"/>
      <c r="FC698" s="167"/>
      <c r="FD698" s="167"/>
      <c r="FE698" s="167"/>
      <c r="FF698" s="167"/>
      <c r="FG698" s="167"/>
      <c r="FH698" s="167"/>
      <c r="FI698" s="167"/>
      <c r="FJ698" s="167"/>
      <c r="FK698" s="167"/>
      <c r="FL698" s="167"/>
      <c r="FM698" s="167"/>
      <c r="FN698" s="167"/>
      <c r="FO698" s="167"/>
      <c r="FP698" s="167"/>
      <c r="FQ698" s="167"/>
      <c r="FR698" s="167"/>
      <c r="FS698" s="167"/>
      <c r="FT698" s="167"/>
      <c r="FU698" s="167"/>
      <c r="FV698" s="167"/>
      <c r="FW698" s="167"/>
      <c r="FX698" s="167"/>
      <c r="FY698" s="167"/>
      <c r="FZ698" s="167"/>
      <c r="GA698" s="167"/>
      <c r="GB698" s="167"/>
      <c r="GC698" s="167"/>
      <c r="GD698" s="167"/>
      <c r="GE698" s="167"/>
      <c r="GF698" s="167"/>
      <c r="GG698" s="167"/>
      <c r="GH698" s="167"/>
      <c r="GI698" s="167"/>
      <c r="GJ698" s="167"/>
      <c r="GK698" s="167"/>
      <c r="GL698" s="167"/>
      <c r="GM698" s="167"/>
      <c r="GN698" s="167"/>
      <c r="GO698" s="167"/>
      <c r="GP698" s="167"/>
      <c r="GQ698" s="167"/>
      <c r="GR698" s="167"/>
      <c r="GS698" s="167"/>
      <c r="GT698" s="167"/>
      <c r="GU698" s="167"/>
      <c r="GV698" s="167"/>
      <c r="GW698" s="167"/>
      <c r="GX698" s="167"/>
      <c r="GY698" s="167"/>
      <c r="GZ698" s="167"/>
      <c r="HA698" s="167"/>
      <c r="HB698" s="167"/>
      <c r="HC698" s="167"/>
      <c r="HD698" s="167"/>
      <c r="HE698" s="167"/>
      <c r="HF698" s="167"/>
      <c r="HG698" s="167"/>
      <c r="HH698" s="167"/>
      <c r="HI698" s="167"/>
      <c r="HJ698" s="167"/>
      <c r="HK698" s="167"/>
      <c r="HL698" s="167"/>
      <c r="HM698" s="167"/>
      <c r="HN698" s="167"/>
      <c r="HO698" s="167"/>
      <c r="HP698" s="167"/>
      <c r="HQ698" s="167"/>
      <c r="HR698" s="167"/>
      <c r="HS698" s="167"/>
    </row>
    <row r="699" spans="1:227" s="2" customFormat="1" ht="17.05" customHeight="1" x14ac:dyDescent="0.4">
      <c r="A699" s="868" t="s">
        <v>198</v>
      </c>
      <c r="B699" s="868" t="s">
        <v>363</v>
      </c>
      <c r="C699" s="889" t="s">
        <v>369</v>
      </c>
      <c r="D699" s="16" t="s">
        <v>371</v>
      </c>
      <c r="E699" s="941"/>
      <c r="F699" s="54">
        <v>0.16400000000000001</v>
      </c>
      <c r="G699" s="43">
        <v>0.83099999999999996</v>
      </c>
      <c r="H699" s="43"/>
      <c r="I699" s="177"/>
      <c r="J699" s="177"/>
      <c r="K699" s="179">
        <f>SUM(F699:H699)</f>
        <v>0.995</v>
      </c>
      <c r="L699" s="518">
        <f t="shared" si="240"/>
        <v>16.482412060301506</v>
      </c>
      <c r="M699" s="667">
        <f t="shared" si="241"/>
        <v>83.517587939698487</v>
      </c>
      <c r="N699" s="504">
        <f t="shared" si="231"/>
        <v>2</v>
      </c>
      <c r="O699" s="58"/>
      <c r="P699" s="177">
        <v>4.7060000000000004</v>
      </c>
      <c r="Q699" s="222" t="s">
        <v>42</v>
      </c>
      <c r="R699" s="58"/>
      <c r="S699" s="220" t="s">
        <v>202</v>
      </c>
      <c r="T699" s="220" t="s">
        <v>202</v>
      </c>
      <c r="U699" s="368">
        <v>58</v>
      </c>
      <c r="V699" s="58">
        <v>25.45</v>
      </c>
      <c r="W699" s="368">
        <v>58</v>
      </c>
      <c r="X699" s="58">
        <v>25.45</v>
      </c>
      <c r="Y699" s="58">
        <v>8</v>
      </c>
      <c r="Z699" s="743">
        <v>146917</v>
      </c>
      <c r="AA699" s="234">
        <v>87.758058529179792</v>
      </c>
      <c r="AB699" s="763">
        <f>O699/AA699*1000000/365*1000</f>
        <v>0</v>
      </c>
      <c r="AC699" s="174"/>
      <c r="AD699" s="174"/>
      <c r="AE699" s="364"/>
      <c r="AF699" s="174"/>
      <c r="AG699" s="174"/>
      <c r="AH699" s="175"/>
      <c r="AI699" s="174"/>
      <c r="AJ699" s="174"/>
      <c r="AK699" s="174"/>
      <c r="AL699" s="175"/>
      <c r="AM699" s="179">
        <f>K699</f>
        <v>0.995</v>
      </c>
      <c r="AN699" s="177">
        <v>4.7060000000000004</v>
      </c>
      <c r="AO699" s="177">
        <v>4.7060000000000004</v>
      </c>
      <c r="AP699" s="177">
        <v>4.7060000000000004</v>
      </c>
      <c r="AQ699" s="178">
        <v>4.7060000000000004</v>
      </c>
      <c r="AR699" s="179">
        <f>AN699</f>
        <v>4.7060000000000004</v>
      </c>
      <c r="AS699" s="177">
        <v>4.7060000000000004</v>
      </c>
      <c r="AT699" s="179">
        <f>AVERAGE(AS699,AV699)</f>
        <v>4.7060000000000004</v>
      </c>
      <c r="AU699" s="179"/>
      <c r="AV699" s="177">
        <v>4.7060000000000004</v>
      </c>
      <c r="AW699" s="177"/>
      <c r="AX699" s="546">
        <v>4.7060000000000004</v>
      </c>
      <c r="AY699" s="828"/>
      <c r="AZ699" s="164"/>
      <c r="BA699" s="165"/>
      <c r="BB699" s="167"/>
      <c r="BC699" s="120"/>
      <c r="BD699" s="90"/>
      <c r="BE699" s="90"/>
      <c r="BF699" s="90"/>
      <c r="BG699" s="90"/>
      <c r="BH699" s="90"/>
      <c r="BI699" s="90"/>
      <c r="BJ699" s="90"/>
      <c r="BK699" s="90"/>
      <c r="BL699" s="90"/>
      <c r="BM699" s="167"/>
      <c r="BN699" s="167"/>
      <c r="BO699" s="167"/>
      <c r="BP699" s="167"/>
      <c r="BQ699" s="167"/>
      <c r="BR699" s="167"/>
      <c r="BS699" s="167"/>
      <c r="BT699" s="167"/>
      <c r="BU699" s="167"/>
      <c r="BV699" s="167"/>
      <c r="BW699" s="167"/>
      <c r="BX699" s="167"/>
      <c r="BY699" s="167"/>
      <c r="BZ699" s="167"/>
      <c r="CA699" s="167"/>
      <c r="CB699" s="167"/>
      <c r="CC699" s="167"/>
      <c r="CD699" s="167"/>
      <c r="CE699" s="167"/>
      <c r="CF699" s="167"/>
      <c r="CG699" s="167"/>
      <c r="CH699" s="167"/>
      <c r="CI699" s="167"/>
      <c r="CJ699" s="167"/>
      <c r="CK699" s="167"/>
      <c r="CL699" s="167"/>
      <c r="CM699" s="167"/>
      <c r="CN699" s="167"/>
      <c r="CO699" s="167"/>
      <c r="CP699" s="167"/>
      <c r="CQ699" s="167"/>
      <c r="CR699" s="167"/>
      <c r="CS699" s="167"/>
      <c r="CT699" s="167"/>
      <c r="CU699" s="167"/>
      <c r="CV699" s="167"/>
      <c r="CW699" s="167"/>
      <c r="CX699" s="167"/>
      <c r="CY699" s="167"/>
      <c r="CZ699" s="167"/>
      <c r="DA699" s="167"/>
      <c r="DB699" s="167"/>
      <c r="DC699" s="167"/>
      <c r="DD699" s="167"/>
      <c r="DE699" s="167"/>
      <c r="DF699" s="167"/>
      <c r="DG699" s="167"/>
      <c r="DH699" s="167"/>
      <c r="DI699" s="167"/>
      <c r="DJ699" s="167"/>
      <c r="DK699" s="167"/>
      <c r="DL699" s="167"/>
      <c r="DM699" s="167"/>
      <c r="DN699" s="167"/>
      <c r="DO699" s="167"/>
      <c r="DP699" s="167"/>
      <c r="DQ699" s="167"/>
      <c r="DR699" s="167"/>
      <c r="DS699" s="167"/>
      <c r="DT699" s="167"/>
      <c r="DU699" s="167"/>
      <c r="DV699" s="167"/>
      <c r="DW699" s="167"/>
      <c r="DX699" s="167"/>
      <c r="DY699" s="167"/>
      <c r="DZ699" s="167"/>
      <c r="EA699" s="167"/>
      <c r="EB699" s="167"/>
      <c r="EC699" s="167"/>
      <c r="ED699" s="167"/>
      <c r="EE699" s="167"/>
      <c r="EF699" s="167"/>
      <c r="EG699" s="167"/>
      <c r="EH699" s="167"/>
      <c r="EI699" s="167"/>
      <c r="EJ699" s="167"/>
      <c r="EK699" s="167"/>
      <c r="EL699" s="167"/>
      <c r="EM699" s="167"/>
      <c r="EN699" s="167"/>
      <c r="EO699" s="167"/>
      <c r="EP699" s="167"/>
      <c r="EQ699" s="167"/>
      <c r="ER699" s="167"/>
      <c r="ES699" s="167"/>
      <c r="ET699" s="167"/>
      <c r="EU699" s="167"/>
      <c r="EV699" s="167"/>
      <c r="EW699" s="167"/>
      <c r="EX699" s="167"/>
      <c r="EY699" s="167"/>
      <c r="EZ699" s="167"/>
      <c r="FA699" s="167"/>
      <c r="FB699" s="167"/>
      <c r="FC699" s="167"/>
      <c r="FD699" s="167"/>
      <c r="FE699" s="167"/>
      <c r="FF699" s="167"/>
      <c r="FG699" s="167"/>
      <c r="FH699" s="167"/>
      <c r="FI699" s="167"/>
      <c r="FJ699" s="167"/>
      <c r="FK699" s="167"/>
      <c r="FL699" s="167"/>
      <c r="FM699" s="167"/>
      <c r="FN699" s="167"/>
      <c r="FO699" s="167"/>
      <c r="FP699" s="167"/>
      <c r="FQ699" s="167"/>
      <c r="FR699" s="167"/>
      <c r="FS699" s="167"/>
      <c r="FT699" s="167"/>
      <c r="FU699" s="167"/>
      <c r="FV699" s="167"/>
      <c r="FW699" s="167"/>
      <c r="FX699" s="167"/>
      <c r="FY699" s="167"/>
      <c r="FZ699" s="167"/>
      <c r="GA699" s="167"/>
      <c r="GB699" s="167"/>
      <c r="GC699" s="167"/>
      <c r="GD699" s="167"/>
      <c r="GE699" s="167"/>
      <c r="GF699" s="167"/>
      <c r="GG699" s="167"/>
      <c r="GH699" s="167"/>
      <c r="GI699" s="167"/>
      <c r="GJ699" s="167"/>
      <c r="GK699" s="167"/>
      <c r="GL699" s="167"/>
      <c r="GM699" s="167"/>
      <c r="GN699" s="167"/>
      <c r="GO699" s="167"/>
      <c r="GP699" s="167"/>
      <c r="GQ699" s="167"/>
      <c r="GR699" s="167"/>
      <c r="GS699" s="167"/>
      <c r="GT699" s="167"/>
      <c r="GU699" s="167"/>
      <c r="GV699" s="167"/>
      <c r="GW699" s="167"/>
      <c r="GX699" s="167"/>
      <c r="GY699" s="167"/>
      <c r="GZ699" s="167"/>
      <c r="HA699" s="167"/>
      <c r="HB699" s="167"/>
      <c r="HC699" s="167"/>
      <c r="HD699" s="167"/>
      <c r="HE699" s="167"/>
      <c r="HF699" s="167"/>
      <c r="HG699" s="167"/>
      <c r="HH699" s="167"/>
      <c r="HI699" s="167"/>
      <c r="HJ699" s="167"/>
      <c r="HK699" s="167"/>
      <c r="HL699" s="167"/>
      <c r="HM699" s="167"/>
      <c r="HN699" s="167"/>
      <c r="HO699" s="167"/>
      <c r="HP699" s="167"/>
      <c r="HQ699" s="167"/>
      <c r="HR699" s="167"/>
      <c r="HS699" s="167"/>
    </row>
    <row r="700" spans="1:227" s="2" customFormat="1" ht="17.05" customHeight="1" x14ac:dyDescent="0.4">
      <c r="A700" s="868" t="s">
        <v>198</v>
      </c>
      <c r="B700" s="868" t="s">
        <v>363</v>
      </c>
      <c r="C700" s="889" t="s">
        <v>369</v>
      </c>
      <c r="D700" s="168" t="s">
        <v>370</v>
      </c>
      <c r="E700" s="943"/>
      <c r="F700" s="54"/>
      <c r="G700" s="43">
        <v>1.1850000000000001</v>
      </c>
      <c r="H700" s="43"/>
      <c r="I700" s="177"/>
      <c r="J700" s="177"/>
      <c r="K700" s="179">
        <f>SUM(F700:H700)</f>
        <v>1.1850000000000001</v>
      </c>
      <c r="L700" s="518">
        <f t="shared" si="240"/>
        <v>0</v>
      </c>
      <c r="M700" s="667">
        <f t="shared" si="241"/>
        <v>100</v>
      </c>
      <c r="N700" s="504">
        <f t="shared" si="231"/>
        <v>2</v>
      </c>
      <c r="O700" s="58"/>
      <c r="P700" s="177">
        <v>2.9590000000000001</v>
      </c>
      <c r="Q700" s="222" t="s">
        <v>42</v>
      </c>
      <c r="R700" s="58"/>
      <c r="S700" s="220" t="s">
        <v>202</v>
      </c>
      <c r="T700" s="220" t="s">
        <v>202</v>
      </c>
      <c r="U700" s="368">
        <v>58</v>
      </c>
      <c r="V700" s="58">
        <v>22.76</v>
      </c>
      <c r="W700" s="368">
        <v>58</v>
      </c>
      <c r="X700" s="58">
        <v>22.76</v>
      </c>
      <c r="Y700" s="58"/>
      <c r="Z700" s="743">
        <v>106006</v>
      </c>
      <c r="AA700" s="234">
        <v>76.475381724322133</v>
      </c>
      <c r="AB700" s="763">
        <f>O700/AA700*1000000/365*1000</f>
        <v>0</v>
      </c>
      <c r="AC700" s="174"/>
      <c r="AD700" s="174"/>
      <c r="AE700" s="364"/>
      <c r="AF700" s="174"/>
      <c r="AG700" s="174"/>
      <c r="AH700" s="175"/>
      <c r="AI700" s="174"/>
      <c r="AJ700" s="174"/>
      <c r="AK700" s="174"/>
      <c r="AL700" s="175"/>
      <c r="AM700" s="179">
        <f>K700</f>
        <v>1.1850000000000001</v>
      </c>
      <c r="AN700" s="177">
        <v>2.9590000000000001</v>
      </c>
      <c r="AO700" s="177">
        <v>2.9590000000000001</v>
      </c>
      <c r="AP700" s="177">
        <v>2.9590000000000001</v>
      </c>
      <c r="AQ700" s="178">
        <v>2.9590000000000001</v>
      </c>
      <c r="AR700" s="179">
        <f>AN700</f>
        <v>2.9590000000000001</v>
      </c>
      <c r="AS700" s="177">
        <v>2.9590000000000001</v>
      </c>
      <c r="AT700" s="179">
        <f>AVERAGE(AS700,AV700)</f>
        <v>2.9590000000000001</v>
      </c>
      <c r="AU700" s="179"/>
      <c r="AV700" s="177">
        <v>2.9590000000000001</v>
      </c>
      <c r="AW700" s="177"/>
      <c r="AX700" s="546">
        <v>2.9590000000000001</v>
      </c>
      <c r="AY700" s="828"/>
      <c r="AZ700" s="164"/>
      <c r="BA700" s="165"/>
      <c r="BB700" s="167"/>
      <c r="BC700" s="120"/>
      <c r="BD700" s="90"/>
      <c r="BE700" s="90"/>
      <c r="BF700" s="90"/>
      <c r="BG700" s="90"/>
      <c r="BH700" s="90"/>
      <c r="BI700" s="90"/>
      <c r="BJ700" s="90"/>
      <c r="BK700" s="90"/>
      <c r="BL700" s="90"/>
      <c r="BM700" s="167"/>
      <c r="BN700" s="167"/>
      <c r="BO700" s="167"/>
      <c r="BP700" s="167"/>
      <c r="BQ700" s="167"/>
      <c r="BR700" s="167"/>
      <c r="BS700" s="167"/>
      <c r="BT700" s="167"/>
      <c r="BU700" s="167"/>
      <c r="BV700" s="167"/>
      <c r="BW700" s="167"/>
      <c r="BX700" s="167"/>
      <c r="BY700" s="167"/>
      <c r="BZ700" s="167"/>
      <c r="CA700" s="167"/>
      <c r="CB700" s="167"/>
      <c r="CC700" s="167"/>
      <c r="CD700" s="167"/>
      <c r="CE700" s="167"/>
      <c r="CF700" s="167"/>
      <c r="CG700" s="167"/>
      <c r="CH700" s="167"/>
      <c r="CI700" s="167"/>
      <c r="CJ700" s="167"/>
      <c r="CK700" s="167"/>
      <c r="CL700" s="167"/>
      <c r="CM700" s="167"/>
      <c r="CN700" s="167"/>
      <c r="CO700" s="167"/>
      <c r="CP700" s="167"/>
      <c r="CQ700" s="167"/>
      <c r="CR700" s="167"/>
      <c r="CS700" s="167"/>
      <c r="CT700" s="167"/>
      <c r="CU700" s="167"/>
      <c r="CV700" s="167"/>
      <c r="CW700" s="167"/>
      <c r="CX700" s="167"/>
      <c r="CY700" s="167"/>
      <c r="CZ700" s="167"/>
      <c r="DA700" s="167"/>
      <c r="DB700" s="167"/>
      <c r="DC700" s="167"/>
      <c r="DD700" s="167"/>
      <c r="DE700" s="167"/>
      <c r="DF700" s="167"/>
      <c r="DG700" s="167"/>
      <c r="DH700" s="167"/>
      <c r="DI700" s="167"/>
      <c r="DJ700" s="167"/>
      <c r="DK700" s="167"/>
      <c r="DL700" s="167"/>
      <c r="DM700" s="167"/>
      <c r="DN700" s="167"/>
      <c r="DO700" s="167"/>
      <c r="DP700" s="167"/>
      <c r="DQ700" s="167"/>
      <c r="DR700" s="167"/>
      <c r="DS700" s="167"/>
      <c r="DT700" s="167"/>
      <c r="DU700" s="167"/>
      <c r="DV700" s="167"/>
      <c r="DW700" s="167"/>
      <c r="DX700" s="167"/>
      <c r="DY700" s="167"/>
      <c r="DZ700" s="167"/>
      <c r="EA700" s="167"/>
      <c r="EB700" s="167"/>
      <c r="EC700" s="167"/>
      <c r="ED700" s="167"/>
      <c r="EE700" s="167"/>
      <c r="EF700" s="167"/>
      <c r="EG700" s="167"/>
      <c r="EH700" s="167"/>
      <c r="EI700" s="167"/>
      <c r="EJ700" s="167"/>
      <c r="EK700" s="167"/>
      <c r="EL700" s="167"/>
      <c r="EM700" s="167"/>
      <c r="EN700" s="167"/>
      <c r="EO700" s="167"/>
      <c r="EP700" s="167"/>
      <c r="EQ700" s="167"/>
      <c r="ER700" s="167"/>
      <c r="ES700" s="167"/>
      <c r="ET700" s="167"/>
      <c r="EU700" s="167"/>
      <c r="EV700" s="167"/>
      <c r="EW700" s="167"/>
      <c r="EX700" s="167"/>
      <c r="EY700" s="167"/>
      <c r="EZ700" s="167"/>
      <c r="FA700" s="167"/>
      <c r="FB700" s="167"/>
      <c r="FC700" s="167"/>
      <c r="FD700" s="167"/>
      <c r="FE700" s="167"/>
      <c r="FF700" s="167"/>
      <c r="FG700" s="167"/>
      <c r="FH700" s="167"/>
      <c r="FI700" s="167"/>
      <c r="FJ700" s="167"/>
      <c r="FK700" s="167"/>
      <c r="FL700" s="167"/>
      <c r="FM700" s="167"/>
      <c r="FN700" s="167"/>
      <c r="FO700" s="167"/>
      <c r="FP700" s="167"/>
      <c r="FQ700" s="167"/>
      <c r="FR700" s="167"/>
      <c r="FS700" s="167"/>
      <c r="FT700" s="167"/>
      <c r="FU700" s="167"/>
      <c r="FV700" s="167"/>
      <c r="FW700" s="167"/>
      <c r="FX700" s="167"/>
      <c r="FY700" s="167"/>
      <c r="FZ700" s="167"/>
      <c r="GA700" s="167"/>
      <c r="GB700" s="167"/>
      <c r="GC700" s="167"/>
      <c r="GD700" s="167"/>
      <c r="GE700" s="167"/>
      <c r="GF700" s="167"/>
      <c r="GG700" s="167"/>
      <c r="GH700" s="167"/>
      <c r="GI700" s="167"/>
      <c r="GJ700" s="167"/>
      <c r="GK700" s="167"/>
      <c r="GL700" s="167"/>
      <c r="GM700" s="167"/>
      <c r="GN700" s="167"/>
      <c r="GO700" s="167"/>
      <c r="GP700" s="167"/>
      <c r="GQ700" s="167"/>
      <c r="GR700" s="167"/>
      <c r="GS700" s="167"/>
      <c r="GT700" s="167"/>
      <c r="GU700" s="167"/>
      <c r="GV700" s="167"/>
      <c r="GW700" s="167"/>
      <c r="GX700" s="167"/>
      <c r="GY700" s="167"/>
      <c r="GZ700" s="167"/>
      <c r="HA700" s="167"/>
      <c r="HB700" s="167"/>
      <c r="HC700" s="167"/>
      <c r="HD700" s="167"/>
      <c r="HE700" s="167"/>
      <c r="HF700" s="167"/>
      <c r="HG700" s="167"/>
      <c r="HH700" s="167"/>
      <c r="HI700" s="167"/>
      <c r="HJ700" s="167"/>
      <c r="HK700" s="167"/>
      <c r="HL700" s="167"/>
      <c r="HM700" s="167"/>
      <c r="HN700" s="167"/>
      <c r="HO700" s="167"/>
      <c r="HP700" s="167"/>
      <c r="HQ700" s="167"/>
      <c r="HR700" s="167"/>
      <c r="HS700" s="167"/>
    </row>
    <row r="701" spans="1:227" s="2" customFormat="1" ht="17.05" customHeight="1" x14ac:dyDescent="0.4">
      <c r="A701" s="868" t="s">
        <v>393</v>
      </c>
      <c r="B701" s="868" t="s">
        <v>515</v>
      </c>
      <c r="C701" s="591" t="s">
        <v>529</v>
      </c>
      <c r="D701" s="284" t="s">
        <v>530</v>
      </c>
      <c r="E701" s="617"/>
      <c r="F701" s="20"/>
      <c r="G701" s="21"/>
      <c r="H701" s="21"/>
      <c r="I701" s="251"/>
      <c r="J701" s="251"/>
      <c r="K701" s="292">
        <v>0.48666666666666664</v>
      </c>
      <c r="L701" s="520">
        <f t="shared" si="240"/>
        <v>0</v>
      </c>
      <c r="M701" s="521">
        <f t="shared" si="241"/>
        <v>0</v>
      </c>
      <c r="N701" s="504">
        <f t="shared" si="231"/>
        <v>2</v>
      </c>
      <c r="O701" s="687"/>
      <c r="P701" s="532">
        <v>1.3249500000000005</v>
      </c>
      <c r="Q701" s="227" t="s">
        <v>42</v>
      </c>
      <c r="R701" s="254"/>
      <c r="S701" s="255"/>
      <c r="T701" s="256"/>
      <c r="V701" s="257"/>
      <c r="W701" s="257"/>
      <c r="X701" s="257"/>
      <c r="Y701" s="257"/>
      <c r="Z701" s="258">
        <v>78234.261380498312</v>
      </c>
      <c r="AA701" s="259">
        <f t="shared" ref="AA701:AA706" si="244">P701*1000000000/365/Z701</f>
        <v>46.399108727379925</v>
      </c>
      <c r="AB701" s="293"/>
      <c r="AC701" s="293"/>
      <c r="AD701" s="293"/>
      <c r="AE701" s="293"/>
      <c r="AF701" s="293"/>
      <c r="AG701" s="293"/>
      <c r="AH701" s="121"/>
      <c r="AL701" s="121"/>
      <c r="AM701" s="294"/>
      <c r="AN701" s="292"/>
      <c r="AO701" s="292"/>
      <c r="AP701" s="295"/>
      <c r="AQ701" s="264"/>
      <c r="AR701" s="292"/>
      <c r="AS701" s="292"/>
      <c r="AT701" s="292">
        <v>2.2151905451370522</v>
      </c>
      <c r="AU701" s="292"/>
      <c r="AV701" s="295"/>
      <c r="AW701" s="559">
        <f t="shared" ref="AW701:AW706" si="245">K701-AT701</f>
        <v>-1.7285238784703856</v>
      </c>
      <c r="AX701" s="551"/>
      <c r="AY701" s="167"/>
      <c r="AZ701" s="167"/>
      <c r="BA701" s="296"/>
      <c r="BB701" s="296"/>
    </row>
    <row r="702" spans="1:227" s="2" customFormat="1" ht="17.05" customHeight="1" x14ac:dyDescent="0.4">
      <c r="A702" s="868" t="s">
        <v>393</v>
      </c>
      <c r="B702" s="868" t="s">
        <v>515</v>
      </c>
      <c r="C702" s="591" t="s">
        <v>529</v>
      </c>
      <c r="D702" s="284" t="s">
        <v>531</v>
      </c>
      <c r="E702" s="617"/>
      <c r="F702" s="20"/>
      <c r="G702" s="21"/>
      <c r="H702" s="21"/>
      <c r="I702" s="251"/>
      <c r="J702" s="251"/>
      <c r="K702" s="292">
        <v>3.2444444444444442E-2</v>
      </c>
      <c r="L702" s="520">
        <f t="shared" ref="L702:L718" si="246">IF(K702&gt;0,IF(ISNUMBER(F702),F702,0)/K702*100,"")</f>
        <v>0</v>
      </c>
      <c r="M702" s="521">
        <f t="shared" ref="M702:M718" si="247">IF(K702&gt;0,(IF(ISNUMBER(G702),G702,0)+IF(ISNUMBER(H702),H702,0))/K702*100,"")</f>
        <v>0</v>
      </c>
      <c r="N702" s="504">
        <f t="shared" si="231"/>
        <v>3</v>
      </c>
      <c r="O702" s="684"/>
      <c r="P702" s="532">
        <v>3.1765826116030231E-2</v>
      </c>
      <c r="Q702" s="227" t="s">
        <v>42</v>
      </c>
      <c r="R702" s="254"/>
      <c r="S702" s="255"/>
      <c r="T702" s="256"/>
      <c r="V702" s="257"/>
      <c r="W702" s="257"/>
      <c r="X702" s="257"/>
      <c r="Y702" s="257"/>
      <c r="Z702" s="258">
        <v>1715.8202353461509</v>
      </c>
      <c r="AA702" s="259">
        <f t="shared" si="244"/>
        <v>50.721898948992298</v>
      </c>
      <c r="AB702" s="293"/>
      <c r="AC702" s="293"/>
      <c r="AD702" s="293"/>
      <c r="AE702" s="293"/>
      <c r="AF702" s="293"/>
      <c r="AG702" s="293"/>
      <c r="AH702" s="121"/>
      <c r="AL702" s="121"/>
      <c r="AM702" s="294"/>
      <c r="AN702" s="292"/>
      <c r="AO702" s="292"/>
      <c r="AP702" s="295"/>
      <c r="AQ702" s="264"/>
      <c r="AR702" s="292"/>
      <c r="AS702" s="292"/>
      <c r="AT702" s="292">
        <v>5.1595296050809619E-2</v>
      </c>
      <c r="AU702" s="292"/>
      <c r="AV702" s="295"/>
      <c r="AW702" s="559">
        <f t="shared" si="245"/>
        <v>-1.9150851606365177E-2</v>
      </c>
      <c r="AX702" s="551"/>
      <c r="AY702" s="167"/>
      <c r="AZ702" s="167"/>
      <c r="BA702" s="296"/>
      <c r="BB702" s="296"/>
      <c r="BC702" s="90"/>
      <c r="BD702" s="90"/>
    </row>
    <row r="703" spans="1:227" s="2" customFormat="1" ht="17.05" customHeight="1" x14ac:dyDescent="0.4">
      <c r="A703" s="868" t="s">
        <v>393</v>
      </c>
      <c r="B703" s="868" t="s">
        <v>515</v>
      </c>
      <c r="C703" s="591" t="s">
        <v>529</v>
      </c>
      <c r="D703" s="284" t="s">
        <v>532</v>
      </c>
      <c r="E703" s="617"/>
      <c r="F703" s="20"/>
      <c r="G703" s="21"/>
      <c r="H703" s="21"/>
      <c r="I703" s="124"/>
      <c r="J703" s="124"/>
      <c r="K703" s="252">
        <v>0.70079999999999998</v>
      </c>
      <c r="L703" s="520">
        <f t="shared" si="246"/>
        <v>0</v>
      </c>
      <c r="M703" s="521">
        <f t="shared" si="247"/>
        <v>0</v>
      </c>
      <c r="N703" s="504">
        <f t="shared" si="231"/>
        <v>2</v>
      </c>
      <c r="O703" s="1204"/>
      <c r="P703" s="532">
        <v>1.1794464000000004</v>
      </c>
      <c r="Q703" s="227" t="s">
        <v>42</v>
      </c>
      <c r="R703" s="254"/>
      <c r="S703" s="305"/>
      <c r="T703" s="306"/>
      <c r="U703" s="90"/>
      <c r="V703" s="254"/>
      <c r="W703" s="254"/>
      <c r="X703" s="254"/>
      <c r="Y703" s="254"/>
      <c r="Z703" s="258">
        <v>52239.879814913023</v>
      </c>
      <c r="AA703" s="259">
        <f t="shared" si="244"/>
        <v>61.856191313011763</v>
      </c>
      <c r="AB703" s="260"/>
      <c r="AC703" s="260"/>
      <c r="AD703" s="260"/>
      <c r="AE703" s="260"/>
      <c r="AF703" s="260"/>
      <c r="AG703" s="260"/>
      <c r="AH703" s="121"/>
      <c r="AI703" s="90"/>
      <c r="AJ703" s="90"/>
      <c r="AK703" s="90"/>
      <c r="AL703" s="121"/>
      <c r="AM703" s="262"/>
      <c r="AN703" s="252"/>
      <c r="AO703" s="252"/>
      <c r="AP703" s="263"/>
      <c r="AQ703" s="264"/>
      <c r="AR703" s="252"/>
      <c r="AS703" s="252"/>
      <c r="AT703" s="252">
        <v>1.6973129389200432</v>
      </c>
      <c r="AU703" s="252"/>
      <c r="AV703" s="263"/>
      <c r="AW703" s="557">
        <f t="shared" si="245"/>
        <v>-0.99651293892004322</v>
      </c>
      <c r="AX703" s="551"/>
      <c r="AY703" s="167"/>
      <c r="AZ703" s="167"/>
      <c r="BA703" s="167"/>
      <c r="BB703" s="167"/>
      <c r="BC703" s="90"/>
      <c r="BD703" s="90"/>
    </row>
    <row r="704" spans="1:227" s="2" customFormat="1" ht="17.05" customHeight="1" x14ac:dyDescent="0.4">
      <c r="A704" s="868" t="s">
        <v>393</v>
      </c>
      <c r="B704" s="868" t="s">
        <v>515</v>
      </c>
      <c r="C704" s="591" t="s">
        <v>529</v>
      </c>
      <c r="D704" s="284" t="s">
        <v>533</v>
      </c>
      <c r="E704" s="617"/>
      <c r="F704" s="20"/>
      <c r="G704" s="21"/>
      <c r="H704" s="21"/>
      <c r="I704" s="251"/>
      <c r="J704" s="251"/>
      <c r="K704" s="292">
        <v>8.7599999999999997E-2</v>
      </c>
      <c r="L704" s="520">
        <f t="shared" si="246"/>
        <v>0</v>
      </c>
      <c r="M704" s="521">
        <f t="shared" si="247"/>
        <v>0</v>
      </c>
      <c r="N704" s="504">
        <f t="shared" si="231"/>
        <v>3</v>
      </c>
      <c r="O704" s="687"/>
      <c r="P704" s="532">
        <v>7.2879881060492216E-2</v>
      </c>
      <c r="Q704" s="227" t="s">
        <v>42</v>
      </c>
      <c r="R704" s="254"/>
      <c r="S704" s="255"/>
      <c r="T704" s="256"/>
      <c r="V704" s="257"/>
      <c r="W704" s="257"/>
      <c r="X704" s="257"/>
      <c r="Y704" s="257"/>
      <c r="Z704" s="258">
        <v>4660.2387892745719</v>
      </c>
      <c r="AA704" s="259">
        <f t="shared" si="244"/>
        <v>42.845638612893616</v>
      </c>
      <c r="AB704" s="293"/>
      <c r="AC704" s="293"/>
      <c r="AD704" s="293"/>
      <c r="AE704" s="293"/>
      <c r="AF704" s="293"/>
      <c r="AG704" s="293"/>
      <c r="AH704" s="121"/>
      <c r="AL704" s="121"/>
      <c r="AM704" s="294"/>
      <c r="AN704" s="292"/>
      <c r="AO704" s="292"/>
      <c r="AP704" s="295"/>
      <c r="AQ704" s="264"/>
      <c r="AR704" s="292"/>
      <c r="AS704" s="292"/>
      <c r="AT704" s="292">
        <v>0.11143153344697389</v>
      </c>
      <c r="AU704" s="292"/>
      <c r="AV704" s="295"/>
      <c r="AW704" s="559">
        <f t="shared" si="245"/>
        <v>-2.383153344697389E-2</v>
      </c>
      <c r="AX704" s="551"/>
      <c r="AY704" s="167"/>
      <c r="AZ704" s="167"/>
      <c r="BA704" s="296"/>
      <c r="BB704" s="296"/>
      <c r="BC704" s="90"/>
      <c r="BD704" s="90"/>
    </row>
    <row r="705" spans="1:227" s="2" customFormat="1" ht="17.05" customHeight="1" x14ac:dyDescent="0.4">
      <c r="A705" s="868" t="s">
        <v>393</v>
      </c>
      <c r="B705" s="868" t="s">
        <v>515</v>
      </c>
      <c r="C705" s="591" t="s">
        <v>529</v>
      </c>
      <c r="D705" s="284" t="s">
        <v>534</v>
      </c>
      <c r="E705" s="617"/>
      <c r="F705" s="20"/>
      <c r="G705" s="21"/>
      <c r="H705" s="21"/>
      <c r="I705" s="251"/>
      <c r="J705" s="251"/>
      <c r="K705" s="292">
        <v>0.32850000000000001</v>
      </c>
      <c r="L705" s="520">
        <f t="shared" si="246"/>
        <v>0</v>
      </c>
      <c r="M705" s="521">
        <f t="shared" si="247"/>
        <v>0</v>
      </c>
      <c r="N705" s="504">
        <f t="shared" si="231"/>
        <v>3</v>
      </c>
      <c r="O705" s="687"/>
      <c r="P705" s="532">
        <v>0.24878947500000007</v>
      </c>
      <c r="Q705" s="227" t="s">
        <v>42</v>
      </c>
      <c r="R705" s="254"/>
      <c r="S705" s="255"/>
      <c r="T705" s="256"/>
      <c r="V705" s="257"/>
      <c r="W705" s="257"/>
      <c r="X705" s="257"/>
      <c r="Y705" s="257"/>
      <c r="Z705" s="258">
        <v>3837.4107948526271</v>
      </c>
      <c r="AA705" s="259">
        <f t="shared" si="244"/>
        <v>177.62367295007755</v>
      </c>
      <c r="AB705" s="293"/>
      <c r="AC705" s="293"/>
      <c r="AD705" s="293"/>
      <c r="AE705" s="293"/>
      <c r="AF705" s="293"/>
      <c r="AG705" s="293"/>
      <c r="AH705" s="121"/>
      <c r="AL705" s="121"/>
      <c r="AM705" s="294"/>
      <c r="AN705" s="292"/>
      <c r="AO705" s="292"/>
      <c r="AP705" s="295"/>
      <c r="AQ705" s="264"/>
      <c r="AR705" s="292"/>
      <c r="AS705" s="292"/>
      <c r="AT705" s="292">
        <v>0.38753833177320463</v>
      </c>
      <c r="AU705" s="292"/>
      <c r="AV705" s="295"/>
      <c r="AW705" s="559">
        <f t="shared" si="245"/>
        <v>-5.9038331773204611E-2</v>
      </c>
      <c r="AX705" s="551"/>
      <c r="AY705" s="167"/>
      <c r="AZ705" s="167"/>
      <c r="BA705" s="296"/>
      <c r="BB705" s="296"/>
    </row>
    <row r="706" spans="1:227" s="2" customFormat="1" ht="17.05" customHeight="1" x14ac:dyDescent="0.4">
      <c r="A706" s="868" t="s">
        <v>393</v>
      </c>
      <c r="B706" s="868" t="s">
        <v>515</v>
      </c>
      <c r="C706" s="591" t="s">
        <v>529</v>
      </c>
      <c r="D706" s="284" t="s">
        <v>535</v>
      </c>
      <c r="E706" s="291"/>
      <c r="F706" s="76"/>
      <c r="G706" s="77"/>
      <c r="H706" s="77"/>
      <c r="I706" s="271"/>
      <c r="J706" s="271"/>
      <c r="K706" s="272">
        <v>1.825</v>
      </c>
      <c r="L706" s="524">
        <f t="shared" si="246"/>
        <v>0</v>
      </c>
      <c r="M706" s="525">
        <f t="shared" si="247"/>
        <v>0</v>
      </c>
      <c r="N706" s="465">
        <f t="shared" ref="N706:N769" si="248">IF(OR(K706="",NOT(ISNUMBER(K706))),1,IF(P706=0,1,IF(P706&gt;K706,2,IF(AT706&gt;K706,3,IF(AU706&gt;K706,4,5)))))</f>
        <v>3</v>
      </c>
      <c r="O706" s="1029"/>
      <c r="P706" s="533">
        <v>1.4160090268057184</v>
      </c>
      <c r="Q706" s="273" t="s">
        <v>42</v>
      </c>
      <c r="R706" s="274"/>
      <c r="S706" s="275"/>
      <c r="T706" s="276"/>
      <c r="U706" s="111"/>
      <c r="V706" s="274"/>
      <c r="W706" s="274"/>
      <c r="X706" s="274"/>
      <c r="Y706" s="274"/>
      <c r="Z706" s="277">
        <v>40852.2813990016</v>
      </c>
      <c r="AA706" s="278">
        <f t="shared" si="244"/>
        <v>94.963528422770125</v>
      </c>
      <c r="AB706" s="279"/>
      <c r="AC706" s="279"/>
      <c r="AD706" s="279"/>
      <c r="AE706" s="279"/>
      <c r="AF706" s="279"/>
      <c r="AG706" s="279"/>
      <c r="AH706" s="280"/>
      <c r="AI706" s="111"/>
      <c r="AJ706" s="111"/>
      <c r="AK706" s="111"/>
      <c r="AL706" s="280"/>
      <c r="AM706" s="281"/>
      <c r="AN706" s="272"/>
      <c r="AO706" s="272"/>
      <c r="AP706" s="282"/>
      <c r="AQ706" s="283"/>
      <c r="AR706" s="272"/>
      <c r="AS706" s="272"/>
      <c r="AT706" s="272">
        <v>2.3006345475993277</v>
      </c>
      <c r="AU706" s="272"/>
      <c r="AV706" s="282"/>
      <c r="AW706" s="558">
        <f t="shared" si="245"/>
        <v>-0.47563454759932777</v>
      </c>
      <c r="AX706" s="552"/>
      <c r="AY706" s="167"/>
      <c r="AZ706" s="167"/>
      <c r="BA706" s="296"/>
      <c r="BB706" s="296"/>
      <c r="BC706" s="90"/>
      <c r="BD706" s="90"/>
    </row>
    <row r="707" spans="1:227" s="2" customFormat="1" ht="17.05" customHeight="1" x14ac:dyDescent="0.4">
      <c r="A707" s="868" t="s">
        <v>38</v>
      </c>
      <c r="B707" s="868" t="s">
        <v>80</v>
      </c>
      <c r="C707" s="889" t="s">
        <v>115</v>
      </c>
      <c r="D707" s="16" t="s">
        <v>117</v>
      </c>
      <c r="E707" s="941"/>
      <c r="F707" s="107">
        <v>1.27</v>
      </c>
      <c r="G707" s="108"/>
      <c r="H707" s="108"/>
      <c r="I707" s="124"/>
      <c r="J707" s="124"/>
      <c r="K707" s="179">
        <f t="shared" ref="K707:K718" si="249">SUM(F707:J707)</f>
        <v>1.27</v>
      </c>
      <c r="L707" s="518">
        <f t="shared" si="246"/>
        <v>100</v>
      </c>
      <c r="M707" s="667">
        <f t="shared" si="247"/>
        <v>0</v>
      </c>
      <c r="N707" s="348">
        <f t="shared" si="248"/>
        <v>2</v>
      </c>
      <c r="O707" s="510"/>
      <c r="P707" s="177">
        <f>[1]JH_2015!L65/1000000</f>
        <v>1.5082012000000002</v>
      </c>
      <c r="Q707" s="699"/>
      <c r="R707" s="708" t="s">
        <v>42</v>
      </c>
      <c r="S707" s="716">
        <f>+T707/P707</f>
        <v>0.32638019383620692</v>
      </c>
      <c r="T707" s="708">
        <f>[1]JH_2015!V65/1000000</f>
        <v>0.49224699999999999</v>
      </c>
      <c r="U707" s="613">
        <v>66.180000000000007</v>
      </c>
      <c r="V707" s="613">
        <v>44</v>
      </c>
      <c r="W707" s="613"/>
      <c r="X707" s="613"/>
      <c r="Y707" s="613"/>
      <c r="Z707" s="752">
        <v>31686</v>
      </c>
      <c r="AA707" s="755">
        <f t="shared" ref="AA707:AA718" si="250">P707/Z707*1000000/365*1000</f>
        <v>130.40642814466267</v>
      </c>
      <c r="AB707" s="174"/>
      <c r="AC707" s="174"/>
      <c r="AD707" s="364"/>
      <c r="AE707" s="174"/>
      <c r="AF707" s="174"/>
      <c r="AG707" s="174"/>
      <c r="AH707" s="786">
        <f t="shared" ref="AH707:AH718" si="251">K707</f>
        <v>1.27</v>
      </c>
      <c r="AI707" s="708"/>
      <c r="AJ707" s="708"/>
      <c r="AK707" s="708"/>
      <c r="AL707" s="792"/>
      <c r="AM707" s="177">
        <v>1.43</v>
      </c>
      <c r="AN707" s="177">
        <v>1.56</v>
      </c>
      <c r="AO707" s="177">
        <f>AVERAGE(AN707,AP707)</f>
        <v>1.7795000000000001</v>
      </c>
      <c r="AP707" s="177">
        <v>1.9990000000000001</v>
      </c>
      <c r="AQ707" s="178">
        <f t="shared" ref="AQ707:AQ718" si="252">AM707</f>
        <v>1.43</v>
      </c>
      <c r="AR707" s="177">
        <v>1.6419999999999999</v>
      </c>
      <c r="AS707" s="177">
        <f t="shared" ref="AS707:AS718" si="253">AVERAGE(AR707,AT707)</f>
        <v>1.8219999999999998</v>
      </c>
      <c r="AT707" s="177">
        <v>2.0019999999999998</v>
      </c>
      <c r="AU707" s="177"/>
      <c r="AV707" s="177">
        <v>2.44</v>
      </c>
      <c r="AW707" s="177"/>
      <c r="AX707" s="821">
        <v>-1.17</v>
      </c>
      <c r="AY707" s="127"/>
      <c r="AZ707" s="127"/>
      <c r="BA707" s="127"/>
      <c r="BB707" s="127"/>
      <c r="BC707" s="226" t="s">
        <v>1555</v>
      </c>
      <c r="BD707" s="226" t="s">
        <v>1783</v>
      </c>
      <c r="BE707" s="90"/>
      <c r="BF707" s="90"/>
      <c r="BG707" s="90"/>
      <c r="BH707" s="90"/>
      <c r="BI707" s="90"/>
      <c r="BJ707" s="90"/>
      <c r="BK707" s="90"/>
      <c r="BL707" s="90"/>
      <c r="BM707" s="90"/>
      <c r="BN707" s="90"/>
      <c r="BO707" s="90"/>
      <c r="BP707" s="90"/>
      <c r="BQ707" s="90"/>
      <c r="BR707" s="90"/>
      <c r="BS707" s="90"/>
      <c r="BT707" s="90"/>
      <c r="BU707" s="90"/>
      <c r="BV707" s="90"/>
      <c r="BW707" s="90"/>
      <c r="BX707" s="90"/>
      <c r="BY707" s="90"/>
      <c r="BZ707" s="90"/>
      <c r="CA707" s="90"/>
      <c r="CB707" s="90"/>
      <c r="CC707" s="90"/>
      <c r="CD707" s="90"/>
      <c r="CE707" s="90"/>
      <c r="CF707" s="90"/>
      <c r="CG707" s="90"/>
      <c r="CH707" s="90"/>
      <c r="CI707" s="90"/>
      <c r="CJ707" s="90"/>
      <c r="CK707" s="90"/>
      <c r="CL707" s="90"/>
      <c r="CM707" s="90"/>
      <c r="CN707" s="90"/>
      <c r="CO707" s="90"/>
      <c r="CP707" s="90"/>
      <c r="CQ707" s="90"/>
      <c r="CR707" s="90"/>
      <c r="CS707" s="90"/>
      <c r="CT707" s="90"/>
      <c r="CU707" s="90"/>
      <c r="CV707" s="90"/>
      <c r="CW707" s="90"/>
      <c r="CX707" s="90"/>
      <c r="CY707" s="90"/>
      <c r="CZ707" s="90"/>
      <c r="DA707" s="90"/>
      <c r="DB707" s="90"/>
      <c r="DC707" s="90"/>
      <c r="DD707" s="90"/>
      <c r="DE707" s="90"/>
      <c r="DF707" s="90"/>
      <c r="DG707" s="90"/>
      <c r="DH707" s="90"/>
      <c r="DI707" s="90"/>
      <c r="DJ707" s="90"/>
      <c r="DK707" s="90"/>
      <c r="DL707" s="90"/>
      <c r="DM707" s="90"/>
      <c r="DN707" s="90"/>
      <c r="DO707" s="90"/>
      <c r="DP707" s="90"/>
      <c r="DQ707" s="90"/>
      <c r="DR707" s="90"/>
      <c r="DS707" s="90"/>
      <c r="DT707" s="90"/>
      <c r="DU707" s="90"/>
      <c r="DV707" s="90"/>
      <c r="DW707" s="90"/>
      <c r="DX707" s="90"/>
      <c r="DY707" s="90"/>
      <c r="DZ707" s="90"/>
      <c r="EA707" s="90"/>
      <c r="EB707" s="90"/>
      <c r="EC707" s="90"/>
      <c r="ED707" s="90"/>
      <c r="EE707" s="90"/>
      <c r="EF707" s="90"/>
      <c r="EG707" s="90"/>
      <c r="EH707" s="90"/>
      <c r="EI707" s="90"/>
      <c r="EJ707" s="90"/>
      <c r="EK707" s="90"/>
      <c r="EL707" s="90"/>
      <c r="EM707" s="90"/>
      <c r="EN707" s="90"/>
      <c r="EO707" s="90"/>
      <c r="EP707" s="90"/>
      <c r="EQ707" s="90"/>
      <c r="ER707" s="90"/>
      <c r="ES707" s="90"/>
      <c r="ET707" s="90"/>
      <c r="EU707" s="90"/>
      <c r="EV707" s="90"/>
      <c r="EW707" s="90"/>
      <c r="EX707" s="90"/>
      <c r="EY707" s="90"/>
      <c r="EZ707" s="90"/>
      <c r="FA707" s="90"/>
      <c r="FB707" s="90"/>
      <c r="FC707" s="90"/>
      <c r="FD707" s="90"/>
      <c r="FE707" s="90"/>
      <c r="FF707" s="90"/>
      <c r="FG707" s="90"/>
      <c r="FH707" s="90"/>
      <c r="FI707" s="90"/>
      <c r="FJ707" s="90"/>
      <c r="FK707" s="90"/>
      <c r="FL707" s="90"/>
      <c r="FM707" s="90"/>
      <c r="FN707" s="90"/>
      <c r="FO707" s="90"/>
      <c r="FP707" s="90"/>
      <c r="FQ707" s="90"/>
      <c r="FR707" s="90"/>
      <c r="FS707" s="90"/>
      <c r="FT707" s="90"/>
      <c r="FU707" s="90"/>
      <c r="FV707" s="90"/>
      <c r="FW707" s="90"/>
      <c r="FX707" s="90"/>
      <c r="FY707" s="90"/>
      <c r="FZ707" s="90"/>
      <c r="GA707" s="90"/>
      <c r="GB707" s="90"/>
      <c r="GC707" s="90"/>
      <c r="GD707" s="90"/>
      <c r="GE707" s="90"/>
      <c r="GF707" s="90"/>
      <c r="GG707" s="90"/>
      <c r="GH707" s="90"/>
      <c r="GI707" s="90"/>
      <c r="GJ707" s="90"/>
      <c r="GK707" s="90"/>
      <c r="GL707" s="90"/>
      <c r="GM707" s="90"/>
      <c r="GN707" s="90"/>
      <c r="GO707" s="90"/>
      <c r="GP707" s="90"/>
      <c r="GQ707" s="90"/>
      <c r="GR707" s="90"/>
      <c r="GS707" s="90"/>
      <c r="GT707" s="90"/>
      <c r="GU707" s="90"/>
      <c r="GV707" s="90"/>
      <c r="GW707" s="90"/>
      <c r="GX707" s="90"/>
      <c r="GY707" s="90"/>
      <c r="GZ707" s="90"/>
      <c r="HA707" s="90"/>
      <c r="HB707" s="90"/>
      <c r="HC707" s="90"/>
      <c r="HD707" s="90"/>
      <c r="HE707" s="90"/>
      <c r="HF707" s="90"/>
      <c r="HG707" s="90"/>
      <c r="HH707" s="90"/>
      <c r="HI707" s="90"/>
      <c r="HJ707" s="90"/>
      <c r="HK707" s="90"/>
      <c r="HL707" s="90"/>
      <c r="HM707" s="90"/>
      <c r="HN707" s="90"/>
      <c r="HO707" s="90"/>
      <c r="HP707" s="90"/>
      <c r="HQ707" s="90"/>
      <c r="HR707" s="90"/>
      <c r="HS707" s="90"/>
    </row>
    <row r="708" spans="1:227" s="2" customFormat="1" ht="17.05" customHeight="1" x14ac:dyDescent="0.4">
      <c r="A708" s="868" t="s">
        <v>38</v>
      </c>
      <c r="B708" s="868" t="s">
        <v>80</v>
      </c>
      <c r="C708" s="889" t="s">
        <v>115</v>
      </c>
      <c r="D708" s="16" t="s">
        <v>116</v>
      </c>
      <c r="E708" s="941"/>
      <c r="F708" s="54"/>
      <c r="G708" s="43"/>
      <c r="H708" s="43">
        <v>0.189</v>
      </c>
      <c r="I708" s="177"/>
      <c r="J708" s="177"/>
      <c r="K708" s="179">
        <f t="shared" si="249"/>
        <v>0.189</v>
      </c>
      <c r="L708" s="518">
        <f t="shared" si="246"/>
        <v>0</v>
      </c>
      <c r="M708" s="667">
        <f t="shared" si="247"/>
        <v>100</v>
      </c>
      <c r="N708" s="504">
        <f t="shared" si="248"/>
        <v>2</v>
      </c>
      <c r="O708" s="510"/>
      <c r="P708" s="177">
        <f>[1]JH_2015!L63/1000000</f>
        <v>0.22915530000000001</v>
      </c>
      <c r="Q708" s="58"/>
      <c r="R708" s="58" t="s">
        <v>42</v>
      </c>
      <c r="S708" s="716">
        <f>+T708/P708</f>
        <v>0.42482107112512785</v>
      </c>
      <c r="T708" s="733">
        <f>[1]JH_2015!V63/1000000</f>
        <v>9.7350000000000006E-2</v>
      </c>
      <c r="U708" s="613">
        <v>47.38</v>
      </c>
      <c r="V708" s="613">
        <v>27.5</v>
      </c>
      <c r="W708" s="613"/>
      <c r="X708" s="613"/>
      <c r="Y708" s="613"/>
      <c r="Z708" s="752">
        <v>3728</v>
      </c>
      <c r="AA708" s="755">
        <f t="shared" si="250"/>
        <v>168.40738726556532</v>
      </c>
      <c r="AB708" s="174"/>
      <c r="AC708" s="174"/>
      <c r="AD708" s="364"/>
      <c r="AE708" s="174"/>
      <c r="AF708" s="174"/>
      <c r="AG708" s="174"/>
      <c r="AH708" s="786">
        <f t="shared" si="251"/>
        <v>0.189</v>
      </c>
      <c r="AI708" s="708"/>
      <c r="AJ708" s="708"/>
      <c r="AK708" s="708"/>
      <c r="AL708" s="792"/>
      <c r="AM708" s="177">
        <v>0.189</v>
      </c>
      <c r="AN708" s="177">
        <v>0.218</v>
      </c>
      <c r="AO708" s="177">
        <f>AVERAGE(AN708,AP708)</f>
        <v>0.27050000000000002</v>
      </c>
      <c r="AP708" s="177">
        <v>0.32300000000000001</v>
      </c>
      <c r="AQ708" s="178">
        <f t="shared" si="252"/>
        <v>0.189</v>
      </c>
      <c r="AR708" s="177">
        <v>0.23300000000000001</v>
      </c>
      <c r="AS708" s="177">
        <f t="shared" si="253"/>
        <v>0.27300000000000002</v>
      </c>
      <c r="AT708" s="177">
        <v>0.313</v>
      </c>
      <c r="AU708" s="177"/>
      <c r="AV708" s="177">
        <v>0.42099999999999999</v>
      </c>
      <c r="AW708" s="177"/>
      <c r="AX708" s="821">
        <v>-0.23200000000000001</v>
      </c>
      <c r="AY708" s="127"/>
      <c r="AZ708" s="127"/>
      <c r="BA708" s="127"/>
      <c r="BB708" s="127"/>
      <c r="BC708" s="19" t="s">
        <v>116</v>
      </c>
      <c r="BD708" s="19" t="s">
        <v>116</v>
      </c>
      <c r="BE708" s="90"/>
      <c r="BF708" s="90"/>
      <c r="BG708" s="90"/>
      <c r="BH708" s="90"/>
      <c r="BI708" s="90"/>
      <c r="BJ708" s="90"/>
      <c r="BK708" s="90"/>
      <c r="BL708" s="90"/>
      <c r="BM708" s="90"/>
      <c r="BN708" s="90"/>
      <c r="BO708" s="90"/>
      <c r="BP708" s="90"/>
      <c r="BQ708" s="90"/>
      <c r="BR708" s="90"/>
      <c r="BS708" s="90"/>
      <c r="BT708" s="90"/>
      <c r="BU708" s="90"/>
      <c r="BV708" s="90"/>
      <c r="BW708" s="90"/>
      <c r="BX708" s="90"/>
      <c r="BY708" s="90"/>
      <c r="BZ708" s="90"/>
      <c r="CA708" s="90"/>
      <c r="CB708" s="90"/>
      <c r="CC708" s="90"/>
      <c r="CD708" s="90"/>
      <c r="CE708" s="90"/>
      <c r="CF708" s="90"/>
      <c r="CG708" s="90"/>
      <c r="CH708" s="90"/>
      <c r="CI708" s="90"/>
      <c r="CJ708" s="90"/>
      <c r="CK708" s="90"/>
      <c r="CL708" s="90"/>
      <c r="CM708" s="90"/>
      <c r="CN708" s="90"/>
      <c r="CO708" s="90"/>
      <c r="CP708" s="90"/>
      <c r="CQ708" s="90"/>
      <c r="CR708" s="90"/>
      <c r="CS708" s="90"/>
      <c r="CT708" s="90"/>
      <c r="CU708" s="90"/>
      <c r="CV708" s="90"/>
      <c r="CW708" s="90"/>
      <c r="CX708" s="90"/>
      <c r="CY708" s="90"/>
      <c r="CZ708" s="90"/>
      <c r="DA708" s="90"/>
      <c r="DB708" s="90"/>
      <c r="DC708" s="90"/>
      <c r="DD708" s="90"/>
      <c r="DE708" s="90"/>
      <c r="DF708" s="90"/>
      <c r="DG708" s="90"/>
      <c r="DH708" s="90"/>
      <c r="DI708" s="90"/>
      <c r="DJ708" s="90"/>
      <c r="DK708" s="90"/>
      <c r="DL708" s="90"/>
      <c r="DM708" s="90"/>
      <c r="DN708" s="90"/>
      <c r="DO708" s="90"/>
      <c r="DP708" s="90"/>
      <c r="DQ708" s="90"/>
      <c r="DR708" s="90"/>
      <c r="DS708" s="90"/>
      <c r="DT708" s="90"/>
      <c r="DU708" s="90"/>
      <c r="DV708" s="90"/>
      <c r="DW708" s="90"/>
      <c r="DX708" s="90"/>
      <c r="DY708" s="90"/>
      <c r="DZ708" s="90"/>
      <c r="EA708" s="90"/>
      <c r="EB708" s="90"/>
      <c r="EC708" s="90"/>
      <c r="ED708" s="90"/>
      <c r="EE708" s="90"/>
      <c r="EF708" s="90"/>
      <c r="EG708" s="90"/>
      <c r="EH708" s="90"/>
      <c r="EI708" s="90"/>
      <c r="EJ708" s="90"/>
      <c r="EK708" s="90"/>
      <c r="EL708" s="90"/>
      <c r="EM708" s="90"/>
      <c r="EN708" s="90"/>
      <c r="EO708" s="90"/>
      <c r="EP708" s="90"/>
      <c r="EQ708" s="90"/>
      <c r="ER708" s="90"/>
      <c r="ES708" s="90"/>
      <c r="ET708" s="90"/>
      <c r="EU708" s="90"/>
      <c r="EV708" s="90"/>
      <c r="EW708" s="90"/>
      <c r="EX708" s="90"/>
      <c r="EY708" s="90"/>
      <c r="EZ708" s="90"/>
      <c r="FA708" s="90"/>
      <c r="FB708" s="90"/>
      <c r="FC708" s="90"/>
      <c r="FD708" s="90"/>
      <c r="FE708" s="90"/>
      <c r="FF708" s="90"/>
      <c r="FG708" s="90"/>
      <c r="FH708" s="90"/>
      <c r="FI708" s="90"/>
      <c r="FJ708" s="90"/>
      <c r="FK708" s="90"/>
      <c r="FL708" s="90"/>
      <c r="FM708" s="90"/>
      <c r="FN708" s="90"/>
      <c r="FO708" s="90"/>
      <c r="FP708" s="90"/>
      <c r="FQ708" s="90"/>
      <c r="FR708" s="90"/>
      <c r="FS708" s="90"/>
      <c r="FT708" s="90"/>
      <c r="FU708" s="90"/>
      <c r="FV708" s="90"/>
      <c r="FW708" s="90"/>
      <c r="FX708" s="90"/>
      <c r="FY708" s="90"/>
      <c r="FZ708" s="90"/>
      <c r="GA708" s="90"/>
      <c r="GB708" s="90"/>
      <c r="GC708" s="90"/>
      <c r="GD708" s="90"/>
      <c r="GE708" s="90"/>
      <c r="GF708" s="90"/>
      <c r="GG708" s="90"/>
      <c r="GH708" s="90"/>
      <c r="GI708" s="90"/>
      <c r="GJ708" s="90"/>
      <c r="GK708" s="90"/>
      <c r="GL708" s="90"/>
      <c r="GM708" s="90"/>
      <c r="GN708" s="90"/>
      <c r="GO708" s="90"/>
      <c r="GP708" s="90"/>
      <c r="GQ708" s="90"/>
      <c r="GR708" s="90"/>
      <c r="GS708" s="90"/>
      <c r="GT708" s="90"/>
      <c r="GU708" s="90"/>
      <c r="GV708" s="90"/>
      <c r="GW708" s="90"/>
      <c r="GX708" s="90"/>
      <c r="GY708" s="90"/>
      <c r="GZ708" s="90"/>
      <c r="HA708" s="90"/>
      <c r="HB708" s="90"/>
      <c r="HC708" s="90"/>
      <c r="HD708" s="90"/>
      <c r="HE708" s="90"/>
      <c r="HF708" s="90"/>
      <c r="HG708" s="90"/>
      <c r="HH708" s="90"/>
      <c r="HI708" s="90"/>
      <c r="HJ708" s="90"/>
      <c r="HK708" s="90"/>
      <c r="HL708" s="90"/>
      <c r="HM708" s="90"/>
      <c r="HN708" s="90"/>
      <c r="HO708" s="90"/>
      <c r="HP708" s="90"/>
      <c r="HQ708" s="90"/>
      <c r="HR708" s="90"/>
      <c r="HS708" s="90"/>
    </row>
    <row r="709" spans="1:227" s="2" customFormat="1" ht="17.05" customHeight="1" x14ac:dyDescent="0.4">
      <c r="A709" s="868" t="s">
        <v>38</v>
      </c>
      <c r="B709" s="868" t="s">
        <v>80</v>
      </c>
      <c r="C709" s="889" t="s">
        <v>115</v>
      </c>
      <c r="D709" s="16" t="s">
        <v>115</v>
      </c>
      <c r="E709" s="941"/>
      <c r="F709" s="20"/>
      <c r="G709" s="21">
        <v>5.4</v>
      </c>
      <c r="H709" s="21"/>
      <c r="I709" s="124"/>
      <c r="J709" s="124"/>
      <c r="K709" s="179">
        <f t="shared" si="249"/>
        <v>5.4</v>
      </c>
      <c r="L709" s="518">
        <f t="shared" si="246"/>
        <v>0</v>
      </c>
      <c r="M709" s="667">
        <f t="shared" si="247"/>
        <v>100</v>
      </c>
      <c r="N709" s="504">
        <f t="shared" si="248"/>
        <v>2</v>
      </c>
      <c r="O709" s="510"/>
      <c r="P709" s="177">
        <f>[1]JH_2015!L66/1000000</f>
        <v>6.8794000000000013</v>
      </c>
      <c r="Q709" s="699"/>
      <c r="R709" s="708" t="s">
        <v>42</v>
      </c>
      <c r="S709" s="716">
        <f>+T709/P709</f>
        <v>0.20377038695235045</v>
      </c>
      <c r="T709" s="708">
        <f>[1]JH_2015!V66/1000000</f>
        <v>1.401818</v>
      </c>
      <c r="U709" s="58">
        <v>64.739999999999995</v>
      </c>
      <c r="V709" s="58">
        <v>41.7</v>
      </c>
      <c r="W709" s="58"/>
      <c r="X709" s="58"/>
      <c r="Y709" s="58"/>
      <c r="Z709" s="743">
        <v>64674</v>
      </c>
      <c r="AA709" s="755">
        <f t="shared" si="250"/>
        <v>291.42578521317245</v>
      </c>
      <c r="AB709" s="174"/>
      <c r="AC709" s="174"/>
      <c r="AD709" s="364"/>
      <c r="AE709" s="174"/>
      <c r="AF709" s="174"/>
      <c r="AG709" s="174"/>
      <c r="AH709" s="786">
        <f t="shared" si="251"/>
        <v>5.4</v>
      </c>
      <c r="AI709" s="708"/>
      <c r="AJ709" s="708"/>
      <c r="AK709" s="708"/>
      <c r="AL709" s="792"/>
      <c r="AM709" s="177">
        <v>5.9539999999999997</v>
      </c>
      <c r="AN709" s="177">
        <v>6.6079999999999997</v>
      </c>
      <c r="AO709" s="177">
        <f>AVERAGE(AN709,AP709)</f>
        <v>7.7539999999999996</v>
      </c>
      <c r="AP709" s="177">
        <v>8.9</v>
      </c>
      <c r="AQ709" s="178">
        <f t="shared" si="252"/>
        <v>5.9539999999999997</v>
      </c>
      <c r="AR709" s="177">
        <v>7.0780000000000003</v>
      </c>
      <c r="AS709" s="177">
        <f t="shared" si="253"/>
        <v>8.0690000000000008</v>
      </c>
      <c r="AT709" s="177">
        <v>9.06</v>
      </c>
      <c r="AU709" s="177"/>
      <c r="AV709" s="177">
        <v>11.598000000000001</v>
      </c>
      <c r="AW709" s="177"/>
      <c r="AX709" s="821">
        <v>-6.1980000000000004</v>
      </c>
      <c r="AY709" s="118"/>
      <c r="AZ709" s="118"/>
      <c r="BA709" s="118"/>
      <c r="BB709" s="118"/>
      <c r="BC709" s="16" t="s">
        <v>115</v>
      </c>
      <c r="BD709" s="16" t="s">
        <v>115</v>
      </c>
      <c r="BE709" s="90"/>
      <c r="BF709" s="90"/>
      <c r="BG709" s="90"/>
      <c r="BH709" s="90"/>
      <c r="BI709" s="90"/>
      <c r="BJ709" s="90"/>
      <c r="BK709" s="90"/>
      <c r="BL709" s="90"/>
      <c r="BM709" s="90"/>
      <c r="BN709" s="90"/>
      <c r="BO709" s="90"/>
      <c r="BP709" s="90"/>
      <c r="BQ709" s="90"/>
      <c r="BR709" s="90"/>
      <c r="BS709" s="90"/>
      <c r="BT709" s="90"/>
      <c r="BU709" s="90"/>
      <c r="BV709" s="90"/>
      <c r="BW709" s="90"/>
      <c r="BX709" s="90"/>
      <c r="BY709" s="90"/>
      <c r="BZ709" s="90"/>
      <c r="CA709" s="90"/>
      <c r="CB709" s="90"/>
      <c r="CC709" s="90"/>
      <c r="CD709" s="90"/>
      <c r="CE709" s="90"/>
      <c r="CF709" s="90"/>
      <c r="CG709" s="90"/>
      <c r="CH709" s="90"/>
      <c r="CI709" s="90"/>
      <c r="CJ709" s="90"/>
      <c r="CK709" s="90"/>
      <c r="CL709" s="90"/>
      <c r="CM709" s="90"/>
      <c r="CN709" s="90"/>
      <c r="CO709" s="90"/>
      <c r="CP709" s="90"/>
      <c r="CQ709" s="90"/>
      <c r="CR709" s="90"/>
      <c r="CS709" s="90"/>
      <c r="CT709" s="90"/>
      <c r="CU709" s="90"/>
      <c r="CV709" s="90"/>
      <c r="CW709" s="90"/>
      <c r="CX709" s="90"/>
      <c r="CY709" s="90"/>
      <c r="CZ709" s="90"/>
      <c r="DA709" s="90"/>
      <c r="DB709" s="90"/>
      <c r="DC709" s="90"/>
      <c r="DD709" s="90"/>
      <c r="DE709" s="90"/>
      <c r="DF709" s="90"/>
      <c r="DG709" s="90"/>
      <c r="DH709" s="90"/>
      <c r="DI709" s="90"/>
      <c r="DJ709" s="90"/>
      <c r="DK709" s="90"/>
      <c r="DL709" s="90"/>
      <c r="DM709" s="90"/>
      <c r="DN709" s="90"/>
      <c r="DO709" s="90"/>
      <c r="DP709" s="90"/>
      <c r="DQ709" s="90"/>
      <c r="DR709" s="90"/>
      <c r="DS709" s="90"/>
      <c r="DT709" s="90"/>
      <c r="DU709" s="90"/>
      <c r="DV709" s="90"/>
      <c r="DW709" s="90"/>
      <c r="DX709" s="90"/>
      <c r="DY709" s="90"/>
      <c r="DZ709" s="90"/>
      <c r="EA709" s="90"/>
      <c r="EB709" s="90"/>
      <c r="EC709" s="90"/>
      <c r="ED709" s="90"/>
      <c r="EE709" s="90"/>
      <c r="EF709" s="90"/>
      <c r="EG709" s="90"/>
      <c r="EH709" s="90"/>
      <c r="EI709" s="90"/>
      <c r="EJ709" s="90"/>
      <c r="EK709" s="90"/>
      <c r="EL709" s="90"/>
      <c r="EM709" s="90"/>
      <c r="EN709" s="90"/>
      <c r="EO709" s="90"/>
      <c r="EP709" s="90"/>
      <c r="EQ709" s="90"/>
      <c r="ER709" s="90"/>
      <c r="ES709" s="90"/>
      <c r="ET709" s="90"/>
      <c r="EU709" s="90"/>
      <c r="EV709" s="90"/>
      <c r="EW709" s="90"/>
      <c r="EX709" s="90"/>
      <c r="EY709" s="90"/>
      <c r="EZ709" s="90"/>
      <c r="FA709" s="90"/>
      <c r="FB709" s="90"/>
      <c r="FC709" s="90"/>
      <c r="FD709" s="90"/>
      <c r="FE709" s="90"/>
      <c r="FF709" s="90"/>
      <c r="FG709" s="90"/>
      <c r="FH709" s="90"/>
      <c r="FI709" s="90"/>
      <c r="FJ709" s="90"/>
      <c r="FK709" s="90"/>
      <c r="FL709" s="90"/>
      <c r="FM709" s="90"/>
      <c r="FN709" s="90"/>
      <c r="FO709" s="90"/>
      <c r="FP709" s="90"/>
      <c r="FQ709" s="90"/>
      <c r="FR709" s="90"/>
      <c r="FS709" s="90"/>
      <c r="FT709" s="90"/>
      <c r="FU709" s="90"/>
      <c r="FV709" s="90"/>
      <c r="FW709" s="90"/>
      <c r="FX709" s="90"/>
      <c r="FY709" s="90"/>
      <c r="FZ709" s="90"/>
      <c r="GA709" s="90"/>
      <c r="GB709" s="90"/>
      <c r="GC709" s="90"/>
      <c r="GD709" s="90"/>
      <c r="GE709" s="90"/>
      <c r="GF709" s="90"/>
      <c r="GG709" s="90"/>
      <c r="GH709" s="90"/>
      <c r="GI709" s="90"/>
      <c r="GJ709" s="90"/>
      <c r="GK709" s="90"/>
      <c r="GL709" s="90"/>
      <c r="GM709" s="90"/>
      <c r="GN709" s="90"/>
      <c r="GO709" s="90"/>
      <c r="GP709" s="90"/>
      <c r="GQ709" s="90"/>
      <c r="GR709" s="90"/>
      <c r="GS709" s="90"/>
      <c r="GT709" s="90"/>
      <c r="GU709" s="90"/>
      <c r="GV709" s="90"/>
      <c r="GW709" s="90"/>
      <c r="GX709" s="90"/>
      <c r="GY709" s="90"/>
      <c r="GZ709" s="90"/>
      <c r="HA709" s="90"/>
      <c r="HB709" s="90"/>
      <c r="HC709" s="90"/>
      <c r="HD709" s="90"/>
      <c r="HE709" s="90"/>
      <c r="HF709" s="90"/>
      <c r="HG709" s="90"/>
      <c r="HH709" s="90"/>
      <c r="HI709" s="90"/>
      <c r="HJ709" s="90"/>
      <c r="HK709" s="90"/>
      <c r="HL709" s="90"/>
      <c r="HM709" s="90"/>
      <c r="HN709" s="90"/>
      <c r="HO709" s="90"/>
      <c r="HP709" s="90"/>
      <c r="HQ709" s="90"/>
      <c r="HR709" s="90"/>
      <c r="HS709" s="90"/>
    </row>
    <row r="710" spans="1:227" s="2" customFormat="1" ht="17.05" customHeight="1" x14ac:dyDescent="0.4">
      <c r="A710" s="868" t="s">
        <v>38</v>
      </c>
      <c r="B710" s="868" t="s">
        <v>118</v>
      </c>
      <c r="C710" s="889" t="s">
        <v>129</v>
      </c>
      <c r="D710" s="57" t="s">
        <v>133</v>
      </c>
      <c r="E710" s="859"/>
      <c r="F710" s="54">
        <v>0.01</v>
      </c>
      <c r="G710" s="43"/>
      <c r="H710" s="43"/>
      <c r="I710" s="177"/>
      <c r="J710" s="177"/>
      <c r="K710" s="177">
        <f t="shared" si="249"/>
        <v>0.01</v>
      </c>
      <c r="L710" s="518">
        <f t="shared" si="246"/>
        <v>100</v>
      </c>
      <c r="M710" s="667">
        <f t="shared" si="247"/>
        <v>0</v>
      </c>
      <c r="N710" s="504">
        <f t="shared" si="248"/>
        <v>1</v>
      </c>
      <c r="O710" s="510"/>
      <c r="P710" s="177"/>
      <c r="Q710" s="58" t="s">
        <v>42</v>
      </c>
      <c r="R710" s="58"/>
      <c r="S710" s="719"/>
      <c r="T710" s="708"/>
      <c r="U710" s="58"/>
      <c r="V710" s="58"/>
      <c r="W710" s="58"/>
      <c r="X710" s="58"/>
      <c r="Y710" s="58"/>
      <c r="Z710" s="743">
        <v>51</v>
      </c>
      <c r="AA710" s="755">
        <f t="shared" si="250"/>
        <v>0</v>
      </c>
      <c r="AB710" s="174"/>
      <c r="AC710" s="174"/>
      <c r="AD710" s="364"/>
      <c r="AE710" s="174"/>
      <c r="AF710" s="174"/>
      <c r="AG710" s="174"/>
      <c r="AH710" s="786">
        <f t="shared" si="251"/>
        <v>0.01</v>
      </c>
      <c r="AI710" s="708"/>
      <c r="AJ710" s="708"/>
      <c r="AK710" s="708"/>
      <c r="AL710" s="792"/>
      <c r="AM710" s="177">
        <v>1E-3</v>
      </c>
      <c r="AN710" s="177">
        <v>1E-3</v>
      </c>
      <c r="AO710" s="177">
        <v>1E-3</v>
      </c>
      <c r="AP710" s="177">
        <v>2E-3</v>
      </c>
      <c r="AQ710" s="178">
        <f t="shared" si="252"/>
        <v>1E-3</v>
      </c>
      <c r="AR710" s="177">
        <v>1E-3</v>
      </c>
      <c r="AS710" s="177">
        <f t="shared" si="253"/>
        <v>1.5E-3</v>
      </c>
      <c r="AT710" s="177">
        <v>2E-3</v>
      </c>
      <c r="AU710" s="177"/>
      <c r="AV710" s="177">
        <v>2E-3</v>
      </c>
      <c r="AW710" s="177"/>
      <c r="AX710" s="821">
        <v>8.0000000000000002E-3</v>
      </c>
      <c r="AY710" s="118"/>
      <c r="AZ710" s="142"/>
      <c r="BA710" s="142"/>
      <c r="BB710" s="142"/>
      <c r="BC710" s="226"/>
      <c r="BD710" s="90"/>
      <c r="BE710" s="90"/>
      <c r="BF710" s="90"/>
      <c r="BG710" s="90"/>
      <c r="BH710" s="90"/>
      <c r="BI710" s="90"/>
      <c r="BJ710" s="90"/>
      <c r="BK710" s="90"/>
      <c r="BL710" s="90"/>
      <c r="BM710" s="90"/>
      <c r="BN710" s="90"/>
      <c r="BO710" s="90"/>
      <c r="BP710" s="90"/>
      <c r="BQ710" s="90"/>
      <c r="BR710" s="90"/>
      <c r="BS710" s="90"/>
      <c r="BT710" s="90"/>
      <c r="BU710" s="90"/>
      <c r="BV710" s="90"/>
      <c r="BW710" s="90"/>
      <c r="BX710" s="90"/>
      <c r="BY710" s="90"/>
      <c r="BZ710" s="90"/>
      <c r="CA710" s="90"/>
      <c r="CB710" s="90"/>
      <c r="CC710" s="90"/>
      <c r="CD710" s="90"/>
      <c r="CE710" s="90"/>
      <c r="CF710" s="90"/>
      <c r="CG710" s="90"/>
      <c r="CH710" s="90"/>
      <c r="CI710" s="90"/>
      <c r="CJ710" s="90"/>
      <c r="CK710" s="90"/>
      <c r="CL710" s="90"/>
      <c r="CM710" s="90"/>
      <c r="CN710" s="90"/>
      <c r="CO710" s="90"/>
      <c r="CP710" s="90"/>
      <c r="CQ710" s="90"/>
      <c r="CR710" s="90"/>
      <c r="CS710" s="90"/>
      <c r="CT710" s="90"/>
      <c r="CU710" s="90"/>
      <c r="CV710" s="90"/>
      <c r="CW710" s="90"/>
      <c r="CX710" s="90"/>
      <c r="CY710" s="90"/>
      <c r="CZ710" s="90"/>
      <c r="DA710" s="90"/>
      <c r="DB710" s="90"/>
      <c r="DC710" s="90"/>
      <c r="DD710" s="90"/>
      <c r="DE710" s="90"/>
      <c r="DF710" s="90"/>
      <c r="DG710" s="90"/>
      <c r="DH710" s="90"/>
      <c r="DI710" s="90"/>
      <c r="DJ710" s="90"/>
      <c r="DK710" s="90"/>
      <c r="DL710" s="90"/>
      <c r="DM710" s="90"/>
      <c r="DN710" s="90"/>
      <c r="DO710" s="90"/>
      <c r="DP710" s="90"/>
      <c r="DQ710" s="90"/>
      <c r="DR710" s="90"/>
      <c r="DS710" s="90"/>
      <c r="DT710" s="90"/>
      <c r="DU710" s="90"/>
      <c r="DV710" s="90"/>
      <c r="DW710" s="90"/>
      <c r="DX710" s="90"/>
      <c r="DY710" s="90"/>
      <c r="DZ710" s="90"/>
      <c r="EA710" s="90"/>
      <c r="EB710" s="90"/>
      <c r="EC710" s="90"/>
      <c r="ED710" s="90"/>
      <c r="EE710" s="90"/>
      <c r="EF710" s="90"/>
      <c r="EG710" s="90"/>
      <c r="EH710" s="90"/>
      <c r="EI710" s="90"/>
      <c r="EJ710" s="90"/>
      <c r="EK710" s="90"/>
      <c r="EL710" s="90"/>
      <c r="EM710" s="90"/>
      <c r="EN710" s="90"/>
      <c r="EO710" s="90"/>
      <c r="EP710" s="90"/>
      <c r="EQ710" s="90"/>
      <c r="ER710" s="90"/>
      <c r="ES710" s="90"/>
      <c r="ET710" s="90"/>
      <c r="EU710" s="90"/>
      <c r="EV710" s="90"/>
      <c r="EW710" s="90"/>
      <c r="EX710" s="90"/>
      <c r="EY710" s="90"/>
      <c r="EZ710" s="90"/>
      <c r="FA710" s="90"/>
      <c r="FB710" s="90"/>
      <c r="FC710" s="90"/>
      <c r="FD710" s="90"/>
      <c r="FE710" s="90"/>
      <c r="FF710" s="90"/>
      <c r="FG710" s="90"/>
      <c r="FH710" s="90"/>
      <c r="FI710" s="90"/>
      <c r="FJ710" s="90"/>
      <c r="FK710" s="90"/>
      <c r="FL710" s="90"/>
      <c r="FM710" s="90"/>
      <c r="FN710" s="90"/>
      <c r="FO710" s="90"/>
      <c r="FP710" s="90"/>
      <c r="FQ710" s="90"/>
      <c r="FR710" s="90"/>
      <c r="FS710" s="90"/>
      <c r="FT710" s="90"/>
      <c r="FU710" s="90"/>
      <c r="FV710" s="90"/>
      <c r="FW710" s="90"/>
      <c r="FX710" s="90"/>
      <c r="FY710" s="90"/>
      <c r="FZ710" s="90"/>
      <c r="GA710" s="90"/>
      <c r="GB710" s="90"/>
      <c r="GC710" s="90"/>
      <c r="GD710" s="90"/>
      <c r="GE710" s="90"/>
      <c r="GF710" s="90"/>
      <c r="GG710" s="90"/>
      <c r="GH710" s="90"/>
      <c r="GI710" s="90"/>
      <c r="GJ710" s="90"/>
      <c r="GK710" s="90"/>
      <c r="GL710" s="90"/>
      <c r="GM710" s="90"/>
      <c r="GN710" s="90"/>
      <c r="GO710" s="90"/>
      <c r="GP710" s="90"/>
      <c r="GQ710" s="90"/>
      <c r="GR710" s="90"/>
      <c r="GS710" s="90"/>
      <c r="GT710" s="90"/>
      <c r="GU710" s="90"/>
      <c r="GV710" s="90"/>
      <c r="GW710" s="90"/>
      <c r="GX710" s="90"/>
      <c r="GY710" s="90"/>
      <c r="GZ710" s="90"/>
      <c r="HA710" s="90"/>
      <c r="HB710" s="90"/>
      <c r="HC710" s="90"/>
      <c r="HD710" s="90"/>
      <c r="HE710" s="90"/>
      <c r="HF710" s="90"/>
      <c r="HG710" s="90"/>
      <c r="HH710" s="90"/>
      <c r="HI710" s="90"/>
      <c r="HJ710" s="90"/>
      <c r="HK710" s="90"/>
      <c r="HL710" s="90"/>
      <c r="HM710" s="90"/>
      <c r="HN710" s="90"/>
      <c r="HO710" s="90"/>
      <c r="HP710" s="90"/>
      <c r="HQ710" s="90"/>
      <c r="HR710" s="90"/>
      <c r="HS710" s="90"/>
    </row>
    <row r="711" spans="1:227" s="2" customFormat="1" ht="17.05" customHeight="1" x14ac:dyDescent="0.4">
      <c r="A711" s="868" t="s">
        <v>38</v>
      </c>
      <c r="B711" s="868" t="s">
        <v>118</v>
      </c>
      <c r="C711" s="889" t="s">
        <v>129</v>
      </c>
      <c r="D711" s="57" t="s">
        <v>137</v>
      </c>
      <c r="E711" s="859"/>
      <c r="F711" s="54">
        <v>2.8000000000000001E-2</v>
      </c>
      <c r="G711" s="43"/>
      <c r="H711" s="43"/>
      <c r="I711" s="177"/>
      <c r="J711" s="177"/>
      <c r="K711" s="179">
        <f t="shared" si="249"/>
        <v>2.8000000000000001E-2</v>
      </c>
      <c r="L711" s="518">
        <f t="shared" si="246"/>
        <v>100</v>
      </c>
      <c r="M711" s="667">
        <f t="shared" si="247"/>
        <v>0</v>
      </c>
      <c r="N711" s="504">
        <f t="shared" si="248"/>
        <v>5</v>
      </c>
      <c r="O711" s="510"/>
      <c r="P711" s="179">
        <f>[1]JH_2015!L82/1000000</f>
        <v>4.3582000000000004E-3</v>
      </c>
      <c r="Q711" s="699"/>
      <c r="R711" s="708" t="s">
        <v>42</v>
      </c>
      <c r="S711" s="716">
        <f t="shared" ref="S711:S718" si="254">+T711/P711</f>
        <v>0.14042494607865633</v>
      </c>
      <c r="T711" s="708">
        <f>[1]JH_2015!V82/1000000</f>
        <v>6.1200000000000002E-4</v>
      </c>
      <c r="U711" s="58">
        <v>93.81</v>
      </c>
      <c r="V711" s="58"/>
      <c r="W711" s="58"/>
      <c r="X711" s="58"/>
      <c r="Y711" s="58"/>
      <c r="Z711" s="743">
        <v>73</v>
      </c>
      <c r="AA711" s="755">
        <f t="shared" si="250"/>
        <v>163.56539688496906</v>
      </c>
      <c r="AB711" s="174"/>
      <c r="AC711" s="174"/>
      <c r="AD711" s="364"/>
      <c r="AE711" s="174"/>
      <c r="AF711" s="174"/>
      <c r="AG711" s="174"/>
      <c r="AH711" s="786">
        <f t="shared" si="251"/>
        <v>2.8000000000000001E-2</v>
      </c>
      <c r="AI711" s="708"/>
      <c r="AJ711" s="708"/>
      <c r="AK711" s="708"/>
      <c r="AL711" s="792"/>
      <c r="AM711" s="177">
        <v>4.0000000000000001E-3</v>
      </c>
      <c r="AN711" s="179">
        <v>4.0000000000000001E-3</v>
      </c>
      <c r="AO711" s="177">
        <v>4.0000000000000001E-3</v>
      </c>
      <c r="AP711" s="177">
        <v>4.0000000000000001E-3</v>
      </c>
      <c r="AQ711" s="178">
        <f t="shared" si="252"/>
        <v>4.0000000000000001E-3</v>
      </c>
      <c r="AR711" s="179">
        <v>4.0000000000000001E-3</v>
      </c>
      <c r="AS711" s="177">
        <f t="shared" si="253"/>
        <v>4.0000000000000001E-3</v>
      </c>
      <c r="AT711" s="177">
        <v>4.0000000000000001E-3</v>
      </c>
      <c r="AU711" s="177"/>
      <c r="AV711" s="177">
        <v>5.0000000000000001E-3</v>
      </c>
      <c r="AW711" s="177"/>
      <c r="AX711" s="546">
        <v>2.3E-2</v>
      </c>
      <c r="AY711" s="118"/>
      <c r="AZ711" s="118"/>
      <c r="BA711" s="118"/>
      <c r="BB711" s="118"/>
      <c r="BC711" s="90"/>
      <c r="BD711" s="90"/>
      <c r="BE711" s="90"/>
      <c r="BF711" s="90"/>
      <c r="BG711" s="90"/>
      <c r="BH711" s="90"/>
      <c r="BI711" s="90"/>
      <c r="BJ711" s="90"/>
      <c r="BK711" s="90"/>
      <c r="BL711" s="90"/>
      <c r="BM711" s="90"/>
      <c r="BN711" s="90"/>
      <c r="BO711" s="90"/>
      <c r="BP711" s="90"/>
      <c r="BQ711" s="90"/>
      <c r="BR711" s="90"/>
      <c r="BS711" s="90"/>
      <c r="BT711" s="90"/>
      <c r="BU711" s="90"/>
      <c r="BV711" s="90"/>
      <c r="BW711" s="90"/>
      <c r="BX711" s="90"/>
      <c r="BY711" s="90"/>
      <c r="BZ711" s="90"/>
      <c r="CA711" s="90"/>
      <c r="CB711" s="90"/>
      <c r="CC711" s="90"/>
      <c r="CD711" s="90"/>
      <c r="CE711" s="90"/>
      <c r="CF711" s="90"/>
      <c r="CG711" s="90"/>
      <c r="CH711" s="90"/>
      <c r="CI711" s="90"/>
      <c r="CJ711" s="90"/>
      <c r="CK711" s="90"/>
      <c r="CL711" s="90"/>
      <c r="CM711" s="90"/>
      <c r="CN711" s="90"/>
      <c r="CO711" s="90"/>
      <c r="CP711" s="90"/>
      <c r="CQ711" s="90"/>
      <c r="CR711" s="90"/>
      <c r="CS711" s="90"/>
      <c r="CT711" s="90"/>
      <c r="CU711" s="90"/>
      <c r="CV711" s="90"/>
      <c r="CW711" s="90"/>
      <c r="CX711" s="90"/>
      <c r="CY711" s="90"/>
      <c r="CZ711" s="90"/>
      <c r="DA711" s="90"/>
      <c r="DB711" s="90"/>
      <c r="DC711" s="90"/>
      <c r="DD711" s="90"/>
      <c r="DE711" s="90"/>
      <c r="DF711" s="90"/>
      <c r="DG711" s="90"/>
      <c r="DH711" s="90"/>
      <c r="DI711" s="90"/>
      <c r="DJ711" s="90"/>
      <c r="DK711" s="90"/>
      <c r="DL711" s="90"/>
      <c r="DM711" s="90"/>
      <c r="DN711" s="90"/>
      <c r="DO711" s="90"/>
      <c r="DP711" s="90"/>
      <c r="DQ711" s="90"/>
      <c r="DR711" s="90"/>
      <c r="DS711" s="90"/>
      <c r="DT711" s="90"/>
      <c r="DU711" s="90"/>
      <c r="DV711" s="90"/>
      <c r="DW711" s="90"/>
      <c r="DX711" s="90"/>
      <c r="DY711" s="90"/>
      <c r="DZ711" s="90"/>
      <c r="EA711" s="90"/>
      <c r="EB711" s="90"/>
      <c r="EC711" s="90"/>
      <c r="ED711" s="90"/>
      <c r="EE711" s="90"/>
      <c r="EF711" s="90"/>
      <c r="EG711" s="90"/>
      <c r="EH711" s="90"/>
      <c r="EI711" s="90"/>
      <c r="EJ711" s="90"/>
      <c r="EK711" s="90"/>
      <c r="EL711" s="90"/>
      <c r="EM711" s="90"/>
      <c r="EN711" s="90"/>
      <c r="EO711" s="90"/>
      <c r="EP711" s="90"/>
      <c r="EQ711" s="90"/>
      <c r="ER711" s="90"/>
      <c r="ES711" s="90"/>
      <c r="ET711" s="90"/>
      <c r="EU711" s="90"/>
      <c r="EV711" s="90"/>
      <c r="EW711" s="90"/>
      <c r="EX711" s="90"/>
      <c r="EY711" s="90"/>
      <c r="EZ711" s="90"/>
      <c r="FA711" s="90"/>
      <c r="FB711" s="90"/>
      <c r="FC711" s="90"/>
      <c r="FD711" s="90"/>
      <c r="FE711" s="90"/>
      <c r="FF711" s="90"/>
      <c r="FG711" s="90"/>
      <c r="FH711" s="90"/>
      <c r="FI711" s="90"/>
      <c r="FJ711" s="90"/>
      <c r="FK711" s="90"/>
      <c r="FL711" s="90"/>
      <c r="FM711" s="90"/>
      <c r="FN711" s="90"/>
      <c r="FO711" s="90"/>
      <c r="FP711" s="90"/>
      <c r="FQ711" s="90"/>
      <c r="FR711" s="90"/>
      <c r="FS711" s="90"/>
      <c r="FT711" s="90"/>
      <c r="FU711" s="90"/>
      <c r="FV711" s="90"/>
      <c r="FW711" s="90"/>
      <c r="FX711" s="90"/>
      <c r="FY711" s="90"/>
      <c r="FZ711" s="90"/>
      <c r="GA711" s="90"/>
      <c r="GB711" s="90"/>
      <c r="GC711" s="90"/>
      <c r="GD711" s="90"/>
      <c r="GE711" s="90"/>
      <c r="GF711" s="90"/>
      <c r="GG711" s="90"/>
      <c r="GH711" s="90"/>
      <c r="GI711" s="90"/>
      <c r="GJ711" s="90"/>
      <c r="GK711" s="90"/>
      <c r="GL711" s="90"/>
      <c r="GM711" s="90"/>
      <c r="GN711" s="90"/>
      <c r="GO711" s="90"/>
      <c r="GP711" s="90"/>
      <c r="GQ711" s="90"/>
      <c r="GR711" s="90"/>
      <c r="GS711" s="90"/>
      <c r="GT711" s="90"/>
      <c r="GU711" s="90"/>
      <c r="GV711" s="90"/>
      <c r="GW711" s="90"/>
      <c r="GX711" s="90"/>
      <c r="GY711" s="90"/>
      <c r="GZ711" s="90"/>
      <c r="HA711" s="90"/>
      <c r="HB711" s="90"/>
      <c r="HC711" s="90"/>
      <c r="HD711" s="90"/>
      <c r="HE711" s="90"/>
      <c r="HF711" s="90"/>
      <c r="HG711" s="90"/>
      <c r="HH711" s="90"/>
      <c r="HI711" s="90"/>
      <c r="HJ711" s="90"/>
      <c r="HK711" s="90"/>
      <c r="HL711" s="90"/>
      <c r="HM711" s="90"/>
      <c r="HN711" s="90"/>
      <c r="HO711" s="90"/>
      <c r="HP711" s="90"/>
      <c r="HQ711" s="90"/>
      <c r="HR711" s="90"/>
      <c r="HS711" s="90"/>
    </row>
    <row r="712" spans="1:227" s="2" customFormat="1" ht="17.05" customHeight="1" x14ac:dyDescent="0.4">
      <c r="A712" s="868" t="s">
        <v>38</v>
      </c>
      <c r="B712" s="868" t="s">
        <v>118</v>
      </c>
      <c r="C712" s="889" t="s">
        <v>129</v>
      </c>
      <c r="D712" s="16" t="s">
        <v>138</v>
      </c>
      <c r="E712" s="941"/>
      <c r="F712" s="20">
        <v>1.6</v>
      </c>
      <c r="G712" s="21"/>
      <c r="H712" s="21"/>
      <c r="I712" s="124"/>
      <c r="J712" s="124"/>
      <c r="K712" s="179">
        <f t="shared" si="249"/>
        <v>1.6</v>
      </c>
      <c r="L712" s="518">
        <f t="shared" si="246"/>
        <v>100</v>
      </c>
      <c r="M712" s="667">
        <f t="shared" si="247"/>
        <v>0</v>
      </c>
      <c r="N712" s="504">
        <f t="shared" si="248"/>
        <v>5</v>
      </c>
      <c r="O712" s="510"/>
      <c r="P712" s="179">
        <f>[1]JH_2015!L83/1000000</f>
        <v>0.31078699999999998</v>
      </c>
      <c r="Q712" s="699"/>
      <c r="R712" s="708" t="s">
        <v>42</v>
      </c>
      <c r="S712" s="716">
        <f t="shared" si="254"/>
        <v>0.25855650332864633</v>
      </c>
      <c r="T712" s="708">
        <f>[1]JH_2015!V83/1000000</f>
        <v>8.0355999999999997E-2</v>
      </c>
      <c r="U712" s="58">
        <v>92.73</v>
      </c>
      <c r="V712" s="58">
        <v>83</v>
      </c>
      <c r="W712" s="58"/>
      <c r="X712" s="58"/>
      <c r="Y712" s="58"/>
      <c r="Z712" s="743">
        <v>5038</v>
      </c>
      <c r="AA712" s="755">
        <f t="shared" si="250"/>
        <v>169.00977230581825</v>
      </c>
      <c r="AB712" s="174"/>
      <c r="AC712" s="174"/>
      <c r="AD712" s="364"/>
      <c r="AE712" s="174"/>
      <c r="AF712" s="174"/>
      <c r="AG712" s="174"/>
      <c r="AH712" s="786">
        <f t="shared" si="251"/>
        <v>1.6</v>
      </c>
      <c r="AI712" s="708"/>
      <c r="AJ712" s="708"/>
      <c r="AK712" s="708"/>
      <c r="AL712" s="792"/>
      <c r="AM712" s="177">
        <v>0.30299999999999999</v>
      </c>
      <c r="AN712" s="177">
        <v>0.35199999999999998</v>
      </c>
      <c r="AO712" s="177">
        <v>0.45</v>
      </c>
      <c r="AP712" s="177">
        <v>0.57599999999999996</v>
      </c>
      <c r="AQ712" s="178">
        <f t="shared" si="252"/>
        <v>0.30299999999999999</v>
      </c>
      <c r="AR712" s="177">
        <v>0.373</v>
      </c>
      <c r="AS712" s="177">
        <f t="shared" si="253"/>
        <v>0.44950000000000001</v>
      </c>
      <c r="AT712" s="177">
        <v>0.52600000000000002</v>
      </c>
      <c r="AU712" s="177"/>
      <c r="AV712" s="177">
        <v>0.74199999999999999</v>
      </c>
      <c r="AW712" s="177"/>
      <c r="AX712" s="821">
        <v>0.85799999999999998</v>
      </c>
      <c r="AY712" s="142"/>
      <c r="AZ712" s="142"/>
      <c r="BA712" s="118"/>
      <c r="BB712" s="118"/>
      <c r="BC712" s="226"/>
      <c r="BD712" s="226"/>
      <c r="BE712" s="90"/>
      <c r="BF712" s="90"/>
      <c r="BG712" s="90"/>
      <c r="BH712" s="90"/>
      <c r="BI712" s="90"/>
      <c r="BJ712" s="90"/>
      <c r="BK712" s="90"/>
      <c r="BL712" s="90"/>
      <c r="BM712" s="90"/>
      <c r="BN712" s="90"/>
      <c r="BO712" s="90"/>
      <c r="BP712" s="90"/>
      <c r="BQ712" s="90"/>
      <c r="BR712" s="90"/>
      <c r="BS712" s="90"/>
      <c r="BT712" s="90"/>
      <c r="BU712" s="90"/>
      <c r="BV712" s="90"/>
      <c r="BW712" s="90"/>
      <c r="BX712" s="90"/>
      <c r="BY712" s="90"/>
      <c r="BZ712" s="90"/>
      <c r="CA712" s="90"/>
      <c r="CB712" s="90"/>
      <c r="CC712" s="90"/>
      <c r="CD712" s="90"/>
      <c r="CE712" s="90"/>
      <c r="CF712" s="90"/>
      <c r="CG712" s="90"/>
      <c r="CH712" s="90"/>
      <c r="CI712" s="90"/>
      <c r="CJ712" s="90"/>
      <c r="CK712" s="90"/>
      <c r="CL712" s="90"/>
      <c r="CM712" s="90"/>
      <c r="CN712" s="90"/>
      <c r="CO712" s="90"/>
      <c r="CP712" s="90"/>
      <c r="CQ712" s="90"/>
      <c r="CR712" s="90"/>
      <c r="CS712" s="90"/>
      <c r="CT712" s="90"/>
      <c r="CU712" s="90"/>
      <c r="CV712" s="90"/>
      <c r="CW712" s="90"/>
      <c r="CX712" s="90"/>
      <c r="CY712" s="90"/>
      <c r="CZ712" s="90"/>
      <c r="DA712" s="90"/>
      <c r="DB712" s="90"/>
      <c r="DC712" s="90"/>
      <c r="DD712" s="90"/>
      <c r="DE712" s="90"/>
      <c r="DF712" s="90"/>
      <c r="DG712" s="90"/>
      <c r="DH712" s="90"/>
      <c r="DI712" s="90"/>
      <c r="DJ712" s="90"/>
      <c r="DK712" s="90"/>
      <c r="DL712" s="90"/>
      <c r="DM712" s="90"/>
      <c r="DN712" s="90"/>
      <c r="DO712" s="90"/>
      <c r="DP712" s="90"/>
      <c r="DQ712" s="90"/>
      <c r="DR712" s="90"/>
      <c r="DS712" s="90"/>
      <c r="DT712" s="90"/>
      <c r="DU712" s="90"/>
      <c r="DV712" s="90"/>
      <c r="DW712" s="90"/>
      <c r="DX712" s="90"/>
      <c r="DY712" s="90"/>
      <c r="DZ712" s="90"/>
      <c r="EA712" s="90"/>
      <c r="EB712" s="90"/>
      <c r="EC712" s="90"/>
      <c r="ED712" s="90"/>
      <c r="EE712" s="90"/>
      <c r="EF712" s="90"/>
      <c r="EG712" s="90"/>
      <c r="EH712" s="90"/>
      <c r="EI712" s="90"/>
      <c r="EJ712" s="90"/>
      <c r="EK712" s="90"/>
      <c r="EL712" s="90"/>
      <c r="EM712" s="90"/>
      <c r="EN712" s="90"/>
      <c r="EO712" s="90"/>
      <c r="EP712" s="90"/>
      <c r="EQ712" s="90"/>
      <c r="ER712" s="90"/>
      <c r="ES712" s="90"/>
      <c r="ET712" s="90"/>
      <c r="EU712" s="90"/>
      <c r="EV712" s="90"/>
      <c r="EW712" s="90"/>
      <c r="EX712" s="90"/>
      <c r="EY712" s="90"/>
      <c r="EZ712" s="90"/>
      <c r="FA712" s="90"/>
      <c r="FB712" s="90"/>
      <c r="FC712" s="90"/>
      <c r="FD712" s="90"/>
      <c r="FE712" s="90"/>
      <c r="FF712" s="90"/>
      <c r="FG712" s="90"/>
      <c r="FH712" s="90"/>
      <c r="FI712" s="90"/>
      <c r="FJ712" s="90"/>
      <c r="FK712" s="90"/>
      <c r="FL712" s="90"/>
      <c r="FM712" s="90"/>
      <c r="FN712" s="90"/>
      <c r="FO712" s="90"/>
      <c r="FP712" s="90"/>
      <c r="FQ712" s="90"/>
      <c r="FR712" s="90"/>
      <c r="FS712" s="90"/>
      <c r="FT712" s="90"/>
      <c r="FU712" s="90"/>
      <c r="FV712" s="90"/>
      <c r="FW712" s="90"/>
      <c r="FX712" s="90"/>
      <c r="FY712" s="90"/>
      <c r="FZ712" s="90"/>
      <c r="GA712" s="90"/>
      <c r="GB712" s="90"/>
      <c r="GC712" s="90"/>
      <c r="GD712" s="90"/>
      <c r="GE712" s="90"/>
      <c r="GF712" s="90"/>
      <c r="GG712" s="90"/>
      <c r="GH712" s="90"/>
      <c r="GI712" s="90"/>
      <c r="GJ712" s="90"/>
      <c r="GK712" s="90"/>
      <c r="GL712" s="90"/>
      <c r="GM712" s="90"/>
      <c r="GN712" s="90"/>
      <c r="GO712" s="90"/>
      <c r="GP712" s="90"/>
      <c r="GQ712" s="90"/>
      <c r="GR712" s="90"/>
      <c r="GS712" s="90"/>
      <c r="GT712" s="90"/>
      <c r="GU712" s="90"/>
      <c r="GV712" s="90"/>
      <c r="GW712" s="90"/>
      <c r="GX712" s="90"/>
      <c r="GY712" s="90"/>
      <c r="GZ712" s="90"/>
      <c r="HA712" s="90"/>
      <c r="HB712" s="90"/>
      <c r="HC712" s="90"/>
      <c r="HD712" s="90"/>
      <c r="HE712" s="90"/>
      <c r="HF712" s="90"/>
      <c r="HG712" s="90"/>
      <c r="HH712" s="90"/>
      <c r="HI712" s="90"/>
      <c r="HJ712" s="90"/>
      <c r="HK712" s="90"/>
      <c r="HL712" s="90"/>
      <c r="HM712" s="90"/>
      <c r="HN712" s="90"/>
      <c r="HO712" s="90"/>
      <c r="HP712" s="90"/>
      <c r="HQ712" s="90"/>
      <c r="HR712" s="90"/>
      <c r="HS712" s="90"/>
    </row>
    <row r="713" spans="1:227" s="2" customFormat="1" ht="17.05" customHeight="1" x14ac:dyDescent="0.4">
      <c r="A713" s="868" t="s">
        <v>38</v>
      </c>
      <c r="B713" s="868" t="s">
        <v>118</v>
      </c>
      <c r="C713" s="889" t="s">
        <v>129</v>
      </c>
      <c r="D713" s="57" t="s">
        <v>131</v>
      </c>
      <c r="E713" s="859"/>
      <c r="F713" s="54">
        <v>0.21199999999999999</v>
      </c>
      <c r="G713" s="43">
        <v>9.5000000000000001E-2</v>
      </c>
      <c r="H713" s="43"/>
      <c r="I713" s="177"/>
      <c r="J713" s="177"/>
      <c r="K713" s="179">
        <f t="shared" si="249"/>
        <v>0.307</v>
      </c>
      <c r="L713" s="518">
        <f t="shared" si="246"/>
        <v>69.055374592833871</v>
      </c>
      <c r="M713" s="667">
        <f t="shared" si="247"/>
        <v>30.944625407166125</v>
      </c>
      <c r="N713" s="504">
        <f t="shared" si="248"/>
        <v>5</v>
      </c>
      <c r="O713" s="510"/>
      <c r="P713" s="177">
        <f>[1]JH_2015!L77/1000000</f>
        <v>0.162746</v>
      </c>
      <c r="Q713" s="699"/>
      <c r="R713" s="708" t="s">
        <v>42</v>
      </c>
      <c r="S713" s="716">
        <f t="shared" si="254"/>
        <v>0.32344880980177698</v>
      </c>
      <c r="T713" s="708">
        <f>[1]JH_2015!V77/1000000</f>
        <v>5.2639999999999999E-2</v>
      </c>
      <c r="U713" s="58">
        <v>95.22</v>
      </c>
      <c r="V713" s="58"/>
      <c r="W713" s="58"/>
      <c r="X713" s="58"/>
      <c r="Y713" s="58"/>
      <c r="Z713" s="743">
        <v>1115</v>
      </c>
      <c r="AA713" s="755">
        <f t="shared" si="250"/>
        <v>399.89188525093681</v>
      </c>
      <c r="AB713" s="174"/>
      <c r="AC713" s="174"/>
      <c r="AD713" s="364"/>
      <c r="AE713" s="174"/>
      <c r="AF713" s="174"/>
      <c r="AG713" s="174"/>
      <c r="AH713" s="786">
        <f t="shared" si="251"/>
        <v>0.307</v>
      </c>
      <c r="AI713" s="708"/>
      <c r="AJ713" s="708"/>
      <c r="AK713" s="708"/>
      <c r="AL713" s="792"/>
      <c r="AM713" s="177">
        <v>0.19500000000000001</v>
      </c>
      <c r="AN713" s="177">
        <v>0.22</v>
      </c>
      <c r="AO713" s="177">
        <v>0.26800000000000002</v>
      </c>
      <c r="AP713" s="177">
        <v>0.32700000000000001</v>
      </c>
      <c r="AQ713" s="178">
        <f t="shared" si="252"/>
        <v>0.19500000000000001</v>
      </c>
      <c r="AR713" s="177">
        <v>0.22600000000000001</v>
      </c>
      <c r="AS713" s="177">
        <f t="shared" si="253"/>
        <v>0.25800000000000001</v>
      </c>
      <c r="AT713" s="177">
        <v>0.28999999999999998</v>
      </c>
      <c r="AU713" s="177"/>
      <c r="AV713" s="177">
        <v>0.371</v>
      </c>
      <c r="AW713" s="177"/>
      <c r="AX713" s="821">
        <v>-6.4000000000000001E-2</v>
      </c>
      <c r="AY713" s="142"/>
      <c r="AZ713" s="142"/>
      <c r="BA713" s="142"/>
      <c r="BB713" s="142"/>
      <c r="BC713" s="90"/>
      <c r="BD713" s="90"/>
      <c r="BE713" s="90"/>
      <c r="BF713" s="90"/>
      <c r="BG713" s="90"/>
      <c r="BH713" s="90"/>
      <c r="BI713" s="90"/>
      <c r="BJ713" s="90"/>
      <c r="BK713" s="90"/>
      <c r="BL713" s="90"/>
      <c r="BM713" s="90"/>
      <c r="BN713" s="90"/>
      <c r="BO713" s="90"/>
      <c r="BP713" s="90"/>
      <c r="BQ713" s="90"/>
      <c r="BR713" s="90"/>
      <c r="BS713" s="90"/>
      <c r="BT713" s="90"/>
      <c r="BU713" s="90"/>
      <c r="BV713" s="90"/>
      <c r="BW713" s="90"/>
      <c r="BX713" s="90"/>
      <c r="BY713" s="90"/>
      <c r="BZ713" s="90"/>
      <c r="CA713" s="90"/>
      <c r="CB713" s="90"/>
      <c r="CC713" s="90"/>
      <c r="CD713" s="90"/>
      <c r="CE713" s="90"/>
      <c r="CF713" s="90"/>
      <c r="CG713" s="90"/>
      <c r="CH713" s="90"/>
      <c r="CI713" s="90"/>
      <c r="CJ713" s="90"/>
      <c r="CK713" s="90"/>
      <c r="CL713" s="90"/>
      <c r="CM713" s="90"/>
      <c r="CN713" s="90"/>
      <c r="CO713" s="90"/>
      <c r="CP713" s="90"/>
      <c r="CQ713" s="90"/>
      <c r="CR713" s="90"/>
      <c r="CS713" s="90"/>
      <c r="CT713" s="90"/>
      <c r="CU713" s="90"/>
      <c r="CV713" s="90"/>
      <c r="CW713" s="90"/>
      <c r="CX713" s="90"/>
      <c r="CY713" s="90"/>
      <c r="CZ713" s="90"/>
      <c r="DA713" s="90"/>
      <c r="DB713" s="90"/>
      <c r="DC713" s="90"/>
      <c r="DD713" s="90"/>
      <c r="DE713" s="90"/>
      <c r="DF713" s="90"/>
      <c r="DG713" s="90"/>
      <c r="DH713" s="90"/>
      <c r="DI713" s="90"/>
      <c r="DJ713" s="90"/>
      <c r="DK713" s="90"/>
      <c r="DL713" s="90"/>
      <c r="DM713" s="90"/>
      <c r="DN713" s="90"/>
      <c r="DO713" s="90"/>
      <c r="DP713" s="90"/>
      <c r="DQ713" s="90"/>
      <c r="DR713" s="90"/>
      <c r="DS713" s="90"/>
      <c r="DT713" s="90"/>
      <c r="DU713" s="90"/>
      <c r="DV713" s="90"/>
      <c r="DW713" s="90"/>
      <c r="DX713" s="90"/>
      <c r="DY713" s="90"/>
      <c r="DZ713" s="90"/>
      <c r="EA713" s="90"/>
      <c r="EB713" s="90"/>
      <c r="EC713" s="90"/>
      <c r="ED713" s="90"/>
      <c r="EE713" s="90"/>
      <c r="EF713" s="90"/>
      <c r="EG713" s="90"/>
      <c r="EH713" s="90"/>
      <c r="EI713" s="90"/>
      <c r="EJ713" s="90"/>
      <c r="EK713" s="90"/>
      <c r="EL713" s="90"/>
      <c r="EM713" s="90"/>
      <c r="EN713" s="90"/>
      <c r="EO713" s="90"/>
      <c r="EP713" s="90"/>
      <c r="EQ713" s="90"/>
      <c r="ER713" s="90"/>
      <c r="ES713" s="90"/>
      <c r="ET713" s="90"/>
      <c r="EU713" s="90"/>
      <c r="EV713" s="90"/>
      <c r="EW713" s="90"/>
      <c r="EX713" s="90"/>
      <c r="EY713" s="90"/>
      <c r="EZ713" s="90"/>
      <c r="FA713" s="90"/>
      <c r="FB713" s="90"/>
      <c r="FC713" s="90"/>
      <c r="FD713" s="90"/>
      <c r="FE713" s="90"/>
      <c r="FF713" s="90"/>
      <c r="FG713" s="90"/>
      <c r="FH713" s="90"/>
      <c r="FI713" s="90"/>
      <c r="FJ713" s="90"/>
      <c r="FK713" s="90"/>
      <c r="FL713" s="90"/>
      <c r="FM713" s="90"/>
      <c r="FN713" s="90"/>
      <c r="FO713" s="90"/>
      <c r="FP713" s="90"/>
      <c r="FQ713" s="90"/>
      <c r="FR713" s="90"/>
      <c r="FS713" s="90"/>
      <c r="FT713" s="90"/>
      <c r="FU713" s="90"/>
      <c r="FV713" s="90"/>
      <c r="FW713" s="90"/>
      <c r="FX713" s="90"/>
      <c r="FY713" s="90"/>
      <c r="FZ713" s="90"/>
      <c r="GA713" s="90"/>
      <c r="GB713" s="90"/>
      <c r="GC713" s="90"/>
      <c r="GD713" s="90"/>
      <c r="GE713" s="90"/>
      <c r="GF713" s="90"/>
      <c r="GG713" s="90"/>
      <c r="GH713" s="90"/>
      <c r="GI713" s="90"/>
      <c r="GJ713" s="90"/>
      <c r="GK713" s="90"/>
      <c r="GL713" s="90"/>
      <c r="GM713" s="90"/>
      <c r="GN713" s="90"/>
      <c r="GO713" s="90"/>
      <c r="GP713" s="90"/>
      <c r="GQ713" s="90"/>
      <c r="GR713" s="90"/>
      <c r="GS713" s="90"/>
      <c r="GT713" s="90"/>
      <c r="GU713" s="90"/>
      <c r="GV713" s="90"/>
      <c r="GW713" s="90"/>
      <c r="GX713" s="90"/>
      <c r="GY713" s="90"/>
      <c r="GZ713" s="90"/>
      <c r="HA713" s="90"/>
      <c r="HB713" s="90"/>
      <c r="HC713" s="90"/>
      <c r="HD713" s="90"/>
      <c r="HE713" s="90"/>
      <c r="HF713" s="90"/>
      <c r="HG713" s="90"/>
      <c r="HH713" s="90"/>
      <c r="HI713" s="90"/>
      <c r="HJ713" s="90"/>
      <c r="HK713" s="90"/>
      <c r="HL713" s="90"/>
      <c r="HM713" s="90"/>
      <c r="HN713" s="90"/>
      <c r="HO713" s="90"/>
      <c r="HP713" s="90"/>
      <c r="HQ713" s="90"/>
      <c r="HR713" s="90"/>
      <c r="HS713" s="90"/>
    </row>
    <row r="714" spans="1:227" s="2" customFormat="1" ht="17.05" customHeight="1" x14ac:dyDescent="0.4">
      <c r="A714" s="868" t="s">
        <v>38</v>
      </c>
      <c r="B714" s="868" t="s">
        <v>118</v>
      </c>
      <c r="C714" s="889" t="s">
        <v>129</v>
      </c>
      <c r="D714" s="57" t="s">
        <v>134</v>
      </c>
      <c r="E714" s="859"/>
      <c r="F714" s="20">
        <v>3.2</v>
      </c>
      <c r="G714" s="21">
        <v>2.8</v>
      </c>
      <c r="H714" s="21"/>
      <c r="I714" s="124"/>
      <c r="J714" s="124"/>
      <c r="K714" s="179">
        <f t="shared" si="249"/>
        <v>6</v>
      </c>
      <c r="L714" s="518">
        <f t="shared" si="246"/>
        <v>53.333333333333336</v>
      </c>
      <c r="M714" s="667">
        <f t="shared" si="247"/>
        <v>46.666666666666664</v>
      </c>
      <c r="N714" s="504">
        <f t="shared" si="248"/>
        <v>3</v>
      </c>
      <c r="O714" s="510"/>
      <c r="P714" s="179">
        <f>[1]JH_2015!L79/1000000</f>
        <v>4.6119870000000001</v>
      </c>
      <c r="Q714" s="699"/>
      <c r="R714" s="708" t="s">
        <v>42</v>
      </c>
      <c r="S714" s="716">
        <f t="shared" si="254"/>
        <v>7.7998702077867965E-2</v>
      </c>
      <c r="T714" s="708">
        <f>[1]JH_2015!V79/1000000</f>
        <v>0.35972900000000002</v>
      </c>
      <c r="U714" s="58">
        <v>97.93</v>
      </c>
      <c r="V714" s="58">
        <v>92.1</v>
      </c>
      <c r="W714" s="58"/>
      <c r="X714" s="58"/>
      <c r="Y714" s="58"/>
      <c r="Z714" s="743">
        <v>53936</v>
      </c>
      <c r="AA714" s="755">
        <f t="shared" si="250"/>
        <v>234.26989064665173</v>
      </c>
      <c r="AB714" s="174"/>
      <c r="AC714" s="174"/>
      <c r="AD714" s="364"/>
      <c r="AE714" s="174"/>
      <c r="AF714" s="174"/>
      <c r="AG714" s="174"/>
      <c r="AH714" s="786">
        <f t="shared" si="251"/>
        <v>6</v>
      </c>
      <c r="AI714" s="708"/>
      <c r="AJ714" s="708"/>
      <c r="AK714" s="708"/>
      <c r="AL714" s="792"/>
      <c r="AM714" s="177">
        <v>4.1150000000000002</v>
      </c>
      <c r="AN714" s="177">
        <v>5.2069999999999999</v>
      </c>
      <c r="AO714" s="177">
        <v>7.7069999999999999</v>
      </c>
      <c r="AP714" s="177">
        <v>11.409000000000001</v>
      </c>
      <c r="AQ714" s="178">
        <f t="shared" si="252"/>
        <v>4.1150000000000002</v>
      </c>
      <c r="AR714" s="177">
        <v>5.5149999999999997</v>
      </c>
      <c r="AS714" s="177">
        <f t="shared" si="253"/>
        <v>7.2490000000000006</v>
      </c>
      <c r="AT714" s="177">
        <v>8.9830000000000005</v>
      </c>
      <c r="AU714" s="177"/>
      <c r="AV714" s="177">
        <v>14.632</v>
      </c>
      <c r="AW714" s="177"/>
      <c r="AX714" s="821">
        <v>-8.6319999999999997</v>
      </c>
      <c r="AY714" s="118"/>
      <c r="AZ714" s="118"/>
      <c r="BA714" s="118"/>
      <c r="BB714" s="118"/>
      <c r="BC714" s="90"/>
      <c r="BD714" s="90"/>
      <c r="BE714" s="90"/>
      <c r="BF714" s="90"/>
      <c r="BG714" s="90"/>
      <c r="BH714" s="90"/>
      <c r="BI714" s="90"/>
      <c r="BJ714" s="90"/>
      <c r="BK714" s="90"/>
      <c r="BL714" s="90"/>
      <c r="BM714" s="90"/>
      <c r="BN714" s="90"/>
      <c r="BO714" s="90"/>
      <c r="BP714" s="90"/>
      <c r="BQ714" s="90"/>
      <c r="BR714" s="90"/>
      <c r="BS714" s="90"/>
      <c r="BT714" s="90"/>
      <c r="BU714" s="90"/>
      <c r="BV714" s="90"/>
      <c r="BW714" s="90"/>
      <c r="BX714" s="90"/>
      <c r="BY714" s="90"/>
      <c r="BZ714" s="90"/>
      <c r="CA714" s="90"/>
      <c r="CB714" s="90"/>
      <c r="CC714" s="90"/>
      <c r="CD714" s="90"/>
      <c r="CE714" s="90"/>
      <c r="CF714" s="90"/>
      <c r="CG714" s="90"/>
      <c r="CH714" s="90"/>
      <c r="CI714" s="90"/>
      <c r="CJ714" s="90"/>
      <c r="CK714" s="90"/>
      <c r="CL714" s="90"/>
      <c r="CM714" s="90"/>
      <c r="CN714" s="90"/>
      <c r="CO714" s="90"/>
      <c r="CP714" s="90"/>
      <c r="CQ714" s="90"/>
      <c r="CR714" s="90"/>
      <c r="CS714" s="90"/>
      <c r="CT714" s="90"/>
      <c r="CU714" s="90"/>
      <c r="CV714" s="90"/>
      <c r="CW714" s="90"/>
      <c r="CX714" s="90"/>
      <c r="CY714" s="90"/>
      <c r="CZ714" s="90"/>
      <c r="DA714" s="90"/>
      <c r="DB714" s="90"/>
      <c r="DC714" s="90"/>
      <c r="DD714" s="90"/>
      <c r="DE714" s="90"/>
      <c r="DF714" s="90"/>
      <c r="DG714" s="90"/>
      <c r="DH714" s="90"/>
      <c r="DI714" s="90"/>
      <c r="DJ714" s="90"/>
      <c r="DK714" s="90"/>
      <c r="DL714" s="90"/>
      <c r="DM714" s="90"/>
      <c r="DN714" s="90"/>
      <c r="DO714" s="90"/>
      <c r="DP714" s="90"/>
      <c r="DQ714" s="90"/>
      <c r="DR714" s="90"/>
      <c r="DS714" s="90"/>
      <c r="DT714" s="90"/>
      <c r="DU714" s="90"/>
      <c r="DV714" s="90"/>
      <c r="DW714" s="90"/>
      <c r="DX714" s="90"/>
      <c r="DY714" s="90"/>
      <c r="DZ714" s="90"/>
      <c r="EA714" s="90"/>
      <c r="EB714" s="90"/>
      <c r="EC714" s="90"/>
      <c r="ED714" s="90"/>
      <c r="EE714" s="90"/>
      <c r="EF714" s="90"/>
      <c r="EG714" s="90"/>
      <c r="EH714" s="90"/>
      <c r="EI714" s="90"/>
      <c r="EJ714" s="90"/>
      <c r="EK714" s="90"/>
      <c r="EL714" s="90"/>
      <c r="EM714" s="90"/>
      <c r="EN714" s="90"/>
      <c r="EO714" s="90"/>
      <c r="EP714" s="90"/>
      <c r="EQ714" s="90"/>
      <c r="ER714" s="90"/>
      <c r="ES714" s="90"/>
      <c r="ET714" s="90"/>
      <c r="EU714" s="90"/>
      <c r="EV714" s="90"/>
      <c r="EW714" s="90"/>
      <c r="EX714" s="90"/>
      <c r="EY714" s="90"/>
      <c r="EZ714" s="90"/>
      <c r="FA714" s="90"/>
      <c r="FB714" s="90"/>
      <c r="FC714" s="90"/>
      <c r="FD714" s="90"/>
      <c r="FE714" s="90"/>
      <c r="FF714" s="90"/>
      <c r="FG714" s="90"/>
      <c r="FH714" s="90"/>
      <c r="FI714" s="90"/>
      <c r="FJ714" s="90"/>
      <c r="FK714" s="90"/>
      <c r="FL714" s="90"/>
      <c r="FM714" s="90"/>
      <c r="FN714" s="90"/>
      <c r="FO714" s="90"/>
      <c r="FP714" s="90"/>
      <c r="FQ714" s="90"/>
      <c r="FR714" s="90"/>
      <c r="FS714" s="90"/>
      <c r="FT714" s="90"/>
      <c r="FU714" s="90"/>
      <c r="FV714" s="90"/>
      <c r="FW714" s="90"/>
      <c r="FX714" s="90"/>
      <c r="FY714" s="90"/>
      <c r="FZ714" s="90"/>
      <c r="GA714" s="90"/>
      <c r="GB714" s="90"/>
      <c r="GC714" s="90"/>
      <c r="GD714" s="90"/>
      <c r="GE714" s="90"/>
      <c r="GF714" s="90"/>
      <c r="GG714" s="90"/>
      <c r="GH714" s="90"/>
      <c r="GI714" s="90"/>
      <c r="GJ714" s="90"/>
      <c r="GK714" s="90"/>
      <c r="GL714" s="90"/>
      <c r="GM714" s="90"/>
      <c r="GN714" s="90"/>
      <c r="GO714" s="90"/>
      <c r="GP714" s="90"/>
      <c r="GQ714" s="90"/>
      <c r="GR714" s="90"/>
      <c r="GS714" s="90"/>
      <c r="GT714" s="90"/>
      <c r="GU714" s="90"/>
      <c r="GV714" s="90"/>
      <c r="GW714" s="90"/>
      <c r="GX714" s="90"/>
      <c r="GY714" s="90"/>
      <c r="GZ714" s="90"/>
      <c r="HA714" s="90"/>
      <c r="HB714" s="90"/>
      <c r="HC714" s="90"/>
      <c r="HD714" s="90"/>
      <c r="HE714" s="90"/>
      <c r="HF714" s="90"/>
      <c r="HG714" s="90"/>
      <c r="HH714" s="90"/>
      <c r="HI714" s="90"/>
      <c r="HJ714" s="90"/>
      <c r="HK714" s="90"/>
      <c r="HL714" s="90"/>
      <c r="HM714" s="90"/>
      <c r="HN714" s="90"/>
      <c r="HO714" s="90"/>
      <c r="HP714" s="90"/>
      <c r="HQ714" s="90"/>
      <c r="HR714" s="90"/>
      <c r="HS714" s="90"/>
    </row>
    <row r="715" spans="1:227" s="2" customFormat="1" ht="25" customHeight="1" x14ac:dyDescent="0.4">
      <c r="A715" s="868" t="s">
        <v>38</v>
      </c>
      <c r="B715" s="868" t="s">
        <v>118</v>
      </c>
      <c r="C715" s="377" t="s">
        <v>129</v>
      </c>
      <c r="D715" s="57" t="s">
        <v>132</v>
      </c>
      <c r="E715" s="859"/>
      <c r="F715" s="54">
        <v>0.158</v>
      </c>
      <c r="G715" s="43"/>
      <c r="H715" s="43">
        <v>0.315</v>
      </c>
      <c r="I715" s="177"/>
      <c r="J715" s="177"/>
      <c r="K715" s="179">
        <f t="shared" si="249"/>
        <v>0.47299999999999998</v>
      </c>
      <c r="L715" s="518">
        <f t="shared" si="246"/>
        <v>33.403805496828753</v>
      </c>
      <c r="M715" s="667">
        <f t="shared" si="247"/>
        <v>66.596194503171247</v>
      </c>
      <c r="N715" s="504">
        <f t="shared" si="248"/>
        <v>5</v>
      </c>
      <c r="O715" s="510"/>
      <c r="P715" s="179">
        <f>[1]JH_2015!L78/1000000</f>
        <v>1.48643E-2</v>
      </c>
      <c r="Q715" s="699"/>
      <c r="R715" s="708" t="s">
        <v>42</v>
      </c>
      <c r="S715" s="716">
        <f t="shared" si="254"/>
        <v>0.42053779861816565</v>
      </c>
      <c r="T715" s="708">
        <f>[1]JH_2015!V78/1000000</f>
        <v>6.2509999999999996E-3</v>
      </c>
      <c r="U715" s="58">
        <v>91.57</v>
      </c>
      <c r="V715" s="58"/>
      <c r="W715" s="58"/>
      <c r="X715" s="58"/>
      <c r="Y715" s="58"/>
      <c r="Z715" s="743">
        <v>124</v>
      </c>
      <c r="AA715" s="755">
        <f t="shared" si="250"/>
        <v>328.42023862129918</v>
      </c>
      <c r="AB715" s="174"/>
      <c r="AC715" s="174"/>
      <c r="AD715" s="364"/>
      <c r="AE715" s="174"/>
      <c r="AF715" s="174"/>
      <c r="AG715" s="174"/>
      <c r="AH715" s="786">
        <f t="shared" si="251"/>
        <v>0.47299999999999998</v>
      </c>
      <c r="AI715" s="708"/>
      <c r="AJ715" s="708"/>
      <c r="AK715" s="708"/>
      <c r="AL715" s="792"/>
      <c r="AM715" s="177">
        <v>1.2999999999999999E-2</v>
      </c>
      <c r="AN715" s="177">
        <v>1.4E-2</v>
      </c>
      <c r="AO715" s="177">
        <v>1.4E-2</v>
      </c>
      <c r="AP715" s="177">
        <v>1.4999999999999999E-2</v>
      </c>
      <c r="AQ715" s="178">
        <f t="shared" si="252"/>
        <v>1.2999999999999999E-2</v>
      </c>
      <c r="AR715" s="177">
        <v>1.4E-2</v>
      </c>
      <c r="AS715" s="177">
        <f t="shared" si="253"/>
        <v>1.4499999999999999E-2</v>
      </c>
      <c r="AT715" s="177">
        <v>1.4999999999999999E-2</v>
      </c>
      <c r="AU715" s="177"/>
      <c r="AV715" s="177">
        <v>1.7000000000000001E-2</v>
      </c>
      <c r="AW715" s="177"/>
      <c r="AX715" s="821">
        <v>0.45600000000000002</v>
      </c>
      <c r="AY715" s="118"/>
      <c r="AZ715" s="142"/>
      <c r="BA715" s="142"/>
      <c r="BB715" s="142"/>
      <c r="BC715" s="57" t="s">
        <v>132</v>
      </c>
      <c r="BD715" s="57" t="s">
        <v>132</v>
      </c>
      <c r="BE715" s="90"/>
      <c r="BF715" s="90"/>
      <c r="BG715" s="90"/>
      <c r="BH715" s="90"/>
      <c r="BI715" s="90"/>
      <c r="BJ715" s="90"/>
      <c r="BK715" s="90"/>
      <c r="BL715" s="90"/>
      <c r="BM715" s="90"/>
      <c r="BN715" s="90"/>
      <c r="BO715" s="90"/>
      <c r="BP715" s="90"/>
      <c r="BQ715" s="90"/>
      <c r="BR715" s="90"/>
      <c r="BS715" s="90"/>
      <c r="BT715" s="90"/>
      <c r="BU715" s="90"/>
      <c r="BV715" s="90"/>
      <c r="BW715" s="90"/>
      <c r="BX715" s="90"/>
      <c r="BY715" s="90"/>
      <c r="BZ715" s="90"/>
      <c r="CA715" s="90"/>
      <c r="CB715" s="90"/>
      <c r="CC715" s="90"/>
      <c r="CD715" s="90"/>
      <c r="CE715" s="90"/>
      <c r="CF715" s="90"/>
      <c r="CG715" s="90"/>
      <c r="CH715" s="90"/>
      <c r="CI715" s="90"/>
      <c r="CJ715" s="90"/>
      <c r="CK715" s="90"/>
      <c r="CL715" s="90"/>
      <c r="CM715" s="90"/>
      <c r="CN715" s="90"/>
      <c r="CO715" s="90"/>
      <c r="CP715" s="90"/>
      <c r="CQ715" s="90"/>
      <c r="CR715" s="90"/>
      <c r="CS715" s="90"/>
      <c r="CT715" s="90"/>
      <c r="CU715" s="90"/>
      <c r="CV715" s="90"/>
      <c r="CW715" s="90"/>
      <c r="CX715" s="90"/>
      <c r="CY715" s="90"/>
      <c r="CZ715" s="90"/>
      <c r="DA715" s="90"/>
      <c r="DB715" s="90"/>
      <c r="DC715" s="90"/>
      <c r="DD715" s="90"/>
      <c r="DE715" s="90"/>
      <c r="DF715" s="90"/>
      <c r="DG715" s="90"/>
      <c r="DH715" s="90"/>
      <c r="DI715" s="90"/>
      <c r="DJ715" s="90"/>
      <c r="DK715" s="90"/>
      <c r="DL715" s="90"/>
      <c r="DM715" s="90"/>
      <c r="DN715" s="90"/>
      <c r="DO715" s="90"/>
      <c r="DP715" s="90"/>
      <c r="DQ715" s="90"/>
      <c r="DR715" s="90"/>
      <c r="DS715" s="90"/>
      <c r="DT715" s="90"/>
      <c r="DU715" s="90"/>
      <c r="DV715" s="90"/>
      <c r="DW715" s="90"/>
      <c r="DX715" s="90"/>
      <c r="DY715" s="90"/>
      <c r="DZ715" s="90"/>
      <c r="EA715" s="90"/>
      <c r="EB715" s="90"/>
      <c r="EC715" s="90"/>
      <c r="ED715" s="90"/>
      <c r="EE715" s="90"/>
      <c r="EF715" s="90"/>
      <c r="EG715" s="90"/>
      <c r="EH715" s="90"/>
      <c r="EI715" s="90"/>
      <c r="EJ715" s="90"/>
      <c r="EK715" s="90"/>
      <c r="EL715" s="90"/>
      <c r="EM715" s="90"/>
      <c r="EN715" s="90"/>
      <c r="EO715" s="90"/>
      <c r="EP715" s="90"/>
      <c r="EQ715" s="90"/>
      <c r="ER715" s="90"/>
      <c r="ES715" s="90"/>
      <c r="ET715" s="90"/>
      <c r="EU715" s="90"/>
      <c r="EV715" s="90"/>
      <c r="EW715" s="90"/>
      <c r="EX715" s="90"/>
      <c r="EY715" s="90"/>
      <c r="EZ715" s="90"/>
      <c r="FA715" s="90"/>
      <c r="FB715" s="90"/>
      <c r="FC715" s="90"/>
      <c r="FD715" s="90"/>
      <c r="FE715" s="90"/>
      <c r="FF715" s="90"/>
      <c r="FG715" s="90"/>
      <c r="FH715" s="90"/>
      <c r="FI715" s="90"/>
      <c r="FJ715" s="90"/>
      <c r="FK715" s="90"/>
      <c r="FL715" s="90"/>
      <c r="FM715" s="90"/>
      <c r="FN715" s="90"/>
      <c r="FO715" s="90"/>
      <c r="FP715" s="90"/>
      <c r="FQ715" s="90"/>
      <c r="FR715" s="90"/>
      <c r="FS715" s="90"/>
      <c r="FT715" s="90"/>
      <c r="FU715" s="90"/>
      <c r="FV715" s="90"/>
      <c r="FW715" s="90"/>
      <c r="FX715" s="90"/>
      <c r="FY715" s="90"/>
      <c r="FZ715" s="90"/>
      <c r="GA715" s="90"/>
      <c r="GB715" s="90"/>
      <c r="GC715" s="90"/>
      <c r="GD715" s="90"/>
      <c r="GE715" s="90"/>
      <c r="GF715" s="90"/>
      <c r="GG715" s="90"/>
      <c r="GH715" s="90"/>
      <c r="GI715" s="90"/>
      <c r="GJ715" s="90"/>
      <c r="GK715" s="90"/>
      <c r="GL715" s="90"/>
      <c r="GM715" s="90"/>
      <c r="GN715" s="90"/>
      <c r="GO715" s="90"/>
      <c r="GP715" s="90"/>
      <c r="GQ715" s="90"/>
      <c r="GR715" s="90"/>
      <c r="GS715" s="90"/>
      <c r="GT715" s="90"/>
      <c r="GU715" s="90"/>
      <c r="GV715" s="90"/>
      <c r="GW715" s="90"/>
      <c r="GX715" s="90"/>
      <c r="GY715" s="90"/>
      <c r="GZ715" s="90"/>
      <c r="HA715" s="90"/>
      <c r="HB715" s="90"/>
      <c r="HC715" s="90"/>
      <c r="HD715" s="90"/>
      <c r="HE715" s="90"/>
      <c r="HF715" s="90"/>
      <c r="HG715" s="90"/>
      <c r="HH715" s="90"/>
      <c r="HI715" s="90"/>
      <c r="HJ715" s="90"/>
      <c r="HK715" s="90"/>
      <c r="HL715" s="90"/>
      <c r="HM715" s="90"/>
      <c r="HN715" s="90"/>
      <c r="HO715" s="90"/>
      <c r="HP715" s="90"/>
      <c r="HQ715" s="90"/>
      <c r="HR715" s="90"/>
      <c r="HS715" s="90"/>
    </row>
    <row r="716" spans="1:227" s="2" customFormat="1" ht="17.05" customHeight="1" x14ac:dyDescent="0.4">
      <c r="A716" s="868" t="s">
        <v>38</v>
      </c>
      <c r="B716" s="868" t="s">
        <v>118</v>
      </c>
      <c r="C716" s="377" t="s">
        <v>129</v>
      </c>
      <c r="D716" s="57" t="s">
        <v>130</v>
      </c>
      <c r="E716" s="859"/>
      <c r="F716" s="20">
        <v>0.63300000000000001</v>
      </c>
      <c r="G716" s="21">
        <v>2.1349999999999998</v>
      </c>
      <c r="H716" s="21"/>
      <c r="I716" s="124"/>
      <c r="J716" s="124"/>
      <c r="K716" s="179">
        <f t="shared" si="249"/>
        <v>2.7679999999999998</v>
      </c>
      <c r="L716" s="518">
        <f t="shared" si="246"/>
        <v>22.868497109826592</v>
      </c>
      <c r="M716" s="667">
        <f t="shared" si="247"/>
        <v>77.131502890173408</v>
      </c>
      <c r="N716" s="504">
        <f t="shared" si="248"/>
        <v>3</v>
      </c>
      <c r="O716" s="510"/>
      <c r="P716" s="177">
        <f>[1]JH_2015!L76/1000000</f>
        <v>1.5013609999999999</v>
      </c>
      <c r="Q716" s="699"/>
      <c r="R716" s="708" t="s">
        <v>42</v>
      </c>
      <c r="S716" s="716">
        <f t="shared" si="254"/>
        <v>0.24198177520263284</v>
      </c>
      <c r="T716" s="708">
        <f>[1]JH_2015!V76/1000000</f>
        <v>0.36330200000000001</v>
      </c>
      <c r="U716" s="58">
        <v>97.12</v>
      </c>
      <c r="V716" s="58">
        <v>75.8</v>
      </c>
      <c r="W716" s="58"/>
      <c r="X716" s="58"/>
      <c r="Y716" s="58"/>
      <c r="Z716" s="743">
        <v>15378</v>
      </c>
      <c r="AA716" s="755">
        <f t="shared" si="250"/>
        <v>267.48067422416295</v>
      </c>
      <c r="AB716" s="174"/>
      <c r="AC716" s="174"/>
      <c r="AD716" s="364"/>
      <c r="AE716" s="174"/>
      <c r="AF716" s="174"/>
      <c r="AG716" s="174"/>
      <c r="AH716" s="786">
        <f t="shared" si="251"/>
        <v>2.7679999999999998</v>
      </c>
      <c r="AI716" s="708"/>
      <c r="AJ716" s="708"/>
      <c r="AK716" s="708"/>
      <c r="AL716" s="792"/>
      <c r="AM716" s="177">
        <v>1.5820000000000001</v>
      </c>
      <c r="AN716" s="177">
        <v>2.0609999999999999</v>
      </c>
      <c r="AO716" s="177">
        <v>3.2</v>
      </c>
      <c r="AP716" s="177">
        <v>4.97</v>
      </c>
      <c r="AQ716" s="178">
        <f t="shared" si="252"/>
        <v>1.5820000000000001</v>
      </c>
      <c r="AR716" s="177">
        <v>2.2450000000000001</v>
      </c>
      <c r="AS716" s="177">
        <f t="shared" si="253"/>
        <v>3.1324999999999998</v>
      </c>
      <c r="AT716" s="177">
        <v>4.0199999999999996</v>
      </c>
      <c r="AU716" s="177"/>
      <c r="AV716" s="177">
        <v>7.1989999999999998</v>
      </c>
      <c r="AW716" s="177"/>
      <c r="AX716" s="821">
        <v>-4.431</v>
      </c>
      <c r="AY716" s="118"/>
      <c r="AZ716" s="118"/>
      <c r="BA716" s="118"/>
      <c r="BB716" s="118"/>
      <c r="BC716" s="58" t="s">
        <v>130</v>
      </c>
      <c r="BD716" s="90" t="s">
        <v>1772</v>
      </c>
      <c r="BE716" s="90"/>
      <c r="BF716" s="90"/>
      <c r="BG716" s="90"/>
      <c r="BH716" s="90"/>
      <c r="BI716" s="90"/>
      <c r="BJ716" s="90"/>
      <c r="BK716" s="90"/>
      <c r="BL716" s="90"/>
      <c r="BM716" s="90"/>
      <c r="BN716" s="90"/>
      <c r="BO716" s="90"/>
      <c r="BP716" s="90"/>
      <c r="BQ716" s="90"/>
      <c r="BR716" s="90"/>
      <c r="BS716" s="90"/>
      <c r="BT716" s="90"/>
      <c r="BU716" s="90"/>
      <c r="BV716" s="90"/>
      <c r="BW716" s="90"/>
      <c r="BX716" s="90"/>
      <c r="BY716" s="90"/>
      <c r="BZ716" s="90"/>
      <c r="CA716" s="90"/>
      <c r="CB716" s="90"/>
      <c r="CC716" s="90"/>
      <c r="CD716" s="90"/>
      <c r="CE716" s="90"/>
      <c r="CF716" s="90"/>
      <c r="CG716" s="90"/>
      <c r="CH716" s="90"/>
      <c r="CI716" s="90"/>
      <c r="CJ716" s="90"/>
      <c r="CK716" s="90"/>
      <c r="CL716" s="90"/>
      <c r="CM716" s="90"/>
      <c r="CN716" s="90"/>
      <c r="CO716" s="90"/>
      <c r="CP716" s="90"/>
      <c r="CQ716" s="90"/>
      <c r="CR716" s="90"/>
      <c r="CS716" s="90"/>
      <c r="CT716" s="90"/>
      <c r="CU716" s="90"/>
      <c r="CV716" s="90"/>
      <c r="CW716" s="90"/>
      <c r="CX716" s="90"/>
      <c r="CY716" s="90"/>
      <c r="CZ716" s="90"/>
      <c r="DA716" s="90"/>
      <c r="DB716" s="90"/>
      <c r="DC716" s="90"/>
      <c r="DD716" s="90"/>
      <c r="DE716" s="90"/>
      <c r="DF716" s="90"/>
      <c r="DG716" s="90"/>
      <c r="DH716" s="90"/>
      <c r="DI716" s="90"/>
      <c r="DJ716" s="90"/>
      <c r="DK716" s="90"/>
      <c r="DL716" s="90"/>
      <c r="DM716" s="90"/>
      <c r="DN716" s="90"/>
      <c r="DO716" s="90"/>
      <c r="DP716" s="90"/>
      <c r="DQ716" s="90"/>
      <c r="DR716" s="90"/>
      <c r="DS716" s="90"/>
      <c r="DT716" s="90"/>
      <c r="DU716" s="90"/>
      <c r="DV716" s="90"/>
      <c r="DW716" s="90"/>
      <c r="DX716" s="90"/>
      <c r="DY716" s="90"/>
      <c r="DZ716" s="90"/>
      <c r="EA716" s="90"/>
      <c r="EB716" s="90"/>
      <c r="EC716" s="90"/>
      <c r="ED716" s="90"/>
      <c r="EE716" s="90"/>
      <c r="EF716" s="90"/>
      <c r="EG716" s="90"/>
      <c r="EH716" s="90"/>
      <c r="EI716" s="90"/>
      <c r="EJ716" s="90"/>
      <c r="EK716" s="90"/>
      <c r="EL716" s="90"/>
      <c r="EM716" s="90"/>
      <c r="EN716" s="90"/>
      <c r="EO716" s="90"/>
      <c r="EP716" s="90"/>
      <c r="EQ716" s="90"/>
      <c r="ER716" s="90"/>
      <c r="ES716" s="90"/>
      <c r="ET716" s="90"/>
      <c r="EU716" s="90"/>
      <c r="EV716" s="90"/>
      <c r="EW716" s="90"/>
      <c r="EX716" s="90"/>
      <c r="EY716" s="90"/>
      <c r="EZ716" s="90"/>
      <c r="FA716" s="90"/>
      <c r="FB716" s="90"/>
      <c r="FC716" s="90"/>
      <c r="FD716" s="90"/>
      <c r="FE716" s="90"/>
      <c r="FF716" s="90"/>
      <c r="FG716" s="90"/>
      <c r="FH716" s="90"/>
      <c r="FI716" s="90"/>
      <c r="FJ716" s="90"/>
      <c r="FK716" s="90"/>
      <c r="FL716" s="90"/>
      <c r="FM716" s="90"/>
      <c r="FN716" s="90"/>
      <c r="FO716" s="90"/>
      <c r="FP716" s="90"/>
      <c r="FQ716" s="90"/>
      <c r="FR716" s="90"/>
      <c r="FS716" s="90"/>
      <c r="FT716" s="90"/>
      <c r="FU716" s="90"/>
      <c r="FV716" s="90"/>
      <c r="FW716" s="90"/>
      <c r="FX716" s="90"/>
      <c r="FY716" s="90"/>
      <c r="FZ716" s="90"/>
      <c r="GA716" s="90"/>
      <c r="GB716" s="90"/>
      <c r="GC716" s="90"/>
      <c r="GD716" s="90"/>
      <c r="GE716" s="90"/>
      <c r="GF716" s="90"/>
      <c r="GG716" s="90"/>
      <c r="GH716" s="90"/>
      <c r="GI716" s="90"/>
      <c r="GJ716" s="90"/>
      <c r="GK716" s="90"/>
      <c r="GL716" s="90"/>
      <c r="GM716" s="90"/>
      <c r="GN716" s="90"/>
      <c r="GO716" s="90"/>
      <c r="GP716" s="90"/>
      <c r="GQ716" s="90"/>
      <c r="GR716" s="90"/>
      <c r="GS716" s="90"/>
      <c r="GT716" s="90"/>
      <c r="GU716" s="90"/>
      <c r="GV716" s="90"/>
      <c r="GW716" s="90"/>
      <c r="GX716" s="90"/>
      <c r="GY716" s="90"/>
      <c r="GZ716" s="90"/>
      <c r="HA716" s="90"/>
      <c r="HB716" s="90"/>
      <c r="HC716" s="90"/>
      <c r="HD716" s="90"/>
      <c r="HE716" s="90"/>
      <c r="HF716" s="90"/>
      <c r="HG716" s="90"/>
      <c r="HH716" s="90"/>
      <c r="HI716" s="90"/>
      <c r="HJ716" s="90"/>
      <c r="HK716" s="90"/>
      <c r="HL716" s="90"/>
      <c r="HM716" s="90"/>
      <c r="HN716" s="90"/>
      <c r="HO716" s="90"/>
      <c r="HP716" s="90"/>
      <c r="HQ716" s="90"/>
      <c r="HR716" s="90"/>
      <c r="HS716" s="90"/>
    </row>
    <row r="717" spans="1:227" s="2" customFormat="1" ht="17.05" customHeight="1" x14ac:dyDescent="0.4">
      <c r="A717" s="868" t="s">
        <v>38</v>
      </c>
      <c r="B717" s="868" t="s">
        <v>118</v>
      </c>
      <c r="C717" s="889" t="s">
        <v>129</v>
      </c>
      <c r="D717" s="57" t="s">
        <v>135</v>
      </c>
      <c r="E717" s="859"/>
      <c r="F717" s="54">
        <v>0.437</v>
      </c>
      <c r="G717" s="43"/>
      <c r="H717" s="43">
        <v>2.2469999999999999</v>
      </c>
      <c r="I717" s="177"/>
      <c r="J717" s="177"/>
      <c r="K717" s="179">
        <f t="shared" si="249"/>
        <v>2.6839999999999997</v>
      </c>
      <c r="L717" s="518">
        <f t="shared" si="246"/>
        <v>16.281669150521612</v>
      </c>
      <c r="M717" s="667">
        <f t="shared" si="247"/>
        <v>83.718330849478392</v>
      </c>
      <c r="N717" s="504">
        <f t="shared" si="248"/>
        <v>5</v>
      </c>
      <c r="O717" s="510"/>
      <c r="P717" s="177">
        <f>[1]JH_2015!L80/1000000</f>
        <v>0.76558899999999996</v>
      </c>
      <c r="Q717" s="699"/>
      <c r="R717" s="708" t="s">
        <v>42</v>
      </c>
      <c r="S717" s="716">
        <f t="shared" si="254"/>
        <v>0.29699225041112137</v>
      </c>
      <c r="T717" s="708">
        <f>[1]JH_2015!V80/1000000</f>
        <v>0.22737399999999999</v>
      </c>
      <c r="U717" s="58">
        <v>95.27</v>
      </c>
      <c r="V717" s="58">
        <v>82.5</v>
      </c>
      <c r="W717" s="58"/>
      <c r="X717" s="58"/>
      <c r="Y717" s="58"/>
      <c r="Z717" s="743">
        <v>7139</v>
      </c>
      <c r="AA717" s="755">
        <f t="shared" si="250"/>
        <v>293.80923232792281</v>
      </c>
      <c r="AB717" s="174"/>
      <c r="AC717" s="174"/>
      <c r="AD717" s="364"/>
      <c r="AE717" s="174"/>
      <c r="AF717" s="174"/>
      <c r="AG717" s="174"/>
      <c r="AH717" s="786">
        <f t="shared" si="251"/>
        <v>2.6839999999999997</v>
      </c>
      <c r="AI717" s="708"/>
      <c r="AJ717" s="708"/>
      <c r="AK717" s="708"/>
      <c r="AL717" s="792"/>
      <c r="AM717" s="177">
        <v>0.79500000000000004</v>
      </c>
      <c r="AN717" s="179">
        <v>0.92200000000000004</v>
      </c>
      <c r="AO717" s="177">
        <v>1.18</v>
      </c>
      <c r="AP717" s="179">
        <v>1.5109999999999999</v>
      </c>
      <c r="AQ717" s="178">
        <f t="shared" si="252"/>
        <v>0.79500000000000004</v>
      </c>
      <c r="AR717" s="179">
        <v>0.97699999999999998</v>
      </c>
      <c r="AS717" s="177">
        <f t="shared" si="253"/>
        <v>1.1775</v>
      </c>
      <c r="AT717" s="177">
        <v>1.3779999999999999</v>
      </c>
      <c r="AU717" s="177"/>
      <c r="AV717" s="179">
        <v>1.944</v>
      </c>
      <c r="AW717" s="179"/>
      <c r="AX717" s="547">
        <v>0.74</v>
      </c>
      <c r="AY717" s="142"/>
      <c r="AZ717" s="142"/>
      <c r="BA717" s="118"/>
      <c r="BB717" s="118"/>
      <c r="BC717" s="58" t="s">
        <v>135</v>
      </c>
      <c r="BD717" s="58" t="s">
        <v>135</v>
      </c>
      <c r="BE717" s="90"/>
      <c r="BF717" s="90"/>
      <c r="BG717" s="90"/>
      <c r="BH717" s="90"/>
      <c r="BI717" s="90"/>
      <c r="BJ717" s="90"/>
      <c r="BK717" s="90"/>
      <c r="BL717" s="90"/>
      <c r="BM717" s="90"/>
      <c r="BN717" s="90"/>
      <c r="BO717" s="90"/>
      <c r="BP717" s="90"/>
      <c r="BQ717" s="90"/>
      <c r="BR717" s="90"/>
      <c r="BS717" s="90"/>
      <c r="BT717" s="90"/>
      <c r="BU717" s="90"/>
      <c r="BV717" s="90"/>
      <c r="BW717" s="90"/>
      <c r="BX717" s="90"/>
      <c r="BY717" s="90"/>
      <c r="BZ717" s="90"/>
      <c r="CA717" s="90"/>
      <c r="CB717" s="90"/>
      <c r="CC717" s="90"/>
      <c r="CD717" s="90"/>
      <c r="CE717" s="90"/>
      <c r="CF717" s="90"/>
      <c r="CG717" s="90"/>
      <c r="CH717" s="90"/>
      <c r="CI717" s="90"/>
      <c r="CJ717" s="90"/>
      <c r="CK717" s="90"/>
      <c r="CL717" s="90"/>
      <c r="CM717" s="90"/>
      <c r="CN717" s="90"/>
      <c r="CO717" s="90"/>
      <c r="CP717" s="90"/>
      <c r="CQ717" s="90"/>
      <c r="CR717" s="90"/>
      <c r="CS717" s="90"/>
      <c r="CT717" s="90"/>
      <c r="CU717" s="90"/>
      <c r="CV717" s="90"/>
      <c r="CW717" s="90"/>
      <c r="CX717" s="90"/>
      <c r="CY717" s="90"/>
      <c r="CZ717" s="90"/>
      <c r="DA717" s="90"/>
      <c r="DB717" s="90"/>
      <c r="DC717" s="90"/>
      <c r="DD717" s="90"/>
      <c r="DE717" s="90"/>
      <c r="DF717" s="90"/>
      <c r="DG717" s="90"/>
      <c r="DH717" s="90"/>
      <c r="DI717" s="90"/>
      <c r="DJ717" s="90"/>
      <c r="DK717" s="90"/>
      <c r="DL717" s="90"/>
      <c r="DM717" s="90"/>
      <c r="DN717" s="90"/>
      <c r="DO717" s="90"/>
      <c r="DP717" s="90"/>
      <c r="DQ717" s="90"/>
      <c r="DR717" s="90"/>
      <c r="DS717" s="90"/>
      <c r="DT717" s="90"/>
      <c r="DU717" s="90"/>
      <c r="DV717" s="90"/>
      <c r="DW717" s="90"/>
      <c r="DX717" s="90"/>
      <c r="DY717" s="90"/>
      <c r="DZ717" s="90"/>
      <c r="EA717" s="90"/>
      <c r="EB717" s="90"/>
      <c r="EC717" s="90"/>
      <c r="ED717" s="90"/>
      <c r="EE717" s="90"/>
      <c r="EF717" s="90"/>
      <c r="EG717" s="90"/>
      <c r="EH717" s="90"/>
      <c r="EI717" s="90"/>
      <c r="EJ717" s="90"/>
      <c r="EK717" s="90"/>
      <c r="EL717" s="90"/>
      <c r="EM717" s="90"/>
      <c r="EN717" s="90"/>
      <c r="EO717" s="90"/>
      <c r="EP717" s="90"/>
      <c r="EQ717" s="90"/>
      <c r="ER717" s="90"/>
      <c r="ES717" s="90"/>
      <c r="ET717" s="90"/>
      <c r="EU717" s="90"/>
      <c r="EV717" s="90"/>
      <c r="EW717" s="90"/>
      <c r="EX717" s="90"/>
      <c r="EY717" s="90"/>
      <c r="EZ717" s="90"/>
      <c r="FA717" s="90"/>
      <c r="FB717" s="90"/>
      <c r="FC717" s="90"/>
      <c r="FD717" s="90"/>
      <c r="FE717" s="90"/>
      <c r="FF717" s="90"/>
      <c r="FG717" s="90"/>
      <c r="FH717" s="90"/>
      <c r="FI717" s="90"/>
      <c r="FJ717" s="90"/>
      <c r="FK717" s="90"/>
      <c r="FL717" s="90"/>
      <c r="FM717" s="90"/>
      <c r="FN717" s="90"/>
      <c r="FO717" s="90"/>
      <c r="FP717" s="90"/>
      <c r="FQ717" s="90"/>
      <c r="FR717" s="90"/>
      <c r="FS717" s="90"/>
      <c r="FT717" s="90"/>
      <c r="FU717" s="90"/>
      <c r="FV717" s="90"/>
      <c r="FW717" s="90"/>
      <c r="FX717" s="90"/>
      <c r="FY717" s="90"/>
      <c r="FZ717" s="90"/>
      <c r="GA717" s="90"/>
      <c r="GB717" s="90"/>
      <c r="GC717" s="90"/>
      <c r="GD717" s="90"/>
      <c r="GE717" s="90"/>
      <c r="GF717" s="90"/>
      <c r="GG717" s="90"/>
      <c r="GH717" s="90"/>
      <c r="GI717" s="90"/>
      <c r="GJ717" s="90"/>
      <c r="GK717" s="90"/>
      <c r="GL717" s="90"/>
      <c r="GM717" s="90"/>
      <c r="GN717" s="90"/>
      <c r="GO717" s="90"/>
      <c r="GP717" s="90"/>
      <c r="GQ717" s="90"/>
      <c r="GR717" s="90"/>
      <c r="GS717" s="90"/>
      <c r="GT717" s="90"/>
      <c r="GU717" s="90"/>
      <c r="GV717" s="90"/>
      <c r="GW717" s="90"/>
      <c r="GX717" s="90"/>
      <c r="GY717" s="90"/>
      <c r="GZ717" s="90"/>
      <c r="HA717" s="90"/>
      <c r="HB717" s="90"/>
      <c r="HC717" s="90"/>
      <c r="HD717" s="90"/>
      <c r="HE717" s="90"/>
      <c r="HF717" s="90"/>
      <c r="HG717" s="90"/>
      <c r="HH717" s="90"/>
      <c r="HI717" s="90"/>
      <c r="HJ717" s="90"/>
      <c r="HK717" s="90"/>
      <c r="HL717" s="90"/>
      <c r="HM717" s="90"/>
      <c r="HN717" s="90"/>
      <c r="HO717" s="90"/>
      <c r="HP717" s="90"/>
      <c r="HQ717" s="90"/>
      <c r="HR717" s="90"/>
      <c r="HS717" s="90"/>
    </row>
    <row r="718" spans="1:227" s="2" customFormat="1" ht="17.05" customHeight="1" x14ac:dyDescent="0.4">
      <c r="A718" s="868" t="s">
        <v>38</v>
      </c>
      <c r="B718" s="868" t="s">
        <v>118</v>
      </c>
      <c r="C718" s="889" t="s">
        <v>129</v>
      </c>
      <c r="D718" s="57" t="s">
        <v>136</v>
      </c>
      <c r="E718" s="859"/>
      <c r="F718" s="20"/>
      <c r="G718" s="21">
        <v>1.617</v>
      </c>
      <c r="H718" s="21">
        <v>0.11700000000000001</v>
      </c>
      <c r="I718" s="124"/>
      <c r="J718" s="124"/>
      <c r="K718" s="179">
        <f t="shared" si="249"/>
        <v>1.734</v>
      </c>
      <c r="L718" s="518">
        <f t="shared" si="246"/>
        <v>0</v>
      </c>
      <c r="M718" s="667">
        <f t="shared" si="247"/>
        <v>100</v>
      </c>
      <c r="N718" s="504">
        <f t="shared" si="248"/>
        <v>3</v>
      </c>
      <c r="O718" s="510"/>
      <c r="P718" s="177">
        <f>[1]JH_2015!L81/1000000</f>
        <v>0.83208199999999999</v>
      </c>
      <c r="Q718" s="699"/>
      <c r="R718" s="708" t="s">
        <v>42</v>
      </c>
      <c r="S718" s="716">
        <f t="shared" si="254"/>
        <v>0.48146937441261795</v>
      </c>
      <c r="T718" s="708">
        <f>[1]JH_2015!V81/1000000</f>
        <v>0.40062199999999998</v>
      </c>
      <c r="U718" s="58">
        <v>95.07</v>
      </c>
      <c r="V718" s="58"/>
      <c r="W718" s="58"/>
      <c r="X718" s="58"/>
      <c r="Y718" s="58"/>
      <c r="Z718" s="743">
        <v>2595</v>
      </c>
      <c r="AA718" s="755">
        <f t="shared" si="250"/>
        <v>878.48813577216458</v>
      </c>
      <c r="AB718" s="174"/>
      <c r="AC718" s="174"/>
      <c r="AD718" s="364"/>
      <c r="AE718" s="174"/>
      <c r="AF718" s="174"/>
      <c r="AG718" s="174"/>
      <c r="AH718" s="786">
        <f t="shared" si="251"/>
        <v>1.734</v>
      </c>
      <c r="AI718" s="708"/>
      <c r="AJ718" s="708"/>
      <c r="AK718" s="708"/>
      <c r="AL718" s="792"/>
      <c r="AM718" s="177">
        <v>0.90700000000000003</v>
      </c>
      <c r="AN718" s="177">
        <v>1.1479999999999999</v>
      </c>
      <c r="AO718" s="177">
        <v>1.6990000000000001</v>
      </c>
      <c r="AP718" s="177">
        <v>2.5150000000000001</v>
      </c>
      <c r="AQ718" s="178">
        <f t="shared" si="252"/>
        <v>0.90700000000000003</v>
      </c>
      <c r="AR718" s="177">
        <v>1.181</v>
      </c>
      <c r="AS718" s="177">
        <f t="shared" si="253"/>
        <v>1.5075000000000001</v>
      </c>
      <c r="AT718" s="177">
        <v>1.8340000000000001</v>
      </c>
      <c r="AU718" s="177"/>
      <c r="AV718" s="177">
        <v>2.8490000000000002</v>
      </c>
      <c r="AW718" s="177"/>
      <c r="AX718" s="821">
        <v>-1.115</v>
      </c>
      <c r="AY718" s="118"/>
      <c r="AZ718" s="118"/>
      <c r="BA718" s="118"/>
      <c r="BB718" s="118"/>
      <c r="BC718" s="90" t="s">
        <v>1771</v>
      </c>
      <c r="BD718" s="90" t="s">
        <v>1770</v>
      </c>
      <c r="BE718" s="90"/>
      <c r="BF718" s="90"/>
      <c r="BG718" s="90"/>
      <c r="BH718" s="90"/>
      <c r="BI718" s="90"/>
      <c r="BJ718" s="90"/>
      <c r="BK718" s="90"/>
      <c r="BL718" s="90"/>
      <c r="BM718" s="90"/>
      <c r="BN718" s="90"/>
      <c r="BO718" s="90"/>
      <c r="BP718" s="90"/>
      <c r="BQ718" s="90"/>
      <c r="BR718" s="90"/>
      <c r="BS718" s="90"/>
      <c r="BT718" s="90"/>
      <c r="BU718" s="90"/>
      <c r="BV718" s="90"/>
      <c r="BW718" s="90"/>
      <c r="BX718" s="90"/>
      <c r="BY718" s="90"/>
      <c r="BZ718" s="90"/>
      <c r="CA718" s="90"/>
      <c r="CB718" s="90"/>
      <c r="CC718" s="90"/>
      <c r="CD718" s="90"/>
      <c r="CE718" s="90"/>
      <c r="CF718" s="90"/>
      <c r="CG718" s="90"/>
      <c r="CH718" s="90"/>
      <c r="CI718" s="90"/>
      <c r="CJ718" s="90"/>
      <c r="CK718" s="90"/>
      <c r="CL718" s="90"/>
      <c r="CM718" s="90"/>
      <c r="CN718" s="90"/>
      <c r="CO718" s="90"/>
      <c r="CP718" s="90"/>
      <c r="CQ718" s="90"/>
      <c r="CR718" s="90"/>
      <c r="CS718" s="90"/>
      <c r="CT718" s="90"/>
      <c r="CU718" s="90"/>
      <c r="CV718" s="90"/>
      <c r="CW718" s="90"/>
      <c r="CX718" s="90"/>
      <c r="CY718" s="90"/>
      <c r="CZ718" s="90"/>
      <c r="DA718" s="90"/>
      <c r="DB718" s="90"/>
      <c r="DC718" s="90"/>
      <c r="DD718" s="90"/>
      <c r="DE718" s="90"/>
      <c r="DF718" s="90"/>
      <c r="DG718" s="90"/>
      <c r="DH718" s="90"/>
      <c r="DI718" s="90"/>
      <c r="DJ718" s="90"/>
      <c r="DK718" s="90"/>
      <c r="DL718" s="90"/>
      <c r="DM718" s="90"/>
      <c r="DN718" s="90"/>
      <c r="DO718" s="90"/>
      <c r="DP718" s="90"/>
      <c r="DQ718" s="90"/>
      <c r="DR718" s="90"/>
      <c r="DS718" s="90"/>
      <c r="DT718" s="90"/>
      <c r="DU718" s="90"/>
      <c r="DV718" s="90"/>
      <c r="DW718" s="90"/>
      <c r="DX718" s="90"/>
      <c r="DY718" s="90"/>
      <c r="DZ718" s="90"/>
      <c r="EA718" s="90"/>
      <c r="EB718" s="90"/>
      <c r="EC718" s="90"/>
      <c r="ED718" s="90"/>
      <c r="EE718" s="90"/>
      <c r="EF718" s="90"/>
      <c r="EG718" s="90"/>
      <c r="EH718" s="90"/>
      <c r="EI718" s="90"/>
      <c r="EJ718" s="90"/>
      <c r="EK718" s="90"/>
      <c r="EL718" s="90"/>
      <c r="EM718" s="90"/>
      <c r="EN718" s="90"/>
      <c r="EO718" s="90"/>
      <c r="EP718" s="90"/>
      <c r="EQ718" s="90"/>
      <c r="ER718" s="90"/>
      <c r="ES718" s="90"/>
      <c r="ET718" s="90"/>
      <c r="EU718" s="90"/>
      <c r="EV718" s="90"/>
      <c r="EW718" s="90"/>
      <c r="EX718" s="90"/>
      <c r="EY718" s="90"/>
      <c r="EZ718" s="90"/>
      <c r="FA718" s="90"/>
      <c r="FB718" s="90"/>
      <c r="FC718" s="90"/>
      <c r="FD718" s="90"/>
      <c r="FE718" s="90"/>
      <c r="FF718" s="90"/>
      <c r="FG718" s="90"/>
      <c r="FH718" s="90"/>
      <c r="FI718" s="90"/>
      <c r="FJ718" s="90"/>
      <c r="FK718" s="90"/>
      <c r="FL718" s="90"/>
      <c r="FM718" s="90"/>
      <c r="FN718" s="90"/>
      <c r="FO718" s="90"/>
      <c r="FP718" s="90"/>
      <c r="FQ718" s="90"/>
      <c r="FR718" s="90"/>
      <c r="FS718" s="90"/>
      <c r="FT718" s="90"/>
      <c r="FU718" s="90"/>
      <c r="FV718" s="90"/>
      <c r="FW718" s="90"/>
      <c r="FX718" s="90"/>
      <c r="FY718" s="90"/>
      <c r="FZ718" s="90"/>
      <c r="GA718" s="90"/>
      <c r="GB718" s="90"/>
      <c r="GC718" s="90"/>
      <c r="GD718" s="90"/>
      <c r="GE718" s="90"/>
      <c r="GF718" s="90"/>
      <c r="GG718" s="90"/>
      <c r="GH718" s="90"/>
      <c r="GI718" s="90"/>
      <c r="GJ718" s="90"/>
      <c r="GK718" s="90"/>
      <c r="GL718" s="90"/>
      <c r="GM718" s="90"/>
      <c r="GN718" s="90"/>
      <c r="GO718" s="90"/>
      <c r="GP718" s="90"/>
      <c r="GQ718" s="90"/>
      <c r="GR718" s="90"/>
      <c r="GS718" s="90"/>
      <c r="GT718" s="90"/>
      <c r="GU718" s="90"/>
      <c r="GV718" s="90"/>
      <c r="GW718" s="90"/>
      <c r="GX718" s="90"/>
      <c r="GY718" s="90"/>
      <c r="GZ718" s="90"/>
      <c r="HA718" s="90"/>
      <c r="HB718" s="90"/>
      <c r="HC718" s="90"/>
      <c r="HD718" s="90"/>
      <c r="HE718" s="90"/>
      <c r="HF718" s="90"/>
      <c r="HG718" s="90"/>
      <c r="HH718" s="90"/>
      <c r="HI718" s="90"/>
      <c r="HJ718" s="90"/>
      <c r="HK718" s="90"/>
      <c r="HL718" s="90"/>
      <c r="HM718" s="90"/>
      <c r="HN718" s="90"/>
      <c r="HO718" s="90"/>
      <c r="HP718" s="90"/>
      <c r="HQ718" s="90"/>
      <c r="HR718" s="90"/>
      <c r="HS718" s="90"/>
    </row>
    <row r="719" spans="1:227" s="2" customFormat="1" ht="17.05" customHeight="1" x14ac:dyDescent="0.4">
      <c r="A719" s="868" t="s">
        <v>865</v>
      </c>
      <c r="B719" s="868" t="s">
        <v>988</v>
      </c>
      <c r="C719" s="365" t="s">
        <v>1001</v>
      </c>
      <c r="D719" s="365" t="s">
        <v>1002</v>
      </c>
      <c r="E719" s="416"/>
      <c r="F719" s="414" t="s">
        <v>898</v>
      </c>
      <c r="G719" s="415"/>
      <c r="H719" s="530" t="s">
        <v>1003</v>
      </c>
      <c r="I719" s="124"/>
      <c r="J719" s="124"/>
      <c r="K719" s="252">
        <f t="shared" ref="K719:K724" si="255">IF(ISNUMBER(F719),F719,0)+IF(ISNUMBER(G719),G719,0)+IF(ISNUMBER(H719),H719,0)</f>
        <v>0</v>
      </c>
      <c r="L719" s="520" t="str">
        <f t="shared" ref="L719:L724" si="256">IF(IF(ISNUMBER(K719),K719,0)&gt;0,IF(ISNUMBER(F719),F719,0)/K719*100,"")</f>
        <v/>
      </c>
      <c r="M719" s="521" t="str">
        <f t="shared" ref="M719:M724" si="257">IF(IF(ISNUMBER(K719),K719,0)&gt;0,(IF(ISNUMBER(G719),G719,0)+IF(ISNUMBER(H719),H719,0))/K719*100,"")</f>
        <v/>
      </c>
      <c r="N719" s="504">
        <f t="shared" si="248"/>
        <v>2</v>
      </c>
      <c r="O719" s="254"/>
      <c r="P719" s="534">
        <f>AA719*Z719/1000000000*365</f>
        <v>1.7629028209723072</v>
      </c>
      <c r="Q719" s="227" t="s">
        <v>42</v>
      </c>
      <c r="R719" s="254"/>
      <c r="S719" s="305"/>
      <c r="T719" s="306"/>
      <c r="U719" s="90"/>
      <c r="V719" s="254"/>
      <c r="W719" s="254"/>
      <c r="X719" s="254"/>
      <c r="Y719" s="254"/>
      <c r="Z719" s="258">
        <v>24106</v>
      </c>
      <c r="AA719" s="259">
        <v>200.35969229195564</v>
      </c>
      <c r="AB719" s="260"/>
      <c r="AC719" s="260"/>
      <c r="AD719" s="260"/>
      <c r="AE719" s="260"/>
      <c r="AF719" s="260"/>
      <c r="AG719" s="260"/>
      <c r="AH719" s="121"/>
      <c r="AI719" s="261">
        <v>25391</v>
      </c>
      <c r="AJ719" s="261">
        <v>26578</v>
      </c>
      <c r="AK719" s="261">
        <v>27734</v>
      </c>
      <c r="AL719" s="342"/>
      <c r="AM719" s="371"/>
      <c r="AN719" s="261"/>
      <c r="AO719" s="252"/>
      <c r="AP719" s="263"/>
      <c r="AQ719" s="264">
        <v>1.7629028209723072</v>
      </c>
      <c r="AR719" s="252">
        <v>1.9244510564711417</v>
      </c>
      <c r="AS719" s="252">
        <v>2.0851504887190933</v>
      </c>
      <c r="AT719" s="252">
        <v>2.2496534077343604</v>
      </c>
      <c r="AU719" s="252"/>
      <c r="AV719" s="263"/>
      <c r="AW719" s="557">
        <f t="shared" ref="AW719:AW740" si="258">K719-AT719</f>
        <v>-2.2496534077343604</v>
      </c>
      <c r="AX719" s="551"/>
      <c r="AY719" s="167"/>
      <c r="AZ719" s="167"/>
      <c r="BA719" s="167"/>
      <c r="BB719" s="167"/>
    </row>
    <row r="720" spans="1:227" s="2" customFormat="1" ht="17.05" customHeight="1" x14ac:dyDescent="0.4">
      <c r="A720" s="868" t="s">
        <v>865</v>
      </c>
      <c r="B720" s="868" t="s">
        <v>988</v>
      </c>
      <c r="C720" s="594" t="s">
        <v>1001</v>
      </c>
      <c r="D720" s="365" t="s">
        <v>1006</v>
      </c>
      <c r="E720" s="416"/>
      <c r="F720" s="414" t="s">
        <v>202</v>
      </c>
      <c r="G720" s="415"/>
      <c r="H720" s="530" t="s">
        <v>1007</v>
      </c>
      <c r="I720" s="124"/>
      <c r="J720" s="124"/>
      <c r="K720" s="252">
        <f t="shared" si="255"/>
        <v>0</v>
      </c>
      <c r="L720" s="520" t="str">
        <f t="shared" si="256"/>
        <v/>
      </c>
      <c r="M720" s="521" t="str">
        <f t="shared" si="257"/>
        <v/>
      </c>
      <c r="N720" s="504">
        <f t="shared" si="248"/>
        <v>2</v>
      </c>
      <c r="O720" s="254"/>
      <c r="P720" s="534">
        <f>AA720*Z720/1000000000*365</f>
        <v>1.214053938167442</v>
      </c>
      <c r="Q720" s="227" t="s">
        <v>42</v>
      </c>
      <c r="R720" s="254"/>
      <c r="S720" s="305"/>
      <c r="T720" s="306"/>
      <c r="U720" s="90"/>
      <c r="V720" s="254"/>
      <c r="W720" s="254"/>
      <c r="X720" s="254"/>
      <c r="Y720" s="254"/>
      <c r="Z720" s="258">
        <v>22620</v>
      </c>
      <c r="AA720" s="259">
        <v>147.04576361898694</v>
      </c>
      <c r="AB720" s="260"/>
      <c r="AC720" s="260"/>
      <c r="AD720" s="260"/>
      <c r="AE720" s="260"/>
      <c r="AF720" s="260"/>
      <c r="AG720" s="260"/>
      <c r="AH720" s="121"/>
      <c r="AI720" s="261">
        <v>23692</v>
      </c>
      <c r="AJ720" s="261">
        <v>24790</v>
      </c>
      <c r="AK720" s="261">
        <v>25870</v>
      </c>
      <c r="AL720" s="342"/>
      <c r="AM720" s="371"/>
      <c r="AN720" s="261"/>
      <c r="AO720" s="252"/>
      <c r="AP720" s="263"/>
      <c r="AQ720" s="264">
        <v>1.2140539381674418</v>
      </c>
      <c r="AR720" s="252">
        <v>1.3172805003962789</v>
      </c>
      <c r="AS720" s="252">
        <v>1.4261375568418608</v>
      </c>
      <c r="AT720" s="252">
        <v>1.5381594124604654</v>
      </c>
      <c r="AU720" s="252"/>
      <c r="AV720" s="263"/>
      <c r="AW720" s="557">
        <f t="shared" si="258"/>
        <v>-1.5381594124604654</v>
      </c>
      <c r="AX720" s="551"/>
      <c r="AY720" s="167"/>
      <c r="AZ720" s="167"/>
      <c r="BA720" s="167"/>
      <c r="BB720" s="167"/>
    </row>
    <row r="721" spans="1:56" s="2" customFormat="1" ht="17.05" customHeight="1" x14ac:dyDescent="0.4">
      <c r="A721" s="868" t="s">
        <v>865</v>
      </c>
      <c r="B721" s="868" t="s">
        <v>988</v>
      </c>
      <c r="C721" s="594" t="s">
        <v>1001</v>
      </c>
      <c r="D721" s="365" t="s">
        <v>1004</v>
      </c>
      <c r="E721" s="431"/>
      <c r="F721" s="418">
        <v>0.109</v>
      </c>
      <c r="G721" s="1369"/>
      <c r="H721" s="1377" t="s">
        <v>1005</v>
      </c>
      <c r="I721" s="271"/>
      <c r="J721" s="271"/>
      <c r="K721" s="272">
        <f t="shared" si="255"/>
        <v>0.109</v>
      </c>
      <c r="L721" s="524">
        <f t="shared" si="256"/>
        <v>100</v>
      </c>
      <c r="M721" s="525">
        <f t="shared" si="257"/>
        <v>0</v>
      </c>
      <c r="N721" s="465">
        <f t="shared" si="248"/>
        <v>2</v>
      </c>
      <c r="O721" s="274"/>
      <c r="P721" s="537">
        <f>AA721*Z721/1000000000*365</f>
        <v>0.6096724658904058</v>
      </c>
      <c r="Q721" s="273" t="s">
        <v>42</v>
      </c>
      <c r="R721" s="274"/>
      <c r="S721" s="275"/>
      <c r="T721" s="276"/>
      <c r="U721" s="111"/>
      <c r="V721" s="274"/>
      <c r="W721" s="274"/>
      <c r="X721" s="274"/>
      <c r="Y721" s="274"/>
      <c r="Z721" s="277">
        <v>7531</v>
      </c>
      <c r="AA721" s="278">
        <v>221.79465183739387</v>
      </c>
      <c r="AB721" s="279"/>
      <c r="AC721" s="279"/>
      <c r="AD721" s="279"/>
      <c r="AE721" s="279"/>
      <c r="AF721" s="279"/>
      <c r="AG721" s="279"/>
      <c r="AH721" s="280"/>
      <c r="AI721" s="388">
        <v>7935</v>
      </c>
      <c r="AJ721" s="388">
        <v>8306</v>
      </c>
      <c r="AK721" s="388">
        <v>8670</v>
      </c>
      <c r="AL721" s="389"/>
      <c r="AM721" s="390"/>
      <c r="AN721" s="388"/>
      <c r="AO721" s="272"/>
      <c r="AP721" s="282"/>
      <c r="AQ721" s="283">
        <v>0.60967246589040591</v>
      </c>
      <c r="AR721" s="272">
        <v>0.66349617780634806</v>
      </c>
      <c r="AS721" s="272">
        <v>0.71662310048010869</v>
      </c>
      <c r="AT721" s="272">
        <v>0.77110217664802505</v>
      </c>
      <c r="AU721" s="272"/>
      <c r="AV721" s="282"/>
      <c r="AW721" s="558">
        <f t="shared" si="258"/>
        <v>-0.66210217664802506</v>
      </c>
      <c r="AX721" s="552"/>
      <c r="AY721" s="167"/>
      <c r="AZ721" s="167"/>
      <c r="BA721" s="296"/>
      <c r="BB721" s="167"/>
    </row>
    <row r="722" spans="1:56" s="2" customFormat="1" ht="17.05" customHeight="1" x14ac:dyDescent="0.4">
      <c r="A722" s="868" t="s">
        <v>1008</v>
      </c>
      <c r="B722" s="868" t="s">
        <v>1081</v>
      </c>
      <c r="C722" s="594" t="s">
        <v>1106</v>
      </c>
      <c r="D722" s="436" t="s">
        <v>1107</v>
      </c>
      <c r="E722" s="1171"/>
      <c r="F722" s="107" t="s">
        <v>202</v>
      </c>
      <c r="G722" s="108"/>
      <c r="H722" s="108" t="s">
        <v>630</v>
      </c>
      <c r="I722" s="124"/>
      <c r="J722" s="124"/>
      <c r="K722" s="252">
        <f t="shared" si="255"/>
        <v>0</v>
      </c>
      <c r="L722" s="520" t="str">
        <f t="shared" si="256"/>
        <v/>
      </c>
      <c r="M722" s="521" t="str">
        <f t="shared" si="257"/>
        <v/>
      </c>
      <c r="N722" s="348">
        <f t="shared" si="248"/>
        <v>2</v>
      </c>
      <c r="O722" s="254"/>
      <c r="P722" s="534">
        <f>AQ722</f>
        <v>0.48025900916860392</v>
      </c>
      <c r="Q722" s="227" t="s">
        <v>42</v>
      </c>
      <c r="R722" s="254"/>
      <c r="S722" s="305"/>
      <c r="T722" s="306"/>
      <c r="U722" s="90"/>
      <c r="V722" s="254"/>
      <c r="W722" s="254"/>
      <c r="X722" s="254"/>
      <c r="Y722" s="254"/>
      <c r="Z722" s="258">
        <v>6863</v>
      </c>
      <c r="AA722" s="259">
        <f>AR722/Z722*1000000000/365</f>
        <v>210.43707192806252</v>
      </c>
      <c r="AB722" s="260"/>
      <c r="AC722" s="260"/>
      <c r="AD722" s="260"/>
      <c r="AE722" s="260"/>
      <c r="AF722" s="260"/>
      <c r="AG722" s="260"/>
      <c r="AH722" s="121"/>
      <c r="AI722" s="261">
        <v>7257</v>
      </c>
      <c r="AJ722" s="261">
        <v>7562</v>
      </c>
      <c r="AK722" s="261">
        <v>7849</v>
      </c>
      <c r="AL722" s="342"/>
      <c r="AM722" s="371"/>
      <c r="AN722" s="261"/>
      <c r="AO722" s="252"/>
      <c r="AP722" s="263"/>
      <c r="AQ722" s="264">
        <v>0.48025900916860392</v>
      </c>
      <c r="AR722" s="252">
        <v>0.52714381299443702</v>
      </c>
      <c r="AS722" s="252">
        <v>0.56942400301892393</v>
      </c>
      <c r="AT722" s="252">
        <v>0.6119243038816824</v>
      </c>
      <c r="AU722" s="252"/>
      <c r="AV722" s="263"/>
      <c r="AW722" s="557">
        <f t="shared" si="258"/>
        <v>-0.6119243038816824</v>
      </c>
      <c r="AX722" s="551"/>
      <c r="AY722" s="167"/>
      <c r="AZ722" s="167"/>
      <c r="BA722" s="167"/>
      <c r="BB722" s="167"/>
    </row>
    <row r="723" spans="1:56" s="2" customFormat="1" ht="17.05" customHeight="1" x14ac:dyDescent="0.4">
      <c r="A723" s="868" t="s">
        <v>1008</v>
      </c>
      <c r="B723" s="868" t="s">
        <v>1081</v>
      </c>
      <c r="C723" s="594" t="s">
        <v>1106</v>
      </c>
      <c r="D723" s="365" t="s">
        <v>1108</v>
      </c>
      <c r="E723" s="416"/>
      <c r="F723" s="20" t="s">
        <v>202</v>
      </c>
      <c r="G723" s="21">
        <v>2.14</v>
      </c>
      <c r="H723" s="21">
        <v>1.28</v>
      </c>
      <c r="I723" s="124"/>
      <c r="J723" s="124"/>
      <c r="K723" s="252">
        <f t="shared" si="255"/>
        <v>3.42</v>
      </c>
      <c r="L723" s="520">
        <f t="shared" si="256"/>
        <v>0</v>
      </c>
      <c r="M723" s="521">
        <f t="shared" si="257"/>
        <v>100</v>
      </c>
      <c r="N723" s="504">
        <f t="shared" si="248"/>
        <v>5</v>
      </c>
      <c r="O723" s="254"/>
      <c r="P723" s="534">
        <f>AQ723</f>
        <v>1.3141231913862774</v>
      </c>
      <c r="Q723" s="227" t="s">
        <v>42</v>
      </c>
      <c r="R723" s="254"/>
      <c r="S723" s="305"/>
      <c r="T723" s="306"/>
      <c r="U723" s="90"/>
      <c r="V723" s="254"/>
      <c r="W723" s="254"/>
      <c r="X723" s="254"/>
      <c r="Y723" s="254"/>
      <c r="Z723" s="258">
        <v>18963</v>
      </c>
      <c r="AA723" s="259">
        <f>AR723/Z723*1000000000/365</f>
        <v>208.42258799853309</v>
      </c>
      <c r="AB723" s="260"/>
      <c r="AC723" s="260"/>
      <c r="AD723" s="260"/>
      <c r="AE723" s="260"/>
      <c r="AF723" s="260"/>
      <c r="AG723" s="260"/>
      <c r="AH723" s="121"/>
      <c r="AI723" s="261">
        <v>20047</v>
      </c>
      <c r="AJ723" s="261">
        <v>20889</v>
      </c>
      <c r="AK723" s="261">
        <v>21681</v>
      </c>
      <c r="AL723" s="342"/>
      <c r="AM723" s="371"/>
      <c r="AN723" s="261"/>
      <c r="AO723" s="252"/>
      <c r="AP723" s="263"/>
      <c r="AQ723" s="264">
        <v>1.3141231913862774</v>
      </c>
      <c r="AR723" s="252">
        <v>1.4425959007189069</v>
      </c>
      <c r="AS723" s="252">
        <v>1.5587798984333741</v>
      </c>
      <c r="AT723" s="252">
        <v>1.6755814522152157</v>
      </c>
      <c r="AU723" s="252"/>
      <c r="AV723" s="263"/>
      <c r="AW723" s="557">
        <f t="shared" si="258"/>
        <v>1.7444185477847842</v>
      </c>
      <c r="AX723" s="551"/>
      <c r="AY723" s="167"/>
      <c r="AZ723" s="167"/>
      <c r="BA723" s="296"/>
      <c r="BB723" s="167"/>
    </row>
    <row r="724" spans="1:56" s="2" customFormat="1" ht="17.05" customHeight="1" x14ac:dyDescent="0.4">
      <c r="A724" s="868" t="s">
        <v>1008</v>
      </c>
      <c r="B724" s="868" t="s">
        <v>1081</v>
      </c>
      <c r="C724" s="594" t="s">
        <v>1106</v>
      </c>
      <c r="D724" s="365" t="s">
        <v>1109</v>
      </c>
      <c r="E724" s="416"/>
      <c r="F724" s="20" t="s">
        <v>202</v>
      </c>
      <c r="G724" s="21"/>
      <c r="H724" s="21">
        <v>0.12</v>
      </c>
      <c r="I724" s="124"/>
      <c r="J724" s="124"/>
      <c r="K724" s="252">
        <f t="shared" si="255"/>
        <v>0.12</v>
      </c>
      <c r="L724" s="520">
        <f t="shared" si="256"/>
        <v>0</v>
      </c>
      <c r="M724" s="521">
        <f t="shared" si="257"/>
        <v>100</v>
      </c>
      <c r="N724" s="504">
        <f t="shared" si="248"/>
        <v>2</v>
      </c>
      <c r="O724" s="254"/>
      <c r="P724" s="534">
        <f>AQ724</f>
        <v>0.68596105654342765</v>
      </c>
      <c r="Q724" s="227" t="s">
        <v>42</v>
      </c>
      <c r="R724" s="254"/>
      <c r="S724" s="305"/>
      <c r="T724" s="306"/>
      <c r="U724" s="90"/>
      <c r="V724" s="254"/>
      <c r="W724" s="254"/>
      <c r="X724" s="254"/>
      <c r="Y724" s="254"/>
      <c r="Z724" s="258">
        <v>9850</v>
      </c>
      <c r="AA724" s="259">
        <f>AR724/Z724*1000000000/365</f>
        <v>207.31856779628325</v>
      </c>
      <c r="AB724" s="260"/>
      <c r="AC724" s="260"/>
      <c r="AD724" s="260"/>
      <c r="AE724" s="260"/>
      <c r="AF724" s="260"/>
      <c r="AG724" s="260"/>
      <c r="AH724" s="121"/>
      <c r="AI724" s="261">
        <v>10309</v>
      </c>
      <c r="AJ724" s="261">
        <v>10730</v>
      </c>
      <c r="AK724" s="261">
        <v>11140</v>
      </c>
      <c r="AL724" s="342"/>
      <c r="AM724" s="371"/>
      <c r="AN724" s="261"/>
      <c r="AO724" s="252"/>
      <c r="AP724" s="263"/>
      <c r="AQ724" s="264">
        <v>0.68596105654342765</v>
      </c>
      <c r="AR724" s="252">
        <v>0.74536208086958733</v>
      </c>
      <c r="AS724" s="252">
        <v>0.80435762107173381</v>
      </c>
      <c r="AT724" s="252">
        <v>0.86474015169187657</v>
      </c>
      <c r="AU724" s="252"/>
      <c r="AV724" s="263"/>
      <c r="AW724" s="557">
        <f t="shared" si="258"/>
        <v>-0.74474015169187657</v>
      </c>
      <c r="AX724" s="551"/>
      <c r="AY724" s="167"/>
      <c r="AZ724" s="167"/>
      <c r="BA724" s="296"/>
      <c r="BB724" s="167"/>
      <c r="BC724" s="90"/>
      <c r="BD724" s="90"/>
    </row>
    <row r="725" spans="1:56" s="2" customFormat="1" ht="17.05" customHeight="1" x14ac:dyDescent="0.4">
      <c r="A725" s="868" t="s">
        <v>591</v>
      </c>
      <c r="B725" s="868" t="s">
        <v>611</v>
      </c>
      <c r="C725" s="875" t="s">
        <v>620</v>
      </c>
      <c r="D725" s="284" t="s">
        <v>621</v>
      </c>
      <c r="E725" s="617"/>
      <c r="F725" s="20"/>
      <c r="G725" s="21"/>
      <c r="H725" s="21"/>
      <c r="I725" s="251"/>
      <c r="J725" s="251"/>
      <c r="K725" s="292">
        <v>1.5442307692307691</v>
      </c>
      <c r="L725" s="520">
        <f>IF(K725&gt;0,IF(ISNUMBER(F725),F725,0)/K725*100,"")</f>
        <v>0</v>
      </c>
      <c r="M725" s="521">
        <f>IF(K725&gt;0,(IF(ISNUMBER(G725),G725,0)+IF(ISNUMBER(H725),H725,0))/K725*100,"")</f>
        <v>0</v>
      </c>
      <c r="N725" s="504">
        <f t="shared" si="248"/>
        <v>2</v>
      </c>
      <c r="O725" s="687"/>
      <c r="P725" s="532">
        <v>1.7694160000000005</v>
      </c>
      <c r="Q725" s="227" t="s">
        <v>42</v>
      </c>
      <c r="R725" s="254"/>
      <c r="S725" s="255"/>
      <c r="T725" s="256"/>
      <c r="V725" s="257"/>
      <c r="W725" s="257"/>
      <c r="X725" s="257"/>
      <c r="Y725" s="257"/>
      <c r="Z725" s="258">
        <v>32229.290730918063</v>
      </c>
      <c r="AA725" s="259"/>
      <c r="AB725" s="293"/>
      <c r="AC725" s="293"/>
      <c r="AD725" s="293"/>
      <c r="AE725" s="293"/>
      <c r="AF725" s="293"/>
      <c r="AG725" s="293"/>
      <c r="AH725" s="121"/>
      <c r="AL725" s="121"/>
      <c r="AM725" s="294"/>
      <c r="AN725" s="292"/>
      <c r="AO725" s="292"/>
      <c r="AP725" s="295"/>
      <c r="AQ725" s="264"/>
      <c r="AR725" s="292"/>
      <c r="AS725" s="292"/>
      <c r="AT725" s="292"/>
      <c r="AU725" s="292"/>
      <c r="AV725" s="295"/>
      <c r="AW725" s="559">
        <f t="shared" si="258"/>
        <v>1.5442307692307691</v>
      </c>
      <c r="AX725" s="551"/>
      <c r="AY725" s="167"/>
      <c r="AZ725" s="167"/>
      <c r="BA725" s="296"/>
      <c r="BB725" s="296"/>
    </row>
    <row r="726" spans="1:56" s="2" customFormat="1" ht="17.05" customHeight="1" x14ac:dyDescent="0.4">
      <c r="A726" s="868" t="s">
        <v>591</v>
      </c>
      <c r="B726" s="868" t="s">
        <v>611</v>
      </c>
      <c r="C726" s="875" t="s">
        <v>620</v>
      </c>
      <c r="D726" s="284" t="s">
        <v>622</v>
      </c>
      <c r="E726" s="617"/>
      <c r="F726" s="20"/>
      <c r="G726" s="21"/>
      <c r="H726" s="21"/>
      <c r="I726" s="124"/>
      <c r="J726" s="124"/>
      <c r="K726" s="252">
        <v>0.56153846153846154</v>
      </c>
      <c r="L726" s="520">
        <f>IF(K726&gt;0,IF(ISNUMBER(F726),F726,0)/K726*100,"")</f>
        <v>0</v>
      </c>
      <c r="M726" s="521">
        <f>IF(K726&gt;0,(IF(ISNUMBER(G726),G726,0)+IF(ISNUMBER(H726),H726,0))/K726*100,"")</f>
        <v>0</v>
      </c>
      <c r="N726" s="504">
        <f t="shared" si="248"/>
        <v>5</v>
      </c>
      <c r="O726" s="684"/>
      <c r="P726" s="532">
        <v>0.39</v>
      </c>
      <c r="Q726" s="227" t="s">
        <v>42</v>
      </c>
      <c r="R726" s="254"/>
      <c r="S726" s="305"/>
      <c r="T726" s="306"/>
      <c r="U726" s="90"/>
      <c r="V726" s="254"/>
      <c r="W726" s="254"/>
      <c r="X726" s="254"/>
      <c r="Y726" s="254"/>
      <c r="Z726" s="258">
        <v>7943.0818858945331</v>
      </c>
      <c r="AA726" s="259"/>
      <c r="AB726" s="260"/>
      <c r="AC726" s="260"/>
      <c r="AD726" s="260"/>
      <c r="AE726" s="260"/>
      <c r="AF726" s="260"/>
      <c r="AG726" s="260"/>
      <c r="AH726" s="121"/>
      <c r="AI726" s="90"/>
      <c r="AJ726" s="90"/>
      <c r="AK726" s="90"/>
      <c r="AL726" s="121"/>
      <c r="AM726" s="262"/>
      <c r="AN726" s="252"/>
      <c r="AO726" s="252"/>
      <c r="AP726" s="263"/>
      <c r="AQ726" s="264"/>
      <c r="AR726" s="252"/>
      <c r="AS726" s="252"/>
      <c r="AT726" s="252"/>
      <c r="AU726" s="252"/>
      <c r="AV726" s="263"/>
      <c r="AW726" s="557">
        <f t="shared" si="258"/>
        <v>0.56153846153846154</v>
      </c>
      <c r="AX726" s="551"/>
      <c r="AY726" s="167"/>
      <c r="AZ726" s="167"/>
      <c r="BA726" s="296"/>
      <c r="BB726" s="296"/>
    </row>
    <row r="727" spans="1:56" s="2" customFormat="1" ht="17.05" customHeight="1" x14ac:dyDescent="0.4">
      <c r="A727" s="868" t="s">
        <v>1134</v>
      </c>
      <c r="B727" s="868" t="s">
        <v>1218</v>
      </c>
      <c r="C727" s="887" t="s">
        <v>1241</v>
      </c>
      <c r="D727" s="448" t="s">
        <v>1250</v>
      </c>
      <c r="E727" s="449"/>
      <c r="F727" s="952">
        <v>0.67200000000000004</v>
      </c>
      <c r="G727" s="21"/>
      <c r="H727" s="963">
        <v>0</v>
      </c>
      <c r="I727" s="124"/>
      <c r="J727" s="124"/>
      <c r="K727" s="252">
        <f t="shared" ref="K727:K740" si="259">IF(ISNUMBER(F727),F727,0)+IF(ISNUMBER(G727),G727,0)+IF(ISNUMBER(H727),H727,0)</f>
        <v>0.67200000000000004</v>
      </c>
      <c r="L727" s="520">
        <f t="shared" ref="L727:L740" si="260">IF(IF(ISNUMBER(K727),K727,0)&gt;0,IF(ISNUMBER(F727),F727,0)/K727*100,"")</f>
        <v>100</v>
      </c>
      <c r="M727" s="521">
        <f t="shared" ref="M727:M740" si="261">IF(IF(ISNUMBER(K727),K727,0)&gt;0,(IF(ISNUMBER(G727),G727,0)+IF(ISNUMBER(H727),H727,0))/K727*100,"")</f>
        <v>0</v>
      </c>
      <c r="N727" s="504">
        <f t="shared" si="248"/>
        <v>2</v>
      </c>
      <c r="O727" s="254"/>
      <c r="P727" s="534">
        <f t="shared" ref="P727:P740" si="262">AQ727</f>
        <v>1.1180000000000001</v>
      </c>
      <c r="Q727" s="227" t="s">
        <v>42</v>
      </c>
      <c r="R727" s="254"/>
      <c r="S727" s="305"/>
      <c r="T727" s="306"/>
      <c r="U727" s="90"/>
      <c r="V727" s="254"/>
      <c r="W727" s="254"/>
      <c r="X727" s="254"/>
      <c r="Y727" s="254"/>
      <c r="Z727" s="258">
        <v>37722</v>
      </c>
      <c r="AA727" s="259">
        <f t="shared" ref="AA727:AA740" si="263">AR727/Z727*1000000000/365</f>
        <v>84.758503631106592</v>
      </c>
      <c r="AB727" s="260"/>
      <c r="AC727" s="260"/>
      <c r="AD727" s="260"/>
      <c r="AE727" s="260"/>
      <c r="AF727" s="260"/>
      <c r="AG727" s="260"/>
      <c r="AH727" s="121"/>
      <c r="AI727" s="261">
        <v>37647</v>
      </c>
      <c r="AJ727" s="261">
        <v>37607</v>
      </c>
      <c r="AK727" s="261">
        <v>37592</v>
      </c>
      <c r="AL727" s="342">
        <v>37577</v>
      </c>
      <c r="AM727" s="262"/>
      <c r="AN727" s="252"/>
      <c r="AO727" s="252"/>
      <c r="AP727" s="263"/>
      <c r="AQ727" s="264">
        <v>1.1180000000000001</v>
      </c>
      <c r="AR727" s="252">
        <v>1.167</v>
      </c>
      <c r="AS727" s="252">
        <v>1.2170000000000001</v>
      </c>
      <c r="AT727" s="252">
        <v>1.2210000000000001</v>
      </c>
      <c r="AU727" s="252">
        <v>1.2250000000000001</v>
      </c>
      <c r="AV727" s="263"/>
      <c r="AW727" s="557">
        <f t="shared" si="258"/>
        <v>-0.54900000000000004</v>
      </c>
      <c r="AX727" s="551"/>
      <c r="AY727" s="167"/>
      <c r="AZ727" s="167"/>
      <c r="BA727" s="167"/>
      <c r="BB727" s="167"/>
    </row>
    <row r="728" spans="1:56" s="2" customFormat="1" ht="17.05" customHeight="1" x14ac:dyDescent="0.4">
      <c r="A728" s="868" t="s">
        <v>1134</v>
      </c>
      <c r="B728" s="868" t="s">
        <v>1218</v>
      </c>
      <c r="C728" s="908" t="s">
        <v>1241</v>
      </c>
      <c r="D728" s="448" t="s">
        <v>1251</v>
      </c>
      <c r="E728" s="449"/>
      <c r="F728" s="952">
        <v>7.2999999999999995E-2</v>
      </c>
      <c r="G728" s="21"/>
      <c r="H728" s="963">
        <v>0</v>
      </c>
      <c r="I728" s="124"/>
      <c r="J728" s="124"/>
      <c r="K728" s="252">
        <f t="shared" si="259"/>
        <v>7.2999999999999995E-2</v>
      </c>
      <c r="L728" s="520">
        <f t="shared" si="260"/>
        <v>100</v>
      </c>
      <c r="M728" s="521">
        <f t="shared" si="261"/>
        <v>0</v>
      </c>
      <c r="N728" s="504">
        <f t="shared" si="248"/>
        <v>2</v>
      </c>
      <c r="O728" s="254"/>
      <c r="P728" s="534">
        <f t="shared" si="262"/>
        <v>0.25700000000000001</v>
      </c>
      <c r="Q728" s="227" t="s">
        <v>42</v>
      </c>
      <c r="R728" s="254"/>
      <c r="S728" s="305"/>
      <c r="T728" s="306"/>
      <c r="U728" s="90"/>
      <c r="V728" s="254"/>
      <c r="W728" s="254"/>
      <c r="X728" s="254"/>
      <c r="Y728" s="254"/>
      <c r="Z728" s="258">
        <v>7207</v>
      </c>
      <c r="AA728" s="259">
        <f t="shared" si="263"/>
        <v>105.30097260844195</v>
      </c>
      <c r="AB728" s="260"/>
      <c r="AC728" s="260"/>
      <c r="AD728" s="260"/>
      <c r="AE728" s="260"/>
      <c r="AF728" s="260"/>
      <c r="AG728" s="260"/>
      <c r="AH728" s="121"/>
      <c r="AI728" s="261">
        <v>7529</v>
      </c>
      <c r="AJ728" s="261">
        <v>7767</v>
      </c>
      <c r="AK728" s="261">
        <v>8061</v>
      </c>
      <c r="AL728" s="342">
        <v>8366</v>
      </c>
      <c r="AM728" s="262"/>
      <c r="AN728" s="252"/>
      <c r="AO728" s="252"/>
      <c r="AP728" s="263"/>
      <c r="AQ728" s="264">
        <v>0.25700000000000001</v>
      </c>
      <c r="AR728" s="252">
        <v>0.27700000000000002</v>
      </c>
      <c r="AS728" s="252">
        <v>0.29499999999999998</v>
      </c>
      <c r="AT728" s="252">
        <v>0.30599999999999999</v>
      </c>
      <c r="AU728" s="252">
        <v>0.317</v>
      </c>
      <c r="AV728" s="263"/>
      <c r="AW728" s="557">
        <f t="shared" si="258"/>
        <v>-0.23299999999999998</v>
      </c>
      <c r="AX728" s="551"/>
      <c r="AY728" s="167"/>
      <c r="AZ728" s="167"/>
      <c r="BA728" s="167"/>
      <c r="BB728" s="167"/>
    </row>
    <row r="729" spans="1:56" s="2" customFormat="1" ht="17.05" customHeight="1" x14ac:dyDescent="0.4">
      <c r="A729" s="868" t="s">
        <v>1134</v>
      </c>
      <c r="B729" s="868" t="s">
        <v>1218</v>
      </c>
      <c r="C729" s="908" t="s">
        <v>1241</v>
      </c>
      <c r="D729" s="448" t="s">
        <v>1252</v>
      </c>
      <c r="E729" s="449"/>
      <c r="F729" s="952">
        <v>0.23699999999999999</v>
      </c>
      <c r="G729" s="21"/>
      <c r="H729" s="963" t="s">
        <v>1138</v>
      </c>
      <c r="I729" s="124"/>
      <c r="J729" s="124"/>
      <c r="K729" s="252">
        <f t="shared" si="259"/>
        <v>0.23699999999999999</v>
      </c>
      <c r="L729" s="520">
        <f t="shared" si="260"/>
        <v>100</v>
      </c>
      <c r="M729" s="521">
        <f t="shared" si="261"/>
        <v>0</v>
      </c>
      <c r="N729" s="504">
        <f t="shared" si="248"/>
        <v>2</v>
      </c>
      <c r="O729" s="254"/>
      <c r="P729" s="534">
        <f t="shared" si="262"/>
        <v>0.56100000000000005</v>
      </c>
      <c r="Q729" s="227" t="s">
        <v>42</v>
      </c>
      <c r="R729" s="254"/>
      <c r="S729" s="305"/>
      <c r="T729" s="306"/>
      <c r="U729" s="90"/>
      <c r="V729" s="254"/>
      <c r="W729" s="254"/>
      <c r="X729" s="254"/>
      <c r="Y729" s="254"/>
      <c r="Z729" s="258">
        <v>13580</v>
      </c>
      <c r="AA729" s="259">
        <f t="shared" si="263"/>
        <v>114.7941170536849</v>
      </c>
      <c r="AB729" s="260"/>
      <c r="AC729" s="260"/>
      <c r="AD729" s="260"/>
      <c r="AE729" s="260"/>
      <c r="AF729" s="260"/>
      <c r="AG729" s="260"/>
      <c r="AH729" s="121"/>
      <c r="AI729" s="261">
        <v>13432</v>
      </c>
      <c r="AJ729" s="261">
        <v>13352</v>
      </c>
      <c r="AK729" s="261">
        <v>13315</v>
      </c>
      <c r="AL729" s="342">
        <v>13278</v>
      </c>
      <c r="AM729" s="262"/>
      <c r="AN729" s="252"/>
      <c r="AO729" s="252"/>
      <c r="AP729" s="263"/>
      <c r="AQ729" s="264">
        <v>0.56100000000000005</v>
      </c>
      <c r="AR729" s="252">
        <v>0.56899999999999995</v>
      </c>
      <c r="AS729" s="252">
        <v>0.57999999999999996</v>
      </c>
      <c r="AT729" s="252">
        <v>0.57899999999999996</v>
      </c>
      <c r="AU729" s="252">
        <v>0.57799999999999996</v>
      </c>
      <c r="AV729" s="263"/>
      <c r="AW729" s="557">
        <f t="shared" si="258"/>
        <v>-0.34199999999999997</v>
      </c>
      <c r="AX729" s="551"/>
      <c r="AY729" s="167"/>
      <c r="AZ729" s="167"/>
      <c r="BA729" s="167"/>
      <c r="BB729" s="167"/>
    </row>
    <row r="730" spans="1:56" s="2" customFormat="1" ht="17.05" customHeight="1" thickBot="1" x14ac:dyDescent="0.45">
      <c r="A730" s="868" t="s">
        <v>1134</v>
      </c>
      <c r="B730" s="868" t="s">
        <v>1218</v>
      </c>
      <c r="C730" s="908" t="s">
        <v>1241</v>
      </c>
      <c r="D730" s="1325" t="s">
        <v>1255</v>
      </c>
      <c r="E730" s="1336" t="s">
        <v>1243</v>
      </c>
      <c r="F730" s="1358">
        <v>1.25</v>
      </c>
      <c r="G730" s="156"/>
      <c r="H730" s="1372">
        <v>0</v>
      </c>
      <c r="I730" s="308"/>
      <c r="J730" s="308"/>
      <c r="K730" s="309">
        <f t="shared" si="259"/>
        <v>1.25</v>
      </c>
      <c r="L730" s="522">
        <f t="shared" si="260"/>
        <v>100</v>
      </c>
      <c r="M730" s="523">
        <f t="shared" si="261"/>
        <v>0</v>
      </c>
      <c r="N730" s="508">
        <f t="shared" si="248"/>
        <v>2</v>
      </c>
      <c r="O730" s="311"/>
      <c r="P730" s="536">
        <f t="shared" si="262"/>
        <v>2.54</v>
      </c>
      <c r="Q730" s="310" t="s">
        <v>42</v>
      </c>
      <c r="R730" s="311"/>
      <c r="S730" s="312"/>
      <c r="T730" s="313"/>
      <c r="U730" s="249"/>
      <c r="V730" s="311"/>
      <c r="W730" s="311"/>
      <c r="X730" s="311"/>
      <c r="Y730" s="311"/>
      <c r="Z730" s="314">
        <v>56233</v>
      </c>
      <c r="AA730" s="315">
        <f t="shared" si="263"/>
        <v>133.15439746904332</v>
      </c>
      <c r="AB730" s="316"/>
      <c r="AC730" s="316"/>
      <c r="AD730" s="316"/>
      <c r="AE730" s="316"/>
      <c r="AF730" s="316"/>
      <c r="AG730" s="316"/>
      <c r="AH730" s="317"/>
      <c r="AI730" s="379">
        <v>54004</v>
      </c>
      <c r="AJ730" s="379">
        <v>52201</v>
      </c>
      <c r="AK730" s="379">
        <v>50774</v>
      </c>
      <c r="AL730" s="380"/>
      <c r="AM730" s="318"/>
      <c r="AN730" s="309"/>
      <c r="AO730" s="309"/>
      <c r="AP730" s="319"/>
      <c r="AQ730" s="320">
        <v>2.54</v>
      </c>
      <c r="AR730" s="309">
        <v>2.7330000000000001</v>
      </c>
      <c r="AS730" s="309">
        <v>2.7839999999999998</v>
      </c>
      <c r="AT730" s="309">
        <v>2.7080000000000002</v>
      </c>
      <c r="AU730" s="309"/>
      <c r="AV730" s="319"/>
      <c r="AW730" s="560">
        <f t="shared" si="258"/>
        <v>-1.4580000000000002</v>
      </c>
      <c r="AX730" s="553"/>
      <c r="AY730" s="167"/>
      <c r="AZ730" s="167"/>
      <c r="BA730" s="167"/>
      <c r="BB730" s="167"/>
    </row>
    <row r="731" spans="1:56" s="2" customFormat="1" ht="17.05" customHeight="1" thickTop="1" thickBot="1" x14ac:dyDescent="0.45">
      <c r="A731" s="868" t="s">
        <v>1134</v>
      </c>
      <c r="B731" s="868" t="s">
        <v>1218</v>
      </c>
      <c r="C731" s="915" t="s">
        <v>1241</v>
      </c>
      <c r="D731" s="269" t="s">
        <v>1253</v>
      </c>
      <c r="E731" s="606" t="s">
        <v>1243</v>
      </c>
      <c r="F731" s="446">
        <v>0.625</v>
      </c>
      <c r="G731" s="124"/>
      <c r="H731" s="447">
        <v>0.04</v>
      </c>
      <c r="I731" s="124"/>
      <c r="J731" s="124"/>
      <c r="K731" s="252">
        <f t="shared" si="259"/>
        <v>0.66500000000000004</v>
      </c>
      <c r="L731" s="520">
        <f t="shared" si="260"/>
        <v>93.984962406015043</v>
      </c>
      <c r="M731" s="521">
        <f t="shared" si="261"/>
        <v>6.0150375939849621</v>
      </c>
      <c r="N731" s="348">
        <f t="shared" si="248"/>
        <v>2</v>
      </c>
      <c r="O731" s="254"/>
      <c r="P731" s="534">
        <f t="shared" si="262"/>
        <v>0.84599999999999997</v>
      </c>
      <c r="Q731" s="227" t="s">
        <v>42</v>
      </c>
      <c r="R731" s="254"/>
      <c r="S731" s="305"/>
      <c r="T731" s="306"/>
      <c r="U731" s="90"/>
      <c r="V731" s="254"/>
      <c r="W731" s="254"/>
      <c r="X731" s="254"/>
      <c r="Y731" s="254"/>
      <c r="Z731" s="258">
        <v>32801</v>
      </c>
      <c r="AA731" s="259">
        <f t="shared" si="263"/>
        <v>79.767030156531305</v>
      </c>
      <c r="AB731" s="260"/>
      <c r="AC731" s="260"/>
      <c r="AD731" s="260"/>
      <c r="AE731" s="260"/>
      <c r="AF731" s="260"/>
      <c r="AG731" s="260"/>
      <c r="AH731" s="121"/>
      <c r="AI731" s="261">
        <v>34073</v>
      </c>
      <c r="AJ731" s="261">
        <v>35013</v>
      </c>
      <c r="AK731" s="261">
        <v>36182</v>
      </c>
      <c r="AL731" s="342"/>
      <c r="AM731" s="262"/>
      <c r="AN731" s="252"/>
      <c r="AO731" s="252"/>
      <c r="AP731" s="263"/>
      <c r="AQ731" s="264">
        <v>0.84599999999999997</v>
      </c>
      <c r="AR731" s="252">
        <v>0.95499999999999996</v>
      </c>
      <c r="AS731" s="252">
        <v>1.02</v>
      </c>
      <c r="AT731" s="252">
        <v>1.054</v>
      </c>
      <c r="AU731" s="252"/>
      <c r="AV731" s="263"/>
      <c r="AW731" s="557">
        <f t="shared" si="258"/>
        <v>-0.38900000000000001</v>
      </c>
      <c r="AX731" s="551"/>
      <c r="AY731" s="167"/>
      <c r="AZ731" s="167"/>
      <c r="BA731" s="167"/>
      <c r="BB731" s="167"/>
    </row>
    <row r="732" spans="1:56" s="2" customFormat="1" ht="17.05" customHeight="1" thickTop="1" thickBot="1" x14ac:dyDescent="0.45">
      <c r="A732" s="868" t="s">
        <v>1134</v>
      </c>
      <c r="B732" s="868" t="s">
        <v>1218</v>
      </c>
      <c r="C732" s="915" t="s">
        <v>1241</v>
      </c>
      <c r="D732" s="269" t="s">
        <v>1247</v>
      </c>
      <c r="E732" s="606" t="s">
        <v>1243</v>
      </c>
      <c r="F732" s="446">
        <v>0.13700000000000001</v>
      </c>
      <c r="G732" s="124"/>
      <c r="H732" s="447">
        <v>0.06</v>
      </c>
      <c r="I732" s="124"/>
      <c r="J732" s="124"/>
      <c r="K732" s="252">
        <f t="shared" si="259"/>
        <v>0.19700000000000001</v>
      </c>
      <c r="L732" s="520">
        <f t="shared" si="260"/>
        <v>69.543147208121823</v>
      </c>
      <c r="M732" s="521">
        <f t="shared" si="261"/>
        <v>30.45685279187817</v>
      </c>
      <c r="N732" s="504">
        <f t="shared" si="248"/>
        <v>2</v>
      </c>
      <c r="O732" s="254"/>
      <c r="P732" s="534">
        <f t="shared" si="262"/>
        <v>0.51500000000000001</v>
      </c>
      <c r="Q732" s="227" t="s">
        <v>42</v>
      </c>
      <c r="R732" s="254"/>
      <c r="S732" s="305"/>
      <c r="T732" s="306"/>
      <c r="U732" s="90"/>
      <c r="V732" s="254"/>
      <c r="W732" s="254"/>
      <c r="X732" s="254"/>
      <c r="Y732" s="254"/>
      <c r="Z732" s="258">
        <v>10499</v>
      </c>
      <c r="AA732" s="259">
        <f t="shared" si="263"/>
        <v>145.34978543292448</v>
      </c>
      <c r="AB732" s="260"/>
      <c r="AC732" s="260"/>
      <c r="AD732" s="260"/>
      <c r="AE732" s="260"/>
      <c r="AF732" s="260"/>
      <c r="AG732" s="260"/>
      <c r="AH732" s="121"/>
      <c r="AI732" s="261">
        <v>10233</v>
      </c>
      <c r="AJ732" s="261">
        <v>10003</v>
      </c>
      <c r="AK732" s="261">
        <v>9841</v>
      </c>
      <c r="AL732" s="342"/>
      <c r="AM732" s="262"/>
      <c r="AN732" s="252"/>
      <c r="AO732" s="252"/>
      <c r="AP732" s="263"/>
      <c r="AQ732" s="264">
        <v>0.51500000000000001</v>
      </c>
      <c r="AR732" s="252">
        <v>0.55700000000000005</v>
      </c>
      <c r="AS732" s="252">
        <v>0.57199999999999995</v>
      </c>
      <c r="AT732" s="252">
        <v>0.56299999999999994</v>
      </c>
      <c r="AU732" s="252"/>
      <c r="AV732" s="263"/>
      <c r="AW732" s="557">
        <f t="shared" si="258"/>
        <v>-0.36599999999999994</v>
      </c>
      <c r="AX732" s="551"/>
      <c r="AY732" s="167"/>
      <c r="AZ732" s="167"/>
      <c r="BA732" s="296"/>
      <c r="BB732" s="296"/>
    </row>
    <row r="733" spans="1:56" s="2" customFormat="1" ht="17.05" customHeight="1" thickTop="1" thickBot="1" x14ac:dyDescent="0.45">
      <c r="A733" s="868" t="s">
        <v>1134</v>
      </c>
      <c r="B733" s="868" t="s">
        <v>1218</v>
      </c>
      <c r="C733" s="915" t="s">
        <v>1241</v>
      </c>
      <c r="D733" s="269" t="s">
        <v>1256</v>
      </c>
      <c r="E733" s="606" t="s">
        <v>1243</v>
      </c>
      <c r="F733" s="446">
        <v>4.4999999999999998E-2</v>
      </c>
      <c r="G733" s="124"/>
      <c r="H733" s="447">
        <v>4.7E-2</v>
      </c>
      <c r="I733" s="124"/>
      <c r="J733" s="124"/>
      <c r="K733" s="252">
        <f t="shared" si="259"/>
        <v>9.1999999999999998E-2</v>
      </c>
      <c r="L733" s="520">
        <f t="shared" si="260"/>
        <v>48.913043478260867</v>
      </c>
      <c r="M733" s="521">
        <f t="shared" si="261"/>
        <v>51.086956521739133</v>
      </c>
      <c r="N733" s="504">
        <f t="shared" si="248"/>
        <v>2</v>
      </c>
      <c r="O733" s="254"/>
      <c r="P733" s="534">
        <f t="shared" si="262"/>
        <v>0.126</v>
      </c>
      <c r="Q733" s="227" t="s">
        <v>42</v>
      </c>
      <c r="R733" s="254"/>
      <c r="S733" s="305"/>
      <c r="T733" s="306"/>
      <c r="U733" s="90"/>
      <c r="V733" s="254"/>
      <c r="W733" s="254"/>
      <c r="X733" s="254"/>
      <c r="Y733" s="254"/>
      <c r="Z733" s="258">
        <v>4548</v>
      </c>
      <c r="AA733" s="259">
        <f t="shared" si="263"/>
        <v>79.517114251635533</v>
      </c>
      <c r="AB733" s="260"/>
      <c r="AC733" s="260"/>
      <c r="AD733" s="260"/>
      <c r="AE733" s="260"/>
      <c r="AF733" s="260"/>
      <c r="AG733" s="260"/>
      <c r="AH733" s="121"/>
      <c r="AI733" s="261">
        <v>4412</v>
      </c>
      <c r="AJ733" s="261">
        <v>4298</v>
      </c>
      <c r="AK733" s="261">
        <v>4216</v>
      </c>
      <c r="AL733" s="342"/>
      <c r="AM733" s="262"/>
      <c r="AN733" s="252"/>
      <c r="AO733" s="252"/>
      <c r="AP733" s="263"/>
      <c r="AQ733" s="264">
        <v>0.126</v>
      </c>
      <c r="AR733" s="252">
        <v>0.13200000000000001</v>
      </c>
      <c r="AS733" s="252">
        <v>0.13300000000000001</v>
      </c>
      <c r="AT733" s="252">
        <v>0.13100000000000001</v>
      </c>
      <c r="AU733" s="252"/>
      <c r="AV733" s="263"/>
      <c r="AW733" s="557">
        <f t="shared" si="258"/>
        <v>-3.9000000000000007E-2</v>
      </c>
      <c r="AX733" s="551"/>
      <c r="AY733" s="167"/>
      <c r="AZ733" s="167"/>
      <c r="BA733" s="167"/>
      <c r="BB733" s="167"/>
    </row>
    <row r="734" spans="1:56" s="2" customFormat="1" ht="17.05" customHeight="1" thickTop="1" thickBot="1" x14ac:dyDescent="0.45">
      <c r="A734" s="868" t="s">
        <v>1134</v>
      </c>
      <c r="B734" s="868" t="s">
        <v>1218</v>
      </c>
      <c r="C734" s="915" t="s">
        <v>1241</v>
      </c>
      <c r="D734" s="448" t="s">
        <v>1246</v>
      </c>
      <c r="E734" s="615"/>
      <c r="F734" s="450">
        <v>0.48299999999999998</v>
      </c>
      <c r="G734" s="124"/>
      <c r="H734" s="451">
        <v>0.58399999999999996</v>
      </c>
      <c r="I734" s="124"/>
      <c r="J734" s="124"/>
      <c r="K734" s="252">
        <f t="shared" si="259"/>
        <v>1.0669999999999999</v>
      </c>
      <c r="L734" s="520">
        <f t="shared" si="260"/>
        <v>45.267104029990627</v>
      </c>
      <c r="M734" s="521">
        <f t="shared" si="261"/>
        <v>54.732895970009373</v>
      </c>
      <c r="N734" s="504">
        <f t="shared" si="248"/>
        <v>2</v>
      </c>
      <c r="O734" s="254"/>
      <c r="P734" s="534">
        <f t="shared" si="262"/>
        <v>1.0820000000000001</v>
      </c>
      <c r="Q734" s="227" t="s">
        <v>42</v>
      </c>
      <c r="R734" s="254"/>
      <c r="S734" s="305"/>
      <c r="T734" s="306"/>
      <c r="U734" s="90"/>
      <c r="V734" s="254"/>
      <c r="W734" s="254"/>
      <c r="X734" s="254"/>
      <c r="Y734" s="254"/>
      <c r="Z734" s="258">
        <v>32310</v>
      </c>
      <c r="AA734" s="259">
        <f t="shared" si="263"/>
        <v>100.56685448756269</v>
      </c>
      <c r="AB734" s="260"/>
      <c r="AC734" s="260"/>
      <c r="AD734" s="260"/>
      <c r="AE734" s="260"/>
      <c r="AF734" s="260"/>
      <c r="AG734" s="260"/>
      <c r="AH734" s="121"/>
      <c r="AI734" s="261">
        <v>33695</v>
      </c>
      <c r="AJ734" s="261">
        <v>34747</v>
      </c>
      <c r="AK734" s="261">
        <v>36059</v>
      </c>
      <c r="AL734" s="342">
        <v>37421</v>
      </c>
      <c r="AM734" s="262"/>
      <c r="AN734" s="252"/>
      <c r="AO734" s="252"/>
      <c r="AP734" s="263"/>
      <c r="AQ734" s="264">
        <v>1.0820000000000001</v>
      </c>
      <c r="AR734" s="252">
        <v>1.1859999999999999</v>
      </c>
      <c r="AS734" s="252">
        <v>1.2809999999999999</v>
      </c>
      <c r="AT734" s="252">
        <v>1.3360000000000001</v>
      </c>
      <c r="AU734" s="252">
        <v>1.393</v>
      </c>
      <c r="AV734" s="263"/>
      <c r="AW734" s="557">
        <f t="shared" si="258"/>
        <v>-0.26900000000000013</v>
      </c>
      <c r="AX734" s="551"/>
      <c r="AY734" s="167"/>
      <c r="AZ734" s="167"/>
      <c r="BA734" s="167"/>
      <c r="BB734" s="167"/>
    </row>
    <row r="735" spans="1:56" s="2" customFormat="1" ht="17.05" customHeight="1" thickTop="1" x14ac:dyDescent="0.4">
      <c r="A735" s="868" t="s">
        <v>1134</v>
      </c>
      <c r="B735" s="868" t="s">
        <v>1218</v>
      </c>
      <c r="C735" s="915" t="s">
        <v>1241</v>
      </c>
      <c r="D735" s="448" t="s">
        <v>1249</v>
      </c>
      <c r="E735" s="615"/>
      <c r="F735" s="450">
        <v>0.33200000000000002</v>
      </c>
      <c r="G735" s="124"/>
      <c r="H735" s="451">
        <v>0.8</v>
      </c>
      <c r="I735" s="124"/>
      <c r="J735" s="124"/>
      <c r="K735" s="252">
        <f t="shared" si="259"/>
        <v>1.1320000000000001</v>
      </c>
      <c r="L735" s="520">
        <f t="shared" si="260"/>
        <v>29.328621908127207</v>
      </c>
      <c r="M735" s="521">
        <f t="shared" si="261"/>
        <v>70.671378091872782</v>
      </c>
      <c r="N735" s="504">
        <f t="shared" si="248"/>
        <v>3</v>
      </c>
      <c r="O735" s="254"/>
      <c r="P735" s="534">
        <f t="shared" si="262"/>
        <v>1.0249999999999999</v>
      </c>
      <c r="Q735" s="227" t="s">
        <v>42</v>
      </c>
      <c r="R735" s="254"/>
      <c r="S735" s="305"/>
      <c r="T735" s="306"/>
      <c r="U735" s="90"/>
      <c r="V735" s="254"/>
      <c r="W735" s="254"/>
      <c r="X735" s="254"/>
      <c r="Y735" s="254"/>
      <c r="Z735" s="258">
        <v>21125</v>
      </c>
      <c r="AA735" s="259">
        <f t="shared" si="263"/>
        <v>140.84461376347573</v>
      </c>
      <c r="AB735" s="260"/>
      <c r="AC735" s="260"/>
      <c r="AD735" s="260"/>
      <c r="AE735" s="260"/>
      <c r="AF735" s="260"/>
      <c r="AG735" s="260"/>
      <c r="AH735" s="121"/>
      <c r="AI735" s="261">
        <v>21015</v>
      </c>
      <c r="AJ735" s="261">
        <v>20962</v>
      </c>
      <c r="AK735" s="261">
        <v>20941</v>
      </c>
      <c r="AL735" s="342">
        <v>20919</v>
      </c>
      <c r="AM735" s="262"/>
      <c r="AN735" s="252"/>
      <c r="AO735" s="252"/>
      <c r="AP735" s="263"/>
      <c r="AQ735" s="264">
        <v>1.0249999999999999</v>
      </c>
      <c r="AR735" s="252">
        <v>1.0860000000000001</v>
      </c>
      <c r="AS735" s="252">
        <v>1.151</v>
      </c>
      <c r="AT735" s="252">
        <v>1.1519999999999999</v>
      </c>
      <c r="AU735" s="252">
        <v>1.1539999999999999</v>
      </c>
      <c r="AV735" s="263"/>
      <c r="AW735" s="557">
        <f t="shared" si="258"/>
        <v>-1.9999999999999796E-2</v>
      </c>
      <c r="AX735" s="551"/>
      <c r="AY735" s="167"/>
      <c r="AZ735" s="167"/>
      <c r="BA735" s="167"/>
      <c r="BB735" s="167"/>
    </row>
    <row r="736" spans="1:56" s="2" customFormat="1" ht="17.05" customHeight="1" x14ac:dyDescent="0.4">
      <c r="A736" s="868" t="s">
        <v>1134</v>
      </c>
      <c r="B736" s="868" t="s">
        <v>1218</v>
      </c>
      <c r="C736" s="908" t="s">
        <v>1241</v>
      </c>
      <c r="D736" s="269" t="s">
        <v>1244</v>
      </c>
      <c r="E736" s="606" t="s">
        <v>1243</v>
      </c>
      <c r="F736" s="446">
        <v>3.7999999999999999E-2</v>
      </c>
      <c r="G736" s="124"/>
      <c r="H736" s="447">
        <v>0.246</v>
      </c>
      <c r="I736" s="124"/>
      <c r="J736" s="124"/>
      <c r="K736" s="252">
        <f t="shared" si="259"/>
        <v>0.28399999999999997</v>
      </c>
      <c r="L736" s="520">
        <f t="shared" si="260"/>
        <v>13.380281690140846</v>
      </c>
      <c r="M736" s="521">
        <f t="shared" si="261"/>
        <v>86.619718309859167</v>
      </c>
      <c r="N736" s="504">
        <f t="shared" si="248"/>
        <v>2</v>
      </c>
      <c r="O736" s="254"/>
      <c r="P736" s="534">
        <f t="shared" si="262"/>
        <v>0.30199999999999999</v>
      </c>
      <c r="Q736" s="227" t="s">
        <v>42</v>
      </c>
      <c r="R736" s="254"/>
      <c r="S736" s="305"/>
      <c r="T736" s="306"/>
      <c r="U736" s="90"/>
      <c r="V736" s="254"/>
      <c r="W736" s="254"/>
      <c r="X736" s="254"/>
      <c r="Y736" s="254"/>
      <c r="Z736" s="258">
        <v>6751</v>
      </c>
      <c r="AA736" s="259">
        <f t="shared" si="263"/>
        <v>117.68931239004672</v>
      </c>
      <c r="AB736" s="260"/>
      <c r="AC736" s="260"/>
      <c r="AD736" s="260"/>
      <c r="AE736" s="260"/>
      <c r="AF736" s="260"/>
      <c r="AG736" s="260"/>
      <c r="AH736" s="121"/>
      <c r="AI736" s="261">
        <v>5785</v>
      </c>
      <c r="AJ736" s="261">
        <v>5049</v>
      </c>
      <c r="AK736" s="261">
        <v>4437</v>
      </c>
      <c r="AL736" s="342"/>
      <c r="AM736" s="262"/>
      <c r="AN736" s="252"/>
      <c r="AO736" s="252"/>
      <c r="AP736" s="263"/>
      <c r="AQ736" s="264">
        <v>0.30199999999999999</v>
      </c>
      <c r="AR736" s="252">
        <v>0.28999999999999998</v>
      </c>
      <c r="AS736" s="252">
        <v>0.26700000000000002</v>
      </c>
      <c r="AT736" s="252">
        <v>0.23499999999999999</v>
      </c>
      <c r="AU736" s="252"/>
      <c r="AV736" s="263"/>
      <c r="AW736" s="557">
        <f t="shared" si="258"/>
        <v>4.8999999999999988E-2</v>
      </c>
      <c r="AX736" s="551"/>
      <c r="AY736" s="167"/>
      <c r="AZ736" s="167"/>
      <c r="BA736" s="167"/>
      <c r="BB736" s="167"/>
    </row>
    <row r="737" spans="1:227" s="2" customFormat="1" ht="24.75" customHeight="1" x14ac:dyDescent="0.4">
      <c r="A737" s="868" t="s">
        <v>1134</v>
      </c>
      <c r="B737" s="868" t="s">
        <v>1218</v>
      </c>
      <c r="C737" s="908" t="s">
        <v>1241</v>
      </c>
      <c r="D737" s="475" t="s">
        <v>1242</v>
      </c>
      <c r="E737" s="606" t="s">
        <v>1243</v>
      </c>
      <c r="F737" s="446">
        <v>5.8000000000000003E-2</v>
      </c>
      <c r="G737" s="124"/>
      <c r="H737" s="447">
        <v>0.98599999999999999</v>
      </c>
      <c r="I737" s="124"/>
      <c r="J737" s="124"/>
      <c r="K737" s="252">
        <f t="shared" si="259"/>
        <v>1.044</v>
      </c>
      <c r="L737" s="520">
        <f t="shared" si="260"/>
        <v>5.5555555555555562</v>
      </c>
      <c r="M737" s="521">
        <f t="shared" si="261"/>
        <v>94.444444444444443</v>
      </c>
      <c r="N737" s="504">
        <f t="shared" si="248"/>
        <v>2</v>
      </c>
      <c r="O737" s="254"/>
      <c r="P737" s="534">
        <f t="shared" si="262"/>
        <v>2.1739999999999999</v>
      </c>
      <c r="Q737" s="227" t="s">
        <v>42</v>
      </c>
      <c r="R737" s="254"/>
      <c r="S737" s="305"/>
      <c r="T737" s="306"/>
      <c r="U737" s="90"/>
      <c r="V737" s="254"/>
      <c r="W737" s="254"/>
      <c r="X737" s="254"/>
      <c r="Y737" s="254"/>
      <c r="Z737" s="258">
        <v>48504</v>
      </c>
      <c r="AA737" s="259">
        <f t="shared" si="263"/>
        <v>146.46440683327347</v>
      </c>
      <c r="AB737" s="260"/>
      <c r="AC737" s="260"/>
      <c r="AD737" s="260"/>
      <c r="AE737" s="260"/>
      <c r="AF737" s="260"/>
      <c r="AG737" s="260"/>
      <c r="AH737" s="121"/>
      <c r="AI737" s="261">
        <v>51599</v>
      </c>
      <c r="AJ737" s="261">
        <v>54010</v>
      </c>
      <c r="AK737" s="261">
        <v>56847</v>
      </c>
      <c r="AL737" s="342"/>
      <c r="AM737" s="262"/>
      <c r="AN737" s="252"/>
      <c r="AO737" s="252"/>
      <c r="AP737" s="263"/>
      <c r="AQ737" s="264">
        <v>2.1739999999999999</v>
      </c>
      <c r="AR737" s="252">
        <v>2.593</v>
      </c>
      <c r="AS737" s="252">
        <v>2.8610000000000002</v>
      </c>
      <c r="AT737" s="252">
        <v>3.012</v>
      </c>
      <c r="AU737" s="252"/>
      <c r="AV737" s="263"/>
      <c r="AW737" s="557">
        <f t="shared" si="258"/>
        <v>-1.968</v>
      </c>
      <c r="AX737" s="551"/>
      <c r="AY737" s="167"/>
      <c r="AZ737" s="167"/>
      <c r="BA737" s="167"/>
      <c r="BB737" s="167"/>
    </row>
    <row r="738" spans="1:227" s="2" customFormat="1" ht="17.05" customHeight="1" x14ac:dyDescent="0.4">
      <c r="A738" s="868" t="s">
        <v>1134</v>
      </c>
      <c r="B738" s="868" t="s">
        <v>1218</v>
      </c>
      <c r="C738" s="908" t="s">
        <v>1241</v>
      </c>
      <c r="D738" s="448" t="s">
        <v>1245</v>
      </c>
      <c r="E738" s="615"/>
      <c r="F738" s="450">
        <v>5.5E-2</v>
      </c>
      <c r="G738" s="124"/>
      <c r="H738" s="451">
        <v>1</v>
      </c>
      <c r="I738" s="124"/>
      <c r="J738" s="124"/>
      <c r="K738" s="252">
        <f t="shared" si="259"/>
        <v>1.0549999999999999</v>
      </c>
      <c r="L738" s="520">
        <f t="shared" si="260"/>
        <v>5.2132701421800949</v>
      </c>
      <c r="M738" s="521">
        <f t="shared" si="261"/>
        <v>94.786729857819907</v>
      </c>
      <c r="N738" s="504">
        <f t="shared" si="248"/>
        <v>5</v>
      </c>
      <c r="O738" s="254"/>
      <c r="P738" s="534">
        <f t="shared" si="262"/>
        <v>0.67500000000000004</v>
      </c>
      <c r="Q738" s="227" t="s">
        <v>42</v>
      </c>
      <c r="R738" s="254"/>
      <c r="S738" s="305"/>
      <c r="T738" s="306"/>
      <c r="U738" s="90"/>
      <c r="V738" s="254"/>
      <c r="W738" s="254"/>
      <c r="X738" s="254"/>
      <c r="Y738" s="254"/>
      <c r="Z738" s="258">
        <v>22210</v>
      </c>
      <c r="AA738" s="259">
        <f t="shared" si="263"/>
        <v>88.815972072311013</v>
      </c>
      <c r="AB738" s="260"/>
      <c r="AC738" s="260"/>
      <c r="AD738" s="260"/>
      <c r="AE738" s="260"/>
      <c r="AF738" s="260"/>
      <c r="AG738" s="260"/>
      <c r="AH738" s="121"/>
      <c r="AI738" s="261">
        <v>22044</v>
      </c>
      <c r="AJ738" s="261">
        <v>21962</v>
      </c>
      <c r="AK738" s="261">
        <v>21926</v>
      </c>
      <c r="AL738" s="342">
        <v>21890</v>
      </c>
      <c r="AM738" s="262"/>
      <c r="AN738" s="252"/>
      <c r="AO738" s="252"/>
      <c r="AP738" s="263"/>
      <c r="AQ738" s="264">
        <v>0.67500000000000004</v>
      </c>
      <c r="AR738" s="252">
        <v>0.72</v>
      </c>
      <c r="AS738" s="252">
        <v>0.76800000000000002</v>
      </c>
      <c r="AT738" s="252">
        <v>0.76900000000000002</v>
      </c>
      <c r="AU738" s="252">
        <v>0.76900000000000002</v>
      </c>
      <c r="AV738" s="263"/>
      <c r="AW738" s="557">
        <f t="shared" si="258"/>
        <v>0.28599999999999992</v>
      </c>
      <c r="AX738" s="551"/>
      <c r="AY738" s="167"/>
      <c r="AZ738" s="167"/>
      <c r="BA738" s="167"/>
      <c r="BB738" s="167"/>
    </row>
    <row r="739" spans="1:227" s="2" customFormat="1" ht="17.05" customHeight="1" x14ac:dyDescent="0.4">
      <c r="A739" s="868" t="s">
        <v>1134</v>
      </c>
      <c r="B739" s="868" t="s">
        <v>1218</v>
      </c>
      <c r="C739" s="908" t="s">
        <v>1241</v>
      </c>
      <c r="D739" s="269" t="s">
        <v>1248</v>
      </c>
      <c r="E739" s="606" t="s">
        <v>1243</v>
      </c>
      <c r="F739" s="446">
        <v>6.8000000000000005E-2</v>
      </c>
      <c r="G739" s="124"/>
      <c r="H739" s="447">
        <v>1.55</v>
      </c>
      <c r="I739" s="124"/>
      <c r="J739" s="124"/>
      <c r="K739" s="252">
        <f t="shared" si="259"/>
        <v>1.6180000000000001</v>
      </c>
      <c r="L739" s="520">
        <f t="shared" si="260"/>
        <v>4.2027194066749072</v>
      </c>
      <c r="M739" s="521">
        <f t="shared" si="261"/>
        <v>95.797280593325084</v>
      </c>
      <c r="N739" s="504">
        <f t="shared" si="248"/>
        <v>2</v>
      </c>
      <c r="O739" s="254"/>
      <c r="P739" s="534">
        <f t="shared" si="262"/>
        <v>2.2530000000000001</v>
      </c>
      <c r="Q739" s="227" t="s">
        <v>42</v>
      </c>
      <c r="R739" s="254"/>
      <c r="S739" s="305"/>
      <c r="T739" s="306"/>
      <c r="U739" s="90"/>
      <c r="V739" s="254"/>
      <c r="W739" s="254"/>
      <c r="X739" s="254"/>
      <c r="Y739" s="254"/>
      <c r="Z739" s="258">
        <v>50338</v>
      </c>
      <c r="AA739" s="259">
        <f t="shared" si="263"/>
        <v>146.29869207445341</v>
      </c>
      <c r="AB739" s="260"/>
      <c r="AC739" s="260"/>
      <c r="AD739" s="260"/>
      <c r="AE739" s="260"/>
      <c r="AF739" s="260"/>
      <c r="AG739" s="260"/>
      <c r="AH739" s="121"/>
      <c r="AI739" s="261">
        <v>53549</v>
      </c>
      <c r="AJ739" s="261">
        <v>56052</v>
      </c>
      <c r="AK739" s="261">
        <v>58995</v>
      </c>
      <c r="AL739" s="342"/>
      <c r="AM739" s="262"/>
      <c r="AN739" s="252"/>
      <c r="AO739" s="252"/>
      <c r="AP739" s="263"/>
      <c r="AQ739" s="264">
        <v>2.2530000000000001</v>
      </c>
      <c r="AR739" s="252">
        <v>2.6880000000000002</v>
      </c>
      <c r="AS739" s="252">
        <v>2.9660000000000002</v>
      </c>
      <c r="AT739" s="252">
        <v>3.1219999999999999</v>
      </c>
      <c r="AU739" s="252"/>
      <c r="AV739" s="263"/>
      <c r="AW739" s="557">
        <f t="shared" si="258"/>
        <v>-1.5039999999999998</v>
      </c>
      <c r="AX739" s="551"/>
      <c r="AY739" s="167"/>
      <c r="AZ739" s="167"/>
      <c r="BA739" s="167"/>
      <c r="BB739" s="167"/>
    </row>
    <row r="740" spans="1:227" s="2" customFormat="1" ht="18" customHeight="1" x14ac:dyDescent="0.4">
      <c r="A740" s="868" t="s">
        <v>1134</v>
      </c>
      <c r="B740" s="868" t="s">
        <v>1218</v>
      </c>
      <c r="C740" s="908" t="s">
        <v>1241</v>
      </c>
      <c r="D740" s="448" t="s">
        <v>1254</v>
      </c>
      <c r="E740" s="615"/>
      <c r="F740" s="450">
        <v>0</v>
      </c>
      <c r="G740" s="124"/>
      <c r="H740" s="451">
        <v>30.55</v>
      </c>
      <c r="I740" s="124"/>
      <c r="J740" s="124"/>
      <c r="K740" s="252">
        <f t="shared" si="259"/>
        <v>30.55</v>
      </c>
      <c r="L740" s="520">
        <f t="shared" si="260"/>
        <v>0</v>
      </c>
      <c r="M740" s="521">
        <f t="shared" si="261"/>
        <v>100</v>
      </c>
      <c r="N740" s="504">
        <f t="shared" si="248"/>
        <v>2</v>
      </c>
      <c r="O740" s="254"/>
      <c r="P740" s="534">
        <f t="shared" si="262"/>
        <v>50.06</v>
      </c>
      <c r="Q740" s="227" t="s">
        <v>42</v>
      </c>
      <c r="R740" s="254"/>
      <c r="S740" s="305"/>
      <c r="T740" s="306"/>
      <c r="U740" s="90"/>
      <c r="V740" s="254"/>
      <c r="W740" s="254"/>
      <c r="X740" s="254"/>
      <c r="Y740" s="254"/>
      <c r="Z740" s="258">
        <v>525342</v>
      </c>
      <c r="AA740" s="259">
        <f t="shared" si="263"/>
        <v>284.89725388544019</v>
      </c>
      <c r="AB740" s="260"/>
      <c r="AC740" s="260"/>
      <c r="AD740" s="260"/>
      <c r="AE740" s="260"/>
      <c r="AF740" s="260"/>
      <c r="AG740" s="260"/>
      <c r="AH740" s="121"/>
      <c r="AI740" s="261">
        <v>552762</v>
      </c>
      <c r="AJ740" s="261">
        <v>574053</v>
      </c>
      <c r="AK740" s="261">
        <v>599375</v>
      </c>
      <c r="AL740" s="342">
        <v>626034</v>
      </c>
      <c r="AM740" s="262"/>
      <c r="AN740" s="252"/>
      <c r="AO740" s="252"/>
      <c r="AP740" s="263"/>
      <c r="AQ740" s="264">
        <v>50.06</v>
      </c>
      <c r="AR740" s="252">
        <v>54.628999999999998</v>
      </c>
      <c r="AS740" s="252">
        <v>58.965000000000003</v>
      </c>
      <c r="AT740" s="252">
        <v>63.274999999999999</v>
      </c>
      <c r="AU740" s="252">
        <v>67.63</v>
      </c>
      <c r="AV740" s="263"/>
      <c r="AW740" s="557">
        <f t="shared" si="258"/>
        <v>-32.724999999999994</v>
      </c>
      <c r="AX740" s="551"/>
      <c r="AY740" s="167"/>
      <c r="AZ740" s="167"/>
      <c r="BA740" s="296"/>
      <c r="BB740" s="296"/>
    </row>
    <row r="741" spans="1:227" s="2" customFormat="1" ht="20.5" customHeight="1" x14ac:dyDescent="0.4">
      <c r="A741" s="868" t="s">
        <v>198</v>
      </c>
      <c r="B741" s="868" t="s">
        <v>363</v>
      </c>
      <c r="C741" s="889" t="s">
        <v>372</v>
      </c>
      <c r="D741" s="168" t="s">
        <v>374</v>
      </c>
      <c r="E741" s="433" t="s">
        <v>1759</v>
      </c>
      <c r="F741" s="178"/>
      <c r="G741" s="177"/>
      <c r="H741" s="177"/>
      <c r="I741" s="177"/>
      <c r="J741" s="177"/>
      <c r="K741" s="179"/>
      <c r="L741" s="518" t="str">
        <f>IF(K741&gt;0,IF(ISNUMBER(F741),F741,0)/K741*100,"")</f>
        <v/>
      </c>
      <c r="M741" s="667" t="str">
        <f>IF(K741&gt;0,(IF(ISNUMBER(G741),G741,0)+IF(ISNUMBER(H741),H741,0))/K741*100,"")</f>
        <v/>
      </c>
      <c r="N741" s="504">
        <f t="shared" si="248"/>
        <v>1</v>
      </c>
      <c r="O741" s="58"/>
      <c r="P741" s="177">
        <v>2.5920000000000001</v>
      </c>
      <c r="Q741" s="222" t="s">
        <v>42</v>
      </c>
      <c r="R741" s="58"/>
      <c r="S741" s="220" t="s">
        <v>202</v>
      </c>
      <c r="T741" s="220" t="s">
        <v>202</v>
      </c>
      <c r="U741" s="368">
        <v>58</v>
      </c>
      <c r="V741" s="58">
        <f>AVERAGE(10.36,29.64,27.5)</f>
        <v>22.5</v>
      </c>
      <c r="W741" s="368">
        <v>58</v>
      </c>
      <c r="X741" s="58">
        <f>AVERAGE(10.36,29.64,27.5)</f>
        <v>22.5</v>
      </c>
      <c r="Y741" s="58"/>
      <c r="Z741" s="743">
        <v>94397</v>
      </c>
      <c r="AA741" s="234">
        <v>75.22876641221329</v>
      </c>
      <c r="AB741" s="763">
        <f>O741/AA741*1000000/365*1000</f>
        <v>0</v>
      </c>
      <c r="AC741" s="174"/>
      <c r="AD741" s="174"/>
      <c r="AE741" s="364"/>
      <c r="AF741" s="174"/>
      <c r="AG741" s="174"/>
      <c r="AH741" s="175"/>
      <c r="AI741" s="174"/>
      <c r="AJ741" s="174"/>
      <c r="AK741" s="174"/>
      <c r="AL741" s="175"/>
      <c r="AM741" s="179">
        <f>K741</f>
        <v>0</v>
      </c>
      <c r="AN741" s="177">
        <v>2.5920000000000001</v>
      </c>
      <c r="AO741" s="177">
        <v>2.5920000000000001</v>
      </c>
      <c r="AP741" s="177">
        <v>2.5920000000000001</v>
      </c>
      <c r="AQ741" s="178">
        <v>2.5920000000000001</v>
      </c>
      <c r="AR741" s="179">
        <f>AN741</f>
        <v>2.5920000000000001</v>
      </c>
      <c r="AS741" s="177">
        <v>2.5920000000000001</v>
      </c>
      <c r="AT741" s="179">
        <f>AVERAGE(AS741,AV741)</f>
        <v>2.5920000000000001</v>
      </c>
      <c r="AU741" s="179"/>
      <c r="AV741" s="177">
        <v>2.5920000000000001</v>
      </c>
      <c r="AW741" s="177"/>
      <c r="AX741" s="546">
        <v>2.5920000000000001</v>
      </c>
      <c r="AY741" s="828"/>
      <c r="AZ741" s="164"/>
      <c r="BA741" s="165"/>
      <c r="BB741" s="167"/>
      <c r="BC741" s="120"/>
      <c r="BD741" s="90"/>
      <c r="BE741" s="90"/>
      <c r="BF741" s="90"/>
      <c r="BG741" s="90"/>
      <c r="BH741" s="90"/>
      <c r="BI741" s="90"/>
      <c r="BJ741" s="90"/>
      <c r="BK741" s="90"/>
      <c r="BL741" s="90"/>
      <c r="BM741" s="167"/>
      <c r="BN741" s="167"/>
      <c r="BO741" s="167"/>
      <c r="BP741" s="167"/>
      <c r="BQ741" s="167"/>
      <c r="BR741" s="167"/>
      <c r="BS741" s="167"/>
      <c r="BT741" s="167"/>
      <c r="BU741" s="167"/>
      <c r="BV741" s="167"/>
      <c r="BW741" s="167"/>
      <c r="BX741" s="167"/>
      <c r="BY741" s="167"/>
      <c r="BZ741" s="167"/>
      <c r="CA741" s="167"/>
      <c r="CB741" s="167"/>
      <c r="CC741" s="167"/>
      <c r="CD741" s="167"/>
      <c r="CE741" s="167"/>
      <c r="CF741" s="167"/>
      <c r="CG741" s="167"/>
      <c r="CH741" s="167"/>
      <c r="CI741" s="167"/>
      <c r="CJ741" s="167"/>
      <c r="CK741" s="167"/>
      <c r="CL741" s="167"/>
      <c r="CM741" s="167"/>
      <c r="CN741" s="167"/>
      <c r="CO741" s="167"/>
      <c r="CP741" s="167"/>
      <c r="CQ741" s="167"/>
      <c r="CR741" s="167"/>
      <c r="CS741" s="167"/>
      <c r="CT741" s="167"/>
      <c r="CU741" s="167"/>
      <c r="CV741" s="167"/>
      <c r="CW741" s="167"/>
      <c r="CX741" s="167"/>
      <c r="CY741" s="167"/>
      <c r="CZ741" s="167"/>
      <c r="DA741" s="167"/>
      <c r="DB741" s="167"/>
      <c r="DC741" s="167"/>
      <c r="DD741" s="167"/>
      <c r="DE741" s="167"/>
      <c r="DF741" s="167"/>
      <c r="DG741" s="167"/>
      <c r="DH741" s="167"/>
      <c r="DI741" s="167"/>
      <c r="DJ741" s="167"/>
      <c r="DK741" s="167"/>
      <c r="DL741" s="167"/>
      <c r="DM741" s="167"/>
      <c r="DN741" s="167"/>
      <c r="DO741" s="167"/>
      <c r="DP741" s="167"/>
      <c r="DQ741" s="167"/>
      <c r="DR741" s="167"/>
      <c r="DS741" s="167"/>
      <c r="DT741" s="167"/>
      <c r="DU741" s="167"/>
      <c r="DV741" s="167"/>
      <c r="DW741" s="167"/>
      <c r="DX741" s="167"/>
      <c r="DY741" s="167"/>
      <c r="DZ741" s="167"/>
      <c r="EA741" s="167"/>
      <c r="EB741" s="167"/>
      <c r="EC741" s="167"/>
      <c r="ED741" s="167"/>
      <c r="EE741" s="167"/>
      <c r="EF741" s="167"/>
      <c r="EG741" s="167"/>
      <c r="EH741" s="167"/>
      <c r="EI741" s="167"/>
      <c r="EJ741" s="167"/>
      <c r="EK741" s="167"/>
      <c r="EL741" s="167"/>
      <c r="EM741" s="167"/>
      <c r="EN741" s="167"/>
      <c r="EO741" s="167"/>
      <c r="EP741" s="167"/>
      <c r="EQ741" s="167"/>
      <c r="ER741" s="167"/>
      <c r="ES741" s="167"/>
      <c r="ET741" s="167"/>
      <c r="EU741" s="167"/>
      <c r="EV741" s="167"/>
      <c r="EW741" s="167"/>
      <c r="EX741" s="167"/>
      <c r="EY741" s="167"/>
      <c r="EZ741" s="167"/>
      <c r="FA741" s="167"/>
      <c r="FB741" s="167"/>
      <c r="FC741" s="167"/>
      <c r="FD741" s="167"/>
      <c r="FE741" s="167"/>
      <c r="FF741" s="167"/>
      <c r="FG741" s="167"/>
      <c r="FH741" s="167"/>
      <c r="FI741" s="167"/>
      <c r="FJ741" s="167"/>
      <c r="FK741" s="167"/>
      <c r="FL741" s="167"/>
      <c r="FM741" s="167"/>
      <c r="FN741" s="167"/>
      <c r="FO741" s="167"/>
      <c r="FP741" s="167"/>
      <c r="FQ741" s="167"/>
      <c r="FR741" s="167"/>
      <c r="FS741" s="167"/>
      <c r="FT741" s="167"/>
      <c r="FU741" s="167"/>
      <c r="FV741" s="167"/>
      <c r="FW741" s="167"/>
      <c r="FX741" s="167"/>
      <c r="FY741" s="167"/>
      <c r="FZ741" s="167"/>
      <c r="GA741" s="167"/>
      <c r="GB741" s="167"/>
      <c r="GC741" s="167"/>
      <c r="GD741" s="167"/>
      <c r="GE741" s="167"/>
      <c r="GF741" s="167"/>
      <c r="GG741" s="167"/>
      <c r="GH741" s="167"/>
      <c r="GI741" s="167"/>
      <c r="GJ741" s="167"/>
      <c r="GK741" s="167"/>
      <c r="GL741" s="167"/>
      <c r="GM741" s="167"/>
      <c r="GN741" s="167"/>
      <c r="GO741" s="167"/>
      <c r="GP741" s="167"/>
      <c r="GQ741" s="167"/>
      <c r="GR741" s="167"/>
      <c r="GS741" s="167"/>
      <c r="GT741" s="167"/>
      <c r="GU741" s="167"/>
      <c r="GV741" s="167"/>
      <c r="GW741" s="167"/>
      <c r="GX741" s="167"/>
      <c r="GY741" s="167"/>
      <c r="GZ741" s="167"/>
      <c r="HA741" s="167"/>
      <c r="HB741" s="167"/>
      <c r="HC741" s="167"/>
      <c r="HD741" s="167"/>
      <c r="HE741" s="167"/>
      <c r="HF741" s="167"/>
      <c r="HG741" s="167"/>
      <c r="HH741" s="167"/>
      <c r="HI741" s="167"/>
      <c r="HJ741" s="167"/>
      <c r="HK741" s="167"/>
      <c r="HL741" s="167"/>
      <c r="HM741" s="167"/>
      <c r="HN741" s="167"/>
      <c r="HO741" s="167"/>
      <c r="HP741" s="167"/>
      <c r="HQ741" s="167"/>
      <c r="HR741" s="167"/>
      <c r="HS741" s="167"/>
    </row>
    <row r="742" spans="1:227" s="2" customFormat="1" ht="17.05" customHeight="1" x14ac:dyDescent="0.4">
      <c r="A742" s="868" t="s">
        <v>198</v>
      </c>
      <c r="B742" s="868" t="s">
        <v>363</v>
      </c>
      <c r="C742" s="889" t="s">
        <v>372</v>
      </c>
      <c r="D742" s="16" t="s">
        <v>373</v>
      </c>
      <c r="E742" s="941"/>
      <c r="F742" s="178"/>
      <c r="G742" s="177">
        <v>0.60199999999999998</v>
      </c>
      <c r="H742" s="177">
        <v>0.84</v>
      </c>
      <c r="I742" s="177"/>
      <c r="J742" s="177"/>
      <c r="K742" s="179">
        <f>SUM(F742:H742)</f>
        <v>1.4419999999999999</v>
      </c>
      <c r="L742" s="518">
        <f>IF(K742&gt;0,IF(ISNUMBER(F742),F742,0)/K742*100,"")</f>
        <v>0</v>
      </c>
      <c r="M742" s="667">
        <f>IF(K742&gt;0,(IF(ISNUMBER(G742),G742,0)+IF(ISNUMBER(H742),H742,0))/K742*100,"")</f>
        <v>100</v>
      </c>
      <c r="N742" s="504">
        <f t="shared" si="248"/>
        <v>2</v>
      </c>
      <c r="O742" s="58"/>
      <c r="P742" s="177">
        <v>3.0249999999999999</v>
      </c>
      <c r="Q742" s="222" t="s">
        <v>42</v>
      </c>
      <c r="R742" s="58"/>
      <c r="S742" s="220" t="s">
        <v>202</v>
      </c>
      <c r="T742" s="220" t="s">
        <v>202</v>
      </c>
      <c r="U742" s="368">
        <v>58</v>
      </c>
      <c r="V742" s="58">
        <v>34.24</v>
      </c>
      <c r="W742" s="368">
        <v>58</v>
      </c>
      <c r="X742" s="58">
        <v>34.24</v>
      </c>
      <c r="Y742" s="58">
        <v>8</v>
      </c>
      <c r="Z742" s="743">
        <v>78226</v>
      </c>
      <c r="AA742" s="234">
        <v>105.94522579291682</v>
      </c>
      <c r="AB742" s="763">
        <f>O742/AA742*1000000/365*1000</f>
        <v>0</v>
      </c>
      <c r="AC742" s="174"/>
      <c r="AD742" s="174"/>
      <c r="AE742" s="364"/>
      <c r="AF742" s="174"/>
      <c r="AG742" s="174"/>
      <c r="AH742" s="175"/>
      <c r="AI742" s="174"/>
      <c r="AJ742" s="174"/>
      <c r="AK742" s="174"/>
      <c r="AL742" s="175"/>
      <c r="AM742" s="179">
        <f>K742</f>
        <v>1.4419999999999999</v>
      </c>
      <c r="AN742" s="177">
        <v>3.0249999999999999</v>
      </c>
      <c r="AO742" s="177">
        <v>3.0249999999999999</v>
      </c>
      <c r="AP742" s="177">
        <v>3.0249999999999999</v>
      </c>
      <c r="AQ742" s="178">
        <v>3.0249999999999999</v>
      </c>
      <c r="AR742" s="179">
        <f>AN742</f>
        <v>3.0249999999999999</v>
      </c>
      <c r="AS742" s="177">
        <v>3.0249999999999999</v>
      </c>
      <c r="AT742" s="179">
        <f>AVERAGE(AS742,AV742)</f>
        <v>3.0249999999999999</v>
      </c>
      <c r="AU742" s="179"/>
      <c r="AV742" s="177">
        <v>3.0249999999999999</v>
      </c>
      <c r="AW742" s="177"/>
      <c r="AX742" s="546">
        <v>3.0249999999999999</v>
      </c>
      <c r="AY742" s="828"/>
      <c r="AZ742" s="164"/>
      <c r="BA742" s="165"/>
      <c r="BB742" s="167"/>
      <c r="BC742" s="120"/>
      <c r="BD742" s="90"/>
      <c r="BE742" s="90"/>
      <c r="BF742" s="90"/>
      <c r="BG742" s="90"/>
      <c r="BH742" s="90"/>
      <c r="BI742" s="90"/>
      <c r="BJ742" s="90"/>
      <c r="BK742" s="90"/>
      <c r="BL742" s="90"/>
      <c r="BM742" s="167"/>
      <c r="BN742" s="167"/>
      <c r="BO742" s="167"/>
      <c r="BP742" s="167"/>
      <c r="BQ742" s="167"/>
      <c r="BR742" s="167"/>
      <c r="BS742" s="167"/>
      <c r="BT742" s="167"/>
      <c r="BU742" s="167"/>
      <c r="BV742" s="167"/>
      <c r="BW742" s="167"/>
      <c r="BX742" s="167"/>
      <c r="BY742" s="167"/>
      <c r="BZ742" s="167"/>
      <c r="CA742" s="167"/>
      <c r="CB742" s="167"/>
      <c r="CC742" s="167"/>
      <c r="CD742" s="167"/>
      <c r="CE742" s="167"/>
      <c r="CF742" s="167"/>
      <c r="CG742" s="167"/>
      <c r="CH742" s="167"/>
      <c r="CI742" s="167"/>
      <c r="CJ742" s="167"/>
      <c r="CK742" s="167"/>
      <c r="CL742" s="167"/>
      <c r="CM742" s="167"/>
      <c r="CN742" s="167"/>
      <c r="CO742" s="167"/>
      <c r="CP742" s="167"/>
      <c r="CQ742" s="167"/>
      <c r="CR742" s="167"/>
      <c r="CS742" s="167"/>
      <c r="CT742" s="167"/>
      <c r="CU742" s="167"/>
      <c r="CV742" s="167"/>
      <c r="CW742" s="167"/>
      <c r="CX742" s="167"/>
      <c r="CY742" s="167"/>
      <c r="CZ742" s="167"/>
      <c r="DA742" s="167"/>
      <c r="DB742" s="167"/>
      <c r="DC742" s="167"/>
      <c r="DD742" s="167"/>
      <c r="DE742" s="167"/>
      <c r="DF742" s="167"/>
      <c r="DG742" s="167"/>
      <c r="DH742" s="167"/>
      <c r="DI742" s="167"/>
      <c r="DJ742" s="167"/>
      <c r="DK742" s="167"/>
      <c r="DL742" s="167"/>
      <c r="DM742" s="167"/>
      <c r="DN742" s="167"/>
      <c r="DO742" s="167"/>
      <c r="DP742" s="167"/>
      <c r="DQ742" s="167"/>
      <c r="DR742" s="167"/>
      <c r="DS742" s="167"/>
      <c r="DT742" s="167"/>
      <c r="DU742" s="167"/>
      <c r="DV742" s="167"/>
      <c r="DW742" s="167"/>
      <c r="DX742" s="167"/>
      <c r="DY742" s="167"/>
      <c r="DZ742" s="167"/>
      <c r="EA742" s="167"/>
      <c r="EB742" s="167"/>
      <c r="EC742" s="167"/>
      <c r="ED742" s="167"/>
      <c r="EE742" s="167"/>
      <c r="EF742" s="167"/>
      <c r="EG742" s="167"/>
      <c r="EH742" s="167"/>
      <c r="EI742" s="167"/>
      <c r="EJ742" s="167"/>
      <c r="EK742" s="167"/>
      <c r="EL742" s="167"/>
      <c r="EM742" s="167"/>
      <c r="EN742" s="167"/>
      <c r="EO742" s="167"/>
      <c r="EP742" s="167"/>
      <c r="EQ742" s="167"/>
      <c r="ER742" s="167"/>
      <c r="ES742" s="167"/>
      <c r="ET742" s="167"/>
      <c r="EU742" s="167"/>
      <c r="EV742" s="167"/>
      <c r="EW742" s="167"/>
      <c r="EX742" s="167"/>
      <c r="EY742" s="167"/>
      <c r="EZ742" s="167"/>
      <c r="FA742" s="167"/>
      <c r="FB742" s="167"/>
      <c r="FC742" s="167"/>
      <c r="FD742" s="167"/>
      <c r="FE742" s="167"/>
      <c r="FF742" s="167"/>
      <c r="FG742" s="167"/>
      <c r="FH742" s="167"/>
      <c r="FI742" s="167"/>
      <c r="FJ742" s="167"/>
      <c r="FK742" s="167"/>
      <c r="FL742" s="167"/>
      <c r="FM742" s="167"/>
      <c r="FN742" s="167"/>
      <c r="FO742" s="167"/>
      <c r="FP742" s="167"/>
      <c r="FQ742" s="167"/>
      <c r="FR742" s="167"/>
      <c r="FS742" s="167"/>
      <c r="FT742" s="167"/>
      <c r="FU742" s="167"/>
      <c r="FV742" s="167"/>
      <c r="FW742" s="167"/>
      <c r="FX742" s="167"/>
      <c r="FY742" s="167"/>
      <c r="FZ742" s="167"/>
      <c r="GA742" s="167"/>
      <c r="GB742" s="167"/>
      <c r="GC742" s="167"/>
      <c r="GD742" s="167"/>
      <c r="GE742" s="167"/>
      <c r="GF742" s="167"/>
      <c r="GG742" s="167"/>
      <c r="GH742" s="167"/>
      <c r="GI742" s="167"/>
      <c r="GJ742" s="167"/>
      <c r="GK742" s="167"/>
      <c r="GL742" s="167"/>
      <c r="GM742" s="167"/>
      <c r="GN742" s="167"/>
      <c r="GO742" s="167"/>
      <c r="GP742" s="167"/>
      <c r="GQ742" s="167"/>
      <c r="GR742" s="167"/>
      <c r="GS742" s="167"/>
      <c r="GT742" s="167"/>
      <c r="GU742" s="167"/>
      <c r="GV742" s="167"/>
      <c r="GW742" s="167"/>
      <c r="GX742" s="167"/>
      <c r="GY742" s="167"/>
      <c r="GZ742" s="167"/>
      <c r="HA742" s="167"/>
      <c r="HB742" s="167"/>
      <c r="HC742" s="167"/>
      <c r="HD742" s="167"/>
      <c r="HE742" s="167"/>
      <c r="HF742" s="167"/>
      <c r="HG742" s="167"/>
      <c r="HH742" s="167"/>
      <c r="HI742" s="167"/>
      <c r="HJ742" s="167"/>
      <c r="HK742" s="167"/>
      <c r="HL742" s="167"/>
      <c r="HM742" s="167"/>
      <c r="HN742" s="167"/>
      <c r="HO742" s="167"/>
      <c r="HP742" s="167"/>
      <c r="HQ742" s="167"/>
      <c r="HR742" s="167"/>
      <c r="HS742" s="167"/>
    </row>
    <row r="743" spans="1:227" s="2" customFormat="1" ht="23.05" customHeight="1" x14ac:dyDescent="0.4">
      <c r="A743" s="868" t="s">
        <v>38</v>
      </c>
      <c r="B743" s="868" t="s">
        <v>69</v>
      </c>
      <c r="C743" s="889" t="s">
        <v>72</v>
      </c>
      <c r="D743" s="16" t="s">
        <v>74</v>
      </c>
      <c r="E743" s="19" t="s">
        <v>1452</v>
      </c>
      <c r="F743" s="219"/>
      <c r="G743" s="124"/>
      <c r="H743" s="124"/>
      <c r="I743" s="124"/>
      <c r="J743" s="124"/>
      <c r="K743" s="177">
        <f>SUM(F743:J743)</f>
        <v>0</v>
      </c>
      <c r="L743" s="518">
        <v>100</v>
      </c>
      <c r="M743" s="667">
        <v>0</v>
      </c>
      <c r="N743" s="504">
        <f t="shared" si="248"/>
        <v>1</v>
      </c>
      <c r="O743" s="510"/>
      <c r="P743" s="177"/>
      <c r="Q743" s="58" t="s">
        <v>42</v>
      </c>
      <c r="R743" s="58"/>
      <c r="S743" s="719"/>
      <c r="T743" s="708"/>
      <c r="U743" s="58"/>
      <c r="V743" s="58"/>
      <c r="W743" s="58"/>
      <c r="X743" s="58"/>
      <c r="Y743" s="58"/>
      <c r="Z743" s="743"/>
      <c r="AA743" s="755"/>
      <c r="AB743" s="209"/>
      <c r="AC743" s="209"/>
      <c r="AD743" s="613"/>
      <c r="AE743" s="209"/>
      <c r="AF743" s="209"/>
      <c r="AG743" s="209"/>
      <c r="AH743" s="786">
        <f>K743</f>
        <v>0</v>
      </c>
      <c r="AI743" s="708"/>
      <c r="AJ743" s="708"/>
      <c r="AK743" s="708"/>
      <c r="AL743" s="792"/>
      <c r="AM743" s="177">
        <f>P743</f>
        <v>0</v>
      </c>
      <c r="AN743" s="177">
        <v>4.0000000000000001E-3</v>
      </c>
      <c r="AO743" s="177">
        <f>AVERAGE(AN743,AP743)</f>
        <v>4.0000000000000001E-3</v>
      </c>
      <c r="AP743" s="177">
        <v>4.0000000000000001E-3</v>
      </c>
      <c r="AQ743" s="178">
        <f>AM743</f>
        <v>0</v>
      </c>
      <c r="AR743" s="177">
        <v>4.0000000000000001E-3</v>
      </c>
      <c r="AS743" s="177">
        <f>AVERAGE(AR743,AT743)</f>
        <v>4.0000000000000001E-3</v>
      </c>
      <c r="AT743" s="177">
        <f>AVERAGE(AR743,AV743)</f>
        <v>4.0000000000000001E-3</v>
      </c>
      <c r="AU743" s="177"/>
      <c r="AV743" s="177">
        <v>4.0000000000000001E-3</v>
      </c>
      <c r="AW743" s="177"/>
      <c r="AX743" s="821">
        <v>0</v>
      </c>
      <c r="AY743" s="149"/>
      <c r="AZ743" s="149"/>
      <c r="BA743" s="149"/>
      <c r="BB743" s="149"/>
      <c r="BC743" s="90"/>
      <c r="BD743" s="90"/>
      <c r="BE743" s="90"/>
      <c r="BF743" s="90"/>
      <c r="BG743" s="90"/>
      <c r="BH743" s="90"/>
      <c r="BI743" s="90"/>
      <c r="BJ743" s="90"/>
      <c r="BK743" s="90"/>
      <c r="BL743" s="90"/>
      <c r="BM743" s="90"/>
      <c r="BN743" s="90"/>
      <c r="BO743" s="90"/>
      <c r="BP743" s="90"/>
      <c r="BQ743" s="90"/>
      <c r="BR743" s="90"/>
      <c r="BS743" s="90"/>
      <c r="BT743" s="90"/>
      <c r="BU743" s="90"/>
      <c r="BV743" s="90"/>
      <c r="BW743" s="90"/>
      <c r="BX743" s="90"/>
      <c r="BY743" s="90"/>
      <c r="BZ743" s="90"/>
      <c r="CA743" s="90"/>
      <c r="CB743" s="90"/>
      <c r="CC743" s="90"/>
      <c r="CD743" s="90"/>
      <c r="CE743" s="90"/>
      <c r="CF743" s="90"/>
      <c r="CG743" s="90"/>
      <c r="CH743" s="90"/>
      <c r="CI743" s="90"/>
      <c r="CJ743" s="90"/>
      <c r="CK743" s="90"/>
      <c r="CL743" s="90"/>
      <c r="CM743" s="90"/>
      <c r="CN743" s="90"/>
      <c r="CO743" s="90"/>
      <c r="CP743" s="90"/>
      <c r="CQ743" s="90"/>
      <c r="CR743" s="90"/>
      <c r="CS743" s="90"/>
      <c r="CT743" s="90"/>
      <c r="CU743" s="90"/>
      <c r="CV743" s="90"/>
      <c r="CW743" s="90"/>
      <c r="CX743" s="90"/>
      <c r="CY743" s="90"/>
      <c r="CZ743" s="90"/>
      <c r="DA743" s="90"/>
      <c r="DB743" s="90"/>
      <c r="DC743" s="90"/>
      <c r="DD743" s="90"/>
      <c r="DE743" s="90"/>
      <c r="DF743" s="90"/>
      <c r="DG743" s="90"/>
      <c r="DH743" s="90"/>
      <c r="DI743" s="90"/>
      <c r="DJ743" s="90"/>
      <c r="DK743" s="90"/>
      <c r="DL743" s="90"/>
      <c r="DM743" s="90"/>
      <c r="DN743" s="90"/>
      <c r="DO743" s="90"/>
      <c r="DP743" s="90"/>
      <c r="DQ743" s="90"/>
      <c r="DR743" s="90"/>
      <c r="DS743" s="90"/>
      <c r="DT743" s="90"/>
      <c r="DU743" s="90"/>
      <c r="DV743" s="90"/>
      <c r="DW743" s="90"/>
      <c r="DX743" s="90"/>
      <c r="DY743" s="90"/>
      <c r="DZ743" s="90"/>
      <c r="EA743" s="90"/>
      <c r="EB743" s="90"/>
      <c r="EC743" s="90"/>
      <c r="ED743" s="90"/>
      <c r="EE743" s="90"/>
      <c r="EF743" s="90"/>
      <c r="EG743" s="90"/>
      <c r="EH743" s="90"/>
      <c r="EI743" s="90"/>
      <c r="EJ743" s="90"/>
      <c r="EK743" s="90"/>
      <c r="EL743" s="90"/>
      <c r="EM743" s="90"/>
      <c r="EN743" s="90"/>
      <c r="EO743" s="90"/>
      <c r="EP743" s="90"/>
      <c r="EQ743" s="90"/>
      <c r="ER743" s="90"/>
      <c r="ES743" s="90"/>
      <c r="ET743" s="90"/>
      <c r="EU743" s="90"/>
      <c r="EV743" s="90"/>
      <c r="EW743" s="90"/>
      <c r="EX743" s="90"/>
      <c r="EY743" s="90"/>
      <c r="EZ743" s="90"/>
      <c r="FA743" s="90"/>
      <c r="FB743" s="90"/>
      <c r="FC743" s="90"/>
      <c r="FD743" s="90"/>
      <c r="FE743" s="90"/>
      <c r="FF743" s="90"/>
      <c r="FG743" s="90"/>
      <c r="FH743" s="90"/>
      <c r="FI743" s="90"/>
      <c r="FJ743" s="90"/>
      <c r="FK743" s="90"/>
      <c r="FL743" s="90"/>
      <c r="FM743" s="90"/>
      <c r="FN743" s="90"/>
      <c r="FO743" s="90"/>
      <c r="FP743" s="90"/>
      <c r="FQ743" s="90"/>
      <c r="FR743" s="90"/>
      <c r="FS743" s="90"/>
      <c r="FT743" s="90"/>
      <c r="FU743" s="90"/>
      <c r="FV743" s="90"/>
      <c r="FW743" s="90"/>
      <c r="FX743" s="90"/>
      <c r="FY743" s="90"/>
      <c r="FZ743" s="90"/>
      <c r="GA743" s="90"/>
      <c r="GB743" s="90"/>
      <c r="GC743" s="90"/>
      <c r="GD743" s="90"/>
      <c r="GE743" s="90"/>
      <c r="GF743" s="90"/>
      <c r="GG743" s="90"/>
      <c r="GH743" s="90"/>
      <c r="GI743" s="90"/>
      <c r="GJ743" s="90"/>
      <c r="GK743" s="90"/>
      <c r="GL743" s="90"/>
      <c r="GM743" s="90"/>
      <c r="GN743" s="90"/>
      <c r="GO743" s="90"/>
      <c r="GP743" s="90"/>
      <c r="GQ743" s="90"/>
      <c r="GR743" s="90"/>
      <c r="GS743" s="90"/>
      <c r="GT743" s="90"/>
      <c r="GU743" s="90"/>
      <c r="GV743" s="90"/>
      <c r="GW743" s="90"/>
      <c r="GX743" s="90"/>
      <c r="GY743" s="90"/>
      <c r="GZ743" s="90"/>
      <c r="HA743" s="90"/>
      <c r="HB743" s="90"/>
      <c r="HC743" s="90"/>
      <c r="HD743" s="90"/>
      <c r="HE743" s="90"/>
      <c r="HF743" s="90"/>
      <c r="HG743" s="90"/>
      <c r="HH743" s="90"/>
      <c r="HI743" s="90"/>
      <c r="HJ743" s="90"/>
      <c r="HK743" s="90"/>
      <c r="HL743" s="90"/>
      <c r="HM743" s="90"/>
      <c r="HN743" s="90"/>
      <c r="HO743" s="90"/>
      <c r="HP743" s="90"/>
      <c r="HQ743" s="90"/>
      <c r="HR743" s="90"/>
      <c r="HS743" s="90"/>
    </row>
    <row r="744" spans="1:227" s="2" customFormat="1" ht="17.05" customHeight="1" x14ac:dyDescent="0.4">
      <c r="A744" s="868" t="s">
        <v>38</v>
      </c>
      <c r="B744" s="868" t="s">
        <v>69</v>
      </c>
      <c r="C744" s="889" t="s">
        <v>72</v>
      </c>
      <c r="D744" s="16" t="s">
        <v>75</v>
      </c>
      <c r="E744" s="19"/>
      <c r="F744" s="219">
        <v>3.1E-2</v>
      </c>
      <c r="G744" s="124"/>
      <c r="H744" s="124"/>
      <c r="I744" s="124"/>
      <c r="J744" s="124"/>
      <c r="K744" s="177">
        <f>SUM(F744:J744)</f>
        <v>3.1E-2</v>
      </c>
      <c r="L744" s="518">
        <f>IF(K744&gt;0,IF(ISNUMBER(F744),F744,0)/K744*100,"")</f>
        <v>100</v>
      </c>
      <c r="M744" s="667">
        <f>IF(K744&gt;0,(IF(ISNUMBER(G744),G744,0)+IF(ISNUMBER(H744),H744,0))/K744*100,"")</f>
        <v>0</v>
      </c>
      <c r="N744" s="504">
        <f t="shared" si="248"/>
        <v>2</v>
      </c>
      <c r="O744" s="510"/>
      <c r="P744" s="177">
        <f>[1]JH_2015!L30/1000000</f>
        <v>5.5832700000000006E-2</v>
      </c>
      <c r="Q744" s="58" t="s">
        <v>42</v>
      </c>
      <c r="R744" s="58"/>
      <c r="S744" s="716">
        <f>+T744/P744</f>
        <v>0.50228629459080421</v>
      </c>
      <c r="T744" s="708">
        <f>[1]JH_2015!V30/1000000</f>
        <v>2.8043999999999999E-2</v>
      </c>
      <c r="U744" s="58">
        <v>74.14</v>
      </c>
      <c r="V744" s="58">
        <v>56.1</v>
      </c>
      <c r="W744" s="58"/>
      <c r="X744" s="58"/>
      <c r="Y744" s="58"/>
      <c r="Z744" s="743">
        <v>584</v>
      </c>
      <c r="AA744" s="755">
        <f>P744/Z744*1000000/365*1000</f>
        <v>261.92859823606682</v>
      </c>
      <c r="AB744" s="209"/>
      <c r="AC744" s="209"/>
      <c r="AD744" s="613"/>
      <c r="AE744" s="209"/>
      <c r="AF744" s="209"/>
      <c r="AG744" s="209"/>
      <c r="AH744" s="786">
        <f>K744</f>
        <v>3.1E-2</v>
      </c>
      <c r="AI744" s="708"/>
      <c r="AJ744" s="708"/>
      <c r="AK744" s="708"/>
      <c r="AL744" s="792"/>
      <c r="AM744" s="177">
        <f>P744</f>
        <v>5.5832700000000006E-2</v>
      </c>
      <c r="AN744" s="179">
        <v>0.05</v>
      </c>
      <c r="AO744" s="177">
        <f>AVERAGE(AN744,AP744)</f>
        <v>0.05</v>
      </c>
      <c r="AP744" s="177">
        <v>0.05</v>
      </c>
      <c r="AQ744" s="178">
        <f>AM744</f>
        <v>5.5832700000000006E-2</v>
      </c>
      <c r="AR744" s="179">
        <v>0.05</v>
      </c>
      <c r="AS744" s="177">
        <f>AVERAGE(AR744,AT744)</f>
        <v>0.05</v>
      </c>
      <c r="AT744" s="177">
        <f>AVERAGE(AR744,AV744)</f>
        <v>0.05</v>
      </c>
      <c r="AU744" s="177"/>
      <c r="AV744" s="177">
        <v>0.05</v>
      </c>
      <c r="AW744" s="177"/>
      <c r="AX744" s="546">
        <v>-7.0000000000000001E-3</v>
      </c>
      <c r="AY744" s="149"/>
      <c r="AZ744" s="149"/>
      <c r="BA744" s="149"/>
      <c r="BB744" s="149"/>
      <c r="BC744" s="90"/>
      <c r="BD744" s="90"/>
      <c r="BE744" s="90"/>
      <c r="BF744" s="90"/>
      <c r="BG744" s="90"/>
      <c r="BH744" s="90"/>
      <c r="BI744" s="90"/>
      <c r="BJ744" s="90"/>
      <c r="BK744" s="90"/>
      <c r="BL744" s="90"/>
      <c r="BM744" s="90"/>
      <c r="BN744" s="90"/>
      <c r="BO744" s="90"/>
      <c r="BP744" s="90"/>
      <c r="BQ744" s="90"/>
      <c r="BR744" s="90"/>
      <c r="BS744" s="90"/>
      <c r="BT744" s="90"/>
      <c r="BU744" s="90"/>
      <c r="BV744" s="90"/>
      <c r="BW744" s="90"/>
      <c r="BX744" s="90"/>
      <c r="BY744" s="90"/>
      <c r="BZ744" s="90"/>
      <c r="CA744" s="90"/>
      <c r="CB744" s="90"/>
      <c r="CC744" s="90"/>
      <c r="CD744" s="90"/>
      <c r="CE744" s="90"/>
      <c r="CF744" s="90"/>
      <c r="CG744" s="90"/>
      <c r="CH744" s="90"/>
      <c r="CI744" s="90"/>
      <c r="CJ744" s="90"/>
      <c r="CK744" s="90"/>
      <c r="CL744" s="90"/>
      <c r="CM744" s="90"/>
      <c r="CN744" s="90"/>
      <c r="CO744" s="90"/>
      <c r="CP744" s="90"/>
      <c r="CQ744" s="90"/>
      <c r="CR744" s="90"/>
      <c r="CS744" s="90"/>
      <c r="CT744" s="90"/>
      <c r="CU744" s="90"/>
      <c r="CV744" s="90"/>
      <c r="CW744" s="90"/>
      <c r="CX744" s="90"/>
      <c r="CY744" s="90"/>
      <c r="CZ744" s="90"/>
      <c r="DA744" s="90"/>
      <c r="DB744" s="90"/>
      <c r="DC744" s="90"/>
      <c r="DD744" s="90"/>
      <c r="DE744" s="90"/>
      <c r="DF744" s="90"/>
      <c r="DG744" s="90"/>
      <c r="DH744" s="90"/>
      <c r="DI744" s="90"/>
      <c r="DJ744" s="90"/>
      <c r="DK744" s="90"/>
      <c r="DL744" s="90"/>
      <c r="DM744" s="90"/>
      <c r="DN744" s="90"/>
      <c r="DO744" s="90"/>
      <c r="DP744" s="90"/>
      <c r="DQ744" s="90"/>
      <c r="DR744" s="90"/>
      <c r="DS744" s="90"/>
      <c r="DT744" s="90"/>
      <c r="DU744" s="90"/>
      <c r="DV744" s="90"/>
      <c r="DW744" s="90"/>
      <c r="DX744" s="90"/>
      <c r="DY744" s="90"/>
      <c r="DZ744" s="90"/>
      <c r="EA744" s="90"/>
      <c r="EB744" s="90"/>
      <c r="EC744" s="90"/>
      <c r="ED744" s="90"/>
      <c r="EE744" s="90"/>
      <c r="EF744" s="90"/>
      <c r="EG744" s="90"/>
      <c r="EH744" s="90"/>
      <c r="EI744" s="90"/>
      <c r="EJ744" s="90"/>
      <c r="EK744" s="90"/>
      <c r="EL744" s="90"/>
      <c r="EM744" s="90"/>
      <c r="EN744" s="90"/>
      <c r="EO744" s="90"/>
      <c r="EP744" s="90"/>
      <c r="EQ744" s="90"/>
      <c r="ER744" s="90"/>
      <c r="ES744" s="90"/>
      <c r="ET744" s="90"/>
      <c r="EU744" s="90"/>
      <c r="EV744" s="90"/>
      <c r="EW744" s="90"/>
      <c r="EX744" s="90"/>
      <c r="EY744" s="90"/>
      <c r="EZ744" s="90"/>
      <c r="FA744" s="90"/>
      <c r="FB744" s="90"/>
      <c r="FC744" s="90"/>
      <c r="FD744" s="90"/>
      <c r="FE744" s="90"/>
      <c r="FF744" s="90"/>
      <c r="FG744" s="90"/>
      <c r="FH744" s="90"/>
      <c r="FI744" s="90"/>
      <c r="FJ744" s="90"/>
      <c r="FK744" s="90"/>
      <c r="FL744" s="90"/>
      <c r="FM744" s="90"/>
      <c r="FN744" s="90"/>
      <c r="FO744" s="90"/>
      <c r="FP744" s="90"/>
      <c r="FQ744" s="90"/>
      <c r="FR744" s="90"/>
      <c r="FS744" s="90"/>
      <c r="FT744" s="90"/>
      <c r="FU744" s="90"/>
      <c r="FV744" s="90"/>
      <c r="FW744" s="90"/>
      <c r="FX744" s="90"/>
      <c r="FY744" s="90"/>
      <c r="FZ744" s="90"/>
      <c r="GA744" s="90"/>
      <c r="GB744" s="90"/>
      <c r="GC744" s="90"/>
      <c r="GD744" s="90"/>
      <c r="GE744" s="90"/>
      <c r="GF744" s="90"/>
      <c r="GG744" s="90"/>
      <c r="GH744" s="90"/>
      <c r="GI744" s="90"/>
      <c r="GJ744" s="90"/>
      <c r="GK744" s="90"/>
      <c r="GL744" s="90"/>
      <c r="GM744" s="90"/>
      <c r="GN744" s="90"/>
      <c r="GO744" s="90"/>
      <c r="GP744" s="90"/>
      <c r="GQ744" s="90"/>
      <c r="GR744" s="90"/>
      <c r="GS744" s="90"/>
      <c r="GT744" s="90"/>
      <c r="GU744" s="90"/>
      <c r="GV744" s="90"/>
      <c r="GW744" s="90"/>
      <c r="GX744" s="90"/>
      <c r="GY744" s="90"/>
      <c r="GZ744" s="90"/>
      <c r="HA744" s="90"/>
      <c r="HB744" s="90"/>
      <c r="HC744" s="90"/>
      <c r="HD744" s="90"/>
      <c r="HE744" s="90"/>
      <c r="HF744" s="90"/>
      <c r="HG744" s="90"/>
      <c r="HH744" s="90"/>
      <c r="HI744" s="90"/>
      <c r="HJ744" s="90"/>
      <c r="HK744" s="90"/>
      <c r="HL744" s="90"/>
      <c r="HM744" s="90"/>
      <c r="HN744" s="90"/>
      <c r="HO744" s="90"/>
      <c r="HP744" s="90"/>
      <c r="HQ744" s="90"/>
      <c r="HR744" s="90"/>
      <c r="HS744" s="90"/>
    </row>
    <row r="745" spans="1:227" s="2" customFormat="1" ht="17.05" customHeight="1" x14ac:dyDescent="0.4">
      <c r="A745" s="868" t="s">
        <v>38</v>
      </c>
      <c r="B745" s="868" t="s">
        <v>69</v>
      </c>
      <c r="C745" s="889" t="s">
        <v>72</v>
      </c>
      <c r="D745" s="57" t="s">
        <v>73</v>
      </c>
      <c r="E745" s="58"/>
      <c r="F745" s="178">
        <v>9.5000000000000001E-2</v>
      </c>
      <c r="G745" s="177"/>
      <c r="H745" s="177"/>
      <c r="I745" s="177"/>
      <c r="J745" s="177"/>
      <c r="K745" s="177">
        <f>SUM(F745:J745)</f>
        <v>9.5000000000000001E-2</v>
      </c>
      <c r="L745" s="518">
        <f>IF(K745&gt;0,IF(ISNUMBER(F745),F745,0)/K745*100,"")</f>
        <v>100</v>
      </c>
      <c r="M745" s="667">
        <f>IF(K745&gt;0,(IF(ISNUMBER(G745),G745,0)+IF(ISNUMBER(H745),H745,0))/K745*100,"")</f>
        <v>0</v>
      </c>
      <c r="N745" s="504">
        <f t="shared" si="248"/>
        <v>2</v>
      </c>
      <c r="O745" s="510"/>
      <c r="P745" s="177">
        <f>[1]JH_2015!L29/1000000</f>
        <v>9.5395300000000002E-2</v>
      </c>
      <c r="Q745" s="58" t="s">
        <v>42</v>
      </c>
      <c r="R745" s="58"/>
      <c r="S745" s="716">
        <f>+T745/P745</f>
        <v>0.17233553435022481</v>
      </c>
      <c r="T745" s="708">
        <f>[1]JH_2015!V29/1000000</f>
        <v>1.644E-2</v>
      </c>
      <c r="U745" s="58">
        <v>68.989999999999995</v>
      </c>
      <c r="V745" s="58">
        <v>60.1</v>
      </c>
      <c r="W745" s="58"/>
      <c r="X745" s="58"/>
      <c r="Y745" s="58"/>
      <c r="Z745" s="743">
        <v>2727</v>
      </c>
      <c r="AA745" s="755">
        <f>P745/Z745*1000000/365*1000</f>
        <v>95.84047902507146</v>
      </c>
      <c r="AB745" s="174"/>
      <c r="AC745" s="174"/>
      <c r="AD745" s="364"/>
      <c r="AE745" s="174"/>
      <c r="AF745" s="174"/>
      <c r="AG745" s="174"/>
      <c r="AH745" s="786">
        <f>K745</f>
        <v>9.5000000000000001E-2</v>
      </c>
      <c r="AI745" s="708"/>
      <c r="AJ745" s="708"/>
      <c r="AK745" s="708"/>
      <c r="AL745" s="792"/>
      <c r="AM745" s="177">
        <f>P745</f>
        <v>9.5395300000000002E-2</v>
      </c>
      <c r="AN745" s="179">
        <v>9.6000000000000002E-2</v>
      </c>
      <c r="AO745" s="177">
        <f>AVERAGE(AN745,AP745)</f>
        <v>0.10150000000000001</v>
      </c>
      <c r="AP745" s="179">
        <v>0.107</v>
      </c>
      <c r="AQ745" s="178">
        <f>AM745</f>
        <v>9.5395300000000002E-2</v>
      </c>
      <c r="AR745" s="179">
        <v>0.106</v>
      </c>
      <c r="AS745" s="177">
        <f>AVERAGE(AR745,AT745)</f>
        <v>0.11499999999999999</v>
      </c>
      <c r="AT745" s="177">
        <v>0.124</v>
      </c>
      <c r="AU745" s="177"/>
      <c r="AV745" s="179">
        <v>0.125</v>
      </c>
      <c r="AW745" s="179"/>
      <c r="AX745" s="547">
        <v>-0.03</v>
      </c>
      <c r="AY745" s="149"/>
      <c r="AZ745" s="149"/>
      <c r="BA745" s="149"/>
      <c r="BB745" s="149"/>
      <c r="BC745" t="s">
        <v>1484</v>
      </c>
      <c r="BD745" s="90" t="s">
        <v>1780</v>
      </c>
      <c r="BE745" s="90"/>
      <c r="BF745" s="90"/>
      <c r="BG745" s="90"/>
      <c r="BH745" s="90"/>
      <c r="BI745" s="90"/>
      <c r="BJ745" s="90"/>
      <c r="BK745" s="90"/>
      <c r="BL745" s="90"/>
      <c r="BM745" s="90"/>
      <c r="BN745" s="90"/>
      <c r="BO745" s="90"/>
      <c r="BP745" s="90"/>
      <c r="BQ745" s="90"/>
      <c r="BR745" s="90"/>
      <c r="BS745" s="90"/>
      <c r="BT745" s="90"/>
      <c r="BU745" s="90"/>
      <c r="BV745" s="90"/>
      <c r="BW745" s="90"/>
      <c r="BX745" s="90"/>
      <c r="BY745" s="90"/>
      <c r="BZ745" s="90"/>
      <c r="CA745" s="90"/>
      <c r="CB745" s="90"/>
      <c r="CC745" s="90"/>
      <c r="CD745" s="90"/>
      <c r="CE745" s="90"/>
      <c r="CF745" s="90"/>
      <c r="CG745" s="90"/>
      <c r="CH745" s="90"/>
      <c r="CI745" s="90"/>
      <c r="CJ745" s="90"/>
      <c r="CK745" s="90"/>
      <c r="CL745" s="90"/>
      <c r="CM745" s="90"/>
      <c r="CN745" s="90"/>
      <c r="CO745" s="90"/>
      <c r="CP745" s="90"/>
      <c r="CQ745" s="90"/>
      <c r="CR745" s="90"/>
      <c r="CS745" s="90"/>
      <c r="CT745" s="90"/>
      <c r="CU745" s="90"/>
      <c r="CV745" s="90"/>
      <c r="CW745" s="90"/>
      <c r="CX745" s="90"/>
      <c r="CY745" s="90"/>
      <c r="CZ745" s="90"/>
      <c r="DA745" s="90"/>
      <c r="DB745" s="90"/>
      <c r="DC745" s="90"/>
      <c r="DD745" s="90"/>
      <c r="DE745" s="90"/>
      <c r="DF745" s="90"/>
      <c r="DG745" s="90"/>
      <c r="DH745" s="90"/>
      <c r="DI745" s="90"/>
      <c r="DJ745" s="90"/>
      <c r="DK745" s="90"/>
      <c r="DL745" s="90"/>
      <c r="DM745" s="90"/>
      <c r="DN745" s="90"/>
      <c r="DO745" s="90"/>
      <c r="DP745" s="90"/>
      <c r="DQ745" s="90"/>
      <c r="DR745" s="90"/>
      <c r="DS745" s="90"/>
      <c r="DT745" s="90"/>
      <c r="DU745" s="90"/>
      <c r="DV745" s="90"/>
      <c r="DW745" s="90"/>
      <c r="DX745" s="90"/>
      <c r="DY745" s="90"/>
      <c r="DZ745" s="90"/>
      <c r="EA745" s="90"/>
      <c r="EB745" s="90"/>
      <c r="EC745" s="90"/>
      <c r="ED745" s="90"/>
      <c r="EE745" s="90"/>
      <c r="EF745" s="90"/>
      <c r="EG745" s="90"/>
      <c r="EH745" s="90"/>
      <c r="EI745" s="90"/>
      <c r="EJ745" s="90"/>
      <c r="EK745" s="90"/>
      <c r="EL745" s="90"/>
      <c r="EM745" s="90"/>
      <c r="EN745" s="90"/>
      <c r="EO745" s="90"/>
      <c r="EP745" s="90"/>
      <c r="EQ745" s="90"/>
      <c r="ER745" s="90"/>
      <c r="ES745" s="90"/>
      <c r="ET745" s="90"/>
      <c r="EU745" s="90"/>
      <c r="EV745" s="90"/>
      <c r="EW745" s="90"/>
      <c r="EX745" s="90"/>
      <c r="EY745" s="90"/>
      <c r="EZ745" s="90"/>
      <c r="FA745" s="90"/>
      <c r="FB745" s="90"/>
      <c r="FC745" s="90"/>
      <c r="FD745" s="90"/>
      <c r="FE745" s="90"/>
      <c r="FF745" s="90"/>
      <c r="FG745" s="90"/>
      <c r="FH745" s="90"/>
      <c r="FI745" s="90"/>
      <c r="FJ745" s="90"/>
      <c r="FK745" s="90"/>
      <c r="FL745" s="90"/>
      <c r="FM745" s="90"/>
      <c r="FN745" s="90"/>
      <c r="FO745" s="90"/>
      <c r="FP745" s="90"/>
      <c r="FQ745" s="90"/>
      <c r="FR745" s="90"/>
      <c r="FS745" s="90"/>
      <c r="FT745" s="90"/>
      <c r="FU745" s="90"/>
      <c r="FV745" s="90"/>
      <c r="FW745" s="90"/>
      <c r="FX745" s="90"/>
      <c r="FY745" s="90"/>
      <c r="FZ745" s="90"/>
      <c r="GA745" s="90"/>
      <c r="GB745" s="90"/>
      <c r="GC745" s="90"/>
      <c r="GD745" s="90"/>
      <c r="GE745" s="90"/>
      <c r="GF745" s="90"/>
      <c r="GG745" s="90"/>
      <c r="GH745" s="90"/>
      <c r="GI745" s="90"/>
      <c r="GJ745" s="90"/>
      <c r="GK745" s="90"/>
      <c r="GL745" s="90"/>
      <c r="GM745" s="90"/>
      <c r="GN745" s="90"/>
      <c r="GO745" s="90"/>
      <c r="GP745" s="90"/>
      <c r="GQ745" s="90"/>
      <c r="GR745" s="90"/>
      <c r="GS745" s="90"/>
      <c r="GT745" s="90"/>
      <c r="GU745" s="90"/>
      <c r="GV745" s="90"/>
      <c r="GW745" s="90"/>
      <c r="GX745" s="90"/>
      <c r="GY745" s="90"/>
      <c r="GZ745" s="90"/>
      <c r="HA745" s="90"/>
      <c r="HB745" s="90"/>
      <c r="HC745" s="90"/>
      <c r="HD745" s="90"/>
      <c r="HE745" s="90"/>
      <c r="HF745" s="90"/>
      <c r="HG745" s="90"/>
      <c r="HH745" s="90"/>
      <c r="HI745" s="90"/>
      <c r="HJ745" s="90"/>
      <c r="HK745" s="90"/>
      <c r="HL745" s="90"/>
      <c r="HM745" s="90"/>
      <c r="HN745" s="90"/>
      <c r="HO745" s="90"/>
      <c r="HP745" s="90"/>
      <c r="HQ745" s="90"/>
      <c r="HR745" s="90"/>
      <c r="HS745" s="90"/>
    </row>
    <row r="746" spans="1:227" s="2" customFormat="1" ht="17.05" customHeight="1" x14ac:dyDescent="0.4">
      <c r="A746" s="868" t="s">
        <v>38</v>
      </c>
      <c r="B746" s="868" t="s">
        <v>69</v>
      </c>
      <c r="C746" s="889" t="s">
        <v>72</v>
      </c>
      <c r="D746" s="16" t="s">
        <v>72</v>
      </c>
      <c r="E746" s="19"/>
      <c r="F746" s="219">
        <v>0.22900000000000001</v>
      </c>
      <c r="G746" s="124"/>
      <c r="H746" s="124">
        <v>0.47099999999999997</v>
      </c>
      <c r="I746" s="124"/>
      <c r="J746" s="124"/>
      <c r="K746" s="177">
        <f>SUM(F746:J746)</f>
        <v>0.7</v>
      </c>
      <c r="L746" s="518">
        <f>IF(K746&gt;0,IF(ISNUMBER(F746),F746,0)/K746*100,"")</f>
        <v>32.714285714285715</v>
      </c>
      <c r="M746" s="667">
        <f>IF(K746&gt;0,(IF(ISNUMBER(G746),G746,0)+IF(ISNUMBER(H746),H746,0))/K746*100,"")</f>
        <v>67.285714285714278</v>
      </c>
      <c r="N746" s="504">
        <f t="shared" si="248"/>
        <v>2</v>
      </c>
      <c r="O746" s="510"/>
      <c r="P746" s="177">
        <f>[1]JH_2015!L31/1000000</f>
        <v>0.78789260000000005</v>
      </c>
      <c r="Q746" s="170" t="s">
        <v>42</v>
      </c>
      <c r="R746" s="170"/>
      <c r="S746" s="716">
        <f>+T746/P746</f>
        <v>0.28596664063096922</v>
      </c>
      <c r="T746" s="708">
        <f>[1]JH_2015!V31/1000000</f>
        <v>0.22531100000000001</v>
      </c>
      <c r="U746" s="170">
        <v>68.86</v>
      </c>
      <c r="V746" s="170">
        <v>72.5</v>
      </c>
      <c r="W746" s="170"/>
      <c r="X746" s="170"/>
      <c r="Y746" s="170"/>
      <c r="Z746" s="746">
        <v>7054</v>
      </c>
      <c r="AA746" s="755">
        <f>P746/Z746*1000000/365*1000</f>
        <v>306.01217224464125</v>
      </c>
      <c r="AB746" s="202"/>
      <c r="AC746" s="202"/>
      <c r="AD746" s="170"/>
      <c r="AE746" s="202"/>
      <c r="AF746" s="202"/>
      <c r="AG746" s="202"/>
      <c r="AH746" s="786">
        <f>K746</f>
        <v>0.7</v>
      </c>
      <c r="AI746" s="708"/>
      <c r="AJ746" s="708"/>
      <c r="AK746" s="708"/>
      <c r="AL746" s="792"/>
      <c r="AM746" s="177">
        <f>P746</f>
        <v>0.78789260000000005</v>
      </c>
      <c r="AN746" s="177">
        <v>0.59</v>
      </c>
      <c r="AO746" s="177">
        <f>AVERAGE(AN746,AP746)</f>
        <v>0.59</v>
      </c>
      <c r="AP746" s="177">
        <v>0.59</v>
      </c>
      <c r="AQ746" s="178">
        <f>AM746</f>
        <v>0.78789260000000005</v>
      </c>
      <c r="AR746" s="177">
        <v>0.59</v>
      </c>
      <c r="AS746" s="177">
        <f>AVERAGE(AR746,AT746)</f>
        <v>0.59</v>
      </c>
      <c r="AT746" s="177">
        <f>AVERAGE(AR746,AV746)</f>
        <v>0.59</v>
      </c>
      <c r="AU746" s="177"/>
      <c r="AV746" s="177">
        <v>0.59</v>
      </c>
      <c r="AW746" s="177"/>
      <c r="AX746" s="821">
        <v>0.187</v>
      </c>
      <c r="AY746" s="42"/>
      <c r="AZ746" s="42"/>
      <c r="BA746" s="42"/>
      <c r="BB746" s="42"/>
      <c r="BC746" s="16" t="s">
        <v>72</v>
      </c>
      <c r="BD746" s="16" t="s">
        <v>72</v>
      </c>
      <c r="BE746" s="90"/>
      <c r="BF746" s="90"/>
      <c r="BG746" s="90"/>
      <c r="BH746" s="90"/>
      <c r="BI746" s="90"/>
      <c r="BJ746" s="90"/>
      <c r="BK746" s="90"/>
      <c r="BL746" s="90"/>
      <c r="BM746" s="90"/>
      <c r="BN746" s="90"/>
      <c r="BO746" s="90"/>
      <c r="BP746" s="90"/>
      <c r="BQ746" s="90"/>
      <c r="BR746" s="90"/>
      <c r="BS746" s="90"/>
      <c r="BT746" s="90"/>
      <c r="BU746" s="90"/>
      <c r="BV746" s="90"/>
      <c r="BW746" s="90"/>
      <c r="BX746" s="90"/>
      <c r="BY746" s="90"/>
      <c r="BZ746" s="90"/>
      <c r="CA746" s="90"/>
      <c r="CB746" s="90"/>
      <c r="CC746" s="90"/>
      <c r="CD746" s="90"/>
      <c r="CE746" s="90"/>
      <c r="CF746" s="90"/>
      <c r="CG746" s="90"/>
      <c r="CH746" s="90"/>
      <c r="CI746" s="90"/>
      <c r="CJ746" s="90"/>
      <c r="CK746" s="90"/>
      <c r="CL746" s="90"/>
      <c r="CM746" s="90"/>
      <c r="CN746" s="90"/>
      <c r="CO746" s="90"/>
      <c r="CP746" s="90"/>
      <c r="CQ746" s="90"/>
      <c r="CR746" s="90"/>
      <c r="CS746" s="90"/>
      <c r="CT746" s="90"/>
      <c r="CU746" s="90"/>
      <c r="CV746" s="90"/>
      <c r="CW746" s="90"/>
      <c r="CX746" s="90"/>
      <c r="CY746" s="90"/>
      <c r="CZ746" s="90"/>
      <c r="DA746" s="90"/>
      <c r="DB746" s="90"/>
      <c r="DC746" s="90"/>
      <c r="DD746" s="90"/>
      <c r="DE746" s="90"/>
      <c r="DF746" s="90"/>
      <c r="DG746" s="90"/>
      <c r="DH746" s="90"/>
      <c r="DI746" s="90"/>
      <c r="DJ746" s="90"/>
      <c r="DK746" s="90"/>
      <c r="DL746" s="90"/>
      <c r="DM746" s="90"/>
      <c r="DN746" s="90"/>
      <c r="DO746" s="90"/>
      <c r="DP746" s="90"/>
      <c r="DQ746" s="90"/>
      <c r="DR746" s="90"/>
      <c r="DS746" s="90"/>
      <c r="DT746" s="90"/>
      <c r="DU746" s="90"/>
      <c r="DV746" s="90"/>
      <c r="DW746" s="90"/>
      <c r="DX746" s="90"/>
      <c r="DY746" s="90"/>
      <c r="DZ746" s="90"/>
      <c r="EA746" s="90"/>
      <c r="EB746" s="90"/>
      <c r="EC746" s="90"/>
      <c r="ED746" s="90"/>
      <c r="EE746" s="90"/>
      <c r="EF746" s="90"/>
      <c r="EG746" s="90"/>
      <c r="EH746" s="90"/>
      <c r="EI746" s="90"/>
      <c r="EJ746" s="90"/>
      <c r="EK746" s="90"/>
      <c r="EL746" s="90"/>
      <c r="EM746" s="90"/>
      <c r="EN746" s="90"/>
      <c r="EO746" s="90"/>
      <c r="EP746" s="90"/>
      <c r="EQ746" s="90"/>
      <c r="ER746" s="90"/>
      <c r="ES746" s="90"/>
      <c r="ET746" s="90"/>
      <c r="EU746" s="90"/>
      <c r="EV746" s="90"/>
      <c r="EW746" s="90"/>
      <c r="EX746" s="90"/>
      <c r="EY746" s="90"/>
      <c r="EZ746" s="90"/>
      <c r="FA746" s="90"/>
      <c r="FB746" s="90"/>
      <c r="FC746" s="90"/>
      <c r="FD746" s="90"/>
      <c r="FE746" s="90"/>
      <c r="FF746" s="90"/>
      <c r="FG746" s="90"/>
      <c r="FH746" s="90"/>
      <c r="FI746" s="90"/>
      <c r="FJ746" s="90"/>
      <c r="FK746" s="90"/>
      <c r="FL746" s="90"/>
      <c r="FM746" s="90"/>
      <c r="FN746" s="90"/>
      <c r="FO746" s="90"/>
      <c r="FP746" s="90"/>
      <c r="FQ746" s="90"/>
      <c r="FR746" s="90"/>
      <c r="FS746" s="90"/>
      <c r="FT746" s="90"/>
      <c r="FU746" s="90"/>
      <c r="FV746" s="90"/>
      <c r="FW746" s="90"/>
      <c r="FX746" s="90"/>
      <c r="FY746" s="90"/>
      <c r="FZ746" s="90"/>
      <c r="GA746" s="90"/>
      <c r="GB746" s="90"/>
      <c r="GC746" s="90"/>
      <c r="GD746" s="90"/>
      <c r="GE746" s="90"/>
      <c r="GF746" s="90"/>
      <c r="GG746" s="90"/>
      <c r="GH746" s="90"/>
      <c r="GI746" s="90"/>
      <c r="GJ746" s="90"/>
      <c r="GK746" s="90"/>
      <c r="GL746" s="90"/>
      <c r="GM746" s="90"/>
      <c r="GN746" s="90"/>
      <c r="GO746" s="90"/>
      <c r="GP746" s="90"/>
      <c r="GQ746" s="90"/>
      <c r="GR746" s="90"/>
      <c r="GS746" s="90"/>
      <c r="GT746" s="90"/>
      <c r="GU746" s="90"/>
      <c r="GV746" s="90"/>
      <c r="GW746" s="90"/>
      <c r="GX746" s="90"/>
      <c r="GY746" s="90"/>
      <c r="GZ746" s="90"/>
      <c r="HA746" s="90"/>
      <c r="HB746" s="90"/>
      <c r="HC746" s="90"/>
      <c r="HD746" s="90"/>
      <c r="HE746" s="90"/>
      <c r="HF746" s="90"/>
      <c r="HG746" s="90"/>
      <c r="HH746" s="90"/>
      <c r="HI746" s="90"/>
      <c r="HJ746" s="90"/>
      <c r="HK746" s="90"/>
      <c r="HL746" s="90"/>
      <c r="HM746" s="90"/>
      <c r="HN746" s="90"/>
      <c r="HO746" s="90"/>
      <c r="HP746" s="90"/>
      <c r="HQ746" s="90"/>
      <c r="HR746" s="90"/>
      <c r="HS746" s="90"/>
    </row>
    <row r="747" spans="1:227" s="2" customFormat="1" ht="17.05" customHeight="1" x14ac:dyDescent="0.4">
      <c r="A747" s="868" t="s">
        <v>698</v>
      </c>
      <c r="B747" s="868" t="s">
        <v>811</v>
      </c>
      <c r="C747" s="908" t="s">
        <v>817</v>
      </c>
      <c r="D747" s="398" t="s">
        <v>819</v>
      </c>
      <c r="E747" s="403"/>
      <c r="F747" s="270">
        <v>0</v>
      </c>
      <c r="G747" s="271"/>
      <c r="H747" s="271"/>
      <c r="I747" s="271"/>
      <c r="J747" s="271"/>
      <c r="K747" s="272">
        <f t="shared" ref="K747:K757" si="264">IF(ISNUMBER(F747),F747,0)+IF(ISNUMBER(G747),G747,0)+IF(ISNUMBER(H747),H747,0)</f>
        <v>0</v>
      </c>
      <c r="L747" s="524" t="str">
        <f t="shared" ref="L747:L771" si="265">IF(IF(ISNUMBER(K747),K747,0)&gt;0,IF(ISNUMBER(F747),F747,0)/K747*100,"")</f>
        <v/>
      </c>
      <c r="M747" s="525" t="str">
        <f t="shared" ref="M747:M771" si="266">IF(IF(ISNUMBER(K747),K747,0)&gt;0,(IF(ISNUMBER(G747),G747,0)+IF(ISNUMBER(H747),H747,0))/K747*100,"")</f>
        <v/>
      </c>
      <c r="N747" s="465">
        <f t="shared" si="248"/>
        <v>2</v>
      </c>
      <c r="O747" s="274"/>
      <c r="P747" s="537">
        <f t="shared" ref="P747:P768" si="267">AQ747</f>
        <v>5.0000000000000001E-3</v>
      </c>
      <c r="Q747" s="273" t="s">
        <v>42</v>
      </c>
      <c r="R747" s="274"/>
      <c r="S747" s="275"/>
      <c r="T747" s="276"/>
      <c r="U747" s="111"/>
      <c r="V747" s="274"/>
      <c r="W747" s="274"/>
      <c r="X747" s="274"/>
      <c r="Y747" s="274"/>
      <c r="Z747" s="277">
        <v>1060</v>
      </c>
      <c r="AA747" s="278">
        <f t="shared" ref="AA747:AA768" si="268">AR747/Z747*1000000000/365</f>
        <v>20.67717756526234</v>
      </c>
      <c r="AB747" s="279"/>
      <c r="AC747" s="279"/>
      <c r="AD747" s="279"/>
      <c r="AE747" s="279"/>
      <c r="AF747" s="279"/>
      <c r="AG747" s="279"/>
      <c r="AH747" s="280"/>
      <c r="AI747" s="388">
        <v>1055</v>
      </c>
      <c r="AJ747" s="388">
        <v>1060</v>
      </c>
      <c r="AK747" s="388">
        <v>1074</v>
      </c>
      <c r="AL747" s="389"/>
      <c r="AM747" s="390"/>
      <c r="AN747" s="388"/>
      <c r="AO747" s="272"/>
      <c r="AP747" s="282"/>
      <c r="AQ747" s="283">
        <v>5.0000000000000001E-3</v>
      </c>
      <c r="AR747" s="272">
        <v>8.0000000000000002E-3</v>
      </c>
      <c r="AS747" s="272">
        <v>8.0000000000000002E-3</v>
      </c>
      <c r="AT747" s="272">
        <v>8.0000000000000002E-3</v>
      </c>
      <c r="AU747" s="272"/>
      <c r="AV747" s="282"/>
      <c r="AW747" s="558">
        <f t="shared" ref="AW747:AW759" si="269">K747-AT747</f>
        <v>-8.0000000000000002E-3</v>
      </c>
      <c r="AX747" s="552"/>
      <c r="AY747" s="167"/>
      <c r="AZ747" s="167"/>
      <c r="BA747" s="296"/>
      <c r="BB747" s="167"/>
    </row>
    <row r="748" spans="1:227" s="2" customFormat="1" ht="17.05" customHeight="1" x14ac:dyDescent="0.4">
      <c r="A748" s="868" t="s">
        <v>698</v>
      </c>
      <c r="B748" s="868" t="s">
        <v>811</v>
      </c>
      <c r="C748" s="908" t="s">
        <v>817</v>
      </c>
      <c r="D748" s="401" t="s">
        <v>821</v>
      </c>
      <c r="E748" s="402"/>
      <c r="F748" s="219">
        <v>0.126</v>
      </c>
      <c r="G748" s="124"/>
      <c r="H748" s="124"/>
      <c r="I748" s="251"/>
      <c r="J748" s="251"/>
      <c r="K748" s="292">
        <f t="shared" si="264"/>
        <v>0.126</v>
      </c>
      <c r="L748" s="520">
        <f t="shared" si="265"/>
        <v>100</v>
      </c>
      <c r="M748" s="521">
        <f t="shared" si="266"/>
        <v>0</v>
      </c>
      <c r="N748" s="348">
        <f t="shared" si="248"/>
        <v>5</v>
      </c>
      <c r="O748" s="254"/>
      <c r="P748" s="534">
        <f t="shared" si="267"/>
        <v>0.11799999999999999</v>
      </c>
      <c r="Q748" s="227" t="s">
        <v>42</v>
      </c>
      <c r="R748" s="254"/>
      <c r="S748" s="255"/>
      <c r="T748" s="256"/>
      <c r="V748" s="257"/>
      <c r="W748" s="257"/>
      <c r="X748" s="257"/>
      <c r="Y748" s="257"/>
      <c r="Z748" s="258">
        <v>2520</v>
      </c>
      <c r="AA748" s="259">
        <f t="shared" si="268"/>
        <v>134.81191563383342</v>
      </c>
      <c r="AB748" s="293"/>
      <c r="AC748" s="293"/>
      <c r="AD748" s="293"/>
      <c r="AE748" s="293"/>
      <c r="AF748" s="293"/>
      <c r="AG748" s="293"/>
      <c r="AH748" s="121"/>
      <c r="AI748" s="373">
        <v>2076</v>
      </c>
      <c r="AJ748" s="373">
        <v>2076</v>
      </c>
      <c r="AK748" s="373">
        <v>2105</v>
      </c>
      <c r="AL748" s="342"/>
      <c r="AM748" s="374"/>
      <c r="AN748" s="373"/>
      <c r="AO748" s="292"/>
      <c r="AP748" s="295"/>
      <c r="AQ748" s="264">
        <v>0.11799999999999999</v>
      </c>
      <c r="AR748" s="292">
        <v>0.124</v>
      </c>
      <c r="AS748" s="292">
        <v>0.126</v>
      </c>
      <c r="AT748" s="292"/>
      <c r="AU748" s="292"/>
      <c r="AV748" s="295"/>
      <c r="AW748" s="559">
        <f t="shared" si="269"/>
        <v>0.126</v>
      </c>
      <c r="AX748" s="551"/>
      <c r="AY748" s="167"/>
      <c r="AZ748" s="167"/>
      <c r="BA748" s="296"/>
      <c r="BB748" s="296"/>
    </row>
    <row r="749" spans="1:227" s="2" customFormat="1" ht="17.05" customHeight="1" x14ac:dyDescent="0.4">
      <c r="A749" s="868" t="s">
        <v>698</v>
      </c>
      <c r="B749" s="868" t="s">
        <v>811</v>
      </c>
      <c r="C749" s="908" t="s">
        <v>817</v>
      </c>
      <c r="D749" s="401" t="s">
        <v>822</v>
      </c>
      <c r="E749" s="402"/>
      <c r="F749" s="219">
        <v>1.38</v>
      </c>
      <c r="G749" s="124"/>
      <c r="H749" s="124"/>
      <c r="I749" s="251"/>
      <c r="J749" s="251"/>
      <c r="K749" s="292">
        <f t="shared" si="264"/>
        <v>1.38</v>
      </c>
      <c r="L749" s="520">
        <f t="shared" si="265"/>
        <v>100</v>
      </c>
      <c r="M749" s="521">
        <f t="shared" si="266"/>
        <v>0</v>
      </c>
      <c r="N749" s="504">
        <f t="shared" si="248"/>
        <v>3</v>
      </c>
      <c r="O749" s="254"/>
      <c r="P749" s="534">
        <f t="shared" si="267"/>
        <v>1.294</v>
      </c>
      <c r="Q749" s="227" t="s">
        <v>42</v>
      </c>
      <c r="R749" s="254"/>
      <c r="S749" s="255"/>
      <c r="T749" s="256"/>
      <c r="V749" s="257"/>
      <c r="W749" s="257"/>
      <c r="X749" s="257"/>
      <c r="Y749" s="257"/>
      <c r="Z749" s="258">
        <v>20785</v>
      </c>
      <c r="AA749" s="259">
        <f t="shared" si="268"/>
        <v>195.60997953608538</v>
      </c>
      <c r="AB749" s="293"/>
      <c r="AC749" s="293"/>
      <c r="AD749" s="293"/>
      <c r="AE749" s="293"/>
      <c r="AF749" s="293"/>
      <c r="AG749" s="293"/>
      <c r="AH749" s="121"/>
      <c r="AI749" s="373">
        <v>21725</v>
      </c>
      <c r="AJ749" s="373">
        <v>21831</v>
      </c>
      <c r="AK749" s="373">
        <v>22126</v>
      </c>
      <c r="AL749" s="342"/>
      <c r="AM749" s="374"/>
      <c r="AN749" s="373"/>
      <c r="AO749" s="292"/>
      <c r="AP749" s="295"/>
      <c r="AQ749" s="264">
        <v>1.294</v>
      </c>
      <c r="AR749" s="292">
        <v>1.484</v>
      </c>
      <c r="AS749" s="292">
        <v>1.5569999999999999</v>
      </c>
      <c r="AT749" s="292">
        <v>1.5780000000000001</v>
      </c>
      <c r="AU749" s="292"/>
      <c r="AV749" s="295"/>
      <c r="AW749" s="559">
        <f t="shared" si="269"/>
        <v>-0.19800000000000018</v>
      </c>
      <c r="AX749" s="551"/>
      <c r="AY749" s="167"/>
      <c r="AZ749" s="167"/>
      <c r="BA749" s="296"/>
      <c r="BB749" s="296"/>
      <c r="BC749" s="90"/>
      <c r="BD749" s="90"/>
    </row>
    <row r="750" spans="1:227" s="2" customFormat="1" ht="17.05" customHeight="1" x14ac:dyDescent="0.4">
      <c r="A750" s="868" t="s">
        <v>698</v>
      </c>
      <c r="B750" s="868" t="s">
        <v>811</v>
      </c>
      <c r="C750" s="908" t="s">
        <v>817</v>
      </c>
      <c r="D750" s="398" t="s">
        <v>823</v>
      </c>
      <c r="E750" s="399"/>
      <c r="F750" s="219">
        <v>0.9</v>
      </c>
      <c r="G750" s="124"/>
      <c r="H750" s="124"/>
      <c r="I750" s="124"/>
      <c r="J750" s="124"/>
      <c r="K750" s="252">
        <f t="shared" si="264"/>
        <v>0.9</v>
      </c>
      <c r="L750" s="520">
        <f t="shared" si="265"/>
        <v>100</v>
      </c>
      <c r="M750" s="521">
        <f t="shared" si="266"/>
        <v>0</v>
      </c>
      <c r="N750" s="504">
        <f t="shared" si="248"/>
        <v>5</v>
      </c>
      <c r="O750" s="254"/>
      <c r="P750" s="534">
        <f t="shared" si="267"/>
        <v>0.74399999999999999</v>
      </c>
      <c r="Q750" s="227" t="s">
        <v>42</v>
      </c>
      <c r="R750" s="254"/>
      <c r="S750" s="305"/>
      <c r="T750" s="306"/>
      <c r="U750" s="90"/>
      <c r="V750" s="254"/>
      <c r="W750" s="254"/>
      <c r="X750" s="254"/>
      <c r="Y750" s="254"/>
      <c r="Z750" s="258">
        <v>15559</v>
      </c>
      <c r="AA750" s="259">
        <f t="shared" si="268"/>
        <v>144.56681460846781</v>
      </c>
      <c r="AB750" s="260"/>
      <c r="AC750" s="260"/>
      <c r="AD750" s="260"/>
      <c r="AE750" s="260"/>
      <c r="AF750" s="260"/>
      <c r="AG750" s="260"/>
      <c r="AH750" s="121"/>
      <c r="AI750" s="261">
        <v>15424</v>
      </c>
      <c r="AJ750" s="261">
        <v>15438</v>
      </c>
      <c r="AK750" s="261">
        <v>15656</v>
      </c>
      <c r="AL750" s="342"/>
      <c r="AM750" s="371"/>
      <c r="AN750" s="261"/>
      <c r="AO750" s="252"/>
      <c r="AP750" s="263"/>
      <c r="AQ750" s="264">
        <v>0.74399999999999999</v>
      </c>
      <c r="AR750" s="252">
        <v>0.82099999999999995</v>
      </c>
      <c r="AS750" s="252">
        <v>0.86399999999999999</v>
      </c>
      <c r="AT750" s="252">
        <v>0.876</v>
      </c>
      <c r="AU750" s="252"/>
      <c r="AV750" s="263"/>
      <c r="AW750" s="557">
        <f t="shared" si="269"/>
        <v>2.4000000000000021E-2</v>
      </c>
      <c r="AX750" s="551"/>
      <c r="AY750" s="167"/>
      <c r="AZ750" s="167"/>
      <c r="BA750" s="296"/>
      <c r="BB750" s="296"/>
      <c r="BC750" s="90"/>
    </row>
    <row r="751" spans="1:227" s="2" customFormat="1" ht="17.05" customHeight="1" x14ac:dyDescent="0.4">
      <c r="A751" s="868" t="s">
        <v>698</v>
      </c>
      <c r="B751" s="868" t="s">
        <v>811</v>
      </c>
      <c r="C751" s="908" t="s">
        <v>817</v>
      </c>
      <c r="D751" s="400" t="s">
        <v>824</v>
      </c>
      <c r="E751" s="397"/>
      <c r="F751" s="219">
        <v>1.679</v>
      </c>
      <c r="G751" s="124"/>
      <c r="H751" s="124"/>
      <c r="I751" s="124"/>
      <c r="J751" s="124"/>
      <c r="K751" s="252">
        <f t="shared" si="264"/>
        <v>1.679</v>
      </c>
      <c r="L751" s="520">
        <f t="shared" si="265"/>
        <v>100</v>
      </c>
      <c r="M751" s="521">
        <f t="shared" si="266"/>
        <v>0</v>
      </c>
      <c r="N751" s="504">
        <f t="shared" si="248"/>
        <v>2</v>
      </c>
      <c r="O751" s="254"/>
      <c r="P751" s="534">
        <f t="shared" si="267"/>
        <v>2.0310000000000001</v>
      </c>
      <c r="Q751" s="227" t="s">
        <v>42</v>
      </c>
      <c r="R751" s="254"/>
      <c r="S751" s="305"/>
      <c r="T751" s="306"/>
      <c r="U751" s="90"/>
      <c r="V751" s="254"/>
      <c r="W751" s="254"/>
      <c r="X751" s="254"/>
      <c r="Y751" s="254"/>
      <c r="Z751" s="258">
        <v>44538</v>
      </c>
      <c r="AA751" s="259">
        <f t="shared" si="268"/>
        <v>137.0539671525685</v>
      </c>
      <c r="AB751" s="260"/>
      <c r="AC751" s="260"/>
      <c r="AD751" s="260"/>
      <c r="AE751" s="260"/>
      <c r="AF751" s="260"/>
      <c r="AG751" s="260"/>
      <c r="AH751" s="121"/>
      <c r="AI751" s="373">
        <v>46029</v>
      </c>
      <c r="AJ751" s="373">
        <v>46243</v>
      </c>
      <c r="AK751" s="373">
        <v>46932</v>
      </c>
      <c r="AL751" s="342">
        <v>47632</v>
      </c>
      <c r="AM751" s="371"/>
      <c r="AN751" s="373"/>
      <c r="AO751" s="292"/>
      <c r="AP751" s="295"/>
      <c r="AQ751" s="264">
        <v>2.0310000000000001</v>
      </c>
      <c r="AR751" s="292">
        <v>2.2280000000000002</v>
      </c>
      <c r="AS751" s="292">
        <v>2.367</v>
      </c>
      <c r="AT751" s="292">
        <v>2.4079999999999999</v>
      </c>
      <c r="AU751" s="292">
        <v>2.4500000000000002</v>
      </c>
      <c r="AV751" s="295"/>
      <c r="AW751" s="559">
        <f t="shared" si="269"/>
        <v>-0.72899999999999987</v>
      </c>
      <c r="AX751" s="551"/>
      <c r="AY751" s="167"/>
      <c r="AZ751" s="167"/>
      <c r="BA751" s="296"/>
      <c r="BB751" s="167"/>
      <c r="BC751" s="90"/>
      <c r="BD751" s="90"/>
    </row>
    <row r="752" spans="1:227" s="2" customFormat="1" ht="17.05" customHeight="1" x14ac:dyDescent="0.4">
      <c r="A752" s="868" t="s">
        <v>698</v>
      </c>
      <c r="B752" s="868" t="s">
        <v>811</v>
      </c>
      <c r="C752" s="908" t="s">
        <v>817</v>
      </c>
      <c r="D752" s="398" t="s">
        <v>826</v>
      </c>
      <c r="E752" s="399"/>
      <c r="F752" s="219">
        <v>0.4</v>
      </c>
      <c r="G752" s="124"/>
      <c r="H752" s="124"/>
      <c r="I752" s="251"/>
      <c r="J752" s="251"/>
      <c r="K752" s="292">
        <f t="shared" si="264"/>
        <v>0.4</v>
      </c>
      <c r="L752" s="520">
        <f t="shared" si="265"/>
        <v>100</v>
      </c>
      <c r="M752" s="521">
        <f t="shared" si="266"/>
        <v>0</v>
      </c>
      <c r="N752" s="504">
        <f t="shared" si="248"/>
        <v>5</v>
      </c>
      <c r="O752" s="254"/>
      <c r="P752" s="534">
        <f t="shared" si="267"/>
        <v>0.31</v>
      </c>
      <c r="Q752" s="227" t="s">
        <v>42</v>
      </c>
      <c r="R752" s="254"/>
      <c r="S752" s="255"/>
      <c r="T752" s="256"/>
      <c r="V752" s="257"/>
      <c r="W752" s="257"/>
      <c r="X752" s="257"/>
      <c r="Y752" s="257"/>
      <c r="Z752" s="258">
        <v>6073</v>
      </c>
      <c r="AA752" s="259">
        <f t="shared" si="268"/>
        <v>161.95647025121298</v>
      </c>
      <c r="AB752" s="293"/>
      <c r="AC752" s="293"/>
      <c r="AD752" s="293"/>
      <c r="AE752" s="293"/>
      <c r="AF752" s="293"/>
      <c r="AG752" s="293"/>
      <c r="AH752" s="121"/>
      <c r="AI752" s="373">
        <v>6347</v>
      </c>
      <c r="AJ752" s="373">
        <v>6380</v>
      </c>
      <c r="AK752" s="373">
        <v>6468</v>
      </c>
      <c r="AL752" s="342"/>
      <c r="AM752" s="374"/>
      <c r="AN752" s="373"/>
      <c r="AO752" s="292"/>
      <c r="AP752" s="295"/>
      <c r="AQ752" s="264">
        <v>0.31</v>
      </c>
      <c r="AR752" s="292">
        <v>0.35899999999999999</v>
      </c>
      <c r="AS752" s="292">
        <v>0.378</v>
      </c>
      <c r="AT752" s="292">
        <v>0.36299999999999999</v>
      </c>
      <c r="AU752" s="292"/>
      <c r="AV752" s="295"/>
      <c r="AW752" s="559">
        <f t="shared" si="269"/>
        <v>3.7000000000000033E-2</v>
      </c>
      <c r="AX752" s="551"/>
      <c r="AY752" s="167"/>
      <c r="AZ752" s="167"/>
      <c r="BA752" s="296"/>
      <c r="BB752" s="296"/>
      <c r="BC752" s="90"/>
      <c r="BD752" s="90"/>
    </row>
    <row r="753" spans="1:56" s="2" customFormat="1" ht="17.05" customHeight="1" x14ac:dyDescent="0.4">
      <c r="A753" s="868" t="s">
        <v>698</v>
      </c>
      <c r="B753" s="868" t="s">
        <v>811</v>
      </c>
      <c r="C753" s="908" t="s">
        <v>817</v>
      </c>
      <c r="D753" s="398" t="s">
        <v>827</v>
      </c>
      <c r="E753" s="399"/>
      <c r="F753" s="219">
        <v>0.8</v>
      </c>
      <c r="G753" s="124"/>
      <c r="H753" s="124"/>
      <c r="I753" s="251"/>
      <c r="J753" s="251"/>
      <c r="K753" s="292">
        <f t="shared" si="264"/>
        <v>0.8</v>
      </c>
      <c r="L753" s="520">
        <f t="shared" si="265"/>
        <v>100</v>
      </c>
      <c r="M753" s="521">
        <f t="shared" si="266"/>
        <v>0</v>
      </c>
      <c r="N753" s="504">
        <f t="shared" si="248"/>
        <v>5</v>
      </c>
      <c r="O753" s="254"/>
      <c r="P753" s="534">
        <f t="shared" si="267"/>
        <v>0.61</v>
      </c>
      <c r="Q753" s="227" t="s">
        <v>42</v>
      </c>
      <c r="R753" s="254"/>
      <c r="S753" s="255"/>
      <c r="T753" s="256"/>
      <c r="V753" s="257"/>
      <c r="W753" s="257"/>
      <c r="X753" s="257"/>
      <c r="Y753" s="257"/>
      <c r="Z753" s="258">
        <v>11863</v>
      </c>
      <c r="AA753" s="259">
        <f t="shared" si="268"/>
        <v>160.04637418749905</v>
      </c>
      <c r="AB753" s="293"/>
      <c r="AC753" s="293"/>
      <c r="AD753" s="293"/>
      <c r="AE753" s="293"/>
      <c r="AF753" s="293"/>
      <c r="AG753" s="293"/>
      <c r="AH753" s="121"/>
      <c r="AI753" s="373">
        <v>12191</v>
      </c>
      <c r="AJ753" s="373">
        <v>12234</v>
      </c>
      <c r="AK753" s="373">
        <v>12407</v>
      </c>
      <c r="AL753" s="342"/>
      <c r="AM753" s="374"/>
      <c r="AN753" s="373"/>
      <c r="AO753" s="292"/>
      <c r="AP753" s="295"/>
      <c r="AQ753" s="264">
        <v>0.61</v>
      </c>
      <c r="AR753" s="292">
        <v>0.69299999999999995</v>
      </c>
      <c r="AS753" s="292">
        <v>0.72899999999999998</v>
      </c>
      <c r="AT753" s="292">
        <v>0.73899999999999999</v>
      </c>
      <c r="AU753" s="292"/>
      <c r="AV753" s="295"/>
      <c r="AW753" s="559">
        <f t="shared" si="269"/>
        <v>6.1000000000000054E-2</v>
      </c>
      <c r="AX753" s="551"/>
      <c r="AY753" s="167"/>
      <c r="AZ753" s="167"/>
      <c r="BA753" s="296"/>
      <c r="BB753" s="296"/>
      <c r="BC753" s="90"/>
      <c r="BD753" s="90"/>
    </row>
    <row r="754" spans="1:56" s="2" customFormat="1" ht="17.05" customHeight="1" x14ac:dyDescent="0.4">
      <c r="A754" s="868" t="s">
        <v>698</v>
      </c>
      <c r="B754" s="868" t="s">
        <v>811</v>
      </c>
      <c r="C754" s="908" t="s">
        <v>817</v>
      </c>
      <c r="D754" s="400" t="s">
        <v>828</v>
      </c>
      <c r="E754" s="397"/>
      <c r="F754" s="219">
        <v>0.14000000000000001</v>
      </c>
      <c r="G754" s="124"/>
      <c r="H754" s="124"/>
      <c r="I754" s="251"/>
      <c r="J754" s="251"/>
      <c r="K754" s="292">
        <f t="shared" si="264"/>
        <v>0.14000000000000001</v>
      </c>
      <c r="L754" s="520">
        <f t="shared" si="265"/>
        <v>100</v>
      </c>
      <c r="M754" s="521">
        <f t="shared" si="266"/>
        <v>0</v>
      </c>
      <c r="N754" s="504">
        <f t="shared" si="248"/>
        <v>2</v>
      </c>
      <c r="O754" s="254"/>
      <c r="P754" s="534">
        <f t="shared" si="267"/>
        <v>0.20599999999999999</v>
      </c>
      <c r="Q754" s="227" t="s">
        <v>42</v>
      </c>
      <c r="R754" s="254"/>
      <c r="S754" s="255"/>
      <c r="T754" s="256"/>
      <c r="V754" s="257"/>
      <c r="W754" s="257"/>
      <c r="X754" s="257"/>
      <c r="Y754" s="257"/>
      <c r="Z754" s="258">
        <v>3821</v>
      </c>
      <c r="AA754" s="259">
        <f t="shared" si="268"/>
        <v>170.65029953429678</v>
      </c>
      <c r="AB754" s="293"/>
      <c r="AC754" s="293"/>
      <c r="AD754" s="293"/>
      <c r="AE754" s="293"/>
      <c r="AF754" s="293"/>
      <c r="AG754" s="293"/>
      <c r="AH754" s="121"/>
      <c r="AI754" s="373">
        <v>3973</v>
      </c>
      <c r="AJ754" s="373">
        <v>4051</v>
      </c>
      <c r="AK754" s="373">
        <v>4093</v>
      </c>
      <c r="AL754" s="342">
        <v>4135</v>
      </c>
      <c r="AM754" s="374"/>
      <c r="AN754" s="373"/>
      <c r="AO754" s="292"/>
      <c r="AP754" s="295"/>
      <c r="AQ754" s="264">
        <v>0.20599999999999999</v>
      </c>
      <c r="AR754" s="292">
        <v>0.23799999999999999</v>
      </c>
      <c r="AS754" s="292">
        <v>0.26600000000000001</v>
      </c>
      <c r="AT754" s="292">
        <v>0.26900000000000002</v>
      </c>
      <c r="AU754" s="292">
        <v>0.27200000000000002</v>
      </c>
      <c r="AV754" s="295"/>
      <c r="AW754" s="559">
        <f t="shared" si="269"/>
        <v>-0.129</v>
      </c>
      <c r="AX754" s="551"/>
      <c r="AY754" s="167"/>
      <c r="AZ754" s="167"/>
      <c r="BA754" s="296"/>
      <c r="BB754" s="296"/>
      <c r="BC754" s="90"/>
      <c r="BD754" s="90"/>
    </row>
    <row r="755" spans="1:56" s="2" customFormat="1" ht="17.05" customHeight="1" x14ac:dyDescent="0.4">
      <c r="A755" s="868" t="s">
        <v>698</v>
      </c>
      <c r="B755" s="868" t="s">
        <v>811</v>
      </c>
      <c r="C755" s="908" t="s">
        <v>817</v>
      </c>
      <c r="D755" s="398" t="s">
        <v>829</v>
      </c>
      <c r="E755" s="399"/>
      <c r="F755" s="219">
        <v>0.6</v>
      </c>
      <c r="G755" s="124"/>
      <c r="H755" s="124"/>
      <c r="I755" s="124"/>
      <c r="J755" s="124"/>
      <c r="K755" s="252">
        <f t="shared" si="264"/>
        <v>0.6</v>
      </c>
      <c r="L755" s="520">
        <f t="shared" si="265"/>
        <v>100</v>
      </c>
      <c r="M755" s="521">
        <f t="shared" si="266"/>
        <v>0</v>
      </c>
      <c r="N755" s="504">
        <f t="shared" si="248"/>
        <v>2</v>
      </c>
      <c r="O755" s="254"/>
      <c r="P755" s="534">
        <f t="shared" si="267"/>
        <v>0.84099999999999997</v>
      </c>
      <c r="Q755" s="227" t="s">
        <v>42</v>
      </c>
      <c r="R755" s="254"/>
      <c r="S755" s="305"/>
      <c r="T755" s="306"/>
      <c r="U755" s="90"/>
      <c r="V755" s="254"/>
      <c r="W755" s="254"/>
      <c r="X755" s="254"/>
      <c r="Y755" s="254"/>
      <c r="Z755" s="258">
        <v>17576</v>
      </c>
      <c r="AA755" s="259">
        <f t="shared" si="268"/>
        <v>140.75856865838222</v>
      </c>
      <c r="AB755" s="260"/>
      <c r="AC755" s="260"/>
      <c r="AD755" s="260"/>
      <c r="AE755" s="260"/>
      <c r="AF755" s="260"/>
      <c r="AG755" s="260"/>
      <c r="AH755" s="121"/>
      <c r="AI755" s="261">
        <v>16948</v>
      </c>
      <c r="AJ755" s="261">
        <v>16923</v>
      </c>
      <c r="AK755" s="261">
        <v>17154</v>
      </c>
      <c r="AL755" s="342"/>
      <c r="AM755" s="371"/>
      <c r="AN755" s="261"/>
      <c r="AO755" s="252"/>
      <c r="AP755" s="263"/>
      <c r="AQ755" s="264">
        <v>0.84099999999999997</v>
      </c>
      <c r="AR755" s="252">
        <v>0.90300000000000002</v>
      </c>
      <c r="AS755" s="252">
        <v>0.94799999999999995</v>
      </c>
      <c r="AT755" s="252">
        <v>0.96099999999999997</v>
      </c>
      <c r="AU755" s="252"/>
      <c r="AV755" s="263"/>
      <c r="AW755" s="557">
        <f t="shared" si="269"/>
        <v>-0.36099999999999999</v>
      </c>
      <c r="AX755" s="551"/>
      <c r="AY755" s="167"/>
      <c r="AZ755" s="167"/>
      <c r="BA755" s="296"/>
      <c r="BB755" s="296"/>
      <c r="BC755" s="90"/>
      <c r="BD755" s="90"/>
    </row>
    <row r="756" spans="1:56" s="2" customFormat="1" ht="17.05" customHeight="1" x14ac:dyDescent="0.4">
      <c r="A756" s="868" t="s">
        <v>698</v>
      </c>
      <c r="B756" s="868" t="s">
        <v>811</v>
      </c>
      <c r="C756" s="908" t="s">
        <v>817</v>
      </c>
      <c r="D756" s="398" t="s">
        <v>830</v>
      </c>
      <c r="E756" s="399"/>
      <c r="F756" s="219">
        <v>0.94299999999999995</v>
      </c>
      <c r="G756" s="124"/>
      <c r="H756" s="124"/>
      <c r="I756" s="251"/>
      <c r="J756" s="251"/>
      <c r="K756" s="292">
        <f t="shared" si="264"/>
        <v>0.94299999999999995</v>
      </c>
      <c r="L756" s="520">
        <f t="shared" si="265"/>
        <v>100</v>
      </c>
      <c r="M756" s="521">
        <f t="shared" si="266"/>
        <v>0</v>
      </c>
      <c r="N756" s="504">
        <f t="shared" si="248"/>
        <v>5</v>
      </c>
      <c r="O756" s="254"/>
      <c r="P756" s="534">
        <f t="shared" si="267"/>
        <v>0.56200000000000006</v>
      </c>
      <c r="Q756" s="227" t="s">
        <v>42</v>
      </c>
      <c r="R756" s="254"/>
      <c r="S756" s="255"/>
      <c r="T756" s="256"/>
      <c r="V756" s="257"/>
      <c r="W756" s="257"/>
      <c r="X756" s="257"/>
      <c r="Y756" s="257"/>
      <c r="Z756" s="258">
        <v>13430</v>
      </c>
      <c r="AA756" s="259">
        <f t="shared" si="268"/>
        <v>131.78428992543783</v>
      </c>
      <c r="AB756" s="293"/>
      <c r="AC756" s="293"/>
      <c r="AD756" s="293"/>
      <c r="AE756" s="293"/>
      <c r="AF756" s="293"/>
      <c r="AG756" s="293"/>
      <c r="AH756" s="121"/>
      <c r="AI756" s="373">
        <v>13673</v>
      </c>
      <c r="AJ756" s="373">
        <v>13783</v>
      </c>
      <c r="AK756" s="373">
        <v>13785</v>
      </c>
      <c r="AL756" s="342"/>
      <c r="AM756" s="374"/>
      <c r="AN756" s="373"/>
      <c r="AO756" s="292"/>
      <c r="AP756" s="295"/>
      <c r="AQ756" s="264">
        <v>0.56200000000000006</v>
      </c>
      <c r="AR756" s="292">
        <v>0.64600000000000002</v>
      </c>
      <c r="AS756" s="292">
        <v>0.68899999999999995</v>
      </c>
      <c r="AT756" s="292">
        <v>0.68899999999999995</v>
      </c>
      <c r="AU756" s="292"/>
      <c r="AV756" s="295"/>
      <c r="AW756" s="559">
        <f t="shared" si="269"/>
        <v>0.254</v>
      </c>
      <c r="AX756" s="551"/>
      <c r="AY756" s="167"/>
      <c r="AZ756" s="167"/>
      <c r="BA756" s="296"/>
      <c r="BB756" s="296"/>
    </row>
    <row r="757" spans="1:56" s="2" customFormat="1" ht="17.05" customHeight="1" x14ac:dyDescent="0.4">
      <c r="A757" s="868" t="s">
        <v>698</v>
      </c>
      <c r="B757" s="868" t="s">
        <v>811</v>
      </c>
      <c r="C757" s="908" t="s">
        <v>817</v>
      </c>
      <c r="D757" s="400" t="s">
        <v>820</v>
      </c>
      <c r="E757" s="397"/>
      <c r="F757" s="219">
        <v>4.2000000000000003E-2</v>
      </c>
      <c r="G757" s="124">
        <v>0.62</v>
      </c>
      <c r="H757" s="124"/>
      <c r="I757" s="251"/>
      <c r="J757" s="251"/>
      <c r="K757" s="292">
        <f t="shared" si="264"/>
        <v>0.66200000000000003</v>
      </c>
      <c r="L757" s="520">
        <f t="shared" si="265"/>
        <v>6.3444108761329305</v>
      </c>
      <c r="M757" s="521">
        <f t="shared" si="266"/>
        <v>93.65558912386706</v>
      </c>
      <c r="N757" s="504">
        <f t="shared" si="248"/>
        <v>2</v>
      </c>
      <c r="O757" s="254"/>
      <c r="P757" s="534">
        <f t="shared" si="267"/>
        <v>0.73299999999999998</v>
      </c>
      <c r="Q757" s="227" t="s">
        <v>42</v>
      </c>
      <c r="R757" s="254"/>
      <c r="S757" s="255"/>
      <c r="T757" s="256"/>
      <c r="V757" s="257"/>
      <c r="W757" s="257"/>
      <c r="X757" s="257"/>
      <c r="Y757" s="257"/>
      <c r="Z757" s="258">
        <v>20031</v>
      </c>
      <c r="AA757" s="259">
        <f t="shared" si="268"/>
        <v>106.54718063713572</v>
      </c>
      <c r="AB757" s="293"/>
      <c r="AC757" s="293"/>
      <c r="AD757" s="293"/>
      <c r="AE757" s="293"/>
      <c r="AF757" s="293"/>
      <c r="AG757" s="293"/>
      <c r="AH757" s="121"/>
      <c r="AI757" s="373">
        <v>19969</v>
      </c>
      <c r="AJ757" s="373">
        <v>19969</v>
      </c>
      <c r="AK757" s="373">
        <v>19980</v>
      </c>
      <c r="AL757" s="342">
        <v>19991</v>
      </c>
      <c r="AM757" s="374"/>
      <c r="AN757" s="373"/>
      <c r="AO757" s="292"/>
      <c r="AP757" s="295"/>
      <c r="AQ757" s="264">
        <v>0.73299999999999998</v>
      </c>
      <c r="AR757" s="292">
        <v>0.77900000000000003</v>
      </c>
      <c r="AS757" s="292">
        <v>0.82699999999999996</v>
      </c>
      <c r="AT757" s="292">
        <v>0.83199999999999996</v>
      </c>
      <c r="AU757" s="292">
        <v>0.83599999999999997</v>
      </c>
      <c r="AV757" s="295"/>
      <c r="AW757" s="559">
        <f t="shared" si="269"/>
        <v>-0.16999999999999993</v>
      </c>
      <c r="AX757" s="551"/>
      <c r="AY757" s="167"/>
      <c r="AZ757" s="167"/>
      <c r="BA757" s="296"/>
      <c r="BB757" s="296"/>
    </row>
    <row r="758" spans="1:56" s="2" customFormat="1" ht="23.05" customHeight="1" x14ac:dyDescent="0.4">
      <c r="A758" s="868" t="s">
        <v>698</v>
      </c>
      <c r="B758" s="868" t="s">
        <v>811</v>
      </c>
      <c r="C758" s="908" t="s">
        <v>817</v>
      </c>
      <c r="D758" s="398" t="s">
        <v>825</v>
      </c>
      <c r="E758" s="399"/>
      <c r="F758" s="219"/>
      <c r="G758" s="124"/>
      <c r="H758" s="124"/>
      <c r="I758" s="124"/>
      <c r="J758" s="124">
        <v>2.7E-2</v>
      </c>
      <c r="K758" s="252">
        <f>IF(ISNUMBER(F758),F758,0)+IF(ISNUMBER(G758),G758,0)+IF(ISNUMBER(H758),H758,0)+J758</f>
        <v>2.7E-2</v>
      </c>
      <c r="L758" s="520">
        <f t="shared" si="265"/>
        <v>0</v>
      </c>
      <c r="M758" s="521">
        <f t="shared" si="266"/>
        <v>0</v>
      </c>
      <c r="N758" s="504">
        <f t="shared" si="248"/>
        <v>5</v>
      </c>
      <c r="O758" s="254"/>
      <c r="P758" s="534">
        <f t="shared" si="267"/>
        <v>2.1999999999999999E-2</v>
      </c>
      <c r="Q758" s="227" t="s">
        <v>42</v>
      </c>
      <c r="R758" s="254"/>
      <c r="S758" s="305"/>
      <c r="T758" s="306"/>
      <c r="U758" s="90"/>
      <c r="V758" s="254"/>
      <c r="W758" s="254"/>
      <c r="X758" s="254"/>
      <c r="Y758" s="254"/>
      <c r="Z758" s="258">
        <v>425</v>
      </c>
      <c r="AA758" s="259">
        <f t="shared" si="268"/>
        <v>154.71394037066881</v>
      </c>
      <c r="AB758" s="260"/>
      <c r="AC758" s="260"/>
      <c r="AD758" s="260"/>
      <c r="AE758" s="260"/>
      <c r="AF758" s="260"/>
      <c r="AG758" s="260"/>
      <c r="AH758" s="121"/>
      <c r="AI758" s="261">
        <v>413</v>
      </c>
      <c r="AJ758" s="261">
        <v>413</v>
      </c>
      <c r="AK758" s="261">
        <v>421</v>
      </c>
      <c r="AL758" s="342"/>
      <c r="AM758" s="371"/>
      <c r="AN758" s="261"/>
      <c r="AO758" s="252"/>
      <c r="AP758" s="263"/>
      <c r="AQ758" s="264">
        <v>2.1999999999999999E-2</v>
      </c>
      <c r="AR758" s="252">
        <v>2.4E-2</v>
      </c>
      <c r="AS758" s="252">
        <v>2.5000000000000001E-2</v>
      </c>
      <c r="AT758" s="252">
        <v>2.5000000000000001E-2</v>
      </c>
      <c r="AU758" s="252"/>
      <c r="AV758" s="263"/>
      <c r="AW758" s="557">
        <f t="shared" si="269"/>
        <v>1.9999999999999983E-3</v>
      </c>
      <c r="AX758" s="551"/>
      <c r="AY758" s="167"/>
      <c r="AZ758" s="167"/>
      <c r="BA758" s="296"/>
      <c r="BB758" s="296"/>
    </row>
    <row r="759" spans="1:56" s="2" customFormat="1" ht="17.05" customHeight="1" x14ac:dyDescent="0.4">
      <c r="A759" s="868" t="s">
        <v>698</v>
      </c>
      <c r="B759" s="868" t="s">
        <v>811</v>
      </c>
      <c r="C759" s="908" t="s">
        <v>817</v>
      </c>
      <c r="D759" s="398" t="s">
        <v>818</v>
      </c>
      <c r="E759" s="399"/>
      <c r="F759" s="219"/>
      <c r="G759" s="124"/>
      <c r="H759" s="124">
        <v>4.0000000000000001E-3</v>
      </c>
      <c r="I759" s="124"/>
      <c r="J759" s="124"/>
      <c r="K759" s="252">
        <f>IF(ISNUMBER(F759),F759,0)+IF(ISNUMBER(G759),G759,0)+IF(ISNUMBER(H759),H759,0)</f>
        <v>4.0000000000000001E-3</v>
      </c>
      <c r="L759" s="520">
        <f t="shared" si="265"/>
        <v>0</v>
      </c>
      <c r="M759" s="521">
        <f t="shared" si="266"/>
        <v>100</v>
      </c>
      <c r="N759" s="504">
        <f t="shared" si="248"/>
        <v>2</v>
      </c>
      <c r="O759" s="254"/>
      <c r="P759" s="534">
        <f t="shared" si="267"/>
        <v>0.24</v>
      </c>
      <c r="Q759" s="227" t="s">
        <v>42</v>
      </c>
      <c r="R759" s="254"/>
      <c r="S759" s="305"/>
      <c r="T759" s="306"/>
      <c r="U759" s="90"/>
      <c r="V759" s="254"/>
      <c r="W759" s="254"/>
      <c r="X759" s="254"/>
      <c r="Y759" s="254"/>
      <c r="Z759" s="258">
        <v>4658</v>
      </c>
      <c r="AA759" s="259">
        <f t="shared" si="268"/>
        <v>161.74853102925005</v>
      </c>
      <c r="AB759" s="260"/>
      <c r="AC759" s="260"/>
      <c r="AD759" s="260"/>
      <c r="AE759" s="260"/>
      <c r="AF759" s="260"/>
      <c r="AG759" s="260"/>
      <c r="AH759" s="121"/>
      <c r="AI759" s="261">
        <v>4824</v>
      </c>
      <c r="AJ759" s="261">
        <v>4887</v>
      </c>
      <c r="AK759" s="261">
        <v>4925</v>
      </c>
      <c r="AL759" s="342"/>
      <c r="AM759" s="371"/>
      <c r="AN759" s="261"/>
      <c r="AO759" s="252"/>
      <c r="AP759" s="263"/>
      <c r="AQ759" s="264">
        <v>0.24</v>
      </c>
      <c r="AR759" s="252">
        <v>0.27500000000000002</v>
      </c>
      <c r="AS759" s="252">
        <v>0.29199999999999998</v>
      </c>
      <c r="AT759" s="252">
        <v>0.29399999999999998</v>
      </c>
      <c r="AU759" s="252"/>
      <c r="AV759" s="263"/>
      <c r="AW759" s="557">
        <f t="shared" si="269"/>
        <v>-0.28999999999999998</v>
      </c>
      <c r="AX759" s="551"/>
      <c r="AY759" s="167"/>
      <c r="AZ759" s="167"/>
      <c r="BA759" s="296"/>
      <c r="BB759" s="296"/>
    </row>
    <row r="760" spans="1:56" s="2" customFormat="1" ht="17.05" customHeight="1" x14ac:dyDescent="0.4">
      <c r="A760" s="868" t="s">
        <v>698</v>
      </c>
      <c r="B760" s="868" t="s">
        <v>787</v>
      </c>
      <c r="C760" s="594" t="s">
        <v>788</v>
      </c>
      <c r="D760" s="365" t="s">
        <v>789</v>
      </c>
      <c r="E760" s="394"/>
      <c r="F760" s="395">
        <v>0.2</v>
      </c>
      <c r="G760" s="124"/>
      <c r="H760" s="124" t="s">
        <v>202</v>
      </c>
      <c r="I760" s="124"/>
      <c r="J760" s="124"/>
      <c r="K760" s="252" t="s">
        <v>750</v>
      </c>
      <c r="L760" s="520" t="str">
        <f t="shared" si="265"/>
        <v/>
      </c>
      <c r="M760" s="521" t="str">
        <f t="shared" si="266"/>
        <v/>
      </c>
      <c r="N760" s="504">
        <f t="shared" si="248"/>
        <v>1</v>
      </c>
      <c r="O760" s="254"/>
      <c r="P760" s="534">
        <f t="shared" si="267"/>
        <v>3.6006553002085301E-2</v>
      </c>
      <c r="Q760" s="227" t="s">
        <v>42</v>
      </c>
      <c r="R760" s="254"/>
      <c r="S760" s="305"/>
      <c r="T760" s="306"/>
      <c r="U760" s="90"/>
      <c r="V760" s="254"/>
      <c r="W760" s="254"/>
      <c r="X760" s="254"/>
      <c r="Y760" s="254"/>
      <c r="Z760" s="258">
        <v>814</v>
      </c>
      <c r="AA760" s="259">
        <f t="shared" si="268"/>
        <v>124.01980943866673</v>
      </c>
      <c r="AB760" s="260"/>
      <c r="AC760" s="260"/>
      <c r="AD760" s="260"/>
      <c r="AE760" s="260"/>
      <c r="AF760" s="260"/>
      <c r="AG760" s="260"/>
      <c r="AH760" s="121"/>
      <c r="AI760" s="261">
        <v>801</v>
      </c>
      <c r="AJ760" s="261">
        <v>793</v>
      </c>
      <c r="AK760" s="261">
        <v>785</v>
      </c>
      <c r="AL760" s="342"/>
      <c r="AM760" s="371"/>
      <c r="AN760" s="261"/>
      <c r="AO760" s="252"/>
      <c r="AP760" s="263"/>
      <c r="AQ760" s="264">
        <v>3.6006553002085301E-2</v>
      </c>
      <c r="AR760" s="252">
        <v>3.6847525582322273E-2</v>
      </c>
      <c r="AS760" s="252">
        <v>3.788138367554502E-2</v>
      </c>
      <c r="AT760" s="252">
        <v>3.8886956808767768E-2</v>
      </c>
      <c r="AU760" s="252"/>
      <c r="AV760" s="263"/>
      <c r="AW760" s="557"/>
      <c r="AX760" s="551"/>
      <c r="AY760" s="167"/>
      <c r="AZ760" s="167"/>
      <c r="BA760" s="167"/>
      <c r="BB760" s="167"/>
    </row>
    <row r="761" spans="1:56" s="2" customFormat="1" ht="17.05" customHeight="1" x14ac:dyDescent="0.4">
      <c r="A761" s="868" t="s">
        <v>698</v>
      </c>
      <c r="B761" s="868" t="s">
        <v>787</v>
      </c>
      <c r="C761" s="594" t="s">
        <v>788</v>
      </c>
      <c r="D761" s="365" t="s">
        <v>790</v>
      </c>
      <c r="E761" s="396"/>
      <c r="F761" s="1133">
        <v>2.8000000000000001E-2</v>
      </c>
      <c r="G761" s="271"/>
      <c r="H761" s="271" t="s">
        <v>202</v>
      </c>
      <c r="I761" s="271"/>
      <c r="J761" s="271"/>
      <c r="K761" s="272" t="s">
        <v>750</v>
      </c>
      <c r="L761" s="524" t="str">
        <f t="shared" si="265"/>
        <v/>
      </c>
      <c r="M761" s="525" t="str">
        <f t="shared" si="266"/>
        <v/>
      </c>
      <c r="N761" s="465">
        <f t="shared" si="248"/>
        <v>1</v>
      </c>
      <c r="O761" s="274"/>
      <c r="P761" s="537">
        <f t="shared" si="267"/>
        <v>5.4466950293198757E-2</v>
      </c>
      <c r="Q761" s="273" t="s">
        <v>42</v>
      </c>
      <c r="R761" s="274"/>
      <c r="S761" s="275"/>
      <c r="T761" s="276"/>
      <c r="U761" s="111"/>
      <c r="V761" s="274"/>
      <c r="W761" s="274"/>
      <c r="X761" s="274"/>
      <c r="Y761" s="274"/>
      <c r="Z761" s="277">
        <v>1273</v>
      </c>
      <c r="AA761" s="278">
        <f t="shared" si="268"/>
        <v>116.69627927946597</v>
      </c>
      <c r="AB761" s="279"/>
      <c r="AC761" s="279"/>
      <c r="AD761" s="279"/>
      <c r="AE761" s="279"/>
      <c r="AF761" s="279"/>
      <c r="AG761" s="279"/>
      <c r="AH761" s="280"/>
      <c r="AI761" s="388">
        <v>1217</v>
      </c>
      <c r="AJ761" s="388">
        <v>1194</v>
      </c>
      <c r="AK761" s="388">
        <v>1166</v>
      </c>
      <c r="AL761" s="389"/>
      <c r="AM761" s="390"/>
      <c r="AN761" s="388"/>
      <c r="AO761" s="272"/>
      <c r="AP761" s="282"/>
      <c r="AQ761" s="283">
        <v>5.4466950293198757E-2</v>
      </c>
      <c r="AR761" s="272">
        <v>5.4222342685807459E-2</v>
      </c>
      <c r="AS761" s="272">
        <v>5.5308363469378896E-2</v>
      </c>
      <c r="AT761" s="272">
        <v>5.6072616380683227E-2</v>
      </c>
      <c r="AU761" s="272"/>
      <c r="AV761" s="282"/>
      <c r="AW761" s="558"/>
      <c r="AX761" s="552"/>
      <c r="AY761" s="167"/>
      <c r="AZ761" s="167"/>
      <c r="BA761" s="167"/>
      <c r="BB761" s="167"/>
    </row>
    <row r="762" spans="1:56" s="2" customFormat="1" ht="17.05" customHeight="1" x14ac:dyDescent="0.4">
      <c r="A762" s="868" t="s">
        <v>698</v>
      </c>
      <c r="B762" s="868" t="s">
        <v>787</v>
      </c>
      <c r="C762" s="594" t="s">
        <v>788</v>
      </c>
      <c r="D762" s="365" t="s">
        <v>791</v>
      </c>
      <c r="E762" s="394"/>
      <c r="F762" s="395">
        <v>7.4999999999999997E-2</v>
      </c>
      <c r="G762" s="124"/>
      <c r="H762" s="124" t="s">
        <v>202</v>
      </c>
      <c r="I762" s="124"/>
      <c r="J762" s="124"/>
      <c r="K762" s="252" t="s">
        <v>750</v>
      </c>
      <c r="L762" s="520" t="str">
        <f t="shared" si="265"/>
        <v/>
      </c>
      <c r="M762" s="521" t="str">
        <f t="shared" si="266"/>
        <v/>
      </c>
      <c r="N762" s="348">
        <f t="shared" si="248"/>
        <v>1</v>
      </c>
      <c r="O762" s="254"/>
      <c r="P762" s="534">
        <f t="shared" si="267"/>
        <v>0.59119415991476065</v>
      </c>
      <c r="Q762" s="227" t="s">
        <v>42</v>
      </c>
      <c r="R762" s="254"/>
      <c r="S762" s="305"/>
      <c r="T762" s="306"/>
      <c r="U762" s="90"/>
      <c r="V762" s="254"/>
      <c r="W762" s="254"/>
      <c r="X762" s="254"/>
      <c r="Y762" s="254"/>
      <c r="Z762" s="258">
        <v>13468</v>
      </c>
      <c r="AA762" s="259">
        <f t="shared" si="268"/>
        <v>127.90295313823428</v>
      </c>
      <c r="AB762" s="260"/>
      <c r="AC762" s="260"/>
      <c r="AD762" s="260"/>
      <c r="AE762" s="260"/>
      <c r="AF762" s="260"/>
      <c r="AG762" s="260"/>
      <c r="AH762" s="121"/>
      <c r="AI762" s="261">
        <v>13769</v>
      </c>
      <c r="AJ762" s="261">
        <v>14070</v>
      </c>
      <c r="AK762" s="261">
        <v>14385</v>
      </c>
      <c r="AL762" s="342"/>
      <c r="AM762" s="371"/>
      <c r="AN762" s="261"/>
      <c r="AO762" s="252"/>
      <c r="AP762" s="263"/>
      <c r="AQ762" s="264">
        <v>0.59119415991476065</v>
      </c>
      <c r="AR762" s="252">
        <v>0.62874789509599482</v>
      </c>
      <c r="AS762" s="252">
        <v>0.66736585189722908</v>
      </c>
      <c r="AT762" s="252">
        <v>0.7077368252822418</v>
      </c>
      <c r="AU762" s="252"/>
      <c r="AV762" s="263"/>
      <c r="AW762" s="557"/>
      <c r="AX762" s="551"/>
      <c r="AY762" s="167"/>
      <c r="AZ762" s="167"/>
      <c r="BA762" s="296"/>
      <c r="BB762" s="167"/>
    </row>
    <row r="763" spans="1:56" s="2" customFormat="1" ht="17.05" customHeight="1" x14ac:dyDescent="0.4">
      <c r="A763" s="868" t="s">
        <v>698</v>
      </c>
      <c r="B763" s="868" t="s">
        <v>787</v>
      </c>
      <c r="C763" s="594" t="s">
        <v>788</v>
      </c>
      <c r="D763" s="365" t="s">
        <v>792</v>
      </c>
      <c r="E763" s="394"/>
      <c r="F763" s="395">
        <v>0.32</v>
      </c>
      <c r="G763" s="124"/>
      <c r="H763" s="124" t="s">
        <v>202</v>
      </c>
      <c r="I763" s="124"/>
      <c r="J763" s="124"/>
      <c r="K763" s="252" t="s">
        <v>750</v>
      </c>
      <c r="L763" s="520" t="str">
        <f t="shared" si="265"/>
        <v/>
      </c>
      <c r="M763" s="521" t="str">
        <f t="shared" si="266"/>
        <v/>
      </c>
      <c r="N763" s="504">
        <f t="shared" si="248"/>
        <v>1</v>
      </c>
      <c r="O763" s="254"/>
      <c r="P763" s="534">
        <f t="shared" si="267"/>
        <v>1.2478756371829174</v>
      </c>
      <c r="Q763" s="227" t="s">
        <v>42</v>
      </c>
      <c r="R763" s="254"/>
      <c r="S763" s="305"/>
      <c r="T763" s="306"/>
      <c r="U763" s="90"/>
      <c r="V763" s="254"/>
      <c r="W763" s="254"/>
      <c r="X763" s="254"/>
      <c r="Y763" s="254"/>
      <c r="Z763" s="258">
        <v>28366</v>
      </c>
      <c r="AA763" s="259">
        <f t="shared" si="268"/>
        <v>125.38688268326135</v>
      </c>
      <c r="AB763" s="260"/>
      <c r="AC763" s="260"/>
      <c r="AD763" s="260"/>
      <c r="AE763" s="260"/>
      <c r="AF763" s="260"/>
      <c r="AG763" s="260"/>
      <c r="AH763" s="121"/>
      <c r="AI763" s="373">
        <v>28370</v>
      </c>
      <c r="AJ763" s="373">
        <v>28474</v>
      </c>
      <c r="AK763" s="373">
        <v>28597</v>
      </c>
      <c r="AL763" s="342"/>
      <c r="AM763" s="371"/>
      <c r="AN763" s="373"/>
      <c r="AO763" s="292"/>
      <c r="AP763" s="295"/>
      <c r="AQ763" s="264">
        <v>1.2478756371829174</v>
      </c>
      <c r="AR763" s="292">
        <v>1.2982043746805878</v>
      </c>
      <c r="AS763" s="292">
        <v>1.3533000116000307</v>
      </c>
      <c r="AT763" s="292">
        <v>1.4096999652084097</v>
      </c>
      <c r="AU763" s="292"/>
      <c r="AV763" s="295"/>
      <c r="AW763" s="559"/>
      <c r="AX763" s="551"/>
      <c r="AY763" s="167"/>
      <c r="AZ763" s="167"/>
      <c r="BA763" s="296"/>
      <c r="BB763" s="167"/>
    </row>
    <row r="764" spans="1:56" s="2" customFormat="1" ht="17.05" customHeight="1" x14ac:dyDescent="0.4">
      <c r="A764" s="868" t="s">
        <v>698</v>
      </c>
      <c r="B764" s="868" t="s">
        <v>787</v>
      </c>
      <c r="C764" s="594" t="s">
        <v>788</v>
      </c>
      <c r="D764" s="365" t="s">
        <v>793</v>
      </c>
      <c r="E764" s="394"/>
      <c r="F764" s="395">
        <v>8.7999999999999995E-2</v>
      </c>
      <c r="G764" s="124"/>
      <c r="H764" s="124" t="s">
        <v>202</v>
      </c>
      <c r="I764" s="124"/>
      <c r="J764" s="124"/>
      <c r="K764" s="252" t="s">
        <v>750</v>
      </c>
      <c r="L764" s="520" t="str">
        <f t="shared" si="265"/>
        <v/>
      </c>
      <c r="M764" s="521" t="str">
        <f t="shared" si="266"/>
        <v/>
      </c>
      <c r="N764" s="504">
        <f t="shared" si="248"/>
        <v>1</v>
      </c>
      <c r="O764" s="254"/>
      <c r="P764" s="534">
        <f t="shared" si="267"/>
        <v>0.41136211616854834</v>
      </c>
      <c r="Q764" s="227" t="s">
        <v>42</v>
      </c>
      <c r="R764" s="254"/>
      <c r="S764" s="305"/>
      <c r="T764" s="306"/>
      <c r="U764" s="90"/>
      <c r="V764" s="254"/>
      <c r="W764" s="254"/>
      <c r="X764" s="254"/>
      <c r="Y764" s="254"/>
      <c r="Z764" s="258">
        <v>9460</v>
      </c>
      <c r="AA764" s="259">
        <f t="shared" si="268"/>
        <v>127.53017430569118</v>
      </c>
      <c r="AB764" s="260"/>
      <c r="AC764" s="260"/>
      <c r="AD764" s="260"/>
      <c r="AE764" s="260"/>
      <c r="AF764" s="260"/>
      <c r="AG764" s="260"/>
      <c r="AH764" s="121"/>
      <c r="AI764" s="373">
        <v>9731</v>
      </c>
      <c r="AJ764" s="373">
        <v>9948</v>
      </c>
      <c r="AK764" s="373">
        <v>10169</v>
      </c>
      <c r="AL764" s="342"/>
      <c r="AM764" s="371"/>
      <c r="AN764" s="373"/>
      <c r="AO764" s="292"/>
      <c r="AP764" s="295"/>
      <c r="AQ764" s="264">
        <v>0.41136211616854834</v>
      </c>
      <c r="AR764" s="292">
        <v>0.44034893886012105</v>
      </c>
      <c r="AS764" s="292">
        <v>0.46775483524887096</v>
      </c>
      <c r="AT764" s="292">
        <v>0.49612311236745965</v>
      </c>
      <c r="AU764" s="292"/>
      <c r="AV764" s="295"/>
      <c r="AW764" s="559"/>
      <c r="AX764" s="551"/>
      <c r="AY764" s="167"/>
      <c r="AZ764" s="167"/>
      <c r="BA764" s="296"/>
      <c r="BB764" s="167"/>
    </row>
    <row r="765" spans="1:56" s="2" customFormat="1" ht="33" customHeight="1" x14ac:dyDescent="0.4">
      <c r="A765" s="868" t="s">
        <v>698</v>
      </c>
      <c r="B765" s="868" t="s">
        <v>787</v>
      </c>
      <c r="C765" s="594" t="s">
        <v>788</v>
      </c>
      <c r="D765" s="365" t="s">
        <v>794</v>
      </c>
      <c r="E765" s="394"/>
      <c r="F765" s="395">
        <v>0.16</v>
      </c>
      <c r="G765" s="124"/>
      <c r="H765" s="124" t="s">
        <v>202</v>
      </c>
      <c r="I765" s="124"/>
      <c r="J765" s="124"/>
      <c r="K765" s="252" t="s">
        <v>750</v>
      </c>
      <c r="L765" s="520" t="str">
        <f t="shared" si="265"/>
        <v/>
      </c>
      <c r="M765" s="521" t="str">
        <f t="shared" si="266"/>
        <v/>
      </c>
      <c r="N765" s="504">
        <f t="shared" si="248"/>
        <v>1</v>
      </c>
      <c r="O765" s="254"/>
      <c r="P765" s="534">
        <f t="shared" si="267"/>
        <v>0.435561026592863</v>
      </c>
      <c r="Q765" s="227" t="s">
        <v>42</v>
      </c>
      <c r="R765" s="254"/>
      <c r="S765" s="305"/>
      <c r="T765" s="306"/>
      <c r="U765" s="90"/>
      <c r="V765" s="254"/>
      <c r="W765" s="254"/>
      <c r="X765" s="254"/>
      <c r="Y765" s="254"/>
      <c r="Z765" s="258">
        <v>9947</v>
      </c>
      <c r="AA765" s="259">
        <f t="shared" si="268"/>
        <v>127.10714150347727</v>
      </c>
      <c r="AB765" s="260"/>
      <c r="AC765" s="260"/>
      <c r="AD765" s="260"/>
      <c r="AE765" s="260"/>
      <c r="AF765" s="260"/>
      <c r="AG765" s="260"/>
      <c r="AH765" s="121"/>
      <c r="AI765" s="373">
        <v>10130</v>
      </c>
      <c r="AJ765" s="373">
        <v>10353</v>
      </c>
      <c r="AK765" s="373">
        <v>10584</v>
      </c>
      <c r="AL765" s="342"/>
      <c r="AM765" s="371"/>
      <c r="AN765" s="373"/>
      <c r="AO765" s="292"/>
      <c r="AP765" s="295"/>
      <c r="AQ765" s="264">
        <v>0.435561026592863</v>
      </c>
      <c r="AR765" s="292">
        <v>0.46148217883530723</v>
      </c>
      <c r="AS765" s="292">
        <v>0.4899433015382858</v>
      </c>
      <c r="AT765" s="292">
        <v>0.51958560038137125</v>
      </c>
      <c r="AU765" s="292"/>
      <c r="AV765" s="295"/>
      <c r="AW765" s="559"/>
      <c r="AX765" s="551"/>
      <c r="AY765" s="167"/>
      <c r="AZ765" s="167"/>
      <c r="BA765" s="296"/>
      <c r="BB765" s="167"/>
    </row>
    <row r="766" spans="1:56" s="2" customFormat="1" ht="17.05" customHeight="1" x14ac:dyDescent="0.4">
      <c r="A766" s="868" t="s">
        <v>698</v>
      </c>
      <c r="B766" s="868" t="s">
        <v>787</v>
      </c>
      <c r="C766" s="594" t="s">
        <v>788</v>
      </c>
      <c r="D766" s="365" t="s">
        <v>795</v>
      </c>
      <c r="E766" s="394"/>
      <c r="F766" s="395">
        <v>0.22800000000000001</v>
      </c>
      <c r="G766" s="124"/>
      <c r="H766" s="124" t="s">
        <v>202</v>
      </c>
      <c r="I766" s="124"/>
      <c r="J766" s="124"/>
      <c r="K766" s="252" t="s">
        <v>750</v>
      </c>
      <c r="L766" s="520" t="str">
        <f t="shared" si="265"/>
        <v/>
      </c>
      <c r="M766" s="521" t="str">
        <f t="shared" si="266"/>
        <v/>
      </c>
      <c r="N766" s="504">
        <f t="shared" si="248"/>
        <v>1</v>
      </c>
      <c r="O766" s="254"/>
      <c r="P766" s="534">
        <f t="shared" si="267"/>
        <v>0.87721628111920746</v>
      </c>
      <c r="Q766" s="227" t="s">
        <v>42</v>
      </c>
      <c r="R766" s="254"/>
      <c r="S766" s="305"/>
      <c r="T766" s="306"/>
      <c r="U766" s="90"/>
      <c r="V766" s="254"/>
      <c r="W766" s="254"/>
      <c r="X766" s="254"/>
      <c r="Y766" s="254"/>
      <c r="Z766" s="258">
        <v>20136</v>
      </c>
      <c r="AA766" s="259">
        <f t="shared" si="268"/>
        <v>127.70172388426101</v>
      </c>
      <c r="AB766" s="260"/>
      <c r="AC766" s="260"/>
      <c r="AD766" s="260"/>
      <c r="AE766" s="260"/>
      <c r="AF766" s="260"/>
      <c r="AG766" s="260"/>
      <c r="AH766" s="121"/>
      <c r="AI766" s="373">
        <v>20704</v>
      </c>
      <c r="AJ766" s="373">
        <v>21166</v>
      </c>
      <c r="AK766" s="373">
        <v>21638</v>
      </c>
      <c r="AL766" s="342"/>
      <c r="AM766" s="371"/>
      <c r="AN766" s="373"/>
      <c r="AO766" s="292"/>
      <c r="AP766" s="295"/>
      <c r="AQ766" s="264">
        <v>0.87721628111920746</v>
      </c>
      <c r="AR766" s="292">
        <v>0.93856169792872013</v>
      </c>
      <c r="AS766" s="292">
        <v>0.9969227262339222</v>
      </c>
      <c r="AT766" s="292">
        <v>1.057405891028588</v>
      </c>
      <c r="AU766" s="292"/>
      <c r="AV766" s="295"/>
      <c r="AW766" s="559"/>
      <c r="AX766" s="551"/>
      <c r="AY766" s="167"/>
      <c r="AZ766" s="167"/>
      <c r="BA766" s="296"/>
      <c r="BB766" s="167"/>
    </row>
    <row r="767" spans="1:56" s="2" customFormat="1" ht="17.05" customHeight="1" x14ac:dyDescent="0.4">
      <c r="A767" s="868" t="s">
        <v>698</v>
      </c>
      <c r="B767" s="868" t="s">
        <v>787</v>
      </c>
      <c r="C767" s="594" t="s">
        <v>788</v>
      </c>
      <c r="D767" s="365" t="s">
        <v>796</v>
      </c>
      <c r="E767" s="394"/>
      <c r="F767" s="395">
        <v>0.15</v>
      </c>
      <c r="G767" s="124"/>
      <c r="H767" s="124" t="s">
        <v>202</v>
      </c>
      <c r="I767" s="124"/>
      <c r="J767" s="124"/>
      <c r="K767" s="252" t="s">
        <v>750</v>
      </c>
      <c r="L767" s="520" t="str">
        <f t="shared" si="265"/>
        <v/>
      </c>
      <c r="M767" s="521" t="str">
        <f t="shared" si="266"/>
        <v/>
      </c>
      <c r="N767" s="504">
        <f t="shared" si="248"/>
        <v>1</v>
      </c>
      <c r="O767" s="254"/>
      <c r="P767" s="534">
        <f t="shared" si="267"/>
        <v>0.32896566440633668</v>
      </c>
      <c r="Q767" s="227" t="s">
        <v>42</v>
      </c>
      <c r="R767" s="254"/>
      <c r="S767" s="305"/>
      <c r="T767" s="306"/>
      <c r="U767" s="90"/>
      <c r="V767" s="254"/>
      <c r="W767" s="254"/>
      <c r="X767" s="254"/>
      <c r="Y767" s="254"/>
      <c r="Z767" s="258">
        <v>7584</v>
      </c>
      <c r="AA767" s="259">
        <f t="shared" si="268"/>
        <v>121.56233905748331</v>
      </c>
      <c r="AB767" s="260"/>
      <c r="AC767" s="260"/>
      <c r="AD767" s="260"/>
      <c r="AE767" s="260"/>
      <c r="AF767" s="260"/>
      <c r="AG767" s="260"/>
      <c r="AH767" s="121"/>
      <c r="AI767" s="373">
        <v>7454</v>
      </c>
      <c r="AJ767" s="373">
        <v>7351</v>
      </c>
      <c r="AK767" s="373">
        <v>7252</v>
      </c>
      <c r="AL767" s="342"/>
      <c r="AM767" s="371"/>
      <c r="AN767" s="373"/>
      <c r="AO767" s="292"/>
      <c r="AP767" s="295"/>
      <c r="AQ767" s="264">
        <v>0.32896566440633668</v>
      </c>
      <c r="AR767" s="292">
        <v>0.336504004485363</v>
      </c>
      <c r="AS767" s="292">
        <v>0.34484933511089927</v>
      </c>
      <c r="AT767" s="292">
        <v>0.35302521569369621</v>
      </c>
      <c r="AU767" s="292"/>
      <c r="AV767" s="295"/>
      <c r="AW767" s="559"/>
      <c r="AX767" s="551"/>
      <c r="AY767" s="167"/>
      <c r="AZ767" s="167"/>
      <c r="BA767" s="296"/>
      <c r="BB767" s="167"/>
    </row>
    <row r="768" spans="1:56" s="2" customFormat="1" ht="17.05" customHeight="1" x14ac:dyDescent="0.4">
      <c r="A768" s="868" t="s">
        <v>698</v>
      </c>
      <c r="B768" s="868" t="s">
        <v>787</v>
      </c>
      <c r="C768" s="594" t="s">
        <v>788</v>
      </c>
      <c r="D768" s="365" t="s">
        <v>797</v>
      </c>
      <c r="E768" s="394"/>
      <c r="F768" s="395">
        <v>9.6000000000000002E-2</v>
      </c>
      <c r="G768" s="124"/>
      <c r="H768" s="124" t="s">
        <v>202</v>
      </c>
      <c r="I768" s="124"/>
      <c r="J768" s="124"/>
      <c r="K768" s="252" t="s">
        <v>750</v>
      </c>
      <c r="L768" s="520" t="str">
        <f t="shared" si="265"/>
        <v/>
      </c>
      <c r="M768" s="521" t="str">
        <f t="shared" si="266"/>
        <v/>
      </c>
      <c r="N768" s="504">
        <f t="shared" si="248"/>
        <v>1</v>
      </c>
      <c r="O768" s="254"/>
      <c r="P768" s="534">
        <f t="shared" si="267"/>
        <v>0.29901587711650268</v>
      </c>
      <c r="Q768" s="227" t="s">
        <v>42</v>
      </c>
      <c r="R768" s="254"/>
      <c r="S768" s="305"/>
      <c r="T768" s="306"/>
      <c r="U768" s="90"/>
      <c r="V768" s="254"/>
      <c r="W768" s="254"/>
      <c r="X768" s="254"/>
      <c r="Y768" s="254"/>
      <c r="Z768" s="258">
        <v>6826</v>
      </c>
      <c r="AA768" s="259">
        <f t="shared" si="268"/>
        <v>127.62022230896115</v>
      </c>
      <c r="AB768" s="260"/>
      <c r="AC768" s="260"/>
      <c r="AD768" s="260"/>
      <c r="AE768" s="260"/>
      <c r="AF768" s="260"/>
      <c r="AG768" s="260"/>
      <c r="AH768" s="121"/>
      <c r="AI768" s="373">
        <v>6977</v>
      </c>
      <c r="AJ768" s="373">
        <v>7132</v>
      </c>
      <c r="AK768" s="373">
        <v>7291</v>
      </c>
      <c r="AL768" s="342"/>
      <c r="AM768" s="371"/>
      <c r="AN768" s="373"/>
      <c r="AO768" s="292"/>
      <c r="AP768" s="295"/>
      <c r="AQ768" s="264">
        <v>0.29901587711650268</v>
      </c>
      <c r="AR768" s="292">
        <v>0.31796450768055362</v>
      </c>
      <c r="AS768" s="292">
        <v>0.33763638107159932</v>
      </c>
      <c r="AT768" s="292">
        <v>0.35805271100963981</v>
      </c>
      <c r="AU768" s="292"/>
      <c r="AV768" s="295"/>
      <c r="AW768" s="559"/>
      <c r="AX768" s="551"/>
      <c r="AY768" s="167"/>
      <c r="AZ768" s="167"/>
      <c r="BA768" s="296"/>
      <c r="BB768" s="167"/>
    </row>
    <row r="769" spans="1:227" s="2" customFormat="1" ht="17.05" customHeight="1" x14ac:dyDescent="0.4">
      <c r="A769" s="868" t="s">
        <v>865</v>
      </c>
      <c r="B769" s="868" t="s">
        <v>925</v>
      </c>
      <c r="C769" s="594" t="s">
        <v>943</v>
      </c>
      <c r="D769" s="383" t="s">
        <v>944</v>
      </c>
      <c r="E769" s="232"/>
      <c r="F769" s="954">
        <v>0.56200000000000006</v>
      </c>
      <c r="G769" s="636"/>
      <c r="H769" s="638" t="s">
        <v>202</v>
      </c>
      <c r="I769" s="124"/>
      <c r="J769" s="124"/>
      <c r="K769" s="252">
        <f>IF(ISNUMBER(F769),F769,0)+IF(ISNUMBER(G769),G769,0)+IF(ISNUMBER(H769),H769,0)</f>
        <v>0.56200000000000006</v>
      </c>
      <c r="L769" s="520">
        <f t="shared" si="265"/>
        <v>100</v>
      </c>
      <c r="M769" s="521">
        <f t="shared" si="266"/>
        <v>0</v>
      </c>
      <c r="N769" s="504">
        <f t="shared" si="248"/>
        <v>5</v>
      </c>
      <c r="O769" s="254"/>
      <c r="P769" s="534">
        <f>AA769*Z769/1000000000*365</f>
        <v>0.18771960845636806</v>
      </c>
      <c r="Q769" s="227" t="s">
        <v>42</v>
      </c>
      <c r="R769" s="254"/>
      <c r="S769" s="305"/>
      <c r="T769" s="306"/>
      <c r="U769" s="90"/>
      <c r="V769" s="254"/>
      <c r="W769" s="254"/>
      <c r="X769" s="254"/>
      <c r="Y769" s="254"/>
      <c r="Z769" s="258">
        <v>3628</v>
      </c>
      <c r="AA769" s="259">
        <v>141.75862655477795</v>
      </c>
      <c r="AB769" s="260"/>
      <c r="AC769" s="260"/>
      <c r="AD769" s="260"/>
      <c r="AE769" s="260"/>
      <c r="AF769" s="260"/>
      <c r="AG769" s="260"/>
      <c r="AH769" s="121"/>
      <c r="AI769" s="261">
        <v>3783</v>
      </c>
      <c r="AJ769" s="261">
        <v>3928</v>
      </c>
      <c r="AK769" s="261">
        <v>4062</v>
      </c>
      <c r="AL769" s="342"/>
      <c r="AM769" s="371"/>
      <c r="AN769" s="261"/>
      <c r="AO769" s="252"/>
      <c r="AP769" s="263"/>
      <c r="AQ769" s="264">
        <v>0.18771960845636806</v>
      </c>
      <c r="AR769" s="252">
        <v>0.20303519391370459</v>
      </c>
      <c r="AS769" s="252">
        <v>0.21828143330673122</v>
      </c>
      <c r="AT769" s="252">
        <v>0.23367653720891041</v>
      </c>
      <c r="AU769" s="252"/>
      <c r="AV769" s="263"/>
      <c r="AW769" s="557">
        <f t="shared" ref="AW769:AW781" si="270">K769-AT769</f>
        <v>0.32832346279108965</v>
      </c>
      <c r="AX769" s="551"/>
      <c r="AY769" s="167"/>
      <c r="AZ769" s="167"/>
      <c r="BA769" s="296"/>
      <c r="BB769" s="167"/>
    </row>
    <row r="770" spans="1:227" s="2" customFormat="1" ht="17.05" customHeight="1" x14ac:dyDescent="0.4">
      <c r="A770" s="868" t="s">
        <v>865</v>
      </c>
      <c r="B770" s="868" t="s">
        <v>925</v>
      </c>
      <c r="C770" s="594" t="s">
        <v>943</v>
      </c>
      <c r="D770" s="383" t="s">
        <v>945</v>
      </c>
      <c r="E770" s="232"/>
      <c r="F770" s="628">
        <v>0.19</v>
      </c>
      <c r="G770" s="638">
        <v>0.23200000000000001</v>
      </c>
      <c r="H770" s="638"/>
      <c r="I770" s="124"/>
      <c r="J770" s="124"/>
      <c r="K770" s="252">
        <f>IF(ISNUMBER(F770),F770,0)+IF(ISNUMBER(G770),G770,0)+IF(ISNUMBER(H770),H770,0)</f>
        <v>0.42200000000000004</v>
      </c>
      <c r="L770" s="520">
        <f t="shared" si="265"/>
        <v>45.023696682464454</v>
      </c>
      <c r="M770" s="521">
        <f t="shared" si="266"/>
        <v>54.976303317535546</v>
      </c>
      <c r="N770" s="504">
        <f t="shared" ref="N770:N833" si="271">IF(OR(K770="",NOT(ISNUMBER(K770))),1,IF(P770=0,1,IF(P770&gt;K770,2,IF(AT770&gt;K770,3,IF(AU770&gt;K770,4,5)))))</f>
        <v>5</v>
      </c>
      <c r="O770" s="254"/>
      <c r="P770" s="534">
        <f>AA770*Z770/1000000000*365</f>
        <v>0.27284920793522516</v>
      </c>
      <c r="Q770" s="227" t="s">
        <v>42</v>
      </c>
      <c r="R770" s="254"/>
      <c r="S770" s="305"/>
      <c r="T770" s="306"/>
      <c r="U770" s="90"/>
      <c r="V770" s="254"/>
      <c r="W770" s="254"/>
      <c r="X770" s="254"/>
      <c r="Y770" s="254"/>
      <c r="Z770" s="258">
        <v>5239</v>
      </c>
      <c r="AA770" s="259">
        <v>142.68602338897946</v>
      </c>
      <c r="AB770" s="260"/>
      <c r="AC770" s="260"/>
      <c r="AD770" s="260"/>
      <c r="AE770" s="260"/>
      <c r="AF770" s="260"/>
      <c r="AG770" s="260"/>
      <c r="AH770" s="121"/>
      <c r="AI770" s="373">
        <v>5431</v>
      </c>
      <c r="AJ770" s="373">
        <v>5635</v>
      </c>
      <c r="AK770" s="373">
        <v>5831</v>
      </c>
      <c r="AL770" s="342"/>
      <c r="AM770" s="371"/>
      <c r="AN770" s="373"/>
      <c r="AO770" s="292"/>
      <c r="AP770" s="295"/>
      <c r="AQ770" s="264">
        <v>0.27284920793522516</v>
      </c>
      <c r="AR770" s="292">
        <v>0.29332243657432477</v>
      </c>
      <c r="AS770" s="292">
        <v>0.31520746615586814</v>
      </c>
      <c r="AT770" s="292">
        <v>0.33741640422911579</v>
      </c>
      <c r="AU770" s="292"/>
      <c r="AV770" s="295"/>
      <c r="AW770" s="559">
        <f t="shared" si="270"/>
        <v>8.4583595770884257E-2</v>
      </c>
      <c r="AX770" s="551"/>
      <c r="AY770" s="167"/>
      <c r="AZ770" s="167"/>
      <c r="BA770" s="296"/>
      <c r="BB770" s="167"/>
    </row>
    <row r="771" spans="1:227" s="2" customFormat="1" ht="17.05" customHeight="1" x14ac:dyDescent="0.4">
      <c r="A771" s="868" t="s">
        <v>865</v>
      </c>
      <c r="B771" s="868" t="s">
        <v>925</v>
      </c>
      <c r="C771" s="594" t="s">
        <v>943</v>
      </c>
      <c r="D771" s="383" t="s">
        <v>946</v>
      </c>
      <c r="E771" s="232"/>
      <c r="F771" s="628" t="s">
        <v>202</v>
      </c>
      <c r="G771" s="638">
        <v>0.10199999999999999</v>
      </c>
      <c r="H771" s="638"/>
      <c r="I771" s="124"/>
      <c r="J771" s="124"/>
      <c r="K771" s="252">
        <f>IF(ISNUMBER(F771),F771,0)+IF(ISNUMBER(G771),G771,0)+IF(ISNUMBER(H771),H771,0)</f>
        <v>0.10199999999999999</v>
      </c>
      <c r="L771" s="520">
        <f t="shared" si="265"/>
        <v>0</v>
      </c>
      <c r="M771" s="521">
        <f t="shared" si="266"/>
        <v>100</v>
      </c>
      <c r="N771" s="504">
        <f t="shared" si="271"/>
        <v>2</v>
      </c>
      <c r="O771" s="254"/>
      <c r="P771" s="534">
        <f>AA771*Z771/1000000000*365</f>
        <v>0.12502275107744681</v>
      </c>
      <c r="Q771" s="227" t="s">
        <v>42</v>
      </c>
      <c r="R771" s="254"/>
      <c r="S771" s="305"/>
      <c r="T771" s="306"/>
      <c r="U771" s="90"/>
      <c r="V771" s="254"/>
      <c r="W771" s="254"/>
      <c r="X771" s="254"/>
      <c r="Y771" s="254"/>
      <c r="Z771" s="258">
        <v>1926</v>
      </c>
      <c r="AA771" s="259">
        <v>177.84428096764793</v>
      </c>
      <c r="AB771" s="260"/>
      <c r="AC771" s="260"/>
      <c r="AD771" s="260"/>
      <c r="AE771" s="260"/>
      <c r="AF771" s="260"/>
      <c r="AG771" s="260"/>
      <c r="AH771" s="121"/>
      <c r="AI771" s="373">
        <v>2019</v>
      </c>
      <c r="AJ771" s="373">
        <v>2095</v>
      </c>
      <c r="AK771" s="373">
        <v>2167</v>
      </c>
      <c r="AL771" s="342"/>
      <c r="AM771" s="371"/>
      <c r="AN771" s="373"/>
      <c r="AO771" s="292"/>
      <c r="AP771" s="295"/>
      <c r="AQ771" s="264">
        <v>0.12502275107744681</v>
      </c>
      <c r="AR771" s="292">
        <v>0.13495335707489359</v>
      </c>
      <c r="AS771" s="292">
        <v>0.14407357434893617</v>
      </c>
      <c r="AT771" s="292">
        <v>0.15320413177276593</v>
      </c>
      <c r="AU771" s="292"/>
      <c r="AV771" s="295"/>
      <c r="AW771" s="559">
        <f t="shared" si="270"/>
        <v>-5.1204131772765935E-2</v>
      </c>
      <c r="AX771" s="551"/>
      <c r="AY771" s="167"/>
      <c r="AZ771" s="167"/>
      <c r="BA771" s="296"/>
      <c r="BB771" s="167"/>
    </row>
    <row r="772" spans="1:227" s="2" customFormat="1" ht="17.05" customHeight="1" x14ac:dyDescent="0.4">
      <c r="A772" s="868" t="s">
        <v>393</v>
      </c>
      <c r="B772" s="868" t="s">
        <v>536</v>
      </c>
      <c r="C772" s="877" t="s">
        <v>552</v>
      </c>
      <c r="D772" s="284" t="s">
        <v>553</v>
      </c>
      <c r="E772" s="285"/>
      <c r="F772" s="219"/>
      <c r="G772" s="124"/>
      <c r="H772" s="124"/>
      <c r="I772" s="124"/>
      <c r="J772" s="124"/>
      <c r="K772" s="252">
        <v>1.2562813333333334</v>
      </c>
      <c r="L772" s="520">
        <f>IF(K772&gt;0,IF(ISNUMBER(F772),F772,0)/K772*100,"")</f>
        <v>0</v>
      </c>
      <c r="M772" s="521">
        <f>IF(K772&gt;0,(IF(ISNUMBER(G772),G772,0)+IF(ISNUMBER(H772),H772,0))/K772*100,"")</f>
        <v>0</v>
      </c>
      <c r="N772" s="504">
        <f t="shared" si="271"/>
        <v>2</v>
      </c>
      <c r="O772" s="1025"/>
      <c r="P772" s="532">
        <v>2.0038604148749997</v>
      </c>
      <c r="Q772" s="227" t="s">
        <v>42</v>
      </c>
      <c r="R772" s="254"/>
      <c r="S772" s="305"/>
      <c r="T772" s="306"/>
      <c r="U772" s="90"/>
      <c r="V772" s="254"/>
      <c r="W772" s="254"/>
      <c r="X772" s="254"/>
      <c r="Y772" s="254"/>
      <c r="Z772" s="258">
        <v>35115.639528908396</v>
      </c>
      <c r="AA772" s="259"/>
      <c r="AB772" s="260"/>
      <c r="AC772" s="260"/>
      <c r="AD772" s="260"/>
      <c r="AE772" s="260"/>
      <c r="AF772" s="260"/>
      <c r="AG772" s="260"/>
      <c r="AH772" s="121"/>
      <c r="AI772" s="90"/>
      <c r="AJ772" s="90"/>
      <c r="AK772" s="90"/>
      <c r="AL772" s="121"/>
      <c r="AM772" s="262"/>
      <c r="AN772" s="252"/>
      <c r="AO772" s="252"/>
      <c r="AP772" s="263"/>
      <c r="AQ772" s="264"/>
      <c r="AR772" s="252"/>
      <c r="AS772" s="252"/>
      <c r="AT772" s="252">
        <v>5.6185736691263974</v>
      </c>
      <c r="AU772" s="252"/>
      <c r="AV772" s="263"/>
      <c r="AW772" s="557">
        <f t="shared" si="270"/>
        <v>-4.3622923357930645</v>
      </c>
      <c r="AX772" s="551"/>
      <c r="AY772" s="167"/>
      <c r="AZ772" s="167"/>
      <c r="BA772" s="296"/>
      <c r="BB772" s="296"/>
    </row>
    <row r="773" spans="1:227" s="2" customFormat="1" ht="17.05" customHeight="1" x14ac:dyDescent="0.4">
      <c r="A773" s="868" t="s">
        <v>393</v>
      </c>
      <c r="B773" s="868" t="s">
        <v>536</v>
      </c>
      <c r="C773" s="877" t="s">
        <v>552</v>
      </c>
      <c r="D773" s="284" t="s">
        <v>554</v>
      </c>
      <c r="E773" s="285"/>
      <c r="F773" s="219"/>
      <c r="G773" s="124"/>
      <c r="H773" s="124"/>
      <c r="I773" s="251"/>
      <c r="J773" s="251"/>
      <c r="K773" s="292">
        <v>0.23227272727272727</v>
      </c>
      <c r="L773" s="520">
        <f>IF(K773&gt;0,IF(ISNUMBER(F773),F773,0)/K773*100,"")</f>
        <v>0</v>
      </c>
      <c r="M773" s="521">
        <f>IF(K773&gt;0,(IF(ISNUMBER(G773),G773,0)+IF(ISNUMBER(H773),H773,0))/K773*100,"")</f>
        <v>0</v>
      </c>
      <c r="N773" s="504">
        <f t="shared" si="271"/>
        <v>2</v>
      </c>
      <c r="O773" s="1021"/>
      <c r="P773" s="532">
        <v>0.48893773499999998</v>
      </c>
      <c r="Q773" s="227" t="s">
        <v>42</v>
      </c>
      <c r="R773" s="254"/>
      <c r="S773" s="255"/>
      <c r="T773" s="256"/>
      <c r="V773" s="257"/>
      <c r="W773" s="257"/>
      <c r="X773" s="257"/>
      <c r="Y773" s="257"/>
      <c r="Z773" s="258">
        <v>17893.286649967595</v>
      </c>
      <c r="AA773" s="259"/>
      <c r="AB773" s="293"/>
      <c r="AC773" s="293"/>
      <c r="AD773" s="293"/>
      <c r="AE773" s="293"/>
      <c r="AF773" s="293"/>
      <c r="AG773" s="293"/>
      <c r="AH773" s="121"/>
      <c r="AL773" s="121"/>
      <c r="AM773" s="294"/>
      <c r="AN773" s="292"/>
      <c r="AO773" s="292"/>
      <c r="AP773" s="295"/>
      <c r="AQ773" s="264"/>
      <c r="AR773" s="292"/>
      <c r="AS773" s="292"/>
      <c r="AT773" s="292">
        <v>0.91499989637595092</v>
      </c>
      <c r="AU773" s="292"/>
      <c r="AV773" s="295"/>
      <c r="AW773" s="559">
        <f t="shared" si="270"/>
        <v>-0.68272716910322362</v>
      </c>
      <c r="AX773" s="551"/>
      <c r="AY773" s="167"/>
      <c r="AZ773" s="167"/>
      <c r="BA773" s="296"/>
      <c r="BB773" s="296"/>
    </row>
    <row r="774" spans="1:227" s="2" customFormat="1" ht="17.05" customHeight="1" x14ac:dyDescent="0.4">
      <c r="A774" s="868" t="s">
        <v>393</v>
      </c>
      <c r="B774" s="868" t="s">
        <v>536</v>
      </c>
      <c r="C774" s="877" t="s">
        <v>552</v>
      </c>
      <c r="D774" s="284" t="s">
        <v>555</v>
      </c>
      <c r="E774" s="285"/>
      <c r="F774" s="219"/>
      <c r="G774" s="124"/>
      <c r="H774" s="124"/>
      <c r="I774" s="124"/>
      <c r="J774" s="124"/>
      <c r="K774" s="252">
        <v>0.36499999999999999</v>
      </c>
      <c r="L774" s="520">
        <f>IF(K774&gt;0,IF(ISNUMBER(F774),F774,0)/K774*100,"")</f>
        <v>0</v>
      </c>
      <c r="M774" s="521">
        <f>IF(K774&gt;0,(IF(ISNUMBER(G774),G774,0)+IF(ISNUMBER(H774),H774,0))/K774*100,"")</f>
        <v>0</v>
      </c>
      <c r="N774" s="504">
        <f t="shared" si="271"/>
        <v>3</v>
      </c>
      <c r="O774" s="1021"/>
      <c r="P774" s="532">
        <v>0.31629412099999998</v>
      </c>
      <c r="Q774" s="227" t="s">
        <v>42</v>
      </c>
      <c r="R774" s="254"/>
      <c r="S774" s="305"/>
      <c r="T774" s="306"/>
      <c r="U774" s="90"/>
      <c r="V774" s="254"/>
      <c r="W774" s="254"/>
      <c r="X774" s="254"/>
      <c r="Y774" s="254"/>
      <c r="Z774" s="258">
        <v>12720.126250003535</v>
      </c>
      <c r="AA774" s="259"/>
      <c r="AB774" s="260"/>
      <c r="AC774" s="260"/>
      <c r="AD774" s="260"/>
      <c r="AE774" s="260"/>
      <c r="AF774" s="260"/>
      <c r="AG774" s="260"/>
      <c r="AH774" s="121"/>
      <c r="AI774" s="90"/>
      <c r="AJ774" s="90"/>
      <c r="AK774" s="90"/>
      <c r="AL774" s="121"/>
      <c r="AM774" s="262"/>
      <c r="AN774" s="252"/>
      <c r="AO774" s="252"/>
      <c r="AP774" s="263"/>
      <c r="AQ774" s="264"/>
      <c r="AR774" s="252"/>
      <c r="AS774" s="252"/>
      <c r="AT774" s="252">
        <v>0.67390649839433536</v>
      </c>
      <c r="AU774" s="252"/>
      <c r="AV774" s="263"/>
      <c r="AW774" s="557">
        <f t="shared" si="270"/>
        <v>-0.30890649839433537</v>
      </c>
      <c r="AX774" s="551"/>
      <c r="AY774" s="167"/>
      <c r="AZ774" s="167"/>
      <c r="BA774" s="296"/>
      <c r="BB774" s="296"/>
    </row>
    <row r="775" spans="1:227" s="2" customFormat="1" ht="17.05" customHeight="1" x14ac:dyDescent="0.4">
      <c r="A775" s="868" t="s">
        <v>865</v>
      </c>
      <c r="B775" s="868" t="s">
        <v>894</v>
      </c>
      <c r="C775" s="594" t="s">
        <v>895</v>
      </c>
      <c r="D775" s="383" t="s">
        <v>897</v>
      </c>
      <c r="E775" s="232"/>
      <c r="F775" s="628" t="s">
        <v>898</v>
      </c>
      <c r="G775" s="636"/>
      <c r="H775" s="638" t="s">
        <v>202</v>
      </c>
      <c r="I775" s="124"/>
      <c r="J775" s="124"/>
      <c r="K775" s="252">
        <f t="shared" ref="K775:K780" si="272">IF(ISNUMBER(F775),F775,0)+IF(ISNUMBER(G775),G775,0)+IF(ISNUMBER(H775),H775,0)</f>
        <v>0</v>
      </c>
      <c r="L775" s="520" t="str">
        <f t="shared" ref="L775:L781" si="273">IF(IF(ISNUMBER(K775),K775,0)&gt;0,IF(ISNUMBER(F775),F775,0)/K775*100,"")</f>
        <v/>
      </c>
      <c r="M775" s="521" t="str">
        <f t="shared" ref="M775:M781" si="274">IF(IF(ISNUMBER(K775),K775,0)&gt;0,(IF(ISNUMBER(G775),G775,0)+IF(ISNUMBER(H775),H775,0))/K775*100,"")</f>
        <v/>
      </c>
      <c r="N775" s="504">
        <f t="shared" si="271"/>
        <v>2</v>
      </c>
      <c r="O775" s="254"/>
      <c r="P775" s="534">
        <f>AA775*Z775/1000000000*365</f>
        <v>2.6252425381338297E-2</v>
      </c>
      <c r="Q775" s="227" t="s">
        <v>42</v>
      </c>
      <c r="R775" s="254"/>
      <c r="S775" s="305"/>
      <c r="T775" s="306"/>
      <c r="U775" s="90"/>
      <c r="V775" s="254"/>
      <c r="W775" s="254"/>
      <c r="X775" s="254"/>
      <c r="Y775" s="254"/>
      <c r="Z775" s="258">
        <v>1067</v>
      </c>
      <c r="AA775" s="259">
        <v>67.408109746538869</v>
      </c>
      <c r="AB775" s="260"/>
      <c r="AC775" s="260"/>
      <c r="AD775" s="260"/>
      <c r="AE775" s="260"/>
      <c r="AF775" s="260"/>
      <c r="AG775" s="260"/>
      <c r="AH775" s="121"/>
      <c r="AI775" s="373">
        <v>1116</v>
      </c>
      <c r="AJ775" s="373">
        <v>1165</v>
      </c>
      <c r="AK775" s="373">
        <v>1215</v>
      </c>
      <c r="AL775" s="342"/>
      <c r="AM775" s="371"/>
      <c r="AN775" s="373"/>
      <c r="AO775" s="292"/>
      <c r="AP775" s="295"/>
      <c r="AQ775" s="264">
        <v>2.6252425381338294E-2</v>
      </c>
      <c r="AR775" s="292">
        <v>2.8693522458401486E-2</v>
      </c>
      <c r="AS775" s="292">
        <v>3.1042962261189598E-2</v>
      </c>
      <c r="AT775" s="292">
        <v>3.3535527462546469E-2</v>
      </c>
      <c r="AU775" s="292"/>
      <c r="AV775" s="295"/>
      <c r="AW775" s="559">
        <f t="shared" si="270"/>
        <v>-3.3535527462546469E-2</v>
      </c>
      <c r="AX775" s="551"/>
      <c r="AY775" s="167"/>
      <c r="AZ775" s="167"/>
      <c r="BA775" s="296"/>
      <c r="BB775" s="167"/>
    </row>
    <row r="776" spans="1:227" s="2" customFormat="1" ht="17.05" customHeight="1" x14ac:dyDescent="0.4">
      <c r="A776" s="868" t="s">
        <v>865</v>
      </c>
      <c r="B776" s="868" t="s">
        <v>894</v>
      </c>
      <c r="C776" s="594" t="s">
        <v>895</v>
      </c>
      <c r="D776" s="383" t="s">
        <v>900</v>
      </c>
      <c r="E776" s="232"/>
      <c r="F776" s="628" t="s">
        <v>898</v>
      </c>
      <c r="G776" s="636"/>
      <c r="H776" s="638" t="s">
        <v>898</v>
      </c>
      <c r="I776" s="124"/>
      <c r="J776" s="124"/>
      <c r="K776" s="252">
        <f t="shared" si="272"/>
        <v>0</v>
      </c>
      <c r="L776" s="520" t="str">
        <f t="shared" si="273"/>
        <v/>
      </c>
      <c r="M776" s="521" t="str">
        <f t="shared" si="274"/>
        <v/>
      </c>
      <c r="N776" s="504">
        <f t="shared" si="271"/>
        <v>2</v>
      </c>
      <c r="O776" s="254"/>
      <c r="P776" s="534">
        <f>AA776*Z776/1000000000*365</f>
        <v>0.17740049900935123</v>
      </c>
      <c r="Q776" s="227" t="s">
        <v>42</v>
      </c>
      <c r="R776" s="254"/>
      <c r="S776" s="305"/>
      <c r="T776" s="306"/>
      <c r="U776" s="90"/>
      <c r="V776" s="254"/>
      <c r="W776" s="254"/>
      <c r="X776" s="254"/>
      <c r="Y776" s="254"/>
      <c r="Z776" s="258">
        <v>2750</v>
      </c>
      <c r="AA776" s="259">
        <v>176.73773251242963</v>
      </c>
      <c r="AB776" s="260"/>
      <c r="AC776" s="260"/>
      <c r="AD776" s="260"/>
      <c r="AE776" s="260"/>
      <c r="AF776" s="260"/>
      <c r="AG776" s="260"/>
      <c r="AH776" s="121"/>
      <c r="AI776" s="261">
        <v>2890</v>
      </c>
      <c r="AJ776" s="261">
        <v>3009</v>
      </c>
      <c r="AK776" s="261">
        <v>3129</v>
      </c>
      <c r="AL776" s="342"/>
      <c r="AM776" s="371"/>
      <c r="AN776" s="261"/>
      <c r="AO776" s="252"/>
      <c r="AP776" s="263"/>
      <c r="AQ776" s="264">
        <v>0.17740049900935126</v>
      </c>
      <c r="AR776" s="252">
        <v>0.19200521994073644</v>
      </c>
      <c r="AS776" s="252">
        <v>0.20571423391241384</v>
      </c>
      <c r="AT776" s="252">
        <v>0.21995253047645824</v>
      </c>
      <c r="AU776" s="252"/>
      <c r="AV776" s="263"/>
      <c r="AW776" s="557">
        <f t="shared" si="270"/>
        <v>-0.21995253047645824</v>
      </c>
      <c r="AX776" s="551"/>
      <c r="AY776" s="167"/>
      <c r="AZ776" s="167"/>
      <c r="BA776" s="296"/>
      <c r="BB776" s="167"/>
    </row>
    <row r="777" spans="1:227" s="2" customFormat="1" ht="17.05" customHeight="1" x14ac:dyDescent="0.4">
      <c r="A777" s="868" t="s">
        <v>865</v>
      </c>
      <c r="B777" s="868" t="s">
        <v>894</v>
      </c>
      <c r="C777" s="594" t="s">
        <v>895</v>
      </c>
      <c r="D777" s="383" t="s">
        <v>899</v>
      </c>
      <c r="E777" s="232"/>
      <c r="F777" s="628">
        <v>0.40899999999999997</v>
      </c>
      <c r="G777" s="636"/>
      <c r="H777" s="638">
        <v>0.35</v>
      </c>
      <c r="I777" s="124"/>
      <c r="J777" s="124"/>
      <c r="K777" s="252">
        <f t="shared" si="272"/>
        <v>0.7589999999999999</v>
      </c>
      <c r="L777" s="520">
        <f t="shared" si="273"/>
        <v>53.886693017127804</v>
      </c>
      <c r="M777" s="521">
        <f t="shared" si="274"/>
        <v>46.113306982872203</v>
      </c>
      <c r="N777" s="504">
        <f t="shared" si="271"/>
        <v>5</v>
      </c>
      <c r="O777" s="254"/>
      <c r="P777" s="534">
        <f>AA777*Z777/1000000000*365</f>
        <v>0.43079452908683474</v>
      </c>
      <c r="Q777" s="227" t="s">
        <v>42</v>
      </c>
      <c r="R777" s="254"/>
      <c r="S777" s="305"/>
      <c r="T777" s="306"/>
      <c r="U777" s="90"/>
      <c r="V777" s="254"/>
      <c r="W777" s="254"/>
      <c r="X777" s="254"/>
      <c r="Y777" s="254"/>
      <c r="Z777" s="258">
        <v>7599</v>
      </c>
      <c r="AA777" s="259">
        <v>155.31767124615703</v>
      </c>
      <c r="AB777" s="260"/>
      <c r="AC777" s="260"/>
      <c r="AD777" s="260"/>
      <c r="AE777" s="260"/>
      <c r="AF777" s="260"/>
      <c r="AG777" s="260"/>
      <c r="AH777" s="121"/>
      <c r="AI777" s="373">
        <v>7806</v>
      </c>
      <c r="AJ777" s="373">
        <v>8034</v>
      </c>
      <c r="AK777" s="373">
        <v>8255</v>
      </c>
      <c r="AL777" s="342"/>
      <c r="AM777" s="371"/>
      <c r="AN777" s="373"/>
      <c r="AO777" s="292"/>
      <c r="AP777" s="295"/>
      <c r="AQ777" s="264">
        <v>0.4307945290868348</v>
      </c>
      <c r="AR777" s="292">
        <v>0.45758358285783818</v>
      </c>
      <c r="AS777" s="292">
        <v>0.48644255169894335</v>
      </c>
      <c r="AT777" s="292">
        <v>0.51574359009001469</v>
      </c>
      <c r="AU777" s="292"/>
      <c r="AV777" s="295"/>
      <c r="AW777" s="559">
        <f t="shared" si="270"/>
        <v>0.24325640990998521</v>
      </c>
      <c r="AX777" s="551"/>
      <c r="AY777" s="167"/>
      <c r="AZ777" s="167"/>
      <c r="BA777" s="296"/>
      <c r="BB777" s="167"/>
    </row>
    <row r="778" spans="1:227" s="2" customFormat="1" ht="17.05" customHeight="1" x14ac:dyDescent="0.4">
      <c r="A778" s="868" t="s">
        <v>865</v>
      </c>
      <c r="B778" s="868" t="s">
        <v>894</v>
      </c>
      <c r="C778" s="594" t="s">
        <v>895</v>
      </c>
      <c r="D778" s="383" t="s">
        <v>896</v>
      </c>
      <c r="E778" s="232"/>
      <c r="F778" s="628" t="s">
        <v>202</v>
      </c>
      <c r="G778" s="636"/>
      <c r="H778" s="638">
        <v>0.15</v>
      </c>
      <c r="I778" s="124"/>
      <c r="J778" s="124"/>
      <c r="K778" s="252">
        <f t="shared" si="272"/>
        <v>0.15</v>
      </c>
      <c r="L778" s="520">
        <f t="shared" si="273"/>
        <v>0</v>
      </c>
      <c r="M778" s="521">
        <f t="shared" si="274"/>
        <v>100</v>
      </c>
      <c r="N778" s="504">
        <f t="shared" si="271"/>
        <v>3</v>
      </c>
      <c r="O778" s="254"/>
      <c r="P778" s="534">
        <f>AA778*Z778/1000000000*365</f>
        <v>0.14101799081142857</v>
      </c>
      <c r="Q778" s="227" t="s">
        <v>42</v>
      </c>
      <c r="R778" s="254"/>
      <c r="S778" s="305"/>
      <c r="T778" s="306"/>
      <c r="U778" s="90"/>
      <c r="V778" s="254"/>
      <c r="W778" s="254"/>
      <c r="X778" s="254"/>
      <c r="Y778" s="254"/>
      <c r="Z778" s="258">
        <v>1857</v>
      </c>
      <c r="AA778" s="259">
        <v>208.05097455968689</v>
      </c>
      <c r="AB778" s="260"/>
      <c r="AC778" s="260"/>
      <c r="AD778" s="260"/>
      <c r="AE778" s="260"/>
      <c r="AF778" s="260"/>
      <c r="AG778" s="260"/>
      <c r="AH778" s="121"/>
      <c r="AI778" s="261">
        <v>1953</v>
      </c>
      <c r="AJ778" s="261">
        <v>2035</v>
      </c>
      <c r="AK778" s="261">
        <v>2116</v>
      </c>
      <c r="AL778" s="342"/>
      <c r="AM778" s="371"/>
      <c r="AN778" s="261"/>
      <c r="AO778" s="252"/>
      <c r="AP778" s="263"/>
      <c r="AQ778" s="264">
        <v>0.14101799081142857</v>
      </c>
      <c r="AR778" s="252">
        <v>0.15207449651999999</v>
      </c>
      <c r="AS778" s="252">
        <v>0.16238413902857146</v>
      </c>
      <c r="AT778" s="252">
        <v>0.17292833465142857</v>
      </c>
      <c r="AU778" s="252"/>
      <c r="AV778" s="263"/>
      <c r="AW778" s="557">
        <f t="shared" si="270"/>
        <v>-2.2928334651428572E-2</v>
      </c>
      <c r="AX778" s="551"/>
      <c r="AY778" s="167"/>
      <c r="AZ778" s="167"/>
      <c r="BA778" s="167"/>
      <c r="BB778" s="167"/>
      <c r="BC778" s="90"/>
      <c r="BD778" s="90"/>
    </row>
    <row r="779" spans="1:227" s="2" customFormat="1" ht="17.05" customHeight="1" x14ac:dyDescent="0.4">
      <c r="A779" s="868" t="s">
        <v>698</v>
      </c>
      <c r="B779" s="868" t="s">
        <v>834</v>
      </c>
      <c r="C779" s="908" t="s">
        <v>845</v>
      </c>
      <c r="D779" s="401" t="s">
        <v>846</v>
      </c>
      <c r="E779" s="618"/>
      <c r="F779" s="270"/>
      <c r="G779" s="271"/>
      <c r="H779" s="271">
        <v>2.92</v>
      </c>
      <c r="I779" s="271"/>
      <c r="J779" s="271"/>
      <c r="K779" s="272">
        <f t="shared" si="272"/>
        <v>2.92</v>
      </c>
      <c r="L779" s="524">
        <f t="shared" si="273"/>
        <v>0</v>
      </c>
      <c r="M779" s="525">
        <f t="shared" si="274"/>
        <v>100</v>
      </c>
      <c r="N779" s="465">
        <f t="shared" si="271"/>
        <v>5</v>
      </c>
      <c r="O779" s="274"/>
      <c r="P779" s="537">
        <f>AQ779</f>
        <v>1.2470000000000001</v>
      </c>
      <c r="Q779" s="273" t="s">
        <v>42</v>
      </c>
      <c r="R779" s="274"/>
      <c r="S779" s="275"/>
      <c r="T779" s="276"/>
      <c r="U779" s="111"/>
      <c r="V779" s="274"/>
      <c r="W779" s="274"/>
      <c r="X779" s="274"/>
      <c r="Y779" s="274"/>
      <c r="Z779" s="277">
        <v>23825</v>
      </c>
      <c r="AA779" s="278">
        <f>AR779/Z779*1000000000/365</f>
        <v>168.81082091161295</v>
      </c>
      <c r="AB779" s="279"/>
      <c r="AC779" s="279"/>
      <c r="AD779" s="279"/>
      <c r="AE779" s="279"/>
      <c r="AF779" s="279"/>
      <c r="AG779" s="279"/>
      <c r="AH779" s="280"/>
      <c r="AI779" s="388">
        <v>25399</v>
      </c>
      <c r="AJ779" s="388">
        <v>26781</v>
      </c>
      <c r="AK779" s="388">
        <v>27805</v>
      </c>
      <c r="AL779" s="389"/>
      <c r="AM779" s="390"/>
      <c r="AN779" s="388"/>
      <c r="AO779" s="272"/>
      <c r="AP779" s="282"/>
      <c r="AQ779" s="283">
        <v>1.2470000000000001</v>
      </c>
      <c r="AR779" s="272">
        <v>1.468</v>
      </c>
      <c r="AS779" s="272">
        <v>1.62</v>
      </c>
      <c r="AT779" s="272">
        <v>1.6819999999999999</v>
      </c>
      <c r="AU779" s="272"/>
      <c r="AV779" s="282"/>
      <c r="AW779" s="558">
        <f t="shared" si="270"/>
        <v>1.238</v>
      </c>
      <c r="AX779" s="552"/>
      <c r="AY779" s="167"/>
      <c r="AZ779" s="167"/>
      <c r="BA779" s="296"/>
      <c r="BB779" s="296"/>
      <c r="BC779" s="90"/>
      <c r="BD779" s="90"/>
    </row>
    <row r="780" spans="1:227" s="2" customFormat="1" ht="17.05" customHeight="1" x14ac:dyDescent="0.4">
      <c r="A780" s="868" t="s">
        <v>698</v>
      </c>
      <c r="B780" s="868" t="s">
        <v>834</v>
      </c>
      <c r="C780" s="921" t="s">
        <v>845</v>
      </c>
      <c r="D780" s="1150" t="s">
        <v>847</v>
      </c>
      <c r="E780" s="402"/>
      <c r="F780" s="219"/>
      <c r="G780" s="124"/>
      <c r="H780" s="404">
        <v>2.778</v>
      </c>
      <c r="I780" s="124"/>
      <c r="J780" s="124"/>
      <c r="K780" s="252">
        <f t="shared" si="272"/>
        <v>2.778</v>
      </c>
      <c r="L780" s="520">
        <f t="shared" si="273"/>
        <v>0</v>
      </c>
      <c r="M780" s="521">
        <f t="shared" si="274"/>
        <v>100</v>
      </c>
      <c r="N780" s="348">
        <f t="shared" si="271"/>
        <v>2</v>
      </c>
      <c r="O780" s="254"/>
      <c r="P780" s="534">
        <f>AQ780</f>
        <v>2.9529999999999998</v>
      </c>
      <c r="Q780" s="227" t="s">
        <v>42</v>
      </c>
      <c r="R780" s="254"/>
      <c r="S780" s="305"/>
      <c r="T780" s="306"/>
      <c r="U780" s="90"/>
      <c r="V780" s="254"/>
      <c r="W780" s="254"/>
      <c r="X780" s="254"/>
      <c r="Y780" s="254"/>
      <c r="Z780" s="258">
        <v>46188</v>
      </c>
      <c r="AA780" s="259">
        <f>AR780/Z780*1000000000/365</f>
        <v>187.61915269458595</v>
      </c>
      <c r="AB780" s="260"/>
      <c r="AC780" s="260"/>
      <c r="AD780" s="260"/>
      <c r="AE780" s="260"/>
      <c r="AF780" s="260"/>
      <c r="AG780" s="260"/>
      <c r="AH780" s="121"/>
      <c r="AI780" s="261">
        <v>45240</v>
      </c>
      <c r="AJ780" s="261">
        <v>44814</v>
      </c>
      <c r="AK780" s="261">
        <v>44568</v>
      </c>
      <c r="AL780" s="342"/>
      <c r="AM780" s="371"/>
      <c r="AN780" s="261"/>
      <c r="AO780" s="252"/>
      <c r="AP780" s="263"/>
      <c r="AQ780" s="264">
        <v>2.9529999999999998</v>
      </c>
      <c r="AR780" s="252">
        <v>3.1629999999999998</v>
      </c>
      <c r="AS780" s="252">
        <v>3.2669999999999999</v>
      </c>
      <c r="AT780" s="252">
        <v>3.2490000000000001</v>
      </c>
      <c r="AU780" s="252"/>
      <c r="AV780" s="263"/>
      <c r="AW780" s="557">
        <f t="shared" si="270"/>
        <v>-0.47100000000000009</v>
      </c>
      <c r="AX780" s="551"/>
      <c r="AY780" s="167"/>
      <c r="AZ780" s="167"/>
      <c r="BA780" s="167"/>
      <c r="BB780" s="167"/>
      <c r="BC780" s="90"/>
      <c r="BD780" s="90"/>
    </row>
    <row r="781" spans="1:227" s="2" customFormat="1" ht="17.05" customHeight="1" x14ac:dyDescent="0.4">
      <c r="A781" s="868" t="s">
        <v>698</v>
      </c>
      <c r="B781" s="868" t="s">
        <v>834</v>
      </c>
      <c r="C781" s="921" t="s">
        <v>845</v>
      </c>
      <c r="D781" s="401" t="s">
        <v>845</v>
      </c>
      <c r="E781" s="402"/>
      <c r="F781" s="219"/>
      <c r="G781" s="124"/>
      <c r="H781" s="404">
        <v>16.065000000000001</v>
      </c>
      <c r="I781" s="124"/>
      <c r="J781" s="124">
        <v>4.38</v>
      </c>
      <c r="K781" s="252">
        <f>IF(ISNUMBER(F781),F781,0)+IF(ISNUMBER(G781),G781,0)+IF(ISNUMBER(H781),H781,0)+J781</f>
        <v>20.445</v>
      </c>
      <c r="L781" s="520">
        <f t="shared" si="273"/>
        <v>0</v>
      </c>
      <c r="M781" s="521">
        <f t="shared" si="274"/>
        <v>78.576669112252389</v>
      </c>
      <c r="N781" s="504">
        <f t="shared" si="271"/>
        <v>2</v>
      </c>
      <c r="O781" s="254"/>
      <c r="P781" s="534">
        <f>AQ781</f>
        <v>26.683</v>
      </c>
      <c r="Q781" s="227" t="s">
        <v>42</v>
      </c>
      <c r="R781" s="254"/>
      <c r="S781" s="305"/>
      <c r="T781" s="306"/>
      <c r="U781" s="90"/>
      <c r="V781" s="254"/>
      <c r="W781" s="254"/>
      <c r="X781" s="254"/>
      <c r="Y781" s="254"/>
      <c r="Z781" s="258">
        <v>416550</v>
      </c>
      <c r="AA781" s="259">
        <f>AR781/Z781*1000000000/365</f>
        <v>201.36706771046579</v>
      </c>
      <c r="AB781" s="260"/>
      <c r="AC781" s="260"/>
      <c r="AD781" s="260"/>
      <c r="AE781" s="260"/>
      <c r="AF781" s="260"/>
      <c r="AG781" s="260"/>
      <c r="AH781" s="121"/>
      <c r="AI781" s="261">
        <v>436909</v>
      </c>
      <c r="AJ781" s="261">
        <v>455635</v>
      </c>
      <c r="AK781" s="261">
        <v>470260</v>
      </c>
      <c r="AL781" s="342"/>
      <c r="AM781" s="371"/>
      <c r="AN781" s="261"/>
      <c r="AO781" s="252"/>
      <c r="AP781" s="263"/>
      <c r="AQ781" s="264">
        <v>26.683</v>
      </c>
      <c r="AR781" s="252">
        <v>30.616</v>
      </c>
      <c r="AS781" s="252">
        <v>33.298000000000002</v>
      </c>
      <c r="AT781" s="252">
        <v>34.365000000000002</v>
      </c>
      <c r="AU781" s="252"/>
      <c r="AV781" s="263"/>
      <c r="AW781" s="557">
        <f t="shared" si="270"/>
        <v>-13.920000000000002</v>
      </c>
      <c r="AX781" s="551"/>
      <c r="AY781" s="167"/>
      <c r="AZ781" s="167"/>
      <c r="BA781" s="167"/>
      <c r="BB781" s="167"/>
      <c r="BC781" s="90"/>
      <c r="BD781" s="90"/>
    </row>
    <row r="782" spans="1:227" s="2" customFormat="1" ht="17.05" customHeight="1" x14ac:dyDescent="0.4">
      <c r="A782" s="868" t="s">
        <v>198</v>
      </c>
      <c r="B782" s="868" t="s">
        <v>327</v>
      </c>
      <c r="C782" s="912" t="s">
        <v>357</v>
      </c>
      <c r="D782" s="16" t="s">
        <v>358</v>
      </c>
      <c r="E782" s="416" t="s">
        <v>1759</v>
      </c>
      <c r="F782" s="178"/>
      <c r="G782" s="177"/>
      <c r="H782" s="177"/>
      <c r="I782" s="177"/>
      <c r="J782" s="177"/>
      <c r="K782" s="179"/>
      <c r="L782" s="518" t="str">
        <f>IF(K782&gt;0,IF(ISNUMBER(F782),F782,0)/K782*100,"")</f>
        <v/>
      </c>
      <c r="M782" s="667" t="str">
        <f>IF(K782&gt;0,(IF(ISNUMBER(G782),G782,0)+IF(ISNUMBER(H782),H782,0))/K782*100,"")</f>
        <v/>
      </c>
      <c r="N782" s="504">
        <f t="shared" si="271"/>
        <v>1</v>
      </c>
      <c r="O782" s="58"/>
      <c r="P782" s="177">
        <v>2.528</v>
      </c>
      <c r="Q782" s="222" t="s">
        <v>42</v>
      </c>
      <c r="R782" s="58"/>
      <c r="S782" s="220" t="s">
        <v>202</v>
      </c>
      <c r="T782" s="220" t="s">
        <v>202</v>
      </c>
      <c r="U782" s="368">
        <v>36.1</v>
      </c>
      <c r="V782" s="58">
        <f>AVERAGE(83.89,2.1)</f>
        <v>42.994999999999997</v>
      </c>
      <c r="W782" s="368">
        <v>36.1</v>
      </c>
      <c r="X782" s="58">
        <f>AVERAGE(83.89,2.1)</f>
        <v>42.994999999999997</v>
      </c>
      <c r="Y782" s="58">
        <v>9.6</v>
      </c>
      <c r="Z782" s="743">
        <v>49301</v>
      </c>
      <c r="AA782" s="234">
        <v>140.48452155656628</v>
      </c>
      <c r="AB782" s="763">
        <f>O782/AA782*1000000/365*1000</f>
        <v>0</v>
      </c>
      <c r="AC782" s="174"/>
      <c r="AD782" s="174"/>
      <c r="AE782" s="364" t="s">
        <v>205</v>
      </c>
      <c r="AF782" s="174" t="s">
        <v>42</v>
      </c>
      <c r="AG782" s="174" t="s">
        <v>42</v>
      </c>
      <c r="AH782" s="175"/>
      <c r="AI782" s="174"/>
      <c r="AJ782" s="174"/>
      <c r="AK782" s="174"/>
      <c r="AL782" s="175"/>
      <c r="AM782" s="179">
        <f>K782</f>
        <v>0</v>
      </c>
      <c r="AN782" s="177">
        <v>2.528</v>
      </c>
      <c r="AO782" s="177">
        <v>2.5840000000000001</v>
      </c>
      <c r="AP782" s="177">
        <v>2.6309999999999998</v>
      </c>
      <c r="AQ782" s="178">
        <v>2.6309999999999998</v>
      </c>
      <c r="AR782" s="179">
        <f>AN782</f>
        <v>2.528</v>
      </c>
      <c r="AS782" s="177">
        <v>2.6629999999999998</v>
      </c>
      <c r="AT782" s="179">
        <f>AVERAGE(AS782,AV782)</f>
        <v>2.7174999999999998</v>
      </c>
      <c r="AU782" s="179"/>
      <c r="AV782" s="177">
        <v>2.7719999999999998</v>
      </c>
      <c r="AW782" s="177"/>
      <c r="AX782" s="546">
        <v>2.7810000000000001</v>
      </c>
      <c r="AY782" s="828">
        <v>-0.253</v>
      </c>
      <c r="AZ782" s="164"/>
      <c r="BA782" s="165"/>
      <c r="BB782" s="167"/>
      <c r="BC782" s="120"/>
      <c r="BD782" s="90"/>
      <c r="BE782" s="90"/>
      <c r="BF782" s="90"/>
      <c r="BG782" s="90"/>
      <c r="BH782" s="90"/>
      <c r="BI782" s="90"/>
      <c r="BJ782" s="90"/>
      <c r="BK782" s="90"/>
      <c r="BL782" s="90"/>
      <c r="BM782" s="167"/>
      <c r="BN782" s="167"/>
      <c r="BO782" s="167"/>
      <c r="BP782" s="167"/>
      <c r="BQ782" s="167"/>
      <c r="BR782" s="167"/>
      <c r="BS782" s="167"/>
      <c r="BT782" s="167"/>
      <c r="BU782" s="167"/>
      <c r="BV782" s="167"/>
      <c r="BW782" s="167"/>
      <c r="BX782" s="167"/>
      <c r="BY782" s="167"/>
      <c r="BZ782" s="167"/>
      <c r="CA782" s="167"/>
      <c r="CB782" s="167"/>
      <c r="CC782" s="167"/>
      <c r="CD782" s="167"/>
      <c r="CE782" s="167"/>
      <c r="CF782" s="167"/>
      <c r="CG782" s="167"/>
      <c r="CH782" s="167"/>
      <c r="CI782" s="167"/>
      <c r="CJ782" s="167"/>
      <c r="CK782" s="167"/>
      <c r="CL782" s="167"/>
      <c r="CM782" s="167"/>
      <c r="CN782" s="167"/>
      <c r="CO782" s="167"/>
      <c r="CP782" s="167"/>
      <c r="CQ782" s="167"/>
      <c r="CR782" s="167"/>
      <c r="CS782" s="167"/>
      <c r="CT782" s="167"/>
      <c r="CU782" s="167"/>
      <c r="CV782" s="167"/>
      <c r="CW782" s="167"/>
      <c r="CX782" s="167"/>
      <c r="CY782" s="167"/>
      <c r="CZ782" s="167"/>
      <c r="DA782" s="167"/>
      <c r="DB782" s="167"/>
      <c r="DC782" s="167"/>
      <c r="DD782" s="167"/>
      <c r="DE782" s="167"/>
      <c r="DF782" s="167"/>
      <c r="DG782" s="167"/>
      <c r="DH782" s="167"/>
      <c r="DI782" s="167"/>
      <c r="DJ782" s="167"/>
      <c r="DK782" s="167"/>
      <c r="DL782" s="167"/>
      <c r="DM782" s="167"/>
      <c r="DN782" s="167"/>
      <c r="DO782" s="167"/>
      <c r="DP782" s="167"/>
      <c r="DQ782" s="167"/>
      <c r="DR782" s="167"/>
      <c r="DS782" s="167"/>
      <c r="DT782" s="167"/>
      <c r="DU782" s="167"/>
      <c r="DV782" s="167"/>
      <c r="DW782" s="167"/>
      <c r="DX782" s="167"/>
      <c r="DY782" s="167"/>
      <c r="DZ782" s="167"/>
      <c r="EA782" s="167"/>
      <c r="EB782" s="167"/>
      <c r="EC782" s="167"/>
      <c r="ED782" s="167"/>
      <c r="EE782" s="167"/>
      <c r="EF782" s="167"/>
      <c r="EG782" s="167"/>
      <c r="EH782" s="167"/>
      <c r="EI782" s="167"/>
      <c r="EJ782" s="167"/>
      <c r="EK782" s="167"/>
      <c r="EL782" s="167"/>
      <c r="EM782" s="167"/>
      <c r="EN782" s="167"/>
      <c r="EO782" s="167"/>
      <c r="EP782" s="167"/>
      <c r="EQ782" s="167"/>
      <c r="ER782" s="167"/>
      <c r="ES782" s="167"/>
      <c r="ET782" s="167"/>
      <c r="EU782" s="167"/>
      <c r="EV782" s="167"/>
      <c r="EW782" s="167"/>
      <c r="EX782" s="167"/>
      <c r="EY782" s="167"/>
      <c r="EZ782" s="167"/>
      <c r="FA782" s="167"/>
      <c r="FB782" s="167"/>
      <c r="FC782" s="167"/>
      <c r="FD782" s="167"/>
      <c r="FE782" s="167"/>
      <c r="FF782" s="167"/>
      <c r="FG782" s="167"/>
      <c r="FH782" s="167"/>
      <c r="FI782" s="167"/>
      <c r="FJ782" s="167"/>
      <c r="FK782" s="167"/>
      <c r="FL782" s="167"/>
      <c r="FM782" s="167"/>
      <c r="FN782" s="167"/>
      <c r="FO782" s="167"/>
      <c r="FP782" s="167"/>
      <c r="FQ782" s="167"/>
      <c r="FR782" s="167"/>
      <c r="FS782" s="167"/>
      <c r="FT782" s="167"/>
      <c r="FU782" s="167"/>
      <c r="FV782" s="167"/>
      <c r="FW782" s="167"/>
      <c r="FX782" s="167"/>
      <c r="FY782" s="167"/>
      <c r="FZ782" s="167"/>
      <c r="GA782" s="167"/>
      <c r="GB782" s="167"/>
      <c r="GC782" s="167"/>
      <c r="GD782" s="167"/>
      <c r="GE782" s="167"/>
      <c r="GF782" s="167"/>
      <c r="GG782" s="167"/>
      <c r="GH782" s="167"/>
      <c r="GI782" s="167"/>
      <c r="GJ782" s="167"/>
      <c r="GK782" s="167"/>
      <c r="GL782" s="167"/>
      <c r="GM782" s="167"/>
      <c r="GN782" s="167"/>
      <c r="GO782" s="167"/>
      <c r="GP782" s="167"/>
      <c r="GQ782" s="167"/>
      <c r="GR782" s="167"/>
      <c r="GS782" s="167"/>
      <c r="GT782" s="167"/>
      <c r="GU782" s="167"/>
      <c r="GV782" s="167"/>
      <c r="GW782" s="167"/>
      <c r="GX782" s="167"/>
      <c r="GY782" s="167"/>
      <c r="GZ782" s="167"/>
      <c r="HA782" s="167"/>
      <c r="HB782" s="167"/>
      <c r="HC782" s="167"/>
      <c r="HD782" s="167"/>
      <c r="HE782" s="167"/>
      <c r="HF782" s="167"/>
      <c r="HG782" s="167"/>
      <c r="HH782" s="167"/>
      <c r="HI782" s="167"/>
      <c r="HJ782" s="167"/>
      <c r="HK782" s="167"/>
      <c r="HL782" s="167"/>
      <c r="HM782" s="167"/>
      <c r="HN782" s="167"/>
      <c r="HO782" s="167"/>
      <c r="HP782" s="167"/>
      <c r="HQ782" s="167"/>
      <c r="HR782" s="167"/>
      <c r="HS782" s="167"/>
    </row>
    <row r="783" spans="1:227" s="2" customFormat="1" ht="17.05" customHeight="1" x14ac:dyDescent="0.4">
      <c r="A783" s="868" t="s">
        <v>198</v>
      </c>
      <c r="B783" s="868" t="s">
        <v>327</v>
      </c>
      <c r="C783" s="912" t="s">
        <v>357</v>
      </c>
      <c r="D783" s="168" t="s">
        <v>359</v>
      </c>
      <c r="E783" s="218"/>
      <c r="F783" s="178"/>
      <c r="G783" s="177">
        <v>0.44</v>
      </c>
      <c r="H783" s="177"/>
      <c r="I783" s="177"/>
      <c r="J783" s="177"/>
      <c r="K783" s="179">
        <f>SUM(F783:H783)</f>
        <v>0.44</v>
      </c>
      <c r="L783" s="518">
        <f>IF(K783&gt;0,IF(ISNUMBER(F783),F783,0)/K783*100,"")</f>
        <v>0</v>
      </c>
      <c r="M783" s="667">
        <f>IF(K783&gt;0,(IF(ISNUMBER(G783),G783,0)+IF(ISNUMBER(H783),H783,0))/K783*100,"")</f>
        <v>100</v>
      </c>
      <c r="N783" s="504">
        <f t="shared" si="271"/>
        <v>2</v>
      </c>
      <c r="O783" s="58"/>
      <c r="P783" s="177">
        <v>0.64800000000000002</v>
      </c>
      <c r="Q783" s="222" t="s">
        <v>42</v>
      </c>
      <c r="R783" s="58"/>
      <c r="S783" s="220" t="s">
        <v>202</v>
      </c>
      <c r="T783" s="220" t="s">
        <v>202</v>
      </c>
      <c r="U783" s="368">
        <v>36.1</v>
      </c>
      <c r="V783" s="58">
        <v>81.89</v>
      </c>
      <c r="W783" s="368">
        <v>36.1</v>
      </c>
      <c r="X783" s="58">
        <v>81.89</v>
      </c>
      <c r="Y783" s="58">
        <v>3</v>
      </c>
      <c r="Z783" s="743">
        <v>14376</v>
      </c>
      <c r="AA783" s="234">
        <v>123.49349372241407</v>
      </c>
      <c r="AB783" s="763">
        <f>O783/AA783*1000000/365*1000</f>
        <v>0</v>
      </c>
      <c r="AC783" s="174"/>
      <c r="AD783" s="174"/>
      <c r="AE783" s="364"/>
      <c r="AF783" s="174"/>
      <c r="AG783" s="174"/>
      <c r="AH783" s="175"/>
      <c r="AI783" s="174"/>
      <c r="AJ783" s="174"/>
      <c r="AK783" s="174"/>
      <c r="AL783" s="175"/>
      <c r="AM783" s="179">
        <f>K783</f>
        <v>0.44</v>
      </c>
      <c r="AN783" s="177">
        <v>0.64800000000000002</v>
      </c>
      <c r="AO783" s="177">
        <v>0.66800000000000004</v>
      </c>
      <c r="AP783" s="177">
        <v>0.69799999999999995</v>
      </c>
      <c r="AQ783" s="178">
        <v>0.70599999999999996</v>
      </c>
      <c r="AR783" s="179">
        <f>AN783</f>
        <v>0.64800000000000002</v>
      </c>
      <c r="AS783" s="177">
        <v>0.68899999999999995</v>
      </c>
      <c r="AT783" s="179">
        <f>AVERAGE(AS783,AV783)</f>
        <v>0.71799999999999997</v>
      </c>
      <c r="AU783" s="179"/>
      <c r="AV783" s="177">
        <v>0.747</v>
      </c>
      <c r="AW783" s="177"/>
      <c r="AX783" s="546">
        <v>0.76500000000000001</v>
      </c>
      <c r="AY783" s="828">
        <v>-0.32500000000000001</v>
      </c>
      <c r="AZ783" s="164"/>
      <c r="BA783" s="165"/>
      <c r="BB783" s="167"/>
      <c r="BC783" s="120"/>
      <c r="BD783" s="90"/>
      <c r="BE783" s="90"/>
      <c r="BF783" s="90"/>
      <c r="BG783" s="90"/>
      <c r="BH783" s="90"/>
      <c r="BI783" s="90"/>
      <c r="BJ783" s="90"/>
      <c r="BK783" s="90"/>
      <c r="BL783" s="90"/>
      <c r="BM783" s="167"/>
      <c r="BN783" s="167"/>
      <c r="BO783" s="167"/>
      <c r="BP783" s="167"/>
      <c r="BQ783" s="167"/>
      <c r="BR783" s="167"/>
      <c r="BS783" s="167"/>
      <c r="BT783" s="167"/>
      <c r="BU783" s="167"/>
      <c r="BV783" s="167"/>
      <c r="BW783" s="167"/>
      <c r="BX783" s="167"/>
      <c r="BY783" s="167"/>
      <c r="BZ783" s="167"/>
      <c r="CA783" s="167"/>
      <c r="CB783" s="167"/>
      <c r="CC783" s="167"/>
      <c r="CD783" s="167"/>
      <c r="CE783" s="167"/>
      <c r="CF783" s="167"/>
      <c r="CG783" s="167"/>
      <c r="CH783" s="167"/>
      <c r="CI783" s="167"/>
      <c r="CJ783" s="167"/>
      <c r="CK783" s="167"/>
      <c r="CL783" s="167"/>
      <c r="CM783" s="167"/>
      <c r="CN783" s="167"/>
      <c r="CO783" s="167"/>
      <c r="CP783" s="167"/>
      <c r="CQ783" s="167"/>
      <c r="CR783" s="167"/>
      <c r="CS783" s="167"/>
      <c r="CT783" s="167"/>
      <c r="CU783" s="167"/>
      <c r="CV783" s="167"/>
      <c r="CW783" s="167"/>
      <c r="CX783" s="167"/>
      <c r="CY783" s="167"/>
      <c r="CZ783" s="167"/>
      <c r="DA783" s="167"/>
      <c r="DB783" s="167"/>
      <c r="DC783" s="167"/>
      <c r="DD783" s="167"/>
      <c r="DE783" s="167"/>
      <c r="DF783" s="167"/>
      <c r="DG783" s="167"/>
      <c r="DH783" s="167"/>
      <c r="DI783" s="167"/>
      <c r="DJ783" s="167"/>
      <c r="DK783" s="167"/>
      <c r="DL783" s="167"/>
      <c r="DM783" s="167"/>
      <c r="DN783" s="167"/>
      <c r="DO783" s="167"/>
      <c r="DP783" s="167"/>
      <c r="DQ783" s="167"/>
      <c r="DR783" s="167"/>
      <c r="DS783" s="167"/>
      <c r="DT783" s="167"/>
      <c r="DU783" s="167"/>
      <c r="DV783" s="167"/>
      <c r="DW783" s="167"/>
      <c r="DX783" s="167"/>
      <c r="DY783" s="167"/>
      <c r="DZ783" s="167"/>
      <c r="EA783" s="167"/>
      <c r="EB783" s="167"/>
      <c r="EC783" s="167"/>
      <c r="ED783" s="167"/>
      <c r="EE783" s="167"/>
      <c r="EF783" s="167"/>
      <c r="EG783" s="167"/>
      <c r="EH783" s="167"/>
      <c r="EI783" s="167"/>
      <c r="EJ783" s="167"/>
      <c r="EK783" s="167"/>
      <c r="EL783" s="167"/>
      <c r="EM783" s="167"/>
      <c r="EN783" s="167"/>
      <c r="EO783" s="167"/>
      <c r="EP783" s="167"/>
      <c r="EQ783" s="167"/>
      <c r="ER783" s="167"/>
      <c r="ES783" s="167"/>
      <c r="ET783" s="167"/>
      <c r="EU783" s="167"/>
      <c r="EV783" s="167"/>
      <c r="EW783" s="167"/>
      <c r="EX783" s="167"/>
      <c r="EY783" s="167"/>
      <c r="EZ783" s="167"/>
      <c r="FA783" s="167"/>
      <c r="FB783" s="167"/>
      <c r="FC783" s="167"/>
      <c r="FD783" s="167"/>
      <c r="FE783" s="167"/>
      <c r="FF783" s="167"/>
      <c r="FG783" s="167"/>
      <c r="FH783" s="167"/>
      <c r="FI783" s="167"/>
      <c r="FJ783" s="167"/>
      <c r="FK783" s="167"/>
      <c r="FL783" s="167"/>
      <c r="FM783" s="167"/>
      <c r="FN783" s="167"/>
      <c r="FO783" s="167"/>
      <c r="FP783" s="167"/>
      <c r="FQ783" s="167"/>
      <c r="FR783" s="167"/>
      <c r="FS783" s="167"/>
      <c r="FT783" s="167"/>
      <c r="FU783" s="167"/>
      <c r="FV783" s="167"/>
      <c r="FW783" s="167"/>
      <c r="FX783" s="167"/>
      <c r="FY783" s="167"/>
      <c r="FZ783" s="167"/>
      <c r="GA783" s="167"/>
      <c r="GB783" s="167"/>
      <c r="GC783" s="167"/>
      <c r="GD783" s="167"/>
      <c r="GE783" s="167"/>
      <c r="GF783" s="167"/>
      <c r="GG783" s="167"/>
      <c r="GH783" s="167"/>
      <c r="GI783" s="167"/>
      <c r="GJ783" s="167"/>
      <c r="GK783" s="167"/>
      <c r="GL783" s="167"/>
      <c r="GM783" s="167"/>
      <c r="GN783" s="167"/>
      <c r="GO783" s="167"/>
      <c r="GP783" s="167"/>
      <c r="GQ783" s="167"/>
      <c r="GR783" s="167"/>
      <c r="GS783" s="167"/>
      <c r="GT783" s="167"/>
      <c r="GU783" s="167"/>
      <c r="GV783" s="167"/>
      <c r="GW783" s="167"/>
      <c r="GX783" s="167"/>
      <c r="GY783" s="167"/>
      <c r="GZ783" s="167"/>
      <c r="HA783" s="167"/>
      <c r="HB783" s="167"/>
      <c r="HC783" s="167"/>
      <c r="HD783" s="167"/>
      <c r="HE783" s="167"/>
      <c r="HF783" s="167"/>
      <c r="HG783" s="167"/>
      <c r="HH783" s="167"/>
      <c r="HI783" s="167"/>
      <c r="HJ783" s="167"/>
      <c r="HK783" s="167"/>
      <c r="HL783" s="167"/>
      <c r="HM783" s="167"/>
      <c r="HN783" s="167"/>
      <c r="HO783" s="167"/>
      <c r="HP783" s="167"/>
      <c r="HQ783" s="167"/>
      <c r="HR783" s="167"/>
      <c r="HS783" s="167"/>
    </row>
    <row r="784" spans="1:227" s="2" customFormat="1" ht="17.05" customHeight="1" x14ac:dyDescent="0.4">
      <c r="A784" s="868" t="s">
        <v>38</v>
      </c>
      <c r="B784" s="868" t="s">
        <v>152</v>
      </c>
      <c r="C784" s="889" t="s">
        <v>181</v>
      </c>
      <c r="D784" s="147" t="s">
        <v>188</v>
      </c>
      <c r="E784" s="148"/>
      <c r="F784" s="219">
        <v>1.35</v>
      </c>
      <c r="G784" s="124">
        <v>3.7829999999999999</v>
      </c>
      <c r="H784" s="124"/>
      <c r="I784" s="124"/>
      <c r="J784" s="124"/>
      <c r="K784" s="177">
        <v>5.0688277813581983</v>
      </c>
      <c r="L784" s="518">
        <f>F784/(F784+G784)*100</f>
        <v>26.300409117475159</v>
      </c>
      <c r="M784" s="667">
        <f>G784/(F784+G784)*100</f>
        <v>73.699590882524831</v>
      </c>
      <c r="N784" s="504">
        <f t="shared" si="271"/>
        <v>2</v>
      </c>
      <c r="O784" s="510"/>
      <c r="P784" s="694">
        <f>[1]JH_2015!L119/1000000</f>
        <v>5.7356369999999997</v>
      </c>
      <c r="Q784" s="699"/>
      <c r="R784" s="708" t="s">
        <v>42</v>
      </c>
      <c r="S784" s="716">
        <f>+T784/P784</f>
        <v>0.13406706177535294</v>
      </c>
      <c r="T784" s="708">
        <f>[1]JH_2015!V119/1000000</f>
        <v>0.76895999999999998</v>
      </c>
      <c r="U784" s="58">
        <v>95.4</v>
      </c>
      <c r="V784" s="58">
        <v>38.5</v>
      </c>
      <c r="W784" s="58"/>
      <c r="X784" s="58"/>
      <c r="Y784" s="58"/>
      <c r="Z784" s="743">
        <v>28142</v>
      </c>
      <c r="AA784" s="755">
        <f t="shared" ref="AA784:AA791" si="275">P784/Z784*1000000/365*1000</f>
        <v>558.38511735494058</v>
      </c>
      <c r="AB784" s="174"/>
      <c r="AC784" s="174"/>
      <c r="AD784" s="364"/>
      <c r="AE784" s="174"/>
      <c r="AF784" s="174"/>
      <c r="AG784" s="174"/>
      <c r="AH784" s="786">
        <f t="shared" ref="AH784:AH791" si="276">K784</f>
        <v>5.0688277813581983</v>
      </c>
      <c r="AI784" s="708"/>
      <c r="AJ784" s="708"/>
      <c r="AK784" s="708"/>
      <c r="AL784" s="792"/>
      <c r="AM784" s="177">
        <f t="shared" ref="AM784:AM791" si="277">P784</f>
        <v>5.7356369999999997</v>
      </c>
      <c r="AN784" s="179">
        <v>7.3860000000000001</v>
      </c>
      <c r="AO784" s="177">
        <f t="shared" ref="AO784:AO791" si="278">AVERAGE(AN784,AP784)</f>
        <v>11.1</v>
      </c>
      <c r="AP784" s="179">
        <v>14.814</v>
      </c>
      <c r="AQ784" s="178">
        <f t="shared" ref="AQ784:AQ791" si="279">AM784</f>
        <v>5.7356369999999997</v>
      </c>
      <c r="AR784" s="179">
        <v>9.8970000000000002</v>
      </c>
      <c r="AS784" s="177">
        <f t="shared" ref="AS784:AS791" si="280">AVERAGE(AR784,AT784)</f>
        <v>14.3215</v>
      </c>
      <c r="AT784" s="177">
        <v>18.745999999999999</v>
      </c>
      <c r="AU784" s="177"/>
      <c r="AV784" s="179">
        <v>25.466999999999999</v>
      </c>
      <c r="AW784" s="179"/>
      <c r="AX784" s="547">
        <v>-21.683</v>
      </c>
      <c r="AY784" s="118"/>
      <c r="AZ784" s="118"/>
      <c r="BA784" s="142"/>
      <c r="BB784" s="142"/>
      <c r="BC784" s="226"/>
      <c r="BD784" s="226"/>
      <c r="BE784" s="90"/>
      <c r="BF784" s="90"/>
      <c r="BG784" s="90"/>
      <c r="BH784" s="90"/>
      <c r="BI784" s="90"/>
      <c r="BJ784" s="90"/>
      <c r="BK784" s="90"/>
      <c r="BL784" s="90"/>
      <c r="BM784" s="90"/>
      <c r="BN784" s="90"/>
      <c r="BO784" s="90"/>
      <c r="BP784" s="90"/>
      <c r="BQ784" s="90"/>
      <c r="BR784" s="90"/>
      <c r="BS784" s="90"/>
      <c r="BT784" s="90"/>
      <c r="BU784" s="90"/>
      <c r="BV784" s="90"/>
      <c r="BW784" s="90"/>
      <c r="BX784" s="90"/>
      <c r="BY784" s="90"/>
      <c r="BZ784" s="90"/>
      <c r="CA784" s="90"/>
      <c r="CB784" s="90"/>
      <c r="CC784" s="90"/>
      <c r="CD784" s="90"/>
      <c r="CE784" s="90"/>
      <c r="CF784" s="90"/>
      <c r="CG784" s="90"/>
      <c r="CH784" s="90"/>
      <c r="CI784" s="90"/>
      <c r="CJ784" s="90"/>
      <c r="CK784" s="90"/>
      <c r="CL784" s="90"/>
      <c r="CM784" s="90"/>
      <c r="CN784" s="90"/>
      <c r="CO784" s="90"/>
      <c r="CP784" s="90"/>
      <c r="CQ784" s="90"/>
      <c r="CR784" s="90"/>
      <c r="CS784" s="90"/>
      <c r="CT784" s="90"/>
      <c r="CU784" s="90"/>
      <c r="CV784" s="90"/>
      <c r="CW784" s="90"/>
      <c r="CX784" s="90"/>
      <c r="CY784" s="90"/>
      <c r="CZ784" s="90"/>
      <c r="DA784" s="90"/>
      <c r="DB784" s="90"/>
      <c r="DC784" s="90"/>
      <c r="DD784" s="90"/>
      <c r="DE784" s="90"/>
      <c r="DF784" s="90"/>
      <c r="DG784" s="90"/>
      <c r="DH784" s="90"/>
      <c r="DI784" s="90"/>
      <c r="DJ784" s="90"/>
      <c r="DK784" s="90"/>
      <c r="DL784" s="90"/>
      <c r="DM784" s="90"/>
      <c r="DN784" s="90"/>
      <c r="DO784" s="90"/>
      <c r="DP784" s="90"/>
      <c r="DQ784" s="90"/>
      <c r="DR784" s="90"/>
      <c r="DS784" s="90"/>
      <c r="DT784" s="90"/>
      <c r="DU784" s="90"/>
      <c r="DV784" s="90"/>
      <c r="DW784" s="90"/>
      <c r="DX784" s="90"/>
      <c r="DY784" s="90"/>
      <c r="DZ784" s="90"/>
      <c r="EA784" s="90"/>
      <c r="EB784" s="90"/>
      <c r="EC784" s="90"/>
      <c r="ED784" s="90"/>
      <c r="EE784" s="90"/>
      <c r="EF784" s="90"/>
      <c r="EG784" s="90"/>
      <c r="EH784" s="90"/>
      <c r="EI784" s="90"/>
      <c r="EJ784" s="90"/>
      <c r="EK784" s="90"/>
      <c r="EL784" s="90"/>
      <c r="EM784" s="90"/>
      <c r="EN784" s="90"/>
      <c r="EO784" s="90"/>
      <c r="EP784" s="90"/>
      <c r="EQ784" s="90"/>
      <c r="ER784" s="90"/>
      <c r="ES784" s="90"/>
      <c r="ET784" s="90"/>
      <c r="EU784" s="90"/>
      <c r="EV784" s="90"/>
      <c r="EW784" s="90"/>
      <c r="EX784" s="90"/>
      <c r="EY784" s="90"/>
      <c r="EZ784" s="90"/>
      <c r="FA784" s="90"/>
      <c r="FB784" s="90"/>
      <c r="FC784" s="90"/>
      <c r="FD784" s="90"/>
      <c r="FE784" s="90"/>
      <c r="FF784" s="90"/>
      <c r="FG784" s="90"/>
      <c r="FH784" s="90"/>
      <c r="FI784" s="90"/>
      <c r="FJ784" s="90"/>
      <c r="FK784" s="90"/>
      <c r="FL784" s="90"/>
      <c r="FM784" s="90"/>
      <c r="FN784" s="90"/>
      <c r="FO784" s="90"/>
      <c r="FP784" s="90"/>
      <c r="FQ784" s="90"/>
      <c r="FR784" s="90"/>
      <c r="FS784" s="90"/>
      <c r="FT784" s="90"/>
      <c r="FU784" s="90"/>
      <c r="FV784" s="90"/>
      <c r="FW784" s="90"/>
      <c r="FX784" s="90"/>
      <c r="FY784" s="90"/>
      <c r="FZ784" s="90"/>
      <c r="GA784" s="90"/>
      <c r="GB784" s="90"/>
      <c r="GC784" s="90"/>
      <c r="GD784" s="90"/>
      <c r="GE784" s="90"/>
      <c r="GF784" s="90"/>
      <c r="GG784" s="90"/>
      <c r="GH784" s="90"/>
      <c r="GI784" s="90"/>
      <c r="GJ784" s="90"/>
      <c r="GK784" s="90"/>
      <c r="GL784" s="90"/>
      <c r="GM784" s="90"/>
      <c r="GN784" s="90"/>
      <c r="GO784" s="90"/>
      <c r="GP784" s="90"/>
      <c r="GQ784" s="90"/>
      <c r="GR784" s="90"/>
      <c r="GS784" s="90"/>
      <c r="GT784" s="90"/>
      <c r="GU784" s="90"/>
      <c r="GV784" s="90"/>
      <c r="GW784" s="90"/>
      <c r="GX784" s="90"/>
      <c r="GY784" s="90"/>
      <c r="GZ784" s="90"/>
      <c r="HA784" s="90"/>
      <c r="HB784" s="90"/>
      <c r="HC784" s="90"/>
      <c r="HD784" s="90"/>
      <c r="HE784" s="90"/>
      <c r="HF784" s="90"/>
      <c r="HG784" s="90"/>
      <c r="HH784" s="90"/>
      <c r="HI784" s="90"/>
      <c r="HJ784" s="90"/>
      <c r="HK784" s="90"/>
      <c r="HL784" s="90"/>
      <c r="HM784" s="90"/>
      <c r="HN784" s="90"/>
      <c r="HO784" s="90"/>
      <c r="HP784" s="90"/>
      <c r="HQ784" s="90"/>
      <c r="HR784" s="90"/>
      <c r="HS784" s="90"/>
    </row>
    <row r="785" spans="1:227" s="2" customFormat="1" ht="17.05" customHeight="1" x14ac:dyDescent="0.4">
      <c r="A785" s="868" t="s">
        <v>38</v>
      </c>
      <c r="B785" s="868" t="s">
        <v>152</v>
      </c>
      <c r="C785" s="889" t="s">
        <v>181</v>
      </c>
      <c r="D785" s="152" t="s">
        <v>186</v>
      </c>
      <c r="E785" s="153"/>
      <c r="F785" s="219">
        <v>0.16</v>
      </c>
      <c r="G785" s="124">
        <v>0.36599999999999999</v>
      </c>
      <c r="H785" s="124"/>
      <c r="I785" s="124"/>
      <c r="J785" s="124"/>
      <c r="K785" s="177">
        <v>0.40076851282048176</v>
      </c>
      <c r="L785" s="518">
        <f>F785/(F785+G785)*100</f>
        <v>30.418250950570343</v>
      </c>
      <c r="M785" s="667">
        <f>G785/(F785+G785)*100</f>
        <v>69.581749049429646</v>
      </c>
      <c r="N785" s="504">
        <f t="shared" si="271"/>
        <v>2</v>
      </c>
      <c r="O785" s="510"/>
      <c r="P785" s="694">
        <f>[1]JH_2015!L118/1000000</f>
        <v>0.45349</v>
      </c>
      <c r="Q785" s="699"/>
      <c r="R785" s="708" t="s">
        <v>42</v>
      </c>
      <c r="S785" s="716">
        <f>+T785/P785</f>
        <v>0.1655229442766103</v>
      </c>
      <c r="T785" s="708">
        <f>[1]JH_2015!V118/1000000</f>
        <v>7.5063000000000005E-2</v>
      </c>
      <c r="U785" s="58"/>
      <c r="V785" s="58">
        <v>42</v>
      </c>
      <c r="W785" s="58"/>
      <c r="X785" s="58"/>
      <c r="Y785" s="58"/>
      <c r="Z785" s="743">
        <v>6224</v>
      </c>
      <c r="AA785" s="755">
        <f t="shared" si="275"/>
        <v>199.62055850970177</v>
      </c>
      <c r="AB785" s="174"/>
      <c r="AC785" s="174"/>
      <c r="AD785" s="364"/>
      <c r="AE785" s="174"/>
      <c r="AF785" s="174"/>
      <c r="AG785" s="174"/>
      <c r="AH785" s="786">
        <f t="shared" si="276"/>
        <v>0.40076851282048176</v>
      </c>
      <c r="AI785" s="708"/>
      <c r="AJ785" s="708"/>
      <c r="AK785" s="708"/>
      <c r="AL785" s="792"/>
      <c r="AM785" s="177">
        <f t="shared" si="277"/>
        <v>0.45349</v>
      </c>
      <c r="AN785" s="177">
        <v>0.34</v>
      </c>
      <c r="AO785" s="177">
        <f t="shared" si="278"/>
        <v>0.36399999999999999</v>
      </c>
      <c r="AP785" s="177">
        <v>0.38800000000000001</v>
      </c>
      <c r="AQ785" s="178">
        <f t="shared" si="279"/>
        <v>0.45349</v>
      </c>
      <c r="AR785" s="177">
        <v>0.38</v>
      </c>
      <c r="AS785" s="177">
        <f t="shared" si="280"/>
        <v>0.41649999999999998</v>
      </c>
      <c r="AT785" s="177">
        <v>0.45300000000000001</v>
      </c>
      <c r="AU785" s="177"/>
      <c r="AV785" s="177">
        <v>0.46500000000000002</v>
      </c>
      <c r="AW785" s="177"/>
      <c r="AX785" s="821">
        <v>-9.0999999999999998E-2</v>
      </c>
      <c r="AY785" s="118"/>
      <c r="AZ785" s="118"/>
      <c r="BA785" s="118"/>
      <c r="BB785" s="118"/>
      <c r="BC785" s="152" t="s">
        <v>186</v>
      </c>
      <c r="BD785" s="152" t="s">
        <v>186</v>
      </c>
      <c r="BE785" s="90"/>
      <c r="BF785" s="90"/>
      <c r="BG785" s="90"/>
      <c r="BH785" s="90"/>
      <c r="BI785" s="90"/>
      <c r="BJ785" s="90"/>
      <c r="BK785" s="90"/>
      <c r="BL785" s="90"/>
      <c r="BM785" s="90"/>
      <c r="BN785" s="90"/>
      <c r="BO785" s="90"/>
      <c r="BP785" s="90"/>
      <c r="BQ785" s="90"/>
      <c r="BR785" s="90"/>
      <c r="BS785" s="90"/>
      <c r="BT785" s="90"/>
      <c r="BU785" s="90"/>
      <c r="BV785" s="90"/>
      <c r="BW785" s="90"/>
      <c r="BX785" s="90"/>
      <c r="BY785" s="90"/>
      <c r="BZ785" s="90"/>
      <c r="CA785" s="90"/>
      <c r="CB785" s="90"/>
      <c r="CC785" s="90"/>
      <c r="CD785" s="90"/>
      <c r="CE785" s="90"/>
      <c r="CF785" s="90"/>
      <c r="CG785" s="90"/>
      <c r="CH785" s="90"/>
      <c r="CI785" s="90"/>
      <c r="CJ785" s="90"/>
      <c r="CK785" s="90"/>
      <c r="CL785" s="90"/>
      <c r="CM785" s="90"/>
      <c r="CN785" s="90"/>
      <c r="CO785" s="90"/>
      <c r="CP785" s="90"/>
      <c r="CQ785" s="90"/>
      <c r="CR785" s="90"/>
      <c r="CS785" s="90"/>
      <c r="CT785" s="90"/>
      <c r="CU785" s="90"/>
      <c r="CV785" s="90"/>
      <c r="CW785" s="90"/>
      <c r="CX785" s="90"/>
      <c r="CY785" s="90"/>
      <c r="CZ785" s="90"/>
      <c r="DA785" s="90"/>
      <c r="DB785" s="90"/>
      <c r="DC785" s="90"/>
      <c r="DD785" s="90"/>
      <c r="DE785" s="90"/>
      <c r="DF785" s="90"/>
      <c r="DG785" s="90"/>
      <c r="DH785" s="90"/>
      <c r="DI785" s="90"/>
      <c r="DJ785" s="90"/>
      <c r="DK785" s="90"/>
      <c r="DL785" s="90"/>
      <c r="DM785" s="90"/>
      <c r="DN785" s="90"/>
      <c r="DO785" s="90"/>
      <c r="DP785" s="90"/>
      <c r="DQ785" s="90"/>
      <c r="DR785" s="90"/>
      <c r="DS785" s="90"/>
      <c r="DT785" s="90"/>
      <c r="DU785" s="90"/>
      <c r="DV785" s="90"/>
      <c r="DW785" s="90"/>
      <c r="DX785" s="90"/>
      <c r="DY785" s="90"/>
      <c r="DZ785" s="90"/>
      <c r="EA785" s="90"/>
      <c r="EB785" s="90"/>
      <c r="EC785" s="90"/>
      <c r="ED785" s="90"/>
      <c r="EE785" s="90"/>
      <c r="EF785" s="90"/>
      <c r="EG785" s="90"/>
      <c r="EH785" s="90"/>
      <c r="EI785" s="90"/>
      <c r="EJ785" s="90"/>
      <c r="EK785" s="90"/>
      <c r="EL785" s="90"/>
      <c r="EM785" s="90"/>
      <c r="EN785" s="90"/>
      <c r="EO785" s="90"/>
      <c r="EP785" s="90"/>
      <c r="EQ785" s="90"/>
      <c r="ER785" s="90"/>
      <c r="ES785" s="90"/>
      <c r="ET785" s="90"/>
      <c r="EU785" s="90"/>
      <c r="EV785" s="90"/>
      <c r="EW785" s="90"/>
      <c r="EX785" s="90"/>
      <c r="EY785" s="90"/>
      <c r="EZ785" s="90"/>
      <c r="FA785" s="90"/>
      <c r="FB785" s="90"/>
      <c r="FC785" s="90"/>
      <c r="FD785" s="90"/>
      <c r="FE785" s="90"/>
      <c r="FF785" s="90"/>
      <c r="FG785" s="90"/>
      <c r="FH785" s="90"/>
      <c r="FI785" s="90"/>
      <c r="FJ785" s="90"/>
      <c r="FK785" s="90"/>
      <c r="FL785" s="90"/>
      <c r="FM785" s="90"/>
      <c r="FN785" s="90"/>
      <c r="FO785" s="90"/>
      <c r="FP785" s="90"/>
      <c r="FQ785" s="90"/>
      <c r="FR785" s="90"/>
      <c r="FS785" s="90"/>
      <c r="FT785" s="90"/>
      <c r="FU785" s="90"/>
      <c r="FV785" s="90"/>
      <c r="FW785" s="90"/>
      <c r="FX785" s="90"/>
      <c r="FY785" s="90"/>
      <c r="FZ785" s="90"/>
      <c r="GA785" s="90"/>
      <c r="GB785" s="90"/>
      <c r="GC785" s="90"/>
      <c r="GD785" s="90"/>
      <c r="GE785" s="90"/>
      <c r="GF785" s="90"/>
      <c r="GG785" s="90"/>
      <c r="GH785" s="90"/>
      <c r="GI785" s="90"/>
      <c r="GJ785" s="90"/>
      <c r="GK785" s="90"/>
      <c r="GL785" s="90"/>
      <c r="GM785" s="90"/>
      <c r="GN785" s="90"/>
      <c r="GO785" s="90"/>
      <c r="GP785" s="90"/>
      <c r="GQ785" s="90"/>
      <c r="GR785" s="90"/>
      <c r="GS785" s="90"/>
      <c r="GT785" s="90"/>
      <c r="GU785" s="90"/>
      <c r="GV785" s="90"/>
      <c r="GW785" s="90"/>
      <c r="GX785" s="90"/>
      <c r="GY785" s="90"/>
      <c r="GZ785" s="90"/>
      <c r="HA785" s="90"/>
      <c r="HB785" s="90"/>
      <c r="HC785" s="90"/>
      <c r="HD785" s="90"/>
      <c r="HE785" s="90"/>
      <c r="HF785" s="90"/>
      <c r="HG785" s="90"/>
      <c r="HH785" s="90"/>
      <c r="HI785" s="90"/>
      <c r="HJ785" s="90"/>
      <c r="HK785" s="90"/>
      <c r="HL785" s="90"/>
      <c r="HM785" s="90"/>
      <c r="HN785" s="90"/>
      <c r="HO785" s="90"/>
      <c r="HP785" s="90"/>
      <c r="HQ785" s="90"/>
      <c r="HR785" s="90"/>
      <c r="HS785" s="90"/>
    </row>
    <row r="786" spans="1:227" s="2" customFormat="1" ht="17.05" customHeight="1" x14ac:dyDescent="0.4">
      <c r="A786" s="868" t="s">
        <v>38</v>
      </c>
      <c r="B786" s="868" t="s">
        <v>152</v>
      </c>
      <c r="C786" s="889" t="s">
        <v>181</v>
      </c>
      <c r="D786" s="57" t="s">
        <v>182</v>
      </c>
      <c r="E786" s="58"/>
      <c r="F786" s="219"/>
      <c r="G786" s="124">
        <v>1.7150000000000001</v>
      </c>
      <c r="H786" s="124"/>
      <c r="I786" s="124"/>
      <c r="J786" s="124"/>
      <c r="K786" s="177">
        <v>1.5363947748682947</v>
      </c>
      <c r="L786" s="518">
        <f>IF(K786&gt;0,IF(ISNUMBER(F786),F786,0)/K786*100,"")</f>
        <v>0</v>
      </c>
      <c r="M786" s="667">
        <v>100</v>
      </c>
      <c r="N786" s="504">
        <f t="shared" si="271"/>
        <v>2</v>
      </c>
      <c r="O786" s="510"/>
      <c r="P786" s="177">
        <f>[1]JH_2015!L116/1000000</f>
        <v>1.7385090000000001</v>
      </c>
      <c r="Q786" s="699"/>
      <c r="R786" s="708" t="s">
        <v>42</v>
      </c>
      <c r="S786" s="716">
        <f>+T786/P786</f>
        <v>3.7510303369151385E-2</v>
      </c>
      <c r="T786" s="708">
        <f>[1]JH_2015!V116/1000000</f>
        <v>6.5212000000000006E-2</v>
      </c>
      <c r="U786" s="58"/>
      <c r="V786" s="58">
        <v>35.5</v>
      </c>
      <c r="W786" s="58"/>
      <c r="X786" s="58"/>
      <c r="Y786" s="58"/>
      <c r="Z786" s="743">
        <v>11259</v>
      </c>
      <c r="AA786" s="755">
        <f t="shared" si="275"/>
        <v>423.04275301220218</v>
      </c>
      <c r="AB786" s="174"/>
      <c r="AC786" s="174"/>
      <c r="AD786" s="364"/>
      <c r="AE786" s="174"/>
      <c r="AF786" s="174"/>
      <c r="AG786" s="174"/>
      <c r="AH786" s="786">
        <f t="shared" si="276"/>
        <v>1.5363947748682947</v>
      </c>
      <c r="AI786" s="708"/>
      <c r="AJ786" s="708"/>
      <c r="AK786" s="708"/>
      <c r="AL786" s="792"/>
      <c r="AM786" s="177">
        <f t="shared" si="277"/>
        <v>1.7385090000000001</v>
      </c>
      <c r="AN786" s="179">
        <v>1.9730000000000001</v>
      </c>
      <c r="AO786" s="177">
        <f t="shared" si="278"/>
        <v>2.2450000000000001</v>
      </c>
      <c r="AP786" s="179">
        <v>2.5169999999999999</v>
      </c>
      <c r="AQ786" s="178">
        <f t="shared" si="279"/>
        <v>1.7385090000000001</v>
      </c>
      <c r="AR786" s="179">
        <v>2.577</v>
      </c>
      <c r="AS786" s="177">
        <f t="shared" si="280"/>
        <v>3.0670000000000002</v>
      </c>
      <c r="AT786" s="177">
        <v>3.5569999999999999</v>
      </c>
      <c r="AU786" s="177"/>
      <c r="AV786" s="179">
        <v>3.6739999999999999</v>
      </c>
      <c r="AW786" s="179"/>
      <c r="AX786" s="547">
        <v>-1.9590000000000001</v>
      </c>
      <c r="AY786" s="142"/>
      <c r="AZ786" s="142"/>
      <c r="BA786" s="118"/>
      <c r="BB786" s="118"/>
      <c r="BC786" s="57" t="s">
        <v>182</v>
      </c>
      <c r="BD786" s="57" t="s">
        <v>182</v>
      </c>
      <c r="BE786" s="90"/>
      <c r="BF786" s="90"/>
      <c r="BG786" s="90"/>
      <c r="BH786" s="90"/>
      <c r="BI786" s="90"/>
      <c r="BJ786" s="90"/>
      <c r="BK786" s="90"/>
      <c r="BL786" s="90"/>
      <c r="BM786" s="90"/>
      <c r="BN786" s="90"/>
      <c r="BO786" s="90"/>
      <c r="BP786" s="90"/>
      <c r="BQ786" s="90"/>
      <c r="BR786" s="90"/>
      <c r="BS786" s="90"/>
      <c r="BT786" s="90"/>
      <c r="BU786" s="90"/>
      <c r="BV786" s="90"/>
      <c r="BW786" s="90"/>
      <c r="BX786" s="90"/>
      <c r="BY786" s="90"/>
      <c r="BZ786" s="90"/>
      <c r="CA786" s="90"/>
      <c r="CB786" s="90"/>
      <c r="CC786" s="90"/>
      <c r="CD786" s="90"/>
      <c r="CE786" s="90"/>
      <c r="CF786" s="90"/>
      <c r="CG786" s="90"/>
      <c r="CH786" s="90"/>
      <c r="CI786" s="90"/>
      <c r="CJ786" s="90"/>
      <c r="CK786" s="90"/>
      <c r="CL786" s="90"/>
      <c r="CM786" s="90"/>
      <c r="CN786" s="90"/>
      <c r="CO786" s="90"/>
      <c r="CP786" s="90"/>
      <c r="CQ786" s="90"/>
      <c r="CR786" s="90"/>
      <c r="CS786" s="90"/>
      <c r="CT786" s="90"/>
      <c r="CU786" s="90"/>
      <c r="CV786" s="90"/>
      <c r="CW786" s="90"/>
      <c r="CX786" s="90"/>
      <c r="CY786" s="90"/>
      <c r="CZ786" s="90"/>
      <c r="DA786" s="90"/>
      <c r="DB786" s="90"/>
      <c r="DC786" s="90"/>
      <c r="DD786" s="90"/>
      <c r="DE786" s="90"/>
      <c r="DF786" s="90"/>
      <c r="DG786" s="90"/>
      <c r="DH786" s="90"/>
      <c r="DI786" s="90"/>
      <c r="DJ786" s="90"/>
      <c r="DK786" s="90"/>
      <c r="DL786" s="90"/>
      <c r="DM786" s="90"/>
      <c r="DN786" s="90"/>
      <c r="DO786" s="90"/>
      <c r="DP786" s="90"/>
      <c r="DQ786" s="90"/>
      <c r="DR786" s="90"/>
      <c r="DS786" s="90"/>
      <c r="DT786" s="90"/>
      <c r="DU786" s="90"/>
      <c r="DV786" s="90"/>
      <c r="DW786" s="90"/>
      <c r="DX786" s="90"/>
      <c r="DY786" s="90"/>
      <c r="DZ786" s="90"/>
      <c r="EA786" s="90"/>
      <c r="EB786" s="90"/>
      <c r="EC786" s="90"/>
      <c r="ED786" s="90"/>
      <c r="EE786" s="90"/>
      <c r="EF786" s="90"/>
      <c r="EG786" s="90"/>
      <c r="EH786" s="90"/>
      <c r="EI786" s="90"/>
      <c r="EJ786" s="90"/>
      <c r="EK786" s="90"/>
      <c r="EL786" s="90"/>
      <c r="EM786" s="90"/>
      <c r="EN786" s="90"/>
      <c r="EO786" s="90"/>
      <c r="EP786" s="90"/>
      <c r="EQ786" s="90"/>
      <c r="ER786" s="90"/>
      <c r="ES786" s="90"/>
      <c r="ET786" s="90"/>
      <c r="EU786" s="90"/>
      <c r="EV786" s="90"/>
      <c r="EW786" s="90"/>
      <c r="EX786" s="90"/>
      <c r="EY786" s="90"/>
      <c r="EZ786" s="90"/>
      <c r="FA786" s="90"/>
      <c r="FB786" s="90"/>
      <c r="FC786" s="90"/>
      <c r="FD786" s="90"/>
      <c r="FE786" s="90"/>
      <c r="FF786" s="90"/>
      <c r="FG786" s="90"/>
      <c r="FH786" s="90"/>
      <c r="FI786" s="90"/>
      <c r="FJ786" s="90"/>
      <c r="FK786" s="90"/>
      <c r="FL786" s="90"/>
      <c r="FM786" s="90"/>
      <c r="FN786" s="90"/>
      <c r="FO786" s="90"/>
      <c r="FP786" s="90"/>
      <c r="FQ786" s="90"/>
      <c r="FR786" s="90"/>
      <c r="FS786" s="90"/>
      <c r="FT786" s="90"/>
      <c r="FU786" s="90"/>
      <c r="FV786" s="90"/>
      <c r="FW786" s="90"/>
      <c r="FX786" s="90"/>
      <c r="FY786" s="90"/>
      <c r="FZ786" s="90"/>
      <c r="GA786" s="90"/>
      <c r="GB786" s="90"/>
      <c r="GC786" s="90"/>
      <c r="GD786" s="90"/>
      <c r="GE786" s="90"/>
      <c r="GF786" s="90"/>
      <c r="GG786" s="90"/>
      <c r="GH786" s="90"/>
      <c r="GI786" s="90"/>
      <c r="GJ786" s="90"/>
      <c r="GK786" s="90"/>
      <c r="GL786" s="90"/>
      <c r="GM786" s="90"/>
      <c r="GN786" s="90"/>
      <c r="GO786" s="90"/>
      <c r="GP786" s="90"/>
      <c r="GQ786" s="90"/>
      <c r="GR786" s="90"/>
      <c r="GS786" s="90"/>
      <c r="GT786" s="90"/>
      <c r="GU786" s="90"/>
      <c r="GV786" s="90"/>
      <c r="GW786" s="90"/>
      <c r="GX786" s="90"/>
      <c r="GY786" s="90"/>
      <c r="GZ786" s="90"/>
      <c r="HA786" s="90"/>
      <c r="HB786" s="90"/>
      <c r="HC786" s="90"/>
      <c r="HD786" s="90"/>
      <c r="HE786" s="90"/>
      <c r="HF786" s="90"/>
      <c r="HG786" s="90"/>
      <c r="HH786" s="90"/>
      <c r="HI786" s="90"/>
      <c r="HJ786" s="90"/>
      <c r="HK786" s="90"/>
      <c r="HL786" s="90"/>
      <c r="HM786" s="90"/>
      <c r="HN786" s="90"/>
      <c r="HO786" s="90"/>
      <c r="HP786" s="90"/>
      <c r="HQ786" s="90"/>
      <c r="HR786" s="90"/>
      <c r="HS786" s="90"/>
    </row>
    <row r="787" spans="1:227" s="2" customFormat="1" ht="17.05" customHeight="1" x14ac:dyDescent="0.4">
      <c r="A787" s="868" t="s">
        <v>38</v>
      </c>
      <c r="B787" s="868" t="s">
        <v>152</v>
      </c>
      <c r="C787" s="889" t="s">
        <v>181</v>
      </c>
      <c r="D787" s="16" t="s">
        <v>183</v>
      </c>
      <c r="E787" s="19"/>
      <c r="F787" s="219"/>
      <c r="G787" s="124">
        <v>0.91500000000000004</v>
      </c>
      <c r="H787" s="124"/>
      <c r="I787" s="124"/>
      <c r="J787" s="124"/>
      <c r="K787" s="177">
        <v>0</v>
      </c>
      <c r="L787" s="518">
        <v>0</v>
      </c>
      <c r="M787" s="667">
        <v>100</v>
      </c>
      <c r="N787" s="504">
        <f t="shared" si="271"/>
        <v>1</v>
      </c>
      <c r="O787" s="510"/>
      <c r="P787" s="177"/>
      <c r="Q787" s="58"/>
      <c r="R787" s="58"/>
      <c r="S787" s="719"/>
      <c r="T787" s="708"/>
      <c r="U787" s="58"/>
      <c r="V787" s="58"/>
      <c r="W787" s="58"/>
      <c r="X787" s="58"/>
      <c r="Y787" s="58"/>
      <c r="Z787" s="743">
        <v>952</v>
      </c>
      <c r="AA787" s="755">
        <f t="shared" si="275"/>
        <v>0</v>
      </c>
      <c r="AB787" s="174"/>
      <c r="AC787" s="174"/>
      <c r="AD787" s="364"/>
      <c r="AE787" s="174"/>
      <c r="AF787" s="174"/>
      <c r="AG787" s="174"/>
      <c r="AH787" s="786">
        <f t="shared" si="276"/>
        <v>0</v>
      </c>
      <c r="AI787" s="708"/>
      <c r="AJ787" s="708"/>
      <c r="AK787" s="708"/>
      <c r="AL787" s="792"/>
      <c r="AM787" s="177">
        <f t="shared" si="277"/>
        <v>0</v>
      </c>
      <c r="AN787" s="177">
        <v>8.5999999999999993E-2</v>
      </c>
      <c r="AO787" s="177">
        <f t="shared" si="278"/>
        <v>8.8999999999999996E-2</v>
      </c>
      <c r="AP787" s="177">
        <v>9.1999999999999998E-2</v>
      </c>
      <c r="AQ787" s="178">
        <f t="shared" si="279"/>
        <v>0</v>
      </c>
      <c r="AR787" s="177">
        <v>9.2999999999999999E-2</v>
      </c>
      <c r="AS787" s="177">
        <f t="shared" si="280"/>
        <v>9.7500000000000003E-2</v>
      </c>
      <c r="AT787" s="177">
        <v>0.10199999999999999</v>
      </c>
      <c r="AU787" s="177"/>
      <c r="AV787" s="177">
        <v>0.108</v>
      </c>
      <c r="AW787" s="177"/>
      <c r="AX787" s="821">
        <v>0.80800000000000005</v>
      </c>
      <c r="AY787" s="118"/>
      <c r="AZ787" s="118"/>
      <c r="BA787" s="142"/>
      <c r="BB787" s="142"/>
      <c r="BC787" s="19" t="s">
        <v>183</v>
      </c>
      <c r="BD787" s="19" t="s">
        <v>183</v>
      </c>
      <c r="BE787" s="90"/>
      <c r="BF787" s="90"/>
      <c r="BG787" s="90"/>
      <c r="BH787" s="90"/>
      <c r="BI787" s="90"/>
      <c r="BJ787" s="90"/>
      <c r="BK787" s="90"/>
      <c r="BL787" s="90"/>
      <c r="BM787" s="90"/>
      <c r="BN787" s="90"/>
      <c r="BO787" s="90"/>
      <c r="BP787" s="90"/>
      <c r="BQ787" s="90"/>
      <c r="BR787" s="90"/>
      <c r="BS787" s="90"/>
      <c r="BT787" s="90"/>
      <c r="BU787" s="90"/>
      <c r="BV787" s="90"/>
      <c r="BW787" s="90"/>
      <c r="BX787" s="90"/>
      <c r="BY787" s="90"/>
      <c r="BZ787" s="90"/>
      <c r="CA787" s="90"/>
      <c r="CB787" s="90"/>
      <c r="CC787" s="90"/>
      <c r="CD787" s="90"/>
      <c r="CE787" s="90"/>
      <c r="CF787" s="90"/>
      <c r="CG787" s="90"/>
      <c r="CH787" s="90"/>
      <c r="CI787" s="90"/>
      <c r="CJ787" s="90"/>
      <c r="CK787" s="90"/>
      <c r="CL787" s="90"/>
      <c r="CM787" s="90"/>
      <c r="CN787" s="90"/>
      <c r="CO787" s="90"/>
      <c r="CP787" s="90"/>
      <c r="CQ787" s="90"/>
      <c r="CR787" s="90"/>
      <c r="CS787" s="90"/>
      <c r="CT787" s="90"/>
      <c r="CU787" s="90"/>
      <c r="CV787" s="90"/>
      <c r="CW787" s="90"/>
      <c r="CX787" s="90"/>
      <c r="CY787" s="90"/>
      <c r="CZ787" s="90"/>
      <c r="DA787" s="90"/>
      <c r="DB787" s="90"/>
      <c r="DC787" s="90"/>
      <c r="DD787" s="90"/>
      <c r="DE787" s="90"/>
      <c r="DF787" s="90"/>
      <c r="DG787" s="90"/>
      <c r="DH787" s="90"/>
      <c r="DI787" s="90"/>
      <c r="DJ787" s="90"/>
      <c r="DK787" s="90"/>
      <c r="DL787" s="90"/>
      <c r="DM787" s="90"/>
      <c r="DN787" s="90"/>
      <c r="DO787" s="90"/>
      <c r="DP787" s="90"/>
      <c r="DQ787" s="90"/>
      <c r="DR787" s="90"/>
      <c r="DS787" s="90"/>
      <c r="DT787" s="90"/>
      <c r="DU787" s="90"/>
      <c r="DV787" s="90"/>
      <c r="DW787" s="90"/>
      <c r="DX787" s="90"/>
      <c r="DY787" s="90"/>
      <c r="DZ787" s="90"/>
      <c r="EA787" s="90"/>
      <c r="EB787" s="90"/>
      <c r="EC787" s="90"/>
      <c r="ED787" s="90"/>
      <c r="EE787" s="90"/>
      <c r="EF787" s="90"/>
      <c r="EG787" s="90"/>
      <c r="EH787" s="90"/>
      <c r="EI787" s="90"/>
      <c r="EJ787" s="90"/>
      <c r="EK787" s="90"/>
      <c r="EL787" s="90"/>
      <c r="EM787" s="90"/>
      <c r="EN787" s="90"/>
      <c r="EO787" s="90"/>
      <c r="EP787" s="90"/>
      <c r="EQ787" s="90"/>
      <c r="ER787" s="90"/>
      <c r="ES787" s="90"/>
      <c r="ET787" s="90"/>
      <c r="EU787" s="90"/>
      <c r="EV787" s="90"/>
      <c r="EW787" s="90"/>
      <c r="EX787" s="90"/>
      <c r="EY787" s="90"/>
      <c r="EZ787" s="90"/>
      <c r="FA787" s="90"/>
      <c r="FB787" s="90"/>
      <c r="FC787" s="90"/>
      <c r="FD787" s="90"/>
      <c r="FE787" s="90"/>
      <c r="FF787" s="90"/>
      <c r="FG787" s="90"/>
      <c r="FH787" s="90"/>
      <c r="FI787" s="90"/>
      <c r="FJ787" s="90"/>
      <c r="FK787" s="90"/>
      <c r="FL787" s="90"/>
      <c r="FM787" s="90"/>
      <c r="FN787" s="90"/>
      <c r="FO787" s="90"/>
      <c r="FP787" s="90"/>
      <c r="FQ787" s="90"/>
      <c r="FR787" s="90"/>
      <c r="FS787" s="90"/>
      <c r="FT787" s="90"/>
      <c r="FU787" s="90"/>
      <c r="FV787" s="90"/>
      <c r="FW787" s="90"/>
      <c r="FX787" s="90"/>
      <c r="FY787" s="90"/>
      <c r="FZ787" s="90"/>
      <c r="GA787" s="90"/>
      <c r="GB787" s="90"/>
      <c r="GC787" s="90"/>
      <c r="GD787" s="90"/>
      <c r="GE787" s="90"/>
      <c r="GF787" s="90"/>
      <c r="GG787" s="90"/>
      <c r="GH787" s="90"/>
      <c r="GI787" s="90"/>
      <c r="GJ787" s="90"/>
      <c r="GK787" s="90"/>
      <c r="GL787" s="90"/>
      <c r="GM787" s="90"/>
      <c r="GN787" s="90"/>
      <c r="GO787" s="90"/>
      <c r="GP787" s="90"/>
      <c r="GQ787" s="90"/>
      <c r="GR787" s="90"/>
      <c r="GS787" s="90"/>
      <c r="GT787" s="90"/>
      <c r="GU787" s="90"/>
      <c r="GV787" s="90"/>
      <c r="GW787" s="90"/>
      <c r="GX787" s="90"/>
      <c r="GY787" s="90"/>
      <c r="GZ787" s="90"/>
      <c r="HA787" s="90"/>
      <c r="HB787" s="90"/>
      <c r="HC787" s="90"/>
      <c r="HD787" s="90"/>
      <c r="HE787" s="90"/>
      <c r="HF787" s="90"/>
      <c r="HG787" s="90"/>
      <c r="HH787" s="90"/>
      <c r="HI787" s="90"/>
      <c r="HJ787" s="90"/>
      <c r="HK787" s="90"/>
      <c r="HL787" s="90"/>
      <c r="HM787" s="90"/>
      <c r="HN787" s="90"/>
      <c r="HO787" s="90"/>
      <c r="HP787" s="90"/>
      <c r="HQ787" s="90"/>
      <c r="HR787" s="90"/>
      <c r="HS787" s="90"/>
    </row>
    <row r="788" spans="1:227" s="2" customFormat="1" ht="54.75" customHeight="1" x14ac:dyDescent="0.4">
      <c r="A788" s="868" t="s">
        <v>38</v>
      </c>
      <c r="B788" s="868" t="s">
        <v>152</v>
      </c>
      <c r="C788" s="889" t="s">
        <v>181</v>
      </c>
      <c r="D788" s="57" t="s">
        <v>184</v>
      </c>
      <c r="E788" s="58"/>
      <c r="F788" s="178"/>
      <c r="G788" s="177">
        <v>4.8000000000000001E-2</v>
      </c>
      <c r="H788" s="177"/>
      <c r="I788" s="177"/>
      <c r="J788" s="177"/>
      <c r="K788" s="177">
        <v>0</v>
      </c>
      <c r="L788" s="518">
        <v>0</v>
      </c>
      <c r="M788" s="518">
        <v>100</v>
      </c>
      <c r="N788" s="504">
        <f t="shared" si="271"/>
        <v>1</v>
      </c>
      <c r="O788" s="510"/>
      <c r="P788" s="177"/>
      <c r="Q788" s="58"/>
      <c r="R788" s="58"/>
      <c r="S788" s="719"/>
      <c r="T788" s="708"/>
      <c r="U788" s="58"/>
      <c r="V788" s="58"/>
      <c r="W788" s="58"/>
      <c r="X788" s="58"/>
      <c r="Y788" s="58"/>
      <c r="Z788" s="743">
        <v>498</v>
      </c>
      <c r="AA788" s="755">
        <f t="shared" si="275"/>
        <v>0</v>
      </c>
      <c r="AB788" s="174"/>
      <c r="AC788" s="174"/>
      <c r="AD788" s="364"/>
      <c r="AE788" s="174"/>
      <c r="AF788" s="174"/>
      <c r="AG788" s="174"/>
      <c r="AH788" s="786">
        <f t="shared" si="276"/>
        <v>0</v>
      </c>
      <c r="AI788" s="708"/>
      <c r="AJ788" s="708"/>
      <c r="AK788" s="708"/>
      <c r="AL788" s="792"/>
      <c r="AM788" s="177">
        <f t="shared" si="277"/>
        <v>0</v>
      </c>
      <c r="AN788" s="179">
        <v>7.0999999999999994E-2</v>
      </c>
      <c r="AO788" s="177">
        <f t="shared" si="278"/>
        <v>7.8999999999999987E-2</v>
      </c>
      <c r="AP788" s="177">
        <v>8.6999999999999994E-2</v>
      </c>
      <c r="AQ788" s="178">
        <f t="shared" si="279"/>
        <v>0</v>
      </c>
      <c r="AR788" s="179">
        <v>9.1999999999999998E-2</v>
      </c>
      <c r="AS788" s="177">
        <f t="shared" si="280"/>
        <v>0.107</v>
      </c>
      <c r="AT788" s="177">
        <v>0.122</v>
      </c>
      <c r="AU788" s="177"/>
      <c r="AV788" s="177">
        <v>0.124</v>
      </c>
      <c r="AW788" s="177"/>
      <c r="AX788" s="546">
        <v>-7.5999999999999998E-2</v>
      </c>
      <c r="AY788" s="118"/>
      <c r="AZ788" s="118"/>
      <c r="BA788" s="142"/>
      <c r="BB788" s="142"/>
      <c r="BC788" s="57" t="s">
        <v>184</v>
      </c>
      <c r="BD788" s="57" t="s">
        <v>184</v>
      </c>
      <c r="BE788" s="90"/>
      <c r="BF788" s="90"/>
      <c r="BG788" s="90"/>
      <c r="BH788" s="90"/>
      <c r="BI788" s="90"/>
      <c r="BJ788" s="90"/>
      <c r="BK788" s="90"/>
      <c r="BL788" s="90"/>
      <c r="BM788" s="90"/>
      <c r="BN788" s="90"/>
      <c r="BO788" s="90"/>
      <c r="BP788" s="90"/>
      <c r="BQ788" s="90"/>
      <c r="BR788" s="90"/>
      <c r="BS788" s="90"/>
      <c r="BT788" s="90"/>
      <c r="BU788" s="90"/>
      <c r="BV788" s="90"/>
      <c r="BW788" s="90"/>
      <c r="BX788" s="90"/>
      <c r="BY788" s="90"/>
      <c r="BZ788" s="90"/>
      <c r="CA788" s="90"/>
      <c r="CB788" s="90"/>
      <c r="CC788" s="90"/>
      <c r="CD788" s="90"/>
      <c r="CE788" s="90"/>
      <c r="CF788" s="90"/>
      <c r="CG788" s="90"/>
      <c r="CH788" s="90"/>
      <c r="CI788" s="90"/>
      <c r="CJ788" s="90"/>
      <c r="CK788" s="90"/>
      <c r="CL788" s="90"/>
      <c r="CM788" s="90"/>
      <c r="CN788" s="90"/>
      <c r="CO788" s="90"/>
      <c r="CP788" s="90"/>
      <c r="CQ788" s="90"/>
      <c r="CR788" s="90"/>
      <c r="CS788" s="90"/>
      <c r="CT788" s="90"/>
      <c r="CU788" s="90"/>
      <c r="CV788" s="90"/>
      <c r="CW788" s="90"/>
      <c r="CX788" s="90"/>
      <c r="CY788" s="90"/>
      <c r="CZ788" s="90"/>
      <c r="DA788" s="90"/>
      <c r="DB788" s="90"/>
      <c r="DC788" s="90"/>
      <c r="DD788" s="90"/>
      <c r="DE788" s="90"/>
      <c r="DF788" s="90"/>
      <c r="DG788" s="90"/>
      <c r="DH788" s="90"/>
      <c r="DI788" s="90"/>
      <c r="DJ788" s="90"/>
      <c r="DK788" s="90"/>
      <c r="DL788" s="90"/>
      <c r="DM788" s="90"/>
      <c r="DN788" s="90"/>
      <c r="DO788" s="90"/>
      <c r="DP788" s="90"/>
      <c r="DQ788" s="90"/>
      <c r="DR788" s="90"/>
      <c r="DS788" s="90"/>
      <c r="DT788" s="90"/>
      <c r="DU788" s="90"/>
      <c r="DV788" s="90"/>
      <c r="DW788" s="90"/>
      <c r="DX788" s="90"/>
      <c r="DY788" s="90"/>
      <c r="DZ788" s="90"/>
      <c r="EA788" s="90"/>
      <c r="EB788" s="90"/>
      <c r="EC788" s="90"/>
      <c r="ED788" s="90"/>
      <c r="EE788" s="90"/>
      <c r="EF788" s="90"/>
      <c r="EG788" s="90"/>
      <c r="EH788" s="90"/>
      <c r="EI788" s="90"/>
      <c r="EJ788" s="90"/>
      <c r="EK788" s="90"/>
      <c r="EL788" s="90"/>
      <c r="EM788" s="90"/>
      <c r="EN788" s="90"/>
      <c r="EO788" s="90"/>
      <c r="EP788" s="90"/>
      <c r="EQ788" s="90"/>
      <c r="ER788" s="90"/>
      <c r="ES788" s="90"/>
      <c r="ET788" s="90"/>
      <c r="EU788" s="90"/>
      <c r="EV788" s="90"/>
      <c r="EW788" s="90"/>
      <c r="EX788" s="90"/>
      <c r="EY788" s="90"/>
      <c r="EZ788" s="90"/>
      <c r="FA788" s="90"/>
      <c r="FB788" s="90"/>
      <c r="FC788" s="90"/>
      <c r="FD788" s="90"/>
      <c r="FE788" s="90"/>
      <c r="FF788" s="90"/>
      <c r="FG788" s="90"/>
      <c r="FH788" s="90"/>
      <c r="FI788" s="90"/>
      <c r="FJ788" s="90"/>
      <c r="FK788" s="90"/>
      <c r="FL788" s="90"/>
      <c r="FM788" s="90"/>
      <c r="FN788" s="90"/>
      <c r="FO788" s="90"/>
      <c r="FP788" s="90"/>
      <c r="FQ788" s="90"/>
      <c r="FR788" s="90"/>
      <c r="FS788" s="90"/>
      <c r="FT788" s="90"/>
      <c r="FU788" s="90"/>
      <c r="FV788" s="90"/>
      <c r="FW788" s="90"/>
      <c r="FX788" s="90"/>
      <c r="FY788" s="90"/>
      <c r="FZ788" s="90"/>
      <c r="GA788" s="90"/>
      <c r="GB788" s="90"/>
      <c r="GC788" s="90"/>
      <c r="GD788" s="90"/>
      <c r="GE788" s="90"/>
      <c r="GF788" s="90"/>
      <c r="GG788" s="90"/>
      <c r="GH788" s="90"/>
      <c r="GI788" s="90"/>
      <c r="GJ788" s="90"/>
      <c r="GK788" s="90"/>
      <c r="GL788" s="90"/>
      <c r="GM788" s="90"/>
      <c r="GN788" s="90"/>
      <c r="GO788" s="90"/>
      <c r="GP788" s="90"/>
      <c r="GQ788" s="90"/>
      <c r="GR788" s="90"/>
      <c r="GS788" s="90"/>
      <c r="GT788" s="90"/>
      <c r="GU788" s="90"/>
      <c r="GV788" s="90"/>
      <c r="GW788" s="90"/>
      <c r="GX788" s="90"/>
      <c r="GY788" s="90"/>
      <c r="GZ788" s="90"/>
      <c r="HA788" s="90"/>
      <c r="HB788" s="90"/>
      <c r="HC788" s="90"/>
      <c r="HD788" s="90"/>
      <c r="HE788" s="90"/>
      <c r="HF788" s="90"/>
      <c r="HG788" s="90"/>
      <c r="HH788" s="90"/>
      <c r="HI788" s="90"/>
      <c r="HJ788" s="90"/>
      <c r="HK788" s="90"/>
      <c r="HL788" s="90"/>
      <c r="HM788" s="90"/>
      <c r="HN788" s="90"/>
      <c r="HO788" s="90"/>
      <c r="HP788" s="90"/>
      <c r="HQ788" s="90"/>
      <c r="HR788" s="90"/>
      <c r="HS788" s="90"/>
    </row>
    <row r="789" spans="1:227" s="2" customFormat="1" ht="17.05" customHeight="1" x14ac:dyDescent="0.4">
      <c r="A789" s="868" t="s">
        <v>38</v>
      </c>
      <c r="B789" s="868" t="s">
        <v>152</v>
      </c>
      <c r="C789" s="889" t="s">
        <v>181</v>
      </c>
      <c r="D789" s="16" t="s">
        <v>185</v>
      </c>
      <c r="E789" s="19"/>
      <c r="F789" s="219"/>
      <c r="G789" s="124">
        <v>1.7949999999999999</v>
      </c>
      <c r="H789" s="124"/>
      <c r="I789" s="124"/>
      <c r="J789" s="124"/>
      <c r="K789" s="177">
        <v>1.9091053382002816</v>
      </c>
      <c r="L789" s="518">
        <f>IF(K789&gt;0,IF(ISNUMBER(F789),F789,0)/K789*100,"")</f>
        <v>0</v>
      </c>
      <c r="M789" s="667">
        <v>100</v>
      </c>
      <c r="N789" s="504">
        <f t="shared" si="271"/>
        <v>2</v>
      </c>
      <c r="O789" s="510"/>
      <c r="P789" s="694">
        <f>[1]JH_2015!L117/1000000</f>
        <v>2.16025</v>
      </c>
      <c r="Q789" s="699"/>
      <c r="R789" s="708" t="s">
        <v>42</v>
      </c>
      <c r="S789" s="716">
        <f>+T789/P789</f>
        <v>0.17178150677004977</v>
      </c>
      <c r="T789" s="708">
        <f>[1]JH_2015!V117/1000000</f>
        <v>0.371091</v>
      </c>
      <c r="U789" s="170"/>
      <c r="V789" s="170"/>
      <c r="W789" s="170"/>
      <c r="X789" s="170"/>
      <c r="Y789" s="170"/>
      <c r="Z789" s="746">
        <v>11529</v>
      </c>
      <c r="AA789" s="755">
        <f t="shared" si="275"/>
        <v>513.35702582053352</v>
      </c>
      <c r="AB789" s="227"/>
      <c r="AC789" s="227"/>
      <c r="AD789" s="778"/>
      <c r="AE789" s="227"/>
      <c r="AF789" s="227"/>
      <c r="AG789" s="227"/>
      <c r="AH789" s="786">
        <f t="shared" si="276"/>
        <v>1.9091053382002816</v>
      </c>
      <c r="AI789" s="708"/>
      <c r="AJ789" s="708"/>
      <c r="AK789" s="708"/>
      <c r="AL789" s="792"/>
      <c r="AM789" s="177">
        <f t="shared" si="277"/>
        <v>2.16025</v>
      </c>
      <c r="AN789" s="177">
        <v>2.4009999999999998</v>
      </c>
      <c r="AO789" s="177">
        <f t="shared" si="278"/>
        <v>2.7329999999999997</v>
      </c>
      <c r="AP789" s="177">
        <v>3.0649999999999999</v>
      </c>
      <c r="AQ789" s="178">
        <f t="shared" si="279"/>
        <v>2.16025</v>
      </c>
      <c r="AR789" s="177">
        <v>3.1190000000000002</v>
      </c>
      <c r="AS789" s="177">
        <f t="shared" si="280"/>
        <v>3.7004999999999999</v>
      </c>
      <c r="AT789" s="177">
        <v>4.282</v>
      </c>
      <c r="AU789" s="177"/>
      <c r="AV789" s="177">
        <v>4.5339999999999998</v>
      </c>
      <c r="AW789" s="177"/>
      <c r="AX789" s="821">
        <v>-2.7389999999999999</v>
      </c>
      <c r="AY789" s="90"/>
      <c r="AZ789" s="90"/>
      <c r="BA789" s="90"/>
      <c r="BB789" s="90"/>
      <c r="BC789" s="90"/>
      <c r="BD789" s="90"/>
      <c r="BE789" s="90"/>
      <c r="BF789" s="90"/>
      <c r="BG789" s="90"/>
      <c r="BH789" s="90"/>
      <c r="BI789" s="90"/>
      <c r="BJ789" s="90"/>
      <c r="BK789" s="90"/>
      <c r="BL789" s="90"/>
      <c r="BM789" s="90"/>
      <c r="BN789" s="90"/>
      <c r="BO789" s="90"/>
      <c r="BP789" s="90"/>
      <c r="BQ789" s="90"/>
      <c r="BR789" s="90"/>
      <c r="BS789" s="90"/>
      <c r="BT789" s="90"/>
      <c r="BU789" s="90"/>
      <c r="BV789" s="90"/>
      <c r="BW789" s="90"/>
      <c r="BX789" s="90"/>
      <c r="BY789" s="90"/>
      <c r="BZ789" s="90"/>
      <c r="CA789" s="90"/>
      <c r="CB789" s="90"/>
      <c r="CC789" s="90"/>
      <c r="CD789" s="90"/>
      <c r="CE789" s="90"/>
      <c r="CF789" s="90"/>
      <c r="CG789" s="90"/>
      <c r="CH789" s="90"/>
      <c r="CI789" s="90"/>
      <c r="CJ789" s="90"/>
      <c r="CK789" s="90"/>
      <c r="CL789" s="90"/>
      <c r="CM789" s="90"/>
      <c r="CN789" s="90"/>
      <c r="CO789" s="90"/>
      <c r="CP789" s="90"/>
      <c r="CQ789" s="90"/>
      <c r="CR789" s="90"/>
      <c r="CS789" s="90"/>
      <c r="CT789" s="90"/>
      <c r="CU789" s="90"/>
      <c r="CV789" s="90"/>
      <c r="CW789" s="90"/>
      <c r="CX789" s="90"/>
      <c r="CY789" s="90"/>
      <c r="CZ789" s="90"/>
      <c r="DA789" s="90"/>
      <c r="DB789" s="90"/>
      <c r="DC789" s="90"/>
      <c r="DD789" s="90"/>
      <c r="DE789" s="90"/>
      <c r="DF789" s="90"/>
      <c r="DG789" s="90"/>
      <c r="DH789" s="90"/>
      <c r="DI789" s="90"/>
      <c r="DJ789" s="90"/>
      <c r="DK789" s="90"/>
      <c r="DL789" s="90"/>
      <c r="DM789" s="90"/>
      <c r="DN789" s="90"/>
      <c r="DO789" s="90"/>
      <c r="DP789" s="90"/>
      <c r="DQ789" s="90"/>
      <c r="DR789" s="90"/>
      <c r="DS789" s="90"/>
      <c r="DT789" s="90"/>
      <c r="DU789" s="90"/>
      <c r="DV789" s="90"/>
      <c r="DW789" s="90"/>
      <c r="DX789" s="90"/>
      <c r="DY789" s="90"/>
      <c r="DZ789" s="90"/>
      <c r="EA789" s="90"/>
      <c r="EB789" s="90"/>
      <c r="EC789" s="90"/>
      <c r="ED789" s="90"/>
      <c r="EE789" s="90"/>
      <c r="EF789" s="90"/>
      <c r="EG789" s="90"/>
      <c r="EH789" s="90"/>
      <c r="EI789" s="90"/>
      <c r="EJ789" s="90"/>
      <c r="EK789" s="90"/>
      <c r="EL789" s="90"/>
      <c r="EM789" s="90"/>
      <c r="EN789" s="90"/>
      <c r="EO789" s="90"/>
      <c r="EP789" s="90"/>
      <c r="EQ789" s="90"/>
      <c r="ER789" s="90"/>
      <c r="ES789" s="90"/>
      <c r="ET789" s="90"/>
      <c r="EU789" s="90"/>
      <c r="EV789" s="90"/>
      <c r="EW789" s="90"/>
      <c r="EX789" s="90"/>
      <c r="EY789" s="90"/>
      <c r="EZ789" s="90"/>
      <c r="FA789" s="90"/>
      <c r="FB789" s="90"/>
      <c r="FC789" s="90"/>
      <c r="FD789" s="90"/>
      <c r="FE789" s="90"/>
      <c r="FF789" s="90"/>
      <c r="FG789" s="90"/>
      <c r="FH789" s="90"/>
      <c r="FI789" s="90"/>
      <c r="FJ789" s="90"/>
      <c r="FK789" s="90"/>
      <c r="FL789" s="90"/>
      <c r="FM789" s="90"/>
      <c r="FN789" s="90"/>
      <c r="FO789" s="90"/>
      <c r="FP789" s="90"/>
      <c r="FQ789" s="90"/>
      <c r="FR789" s="90"/>
      <c r="FS789" s="90"/>
      <c r="FT789" s="90"/>
      <c r="FU789" s="90"/>
      <c r="FV789" s="90"/>
      <c r="FW789" s="90"/>
      <c r="FX789" s="90"/>
      <c r="FY789" s="90"/>
      <c r="FZ789" s="90"/>
      <c r="GA789" s="90"/>
      <c r="GB789" s="90"/>
      <c r="GC789" s="90"/>
      <c r="GD789" s="90"/>
      <c r="GE789" s="90"/>
      <c r="GF789" s="90"/>
      <c r="GG789" s="90"/>
      <c r="GH789" s="90"/>
      <c r="GI789" s="90"/>
      <c r="GJ789" s="90"/>
      <c r="GK789" s="90"/>
      <c r="GL789" s="90"/>
      <c r="GM789" s="90"/>
      <c r="GN789" s="90"/>
      <c r="GO789" s="90"/>
      <c r="GP789" s="90"/>
      <c r="GQ789" s="90"/>
      <c r="GR789" s="90"/>
      <c r="GS789" s="90"/>
      <c r="GT789" s="90"/>
      <c r="GU789" s="90"/>
      <c r="GV789" s="90"/>
      <c r="GW789" s="90"/>
      <c r="GX789" s="90"/>
      <c r="GY789" s="90"/>
      <c r="GZ789" s="90"/>
      <c r="HA789" s="90"/>
      <c r="HB789" s="90"/>
      <c r="HC789" s="90"/>
      <c r="HD789" s="90"/>
      <c r="HE789" s="90"/>
      <c r="HF789" s="90"/>
      <c r="HG789" s="90"/>
      <c r="HH789" s="90"/>
      <c r="HI789" s="90"/>
      <c r="HJ789" s="90"/>
      <c r="HK789" s="90"/>
      <c r="HL789" s="90"/>
      <c r="HM789" s="90"/>
      <c r="HN789" s="90"/>
      <c r="HO789" s="90"/>
      <c r="HP789" s="90"/>
      <c r="HQ789" s="90"/>
      <c r="HR789" s="90"/>
      <c r="HS789" s="90"/>
    </row>
    <row r="790" spans="1:227" s="2" customFormat="1" ht="17.05" customHeight="1" x14ac:dyDescent="0.4">
      <c r="A790" s="868" t="s">
        <v>38</v>
      </c>
      <c r="B790" s="868" t="s">
        <v>152</v>
      </c>
      <c r="C790" s="889" t="s">
        <v>181</v>
      </c>
      <c r="D790" s="57" t="s">
        <v>187</v>
      </c>
      <c r="E790" s="58"/>
      <c r="F790" s="178"/>
      <c r="G790" s="177">
        <v>0.26400000000000001</v>
      </c>
      <c r="H790" s="177"/>
      <c r="I790" s="177"/>
      <c r="J790" s="177"/>
      <c r="K790" s="177">
        <v>0</v>
      </c>
      <c r="L790" s="518">
        <v>0</v>
      </c>
      <c r="M790" s="518">
        <v>100</v>
      </c>
      <c r="N790" s="504">
        <f t="shared" si="271"/>
        <v>1</v>
      </c>
      <c r="O790" s="510"/>
      <c r="P790" s="177"/>
      <c r="Q790" s="58"/>
      <c r="R790" s="58"/>
      <c r="S790" s="719"/>
      <c r="T790" s="708"/>
      <c r="U790" s="58"/>
      <c r="V790" s="58">
        <v>31.8</v>
      </c>
      <c r="W790" s="58"/>
      <c r="X790" s="58"/>
      <c r="Y790" s="58"/>
      <c r="Z790" s="743">
        <v>1892</v>
      </c>
      <c r="AA790" s="755">
        <f t="shared" si="275"/>
        <v>0</v>
      </c>
      <c r="AB790" s="174"/>
      <c r="AC790" s="174"/>
      <c r="AD790" s="364"/>
      <c r="AE790" s="174"/>
      <c r="AF790" s="174"/>
      <c r="AG790" s="174"/>
      <c r="AH790" s="786">
        <f t="shared" si="276"/>
        <v>0</v>
      </c>
      <c r="AI790" s="708"/>
      <c r="AJ790" s="708"/>
      <c r="AK790" s="708"/>
      <c r="AL790" s="792"/>
      <c r="AM790" s="177">
        <f t="shared" si="277"/>
        <v>0</v>
      </c>
      <c r="AN790" s="177">
        <v>0.20799999999999999</v>
      </c>
      <c r="AO790" s="177">
        <f t="shared" si="278"/>
        <v>0.22849999999999998</v>
      </c>
      <c r="AP790" s="177">
        <v>0.249</v>
      </c>
      <c r="AQ790" s="178">
        <f t="shared" si="279"/>
        <v>0</v>
      </c>
      <c r="AR790" s="177">
        <v>0.25700000000000001</v>
      </c>
      <c r="AS790" s="177">
        <f t="shared" si="280"/>
        <v>0.29500000000000004</v>
      </c>
      <c r="AT790" s="177">
        <v>0.33300000000000002</v>
      </c>
      <c r="AU790" s="177"/>
      <c r="AV790" s="177">
        <v>0.34</v>
      </c>
      <c r="AW790" s="177"/>
      <c r="AX790" s="821">
        <v>-7.5999999999999998E-2</v>
      </c>
      <c r="AY790" s="142"/>
      <c r="AZ790" s="142"/>
      <c r="BA790" s="118"/>
      <c r="BB790" s="118"/>
      <c r="BC790" s="90"/>
      <c r="BD790" s="90"/>
      <c r="BE790" s="90"/>
      <c r="BF790" s="90"/>
      <c r="BG790" s="90"/>
      <c r="BH790" s="90"/>
      <c r="BI790" s="90"/>
      <c r="BJ790" s="90"/>
      <c r="BK790" s="90"/>
      <c r="BL790" s="90"/>
      <c r="BM790" s="90"/>
      <c r="BN790" s="90"/>
      <c r="BO790" s="90"/>
      <c r="BP790" s="90"/>
      <c r="BQ790" s="90"/>
      <c r="BR790" s="90"/>
      <c r="BS790" s="90"/>
      <c r="BT790" s="90"/>
      <c r="BU790" s="90"/>
      <c r="BV790" s="90"/>
      <c r="BW790" s="90"/>
      <c r="BX790" s="90"/>
      <c r="BY790" s="90"/>
      <c r="BZ790" s="90"/>
      <c r="CA790" s="90"/>
      <c r="CB790" s="90"/>
      <c r="CC790" s="90"/>
      <c r="CD790" s="90"/>
      <c r="CE790" s="90"/>
      <c r="CF790" s="90"/>
      <c r="CG790" s="90"/>
      <c r="CH790" s="90"/>
      <c r="CI790" s="90"/>
      <c r="CJ790" s="90"/>
      <c r="CK790" s="90"/>
      <c r="CL790" s="90"/>
      <c r="CM790" s="90"/>
      <c r="CN790" s="90"/>
      <c r="CO790" s="90"/>
      <c r="CP790" s="90"/>
      <c r="CQ790" s="90"/>
      <c r="CR790" s="90"/>
      <c r="CS790" s="90"/>
      <c r="CT790" s="90"/>
      <c r="CU790" s="90"/>
      <c r="CV790" s="90"/>
      <c r="CW790" s="90"/>
      <c r="CX790" s="90"/>
      <c r="CY790" s="90"/>
      <c r="CZ790" s="90"/>
      <c r="DA790" s="90"/>
      <c r="DB790" s="90"/>
      <c r="DC790" s="90"/>
      <c r="DD790" s="90"/>
      <c r="DE790" s="90"/>
      <c r="DF790" s="90"/>
      <c r="DG790" s="90"/>
      <c r="DH790" s="90"/>
      <c r="DI790" s="90"/>
      <c r="DJ790" s="90"/>
      <c r="DK790" s="90"/>
      <c r="DL790" s="90"/>
      <c r="DM790" s="90"/>
      <c r="DN790" s="90"/>
      <c r="DO790" s="90"/>
      <c r="DP790" s="90"/>
      <c r="DQ790" s="90"/>
      <c r="DR790" s="90"/>
      <c r="DS790" s="90"/>
      <c r="DT790" s="90"/>
      <c r="DU790" s="90"/>
      <c r="DV790" s="90"/>
      <c r="DW790" s="90"/>
      <c r="DX790" s="90"/>
      <c r="DY790" s="90"/>
      <c r="DZ790" s="90"/>
      <c r="EA790" s="90"/>
      <c r="EB790" s="90"/>
      <c r="EC790" s="90"/>
      <c r="ED790" s="90"/>
      <c r="EE790" s="90"/>
      <c r="EF790" s="90"/>
      <c r="EG790" s="90"/>
      <c r="EH790" s="90"/>
      <c r="EI790" s="90"/>
      <c r="EJ790" s="90"/>
      <c r="EK790" s="90"/>
      <c r="EL790" s="90"/>
      <c r="EM790" s="90"/>
      <c r="EN790" s="90"/>
      <c r="EO790" s="90"/>
      <c r="EP790" s="90"/>
      <c r="EQ790" s="90"/>
      <c r="ER790" s="90"/>
      <c r="ES790" s="90"/>
      <c r="ET790" s="90"/>
      <c r="EU790" s="90"/>
      <c r="EV790" s="90"/>
      <c r="EW790" s="90"/>
      <c r="EX790" s="90"/>
      <c r="EY790" s="90"/>
      <c r="EZ790" s="90"/>
      <c r="FA790" s="90"/>
      <c r="FB790" s="90"/>
      <c r="FC790" s="90"/>
      <c r="FD790" s="90"/>
      <c r="FE790" s="90"/>
      <c r="FF790" s="90"/>
      <c r="FG790" s="90"/>
      <c r="FH790" s="90"/>
      <c r="FI790" s="90"/>
      <c r="FJ790" s="90"/>
      <c r="FK790" s="90"/>
      <c r="FL790" s="90"/>
      <c r="FM790" s="90"/>
      <c r="FN790" s="90"/>
      <c r="FO790" s="90"/>
      <c r="FP790" s="90"/>
      <c r="FQ790" s="90"/>
      <c r="FR790" s="90"/>
      <c r="FS790" s="90"/>
      <c r="FT790" s="90"/>
      <c r="FU790" s="90"/>
      <c r="FV790" s="90"/>
      <c r="FW790" s="90"/>
      <c r="FX790" s="90"/>
      <c r="FY790" s="90"/>
      <c r="FZ790" s="90"/>
      <c r="GA790" s="90"/>
      <c r="GB790" s="90"/>
      <c r="GC790" s="90"/>
      <c r="GD790" s="90"/>
      <c r="GE790" s="90"/>
      <c r="GF790" s="90"/>
      <c r="GG790" s="90"/>
      <c r="GH790" s="90"/>
      <c r="GI790" s="90"/>
      <c r="GJ790" s="90"/>
      <c r="GK790" s="90"/>
      <c r="GL790" s="90"/>
      <c r="GM790" s="90"/>
      <c r="GN790" s="90"/>
      <c r="GO790" s="90"/>
      <c r="GP790" s="90"/>
      <c r="GQ790" s="90"/>
      <c r="GR790" s="90"/>
      <c r="GS790" s="90"/>
      <c r="GT790" s="90"/>
      <c r="GU790" s="90"/>
      <c r="GV790" s="90"/>
      <c r="GW790" s="90"/>
      <c r="GX790" s="90"/>
      <c r="GY790" s="90"/>
      <c r="GZ790" s="90"/>
      <c r="HA790" s="90"/>
      <c r="HB790" s="90"/>
      <c r="HC790" s="90"/>
      <c r="HD790" s="90"/>
      <c r="HE790" s="90"/>
      <c r="HF790" s="90"/>
      <c r="HG790" s="90"/>
      <c r="HH790" s="90"/>
      <c r="HI790" s="90"/>
      <c r="HJ790" s="90"/>
      <c r="HK790" s="90"/>
      <c r="HL790" s="90"/>
      <c r="HM790" s="90"/>
      <c r="HN790" s="90"/>
      <c r="HO790" s="90"/>
      <c r="HP790" s="90"/>
      <c r="HQ790" s="90"/>
      <c r="HR790" s="90"/>
      <c r="HS790" s="90"/>
    </row>
    <row r="791" spans="1:227" s="2" customFormat="1" ht="17.05" customHeight="1" x14ac:dyDescent="0.4">
      <c r="A791" s="868" t="s">
        <v>38</v>
      </c>
      <c r="B791" s="868" t="s">
        <v>152</v>
      </c>
      <c r="C791" s="889" t="s">
        <v>181</v>
      </c>
      <c r="D791" s="16" t="s">
        <v>189</v>
      </c>
      <c r="E791" s="19"/>
      <c r="F791" s="178"/>
      <c r="G791" s="177">
        <v>2.2789999999999999</v>
      </c>
      <c r="H791" s="177"/>
      <c r="I791" s="177"/>
      <c r="J791" s="177"/>
      <c r="K791" s="177">
        <v>2.5166855686622185</v>
      </c>
      <c r="L791" s="518">
        <f t="shared" ref="L791:L807" si="281">IF(K791&gt;0,IF(ISNUMBER(F791),F791,0)/K791*100,"")</f>
        <v>0</v>
      </c>
      <c r="M791" s="667">
        <v>100</v>
      </c>
      <c r="N791" s="504">
        <f t="shared" si="271"/>
        <v>2</v>
      </c>
      <c r="O791" s="510"/>
      <c r="P791" s="694">
        <f>[1]JH_2015!L120/1000000</f>
        <v>2.8477579999999998</v>
      </c>
      <c r="Q791" s="699"/>
      <c r="R791" s="708" t="s">
        <v>42</v>
      </c>
      <c r="S791" s="716">
        <f>+T791/P791</f>
        <v>-4.1299857642397984E-2</v>
      </c>
      <c r="T791" s="708">
        <f>[1]JH_2015!V120/1000000</f>
        <v>-0.11761199999999999</v>
      </c>
      <c r="U791" s="58"/>
      <c r="V791" s="58">
        <v>45</v>
      </c>
      <c r="W791" s="58"/>
      <c r="X791" s="58"/>
      <c r="Y791" s="58"/>
      <c r="Z791" s="743">
        <v>38382</v>
      </c>
      <c r="AA791" s="755">
        <f t="shared" si="275"/>
        <v>203.27436590924827</v>
      </c>
      <c r="AB791" s="174"/>
      <c r="AC791" s="174"/>
      <c r="AD791" s="364"/>
      <c r="AE791" s="174"/>
      <c r="AF791" s="174"/>
      <c r="AG791" s="174"/>
      <c r="AH791" s="786">
        <f t="shared" si="276"/>
        <v>2.5166855686622185</v>
      </c>
      <c r="AI791" s="708"/>
      <c r="AJ791" s="708"/>
      <c r="AK791" s="708"/>
      <c r="AL791" s="792"/>
      <c r="AM791" s="177">
        <f t="shared" si="277"/>
        <v>2.8477579999999998</v>
      </c>
      <c r="AN791" s="177">
        <v>4.351</v>
      </c>
      <c r="AO791" s="177">
        <f t="shared" si="278"/>
        <v>5.0314999999999994</v>
      </c>
      <c r="AP791" s="177">
        <v>5.7119999999999997</v>
      </c>
      <c r="AQ791" s="178">
        <f t="shared" si="279"/>
        <v>2.8477579999999998</v>
      </c>
      <c r="AR791" s="177">
        <v>5.2949999999999999</v>
      </c>
      <c r="AS791" s="177">
        <f t="shared" si="280"/>
        <v>6.2919999999999998</v>
      </c>
      <c r="AT791" s="177">
        <v>7.2889999999999997</v>
      </c>
      <c r="AU791" s="177"/>
      <c r="AV791" s="177">
        <v>7.7539999999999996</v>
      </c>
      <c r="AW791" s="177"/>
      <c r="AX791" s="821">
        <v>-5.476</v>
      </c>
      <c r="AY791" s="118"/>
      <c r="AZ791" s="118"/>
      <c r="BA791" s="118"/>
      <c r="BB791" s="118"/>
      <c r="BC791" s="90"/>
      <c r="BD791" s="90"/>
      <c r="BE791" s="90"/>
      <c r="BF791" s="90"/>
      <c r="BG791" s="90"/>
      <c r="BH791" s="90"/>
      <c r="BI791" s="90"/>
      <c r="BJ791" s="90"/>
      <c r="BK791" s="90"/>
      <c r="BL791" s="90"/>
      <c r="BM791" s="90"/>
      <c r="BN791" s="90"/>
      <c r="BO791" s="90"/>
      <c r="BP791" s="90"/>
      <c r="BQ791" s="90"/>
      <c r="BR791" s="90"/>
      <c r="BS791" s="90"/>
      <c r="BT791" s="90"/>
      <c r="BU791" s="90"/>
      <c r="BV791" s="90"/>
      <c r="BW791" s="90"/>
      <c r="BX791" s="90"/>
      <c r="BY791" s="90"/>
      <c r="BZ791" s="90"/>
      <c r="CA791" s="90"/>
      <c r="CB791" s="90"/>
      <c r="CC791" s="90"/>
      <c r="CD791" s="90"/>
      <c r="CE791" s="90"/>
      <c r="CF791" s="90"/>
      <c r="CG791" s="90"/>
      <c r="CH791" s="90"/>
      <c r="CI791" s="90"/>
      <c r="CJ791" s="90"/>
      <c r="CK791" s="90"/>
      <c r="CL791" s="90"/>
      <c r="CM791" s="90"/>
      <c r="CN791" s="90"/>
      <c r="CO791" s="90"/>
      <c r="CP791" s="90"/>
      <c r="CQ791" s="90"/>
      <c r="CR791" s="90"/>
      <c r="CS791" s="90"/>
      <c r="CT791" s="90"/>
      <c r="CU791" s="90"/>
      <c r="CV791" s="90"/>
      <c r="CW791" s="90"/>
      <c r="CX791" s="90"/>
      <c r="CY791" s="90"/>
      <c r="CZ791" s="90"/>
      <c r="DA791" s="90"/>
      <c r="DB791" s="90"/>
      <c r="DC791" s="90"/>
      <c r="DD791" s="90"/>
      <c r="DE791" s="90"/>
      <c r="DF791" s="90"/>
      <c r="DG791" s="90"/>
      <c r="DH791" s="90"/>
      <c r="DI791" s="90"/>
      <c r="DJ791" s="90"/>
      <c r="DK791" s="90"/>
      <c r="DL791" s="90"/>
      <c r="DM791" s="90"/>
      <c r="DN791" s="90"/>
      <c r="DO791" s="90"/>
      <c r="DP791" s="90"/>
      <c r="DQ791" s="90"/>
      <c r="DR791" s="90"/>
      <c r="DS791" s="90"/>
      <c r="DT791" s="90"/>
      <c r="DU791" s="90"/>
      <c r="DV791" s="90"/>
      <c r="DW791" s="90"/>
      <c r="DX791" s="90"/>
      <c r="DY791" s="90"/>
      <c r="DZ791" s="90"/>
      <c r="EA791" s="90"/>
      <c r="EB791" s="90"/>
      <c r="EC791" s="90"/>
      <c r="ED791" s="90"/>
      <c r="EE791" s="90"/>
      <c r="EF791" s="90"/>
      <c r="EG791" s="90"/>
      <c r="EH791" s="90"/>
      <c r="EI791" s="90"/>
      <c r="EJ791" s="90"/>
      <c r="EK791" s="90"/>
      <c r="EL791" s="90"/>
      <c r="EM791" s="90"/>
      <c r="EN791" s="90"/>
      <c r="EO791" s="90"/>
      <c r="EP791" s="90"/>
      <c r="EQ791" s="90"/>
      <c r="ER791" s="90"/>
      <c r="ES791" s="90"/>
      <c r="ET791" s="90"/>
      <c r="EU791" s="90"/>
      <c r="EV791" s="90"/>
      <c r="EW791" s="90"/>
      <c r="EX791" s="90"/>
      <c r="EY791" s="90"/>
      <c r="EZ791" s="90"/>
      <c r="FA791" s="90"/>
      <c r="FB791" s="90"/>
      <c r="FC791" s="90"/>
      <c r="FD791" s="90"/>
      <c r="FE791" s="90"/>
      <c r="FF791" s="90"/>
      <c r="FG791" s="90"/>
      <c r="FH791" s="90"/>
      <c r="FI791" s="90"/>
      <c r="FJ791" s="90"/>
      <c r="FK791" s="90"/>
      <c r="FL791" s="90"/>
      <c r="FM791" s="90"/>
      <c r="FN791" s="90"/>
      <c r="FO791" s="90"/>
      <c r="FP791" s="90"/>
      <c r="FQ791" s="90"/>
      <c r="FR791" s="90"/>
      <c r="FS791" s="90"/>
      <c r="FT791" s="90"/>
      <c r="FU791" s="90"/>
      <c r="FV791" s="90"/>
      <c r="FW791" s="90"/>
      <c r="FX791" s="90"/>
      <c r="FY791" s="90"/>
      <c r="FZ791" s="90"/>
      <c r="GA791" s="90"/>
      <c r="GB791" s="90"/>
      <c r="GC791" s="90"/>
      <c r="GD791" s="90"/>
      <c r="GE791" s="90"/>
      <c r="GF791" s="90"/>
      <c r="GG791" s="90"/>
      <c r="GH791" s="90"/>
      <c r="GI791" s="90"/>
      <c r="GJ791" s="90"/>
      <c r="GK791" s="90"/>
      <c r="GL791" s="90"/>
      <c r="GM791" s="90"/>
      <c r="GN791" s="90"/>
      <c r="GO791" s="90"/>
      <c r="GP791" s="90"/>
      <c r="GQ791" s="90"/>
      <c r="GR791" s="90"/>
      <c r="GS791" s="90"/>
      <c r="GT791" s="90"/>
      <c r="GU791" s="90"/>
      <c r="GV791" s="90"/>
      <c r="GW791" s="90"/>
      <c r="GX791" s="90"/>
      <c r="GY791" s="90"/>
      <c r="GZ791" s="90"/>
      <c r="HA791" s="90"/>
      <c r="HB791" s="90"/>
      <c r="HC791" s="90"/>
      <c r="HD791" s="90"/>
      <c r="HE791" s="90"/>
      <c r="HF791" s="90"/>
      <c r="HG791" s="90"/>
      <c r="HH791" s="90"/>
      <c r="HI791" s="90"/>
      <c r="HJ791" s="90"/>
      <c r="HK791" s="90"/>
      <c r="HL791" s="90"/>
      <c r="HM791" s="90"/>
      <c r="HN791" s="90"/>
      <c r="HO791" s="90"/>
      <c r="HP791" s="90"/>
      <c r="HQ791" s="90"/>
      <c r="HR791" s="90"/>
      <c r="HS791" s="90"/>
    </row>
    <row r="792" spans="1:227" s="2" customFormat="1" ht="17.05" customHeight="1" x14ac:dyDescent="0.4">
      <c r="A792" s="868" t="s">
        <v>591</v>
      </c>
      <c r="B792" s="868" t="s">
        <v>611</v>
      </c>
      <c r="C792" s="594" t="s">
        <v>640</v>
      </c>
      <c r="D792" s="365" t="s">
        <v>643</v>
      </c>
      <c r="E792" s="366" t="s">
        <v>644</v>
      </c>
      <c r="F792" s="219"/>
      <c r="G792" s="124"/>
      <c r="H792" s="124"/>
      <c r="I792" s="124"/>
      <c r="J792" s="124"/>
      <c r="K792" s="252">
        <f t="shared" ref="K792:K797" si="282">IF(ISNUMBER(F792),F792,0)+IF(ISNUMBER(G792),G792,0)+IF(ISNUMBER(H792),H792,0)</f>
        <v>0</v>
      </c>
      <c r="L792" s="520" t="str">
        <f t="shared" si="281"/>
        <v/>
      </c>
      <c r="M792" s="521" t="str">
        <f t="shared" ref="M792:M807" si="283">IF(K792&gt;0,(IF(ISNUMBER(G792),G792,0)+IF(ISNUMBER(H792),H792,0))/K792*100,"")</f>
        <v/>
      </c>
      <c r="N792" s="504">
        <f t="shared" si="271"/>
        <v>1</v>
      </c>
      <c r="O792" s="254"/>
      <c r="P792" s="534"/>
      <c r="Q792" s="227" t="s">
        <v>42</v>
      </c>
      <c r="R792" s="254"/>
      <c r="S792" s="305"/>
      <c r="T792" s="306"/>
      <c r="U792" s="90"/>
      <c r="V792" s="254"/>
      <c r="W792" s="254"/>
      <c r="X792" s="254"/>
      <c r="Y792" s="254"/>
      <c r="Z792" s="258"/>
      <c r="AA792" s="259"/>
      <c r="AB792" s="260"/>
      <c r="AC792" s="260"/>
      <c r="AD792" s="260"/>
      <c r="AE792" s="260"/>
      <c r="AF792" s="260"/>
      <c r="AG792" s="260"/>
      <c r="AH792" s="121"/>
      <c r="AL792" s="121"/>
      <c r="AM792" s="262"/>
      <c r="AN792" s="292"/>
      <c r="AO792" s="292"/>
      <c r="AP792" s="295"/>
      <c r="AQ792" s="264">
        <v>0.69811222726734035</v>
      </c>
      <c r="AR792" s="292">
        <v>0.74531853272519899</v>
      </c>
      <c r="AS792" s="292">
        <v>0.79424056956862299</v>
      </c>
      <c r="AT792" s="292">
        <v>0.84416930928602918</v>
      </c>
      <c r="AU792" s="292"/>
      <c r="AV792" s="295"/>
      <c r="AW792" s="559">
        <f t="shared" ref="AW792:AW797" si="284">K792-AT792</f>
        <v>-0.84416930928602918</v>
      </c>
      <c r="AX792" s="551"/>
      <c r="AY792" s="167"/>
      <c r="AZ792" s="167"/>
      <c r="BA792" s="296"/>
      <c r="BB792" s="167"/>
    </row>
    <row r="793" spans="1:227" s="2" customFormat="1" ht="17.05" customHeight="1" x14ac:dyDescent="0.4">
      <c r="A793" s="868" t="s">
        <v>591</v>
      </c>
      <c r="B793" s="868" t="s">
        <v>611</v>
      </c>
      <c r="C793" s="594" t="s">
        <v>640</v>
      </c>
      <c r="D793" s="365" t="s">
        <v>645</v>
      </c>
      <c r="E793" s="366" t="s">
        <v>646</v>
      </c>
      <c r="F793" s="219"/>
      <c r="G793" s="124"/>
      <c r="H793" s="124"/>
      <c r="I793" s="124"/>
      <c r="J793" s="124"/>
      <c r="K793" s="252">
        <f t="shared" si="282"/>
        <v>0</v>
      </c>
      <c r="L793" s="520" t="str">
        <f t="shared" si="281"/>
        <v/>
      </c>
      <c r="M793" s="521" t="str">
        <f t="shared" si="283"/>
        <v/>
      </c>
      <c r="N793" s="504">
        <f t="shared" si="271"/>
        <v>1</v>
      </c>
      <c r="O793" s="254"/>
      <c r="P793" s="534"/>
      <c r="Q793" s="227" t="s">
        <v>42</v>
      </c>
      <c r="R793" s="254"/>
      <c r="S793" s="305"/>
      <c r="T793" s="306"/>
      <c r="U793" s="90"/>
      <c r="V793" s="254"/>
      <c r="W793" s="254"/>
      <c r="X793" s="254"/>
      <c r="Y793" s="254"/>
      <c r="Z793" s="258"/>
      <c r="AA793" s="259"/>
      <c r="AB793" s="260"/>
      <c r="AC793" s="260"/>
      <c r="AD793" s="260"/>
      <c r="AE793" s="260"/>
      <c r="AF793" s="260"/>
      <c r="AG793" s="260"/>
      <c r="AH793" s="121"/>
      <c r="AL793" s="121"/>
      <c r="AM793" s="262"/>
      <c r="AN793" s="292"/>
      <c r="AO793" s="292"/>
      <c r="AP793" s="295"/>
      <c r="AQ793" s="264">
        <v>0.34414460090970567</v>
      </c>
      <c r="AR793" s="292">
        <v>0.36619960510936567</v>
      </c>
      <c r="AS793" s="292">
        <v>0.38852483894582079</v>
      </c>
      <c r="AT793" s="292">
        <v>0.41125740134044481</v>
      </c>
      <c r="AU793" s="292"/>
      <c r="AV793" s="295"/>
      <c r="AW793" s="559">
        <f t="shared" si="284"/>
        <v>-0.41125740134044481</v>
      </c>
      <c r="AX793" s="551"/>
      <c r="AY793" s="167"/>
      <c r="AZ793" s="167"/>
      <c r="BA793" s="296"/>
      <c r="BB793" s="167"/>
    </row>
    <row r="794" spans="1:227" s="2" customFormat="1" ht="17.05" customHeight="1" x14ac:dyDescent="0.4">
      <c r="A794" s="868" t="s">
        <v>591</v>
      </c>
      <c r="B794" s="868" t="s">
        <v>611</v>
      </c>
      <c r="C794" s="594" t="s">
        <v>640</v>
      </c>
      <c r="D794" s="365" t="s">
        <v>647</v>
      </c>
      <c r="E794" s="366" t="s">
        <v>644</v>
      </c>
      <c r="F794" s="219"/>
      <c r="G794" s="124"/>
      <c r="H794" s="124"/>
      <c r="I794" s="124"/>
      <c r="J794" s="124"/>
      <c r="K794" s="252">
        <f t="shared" si="282"/>
        <v>0</v>
      </c>
      <c r="L794" s="520" t="str">
        <f t="shared" si="281"/>
        <v/>
      </c>
      <c r="M794" s="521" t="str">
        <f t="shared" si="283"/>
        <v/>
      </c>
      <c r="N794" s="504">
        <f t="shared" si="271"/>
        <v>1</v>
      </c>
      <c r="O794" s="254"/>
      <c r="P794" s="534"/>
      <c r="Q794" s="227" t="s">
        <v>42</v>
      </c>
      <c r="R794" s="254"/>
      <c r="S794" s="305"/>
      <c r="T794" s="306"/>
      <c r="U794" s="90"/>
      <c r="V794" s="254"/>
      <c r="W794" s="254"/>
      <c r="X794" s="254"/>
      <c r="Y794" s="254"/>
      <c r="Z794" s="258"/>
      <c r="AA794" s="259"/>
      <c r="AB794" s="260"/>
      <c r="AC794" s="260"/>
      <c r="AD794" s="260"/>
      <c r="AE794" s="260"/>
      <c r="AF794" s="260"/>
      <c r="AG794" s="260"/>
      <c r="AH794" s="121"/>
      <c r="AL794" s="121"/>
      <c r="AM794" s="262"/>
      <c r="AN794" s="292"/>
      <c r="AO794" s="292"/>
      <c r="AP794" s="295"/>
      <c r="AQ794" s="264">
        <v>0.23638119975024841</v>
      </c>
      <c r="AR794" s="292">
        <v>0.25230158976287032</v>
      </c>
      <c r="AS794" s="292">
        <v>0.26856463755427784</v>
      </c>
      <c r="AT794" s="292">
        <v>0.28509813878406626</v>
      </c>
      <c r="AU794" s="292"/>
      <c r="AV794" s="295"/>
      <c r="AW794" s="559">
        <f t="shared" si="284"/>
        <v>-0.28509813878406626</v>
      </c>
      <c r="AX794" s="551"/>
      <c r="AY794" s="167"/>
      <c r="AZ794" s="167"/>
      <c r="BA794" s="296"/>
      <c r="BB794" s="167"/>
      <c r="BC794" s="90"/>
      <c r="BD794" s="90"/>
    </row>
    <row r="795" spans="1:227" s="2" customFormat="1" ht="17.05" customHeight="1" x14ac:dyDescent="0.4">
      <c r="A795" s="868" t="s">
        <v>591</v>
      </c>
      <c r="B795" s="868" t="s">
        <v>611</v>
      </c>
      <c r="C795" s="594" t="s">
        <v>640</v>
      </c>
      <c r="D795" s="365" t="s">
        <v>648</v>
      </c>
      <c r="E795" s="366" t="s">
        <v>646</v>
      </c>
      <c r="F795" s="219"/>
      <c r="G795" s="124"/>
      <c r="H795" s="124"/>
      <c r="I795" s="124"/>
      <c r="J795" s="124"/>
      <c r="K795" s="252">
        <f t="shared" si="282"/>
        <v>0</v>
      </c>
      <c r="L795" s="520" t="str">
        <f t="shared" si="281"/>
        <v/>
      </c>
      <c r="M795" s="521" t="str">
        <f t="shared" si="283"/>
        <v/>
      </c>
      <c r="N795" s="504">
        <f t="shared" si="271"/>
        <v>1</v>
      </c>
      <c r="O795" s="254"/>
      <c r="P795" s="534"/>
      <c r="Q795" s="227" t="s">
        <v>42</v>
      </c>
      <c r="R795" s="254"/>
      <c r="S795" s="305"/>
      <c r="T795" s="306"/>
      <c r="U795" s="90"/>
      <c r="V795" s="254"/>
      <c r="W795" s="254"/>
      <c r="X795" s="254"/>
      <c r="Y795" s="254"/>
      <c r="Z795" s="258"/>
      <c r="AA795" s="259"/>
      <c r="AB795" s="260"/>
      <c r="AC795" s="260"/>
      <c r="AD795" s="260"/>
      <c r="AE795" s="260"/>
      <c r="AF795" s="260"/>
      <c r="AG795" s="260"/>
      <c r="AH795" s="121"/>
      <c r="AL795" s="121"/>
      <c r="AM795" s="262"/>
      <c r="AN795" s="292"/>
      <c r="AO795" s="292"/>
      <c r="AP795" s="295"/>
      <c r="AQ795" s="264">
        <v>1.5651463838011404</v>
      </c>
      <c r="AR795" s="292">
        <v>1.6593790683030898</v>
      </c>
      <c r="AS795" s="292">
        <v>1.7568125549917131</v>
      </c>
      <c r="AT795" s="292">
        <v>1.8563720818977498</v>
      </c>
      <c r="AU795" s="292"/>
      <c r="AV795" s="295"/>
      <c r="AW795" s="559">
        <f t="shared" si="284"/>
        <v>-1.8563720818977498</v>
      </c>
      <c r="AX795" s="551"/>
      <c r="AY795" s="167"/>
      <c r="AZ795" s="167"/>
      <c r="BA795" s="296"/>
      <c r="BB795" s="167"/>
    </row>
    <row r="796" spans="1:227" s="2" customFormat="1" ht="17.05" customHeight="1" x14ac:dyDescent="0.4">
      <c r="A796" s="868" t="s">
        <v>591</v>
      </c>
      <c r="B796" s="868" t="s">
        <v>611</v>
      </c>
      <c r="C796" s="594" t="s">
        <v>640</v>
      </c>
      <c r="D796" s="365" t="s">
        <v>649</v>
      </c>
      <c r="E796" s="366"/>
      <c r="F796" s="219"/>
      <c r="G796" s="124"/>
      <c r="H796" s="124"/>
      <c r="I796" s="124"/>
      <c r="J796" s="124"/>
      <c r="K796" s="252">
        <f t="shared" si="282"/>
        <v>0</v>
      </c>
      <c r="L796" s="520" t="str">
        <f t="shared" si="281"/>
        <v/>
      </c>
      <c r="M796" s="521" t="str">
        <f t="shared" si="283"/>
        <v/>
      </c>
      <c r="N796" s="504">
        <f t="shared" si="271"/>
        <v>1</v>
      </c>
      <c r="O796" s="254"/>
      <c r="P796" s="534"/>
      <c r="Q796" s="227" t="s">
        <v>42</v>
      </c>
      <c r="R796" s="254"/>
      <c r="S796" s="305"/>
      <c r="T796" s="306"/>
      <c r="U796" s="90"/>
      <c r="V796" s="254"/>
      <c r="W796" s="254"/>
      <c r="X796" s="254"/>
      <c r="Y796" s="254"/>
      <c r="Z796" s="258"/>
      <c r="AA796" s="259"/>
      <c r="AB796" s="260"/>
      <c r="AC796" s="260"/>
      <c r="AD796" s="260"/>
      <c r="AE796" s="260"/>
      <c r="AF796" s="260"/>
      <c r="AG796" s="260"/>
      <c r="AH796" s="121"/>
      <c r="AL796" s="121"/>
      <c r="AM796" s="262"/>
      <c r="AN796" s="292"/>
      <c r="AO796" s="292"/>
      <c r="AP796" s="295"/>
      <c r="AQ796" s="264">
        <v>6.2480736399999999E-3</v>
      </c>
      <c r="AR796" s="292">
        <v>6.6405858999999999E-3</v>
      </c>
      <c r="AS796" s="292">
        <v>6.9646162199999999E-3</v>
      </c>
      <c r="AT796" s="292">
        <v>7.2963606199999993E-3</v>
      </c>
      <c r="AU796" s="292"/>
      <c r="AV796" s="295"/>
      <c r="AW796" s="559">
        <f t="shared" si="284"/>
        <v>-7.2963606199999993E-3</v>
      </c>
      <c r="AX796" s="551"/>
      <c r="AY796" s="167"/>
      <c r="AZ796" s="167"/>
      <c r="BA796" s="296"/>
      <c r="BB796" s="167"/>
    </row>
    <row r="797" spans="1:227" s="2" customFormat="1" ht="18" customHeight="1" x14ac:dyDescent="0.4">
      <c r="A797" s="868" t="s">
        <v>591</v>
      </c>
      <c r="B797" s="868" t="s">
        <v>611</v>
      </c>
      <c r="C797" s="594" t="s">
        <v>640</v>
      </c>
      <c r="D797" s="365" t="s">
        <v>641</v>
      </c>
      <c r="E797" s="364"/>
      <c r="F797" s="219" t="s">
        <v>642</v>
      </c>
      <c r="G797" s="124">
        <v>1.33</v>
      </c>
      <c r="H797" s="124"/>
      <c r="I797" s="124"/>
      <c r="J797" s="124"/>
      <c r="K797" s="252">
        <f t="shared" si="282"/>
        <v>1.33</v>
      </c>
      <c r="L797" s="520">
        <f t="shared" si="281"/>
        <v>0</v>
      </c>
      <c r="M797" s="521">
        <f t="shared" si="283"/>
        <v>100</v>
      </c>
      <c r="N797" s="504">
        <f t="shared" si="271"/>
        <v>5</v>
      </c>
      <c r="O797" s="254"/>
      <c r="P797" s="695">
        <f>AA797*Z797/1000000000*365</f>
        <v>0.68414459954781992</v>
      </c>
      <c r="Q797" s="227" t="s">
        <v>42</v>
      </c>
      <c r="R797" s="254"/>
      <c r="S797" s="305"/>
      <c r="T797" s="306"/>
      <c r="U797" s="90"/>
      <c r="V797" s="254"/>
      <c r="W797" s="254"/>
      <c r="X797" s="254"/>
      <c r="Y797" s="254"/>
      <c r="Z797" s="258">
        <v>29738</v>
      </c>
      <c r="AA797" s="259">
        <v>63.029415760455926</v>
      </c>
      <c r="AB797" s="260"/>
      <c r="AC797" s="260"/>
      <c r="AD797" s="260"/>
      <c r="AE797" s="260"/>
      <c r="AF797" s="260"/>
      <c r="AG797" s="260"/>
      <c r="AH797" s="121"/>
      <c r="AI797" s="90">
        <v>29738</v>
      </c>
      <c r="AJ797" s="90">
        <v>30516</v>
      </c>
      <c r="AK797" s="90">
        <v>31287</v>
      </c>
      <c r="AL797" s="121">
        <v>32042</v>
      </c>
      <c r="AM797" s="262"/>
      <c r="AN797" s="252"/>
      <c r="AO797" s="252"/>
      <c r="AP797" s="263"/>
      <c r="AQ797" s="264">
        <v>0.68414459954782003</v>
      </c>
      <c r="AR797" s="252">
        <v>0.7299132126646104</v>
      </c>
      <c r="AS797" s="252">
        <v>0.77645263789730257</v>
      </c>
      <c r="AT797" s="252">
        <v>0.8241476522515625</v>
      </c>
      <c r="AU797" s="252"/>
      <c r="AV797" s="263"/>
      <c r="AW797" s="557">
        <f t="shared" si="284"/>
        <v>0.50585234774843757</v>
      </c>
      <c r="AX797" s="551"/>
      <c r="AY797" s="167"/>
      <c r="AZ797" s="167"/>
      <c r="BA797" s="167"/>
      <c r="BB797" s="167"/>
    </row>
    <row r="798" spans="1:227" s="2" customFormat="1" ht="17.05" customHeight="1" x14ac:dyDescent="0.4">
      <c r="A798" s="868" t="s">
        <v>198</v>
      </c>
      <c r="B798" s="868" t="s">
        <v>217</v>
      </c>
      <c r="C798" s="601" t="s">
        <v>231</v>
      </c>
      <c r="D798" s="16" t="s">
        <v>237</v>
      </c>
      <c r="E798" s="19"/>
      <c r="F798" s="178">
        <v>6.6000000000000003E-2</v>
      </c>
      <c r="G798" s="177"/>
      <c r="H798" s="177"/>
      <c r="I798" s="177"/>
      <c r="J798" s="177"/>
      <c r="K798" s="179">
        <f>SUM(F798:H798)</f>
        <v>6.6000000000000003E-2</v>
      </c>
      <c r="L798" s="518">
        <f t="shared" si="281"/>
        <v>100</v>
      </c>
      <c r="M798" s="667">
        <f t="shared" si="283"/>
        <v>0</v>
      </c>
      <c r="N798" s="504">
        <f t="shared" si="271"/>
        <v>5</v>
      </c>
      <c r="O798" s="58"/>
      <c r="P798" s="177">
        <v>1.4999999999999999E-2</v>
      </c>
      <c r="Q798" s="222" t="s">
        <v>42</v>
      </c>
      <c r="R798" s="699"/>
      <c r="S798" s="220" t="s">
        <v>202</v>
      </c>
      <c r="T798" s="220" t="s">
        <v>202</v>
      </c>
      <c r="U798" s="368">
        <v>58</v>
      </c>
      <c r="V798" s="58"/>
      <c r="W798" s="368">
        <v>58</v>
      </c>
      <c r="X798" s="58"/>
      <c r="Y798" s="58"/>
      <c r="Z798" s="743">
        <v>334</v>
      </c>
      <c r="AA798" s="234">
        <v>123.04158805676319</v>
      </c>
      <c r="AB798" s="763">
        <f>O798/AA798*1000000/365*1000</f>
        <v>0</v>
      </c>
      <c r="AC798" s="174"/>
      <c r="AD798" s="174"/>
      <c r="AE798" s="364"/>
      <c r="AF798" s="174"/>
      <c r="AG798" s="174"/>
      <c r="AH798" s="175"/>
      <c r="AI798" s="174"/>
      <c r="AJ798" s="174"/>
      <c r="AK798" s="174"/>
      <c r="AL798" s="175"/>
      <c r="AM798" s="179">
        <f>K798</f>
        <v>6.6000000000000003E-2</v>
      </c>
      <c r="AN798" s="177">
        <v>1.4999999999999999E-2</v>
      </c>
      <c r="AO798" s="177">
        <v>1.6E-2</v>
      </c>
      <c r="AP798" s="177">
        <v>1.7000000000000001E-2</v>
      </c>
      <c r="AQ798" s="178">
        <v>1.7000000000000001E-2</v>
      </c>
      <c r="AR798" s="179">
        <f>AN798</f>
        <v>1.4999999999999999E-2</v>
      </c>
      <c r="AS798" s="177">
        <v>1.7000000000000001E-2</v>
      </c>
      <c r="AT798" s="179">
        <f>AVERAGE(AS798,AV798)</f>
        <v>1.8000000000000002E-2</v>
      </c>
      <c r="AU798" s="179"/>
      <c r="AV798" s="177">
        <v>1.9E-2</v>
      </c>
      <c r="AW798" s="177"/>
      <c r="AX798" s="546">
        <v>0.02</v>
      </c>
      <c r="AY798" s="835">
        <v>4.5999999999999999E-2</v>
      </c>
      <c r="AZ798" s="164"/>
      <c r="BA798" s="165"/>
      <c r="BB798" s="167"/>
      <c r="BC798" s="120"/>
      <c r="BD798" s="90"/>
      <c r="BE798" s="90"/>
      <c r="BF798" s="90"/>
      <c r="BG798" s="90"/>
      <c r="BH798" s="90"/>
      <c r="BI798" s="90"/>
      <c r="BJ798" s="90"/>
      <c r="BK798" s="90"/>
      <c r="BL798" s="90"/>
      <c r="BM798" s="167"/>
      <c r="BN798" s="167"/>
      <c r="BO798" s="167"/>
      <c r="BP798" s="167"/>
      <c r="BQ798" s="167"/>
      <c r="BR798" s="167"/>
      <c r="BS798" s="167"/>
      <c r="BT798" s="167"/>
      <c r="BU798" s="167"/>
      <c r="BV798" s="167"/>
      <c r="BW798" s="167"/>
      <c r="BX798" s="167"/>
      <c r="BY798" s="167"/>
      <c r="BZ798" s="167"/>
      <c r="CA798" s="167"/>
      <c r="CB798" s="167"/>
      <c r="CC798" s="167"/>
      <c r="CD798" s="167"/>
      <c r="CE798" s="167"/>
      <c r="CF798" s="167"/>
      <c r="CG798" s="167"/>
      <c r="CH798" s="167"/>
      <c r="CI798" s="167"/>
      <c r="CJ798" s="167"/>
      <c r="CK798" s="167"/>
      <c r="CL798" s="167"/>
      <c r="CM798" s="167"/>
      <c r="CN798" s="167"/>
      <c r="CO798" s="167"/>
      <c r="CP798" s="167"/>
      <c r="CQ798" s="167"/>
      <c r="CR798" s="167"/>
      <c r="CS798" s="167"/>
      <c r="CT798" s="167"/>
      <c r="CU798" s="167"/>
      <c r="CV798" s="167"/>
      <c r="CW798" s="167"/>
      <c r="CX798" s="167"/>
      <c r="CY798" s="167"/>
      <c r="CZ798" s="167"/>
      <c r="DA798" s="167"/>
      <c r="DB798" s="167"/>
      <c r="DC798" s="167"/>
      <c r="DD798" s="167"/>
      <c r="DE798" s="167"/>
      <c r="DF798" s="167"/>
      <c r="DG798" s="167"/>
      <c r="DH798" s="167"/>
      <c r="DI798" s="167"/>
      <c r="DJ798" s="167"/>
      <c r="DK798" s="167"/>
      <c r="DL798" s="167"/>
      <c r="DM798" s="167"/>
      <c r="DN798" s="167"/>
      <c r="DO798" s="167"/>
      <c r="DP798" s="167"/>
      <c r="DQ798" s="167"/>
      <c r="DR798" s="167"/>
      <c r="DS798" s="167"/>
      <c r="DT798" s="167"/>
      <c r="DU798" s="167"/>
      <c r="DV798" s="167"/>
      <c r="DW798" s="167"/>
      <c r="DX798" s="167"/>
      <c r="DY798" s="167"/>
      <c r="DZ798" s="167"/>
      <c r="EA798" s="167"/>
      <c r="EB798" s="167"/>
      <c r="EC798" s="167"/>
      <c r="ED798" s="167"/>
      <c r="EE798" s="167"/>
      <c r="EF798" s="167"/>
      <c r="EG798" s="167"/>
      <c r="EH798" s="167"/>
      <c r="EI798" s="167"/>
      <c r="EJ798" s="167"/>
      <c r="EK798" s="167"/>
      <c r="EL798" s="167"/>
      <c r="EM798" s="167"/>
      <c r="EN798" s="167"/>
      <c r="EO798" s="167"/>
      <c r="EP798" s="167"/>
      <c r="EQ798" s="167"/>
      <c r="ER798" s="167"/>
      <c r="ES798" s="167"/>
      <c r="ET798" s="167"/>
      <c r="EU798" s="167"/>
      <c r="EV798" s="167"/>
      <c r="EW798" s="167"/>
      <c r="EX798" s="167"/>
      <c r="EY798" s="167"/>
      <c r="EZ798" s="167"/>
      <c r="FA798" s="167"/>
      <c r="FB798" s="167"/>
      <c r="FC798" s="167"/>
      <c r="FD798" s="167"/>
      <c r="FE798" s="167"/>
      <c r="FF798" s="167"/>
      <c r="FG798" s="167"/>
      <c r="FH798" s="167"/>
      <c r="FI798" s="167"/>
      <c r="FJ798" s="167"/>
      <c r="FK798" s="167"/>
      <c r="FL798" s="167"/>
      <c r="FM798" s="167"/>
      <c r="FN798" s="167"/>
      <c r="FO798" s="167"/>
      <c r="FP798" s="167"/>
      <c r="FQ798" s="167"/>
      <c r="FR798" s="167"/>
      <c r="FS798" s="167"/>
      <c r="FT798" s="167"/>
      <c r="FU798" s="167"/>
      <c r="FV798" s="167"/>
      <c r="FW798" s="167"/>
      <c r="FX798" s="167"/>
      <c r="FY798" s="167"/>
      <c r="FZ798" s="167"/>
      <c r="GA798" s="167"/>
      <c r="GB798" s="167"/>
      <c r="GC798" s="167"/>
      <c r="GD798" s="167"/>
      <c r="GE798" s="167"/>
      <c r="GF798" s="167"/>
      <c r="GG798" s="167"/>
      <c r="GH798" s="167"/>
      <c r="GI798" s="167"/>
      <c r="GJ798" s="167"/>
      <c r="GK798" s="167"/>
      <c r="GL798" s="167"/>
      <c r="GM798" s="167"/>
      <c r="GN798" s="167"/>
      <c r="GO798" s="167"/>
      <c r="GP798" s="167"/>
      <c r="GQ798" s="167"/>
      <c r="GR798" s="167"/>
      <c r="GS798" s="167"/>
      <c r="GT798" s="167"/>
      <c r="GU798" s="167"/>
      <c r="GV798" s="167"/>
      <c r="GW798" s="167"/>
      <c r="GX798" s="167"/>
      <c r="GY798" s="167"/>
      <c r="GZ798" s="167"/>
      <c r="HA798" s="167"/>
      <c r="HB798" s="167"/>
      <c r="HC798" s="167"/>
      <c r="HD798" s="167"/>
      <c r="HE798" s="167"/>
      <c r="HF798" s="167"/>
      <c r="HG798" s="167"/>
      <c r="HH798" s="167"/>
      <c r="HI798" s="167"/>
      <c r="HJ798" s="167"/>
      <c r="HK798" s="167"/>
      <c r="HL798" s="167"/>
      <c r="HM798" s="167"/>
      <c r="HN798" s="167"/>
      <c r="HO798" s="167"/>
      <c r="HP798" s="167"/>
      <c r="HQ798" s="167"/>
      <c r="HR798" s="167"/>
      <c r="HS798" s="167"/>
    </row>
    <row r="799" spans="1:227" s="2" customFormat="1" ht="17.05" customHeight="1" x14ac:dyDescent="0.4">
      <c r="A799" s="868" t="s">
        <v>198</v>
      </c>
      <c r="B799" s="868" t="s">
        <v>217</v>
      </c>
      <c r="C799" s="601" t="s">
        <v>231</v>
      </c>
      <c r="D799" s="16" t="s">
        <v>235</v>
      </c>
      <c r="E799" s="75"/>
      <c r="F799" s="195">
        <v>0.28000000000000003</v>
      </c>
      <c r="G799" s="194">
        <v>0.22</v>
      </c>
      <c r="H799" s="194"/>
      <c r="I799" s="194"/>
      <c r="J799" s="194"/>
      <c r="K799" s="196">
        <f>SUM(F799:H799)</f>
        <v>0.5</v>
      </c>
      <c r="L799" s="661">
        <f t="shared" si="281"/>
        <v>56.000000000000007</v>
      </c>
      <c r="M799" s="670">
        <f t="shared" si="283"/>
        <v>44</v>
      </c>
      <c r="N799" s="465">
        <f t="shared" si="271"/>
        <v>3</v>
      </c>
      <c r="O799" s="689"/>
      <c r="P799" s="194">
        <v>0.33900000000000002</v>
      </c>
      <c r="Q799" s="705" t="s">
        <v>42</v>
      </c>
      <c r="R799" s="713"/>
      <c r="S799" s="724" t="s">
        <v>202</v>
      </c>
      <c r="T799" s="724" t="s">
        <v>202</v>
      </c>
      <c r="U799" s="928">
        <v>58</v>
      </c>
      <c r="V799" s="689">
        <v>69.010000000000005</v>
      </c>
      <c r="W799" s="928">
        <v>58</v>
      </c>
      <c r="X799" s="689">
        <v>69.010000000000005</v>
      </c>
      <c r="Y799" s="689">
        <v>13.3</v>
      </c>
      <c r="Z799" s="750">
        <v>8560</v>
      </c>
      <c r="AA799" s="759">
        <v>108.50083215977469</v>
      </c>
      <c r="AB799" s="768">
        <f>O799/AA799*1000000/365*1000</f>
        <v>0</v>
      </c>
      <c r="AC799" s="192"/>
      <c r="AD799" s="192"/>
      <c r="AE799" s="777"/>
      <c r="AF799" s="192"/>
      <c r="AG799" s="192"/>
      <c r="AH799" s="193"/>
      <c r="AI799" s="192"/>
      <c r="AJ799" s="192"/>
      <c r="AK799" s="192"/>
      <c r="AL799" s="193"/>
      <c r="AM799" s="196">
        <f>K799</f>
        <v>0.5</v>
      </c>
      <c r="AN799" s="194">
        <v>0.33900000000000002</v>
      </c>
      <c r="AO799" s="194">
        <v>0.41499999999999998</v>
      </c>
      <c r="AP799" s="194">
        <v>0.53600000000000003</v>
      </c>
      <c r="AQ799" s="195">
        <v>0.59899999999999998</v>
      </c>
      <c r="AR799" s="196">
        <f>AN799</f>
        <v>0.33900000000000002</v>
      </c>
      <c r="AS799" s="194">
        <v>0.47499999999999998</v>
      </c>
      <c r="AT799" s="196">
        <f>AVERAGE(AS799,AV799)</f>
        <v>0.58899999999999997</v>
      </c>
      <c r="AU799" s="196"/>
      <c r="AV799" s="194">
        <v>0.70299999999999996</v>
      </c>
      <c r="AW799" s="194"/>
      <c r="AX799" s="548">
        <v>0.82</v>
      </c>
      <c r="AY799" s="832">
        <v>-0.32300000000000001</v>
      </c>
      <c r="AZ799" s="164"/>
      <c r="BA799" s="165"/>
      <c r="BB799" s="167"/>
      <c r="BC799" s="120"/>
      <c r="BD799" s="90"/>
      <c r="BE799" s="90"/>
      <c r="BF799" s="90"/>
      <c r="BG799" s="90"/>
      <c r="BH799" s="90"/>
      <c r="BI799" s="90"/>
      <c r="BJ799" s="90"/>
      <c r="BK799" s="90"/>
      <c r="BL799" s="90"/>
      <c r="BM799" s="167"/>
      <c r="BN799" s="167"/>
      <c r="BO799" s="167"/>
      <c r="BP799" s="167"/>
      <c r="BQ799" s="167"/>
      <c r="BR799" s="167"/>
      <c r="BS799" s="167"/>
      <c r="BT799" s="167"/>
      <c r="BU799" s="167"/>
      <c r="BV799" s="167"/>
      <c r="BW799" s="167"/>
      <c r="BX799" s="167"/>
      <c r="BY799" s="167"/>
      <c r="BZ799" s="167"/>
      <c r="CA799" s="167"/>
      <c r="CB799" s="167"/>
      <c r="CC799" s="167"/>
      <c r="CD799" s="167"/>
      <c r="CE799" s="167"/>
      <c r="CF799" s="167"/>
      <c r="CG799" s="167"/>
      <c r="CH799" s="167"/>
      <c r="CI799" s="167"/>
      <c r="CJ799" s="167"/>
      <c r="CK799" s="167"/>
      <c r="CL799" s="167"/>
      <c r="CM799" s="167"/>
      <c r="CN799" s="167"/>
      <c r="CO799" s="167"/>
      <c r="CP799" s="167"/>
      <c r="CQ799" s="167"/>
      <c r="CR799" s="167"/>
      <c r="CS799" s="167"/>
      <c r="CT799" s="167"/>
      <c r="CU799" s="167"/>
      <c r="CV799" s="167"/>
      <c r="CW799" s="167"/>
      <c r="CX799" s="167"/>
      <c r="CY799" s="167"/>
      <c r="CZ799" s="167"/>
      <c r="DA799" s="167"/>
      <c r="DB799" s="167"/>
      <c r="DC799" s="167"/>
      <c r="DD799" s="167"/>
      <c r="DE799" s="167"/>
      <c r="DF799" s="167"/>
      <c r="DG799" s="167"/>
      <c r="DH799" s="167"/>
      <c r="DI799" s="167"/>
      <c r="DJ799" s="167"/>
      <c r="DK799" s="167"/>
      <c r="DL799" s="167"/>
      <c r="DM799" s="167"/>
      <c r="DN799" s="167"/>
      <c r="DO799" s="167"/>
      <c r="DP799" s="167"/>
      <c r="DQ799" s="167"/>
      <c r="DR799" s="167"/>
      <c r="DS799" s="167"/>
      <c r="DT799" s="167"/>
      <c r="DU799" s="167"/>
      <c r="DV799" s="167"/>
      <c r="DW799" s="167"/>
      <c r="DX799" s="167"/>
      <c r="DY799" s="167"/>
      <c r="DZ799" s="167"/>
      <c r="EA799" s="167"/>
      <c r="EB799" s="167"/>
      <c r="EC799" s="167"/>
      <c r="ED799" s="167"/>
      <c r="EE799" s="167"/>
      <c r="EF799" s="167"/>
      <c r="EG799" s="167"/>
      <c r="EH799" s="167"/>
      <c r="EI799" s="167"/>
      <c r="EJ799" s="167"/>
      <c r="EK799" s="167"/>
      <c r="EL799" s="167"/>
      <c r="EM799" s="167"/>
      <c r="EN799" s="167"/>
      <c r="EO799" s="167"/>
      <c r="EP799" s="167"/>
      <c r="EQ799" s="167"/>
      <c r="ER799" s="167"/>
      <c r="ES799" s="167"/>
      <c r="ET799" s="167"/>
      <c r="EU799" s="167"/>
      <c r="EV799" s="167"/>
      <c r="EW799" s="167"/>
      <c r="EX799" s="167"/>
      <c r="EY799" s="167"/>
      <c r="EZ799" s="167"/>
      <c r="FA799" s="167"/>
      <c r="FB799" s="167"/>
      <c r="FC799" s="167"/>
      <c r="FD799" s="167"/>
      <c r="FE799" s="167"/>
      <c r="FF799" s="167"/>
      <c r="FG799" s="167"/>
      <c r="FH799" s="167"/>
      <c r="FI799" s="167"/>
      <c r="FJ799" s="167"/>
      <c r="FK799" s="167"/>
      <c r="FL799" s="167"/>
      <c r="FM799" s="167"/>
      <c r="FN799" s="167"/>
      <c r="FO799" s="167"/>
      <c r="FP799" s="167"/>
      <c r="FQ799" s="167"/>
      <c r="FR799" s="167"/>
      <c r="FS799" s="167"/>
      <c r="FT799" s="167"/>
      <c r="FU799" s="167"/>
      <c r="FV799" s="167"/>
      <c r="FW799" s="167"/>
      <c r="FX799" s="167"/>
      <c r="FY799" s="167"/>
      <c r="FZ799" s="167"/>
      <c r="GA799" s="167"/>
      <c r="GB799" s="167"/>
      <c r="GC799" s="167"/>
      <c r="GD799" s="167"/>
      <c r="GE799" s="167"/>
      <c r="GF799" s="167"/>
      <c r="GG799" s="167"/>
      <c r="GH799" s="167"/>
      <c r="GI799" s="167"/>
      <c r="GJ799" s="167"/>
      <c r="GK799" s="167"/>
      <c r="GL799" s="167"/>
      <c r="GM799" s="167"/>
      <c r="GN799" s="167"/>
      <c r="GO799" s="167"/>
      <c r="GP799" s="167"/>
      <c r="GQ799" s="167"/>
      <c r="GR799" s="167"/>
      <c r="GS799" s="167"/>
      <c r="GT799" s="167"/>
      <c r="GU799" s="167"/>
      <c r="GV799" s="167"/>
      <c r="GW799" s="167"/>
      <c r="GX799" s="167"/>
      <c r="GY799" s="167"/>
      <c r="GZ799" s="167"/>
      <c r="HA799" s="167"/>
      <c r="HB799" s="167"/>
      <c r="HC799" s="167"/>
      <c r="HD799" s="167"/>
      <c r="HE799" s="167"/>
      <c r="HF799" s="167"/>
      <c r="HG799" s="167"/>
      <c r="HH799" s="167"/>
      <c r="HI799" s="167"/>
      <c r="HJ799" s="167"/>
      <c r="HK799" s="167"/>
      <c r="HL799" s="167"/>
      <c r="HM799" s="167"/>
      <c r="HN799" s="167"/>
      <c r="HO799" s="167"/>
      <c r="HP799" s="167"/>
      <c r="HQ799" s="167"/>
      <c r="HR799" s="167"/>
      <c r="HS799" s="167"/>
    </row>
    <row r="800" spans="1:227" s="2" customFormat="1" ht="17.05" customHeight="1" x14ac:dyDescent="0.4">
      <c r="A800" s="868" t="s">
        <v>198</v>
      </c>
      <c r="B800" s="868" t="s">
        <v>217</v>
      </c>
      <c r="C800" s="601" t="s">
        <v>231</v>
      </c>
      <c r="D800" s="16" t="s">
        <v>233</v>
      </c>
      <c r="E800" s="19"/>
      <c r="F800" s="178">
        <v>0.56999999999999995</v>
      </c>
      <c r="G800" s="177">
        <v>4.2</v>
      </c>
      <c r="H800" s="177"/>
      <c r="I800" s="177"/>
      <c r="J800" s="177"/>
      <c r="K800" s="179">
        <f>SUM(F800:H800)</f>
        <v>4.7700000000000005</v>
      </c>
      <c r="L800" s="518">
        <f t="shared" si="281"/>
        <v>11.949685534591193</v>
      </c>
      <c r="M800" s="667">
        <f t="shared" si="283"/>
        <v>88.050314465408803</v>
      </c>
      <c r="N800" s="348">
        <f t="shared" si="271"/>
        <v>3</v>
      </c>
      <c r="O800" s="58"/>
      <c r="P800" s="177">
        <v>3.26</v>
      </c>
      <c r="Q800" s="222" t="s">
        <v>42</v>
      </c>
      <c r="R800" s="708"/>
      <c r="S800" s="220" t="s">
        <v>202</v>
      </c>
      <c r="T800" s="220" t="s">
        <v>202</v>
      </c>
      <c r="U800" s="368">
        <v>58</v>
      </c>
      <c r="V800" s="58">
        <v>95.9</v>
      </c>
      <c r="W800" s="368">
        <v>58</v>
      </c>
      <c r="X800" s="58">
        <v>95.9</v>
      </c>
      <c r="Y800" s="58">
        <f>AVERAGE(17,10.5)</f>
        <v>13.75</v>
      </c>
      <c r="Z800" s="743">
        <v>120602</v>
      </c>
      <c r="AA800" s="234">
        <v>74.057700944553716</v>
      </c>
      <c r="AB800" s="763">
        <f>O800/AA800*1000000/365*1000</f>
        <v>0</v>
      </c>
      <c r="AC800" s="174"/>
      <c r="AD800" s="174"/>
      <c r="AE800" s="364" t="s">
        <v>234</v>
      </c>
      <c r="AF800" s="174"/>
      <c r="AG800" s="174"/>
      <c r="AH800" s="175" t="s">
        <v>42</v>
      </c>
      <c r="AI800" s="174"/>
      <c r="AJ800" s="174"/>
      <c r="AK800" s="174"/>
      <c r="AL800" s="175"/>
      <c r="AM800" s="179">
        <f>K800</f>
        <v>4.7700000000000005</v>
      </c>
      <c r="AN800" s="177">
        <v>3.2589999999999999</v>
      </c>
      <c r="AO800" s="177">
        <v>3.61</v>
      </c>
      <c r="AP800" s="177">
        <v>3.8769999999999998</v>
      </c>
      <c r="AQ800" s="178">
        <v>3.9510000000000001</v>
      </c>
      <c r="AR800" s="179">
        <f>AN800</f>
        <v>3.2589999999999999</v>
      </c>
      <c r="AS800" s="177">
        <v>4.3499999999999996</v>
      </c>
      <c r="AT800" s="179">
        <f>AVERAGE(AS800,AV800)</f>
        <v>4.798</v>
      </c>
      <c r="AU800" s="179"/>
      <c r="AV800" s="177">
        <v>5.2460000000000004</v>
      </c>
      <c r="AW800" s="177"/>
      <c r="AX800" s="546">
        <v>5.4880000000000004</v>
      </c>
      <c r="AY800" s="832">
        <v>-0.71799999999999997</v>
      </c>
      <c r="AZ800" s="164"/>
      <c r="BA800" s="165"/>
      <c r="BB800" s="167"/>
      <c r="BC800" s="120"/>
      <c r="BD800" s="90"/>
      <c r="BE800" s="90"/>
      <c r="BF800" s="90"/>
      <c r="BG800" s="90"/>
      <c r="BH800" s="90"/>
      <c r="BI800" s="90"/>
      <c r="BJ800" s="90"/>
      <c r="BK800" s="90"/>
      <c r="BL800" s="90"/>
      <c r="BM800" s="167"/>
      <c r="BN800" s="167"/>
      <c r="BO800" s="167"/>
      <c r="BP800" s="167"/>
      <c r="BQ800" s="167"/>
      <c r="BR800" s="167"/>
      <c r="BS800" s="167"/>
      <c r="BT800" s="167"/>
      <c r="BU800" s="167"/>
      <c r="BV800" s="167"/>
      <c r="BW800" s="167"/>
      <c r="BX800" s="167"/>
      <c r="BY800" s="167"/>
      <c r="BZ800" s="167"/>
      <c r="CA800" s="167"/>
      <c r="CB800" s="167"/>
      <c r="CC800" s="167"/>
      <c r="CD800" s="167"/>
      <c r="CE800" s="167"/>
      <c r="CF800" s="167"/>
      <c r="CG800" s="167"/>
      <c r="CH800" s="167"/>
      <c r="CI800" s="167"/>
      <c r="CJ800" s="167"/>
      <c r="CK800" s="167"/>
      <c r="CL800" s="167"/>
      <c r="CM800" s="167"/>
      <c r="CN800" s="167"/>
      <c r="CO800" s="167"/>
      <c r="CP800" s="167"/>
      <c r="CQ800" s="167"/>
      <c r="CR800" s="167"/>
      <c r="CS800" s="167"/>
      <c r="CT800" s="167"/>
      <c r="CU800" s="167"/>
      <c r="CV800" s="167"/>
      <c r="CW800" s="167"/>
      <c r="CX800" s="167"/>
      <c r="CY800" s="167"/>
      <c r="CZ800" s="167"/>
      <c r="DA800" s="167"/>
      <c r="DB800" s="167"/>
      <c r="DC800" s="167"/>
      <c r="DD800" s="167"/>
      <c r="DE800" s="167"/>
      <c r="DF800" s="167"/>
      <c r="DG800" s="167"/>
      <c r="DH800" s="167"/>
      <c r="DI800" s="167"/>
      <c r="DJ800" s="167"/>
      <c r="DK800" s="167"/>
      <c r="DL800" s="167"/>
      <c r="DM800" s="167"/>
      <c r="DN800" s="167"/>
      <c r="DO800" s="167"/>
      <c r="DP800" s="167"/>
      <c r="DQ800" s="167"/>
      <c r="DR800" s="167"/>
      <c r="DS800" s="167"/>
      <c r="DT800" s="167"/>
      <c r="DU800" s="167"/>
      <c r="DV800" s="167"/>
      <c r="DW800" s="167"/>
      <c r="DX800" s="167"/>
      <c r="DY800" s="167"/>
      <c r="DZ800" s="167"/>
      <c r="EA800" s="167"/>
      <c r="EB800" s="167"/>
      <c r="EC800" s="167"/>
      <c r="ED800" s="167"/>
      <c r="EE800" s="167"/>
      <c r="EF800" s="167"/>
      <c r="EG800" s="167"/>
      <c r="EH800" s="167"/>
      <c r="EI800" s="167"/>
      <c r="EJ800" s="167"/>
      <c r="EK800" s="167"/>
      <c r="EL800" s="167"/>
      <c r="EM800" s="167"/>
      <c r="EN800" s="167"/>
      <c r="EO800" s="167"/>
      <c r="EP800" s="167"/>
      <c r="EQ800" s="167"/>
      <c r="ER800" s="167"/>
      <c r="ES800" s="167"/>
      <c r="ET800" s="167"/>
      <c r="EU800" s="167"/>
      <c r="EV800" s="167"/>
      <c r="EW800" s="167"/>
      <c r="EX800" s="167"/>
      <c r="EY800" s="167"/>
      <c r="EZ800" s="167"/>
      <c r="FA800" s="167"/>
      <c r="FB800" s="167"/>
      <c r="FC800" s="167"/>
      <c r="FD800" s="167"/>
      <c r="FE800" s="167"/>
      <c r="FF800" s="167"/>
      <c r="FG800" s="167"/>
      <c r="FH800" s="167"/>
      <c r="FI800" s="167"/>
      <c r="FJ800" s="167"/>
      <c r="FK800" s="167"/>
      <c r="FL800" s="167"/>
      <c r="FM800" s="167"/>
      <c r="FN800" s="167"/>
      <c r="FO800" s="167"/>
      <c r="FP800" s="167"/>
      <c r="FQ800" s="167"/>
      <c r="FR800" s="167"/>
      <c r="FS800" s="167"/>
      <c r="FT800" s="167"/>
      <c r="FU800" s="167"/>
      <c r="FV800" s="167"/>
      <c r="FW800" s="167"/>
      <c r="FX800" s="167"/>
      <c r="FY800" s="167"/>
      <c r="FZ800" s="167"/>
      <c r="GA800" s="167"/>
      <c r="GB800" s="167"/>
      <c r="GC800" s="167"/>
      <c r="GD800" s="167"/>
      <c r="GE800" s="167"/>
      <c r="GF800" s="167"/>
      <c r="GG800" s="167"/>
      <c r="GH800" s="167"/>
      <c r="GI800" s="167"/>
      <c r="GJ800" s="167"/>
      <c r="GK800" s="167"/>
      <c r="GL800" s="167"/>
      <c r="GM800" s="167"/>
      <c r="GN800" s="167"/>
      <c r="GO800" s="167"/>
      <c r="GP800" s="167"/>
      <c r="GQ800" s="167"/>
      <c r="GR800" s="167"/>
      <c r="GS800" s="167"/>
      <c r="GT800" s="167"/>
      <c r="GU800" s="167"/>
      <c r="GV800" s="167"/>
      <c r="GW800" s="167"/>
      <c r="GX800" s="167"/>
      <c r="GY800" s="167"/>
      <c r="GZ800" s="167"/>
      <c r="HA800" s="167"/>
      <c r="HB800" s="167"/>
      <c r="HC800" s="167"/>
      <c r="HD800" s="167"/>
      <c r="HE800" s="167"/>
      <c r="HF800" s="167"/>
      <c r="HG800" s="167"/>
      <c r="HH800" s="167"/>
      <c r="HI800" s="167"/>
      <c r="HJ800" s="167"/>
      <c r="HK800" s="167"/>
      <c r="HL800" s="167"/>
      <c r="HM800" s="167"/>
      <c r="HN800" s="167"/>
      <c r="HO800" s="167"/>
      <c r="HP800" s="167"/>
      <c r="HQ800" s="167"/>
      <c r="HR800" s="167"/>
      <c r="HS800" s="167"/>
    </row>
    <row r="801" spans="1:227" s="2" customFormat="1" ht="17.05" customHeight="1" x14ac:dyDescent="0.4">
      <c r="A801" s="868" t="s">
        <v>198</v>
      </c>
      <c r="B801" s="868" t="s">
        <v>217</v>
      </c>
      <c r="C801" s="601" t="s">
        <v>231</v>
      </c>
      <c r="D801" s="168" t="s">
        <v>232</v>
      </c>
      <c r="E801" s="218"/>
      <c r="F801" s="178"/>
      <c r="G801" s="177"/>
      <c r="H801" s="177">
        <v>0.96</v>
      </c>
      <c r="I801" s="177"/>
      <c r="J801" s="177"/>
      <c r="K801" s="179">
        <f>SUM(F801:H801)</f>
        <v>0.96</v>
      </c>
      <c r="L801" s="518">
        <f t="shared" si="281"/>
        <v>0</v>
      </c>
      <c r="M801" s="667">
        <f t="shared" si="283"/>
        <v>100</v>
      </c>
      <c r="N801" s="504">
        <f t="shared" si="271"/>
        <v>5</v>
      </c>
      <c r="O801" s="58"/>
      <c r="P801" s="177">
        <v>0.69399999999999995</v>
      </c>
      <c r="Q801" s="222" t="s">
        <v>42</v>
      </c>
      <c r="R801" s="708"/>
      <c r="S801" s="220" t="s">
        <v>202</v>
      </c>
      <c r="T801" s="220" t="s">
        <v>202</v>
      </c>
      <c r="U801" s="368">
        <v>58</v>
      </c>
      <c r="V801" s="58">
        <v>84.95</v>
      </c>
      <c r="W801" s="368">
        <v>58</v>
      </c>
      <c r="X801" s="58">
        <v>84.95</v>
      </c>
      <c r="Y801" s="58">
        <v>20.399999999999999</v>
      </c>
      <c r="Z801" s="743">
        <v>9987</v>
      </c>
      <c r="AA801" s="234">
        <v>190.38448613334319</v>
      </c>
      <c r="AB801" s="763">
        <f>O801/AA801*1000000/365*1000</f>
        <v>0</v>
      </c>
      <c r="AC801" s="174"/>
      <c r="AD801" s="174"/>
      <c r="AE801" s="364"/>
      <c r="AF801" s="174"/>
      <c r="AG801" s="174"/>
      <c r="AH801" s="175"/>
      <c r="AI801" s="174"/>
      <c r="AJ801" s="174"/>
      <c r="AK801" s="174"/>
      <c r="AL801" s="175"/>
      <c r="AM801" s="179">
        <f>K801</f>
        <v>0.96</v>
      </c>
      <c r="AN801" s="177">
        <v>0.69399999999999995</v>
      </c>
      <c r="AO801" s="177">
        <v>0.76600000000000001</v>
      </c>
      <c r="AP801" s="177">
        <v>0.84599999999999997</v>
      </c>
      <c r="AQ801" s="178">
        <v>0.88900000000000001</v>
      </c>
      <c r="AR801" s="179">
        <f>AN801</f>
        <v>0.69399999999999995</v>
      </c>
      <c r="AS801" s="177">
        <v>0.80500000000000005</v>
      </c>
      <c r="AT801" s="179">
        <f>AVERAGE(AS801,AV801)</f>
        <v>0.86950000000000005</v>
      </c>
      <c r="AU801" s="179"/>
      <c r="AV801" s="177">
        <v>0.93400000000000005</v>
      </c>
      <c r="AW801" s="177"/>
      <c r="AX801" s="546">
        <v>1.006</v>
      </c>
      <c r="AY801" s="832">
        <v>-4.5999999999999999E-2</v>
      </c>
      <c r="AZ801" s="164"/>
      <c r="BA801" s="165"/>
      <c r="BB801" s="167"/>
      <c r="BC801" s="120"/>
      <c r="BD801" s="90"/>
      <c r="BE801" s="90"/>
      <c r="BF801" s="90"/>
      <c r="BG801" s="90"/>
      <c r="BH801" s="90"/>
      <c r="BI801" s="90"/>
      <c r="BJ801" s="90"/>
      <c r="BK801" s="90"/>
      <c r="BL801" s="90"/>
      <c r="BM801" s="167"/>
      <c r="BN801" s="167"/>
      <c r="BO801" s="167"/>
      <c r="BP801" s="167"/>
      <c r="BQ801" s="167"/>
      <c r="BR801" s="167"/>
      <c r="BS801" s="167"/>
      <c r="BT801" s="167"/>
      <c r="BU801" s="167"/>
      <c r="BV801" s="167"/>
      <c r="BW801" s="167"/>
      <c r="BX801" s="167"/>
      <c r="BY801" s="167"/>
      <c r="BZ801" s="167"/>
      <c r="CA801" s="167"/>
      <c r="CB801" s="167"/>
      <c r="CC801" s="167"/>
      <c r="CD801" s="167"/>
      <c r="CE801" s="167"/>
      <c r="CF801" s="167"/>
      <c r="CG801" s="167"/>
      <c r="CH801" s="167"/>
      <c r="CI801" s="167"/>
      <c r="CJ801" s="167"/>
      <c r="CK801" s="167"/>
      <c r="CL801" s="167"/>
      <c r="CM801" s="167"/>
      <c r="CN801" s="167"/>
      <c r="CO801" s="167"/>
      <c r="CP801" s="167"/>
      <c r="CQ801" s="167"/>
      <c r="CR801" s="167"/>
      <c r="CS801" s="167"/>
      <c r="CT801" s="167"/>
      <c r="CU801" s="167"/>
      <c r="CV801" s="167"/>
      <c r="CW801" s="167"/>
      <c r="CX801" s="167"/>
      <c r="CY801" s="167"/>
      <c r="CZ801" s="167"/>
      <c r="DA801" s="167"/>
      <c r="DB801" s="167"/>
      <c r="DC801" s="167"/>
      <c r="DD801" s="167"/>
      <c r="DE801" s="167"/>
      <c r="DF801" s="167"/>
      <c r="DG801" s="167"/>
      <c r="DH801" s="167"/>
      <c r="DI801" s="167"/>
      <c r="DJ801" s="167"/>
      <c r="DK801" s="167"/>
      <c r="DL801" s="167"/>
      <c r="DM801" s="167"/>
      <c r="DN801" s="167"/>
      <c r="DO801" s="167"/>
      <c r="DP801" s="167"/>
      <c r="DQ801" s="167"/>
      <c r="DR801" s="167"/>
      <c r="DS801" s="167"/>
      <c r="DT801" s="167"/>
      <c r="DU801" s="167"/>
      <c r="DV801" s="167"/>
      <c r="DW801" s="167"/>
      <c r="DX801" s="167"/>
      <c r="DY801" s="167"/>
      <c r="DZ801" s="167"/>
      <c r="EA801" s="167"/>
      <c r="EB801" s="167"/>
      <c r="EC801" s="167"/>
      <c r="ED801" s="167"/>
      <c r="EE801" s="167"/>
      <c r="EF801" s="167"/>
      <c r="EG801" s="167"/>
      <c r="EH801" s="167"/>
      <c r="EI801" s="167"/>
      <c r="EJ801" s="167"/>
      <c r="EK801" s="167"/>
      <c r="EL801" s="167"/>
      <c r="EM801" s="167"/>
      <c r="EN801" s="167"/>
      <c r="EO801" s="167"/>
      <c r="EP801" s="167"/>
      <c r="EQ801" s="167"/>
      <c r="ER801" s="167"/>
      <c r="ES801" s="167"/>
      <c r="ET801" s="167"/>
      <c r="EU801" s="167"/>
      <c r="EV801" s="167"/>
      <c r="EW801" s="167"/>
      <c r="EX801" s="167"/>
      <c r="EY801" s="167"/>
      <c r="EZ801" s="167"/>
      <c r="FA801" s="167"/>
      <c r="FB801" s="167"/>
      <c r="FC801" s="167"/>
      <c r="FD801" s="167"/>
      <c r="FE801" s="167"/>
      <c r="FF801" s="167"/>
      <c r="FG801" s="167"/>
      <c r="FH801" s="167"/>
      <c r="FI801" s="167"/>
      <c r="FJ801" s="167"/>
      <c r="FK801" s="167"/>
      <c r="FL801" s="167"/>
      <c r="FM801" s="167"/>
      <c r="FN801" s="167"/>
      <c r="FO801" s="167"/>
      <c r="FP801" s="167"/>
      <c r="FQ801" s="167"/>
      <c r="FR801" s="167"/>
      <c r="FS801" s="167"/>
      <c r="FT801" s="167"/>
      <c r="FU801" s="167"/>
      <c r="FV801" s="167"/>
      <c r="FW801" s="167"/>
      <c r="FX801" s="167"/>
      <c r="FY801" s="167"/>
      <c r="FZ801" s="167"/>
      <c r="GA801" s="167"/>
      <c r="GB801" s="167"/>
      <c r="GC801" s="167"/>
      <c r="GD801" s="167"/>
      <c r="GE801" s="167"/>
      <c r="GF801" s="167"/>
      <c r="GG801" s="167"/>
      <c r="GH801" s="167"/>
      <c r="GI801" s="167"/>
      <c r="GJ801" s="167"/>
      <c r="GK801" s="167"/>
      <c r="GL801" s="167"/>
      <c r="GM801" s="167"/>
      <c r="GN801" s="167"/>
      <c r="GO801" s="167"/>
      <c r="GP801" s="167"/>
      <c r="GQ801" s="167"/>
      <c r="GR801" s="167"/>
      <c r="GS801" s="167"/>
      <c r="GT801" s="167"/>
      <c r="GU801" s="167"/>
      <c r="GV801" s="167"/>
      <c r="GW801" s="167"/>
      <c r="GX801" s="167"/>
      <c r="GY801" s="167"/>
      <c r="GZ801" s="167"/>
      <c r="HA801" s="167"/>
      <c r="HB801" s="167"/>
      <c r="HC801" s="167"/>
      <c r="HD801" s="167"/>
      <c r="HE801" s="167"/>
      <c r="HF801" s="167"/>
      <c r="HG801" s="167"/>
      <c r="HH801" s="167"/>
      <c r="HI801" s="167"/>
      <c r="HJ801" s="167"/>
      <c r="HK801" s="167"/>
      <c r="HL801" s="167"/>
      <c r="HM801" s="167"/>
      <c r="HN801" s="167"/>
      <c r="HO801" s="167"/>
      <c r="HP801" s="167"/>
      <c r="HQ801" s="167"/>
      <c r="HR801" s="167"/>
      <c r="HS801" s="167"/>
    </row>
    <row r="802" spans="1:227" s="2" customFormat="1" ht="17.05" customHeight="1" x14ac:dyDescent="0.4">
      <c r="A802" s="868" t="s">
        <v>198</v>
      </c>
      <c r="B802" s="868" t="s">
        <v>217</v>
      </c>
      <c r="C802" s="601" t="s">
        <v>231</v>
      </c>
      <c r="D802" s="16" t="s">
        <v>236</v>
      </c>
      <c r="E802" s="19"/>
      <c r="F802" s="178"/>
      <c r="G802" s="177">
        <v>0.11</v>
      </c>
      <c r="H802" s="177"/>
      <c r="I802" s="177"/>
      <c r="J802" s="177"/>
      <c r="K802" s="179">
        <f>SUM(F802:H802)</f>
        <v>0.11</v>
      </c>
      <c r="L802" s="518">
        <f t="shared" si="281"/>
        <v>0</v>
      </c>
      <c r="M802" s="667">
        <f t="shared" si="283"/>
        <v>100</v>
      </c>
      <c r="N802" s="504">
        <f t="shared" si="271"/>
        <v>5</v>
      </c>
      <c r="O802" s="58"/>
      <c r="P802" s="177">
        <v>7.6999999999999999E-2</v>
      </c>
      <c r="Q802" s="222" t="s">
        <v>42</v>
      </c>
      <c r="R802" s="708"/>
      <c r="S802" s="220" t="s">
        <v>202</v>
      </c>
      <c r="T802" s="220" t="s">
        <v>202</v>
      </c>
      <c r="U802" s="368">
        <v>58</v>
      </c>
      <c r="V802" s="58">
        <v>61.03</v>
      </c>
      <c r="W802" s="368">
        <v>58</v>
      </c>
      <c r="X802" s="58">
        <v>61.03</v>
      </c>
      <c r="Y802" s="58"/>
      <c r="Z802" s="743">
        <v>796</v>
      </c>
      <c r="AA802" s="234">
        <v>265.02374888139326</v>
      </c>
      <c r="AB802" s="763">
        <f>O802/AA802*1000000/365*1000</f>
        <v>0</v>
      </c>
      <c r="AC802" s="174"/>
      <c r="AD802" s="174"/>
      <c r="AE802" s="364"/>
      <c r="AF802" s="174"/>
      <c r="AG802" s="174"/>
      <c r="AH802" s="175"/>
      <c r="AI802" s="174"/>
      <c r="AJ802" s="174"/>
      <c r="AK802" s="174"/>
      <c r="AL802" s="175"/>
      <c r="AM802" s="179">
        <f>K802</f>
        <v>0.11</v>
      </c>
      <c r="AN802" s="177">
        <v>7.6999999999999999E-2</v>
      </c>
      <c r="AO802" s="177">
        <v>8.5000000000000006E-2</v>
      </c>
      <c r="AP802" s="177">
        <v>9.4E-2</v>
      </c>
      <c r="AQ802" s="178">
        <v>9.9000000000000005E-2</v>
      </c>
      <c r="AR802" s="179">
        <f>AN802</f>
        <v>7.6999999999999999E-2</v>
      </c>
      <c r="AS802" s="177">
        <v>8.8999999999999996E-2</v>
      </c>
      <c r="AT802" s="179">
        <f>AVERAGE(AS802,AV802)</f>
        <v>9.6500000000000002E-2</v>
      </c>
      <c r="AU802" s="179"/>
      <c r="AV802" s="177">
        <v>0.104</v>
      </c>
      <c r="AW802" s="177"/>
      <c r="AX802" s="546">
        <v>0.112</v>
      </c>
      <c r="AY802" s="832">
        <v>-2E-3</v>
      </c>
      <c r="AZ802" s="164"/>
      <c r="BA802" s="165"/>
      <c r="BB802" s="167"/>
      <c r="BC802" s="120"/>
      <c r="BD802" s="90"/>
      <c r="BE802" s="90"/>
      <c r="BF802" s="90"/>
      <c r="BG802" s="90"/>
      <c r="BH802" s="90"/>
      <c r="BI802" s="90"/>
      <c r="BJ802" s="90"/>
      <c r="BK802" s="90"/>
      <c r="BL802" s="90"/>
      <c r="BM802" s="167"/>
      <c r="BN802" s="167"/>
      <c r="BO802" s="167"/>
      <c r="BP802" s="167"/>
      <c r="BQ802" s="167"/>
      <c r="BR802" s="167"/>
      <c r="BS802" s="167"/>
      <c r="BT802" s="167"/>
      <c r="BU802" s="167"/>
      <c r="BV802" s="167"/>
      <c r="BW802" s="167"/>
      <c r="BX802" s="167"/>
      <c r="BY802" s="167"/>
      <c r="BZ802" s="167"/>
      <c r="CA802" s="167"/>
      <c r="CB802" s="167"/>
      <c r="CC802" s="167"/>
      <c r="CD802" s="167"/>
      <c r="CE802" s="167"/>
      <c r="CF802" s="167"/>
      <c r="CG802" s="167"/>
      <c r="CH802" s="167"/>
      <c r="CI802" s="167"/>
      <c r="CJ802" s="167"/>
      <c r="CK802" s="167"/>
      <c r="CL802" s="167"/>
      <c r="CM802" s="167"/>
      <c r="CN802" s="167"/>
      <c r="CO802" s="167"/>
      <c r="CP802" s="167"/>
      <c r="CQ802" s="167"/>
      <c r="CR802" s="167"/>
      <c r="CS802" s="167"/>
      <c r="CT802" s="167"/>
      <c r="CU802" s="167"/>
      <c r="CV802" s="167"/>
      <c r="CW802" s="167"/>
      <c r="CX802" s="167"/>
      <c r="CY802" s="167"/>
      <c r="CZ802" s="167"/>
      <c r="DA802" s="167"/>
      <c r="DB802" s="167"/>
      <c r="DC802" s="167"/>
      <c r="DD802" s="167"/>
      <c r="DE802" s="167"/>
      <c r="DF802" s="167"/>
      <c r="DG802" s="167"/>
      <c r="DH802" s="167"/>
      <c r="DI802" s="167"/>
      <c r="DJ802" s="167"/>
      <c r="DK802" s="167"/>
      <c r="DL802" s="167"/>
      <c r="DM802" s="167"/>
      <c r="DN802" s="167"/>
      <c r="DO802" s="167"/>
      <c r="DP802" s="167"/>
      <c r="DQ802" s="167"/>
      <c r="DR802" s="167"/>
      <c r="DS802" s="167"/>
      <c r="DT802" s="167"/>
      <c r="DU802" s="167"/>
      <c r="DV802" s="167"/>
      <c r="DW802" s="167"/>
      <c r="DX802" s="167"/>
      <c r="DY802" s="167"/>
      <c r="DZ802" s="167"/>
      <c r="EA802" s="167"/>
      <c r="EB802" s="167"/>
      <c r="EC802" s="167"/>
      <c r="ED802" s="167"/>
      <c r="EE802" s="167"/>
      <c r="EF802" s="167"/>
      <c r="EG802" s="167"/>
      <c r="EH802" s="167"/>
      <c r="EI802" s="167"/>
      <c r="EJ802" s="167"/>
      <c r="EK802" s="167"/>
      <c r="EL802" s="167"/>
      <c r="EM802" s="167"/>
      <c r="EN802" s="167"/>
      <c r="EO802" s="167"/>
      <c r="EP802" s="167"/>
      <c r="EQ802" s="167"/>
      <c r="ER802" s="167"/>
      <c r="ES802" s="167"/>
      <c r="ET802" s="167"/>
      <c r="EU802" s="167"/>
      <c r="EV802" s="167"/>
      <c r="EW802" s="167"/>
      <c r="EX802" s="167"/>
      <c r="EY802" s="167"/>
      <c r="EZ802" s="167"/>
      <c r="FA802" s="167"/>
      <c r="FB802" s="167"/>
      <c r="FC802" s="167"/>
      <c r="FD802" s="167"/>
      <c r="FE802" s="167"/>
      <c r="FF802" s="167"/>
      <c r="FG802" s="167"/>
      <c r="FH802" s="167"/>
      <c r="FI802" s="167"/>
      <c r="FJ802" s="167"/>
      <c r="FK802" s="167"/>
      <c r="FL802" s="167"/>
      <c r="FM802" s="167"/>
      <c r="FN802" s="167"/>
      <c r="FO802" s="167"/>
      <c r="FP802" s="167"/>
      <c r="FQ802" s="167"/>
      <c r="FR802" s="167"/>
      <c r="FS802" s="167"/>
      <c r="FT802" s="167"/>
      <c r="FU802" s="167"/>
      <c r="FV802" s="167"/>
      <c r="FW802" s="167"/>
      <c r="FX802" s="167"/>
      <c r="FY802" s="167"/>
      <c r="FZ802" s="167"/>
      <c r="GA802" s="167"/>
      <c r="GB802" s="167"/>
      <c r="GC802" s="167"/>
      <c r="GD802" s="167"/>
      <c r="GE802" s="167"/>
      <c r="GF802" s="167"/>
      <c r="GG802" s="167"/>
      <c r="GH802" s="167"/>
      <c r="GI802" s="167"/>
      <c r="GJ802" s="167"/>
      <c r="GK802" s="167"/>
      <c r="GL802" s="167"/>
      <c r="GM802" s="167"/>
      <c r="GN802" s="167"/>
      <c r="GO802" s="167"/>
      <c r="GP802" s="167"/>
      <c r="GQ802" s="167"/>
      <c r="GR802" s="167"/>
      <c r="GS802" s="167"/>
      <c r="GT802" s="167"/>
      <c r="GU802" s="167"/>
      <c r="GV802" s="167"/>
      <c r="GW802" s="167"/>
      <c r="GX802" s="167"/>
      <c r="GY802" s="167"/>
      <c r="GZ802" s="167"/>
      <c r="HA802" s="167"/>
      <c r="HB802" s="167"/>
      <c r="HC802" s="167"/>
      <c r="HD802" s="167"/>
      <c r="HE802" s="167"/>
      <c r="HF802" s="167"/>
      <c r="HG802" s="167"/>
      <c r="HH802" s="167"/>
      <c r="HI802" s="167"/>
      <c r="HJ802" s="167"/>
      <c r="HK802" s="167"/>
      <c r="HL802" s="167"/>
      <c r="HM802" s="167"/>
      <c r="HN802" s="167"/>
      <c r="HO802" s="167"/>
      <c r="HP802" s="167"/>
      <c r="HQ802" s="167"/>
      <c r="HR802" s="167"/>
      <c r="HS802" s="167"/>
    </row>
    <row r="803" spans="1:227" s="2" customFormat="1" ht="17.05" customHeight="1" x14ac:dyDescent="0.4">
      <c r="A803" s="868" t="s">
        <v>198</v>
      </c>
      <c r="B803" s="868" t="s">
        <v>378</v>
      </c>
      <c r="C803" s="594" t="s">
        <v>379</v>
      </c>
      <c r="D803" s="231" t="s">
        <v>385</v>
      </c>
      <c r="E803" s="232"/>
      <c r="F803" s="178">
        <v>6.5700000000000008E-2</v>
      </c>
      <c r="G803" s="177"/>
      <c r="H803" s="177">
        <v>0</v>
      </c>
      <c r="I803" s="177"/>
      <c r="J803" s="177"/>
      <c r="K803" s="179">
        <f t="shared" ref="K803:K820" si="285">IF(ISNUMBER(F803),F803,0)+IF(ISNUMBER(G803),G803,0)+IF(ISNUMBER(H803),H803,0)</f>
        <v>6.5700000000000008E-2</v>
      </c>
      <c r="L803" s="520">
        <f t="shared" si="281"/>
        <v>100</v>
      </c>
      <c r="M803" s="521">
        <f t="shared" si="283"/>
        <v>0</v>
      </c>
      <c r="N803" s="504">
        <f t="shared" si="271"/>
        <v>5</v>
      </c>
      <c r="O803" s="58"/>
      <c r="P803" s="177">
        <f>AA803*Z803/1000000000*365</f>
        <v>3.2794251915789475E-2</v>
      </c>
      <c r="Q803" s="222" t="s">
        <v>42</v>
      </c>
      <c r="R803" s="58"/>
      <c r="S803" s="220"/>
      <c r="T803" s="220"/>
      <c r="U803" s="213">
        <v>58</v>
      </c>
      <c r="V803" s="58"/>
      <c r="W803" s="368"/>
      <c r="X803" s="58"/>
      <c r="Y803" s="58"/>
      <c r="Z803" s="743">
        <v>680</v>
      </c>
      <c r="AA803" s="234">
        <v>132.12833165104541</v>
      </c>
      <c r="AB803" s="763"/>
      <c r="AC803" s="174"/>
      <c r="AD803" s="174"/>
      <c r="AE803" s="364"/>
      <c r="AF803" s="174"/>
      <c r="AG803" s="174"/>
      <c r="AH803" s="175"/>
      <c r="AI803" s="174">
        <v>680</v>
      </c>
      <c r="AJ803" s="174">
        <v>674</v>
      </c>
      <c r="AK803" s="174">
        <v>685</v>
      </c>
      <c r="AL803" s="175"/>
      <c r="AM803" s="179"/>
      <c r="AN803" s="177"/>
      <c r="AO803" s="177"/>
      <c r="AP803" s="177"/>
      <c r="AQ803" s="178">
        <v>3.2794251915789469E-2</v>
      </c>
      <c r="AR803" s="179">
        <v>3.4105645515789478E-2</v>
      </c>
      <c r="AS803" s="177">
        <v>3.5104535829473676E-2</v>
      </c>
      <c r="AT803" s="179">
        <v>3.6998494721052627E-2</v>
      </c>
      <c r="AU803" s="179"/>
      <c r="AV803" s="177"/>
      <c r="AW803" s="556">
        <f t="shared" ref="AW803:AW820" si="286">K803-AT803</f>
        <v>2.8701505278947381E-2</v>
      </c>
      <c r="AX803" s="546"/>
      <c r="AY803" s="828"/>
      <c r="AZ803" s="164"/>
      <c r="BA803" s="165"/>
      <c r="BB803" s="167"/>
      <c r="BC803" s="120"/>
      <c r="BD803" s="90"/>
      <c r="BE803" s="90"/>
      <c r="BF803" s="90"/>
      <c r="BG803" s="90"/>
      <c r="BH803" s="90"/>
      <c r="BI803" s="90"/>
      <c r="BJ803" s="90"/>
      <c r="BK803" s="90"/>
      <c r="BL803" s="90"/>
      <c r="BM803" s="167"/>
      <c r="BN803" s="167"/>
      <c r="BO803" s="167"/>
      <c r="BP803" s="167"/>
      <c r="BQ803" s="167"/>
      <c r="BR803" s="167"/>
      <c r="BS803" s="167"/>
      <c r="BT803" s="167"/>
      <c r="BU803" s="167"/>
      <c r="BV803" s="167"/>
      <c r="BW803" s="167"/>
      <c r="BX803" s="167"/>
      <c r="BY803" s="167"/>
      <c r="BZ803" s="167"/>
      <c r="CA803" s="167"/>
      <c r="CB803" s="167"/>
      <c r="CC803" s="167"/>
      <c r="CD803" s="167"/>
      <c r="CE803" s="167"/>
      <c r="CF803" s="167"/>
      <c r="CG803" s="167"/>
      <c r="CH803" s="167"/>
      <c r="CI803" s="167"/>
      <c r="CJ803" s="167"/>
      <c r="CK803" s="167"/>
      <c r="CL803" s="167"/>
      <c r="CM803" s="167"/>
      <c r="CN803" s="167"/>
      <c r="CO803" s="167"/>
      <c r="CP803" s="167"/>
      <c r="CQ803" s="167"/>
      <c r="CR803" s="167"/>
      <c r="CS803" s="167"/>
      <c r="CT803" s="167"/>
      <c r="CU803" s="167"/>
      <c r="CV803" s="167"/>
      <c r="CW803" s="167"/>
      <c r="CX803" s="167"/>
      <c r="CY803" s="167"/>
      <c r="CZ803" s="167"/>
      <c r="DA803" s="167"/>
      <c r="DB803" s="167"/>
      <c r="DC803" s="167"/>
      <c r="DD803" s="167"/>
      <c r="DE803" s="167"/>
      <c r="DF803" s="167"/>
      <c r="DG803" s="167"/>
      <c r="DH803" s="167"/>
      <c r="DI803" s="167"/>
      <c r="DJ803" s="167"/>
      <c r="DK803" s="167"/>
      <c r="DL803" s="167"/>
      <c r="DM803" s="167"/>
      <c r="DN803" s="167"/>
      <c r="DO803" s="167"/>
      <c r="DP803" s="167"/>
      <c r="DQ803" s="167"/>
      <c r="DR803" s="167"/>
      <c r="DS803" s="167"/>
      <c r="DT803" s="167"/>
      <c r="DU803" s="167"/>
      <c r="DV803" s="167"/>
      <c r="DW803" s="167"/>
      <c r="DX803" s="167"/>
      <c r="DY803" s="167"/>
      <c r="DZ803" s="167"/>
      <c r="EA803" s="167"/>
      <c r="EB803" s="167"/>
      <c r="EC803" s="167"/>
      <c r="ED803" s="167"/>
      <c r="EE803" s="167"/>
      <c r="EF803" s="167"/>
      <c r="EG803" s="167"/>
      <c r="EH803" s="167"/>
      <c r="EI803" s="167"/>
      <c r="EJ803" s="167"/>
      <c r="EK803" s="167"/>
      <c r="EL803" s="167"/>
      <c r="EM803" s="167"/>
      <c r="EN803" s="167"/>
      <c r="EO803" s="167"/>
      <c r="EP803" s="167"/>
      <c r="EQ803" s="167"/>
      <c r="ER803" s="167"/>
      <c r="ES803" s="167"/>
      <c r="ET803" s="167"/>
      <c r="EU803" s="167"/>
      <c r="EV803" s="167"/>
      <c r="EW803" s="167"/>
      <c r="EX803" s="167"/>
      <c r="EY803" s="167"/>
      <c r="EZ803" s="167"/>
      <c r="FA803" s="167"/>
      <c r="FB803" s="167"/>
      <c r="FC803" s="167"/>
      <c r="FD803" s="167"/>
      <c r="FE803" s="167"/>
      <c r="FF803" s="167"/>
      <c r="FG803" s="167"/>
      <c r="FH803" s="167"/>
      <c r="FI803" s="167"/>
      <c r="FJ803" s="167"/>
      <c r="FK803" s="167"/>
      <c r="FL803" s="167"/>
      <c r="FM803" s="167"/>
      <c r="FN803" s="167"/>
      <c r="FO803" s="167"/>
      <c r="FP803" s="167"/>
      <c r="FQ803" s="167"/>
      <c r="FR803" s="167"/>
      <c r="FS803" s="167"/>
      <c r="FT803" s="167"/>
      <c r="FU803" s="167"/>
      <c r="FV803" s="167"/>
      <c r="FW803" s="167"/>
      <c r="FX803" s="167"/>
      <c r="FY803" s="167"/>
      <c r="FZ803" s="167"/>
      <c r="GA803" s="167"/>
      <c r="GB803" s="167"/>
      <c r="GC803" s="167"/>
      <c r="GD803" s="167"/>
      <c r="GE803" s="167"/>
      <c r="GF803" s="167"/>
      <c r="GG803" s="167"/>
      <c r="GH803" s="167"/>
      <c r="GI803" s="167"/>
      <c r="GJ803" s="167"/>
      <c r="GK803" s="167"/>
      <c r="GL803" s="167"/>
      <c r="GM803" s="167"/>
      <c r="GN803" s="167"/>
      <c r="GO803" s="167"/>
      <c r="GP803" s="167"/>
      <c r="GQ803" s="167"/>
      <c r="GR803" s="167"/>
      <c r="GS803" s="167"/>
      <c r="GT803" s="167"/>
      <c r="GU803" s="167"/>
      <c r="GV803" s="167"/>
      <c r="GW803" s="167"/>
      <c r="GX803" s="167"/>
      <c r="GY803" s="167"/>
      <c r="GZ803" s="167"/>
      <c r="HA803" s="167"/>
      <c r="HB803" s="167"/>
      <c r="HC803" s="167"/>
      <c r="HD803" s="167"/>
      <c r="HE803" s="167"/>
      <c r="HF803" s="167"/>
      <c r="HG803" s="167"/>
      <c r="HH803" s="167"/>
      <c r="HI803" s="167"/>
      <c r="HJ803" s="167"/>
      <c r="HK803" s="167"/>
      <c r="HL803" s="167"/>
      <c r="HM803" s="167"/>
      <c r="HN803" s="167"/>
      <c r="HO803" s="167"/>
      <c r="HP803" s="167"/>
      <c r="HQ803" s="167"/>
      <c r="HR803" s="167"/>
      <c r="HS803" s="167"/>
    </row>
    <row r="804" spans="1:227" s="2" customFormat="1" ht="17.05" customHeight="1" x14ac:dyDescent="0.4">
      <c r="A804" s="868" t="s">
        <v>198</v>
      </c>
      <c r="B804" s="868" t="s">
        <v>378</v>
      </c>
      <c r="C804" s="594" t="s">
        <v>379</v>
      </c>
      <c r="D804" s="231" t="s">
        <v>383</v>
      </c>
      <c r="E804" s="232"/>
      <c r="F804" s="178">
        <v>0.27703500000000003</v>
      </c>
      <c r="G804" s="177">
        <v>0.22338</v>
      </c>
      <c r="H804" s="177"/>
      <c r="I804" s="177"/>
      <c r="J804" s="177"/>
      <c r="K804" s="179">
        <f t="shared" si="285"/>
        <v>0.50041500000000005</v>
      </c>
      <c r="L804" s="520">
        <f t="shared" si="281"/>
        <v>55.36105032822757</v>
      </c>
      <c r="M804" s="521">
        <f t="shared" si="283"/>
        <v>44.638949671772423</v>
      </c>
      <c r="N804" s="504">
        <f t="shared" si="271"/>
        <v>2</v>
      </c>
      <c r="O804" s="58"/>
      <c r="P804" s="177">
        <f>AA804*Z804/1000000000*365</f>
        <v>0.51901595712910997</v>
      </c>
      <c r="Q804" s="222" t="s">
        <v>42</v>
      </c>
      <c r="R804" s="58"/>
      <c r="S804" s="220"/>
      <c r="T804" s="220"/>
      <c r="U804" s="213">
        <v>58</v>
      </c>
      <c r="V804" s="58"/>
      <c r="W804" s="368"/>
      <c r="X804" s="58"/>
      <c r="Y804" s="58"/>
      <c r="Z804" s="743">
        <v>8907</v>
      </c>
      <c r="AA804" s="234">
        <v>159.64539422713855</v>
      </c>
      <c r="AB804" s="763"/>
      <c r="AC804" s="174"/>
      <c r="AD804" s="174"/>
      <c r="AE804" s="364"/>
      <c r="AF804" s="174"/>
      <c r="AG804" s="174"/>
      <c r="AH804" s="175"/>
      <c r="AI804" s="174">
        <v>8838</v>
      </c>
      <c r="AJ804" s="174">
        <v>8739</v>
      </c>
      <c r="AK804" s="174">
        <v>8865</v>
      </c>
      <c r="AL804" s="175"/>
      <c r="AM804" s="179"/>
      <c r="AN804" s="177"/>
      <c r="AO804" s="177"/>
      <c r="AP804" s="177"/>
      <c r="AQ804" s="178">
        <v>0.51901595712910997</v>
      </c>
      <c r="AR804" s="179">
        <v>0.53203954763549921</v>
      </c>
      <c r="AS804" s="177">
        <v>0.54293317411510178</v>
      </c>
      <c r="AT804" s="179">
        <v>0.56785758263560782</v>
      </c>
      <c r="AU804" s="179"/>
      <c r="AV804" s="177"/>
      <c r="AW804" s="556">
        <f t="shared" si="286"/>
        <v>-6.7442582635607762E-2</v>
      </c>
      <c r="AX804" s="546"/>
      <c r="AY804" s="828"/>
      <c r="AZ804" s="164"/>
      <c r="BA804" s="165"/>
      <c r="BB804" s="167"/>
      <c r="BC804" s="120"/>
      <c r="BD804" s="90"/>
      <c r="BE804" s="90"/>
      <c r="BF804" s="90"/>
      <c r="BG804" s="90"/>
      <c r="BH804" s="90"/>
      <c r="BI804" s="90"/>
      <c r="BJ804" s="90"/>
      <c r="BK804" s="90"/>
      <c r="BL804" s="90"/>
      <c r="BM804" s="167"/>
      <c r="BN804" s="167"/>
      <c r="BO804" s="167"/>
      <c r="BP804" s="167"/>
      <c r="BQ804" s="167"/>
      <c r="BR804" s="167"/>
      <c r="BS804" s="167"/>
      <c r="BT804" s="167"/>
      <c r="BU804" s="167"/>
      <c r="BV804" s="167"/>
      <c r="BW804" s="167"/>
      <c r="BX804" s="167"/>
      <c r="BY804" s="167"/>
      <c r="BZ804" s="167"/>
      <c r="CA804" s="167"/>
      <c r="CB804" s="167"/>
      <c r="CC804" s="167"/>
      <c r="CD804" s="167"/>
      <c r="CE804" s="167"/>
      <c r="CF804" s="167"/>
      <c r="CG804" s="167"/>
      <c r="CH804" s="167"/>
      <c r="CI804" s="167"/>
      <c r="CJ804" s="167"/>
      <c r="CK804" s="167"/>
      <c r="CL804" s="167"/>
      <c r="CM804" s="167"/>
      <c r="CN804" s="167"/>
      <c r="CO804" s="167"/>
      <c r="CP804" s="167"/>
      <c r="CQ804" s="167"/>
      <c r="CR804" s="167"/>
      <c r="CS804" s="167"/>
      <c r="CT804" s="167"/>
      <c r="CU804" s="167"/>
      <c r="CV804" s="167"/>
      <c r="CW804" s="167"/>
      <c r="CX804" s="167"/>
      <c r="CY804" s="167"/>
      <c r="CZ804" s="167"/>
      <c r="DA804" s="167"/>
      <c r="DB804" s="167"/>
      <c r="DC804" s="167"/>
      <c r="DD804" s="167"/>
      <c r="DE804" s="167"/>
      <c r="DF804" s="167"/>
      <c r="DG804" s="167"/>
      <c r="DH804" s="167"/>
      <c r="DI804" s="167"/>
      <c r="DJ804" s="167"/>
      <c r="DK804" s="167"/>
      <c r="DL804" s="167"/>
      <c r="DM804" s="167"/>
      <c r="DN804" s="167"/>
      <c r="DO804" s="167"/>
      <c r="DP804" s="167"/>
      <c r="DQ804" s="167"/>
      <c r="DR804" s="167"/>
      <c r="DS804" s="167"/>
      <c r="DT804" s="167"/>
      <c r="DU804" s="167"/>
      <c r="DV804" s="167"/>
      <c r="DW804" s="167"/>
      <c r="DX804" s="167"/>
      <c r="DY804" s="167"/>
      <c r="DZ804" s="167"/>
      <c r="EA804" s="167"/>
      <c r="EB804" s="167"/>
      <c r="EC804" s="167"/>
      <c r="ED804" s="167"/>
      <c r="EE804" s="167"/>
      <c r="EF804" s="167"/>
      <c r="EG804" s="167"/>
      <c r="EH804" s="167"/>
      <c r="EI804" s="167"/>
      <c r="EJ804" s="167"/>
      <c r="EK804" s="167"/>
      <c r="EL804" s="167"/>
      <c r="EM804" s="167"/>
      <c r="EN804" s="167"/>
      <c r="EO804" s="167"/>
      <c r="EP804" s="167"/>
      <c r="EQ804" s="167"/>
      <c r="ER804" s="167"/>
      <c r="ES804" s="167"/>
      <c r="ET804" s="167"/>
      <c r="EU804" s="167"/>
      <c r="EV804" s="167"/>
      <c r="EW804" s="167"/>
      <c r="EX804" s="167"/>
      <c r="EY804" s="167"/>
      <c r="EZ804" s="167"/>
      <c r="FA804" s="167"/>
      <c r="FB804" s="167"/>
      <c r="FC804" s="167"/>
      <c r="FD804" s="167"/>
      <c r="FE804" s="167"/>
      <c r="FF804" s="167"/>
      <c r="FG804" s="167"/>
      <c r="FH804" s="167"/>
      <c r="FI804" s="167"/>
      <c r="FJ804" s="167"/>
      <c r="FK804" s="167"/>
      <c r="FL804" s="167"/>
      <c r="FM804" s="167"/>
      <c r="FN804" s="167"/>
      <c r="FO804" s="167"/>
      <c r="FP804" s="167"/>
      <c r="FQ804" s="167"/>
      <c r="FR804" s="167"/>
      <c r="FS804" s="167"/>
      <c r="FT804" s="167"/>
      <c r="FU804" s="167"/>
      <c r="FV804" s="167"/>
      <c r="FW804" s="167"/>
      <c r="FX804" s="167"/>
      <c r="FY804" s="167"/>
      <c r="FZ804" s="167"/>
      <c r="GA804" s="167"/>
      <c r="GB804" s="167"/>
      <c r="GC804" s="167"/>
      <c r="GD804" s="167"/>
      <c r="GE804" s="167"/>
      <c r="GF804" s="167"/>
      <c r="GG804" s="167"/>
      <c r="GH804" s="167"/>
      <c r="GI804" s="167"/>
      <c r="GJ804" s="167"/>
      <c r="GK804" s="167"/>
      <c r="GL804" s="167"/>
      <c r="GM804" s="167"/>
      <c r="GN804" s="167"/>
      <c r="GO804" s="167"/>
      <c r="GP804" s="167"/>
      <c r="GQ804" s="167"/>
      <c r="GR804" s="167"/>
      <c r="GS804" s="167"/>
      <c r="GT804" s="167"/>
      <c r="GU804" s="167"/>
      <c r="GV804" s="167"/>
      <c r="GW804" s="167"/>
      <c r="GX804" s="167"/>
      <c r="GY804" s="167"/>
      <c r="GZ804" s="167"/>
      <c r="HA804" s="167"/>
      <c r="HB804" s="167"/>
      <c r="HC804" s="167"/>
      <c r="HD804" s="167"/>
      <c r="HE804" s="167"/>
      <c r="HF804" s="167"/>
      <c r="HG804" s="167"/>
      <c r="HH804" s="167"/>
      <c r="HI804" s="167"/>
      <c r="HJ804" s="167"/>
      <c r="HK804" s="167"/>
      <c r="HL804" s="167"/>
      <c r="HM804" s="167"/>
      <c r="HN804" s="167"/>
      <c r="HO804" s="167"/>
      <c r="HP804" s="167"/>
      <c r="HQ804" s="167"/>
      <c r="HR804" s="167"/>
      <c r="HS804" s="167"/>
    </row>
    <row r="805" spans="1:227" s="2" customFormat="1" ht="17.05" customHeight="1" x14ac:dyDescent="0.4">
      <c r="A805" s="868" t="s">
        <v>198</v>
      </c>
      <c r="B805" s="868" t="s">
        <v>378</v>
      </c>
      <c r="C805" s="594" t="s">
        <v>379</v>
      </c>
      <c r="D805" s="231" t="s">
        <v>380</v>
      </c>
      <c r="E805" s="232"/>
      <c r="F805" s="178">
        <v>0.29199999999999998</v>
      </c>
      <c r="G805" s="177">
        <v>4.1974999999999998</v>
      </c>
      <c r="H805" s="177"/>
      <c r="I805" s="177"/>
      <c r="J805" s="177"/>
      <c r="K805" s="179">
        <f t="shared" si="285"/>
        <v>4.4894999999999996</v>
      </c>
      <c r="L805" s="520">
        <f t="shared" si="281"/>
        <v>6.5040650406504072</v>
      </c>
      <c r="M805" s="521">
        <f t="shared" si="283"/>
        <v>93.495934959349597</v>
      </c>
      <c r="N805" s="504">
        <f t="shared" si="271"/>
        <v>2</v>
      </c>
      <c r="O805" s="58"/>
      <c r="P805" s="177">
        <f>AA805*Z805/1000000000*365</f>
        <v>10.909680417537581</v>
      </c>
      <c r="Q805" s="222" t="s">
        <v>42</v>
      </c>
      <c r="R805" s="58"/>
      <c r="S805" s="220"/>
      <c r="T805" s="220"/>
      <c r="U805" s="213">
        <v>58</v>
      </c>
      <c r="V805" s="58"/>
      <c r="W805" s="368"/>
      <c r="X805" s="58"/>
      <c r="Y805" s="58"/>
      <c r="Z805" s="743">
        <v>148916</v>
      </c>
      <c r="AA805" s="234">
        <v>200.7140628979688</v>
      </c>
      <c r="AB805" s="763"/>
      <c r="AC805" s="174"/>
      <c r="AD805" s="174"/>
      <c r="AE805" s="364"/>
      <c r="AF805" s="174"/>
      <c r="AG805" s="174"/>
      <c r="AH805" s="175"/>
      <c r="AI805" s="174">
        <v>147380</v>
      </c>
      <c r="AJ805" s="174">
        <v>145635</v>
      </c>
      <c r="AK805" s="174">
        <v>147707</v>
      </c>
      <c r="AL805" s="175"/>
      <c r="AM805" s="179"/>
      <c r="AN805" s="177"/>
      <c r="AO805" s="177"/>
      <c r="AP805" s="177"/>
      <c r="AQ805" s="178">
        <v>10.909680417537583</v>
      </c>
      <c r="AR805" s="179">
        <v>11.189382968402466</v>
      </c>
      <c r="AS805" s="177">
        <v>11.44448590895518</v>
      </c>
      <c r="AT805" s="179">
        <v>12.000411753361256</v>
      </c>
      <c r="AU805" s="179"/>
      <c r="AV805" s="177"/>
      <c r="AW805" s="556">
        <f t="shared" si="286"/>
        <v>-7.5109117533612562</v>
      </c>
      <c r="AX805" s="546"/>
      <c r="AY805" s="828"/>
      <c r="AZ805" s="164"/>
      <c r="BA805" s="165"/>
      <c r="BB805" s="167"/>
      <c r="BC805" s="120"/>
      <c r="BD805" s="90"/>
      <c r="BE805" s="90"/>
      <c r="BF805" s="90"/>
      <c r="BG805" s="90"/>
      <c r="BH805" s="90"/>
      <c r="BI805" s="90"/>
      <c r="BJ805" s="90"/>
      <c r="BK805" s="90"/>
      <c r="BL805" s="90"/>
      <c r="BM805" s="167"/>
      <c r="BN805" s="167"/>
      <c r="BO805" s="167"/>
      <c r="BP805" s="167"/>
      <c r="BQ805" s="167"/>
      <c r="BR805" s="167"/>
      <c r="BS805" s="167"/>
      <c r="BT805" s="167"/>
      <c r="BU805" s="167"/>
      <c r="BV805" s="167"/>
      <c r="BW805" s="167"/>
      <c r="BX805" s="167"/>
      <c r="BY805" s="167"/>
      <c r="BZ805" s="167"/>
      <c r="CA805" s="167"/>
      <c r="CB805" s="167"/>
      <c r="CC805" s="167"/>
      <c r="CD805" s="167"/>
      <c r="CE805" s="167"/>
      <c r="CF805" s="167"/>
      <c r="CG805" s="167"/>
      <c r="CH805" s="167"/>
      <c r="CI805" s="167"/>
      <c r="CJ805" s="167"/>
      <c r="CK805" s="167"/>
      <c r="CL805" s="167"/>
      <c r="CM805" s="167"/>
      <c r="CN805" s="167"/>
      <c r="CO805" s="167"/>
      <c r="CP805" s="167"/>
      <c r="CQ805" s="167"/>
      <c r="CR805" s="167"/>
      <c r="CS805" s="167"/>
      <c r="CT805" s="167"/>
      <c r="CU805" s="167"/>
      <c r="CV805" s="167"/>
      <c r="CW805" s="167"/>
      <c r="CX805" s="167"/>
      <c r="CY805" s="167"/>
      <c r="CZ805" s="167"/>
      <c r="DA805" s="167"/>
      <c r="DB805" s="167"/>
      <c r="DC805" s="167"/>
      <c r="DD805" s="167"/>
      <c r="DE805" s="167"/>
      <c r="DF805" s="167"/>
      <c r="DG805" s="167"/>
      <c r="DH805" s="167"/>
      <c r="DI805" s="167"/>
      <c r="DJ805" s="167"/>
      <c r="DK805" s="167"/>
      <c r="DL805" s="167"/>
      <c r="DM805" s="167"/>
      <c r="DN805" s="167"/>
      <c r="DO805" s="167"/>
      <c r="DP805" s="167"/>
      <c r="DQ805" s="167"/>
      <c r="DR805" s="167"/>
      <c r="DS805" s="167"/>
      <c r="DT805" s="167"/>
      <c r="DU805" s="167"/>
      <c r="DV805" s="167"/>
      <c r="DW805" s="167"/>
      <c r="DX805" s="167"/>
      <c r="DY805" s="167"/>
      <c r="DZ805" s="167"/>
      <c r="EA805" s="167"/>
      <c r="EB805" s="167"/>
      <c r="EC805" s="167"/>
      <c r="ED805" s="167"/>
      <c r="EE805" s="167"/>
      <c r="EF805" s="167"/>
      <c r="EG805" s="167"/>
      <c r="EH805" s="167"/>
      <c r="EI805" s="167"/>
      <c r="EJ805" s="167"/>
      <c r="EK805" s="167"/>
      <c r="EL805" s="167"/>
      <c r="EM805" s="167"/>
      <c r="EN805" s="167"/>
      <c r="EO805" s="167"/>
      <c r="EP805" s="167"/>
      <c r="EQ805" s="167"/>
      <c r="ER805" s="167"/>
      <c r="ES805" s="167"/>
      <c r="ET805" s="167"/>
      <c r="EU805" s="167"/>
      <c r="EV805" s="167"/>
      <c r="EW805" s="167"/>
      <c r="EX805" s="167"/>
      <c r="EY805" s="167"/>
      <c r="EZ805" s="167"/>
      <c r="FA805" s="167"/>
      <c r="FB805" s="167"/>
      <c r="FC805" s="167"/>
      <c r="FD805" s="167"/>
      <c r="FE805" s="167"/>
      <c r="FF805" s="167"/>
      <c r="FG805" s="167"/>
      <c r="FH805" s="167"/>
      <c r="FI805" s="167"/>
      <c r="FJ805" s="167"/>
      <c r="FK805" s="167"/>
      <c r="FL805" s="167"/>
      <c r="FM805" s="167"/>
      <c r="FN805" s="167"/>
      <c r="FO805" s="167"/>
      <c r="FP805" s="167"/>
      <c r="FQ805" s="167"/>
      <c r="FR805" s="167"/>
      <c r="FS805" s="167"/>
      <c r="FT805" s="167"/>
      <c r="FU805" s="167"/>
      <c r="FV805" s="167"/>
      <c r="FW805" s="167"/>
      <c r="FX805" s="167"/>
      <c r="FY805" s="167"/>
      <c r="FZ805" s="167"/>
      <c r="GA805" s="167"/>
      <c r="GB805" s="167"/>
      <c r="GC805" s="167"/>
      <c r="GD805" s="167"/>
      <c r="GE805" s="167"/>
      <c r="GF805" s="167"/>
      <c r="GG805" s="167"/>
      <c r="GH805" s="167"/>
      <c r="GI805" s="167"/>
      <c r="GJ805" s="167"/>
      <c r="GK805" s="167"/>
      <c r="GL805" s="167"/>
      <c r="GM805" s="167"/>
      <c r="GN805" s="167"/>
      <c r="GO805" s="167"/>
      <c r="GP805" s="167"/>
      <c r="GQ805" s="167"/>
      <c r="GR805" s="167"/>
      <c r="GS805" s="167"/>
      <c r="GT805" s="167"/>
      <c r="GU805" s="167"/>
      <c r="GV805" s="167"/>
      <c r="GW805" s="167"/>
      <c r="GX805" s="167"/>
      <c r="GY805" s="167"/>
      <c r="GZ805" s="167"/>
      <c r="HA805" s="167"/>
      <c r="HB805" s="167"/>
      <c r="HC805" s="167"/>
      <c r="HD805" s="167"/>
      <c r="HE805" s="167"/>
      <c r="HF805" s="167"/>
      <c r="HG805" s="167"/>
      <c r="HH805" s="167"/>
      <c r="HI805" s="167"/>
      <c r="HJ805" s="167"/>
      <c r="HK805" s="167"/>
      <c r="HL805" s="167"/>
      <c r="HM805" s="167"/>
      <c r="HN805" s="167"/>
      <c r="HO805" s="167"/>
      <c r="HP805" s="167"/>
      <c r="HQ805" s="167"/>
      <c r="HR805" s="167"/>
      <c r="HS805" s="167"/>
    </row>
    <row r="806" spans="1:227" s="2" customFormat="1" ht="17.05" customHeight="1" x14ac:dyDescent="0.4">
      <c r="A806" s="868" t="s">
        <v>198</v>
      </c>
      <c r="B806" s="868" t="s">
        <v>378</v>
      </c>
      <c r="C806" s="594" t="s">
        <v>379</v>
      </c>
      <c r="D806" s="231" t="s">
        <v>381</v>
      </c>
      <c r="E806" s="232"/>
      <c r="F806" s="178" t="s">
        <v>382</v>
      </c>
      <c r="G806" s="177"/>
      <c r="H806" s="177">
        <v>0.29199999999999998</v>
      </c>
      <c r="I806" s="177"/>
      <c r="J806" s="177"/>
      <c r="K806" s="179">
        <f t="shared" si="285"/>
        <v>0.29199999999999998</v>
      </c>
      <c r="L806" s="520">
        <f t="shared" si="281"/>
        <v>0</v>
      </c>
      <c r="M806" s="521">
        <f t="shared" si="283"/>
        <v>100</v>
      </c>
      <c r="N806" s="504">
        <f t="shared" si="271"/>
        <v>2</v>
      </c>
      <c r="O806" s="58"/>
      <c r="P806" s="177">
        <f>AA806*Z806/1000000000*365</f>
        <v>0.42023850710557598</v>
      </c>
      <c r="Q806" s="222" t="s">
        <v>42</v>
      </c>
      <c r="R806" s="58"/>
      <c r="S806" s="220"/>
      <c r="T806" s="220"/>
      <c r="U806" s="213">
        <v>58</v>
      </c>
      <c r="V806" s="58"/>
      <c r="W806" s="368"/>
      <c r="X806" s="58"/>
      <c r="Y806" s="58"/>
      <c r="Z806" s="743">
        <v>8195</v>
      </c>
      <c r="AA806" s="234">
        <v>140.49278531198473</v>
      </c>
      <c r="AB806" s="763"/>
      <c r="AC806" s="174"/>
      <c r="AD806" s="174"/>
      <c r="AE806" s="364"/>
      <c r="AF806" s="174"/>
      <c r="AG806" s="174"/>
      <c r="AH806" s="175"/>
      <c r="AI806" s="174">
        <v>8140</v>
      </c>
      <c r="AJ806" s="174">
        <v>8051</v>
      </c>
      <c r="AK806" s="174">
        <v>8168</v>
      </c>
      <c r="AL806" s="175"/>
      <c r="AM806" s="179"/>
      <c r="AN806" s="177"/>
      <c r="AO806" s="177"/>
      <c r="AP806" s="177"/>
      <c r="AQ806" s="178">
        <v>0.42023850710557586</v>
      </c>
      <c r="AR806" s="179">
        <v>0.43311626724043772</v>
      </c>
      <c r="AS806" s="177">
        <v>0.44390723534957793</v>
      </c>
      <c r="AT806" s="179">
        <v>0.4661104047863262</v>
      </c>
      <c r="AU806" s="179"/>
      <c r="AV806" s="177"/>
      <c r="AW806" s="556">
        <f t="shared" si="286"/>
        <v>-0.17411040478632622</v>
      </c>
      <c r="AX806" s="546"/>
      <c r="AY806" s="828"/>
      <c r="AZ806" s="164"/>
      <c r="BA806" s="165"/>
      <c r="BB806" s="167"/>
      <c r="BC806" s="120"/>
      <c r="BD806" s="90"/>
      <c r="BE806" s="90"/>
      <c r="BF806" s="90"/>
      <c r="BG806" s="90"/>
      <c r="BH806" s="90"/>
      <c r="BI806" s="90"/>
      <c r="BJ806" s="90"/>
      <c r="BK806" s="90"/>
      <c r="BL806" s="90"/>
      <c r="BM806" s="167"/>
      <c r="BN806" s="167"/>
      <c r="BO806" s="167"/>
      <c r="BP806" s="167"/>
      <c r="BQ806" s="167"/>
      <c r="BR806" s="167"/>
      <c r="BS806" s="167"/>
      <c r="BT806" s="167"/>
      <c r="BU806" s="167"/>
      <c r="BV806" s="167"/>
      <c r="BW806" s="167"/>
      <c r="BX806" s="167"/>
      <c r="BY806" s="167"/>
      <c r="BZ806" s="167"/>
      <c r="CA806" s="167"/>
      <c r="CB806" s="167"/>
      <c r="CC806" s="167"/>
      <c r="CD806" s="167"/>
      <c r="CE806" s="167"/>
      <c r="CF806" s="167"/>
      <c r="CG806" s="167"/>
      <c r="CH806" s="167"/>
      <c r="CI806" s="167"/>
      <c r="CJ806" s="167"/>
      <c r="CK806" s="167"/>
      <c r="CL806" s="167"/>
      <c r="CM806" s="167"/>
      <c r="CN806" s="167"/>
      <c r="CO806" s="167"/>
      <c r="CP806" s="167"/>
      <c r="CQ806" s="167"/>
      <c r="CR806" s="167"/>
      <c r="CS806" s="167"/>
      <c r="CT806" s="167"/>
      <c r="CU806" s="167"/>
      <c r="CV806" s="167"/>
      <c r="CW806" s="167"/>
      <c r="CX806" s="167"/>
      <c r="CY806" s="167"/>
      <c r="CZ806" s="167"/>
      <c r="DA806" s="167"/>
      <c r="DB806" s="167"/>
      <c r="DC806" s="167"/>
      <c r="DD806" s="167"/>
      <c r="DE806" s="167"/>
      <c r="DF806" s="167"/>
      <c r="DG806" s="167"/>
      <c r="DH806" s="167"/>
      <c r="DI806" s="167"/>
      <c r="DJ806" s="167"/>
      <c r="DK806" s="167"/>
      <c r="DL806" s="167"/>
      <c r="DM806" s="167"/>
      <c r="DN806" s="167"/>
      <c r="DO806" s="167"/>
      <c r="DP806" s="167"/>
      <c r="DQ806" s="167"/>
      <c r="DR806" s="167"/>
      <c r="DS806" s="167"/>
      <c r="DT806" s="167"/>
      <c r="DU806" s="167"/>
      <c r="DV806" s="167"/>
      <c r="DW806" s="167"/>
      <c r="DX806" s="167"/>
      <c r="DY806" s="167"/>
      <c r="DZ806" s="167"/>
      <c r="EA806" s="167"/>
      <c r="EB806" s="167"/>
      <c r="EC806" s="167"/>
      <c r="ED806" s="167"/>
      <c r="EE806" s="167"/>
      <c r="EF806" s="167"/>
      <c r="EG806" s="167"/>
      <c r="EH806" s="167"/>
      <c r="EI806" s="167"/>
      <c r="EJ806" s="167"/>
      <c r="EK806" s="167"/>
      <c r="EL806" s="167"/>
      <c r="EM806" s="167"/>
      <c r="EN806" s="167"/>
      <c r="EO806" s="167"/>
      <c r="EP806" s="167"/>
      <c r="EQ806" s="167"/>
      <c r="ER806" s="167"/>
      <c r="ES806" s="167"/>
      <c r="ET806" s="167"/>
      <c r="EU806" s="167"/>
      <c r="EV806" s="167"/>
      <c r="EW806" s="167"/>
      <c r="EX806" s="167"/>
      <c r="EY806" s="167"/>
      <c r="EZ806" s="167"/>
      <c r="FA806" s="167"/>
      <c r="FB806" s="167"/>
      <c r="FC806" s="167"/>
      <c r="FD806" s="167"/>
      <c r="FE806" s="167"/>
      <c r="FF806" s="167"/>
      <c r="FG806" s="167"/>
      <c r="FH806" s="167"/>
      <c r="FI806" s="167"/>
      <c r="FJ806" s="167"/>
      <c r="FK806" s="167"/>
      <c r="FL806" s="167"/>
      <c r="FM806" s="167"/>
      <c r="FN806" s="167"/>
      <c r="FO806" s="167"/>
      <c r="FP806" s="167"/>
      <c r="FQ806" s="167"/>
      <c r="FR806" s="167"/>
      <c r="FS806" s="167"/>
      <c r="FT806" s="167"/>
      <c r="FU806" s="167"/>
      <c r="FV806" s="167"/>
      <c r="FW806" s="167"/>
      <c r="FX806" s="167"/>
      <c r="FY806" s="167"/>
      <c r="FZ806" s="167"/>
      <c r="GA806" s="167"/>
      <c r="GB806" s="167"/>
      <c r="GC806" s="167"/>
      <c r="GD806" s="167"/>
      <c r="GE806" s="167"/>
      <c r="GF806" s="167"/>
      <c r="GG806" s="167"/>
      <c r="GH806" s="167"/>
      <c r="GI806" s="167"/>
      <c r="GJ806" s="167"/>
      <c r="GK806" s="167"/>
      <c r="GL806" s="167"/>
      <c r="GM806" s="167"/>
      <c r="GN806" s="167"/>
      <c r="GO806" s="167"/>
      <c r="GP806" s="167"/>
      <c r="GQ806" s="167"/>
      <c r="GR806" s="167"/>
      <c r="GS806" s="167"/>
      <c r="GT806" s="167"/>
      <c r="GU806" s="167"/>
      <c r="GV806" s="167"/>
      <c r="GW806" s="167"/>
      <c r="GX806" s="167"/>
      <c r="GY806" s="167"/>
      <c r="GZ806" s="167"/>
      <c r="HA806" s="167"/>
      <c r="HB806" s="167"/>
      <c r="HC806" s="167"/>
      <c r="HD806" s="167"/>
      <c r="HE806" s="167"/>
      <c r="HF806" s="167"/>
      <c r="HG806" s="167"/>
      <c r="HH806" s="167"/>
      <c r="HI806" s="167"/>
      <c r="HJ806" s="167"/>
      <c r="HK806" s="167"/>
      <c r="HL806" s="167"/>
      <c r="HM806" s="167"/>
      <c r="HN806" s="167"/>
      <c r="HO806" s="167"/>
      <c r="HP806" s="167"/>
      <c r="HQ806" s="167"/>
      <c r="HR806" s="167"/>
      <c r="HS806" s="167"/>
    </row>
    <row r="807" spans="1:227" s="2" customFormat="1" ht="17.05" customHeight="1" x14ac:dyDescent="0.4">
      <c r="A807" s="868" t="s">
        <v>198</v>
      </c>
      <c r="B807" s="868" t="s">
        <v>378</v>
      </c>
      <c r="C807" s="594" t="s">
        <v>379</v>
      </c>
      <c r="D807" s="231" t="s">
        <v>384</v>
      </c>
      <c r="E807" s="232"/>
      <c r="F807" s="178">
        <v>0</v>
      </c>
      <c r="G807" s="177">
        <v>0.1095</v>
      </c>
      <c r="H807" s="177" t="s">
        <v>382</v>
      </c>
      <c r="I807" s="177"/>
      <c r="J807" s="177"/>
      <c r="K807" s="179">
        <f t="shared" si="285"/>
        <v>0.1095</v>
      </c>
      <c r="L807" s="520">
        <f t="shared" si="281"/>
        <v>0</v>
      </c>
      <c r="M807" s="521">
        <f t="shared" si="283"/>
        <v>100</v>
      </c>
      <c r="N807" s="504">
        <f t="shared" si="271"/>
        <v>5</v>
      </c>
      <c r="O807" s="58"/>
      <c r="P807" s="177">
        <f>AA807*Z807/1000000000*365</f>
        <v>6.0246294802905068E-2</v>
      </c>
      <c r="Q807" s="222" t="s">
        <v>42</v>
      </c>
      <c r="R807" s="58"/>
      <c r="S807" s="220"/>
      <c r="T807" s="220"/>
      <c r="U807" s="213">
        <v>58</v>
      </c>
      <c r="V807" s="58"/>
      <c r="W807" s="368"/>
      <c r="X807" s="58"/>
      <c r="Y807" s="58"/>
      <c r="Z807" s="743">
        <v>852</v>
      </c>
      <c r="AA807" s="234">
        <v>193.73044826967993</v>
      </c>
      <c r="AB807" s="763"/>
      <c r="AC807" s="174"/>
      <c r="AD807" s="174"/>
      <c r="AE807" s="364"/>
      <c r="AF807" s="174"/>
      <c r="AG807" s="174"/>
      <c r="AH807" s="175"/>
      <c r="AI807" s="174">
        <v>848</v>
      </c>
      <c r="AJ807" s="174">
        <v>841</v>
      </c>
      <c r="AK807" s="174">
        <v>855</v>
      </c>
      <c r="AL807" s="175"/>
      <c r="AM807" s="179"/>
      <c r="AN807" s="177"/>
      <c r="AO807" s="177"/>
      <c r="AP807" s="177"/>
      <c r="AQ807" s="178">
        <v>6.0246294802905068E-2</v>
      </c>
      <c r="AR807" s="179">
        <v>6.2220279593231349E-2</v>
      </c>
      <c r="AS807" s="177">
        <v>6.3944870536302309E-2</v>
      </c>
      <c r="AT807" s="179">
        <v>6.7284811887760365E-2</v>
      </c>
      <c r="AU807" s="179"/>
      <c r="AV807" s="177"/>
      <c r="AW807" s="556">
        <f t="shared" si="286"/>
        <v>4.2215188112239635E-2</v>
      </c>
      <c r="AX807" s="546"/>
      <c r="AY807" s="828"/>
      <c r="AZ807" s="164"/>
      <c r="BA807" s="165"/>
      <c r="BB807" s="167"/>
      <c r="BC807" s="120"/>
      <c r="BD807" s="90"/>
      <c r="BE807" s="90"/>
      <c r="BF807" s="90"/>
      <c r="BG807" s="90"/>
      <c r="BH807" s="90"/>
      <c r="BI807" s="90"/>
      <c r="BJ807" s="90"/>
      <c r="BK807" s="90"/>
      <c r="BL807" s="90"/>
      <c r="BM807" s="167"/>
      <c r="BN807" s="167"/>
      <c r="BO807" s="167"/>
      <c r="BP807" s="167"/>
      <c r="BQ807" s="167"/>
      <c r="BR807" s="167"/>
      <c r="BS807" s="167"/>
      <c r="BT807" s="167"/>
      <c r="BU807" s="167"/>
      <c r="BV807" s="167"/>
      <c r="BW807" s="167"/>
      <c r="BX807" s="167"/>
      <c r="BY807" s="167"/>
      <c r="BZ807" s="167"/>
      <c r="CA807" s="167"/>
      <c r="CB807" s="167"/>
      <c r="CC807" s="167"/>
      <c r="CD807" s="167"/>
      <c r="CE807" s="167"/>
      <c r="CF807" s="167"/>
      <c r="CG807" s="167"/>
      <c r="CH807" s="167"/>
      <c r="CI807" s="167"/>
      <c r="CJ807" s="167"/>
      <c r="CK807" s="167"/>
      <c r="CL807" s="167"/>
      <c r="CM807" s="167"/>
      <c r="CN807" s="167"/>
      <c r="CO807" s="167"/>
      <c r="CP807" s="167"/>
      <c r="CQ807" s="167"/>
      <c r="CR807" s="167"/>
      <c r="CS807" s="167"/>
      <c r="CT807" s="167"/>
      <c r="CU807" s="167"/>
      <c r="CV807" s="167"/>
      <c r="CW807" s="167"/>
      <c r="CX807" s="167"/>
      <c r="CY807" s="167"/>
      <c r="CZ807" s="167"/>
      <c r="DA807" s="167"/>
      <c r="DB807" s="167"/>
      <c r="DC807" s="167"/>
      <c r="DD807" s="167"/>
      <c r="DE807" s="167"/>
      <c r="DF807" s="167"/>
      <c r="DG807" s="167"/>
      <c r="DH807" s="167"/>
      <c r="DI807" s="167"/>
      <c r="DJ807" s="167"/>
      <c r="DK807" s="167"/>
      <c r="DL807" s="167"/>
      <c r="DM807" s="167"/>
      <c r="DN807" s="167"/>
      <c r="DO807" s="167"/>
      <c r="DP807" s="167"/>
      <c r="DQ807" s="167"/>
      <c r="DR807" s="167"/>
      <c r="DS807" s="167"/>
      <c r="DT807" s="167"/>
      <c r="DU807" s="167"/>
      <c r="DV807" s="167"/>
      <c r="DW807" s="167"/>
      <c r="DX807" s="167"/>
      <c r="DY807" s="167"/>
      <c r="DZ807" s="167"/>
      <c r="EA807" s="167"/>
      <c r="EB807" s="167"/>
      <c r="EC807" s="167"/>
      <c r="ED807" s="167"/>
      <c r="EE807" s="167"/>
      <c r="EF807" s="167"/>
      <c r="EG807" s="167"/>
      <c r="EH807" s="167"/>
      <c r="EI807" s="167"/>
      <c r="EJ807" s="167"/>
      <c r="EK807" s="167"/>
      <c r="EL807" s="167"/>
      <c r="EM807" s="167"/>
      <c r="EN807" s="167"/>
      <c r="EO807" s="167"/>
      <c r="EP807" s="167"/>
      <c r="EQ807" s="167"/>
      <c r="ER807" s="167"/>
      <c r="ES807" s="167"/>
      <c r="ET807" s="167"/>
      <c r="EU807" s="167"/>
      <c r="EV807" s="167"/>
      <c r="EW807" s="167"/>
      <c r="EX807" s="167"/>
      <c r="EY807" s="167"/>
      <c r="EZ807" s="167"/>
      <c r="FA807" s="167"/>
      <c r="FB807" s="167"/>
      <c r="FC807" s="167"/>
      <c r="FD807" s="167"/>
      <c r="FE807" s="167"/>
      <c r="FF807" s="167"/>
      <c r="FG807" s="167"/>
      <c r="FH807" s="167"/>
      <c r="FI807" s="167"/>
      <c r="FJ807" s="167"/>
      <c r="FK807" s="167"/>
      <c r="FL807" s="167"/>
      <c r="FM807" s="167"/>
      <c r="FN807" s="167"/>
      <c r="FO807" s="167"/>
      <c r="FP807" s="167"/>
      <c r="FQ807" s="167"/>
      <c r="FR807" s="167"/>
      <c r="FS807" s="167"/>
      <c r="FT807" s="167"/>
      <c r="FU807" s="167"/>
      <c r="FV807" s="167"/>
      <c r="FW807" s="167"/>
      <c r="FX807" s="167"/>
      <c r="FY807" s="167"/>
      <c r="FZ807" s="167"/>
      <c r="GA807" s="167"/>
      <c r="GB807" s="167"/>
      <c r="GC807" s="167"/>
      <c r="GD807" s="167"/>
      <c r="GE807" s="167"/>
      <c r="GF807" s="167"/>
      <c r="GG807" s="167"/>
      <c r="GH807" s="167"/>
      <c r="GI807" s="167"/>
      <c r="GJ807" s="167"/>
      <c r="GK807" s="167"/>
      <c r="GL807" s="167"/>
      <c r="GM807" s="167"/>
      <c r="GN807" s="167"/>
      <c r="GO807" s="167"/>
      <c r="GP807" s="167"/>
      <c r="GQ807" s="167"/>
      <c r="GR807" s="167"/>
      <c r="GS807" s="167"/>
      <c r="GT807" s="167"/>
      <c r="GU807" s="167"/>
      <c r="GV807" s="167"/>
      <c r="GW807" s="167"/>
      <c r="GX807" s="167"/>
      <c r="GY807" s="167"/>
      <c r="GZ807" s="167"/>
      <c r="HA807" s="167"/>
      <c r="HB807" s="167"/>
      <c r="HC807" s="167"/>
      <c r="HD807" s="167"/>
      <c r="HE807" s="167"/>
      <c r="HF807" s="167"/>
      <c r="HG807" s="167"/>
      <c r="HH807" s="167"/>
      <c r="HI807" s="167"/>
      <c r="HJ807" s="167"/>
      <c r="HK807" s="167"/>
      <c r="HL807" s="167"/>
      <c r="HM807" s="167"/>
      <c r="HN807" s="167"/>
      <c r="HO807" s="167"/>
      <c r="HP807" s="167"/>
      <c r="HQ807" s="167"/>
      <c r="HR807" s="167"/>
      <c r="HS807" s="167"/>
    </row>
    <row r="808" spans="1:227" s="2" customFormat="1" ht="17.05" customHeight="1" x14ac:dyDescent="0.4">
      <c r="A808" s="868" t="s">
        <v>1008</v>
      </c>
      <c r="B808" s="868" t="s">
        <v>1081</v>
      </c>
      <c r="C808" s="594" t="s">
        <v>1082</v>
      </c>
      <c r="D808" s="412" t="s">
        <v>1086</v>
      </c>
      <c r="E808" s="423"/>
      <c r="F808" s="219" t="s">
        <v>630</v>
      </c>
      <c r="G808" s="124"/>
      <c r="H808" s="124"/>
      <c r="I808" s="124"/>
      <c r="J808" s="124"/>
      <c r="K808" s="252">
        <f t="shared" si="285"/>
        <v>0</v>
      </c>
      <c r="L808" s="520" t="str">
        <f t="shared" ref="L808:L820" si="287">IF(IF(ISNUMBER(K808),K808,0)&gt;0,IF(ISNUMBER(F808),F808,0)/K808*100,"")</f>
        <v/>
      </c>
      <c r="M808" s="521" t="str">
        <f t="shared" ref="M808:M820" si="288">IF(IF(ISNUMBER(K808),K808,0)&gt;0,(IF(ISNUMBER(G808),G808,0)+IF(ISNUMBER(H808),H808,0))/K808*100,"")</f>
        <v/>
      </c>
      <c r="N808" s="504">
        <f t="shared" si="271"/>
        <v>2</v>
      </c>
      <c r="O808" s="254"/>
      <c r="P808" s="534">
        <f>AQ808</f>
        <v>1.9119999999999999</v>
      </c>
      <c r="Q808" s="227" t="s">
        <v>42</v>
      </c>
      <c r="R808" s="254"/>
      <c r="S808" s="305"/>
      <c r="T808" s="306"/>
      <c r="U808" s="90"/>
      <c r="V808" s="254"/>
      <c r="W808" s="254"/>
      <c r="X808" s="254"/>
      <c r="Y808" s="254"/>
      <c r="Z808" s="258">
        <v>26677</v>
      </c>
      <c r="AA808" s="259">
        <f>AR808/Z808*1000000000/365</f>
        <v>206.8376586264603</v>
      </c>
      <c r="AB808" s="260"/>
      <c r="AC808" s="260"/>
      <c r="AD808" s="260"/>
      <c r="AE808" s="260"/>
      <c r="AF808" s="260"/>
      <c r="AG808" s="260"/>
      <c r="AH808" s="121"/>
      <c r="AI808" s="373">
        <v>28101</v>
      </c>
      <c r="AJ808" s="373">
        <v>29524</v>
      </c>
      <c r="AK808" s="373">
        <v>30943</v>
      </c>
      <c r="AL808" s="342">
        <v>32430</v>
      </c>
      <c r="AM808" s="371"/>
      <c r="AN808" s="373"/>
      <c r="AO808" s="292"/>
      <c r="AP808" s="295"/>
      <c r="AQ808" s="264">
        <v>1.9119999999999999</v>
      </c>
      <c r="AR808" s="292">
        <v>2.0139999999999998</v>
      </c>
      <c r="AS808" s="292">
        <v>2.1160000000000001</v>
      </c>
      <c r="AT808" s="292">
        <v>2.2170000000000001</v>
      </c>
      <c r="AU808" s="292">
        <v>2.3239999999999998</v>
      </c>
      <c r="AV808" s="295"/>
      <c r="AW808" s="559">
        <f t="shared" si="286"/>
        <v>-2.2170000000000001</v>
      </c>
      <c r="AX808" s="551"/>
      <c r="AY808" s="167"/>
      <c r="AZ808" s="167"/>
      <c r="BA808" s="296"/>
      <c r="BB808" s="167"/>
    </row>
    <row r="809" spans="1:227" s="2" customFormat="1" ht="17.05" customHeight="1" x14ac:dyDescent="0.4">
      <c r="A809" s="868" t="s">
        <v>1008</v>
      </c>
      <c r="B809" s="868" t="s">
        <v>1081</v>
      </c>
      <c r="C809" s="594" t="s">
        <v>1082</v>
      </c>
      <c r="D809" s="365" t="s">
        <v>1083</v>
      </c>
      <c r="E809" s="433"/>
      <c r="F809" s="219" t="s">
        <v>630</v>
      </c>
      <c r="G809" s="124">
        <v>6.4</v>
      </c>
      <c r="H809" s="124"/>
      <c r="I809" s="124"/>
      <c r="J809" s="124"/>
      <c r="K809" s="252">
        <f t="shared" si="285"/>
        <v>6.4</v>
      </c>
      <c r="L809" s="520">
        <f t="shared" si="287"/>
        <v>0</v>
      </c>
      <c r="M809" s="521">
        <f t="shared" si="288"/>
        <v>100</v>
      </c>
      <c r="N809" s="504">
        <f t="shared" si="271"/>
        <v>5</v>
      </c>
      <c r="O809" s="254"/>
      <c r="P809" s="534">
        <f>AQ809</f>
        <v>0.88896549656451884</v>
      </c>
      <c r="Q809" s="227" t="s">
        <v>42</v>
      </c>
      <c r="R809" s="254"/>
      <c r="S809" s="305"/>
      <c r="T809" s="306"/>
      <c r="U809" s="90"/>
      <c r="V809" s="254"/>
      <c r="W809" s="254"/>
      <c r="X809" s="254"/>
      <c r="Y809" s="254"/>
      <c r="Z809" s="258">
        <v>18230</v>
      </c>
      <c r="AA809" s="259">
        <f>AR809/Z809*1000000000/365</f>
        <v>154.16577621130907</v>
      </c>
      <c r="AB809" s="260"/>
      <c r="AC809" s="260"/>
      <c r="AD809" s="260"/>
      <c r="AE809" s="260"/>
      <c r="AF809" s="260"/>
      <c r="AG809" s="260"/>
      <c r="AH809" s="121"/>
      <c r="AI809" s="261">
        <v>20236</v>
      </c>
      <c r="AJ809" s="261">
        <v>21656</v>
      </c>
      <c r="AK809" s="261">
        <v>22676</v>
      </c>
      <c r="AL809" s="342"/>
      <c r="AM809" s="371"/>
      <c r="AN809" s="261"/>
      <c r="AO809" s="252"/>
      <c r="AP809" s="263"/>
      <c r="AQ809" s="264">
        <v>0.88896549656451884</v>
      </c>
      <c r="AR809" s="252">
        <v>1.0258113666212401</v>
      </c>
      <c r="AS809" s="252">
        <v>1.1395586009498859</v>
      </c>
      <c r="AT809" s="252">
        <v>1.2369630568648287</v>
      </c>
      <c r="AU809" s="252"/>
      <c r="AV809" s="263"/>
      <c r="AW809" s="557">
        <f t="shared" si="286"/>
        <v>5.1630369431351717</v>
      </c>
      <c r="AX809" s="551"/>
      <c r="AY809" s="167"/>
      <c r="AZ809" s="167"/>
      <c r="BA809" s="167"/>
      <c r="BB809" s="167"/>
      <c r="BC809" s="90"/>
      <c r="BD809" s="90"/>
    </row>
    <row r="810" spans="1:227" s="2" customFormat="1" ht="17.05" customHeight="1" x14ac:dyDescent="0.4">
      <c r="A810" s="868" t="s">
        <v>1008</v>
      </c>
      <c r="B810" s="868" t="s">
        <v>1081</v>
      </c>
      <c r="C810" s="594" t="s">
        <v>1082</v>
      </c>
      <c r="D810" s="365" t="s">
        <v>1084</v>
      </c>
      <c r="E810" s="433"/>
      <c r="F810" s="219" t="s">
        <v>630</v>
      </c>
      <c r="G810" s="124">
        <v>4.5</v>
      </c>
      <c r="H810" s="124">
        <v>3.1110000000000002</v>
      </c>
      <c r="I810" s="124"/>
      <c r="J810" s="124"/>
      <c r="K810" s="252">
        <f t="shared" si="285"/>
        <v>7.6110000000000007</v>
      </c>
      <c r="L810" s="520">
        <f t="shared" si="287"/>
        <v>0</v>
      </c>
      <c r="M810" s="521">
        <f t="shared" si="288"/>
        <v>100</v>
      </c>
      <c r="N810" s="504">
        <f t="shared" si="271"/>
        <v>5</v>
      </c>
      <c r="O810" s="254"/>
      <c r="P810" s="534">
        <f>AQ810</f>
        <v>2.0744478002715496</v>
      </c>
      <c r="Q810" s="227" t="s">
        <v>42</v>
      </c>
      <c r="R810" s="254"/>
      <c r="S810" s="305"/>
      <c r="T810" s="306"/>
      <c r="U810" s="90"/>
      <c r="V810" s="254"/>
      <c r="W810" s="254"/>
      <c r="X810" s="254"/>
      <c r="Y810" s="254"/>
      <c r="Z810" s="258">
        <v>40079</v>
      </c>
      <c r="AA810" s="259">
        <f>AR810/Z810*1000000000/365</f>
        <v>156.38506881465969</v>
      </c>
      <c r="AB810" s="260"/>
      <c r="AC810" s="260"/>
      <c r="AD810" s="260"/>
      <c r="AE810" s="260"/>
      <c r="AF810" s="260"/>
      <c r="AG810" s="260"/>
      <c r="AH810" s="121"/>
      <c r="AI810" s="261">
        <v>42612</v>
      </c>
      <c r="AJ810" s="261">
        <v>44569</v>
      </c>
      <c r="AK810" s="261">
        <v>46486</v>
      </c>
      <c r="AL810" s="342"/>
      <c r="AM810" s="371"/>
      <c r="AN810" s="261"/>
      <c r="AO810" s="252"/>
      <c r="AP810" s="263"/>
      <c r="AQ810" s="264">
        <v>2.0744478002715496</v>
      </c>
      <c r="AR810" s="252">
        <v>2.2877313681533025</v>
      </c>
      <c r="AS810" s="252">
        <v>2.4787499959966004</v>
      </c>
      <c r="AT810" s="252">
        <v>2.6750150698783375</v>
      </c>
      <c r="AU810" s="252"/>
      <c r="AV810" s="263"/>
      <c r="AW810" s="557">
        <f t="shared" si="286"/>
        <v>4.9359849301216627</v>
      </c>
      <c r="AX810" s="551"/>
      <c r="AY810" s="167"/>
      <c r="AZ810" s="167"/>
      <c r="BA810" s="296"/>
      <c r="BB810" s="167"/>
      <c r="BC810" s="90"/>
    </row>
    <row r="811" spans="1:227" s="2" customFormat="1" ht="17.05" customHeight="1" x14ac:dyDescent="0.4">
      <c r="A811" s="868" t="s">
        <v>1008</v>
      </c>
      <c r="B811" s="868" t="s">
        <v>1081</v>
      </c>
      <c r="C811" s="594" t="s">
        <v>1082</v>
      </c>
      <c r="D811" s="365" t="s">
        <v>1085</v>
      </c>
      <c r="E811" s="433"/>
      <c r="F811" s="219" t="s">
        <v>630</v>
      </c>
      <c r="G811" s="124"/>
      <c r="H811" s="124">
        <v>4</v>
      </c>
      <c r="I811" s="124"/>
      <c r="J811" s="124"/>
      <c r="K811" s="252">
        <f t="shared" si="285"/>
        <v>4</v>
      </c>
      <c r="L811" s="520">
        <f t="shared" si="287"/>
        <v>0</v>
      </c>
      <c r="M811" s="521">
        <f t="shared" si="288"/>
        <v>100</v>
      </c>
      <c r="N811" s="504">
        <f t="shared" si="271"/>
        <v>5</v>
      </c>
      <c r="O811" s="254"/>
      <c r="P811" s="534">
        <f>AQ811</f>
        <v>0.74129930397614452</v>
      </c>
      <c r="Q811" s="227" t="s">
        <v>42</v>
      </c>
      <c r="R811" s="254"/>
      <c r="S811" s="305"/>
      <c r="T811" s="306"/>
      <c r="U811" s="90"/>
      <c r="V811" s="254"/>
      <c r="W811" s="254"/>
      <c r="X811" s="254"/>
      <c r="Y811" s="254"/>
      <c r="Z811" s="258">
        <v>14987</v>
      </c>
      <c r="AA811" s="259">
        <f>AR811/Z811*1000000000/365</f>
        <v>149.71375487666612</v>
      </c>
      <c r="AB811" s="260"/>
      <c r="AC811" s="260"/>
      <c r="AD811" s="260"/>
      <c r="AE811" s="260"/>
      <c r="AF811" s="260"/>
      <c r="AG811" s="260"/>
      <c r="AH811" s="121"/>
      <c r="AI811" s="373">
        <v>15936</v>
      </c>
      <c r="AJ811" s="373">
        <v>16669</v>
      </c>
      <c r="AK811" s="373">
        <v>17386</v>
      </c>
      <c r="AL811" s="342"/>
      <c r="AM811" s="371"/>
      <c r="AN811" s="373"/>
      <c r="AO811" s="292"/>
      <c r="AP811" s="295"/>
      <c r="AQ811" s="264">
        <v>0.74129930397614452</v>
      </c>
      <c r="AR811" s="292">
        <v>0.8189724161828571</v>
      </c>
      <c r="AS811" s="292">
        <v>0.88878876929215156</v>
      </c>
      <c r="AT811" s="292">
        <v>0.9605483586194149</v>
      </c>
      <c r="AU811" s="292"/>
      <c r="AV811" s="295"/>
      <c r="AW811" s="559">
        <f t="shared" si="286"/>
        <v>3.0394516413805852</v>
      </c>
      <c r="AX811" s="551"/>
      <c r="AY811" s="167"/>
      <c r="AZ811" s="167"/>
      <c r="BA811" s="296"/>
      <c r="BB811" s="167"/>
    </row>
    <row r="812" spans="1:227" s="2" customFormat="1" ht="17.05" customHeight="1" x14ac:dyDescent="0.4">
      <c r="A812" s="868" t="s">
        <v>865</v>
      </c>
      <c r="B812" s="868" t="s">
        <v>925</v>
      </c>
      <c r="C812" s="594" t="s">
        <v>955</v>
      </c>
      <c r="D812" s="365" t="s">
        <v>956</v>
      </c>
      <c r="E812" s="433"/>
      <c r="F812" s="628" t="s">
        <v>202</v>
      </c>
      <c r="G812" s="636"/>
      <c r="H812" s="648" t="s">
        <v>957</v>
      </c>
      <c r="I812" s="124"/>
      <c r="J812" s="124"/>
      <c r="K812" s="252">
        <f t="shared" si="285"/>
        <v>0</v>
      </c>
      <c r="L812" s="520" t="str">
        <f t="shared" si="287"/>
        <v/>
      </c>
      <c r="M812" s="521" t="str">
        <f t="shared" si="288"/>
        <v/>
      </c>
      <c r="N812" s="504">
        <f t="shared" si="271"/>
        <v>2</v>
      </c>
      <c r="O812" s="254"/>
      <c r="P812" s="534">
        <f t="shared" ref="P812:P820" si="289">AA812*Z812/1000000000*365</f>
        <v>1.5207829193132143</v>
      </c>
      <c r="Q812" s="227" t="s">
        <v>42</v>
      </c>
      <c r="R812" s="254"/>
      <c r="S812" s="305"/>
      <c r="T812" s="306"/>
      <c r="U812" s="90"/>
      <c r="V812" s="254"/>
      <c r="W812" s="254"/>
      <c r="X812" s="254"/>
      <c r="Y812" s="254"/>
      <c r="Z812" s="258">
        <v>18560</v>
      </c>
      <c r="AA812" s="259">
        <v>224.48968459394399</v>
      </c>
      <c r="AB812" s="260"/>
      <c r="AC812" s="260"/>
      <c r="AD812" s="260"/>
      <c r="AE812" s="260"/>
      <c r="AF812" s="260"/>
      <c r="AG812" s="260"/>
      <c r="AH812" s="121"/>
      <c r="AI812" s="373">
        <v>20218</v>
      </c>
      <c r="AJ812" s="373">
        <v>21528</v>
      </c>
      <c r="AK812" s="373">
        <v>22615</v>
      </c>
      <c r="AL812" s="342"/>
      <c r="AM812" s="371"/>
      <c r="AN812" s="373"/>
      <c r="AO812" s="292"/>
      <c r="AP812" s="295"/>
      <c r="AQ812" s="264">
        <v>1.5207829193132143</v>
      </c>
      <c r="AR812" s="292">
        <v>1.7142452101149672</v>
      </c>
      <c r="AS812" s="292">
        <v>1.8866370042178282</v>
      </c>
      <c r="AT812" s="292">
        <v>2.0465035131678708</v>
      </c>
      <c r="AU812" s="292"/>
      <c r="AV812" s="295"/>
      <c r="AW812" s="559">
        <f t="shared" si="286"/>
        <v>-2.0465035131678708</v>
      </c>
      <c r="AX812" s="551"/>
      <c r="AY812" s="167"/>
      <c r="AZ812" s="167"/>
      <c r="BA812" s="296"/>
      <c r="BB812" s="167"/>
    </row>
    <row r="813" spans="1:227" s="2" customFormat="1" ht="17.05" customHeight="1" x14ac:dyDescent="0.4">
      <c r="A813" s="868" t="s">
        <v>865</v>
      </c>
      <c r="B813" s="868" t="s">
        <v>925</v>
      </c>
      <c r="C813" s="594" t="s">
        <v>955</v>
      </c>
      <c r="D813" s="365" t="s">
        <v>958</v>
      </c>
      <c r="E813" s="433"/>
      <c r="F813" s="628">
        <v>0.47299999999999998</v>
      </c>
      <c r="G813" s="636"/>
      <c r="H813" s="638" t="s">
        <v>202</v>
      </c>
      <c r="I813" s="124"/>
      <c r="J813" s="124"/>
      <c r="K813" s="252">
        <f t="shared" si="285"/>
        <v>0.47299999999999998</v>
      </c>
      <c r="L813" s="520">
        <f t="shared" si="287"/>
        <v>100</v>
      </c>
      <c r="M813" s="521">
        <f t="shared" si="288"/>
        <v>0</v>
      </c>
      <c r="N813" s="504">
        <f t="shared" si="271"/>
        <v>5</v>
      </c>
      <c r="O813" s="254"/>
      <c r="P813" s="534">
        <f t="shared" si="289"/>
        <v>0.10294301870819998</v>
      </c>
      <c r="Q813" s="227" t="s">
        <v>42</v>
      </c>
      <c r="R813" s="254"/>
      <c r="S813" s="305"/>
      <c r="T813" s="306"/>
      <c r="U813" s="90"/>
      <c r="V813" s="254"/>
      <c r="W813" s="254"/>
      <c r="X813" s="254"/>
      <c r="Y813" s="254"/>
      <c r="Z813" s="258">
        <v>1662</v>
      </c>
      <c r="AA813" s="259">
        <v>169.69655095890408</v>
      </c>
      <c r="AB813" s="260"/>
      <c r="AC813" s="260"/>
      <c r="AD813" s="260"/>
      <c r="AE813" s="260"/>
      <c r="AF813" s="260"/>
      <c r="AG813" s="260"/>
      <c r="AH813" s="121"/>
      <c r="AI813" s="261">
        <v>1615</v>
      </c>
      <c r="AJ813" s="261">
        <v>1620</v>
      </c>
      <c r="AK813" s="261">
        <v>1657</v>
      </c>
      <c r="AL813" s="342"/>
      <c r="AM813" s="371"/>
      <c r="AN813" s="261"/>
      <c r="AO813" s="252"/>
      <c r="AP813" s="263"/>
      <c r="AQ813" s="264">
        <v>0.1029430187082</v>
      </c>
      <c r="AR813" s="252">
        <v>0.1039717925235</v>
      </c>
      <c r="AS813" s="252">
        <v>0.10824580265400001</v>
      </c>
      <c r="AT813" s="252">
        <v>0.11476046374649999</v>
      </c>
      <c r="AU813" s="252"/>
      <c r="AV813" s="263"/>
      <c r="AW813" s="557">
        <f t="shared" si="286"/>
        <v>0.35823953625349997</v>
      </c>
      <c r="AX813" s="551"/>
      <c r="AY813" s="167"/>
      <c r="AZ813" s="167"/>
      <c r="BA813" s="167"/>
      <c r="BB813" s="167"/>
    </row>
    <row r="814" spans="1:227" s="2" customFormat="1" ht="17.05" customHeight="1" x14ac:dyDescent="0.4">
      <c r="A814" s="868" t="s">
        <v>865</v>
      </c>
      <c r="B814" s="868" t="s">
        <v>925</v>
      </c>
      <c r="C814" s="594" t="s">
        <v>955</v>
      </c>
      <c r="D814" s="365" t="s">
        <v>959</v>
      </c>
      <c r="E814" s="433"/>
      <c r="F814" s="628">
        <v>0.5</v>
      </c>
      <c r="G814" s="636"/>
      <c r="H814" s="638" t="s">
        <v>202</v>
      </c>
      <c r="I814" s="124"/>
      <c r="J814" s="124"/>
      <c r="K814" s="252">
        <f t="shared" si="285"/>
        <v>0.5</v>
      </c>
      <c r="L814" s="520">
        <f t="shared" si="287"/>
        <v>100</v>
      </c>
      <c r="M814" s="521">
        <f t="shared" si="288"/>
        <v>0</v>
      </c>
      <c r="N814" s="504">
        <f t="shared" si="271"/>
        <v>5</v>
      </c>
      <c r="O814" s="254"/>
      <c r="P814" s="534">
        <f t="shared" si="289"/>
        <v>0.40012774365584347</v>
      </c>
      <c r="Q814" s="227" t="s">
        <v>42</v>
      </c>
      <c r="R814" s="254"/>
      <c r="S814" s="305"/>
      <c r="T814" s="306"/>
      <c r="U814" s="90"/>
      <c r="V814" s="254"/>
      <c r="W814" s="254"/>
      <c r="X814" s="254"/>
      <c r="Y814" s="254"/>
      <c r="Z814" s="258">
        <v>5848</v>
      </c>
      <c r="AA814" s="259">
        <v>187.45560765691749</v>
      </c>
      <c r="AB814" s="260"/>
      <c r="AC814" s="260"/>
      <c r="AD814" s="260"/>
      <c r="AE814" s="260"/>
      <c r="AF814" s="260"/>
      <c r="AG814" s="260"/>
      <c r="AH814" s="121"/>
      <c r="AI814" s="261">
        <v>5857</v>
      </c>
      <c r="AJ814" s="261">
        <v>6062</v>
      </c>
      <c r="AK814" s="261">
        <v>6402</v>
      </c>
      <c r="AL814" s="342"/>
      <c r="AM814" s="371"/>
      <c r="AN814" s="261"/>
      <c r="AO814" s="252"/>
      <c r="AP814" s="263"/>
      <c r="AQ814" s="264">
        <v>0.40012774365584358</v>
      </c>
      <c r="AR814" s="252">
        <v>0.41503214250159665</v>
      </c>
      <c r="AS814" s="252">
        <v>0.44434734241712559</v>
      </c>
      <c r="AT814" s="252">
        <v>0.48488767330694904</v>
      </c>
      <c r="AU814" s="252"/>
      <c r="AV814" s="263"/>
      <c r="AW814" s="557">
        <f t="shared" si="286"/>
        <v>1.5112326693050959E-2</v>
      </c>
      <c r="AX814" s="551"/>
      <c r="AY814" s="167"/>
      <c r="AZ814" s="167"/>
      <c r="BA814" s="296"/>
      <c r="BB814" s="167"/>
    </row>
    <row r="815" spans="1:227" s="2" customFormat="1" ht="17.05" customHeight="1" x14ac:dyDescent="0.4">
      <c r="A815" s="868" t="s">
        <v>865</v>
      </c>
      <c r="B815" s="868" t="s">
        <v>960</v>
      </c>
      <c r="C815" s="925" t="s">
        <v>973</v>
      </c>
      <c r="D815" s="383" t="s">
        <v>974</v>
      </c>
      <c r="E815" s="232"/>
      <c r="F815" s="628" t="s">
        <v>975</v>
      </c>
      <c r="G815" s="636"/>
      <c r="H815" s="638">
        <v>0.105</v>
      </c>
      <c r="I815" s="124"/>
      <c r="J815" s="124"/>
      <c r="K815" s="252">
        <f t="shared" si="285"/>
        <v>0.105</v>
      </c>
      <c r="L815" s="520">
        <f t="shared" si="287"/>
        <v>0</v>
      </c>
      <c r="M815" s="521">
        <f t="shared" si="288"/>
        <v>100</v>
      </c>
      <c r="N815" s="504">
        <f t="shared" si="271"/>
        <v>5</v>
      </c>
      <c r="O815" s="254"/>
      <c r="P815" s="534">
        <f t="shared" si="289"/>
        <v>3.7119417497061068E-2</v>
      </c>
      <c r="Q815" s="227" t="s">
        <v>42</v>
      </c>
      <c r="R815" s="254"/>
      <c r="S815" s="305"/>
      <c r="T815" s="306"/>
      <c r="U815" s="90"/>
      <c r="V815" s="254"/>
      <c r="W815" s="254"/>
      <c r="X815" s="254"/>
      <c r="Y815" s="254"/>
      <c r="Z815" s="258">
        <v>829</v>
      </c>
      <c r="AA815" s="259">
        <v>122.67434769423821</v>
      </c>
      <c r="AB815" s="260"/>
      <c r="AC815" s="260"/>
      <c r="AD815" s="260"/>
      <c r="AE815" s="260"/>
      <c r="AF815" s="260"/>
      <c r="AG815" s="260"/>
      <c r="AH815" s="121"/>
      <c r="AI815" s="373">
        <v>874</v>
      </c>
      <c r="AJ815" s="373">
        <v>914</v>
      </c>
      <c r="AK815" s="373">
        <v>959</v>
      </c>
      <c r="AL815" s="342"/>
      <c r="AM815" s="371"/>
      <c r="AN815" s="373"/>
      <c r="AO815" s="292"/>
      <c r="AP815" s="295"/>
      <c r="AQ815" s="264">
        <v>3.7119417497061068E-2</v>
      </c>
      <c r="AR815" s="292">
        <v>4.0679409597938927E-2</v>
      </c>
      <c r="AS815" s="292">
        <v>4.415694581427481E-2</v>
      </c>
      <c r="AT815" s="292">
        <v>4.8026304665152675E-2</v>
      </c>
      <c r="AU815" s="292"/>
      <c r="AV815" s="295"/>
      <c r="AW815" s="559">
        <f t="shared" si="286"/>
        <v>5.6973695334847321E-2</v>
      </c>
      <c r="AX815" s="551"/>
      <c r="AY815" s="167"/>
      <c r="AZ815" s="167"/>
      <c r="BA815" s="296"/>
      <c r="BB815" s="167"/>
    </row>
    <row r="816" spans="1:227" s="2" customFormat="1" ht="17.05" customHeight="1" x14ac:dyDescent="0.4">
      <c r="A816" s="868" t="s">
        <v>865</v>
      </c>
      <c r="B816" s="868" t="s">
        <v>925</v>
      </c>
      <c r="C816" s="594" t="s">
        <v>951</v>
      </c>
      <c r="D816" s="412" t="s">
        <v>953</v>
      </c>
      <c r="E816" s="423"/>
      <c r="F816" s="628">
        <v>0.245</v>
      </c>
      <c r="G816" s="636"/>
      <c r="H816" s="638" t="s">
        <v>202</v>
      </c>
      <c r="I816" s="124"/>
      <c r="J816" s="124"/>
      <c r="K816" s="252">
        <f t="shared" si="285"/>
        <v>0.245</v>
      </c>
      <c r="L816" s="520">
        <f t="shared" si="287"/>
        <v>100</v>
      </c>
      <c r="M816" s="521">
        <f t="shared" si="288"/>
        <v>0</v>
      </c>
      <c r="N816" s="504">
        <f t="shared" si="271"/>
        <v>4</v>
      </c>
      <c r="O816" s="254"/>
      <c r="P816" s="534">
        <f t="shared" si="289"/>
        <v>0.188</v>
      </c>
      <c r="Q816" s="227" t="s">
        <v>42</v>
      </c>
      <c r="R816" s="254"/>
      <c r="S816" s="305"/>
      <c r="T816" s="306"/>
      <c r="U816" s="90"/>
      <c r="V816" s="254"/>
      <c r="W816" s="254"/>
      <c r="X816" s="254"/>
      <c r="Y816" s="254"/>
      <c r="Z816" s="258">
        <v>2748</v>
      </c>
      <c r="AA816" s="259">
        <v>187.43394947259276</v>
      </c>
      <c r="AB816" s="260"/>
      <c r="AC816" s="260"/>
      <c r="AD816" s="260"/>
      <c r="AE816" s="260"/>
      <c r="AF816" s="260"/>
      <c r="AG816" s="260"/>
      <c r="AH816" s="121"/>
      <c r="AI816" s="261">
        <v>2987</v>
      </c>
      <c r="AJ816" s="261">
        <v>3220</v>
      </c>
      <c r="AK816" s="261">
        <v>3445</v>
      </c>
      <c r="AL816" s="342">
        <v>3686</v>
      </c>
      <c r="AM816" s="371"/>
      <c r="AN816" s="261"/>
      <c r="AO816" s="252"/>
      <c r="AP816" s="263"/>
      <c r="AQ816" s="264">
        <v>0.188</v>
      </c>
      <c r="AR816" s="252">
        <v>0.20499999999999999</v>
      </c>
      <c r="AS816" s="252">
        <v>0.22</v>
      </c>
      <c r="AT816" s="252">
        <v>0.23599999999999999</v>
      </c>
      <c r="AU816" s="252">
        <v>0.252</v>
      </c>
      <c r="AV816" s="263"/>
      <c r="AW816" s="557">
        <f t="shared" si="286"/>
        <v>9.000000000000008E-3</v>
      </c>
      <c r="AX816" s="551"/>
      <c r="AY816" s="167"/>
      <c r="AZ816" s="167"/>
      <c r="BA816" s="296"/>
      <c r="BB816" s="167"/>
    </row>
    <row r="817" spans="1:227" s="2" customFormat="1" ht="17.05" customHeight="1" x14ac:dyDescent="0.4">
      <c r="A817" s="868" t="s">
        <v>865</v>
      </c>
      <c r="B817" s="868" t="s">
        <v>925</v>
      </c>
      <c r="C817" s="594" t="s">
        <v>951</v>
      </c>
      <c r="D817" s="365" t="s">
        <v>954</v>
      </c>
      <c r="E817" s="433"/>
      <c r="F817" s="628">
        <v>0.14799999999999999</v>
      </c>
      <c r="G817" s="636"/>
      <c r="H817" s="638" t="s">
        <v>202</v>
      </c>
      <c r="I817" s="124"/>
      <c r="J817" s="124"/>
      <c r="K817" s="252">
        <f t="shared" si="285"/>
        <v>0.14799999999999999</v>
      </c>
      <c r="L817" s="520">
        <f t="shared" si="287"/>
        <v>100</v>
      </c>
      <c r="M817" s="521">
        <f t="shared" si="288"/>
        <v>0</v>
      </c>
      <c r="N817" s="504">
        <f t="shared" si="271"/>
        <v>5</v>
      </c>
      <c r="O817" s="254"/>
      <c r="P817" s="534">
        <f t="shared" si="289"/>
        <v>7.1598531332881341E-2</v>
      </c>
      <c r="Q817" s="227" t="s">
        <v>42</v>
      </c>
      <c r="R817" s="254"/>
      <c r="S817" s="305"/>
      <c r="T817" s="306"/>
      <c r="U817" s="90"/>
      <c r="V817" s="254"/>
      <c r="W817" s="254"/>
      <c r="X817" s="254"/>
      <c r="Y817" s="254"/>
      <c r="Z817" s="258">
        <v>1616</v>
      </c>
      <c r="AA817" s="259">
        <v>121.38636127234732</v>
      </c>
      <c r="AB817" s="260"/>
      <c r="AC817" s="260"/>
      <c r="AD817" s="260"/>
      <c r="AE817" s="260"/>
      <c r="AF817" s="260"/>
      <c r="AG817" s="260"/>
      <c r="AH817" s="121"/>
      <c r="AI817" s="261">
        <v>1616</v>
      </c>
      <c r="AJ817" s="261">
        <v>1616</v>
      </c>
      <c r="AK817" s="261">
        <v>1652</v>
      </c>
      <c r="AL817" s="342"/>
      <c r="AM817" s="371"/>
      <c r="AN817" s="261"/>
      <c r="AO817" s="252"/>
      <c r="AP817" s="263"/>
      <c r="AQ817" s="264">
        <v>7.1598531332881341E-2</v>
      </c>
      <c r="AR817" s="252">
        <v>7.4455312292881354E-2</v>
      </c>
      <c r="AS817" s="252">
        <v>7.7312093252881339E-2</v>
      </c>
      <c r="AT817" s="252">
        <v>8.1954814479999999E-2</v>
      </c>
      <c r="AU817" s="252"/>
      <c r="AV817" s="263"/>
      <c r="AW817" s="557">
        <f t="shared" si="286"/>
        <v>6.6045185519999994E-2</v>
      </c>
      <c r="AX817" s="551"/>
      <c r="AY817" s="167"/>
      <c r="AZ817" s="167"/>
      <c r="BA817" s="296"/>
      <c r="BB817" s="167"/>
    </row>
    <row r="818" spans="1:227" s="2" customFormat="1" ht="17.05" customHeight="1" thickBot="1" x14ac:dyDescent="0.45">
      <c r="A818" s="868" t="s">
        <v>865</v>
      </c>
      <c r="B818" s="868" t="s">
        <v>925</v>
      </c>
      <c r="C818" s="594" t="s">
        <v>951</v>
      </c>
      <c r="D818" s="600" t="s">
        <v>952</v>
      </c>
      <c r="E818" s="1316"/>
      <c r="F818" s="1003" t="s">
        <v>202</v>
      </c>
      <c r="G818" s="1009"/>
      <c r="H818" s="1012">
        <v>2.35</v>
      </c>
      <c r="I818" s="308"/>
      <c r="J818" s="308"/>
      <c r="K818" s="309">
        <f t="shared" si="285"/>
        <v>2.35</v>
      </c>
      <c r="L818" s="522">
        <f t="shared" si="287"/>
        <v>0</v>
      </c>
      <c r="M818" s="523">
        <f t="shared" si="288"/>
        <v>100</v>
      </c>
      <c r="N818" s="508">
        <f t="shared" si="271"/>
        <v>5</v>
      </c>
      <c r="O818" s="311"/>
      <c r="P818" s="536">
        <f t="shared" si="289"/>
        <v>0.76688744966574551</v>
      </c>
      <c r="Q818" s="310" t="s">
        <v>42</v>
      </c>
      <c r="R818" s="311"/>
      <c r="S818" s="312"/>
      <c r="T818" s="313"/>
      <c r="U818" s="249"/>
      <c r="V818" s="311"/>
      <c r="W818" s="311"/>
      <c r="X818" s="311"/>
      <c r="Y818" s="311"/>
      <c r="Z818" s="314">
        <v>10242</v>
      </c>
      <c r="AA818" s="315">
        <v>205.14172094645082</v>
      </c>
      <c r="AB818" s="316"/>
      <c r="AC818" s="316"/>
      <c r="AD818" s="316"/>
      <c r="AE818" s="316"/>
      <c r="AF818" s="316"/>
      <c r="AG818" s="316"/>
      <c r="AH818" s="317"/>
      <c r="AI818" s="379">
        <v>10480</v>
      </c>
      <c r="AJ818" s="379">
        <v>10727</v>
      </c>
      <c r="AK818" s="379">
        <v>10969</v>
      </c>
      <c r="AL818" s="380"/>
      <c r="AM818" s="381"/>
      <c r="AN818" s="379"/>
      <c r="AO818" s="309"/>
      <c r="AP818" s="319"/>
      <c r="AQ818" s="320">
        <v>0.7668874496657454</v>
      </c>
      <c r="AR818" s="309">
        <v>0.81259913861236344</v>
      </c>
      <c r="AS818" s="309">
        <v>0.86029942876669074</v>
      </c>
      <c r="AT818" s="309">
        <v>0.90890012557069089</v>
      </c>
      <c r="AU818" s="309"/>
      <c r="AV818" s="319"/>
      <c r="AW818" s="560">
        <f t="shared" si="286"/>
        <v>1.4410998744293093</v>
      </c>
      <c r="AX818" s="553"/>
      <c r="AY818" s="167"/>
      <c r="AZ818" s="167"/>
      <c r="BA818" s="296"/>
      <c r="BB818" s="167"/>
    </row>
    <row r="819" spans="1:227" s="2" customFormat="1" ht="18" customHeight="1" thickTop="1" thickBot="1" x14ac:dyDescent="0.45">
      <c r="A819" s="868" t="s">
        <v>865</v>
      </c>
      <c r="B819" s="868" t="s">
        <v>988</v>
      </c>
      <c r="C819" s="857" t="s">
        <v>989</v>
      </c>
      <c r="D819" s="1327" t="s">
        <v>990</v>
      </c>
      <c r="E819" s="1338"/>
      <c r="F819" s="1293" t="s">
        <v>202</v>
      </c>
      <c r="G819" s="1294"/>
      <c r="H819" s="1295">
        <v>28.105</v>
      </c>
      <c r="I819" s="322"/>
      <c r="J819" s="322"/>
      <c r="K819" s="323">
        <f t="shared" si="285"/>
        <v>28.105</v>
      </c>
      <c r="L819" s="528">
        <f t="shared" si="287"/>
        <v>0</v>
      </c>
      <c r="M819" s="529">
        <f t="shared" si="288"/>
        <v>100</v>
      </c>
      <c r="N819" s="511">
        <f t="shared" si="271"/>
        <v>3</v>
      </c>
      <c r="O819" s="324"/>
      <c r="P819" s="538">
        <f t="shared" si="289"/>
        <v>24.114999999999995</v>
      </c>
      <c r="Q819" s="326" t="s">
        <v>42</v>
      </c>
      <c r="R819" s="324"/>
      <c r="S819" s="438"/>
      <c r="T819" s="439"/>
      <c r="U819" s="440"/>
      <c r="V819" s="324"/>
      <c r="W819" s="324"/>
      <c r="X819" s="324"/>
      <c r="Y819" s="324"/>
      <c r="Z819" s="441">
        <v>247495</v>
      </c>
      <c r="AA819" s="259">
        <v>266.94879957447591</v>
      </c>
      <c r="AB819" s="442"/>
      <c r="AC819" s="442"/>
      <c r="AD819" s="442"/>
      <c r="AE819" s="442"/>
      <c r="AF819" s="442"/>
      <c r="AG819" s="442"/>
      <c r="AH819" s="540"/>
      <c r="AI819" s="328">
        <v>271661</v>
      </c>
      <c r="AJ819" s="328">
        <v>297362</v>
      </c>
      <c r="AK819" s="328">
        <v>324621</v>
      </c>
      <c r="AL819" s="329">
        <v>354378</v>
      </c>
      <c r="AM819" s="443"/>
      <c r="AN819" s="328"/>
      <c r="AO819" s="323"/>
      <c r="AP819" s="330"/>
      <c r="AQ819" s="331">
        <v>24.114999999999998</v>
      </c>
      <c r="AR819" s="323">
        <v>26.47</v>
      </c>
      <c r="AS819" s="323">
        <v>28.974</v>
      </c>
      <c r="AT819" s="323">
        <v>31.63</v>
      </c>
      <c r="AU819" s="323">
        <v>34.53</v>
      </c>
      <c r="AV819" s="330"/>
      <c r="AW819" s="561">
        <f t="shared" si="286"/>
        <v>-3.5249999999999986</v>
      </c>
      <c r="AX819" s="550"/>
      <c r="AY819" s="166"/>
      <c r="AZ819" s="167"/>
      <c r="BA819" s="296"/>
      <c r="BB819" s="167"/>
    </row>
    <row r="820" spans="1:227" s="2" customFormat="1" ht="18" thickTop="1" x14ac:dyDescent="0.4">
      <c r="A820" s="868" t="s">
        <v>865</v>
      </c>
      <c r="B820" s="868" t="s">
        <v>988</v>
      </c>
      <c r="C820" s="857" t="s">
        <v>989</v>
      </c>
      <c r="D820" s="365" t="s">
        <v>991</v>
      </c>
      <c r="E820" s="416"/>
      <c r="F820" s="628" t="s">
        <v>202</v>
      </c>
      <c r="G820" s="636"/>
      <c r="H820" s="638">
        <f>0.5+0.08395</f>
        <v>0.58394999999999997</v>
      </c>
      <c r="I820" s="124"/>
      <c r="J820" s="124"/>
      <c r="K820" s="252">
        <f t="shared" si="285"/>
        <v>0.58394999999999997</v>
      </c>
      <c r="L820" s="520">
        <f t="shared" si="287"/>
        <v>0</v>
      </c>
      <c r="M820" s="521">
        <f t="shared" si="288"/>
        <v>100</v>
      </c>
      <c r="N820" s="504">
        <f t="shared" si="271"/>
        <v>2</v>
      </c>
      <c r="O820" s="254"/>
      <c r="P820" s="534">
        <f t="shared" si="289"/>
        <v>0.86815730417365322</v>
      </c>
      <c r="Q820" s="227" t="s">
        <v>42</v>
      </c>
      <c r="R820" s="254"/>
      <c r="S820" s="305"/>
      <c r="T820" s="306"/>
      <c r="U820" s="90"/>
      <c r="V820" s="254"/>
      <c r="W820" s="254"/>
      <c r="X820" s="254"/>
      <c r="Y820" s="254"/>
      <c r="Z820" s="258">
        <v>12607</v>
      </c>
      <c r="AA820" s="259">
        <v>188.66607139839752</v>
      </c>
      <c r="AB820" s="260"/>
      <c r="AC820" s="260"/>
      <c r="AD820" s="260"/>
      <c r="AE820" s="260"/>
      <c r="AF820" s="260"/>
      <c r="AG820" s="260"/>
      <c r="AH820" s="121"/>
      <c r="AI820" s="373">
        <v>13028</v>
      </c>
      <c r="AJ820" s="373">
        <v>13445</v>
      </c>
      <c r="AK820" s="373">
        <v>13862</v>
      </c>
      <c r="AL820" s="342"/>
      <c r="AM820" s="371"/>
      <c r="AN820" s="373"/>
      <c r="AO820" s="292"/>
      <c r="AP820" s="295"/>
      <c r="AQ820" s="264">
        <v>0.86815730417365311</v>
      </c>
      <c r="AR820" s="292">
        <v>0.93182084284788746</v>
      </c>
      <c r="AS820" s="292">
        <v>0.99742850129628036</v>
      </c>
      <c r="AT820" s="292">
        <v>1.0652557319830738</v>
      </c>
      <c r="AU820" s="292"/>
      <c r="AV820" s="295"/>
      <c r="AW820" s="559">
        <f t="shared" si="286"/>
        <v>-0.4813057319830738</v>
      </c>
      <c r="AX820" s="551"/>
      <c r="AY820" s="166"/>
      <c r="AZ820" s="167"/>
      <c r="BA820" s="296"/>
      <c r="BB820" s="167"/>
    </row>
    <row r="821" spans="1:227" s="2" customFormat="1" ht="18.75" customHeight="1" x14ac:dyDescent="0.4">
      <c r="A821" s="868" t="s">
        <v>38</v>
      </c>
      <c r="B821" s="868" t="s">
        <v>39</v>
      </c>
      <c r="C821" s="211" t="s">
        <v>58</v>
      </c>
      <c r="D821" s="16" t="s">
        <v>59</v>
      </c>
      <c r="E821" s="941"/>
      <c r="F821" s="219">
        <v>0.22</v>
      </c>
      <c r="G821" s="124">
        <v>0.86</v>
      </c>
      <c r="H821" s="124">
        <v>0.68</v>
      </c>
      <c r="I821" s="124"/>
      <c r="J821" s="124"/>
      <c r="K821" s="177">
        <f>SUM(F821:J821)</f>
        <v>1.7600000000000002</v>
      </c>
      <c r="L821" s="518">
        <f t="shared" ref="L821:L834" si="290">IF(K821&gt;0,IF(ISNUMBER(F821),F821,0)/K821*100,"")</f>
        <v>12.499999999999998</v>
      </c>
      <c r="M821" s="667">
        <f t="shared" ref="M821:M834" si="291">IF(K821&gt;0,(IF(ISNUMBER(G821),G821,0)+IF(ISNUMBER(H821),H821,0))/K821*100,"")</f>
        <v>87.499999999999986</v>
      </c>
      <c r="N821" s="504">
        <f t="shared" si="271"/>
        <v>3</v>
      </c>
      <c r="O821" s="510"/>
      <c r="P821" s="177">
        <f>[1]JH_2015!L18/1000000</f>
        <v>1.6664593000000001</v>
      </c>
      <c r="Q821" s="58"/>
      <c r="R821" s="58" t="s">
        <v>42</v>
      </c>
      <c r="S821" s="716">
        <f>+T821/P821</f>
        <v>0.16267423992893196</v>
      </c>
      <c r="T821" s="708">
        <f>[1]JH_2015!V18/1000000</f>
        <v>0.27109</v>
      </c>
      <c r="U821" s="58">
        <v>84.21</v>
      </c>
      <c r="V821" s="58">
        <v>69.5</v>
      </c>
      <c r="W821" s="58"/>
      <c r="X821" s="58"/>
      <c r="Y821" s="58"/>
      <c r="Z821" s="743">
        <v>21487</v>
      </c>
      <c r="AA821" s="755">
        <f>P821/Z821*1000000/365*1000</f>
        <v>212.48391668488941</v>
      </c>
      <c r="AB821" s="174"/>
      <c r="AC821" s="174"/>
      <c r="AD821" s="364"/>
      <c r="AE821" s="174"/>
      <c r="AF821" s="174"/>
      <c r="AG821" s="174"/>
      <c r="AH821" s="786">
        <f>K821</f>
        <v>1.7600000000000002</v>
      </c>
      <c r="AI821" s="708"/>
      <c r="AJ821" s="708"/>
      <c r="AK821" s="708"/>
      <c r="AL821" s="792"/>
      <c r="AM821" s="177">
        <v>1.633</v>
      </c>
      <c r="AN821" s="177">
        <v>2.008</v>
      </c>
      <c r="AO821" s="177">
        <v>2.8319999999999999</v>
      </c>
      <c r="AP821" s="177">
        <v>3.9950000000000001</v>
      </c>
      <c r="AQ821" s="178">
        <f>AM821</f>
        <v>1.633</v>
      </c>
      <c r="AR821" s="177">
        <v>2.1890000000000001</v>
      </c>
      <c r="AS821" s="177">
        <f>AVERAGE(AR821,AT821)</f>
        <v>2.8769999999999998</v>
      </c>
      <c r="AT821" s="177">
        <v>3.5649999999999999</v>
      </c>
      <c r="AU821" s="177"/>
      <c r="AV821" s="177">
        <v>5.8070000000000004</v>
      </c>
      <c r="AW821" s="177"/>
      <c r="AX821" s="821">
        <v>-4.0469999999999997</v>
      </c>
      <c r="AY821" s="119"/>
      <c r="AZ821" s="118"/>
      <c r="BA821" s="118"/>
      <c r="BB821" s="118"/>
      <c r="BC821" s="2" t="s">
        <v>1797</v>
      </c>
      <c r="BD821" s="1300" t="s">
        <v>1798</v>
      </c>
      <c r="BE821" s="42"/>
      <c r="BF821" s="42"/>
      <c r="BG821" s="63"/>
      <c r="BH821" s="42"/>
    </row>
    <row r="822" spans="1:227" s="2" customFormat="1" ht="18.75" customHeight="1" x14ac:dyDescent="0.4">
      <c r="A822" s="868" t="s">
        <v>38</v>
      </c>
      <c r="B822" s="868" t="s">
        <v>39</v>
      </c>
      <c r="C822" s="211" t="s">
        <v>58</v>
      </c>
      <c r="D822" s="16" t="s">
        <v>61</v>
      </c>
      <c r="E822" s="941"/>
      <c r="F822" s="219"/>
      <c r="G822" s="124">
        <v>0.86</v>
      </c>
      <c r="H822" s="124"/>
      <c r="I822" s="124"/>
      <c r="J822" s="124"/>
      <c r="K822" s="177">
        <f>SUM(F822:J822)</f>
        <v>0.86</v>
      </c>
      <c r="L822" s="518">
        <f t="shared" si="290"/>
        <v>0</v>
      </c>
      <c r="M822" s="667">
        <f t="shared" si="291"/>
        <v>100</v>
      </c>
      <c r="N822" s="504">
        <f t="shared" si="271"/>
        <v>3</v>
      </c>
      <c r="O822" s="510"/>
      <c r="P822" s="177">
        <f>[1]JH_2015!L20/1000000</f>
        <v>0.85251900000000003</v>
      </c>
      <c r="Q822" s="58"/>
      <c r="R822" s="58" t="s">
        <v>42</v>
      </c>
      <c r="S822" s="716">
        <f>+T822/P822</f>
        <v>0.39971660455661401</v>
      </c>
      <c r="T822" s="708">
        <f>[1]JH_2015!V20/1000000</f>
        <v>0.34076600000000001</v>
      </c>
      <c r="U822" s="58">
        <v>95.71</v>
      </c>
      <c r="V822" s="58">
        <v>57.8</v>
      </c>
      <c r="W822" s="58"/>
      <c r="X822" s="58"/>
      <c r="Y822" s="58"/>
      <c r="Z822" s="743">
        <v>7468</v>
      </c>
      <c r="AA822" s="755">
        <f>P822/Z822*1000000/365*1000</f>
        <v>312.75689517282871</v>
      </c>
      <c r="AB822" s="775"/>
      <c r="AC822" s="775"/>
      <c r="AD822" s="780"/>
      <c r="AE822" s="775"/>
      <c r="AF822" s="775"/>
      <c r="AG822" s="775"/>
      <c r="AH822" s="786">
        <f>K822</f>
        <v>0.86</v>
      </c>
      <c r="AI822" s="708"/>
      <c r="AJ822" s="708"/>
      <c r="AK822" s="708"/>
      <c r="AL822" s="792"/>
      <c r="AM822" s="177">
        <v>0.96</v>
      </c>
      <c r="AN822" s="177">
        <v>1.081</v>
      </c>
      <c r="AO822" s="177">
        <v>1.3180000000000001</v>
      </c>
      <c r="AP822" s="177">
        <v>1.607</v>
      </c>
      <c r="AQ822" s="178">
        <f>AM822</f>
        <v>0.96</v>
      </c>
      <c r="AR822" s="177">
        <v>1.147</v>
      </c>
      <c r="AS822" s="177">
        <f>AVERAGE(AR822,AT822)</f>
        <v>1.3439999999999999</v>
      </c>
      <c r="AT822" s="177">
        <v>1.5409999999999999</v>
      </c>
      <c r="AU822" s="177"/>
      <c r="AV822" s="177">
        <v>2.0710000000000002</v>
      </c>
      <c r="AW822" s="177"/>
      <c r="AX822" s="821">
        <v>-1.2110000000000001</v>
      </c>
      <c r="AY822" s="1298"/>
      <c r="AZ822" s="1094"/>
      <c r="BA822" s="1118"/>
      <c r="BB822" s="1118"/>
      <c r="BC822" s="1300" t="s">
        <v>61</v>
      </c>
      <c r="BD822" s="1300" t="s">
        <v>1799</v>
      </c>
      <c r="BE822" s="42"/>
      <c r="BF822" s="42"/>
      <c r="BG822" s="42"/>
      <c r="BH822" s="42"/>
    </row>
    <row r="823" spans="1:227" s="2" customFormat="1" ht="18.75" customHeight="1" x14ac:dyDescent="0.4">
      <c r="A823" s="868" t="s">
        <v>38</v>
      </c>
      <c r="B823" s="868" t="s">
        <v>39</v>
      </c>
      <c r="C823" s="211" t="s">
        <v>58</v>
      </c>
      <c r="D823" s="16" t="s">
        <v>62</v>
      </c>
      <c r="E823" s="941"/>
      <c r="F823" s="219"/>
      <c r="G823" s="124">
        <v>5</v>
      </c>
      <c r="H823" s="124">
        <v>7.2240000000000002</v>
      </c>
      <c r="I823" s="124"/>
      <c r="J823" s="124"/>
      <c r="K823" s="177">
        <f>SUM(F823:J823)</f>
        <v>12.224</v>
      </c>
      <c r="L823" s="518">
        <f t="shared" si="290"/>
        <v>0</v>
      </c>
      <c r="M823" s="667">
        <f t="shared" si="291"/>
        <v>100</v>
      </c>
      <c r="N823" s="504">
        <f t="shared" si="271"/>
        <v>2</v>
      </c>
      <c r="O823" s="510"/>
      <c r="P823" s="177">
        <f>[1]JH_2015!L21/1000000</f>
        <v>12.527925300000001</v>
      </c>
      <c r="Q823" s="58"/>
      <c r="R823" s="58" t="s">
        <v>42</v>
      </c>
      <c r="S823" s="716">
        <f>+T823/P823</f>
        <v>0.16966073384872432</v>
      </c>
      <c r="T823" s="708">
        <f>[1]JH_2015!V21/1000000</f>
        <v>2.1254970000000002</v>
      </c>
      <c r="U823" s="58">
        <v>98.25</v>
      </c>
      <c r="V823" s="58">
        <v>72.3</v>
      </c>
      <c r="W823" s="58"/>
      <c r="X823" s="58"/>
      <c r="Y823" s="58"/>
      <c r="Z823" s="743">
        <v>91986</v>
      </c>
      <c r="AA823" s="755">
        <f>P823/Z823*1000000/365*1000</f>
        <v>373.13377050527941</v>
      </c>
      <c r="AB823" s="174"/>
      <c r="AC823" s="174"/>
      <c r="AD823" s="364"/>
      <c r="AE823" s="174"/>
      <c r="AF823" s="174"/>
      <c r="AG823" s="174"/>
      <c r="AH823" s="786">
        <f>K823</f>
        <v>12.224</v>
      </c>
      <c r="AI823" s="708"/>
      <c r="AJ823" s="708"/>
      <c r="AK823" s="708"/>
      <c r="AL823" s="792"/>
      <c r="AM823" s="177">
        <v>10.472</v>
      </c>
      <c r="AN823" s="177">
        <v>12.145</v>
      </c>
      <c r="AO823" s="177">
        <v>15.545999999999999</v>
      </c>
      <c r="AP823" s="177">
        <v>19.901</v>
      </c>
      <c r="AQ823" s="178">
        <f>AM823</f>
        <v>10.472</v>
      </c>
      <c r="AR823" s="177">
        <v>12.872999999999999</v>
      </c>
      <c r="AS823" s="177">
        <f>AVERAGE(AR823,AT823)</f>
        <v>15.515999999999998</v>
      </c>
      <c r="AT823" s="177">
        <v>18.158999999999999</v>
      </c>
      <c r="AU823" s="177"/>
      <c r="AV823" s="177">
        <v>25.614999999999998</v>
      </c>
      <c r="AW823" s="177"/>
      <c r="AX823" s="821">
        <v>-13.391</v>
      </c>
      <c r="AY823" s="145"/>
      <c r="AZ823" s="142"/>
      <c r="BA823" s="118"/>
      <c r="BB823" s="118"/>
      <c r="BC823" s="1301" t="s">
        <v>1794</v>
      </c>
      <c r="BD823" s="1302" t="s">
        <v>1796</v>
      </c>
      <c r="BE823" s="1303" t="s">
        <v>1795</v>
      </c>
      <c r="BF823" s="42"/>
      <c r="BG823" s="42"/>
      <c r="BH823" s="42"/>
    </row>
    <row r="824" spans="1:227" s="2" customFormat="1" ht="18.75" customHeight="1" x14ac:dyDescent="0.4">
      <c r="A824" s="868" t="s">
        <v>38</v>
      </c>
      <c r="B824" s="868" t="s">
        <v>39</v>
      </c>
      <c r="C824" s="211" t="s">
        <v>58</v>
      </c>
      <c r="D824" s="57" t="s">
        <v>60</v>
      </c>
      <c r="E824" s="859"/>
      <c r="F824" s="178"/>
      <c r="G824" s="177">
        <v>0.39</v>
      </c>
      <c r="H824" s="177"/>
      <c r="I824" s="177"/>
      <c r="J824" s="177"/>
      <c r="K824" s="177">
        <f>SUM(F824:J824)</f>
        <v>0.39</v>
      </c>
      <c r="L824" s="518">
        <f t="shared" si="290"/>
        <v>0</v>
      </c>
      <c r="M824" s="667">
        <f t="shared" si="291"/>
        <v>100</v>
      </c>
      <c r="N824" s="504">
        <f t="shared" si="271"/>
        <v>2</v>
      </c>
      <c r="O824" s="510"/>
      <c r="P824" s="177">
        <f>[1]JH_2015!L19/1000000</f>
        <v>0.55499699999999996</v>
      </c>
      <c r="Q824" s="58"/>
      <c r="R824" s="58" t="s">
        <v>42</v>
      </c>
      <c r="S824" s="716">
        <f>+T824/P824</f>
        <v>0.28251504062184118</v>
      </c>
      <c r="T824" s="708">
        <f>[1]JH_2015!V19/1000000</f>
        <v>0.15679499999999999</v>
      </c>
      <c r="U824" s="170"/>
      <c r="V824" s="170">
        <v>72.3</v>
      </c>
      <c r="W824" s="170"/>
      <c r="X824" s="170"/>
      <c r="Y824" s="170"/>
      <c r="Z824" s="746">
        <v>9021</v>
      </c>
      <c r="AA824" s="755">
        <f>P824/Z824*1000000/365*1000</f>
        <v>168.55556213583827</v>
      </c>
      <c r="AB824" s="202"/>
      <c r="AC824" s="202"/>
      <c r="AD824" s="170"/>
      <c r="AE824" s="202"/>
      <c r="AF824" s="202"/>
      <c r="AG824" s="174"/>
      <c r="AH824" s="786">
        <f>K824</f>
        <v>0.39</v>
      </c>
      <c r="AI824" s="708"/>
      <c r="AJ824" s="708"/>
      <c r="AK824" s="708"/>
      <c r="AL824" s="792"/>
      <c r="AM824" s="177">
        <v>0.34100000000000003</v>
      </c>
      <c r="AN824" s="179">
        <v>0.48399999999999999</v>
      </c>
      <c r="AO824" s="177">
        <v>0.86699999999999999</v>
      </c>
      <c r="AP824" s="177">
        <v>1.5529999999999999</v>
      </c>
      <c r="AQ824" s="178">
        <f>AM824</f>
        <v>0.34100000000000003</v>
      </c>
      <c r="AR824" s="179">
        <v>0.51200000000000001</v>
      </c>
      <c r="AS824" s="177">
        <f>AVERAGE(AR824,AT824)</f>
        <v>0.75949999999999995</v>
      </c>
      <c r="AT824" s="177">
        <v>1.0069999999999999</v>
      </c>
      <c r="AU824" s="177"/>
      <c r="AV824" s="177">
        <v>1.982</v>
      </c>
      <c r="AW824" s="177"/>
      <c r="AX824" s="546">
        <v>-1.5920000000000001</v>
      </c>
      <c r="AY824" s="476"/>
      <c r="AZ824" s="42"/>
      <c r="BA824" s="42"/>
      <c r="BB824" s="42"/>
      <c r="BE824" s="42"/>
      <c r="BF824" s="42"/>
      <c r="BG824" s="42"/>
      <c r="BH824" s="42"/>
    </row>
    <row r="825" spans="1:227" s="2" customFormat="1" ht="18.75" customHeight="1" x14ac:dyDescent="0.4">
      <c r="A825" s="868" t="s">
        <v>591</v>
      </c>
      <c r="B825" s="868" t="s">
        <v>671</v>
      </c>
      <c r="C825" s="879" t="s">
        <v>683</v>
      </c>
      <c r="D825" s="377" t="s">
        <v>684</v>
      </c>
      <c r="E825" s="610"/>
      <c r="F825" s="219">
        <v>0.06</v>
      </c>
      <c r="G825" s="124"/>
      <c r="H825" s="124"/>
      <c r="I825" s="124"/>
      <c r="J825" s="124"/>
      <c r="K825" s="252">
        <f>IF(ISNUMBER(F825),F825,0)+IF(ISNUMBER(G825),G825,0)+IF(ISNUMBER(H825),H825,0)</f>
        <v>0.06</v>
      </c>
      <c r="L825" s="520">
        <f t="shared" si="290"/>
        <v>100</v>
      </c>
      <c r="M825" s="521">
        <f t="shared" si="291"/>
        <v>0</v>
      </c>
      <c r="N825" s="504">
        <f t="shared" si="271"/>
        <v>5</v>
      </c>
      <c r="O825" s="370"/>
      <c r="P825" s="534">
        <f>AQ825</f>
        <v>3.5000000000000003E-2</v>
      </c>
      <c r="Q825" s="227" t="s">
        <v>42</v>
      </c>
      <c r="R825" s="254"/>
      <c r="S825" s="305"/>
      <c r="T825" s="306"/>
      <c r="U825" s="90"/>
      <c r="V825" s="254"/>
      <c r="W825" s="254"/>
      <c r="X825" s="254"/>
      <c r="Y825" s="254"/>
      <c r="Z825" s="258">
        <v>2048</v>
      </c>
      <c r="AA825" s="259">
        <f>AR825/Z825*1000000000/365</f>
        <v>64.212328767123282</v>
      </c>
      <c r="AB825" s="260"/>
      <c r="AC825" s="260"/>
      <c r="AD825" s="260"/>
      <c r="AE825" s="260"/>
      <c r="AF825" s="260"/>
      <c r="AG825" s="260"/>
      <c r="AH825" s="121"/>
      <c r="AI825" s="261">
        <v>2114</v>
      </c>
      <c r="AJ825" s="261">
        <v>2194</v>
      </c>
      <c r="AK825" s="261">
        <v>2271</v>
      </c>
      <c r="AL825" s="342"/>
      <c r="AM825" s="371"/>
      <c r="AN825" s="261"/>
      <c r="AO825" s="252"/>
      <c r="AP825" s="263"/>
      <c r="AQ825" s="264">
        <v>3.5000000000000003E-2</v>
      </c>
      <c r="AR825" s="252">
        <v>4.8000000000000001E-2</v>
      </c>
      <c r="AS825" s="252">
        <v>5.6000000000000001E-2</v>
      </c>
      <c r="AT825" s="252">
        <v>5.8000000000000003E-2</v>
      </c>
      <c r="AU825" s="252"/>
      <c r="AV825" s="263"/>
      <c r="AW825" s="557">
        <f>K825-AT825</f>
        <v>1.9999999999999948E-3</v>
      </c>
      <c r="AX825" s="551"/>
      <c r="AY825" s="166"/>
      <c r="AZ825" s="167"/>
      <c r="BA825" s="167"/>
      <c r="BB825" s="167"/>
      <c r="BC825" s="90"/>
      <c r="BD825" s="90"/>
    </row>
    <row r="826" spans="1:227" s="2" customFormat="1" ht="18.75" customHeight="1" x14ac:dyDescent="0.4">
      <c r="A826" s="868" t="s">
        <v>591</v>
      </c>
      <c r="B826" s="868" t="s">
        <v>671</v>
      </c>
      <c r="C826" s="978" t="s">
        <v>683</v>
      </c>
      <c r="D826" s="372" t="s">
        <v>685</v>
      </c>
      <c r="E826" s="610"/>
      <c r="F826" s="219">
        <v>7.0000000000000007E-2</v>
      </c>
      <c r="G826" s="124"/>
      <c r="H826" s="124"/>
      <c r="I826" s="124"/>
      <c r="J826" s="124"/>
      <c r="K826" s="252">
        <f>IF(ISNUMBER(F826),F826,0)+IF(ISNUMBER(G826),G826,0)+IF(ISNUMBER(H826),H826,0)</f>
        <v>7.0000000000000007E-2</v>
      </c>
      <c r="L826" s="520">
        <f t="shared" si="290"/>
        <v>100</v>
      </c>
      <c r="M826" s="521">
        <f t="shared" si="291"/>
        <v>0</v>
      </c>
      <c r="N826" s="504">
        <f t="shared" si="271"/>
        <v>5</v>
      </c>
      <c r="O826" s="370"/>
      <c r="P826" s="534">
        <f>AQ826</f>
        <v>3.6999999999999998E-2</v>
      </c>
      <c r="Q826" s="227" t="s">
        <v>42</v>
      </c>
      <c r="R826" s="254"/>
      <c r="S826" s="305"/>
      <c r="T826" s="306"/>
      <c r="U826" s="90"/>
      <c r="V826" s="254"/>
      <c r="W826" s="254"/>
      <c r="X826" s="254"/>
      <c r="Y826" s="254"/>
      <c r="Z826" s="258">
        <v>2133</v>
      </c>
      <c r="AA826" s="259">
        <f>AR826/Z826*1000000000/365</f>
        <v>68.075705322107268</v>
      </c>
      <c r="AB826" s="260"/>
      <c r="AC826" s="260"/>
      <c r="AD826" s="260"/>
      <c r="AE826" s="260"/>
      <c r="AF826" s="260"/>
      <c r="AG826" s="260"/>
      <c r="AH826" s="121"/>
      <c r="AI826" s="373">
        <v>2318</v>
      </c>
      <c r="AJ826" s="373">
        <v>2458</v>
      </c>
      <c r="AK826" s="373">
        <v>2567</v>
      </c>
      <c r="AL826" s="342"/>
      <c r="AM826" s="371"/>
      <c r="AN826" s="373"/>
      <c r="AO826" s="292"/>
      <c r="AP826" s="295"/>
      <c r="AQ826" s="264">
        <v>3.6999999999999998E-2</v>
      </c>
      <c r="AR826" s="292">
        <v>5.2999999999999999E-2</v>
      </c>
      <c r="AS826" s="292">
        <v>6.3E-2</v>
      </c>
      <c r="AT826" s="292">
        <v>6.5000000000000002E-2</v>
      </c>
      <c r="AU826" s="292"/>
      <c r="AV826" s="295"/>
      <c r="AW826" s="559">
        <f>K826-AT826</f>
        <v>5.0000000000000044E-3</v>
      </c>
      <c r="AX826" s="551"/>
      <c r="AY826" s="166"/>
      <c r="AZ826" s="167"/>
      <c r="BA826" s="296"/>
      <c r="BB826" s="167"/>
      <c r="BC826" s="90"/>
      <c r="BD826" s="90"/>
    </row>
    <row r="827" spans="1:227" s="2" customFormat="1" ht="18.75" customHeight="1" x14ac:dyDescent="0.4">
      <c r="A827" s="868" t="s">
        <v>591</v>
      </c>
      <c r="B827" s="868" t="s">
        <v>671</v>
      </c>
      <c r="C827" s="978" t="s">
        <v>683</v>
      </c>
      <c r="D827" s="372" t="s">
        <v>688</v>
      </c>
      <c r="E827" s="610"/>
      <c r="F827" s="219">
        <v>0.4</v>
      </c>
      <c r="G827" s="124"/>
      <c r="H827" s="124"/>
      <c r="I827" s="251"/>
      <c r="J827" s="251"/>
      <c r="K827" s="292">
        <f>IF(ISNUMBER(F827),F827,0)+IF(ISNUMBER(G827),G827,0)+IF(ISNUMBER(H827),H827,0)</f>
        <v>0.4</v>
      </c>
      <c r="L827" s="520">
        <f t="shared" si="290"/>
        <v>100</v>
      </c>
      <c r="M827" s="521">
        <f t="shared" si="291"/>
        <v>0</v>
      </c>
      <c r="N827" s="504">
        <f t="shared" si="271"/>
        <v>5</v>
      </c>
      <c r="O827" s="370"/>
      <c r="P827" s="534">
        <f>AQ827</f>
        <v>0.17199999999999999</v>
      </c>
      <c r="Q827" s="227" t="s">
        <v>42</v>
      </c>
      <c r="R827" s="254"/>
      <c r="S827" s="255"/>
      <c r="T827" s="256"/>
      <c r="V827" s="257"/>
      <c r="W827" s="257"/>
      <c r="X827" s="257"/>
      <c r="Y827" s="257"/>
      <c r="Z827" s="258">
        <v>2749</v>
      </c>
      <c r="AA827" s="259">
        <f>AR827/Z827*1000000000/365</f>
        <v>192.34889897696297</v>
      </c>
      <c r="AB827" s="293"/>
      <c r="AC827" s="293"/>
      <c r="AD827" s="293"/>
      <c r="AE827" s="293"/>
      <c r="AF827" s="293"/>
      <c r="AG827" s="293"/>
      <c r="AH827" s="121"/>
      <c r="AI827" s="373">
        <v>2834</v>
      </c>
      <c r="AJ827" s="373">
        <v>2941</v>
      </c>
      <c r="AK827" s="373">
        <v>3041</v>
      </c>
      <c r="AL827" s="342"/>
      <c r="AM827" s="374"/>
      <c r="AN827" s="373"/>
      <c r="AO827" s="292"/>
      <c r="AP827" s="295"/>
      <c r="AQ827" s="264">
        <v>0.17199999999999999</v>
      </c>
      <c r="AR827" s="292">
        <v>0.193</v>
      </c>
      <c r="AS827" s="292">
        <v>0.20799999999999999</v>
      </c>
      <c r="AT827" s="292">
        <v>0.215</v>
      </c>
      <c r="AU827" s="292"/>
      <c r="AV827" s="295"/>
      <c r="AW827" s="559">
        <f>K827-AT827</f>
        <v>0.18500000000000003</v>
      </c>
      <c r="AX827" s="551"/>
      <c r="AY827" s="166"/>
      <c r="AZ827" s="167"/>
      <c r="BA827" s="296"/>
      <c r="BB827" s="296"/>
      <c r="BC827" s="90"/>
      <c r="BD827" s="90"/>
    </row>
    <row r="828" spans="1:227" s="2" customFormat="1" ht="18.75" customHeight="1" x14ac:dyDescent="0.4">
      <c r="A828" s="868" t="s">
        <v>591</v>
      </c>
      <c r="B828" s="868" t="s">
        <v>671</v>
      </c>
      <c r="C828" s="978" t="s">
        <v>683</v>
      </c>
      <c r="D828" s="372" t="s">
        <v>686</v>
      </c>
      <c r="E828" s="1339"/>
      <c r="F828" s="219"/>
      <c r="G828" s="251"/>
      <c r="H828" s="251">
        <v>0.53</v>
      </c>
      <c r="I828" s="251"/>
      <c r="J828" s="251"/>
      <c r="K828" s="292">
        <f>IF(ISNUMBER(F828),F828,0)+IF(ISNUMBER(G828),G828,0)+IF(ISNUMBER(H828),H828,0)</f>
        <v>0.53</v>
      </c>
      <c r="L828" s="520">
        <f t="shared" si="290"/>
        <v>0</v>
      </c>
      <c r="M828" s="521">
        <f t="shared" si="291"/>
        <v>100</v>
      </c>
      <c r="N828" s="504">
        <f t="shared" si="271"/>
        <v>2</v>
      </c>
      <c r="O828" s="370"/>
      <c r="P828" s="534">
        <f>AQ828</f>
        <v>1.073</v>
      </c>
      <c r="Q828" s="227" t="s">
        <v>42</v>
      </c>
      <c r="R828" s="254"/>
      <c r="S828" s="255"/>
      <c r="T828" s="256"/>
      <c r="V828" s="257"/>
      <c r="W828" s="257"/>
      <c r="X828" s="257"/>
      <c r="Y828" s="257"/>
      <c r="Z828" s="258">
        <v>17166</v>
      </c>
      <c r="AA828" s="259">
        <f>AR828/Z828*1000000000/365</f>
        <v>199.34275942090053</v>
      </c>
      <c r="AB828" s="293"/>
      <c r="AC828" s="293"/>
      <c r="AD828" s="293"/>
      <c r="AE828" s="293"/>
      <c r="AF828" s="293"/>
      <c r="AG828" s="293"/>
      <c r="AH828" s="121"/>
      <c r="AI828" s="373">
        <v>18379</v>
      </c>
      <c r="AJ828" s="373">
        <v>19374</v>
      </c>
      <c r="AK828" s="373">
        <v>20149</v>
      </c>
      <c r="AL828" s="342"/>
      <c r="AM828" s="374"/>
      <c r="AN828" s="373"/>
      <c r="AO828" s="292"/>
      <c r="AP828" s="295"/>
      <c r="AQ828" s="264">
        <v>1.073</v>
      </c>
      <c r="AR828" s="292">
        <v>1.2490000000000001</v>
      </c>
      <c r="AS828" s="292">
        <v>1.369</v>
      </c>
      <c r="AT828" s="292">
        <v>1.4239999999999999</v>
      </c>
      <c r="AU828" s="292"/>
      <c r="AV828" s="295"/>
      <c r="AW828" s="559">
        <f>K828-AT828</f>
        <v>-0.89399999999999991</v>
      </c>
      <c r="AX828" s="551"/>
      <c r="AY828" s="166"/>
      <c r="AZ828" s="167"/>
      <c r="BA828" s="296"/>
      <c r="BB828" s="296"/>
    </row>
    <row r="829" spans="1:227" s="2" customFormat="1" ht="18.75" customHeight="1" x14ac:dyDescent="0.4">
      <c r="A829" s="868" t="s">
        <v>591</v>
      </c>
      <c r="B829" s="868" t="s">
        <v>671</v>
      </c>
      <c r="C829" s="978" t="s">
        <v>683</v>
      </c>
      <c r="D829" s="335" t="s">
        <v>687</v>
      </c>
      <c r="E829" s="940"/>
      <c r="F829" s="219"/>
      <c r="G829" s="124">
        <v>13.718</v>
      </c>
      <c r="H829" s="124"/>
      <c r="I829" s="124"/>
      <c r="J829" s="124">
        <f>0.41+1.67</f>
        <v>2.08</v>
      </c>
      <c r="K829" s="252">
        <f>IF(ISNUMBER(F829),F829,0)+IF(ISNUMBER(G829),G829,0)+IF(ISNUMBER(H829),H829,0)</f>
        <v>13.718</v>
      </c>
      <c r="L829" s="520">
        <f t="shared" si="290"/>
        <v>0</v>
      </c>
      <c r="M829" s="521">
        <f t="shared" si="291"/>
        <v>100</v>
      </c>
      <c r="N829" s="504">
        <f t="shared" si="271"/>
        <v>2</v>
      </c>
      <c r="O829" s="370"/>
      <c r="P829" s="534">
        <f>AQ829</f>
        <v>18.998000000000001</v>
      </c>
      <c r="Q829" s="227" t="s">
        <v>42</v>
      </c>
      <c r="R829" s="254"/>
      <c r="S829" s="305"/>
      <c r="T829" s="306"/>
      <c r="U829" s="90"/>
      <c r="V829" s="254"/>
      <c r="W829" s="254"/>
      <c r="X829" s="254"/>
      <c r="Y829" s="254"/>
      <c r="Z829" s="258">
        <v>184950</v>
      </c>
      <c r="AA829" s="259">
        <f>AR829/Z829*1000000000/365</f>
        <v>300.23664300236646</v>
      </c>
      <c r="AB829" s="260"/>
      <c r="AC829" s="260"/>
      <c r="AD829" s="260"/>
      <c r="AE829" s="260"/>
      <c r="AF829" s="260"/>
      <c r="AG829" s="260"/>
      <c r="AH829" s="121"/>
      <c r="AI829" s="261">
        <v>195618</v>
      </c>
      <c r="AJ829" s="261">
        <v>205257</v>
      </c>
      <c r="AK829" s="261">
        <v>213049</v>
      </c>
      <c r="AL829" s="342">
        <v>221137</v>
      </c>
      <c r="AM829" s="371"/>
      <c r="AN829" s="261"/>
      <c r="AO829" s="252"/>
      <c r="AP829" s="263"/>
      <c r="AQ829" s="264">
        <v>18.998000000000001</v>
      </c>
      <c r="AR829" s="252">
        <v>20.268000000000001</v>
      </c>
      <c r="AS829" s="252">
        <v>21.451000000000001</v>
      </c>
      <c r="AT829" s="252">
        <v>22.315999999999999</v>
      </c>
      <c r="AU829" s="252">
        <v>23.204999999999998</v>
      </c>
      <c r="AV829" s="263"/>
      <c r="AW829" s="557">
        <f>K829-AT829</f>
        <v>-8.597999999999999</v>
      </c>
      <c r="AX829" s="551"/>
      <c r="AY829" s="166"/>
      <c r="AZ829" s="167"/>
      <c r="BA829" s="296"/>
      <c r="BB829" s="296"/>
    </row>
    <row r="830" spans="1:227" s="2" customFormat="1" ht="18.75" customHeight="1" x14ac:dyDescent="0.4">
      <c r="A830" s="868" t="s">
        <v>198</v>
      </c>
      <c r="B830" s="868" t="s">
        <v>276</v>
      </c>
      <c r="C830" s="497" t="s">
        <v>322</v>
      </c>
      <c r="D830" s="168" t="s">
        <v>323</v>
      </c>
      <c r="E830" s="943"/>
      <c r="F830" s="178"/>
      <c r="G830" s="177"/>
      <c r="H830" s="179">
        <v>1.7270000000000001</v>
      </c>
      <c r="I830" s="179"/>
      <c r="J830" s="179"/>
      <c r="K830" s="179">
        <f>SUM(F830:H830)</f>
        <v>1.7270000000000001</v>
      </c>
      <c r="L830" s="518">
        <f t="shared" si="290"/>
        <v>0</v>
      </c>
      <c r="M830" s="667">
        <f t="shared" si="291"/>
        <v>100</v>
      </c>
      <c r="N830" s="504">
        <f t="shared" si="271"/>
        <v>3</v>
      </c>
      <c r="O830" s="58"/>
      <c r="P830" s="177">
        <v>1.7270000000000001</v>
      </c>
      <c r="Q830" s="222" t="s">
        <v>42</v>
      </c>
      <c r="R830" s="58"/>
      <c r="S830" s="220" t="s">
        <v>202</v>
      </c>
      <c r="T830" s="220" t="s">
        <v>202</v>
      </c>
      <c r="U830" s="368">
        <v>41.4</v>
      </c>
      <c r="V830" s="58">
        <v>28.33</v>
      </c>
      <c r="W830" s="368">
        <v>41.4</v>
      </c>
      <c r="X830" s="58">
        <v>28.33</v>
      </c>
      <c r="Y830" s="58">
        <v>3.1</v>
      </c>
      <c r="Z830" s="743">
        <v>23580</v>
      </c>
      <c r="AA830" s="234">
        <v>200.65762719741599</v>
      </c>
      <c r="AB830" s="763">
        <f>O830/AA830*1000000/365*1000</f>
        <v>0</v>
      </c>
      <c r="AC830" s="174"/>
      <c r="AD830" s="174"/>
      <c r="AE830" s="364" t="s">
        <v>205</v>
      </c>
      <c r="AF830" s="174"/>
      <c r="AG830" s="174"/>
      <c r="AH830" s="175" t="s">
        <v>42</v>
      </c>
      <c r="AI830" s="174"/>
      <c r="AJ830" s="174"/>
      <c r="AK830" s="174"/>
      <c r="AL830" s="175"/>
      <c r="AM830" s="179">
        <f>K830</f>
        <v>1.7270000000000001</v>
      </c>
      <c r="AN830" s="177">
        <v>1.7270000000000001</v>
      </c>
      <c r="AO830" s="177">
        <v>1.8340000000000001</v>
      </c>
      <c r="AP830" s="177">
        <v>2.0249999999999999</v>
      </c>
      <c r="AQ830" s="178">
        <v>2.2370000000000001</v>
      </c>
      <c r="AR830" s="179">
        <f>AN830</f>
        <v>1.7270000000000001</v>
      </c>
      <c r="AS830" s="177">
        <v>1.9450000000000001</v>
      </c>
      <c r="AT830" s="179">
        <f>AVERAGE(AS830,AV830)</f>
        <v>2.1579999999999999</v>
      </c>
      <c r="AU830" s="179"/>
      <c r="AV830" s="177">
        <v>2.371</v>
      </c>
      <c r="AW830" s="177"/>
      <c r="AX830" s="546">
        <v>2.89</v>
      </c>
      <c r="AY830" s="831">
        <v>-1.163</v>
      </c>
      <c r="AZ830" s="164"/>
      <c r="BA830" s="165"/>
      <c r="BB830" s="167"/>
      <c r="BC830" s="120"/>
      <c r="BD830" s="90"/>
      <c r="BE830" s="90"/>
      <c r="BF830" s="90"/>
      <c r="BG830" s="90"/>
      <c r="BH830" s="90"/>
      <c r="BI830" s="90"/>
      <c r="BJ830" s="90"/>
      <c r="BK830" s="90"/>
      <c r="BL830" s="90"/>
      <c r="BM830" s="167"/>
      <c r="BN830" s="167"/>
      <c r="BO830" s="167"/>
      <c r="BP830" s="167"/>
      <c r="BQ830" s="167"/>
      <c r="BR830" s="167"/>
      <c r="BS830" s="167"/>
      <c r="BT830" s="167"/>
      <c r="BU830" s="167"/>
      <c r="BV830" s="167"/>
      <c r="BW830" s="167"/>
      <c r="BX830" s="167"/>
      <c r="BY830" s="167"/>
      <c r="BZ830" s="167"/>
      <c r="CA830" s="167"/>
      <c r="CB830" s="167"/>
      <c r="CC830" s="167"/>
      <c r="CD830" s="167"/>
      <c r="CE830" s="167"/>
      <c r="CF830" s="167"/>
      <c r="CG830" s="167"/>
      <c r="CH830" s="167"/>
      <c r="CI830" s="167"/>
      <c r="CJ830" s="167"/>
      <c r="CK830" s="167"/>
      <c r="CL830" s="167"/>
      <c r="CM830" s="167"/>
      <c r="CN830" s="167"/>
      <c r="CO830" s="167"/>
      <c r="CP830" s="167"/>
      <c r="CQ830" s="167"/>
      <c r="CR830" s="167"/>
      <c r="CS830" s="167"/>
      <c r="CT830" s="167"/>
      <c r="CU830" s="167"/>
      <c r="CV830" s="167"/>
      <c r="CW830" s="167"/>
      <c r="CX830" s="167"/>
      <c r="CY830" s="167"/>
      <c r="CZ830" s="167"/>
      <c r="DA830" s="167"/>
      <c r="DB830" s="167"/>
      <c r="DC830" s="167"/>
      <c r="DD830" s="167"/>
      <c r="DE830" s="167"/>
      <c r="DF830" s="167"/>
      <c r="DG830" s="167"/>
      <c r="DH830" s="167"/>
      <c r="DI830" s="167"/>
      <c r="DJ830" s="167"/>
      <c r="DK830" s="167"/>
      <c r="DL830" s="167"/>
      <c r="DM830" s="167"/>
      <c r="DN830" s="167"/>
      <c r="DO830" s="167"/>
      <c r="DP830" s="167"/>
      <c r="DQ830" s="167"/>
      <c r="DR830" s="167"/>
      <c r="DS830" s="167"/>
      <c r="DT830" s="167"/>
      <c r="DU830" s="167"/>
      <c r="DV830" s="167"/>
      <c r="DW830" s="167"/>
      <c r="DX830" s="167"/>
      <c r="DY830" s="167"/>
      <c r="DZ830" s="167"/>
      <c r="EA830" s="167"/>
      <c r="EB830" s="167"/>
      <c r="EC830" s="167"/>
      <c r="ED830" s="167"/>
      <c r="EE830" s="167"/>
      <c r="EF830" s="167"/>
      <c r="EG830" s="167"/>
      <c r="EH830" s="167"/>
      <c r="EI830" s="167"/>
      <c r="EJ830" s="167"/>
      <c r="EK830" s="167"/>
      <c r="EL830" s="167"/>
      <c r="EM830" s="167"/>
      <c r="EN830" s="167"/>
      <c r="EO830" s="167"/>
      <c r="EP830" s="167"/>
      <c r="EQ830" s="167"/>
      <c r="ER830" s="167"/>
      <c r="ES830" s="167"/>
      <c r="ET830" s="167"/>
      <c r="EU830" s="167"/>
      <c r="EV830" s="167"/>
      <c r="EW830" s="167"/>
      <c r="EX830" s="167"/>
      <c r="EY830" s="167"/>
      <c r="EZ830" s="167"/>
      <c r="FA830" s="167"/>
      <c r="FB830" s="167"/>
      <c r="FC830" s="167"/>
      <c r="FD830" s="167"/>
      <c r="FE830" s="167"/>
      <c r="FF830" s="167"/>
      <c r="FG830" s="167"/>
      <c r="FH830" s="167"/>
      <c r="FI830" s="167"/>
      <c r="FJ830" s="167"/>
      <c r="FK830" s="167"/>
      <c r="FL830" s="167"/>
      <c r="FM830" s="167"/>
      <c r="FN830" s="167"/>
      <c r="FO830" s="167"/>
      <c r="FP830" s="167"/>
      <c r="FQ830" s="167"/>
      <c r="FR830" s="167"/>
      <c r="FS830" s="167"/>
      <c r="FT830" s="167"/>
      <c r="FU830" s="167"/>
      <c r="FV830" s="167"/>
      <c r="FW830" s="167"/>
      <c r="FX830" s="167"/>
      <c r="FY830" s="167"/>
      <c r="FZ830" s="167"/>
      <c r="GA830" s="167"/>
      <c r="GB830" s="167"/>
      <c r="GC830" s="167"/>
      <c r="GD830" s="167"/>
      <c r="GE830" s="167"/>
      <c r="GF830" s="167"/>
      <c r="GG830" s="167"/>
      <c r="GH830" s="167"/>
      <c r="GI830" s="167"/>
      <c r="GJ830" s="167"/>
      <c r="GK830" s="167"/>
      <c r="GL830" s="167"/>
      <c r="GM830" s="167"/>
      <c r="GN830" s="167"/>
      <c r="GO830" s="167"/>
      <c r="GP830" s="167"/>
      <c r="GQ830" s="167"/>
      <c r="GR830" s="167"/>
      <c r="GS830" s="167"/>
      <c r="GT830" s="167"/>
      <c r="GU830" s="167"/>
      <c r="GV830" s="167"/>
      <c r="GW830" s="167"/>
      <c r="GX830" s="167"/>
      <c r="GY830" s="167"/>
      <c r="GZ830" s="167"/>
      <c r="HA830" s="167"/>
      <c r="HB830" s="167"/>
      <c r="HC830" s="167"/>
      <c r="HD830" s="167"/>
      <c r="HE830" s="167"/>
      <c r="HF830" s="167"/>
      <c r="HG830" s="167"/>
      <c r="HH830" s="167"/>
      <c r="HI830" s="167"/>
      <c r="HJ830" s="167"/>
      <c r="HK830" s="167"/>
      <c r="HL830" s="167"/>
      <c r="HM830" s="167"/>
      <c r="HN830" s="167"/>
      <c r="HO830" s="167"/>
      <c r="HP830" s="167"/>
      <c r="HQ830" s="167"/>
      <c r="HR830" s="167"/>
      <c r="HS830" s="167"/>
    </row>
    <row r="831" spans="1:227" s="2" customFormat="1" ht="18.75" customHeight="1" x14ac:dyDescent="0.4">
      <c r="A831" s="868" t="s">
        <v>198</v>
      </c>
      <c r="B831" s="868" t="s">
        <v>276</v>
      </c>
      <c r="C831" s="497" t="s">
        <v>322</v>
      </c>
      <c r="D831" s="16" t="s">
        <v>324</v>
      </c>
      <c r="E831" s="941"/>
      <c r="F831" s="178"/>
      <c r="G831" s="177"/>
      <c r="H831" s="179">
        <v>0.31</v>
      </c>
      <c r="I831" s="179"/>
      <c r="J831" s="179"/>
      <c r="K831" s="179">
        <f>SUM(F831:H831)</f>
        <v>0.31</v>
      </c>
      <c r="L831" s="518">
        <f t="shared" si="290"/>
        <v>0</v>
      </c>
      <c r="M831" s="667">
        <f t="shared" si="291"/>
        <v>100</v>
      </c>
      <c r="N831" s="504">
        <f t="shared" si="271"/>
        <v>3</v>
      </c>
      <c r="O831" s="58"/>
      <c r="P831" s="177">
        <v>0.31</v>
      </c>
      <c r="Q831" s="222" t="s">
        <v>42</v>
      </c>
      <c r="R831" s="58"/>
      <c r="S831" s="220" t="s">
        <v>202</v>
      </c>
      <c r="T831" s="220" t="s">
        <v>202</v>
      </c>
      <c r="U831" s="368">
        <v>41.4</v>
      </c>
      <c r="V831" s="58">
        <v>25.33</v>
      </c>
      <c r="W831" s="368">
        <v>41.4</v>
      </c>
      <c r="X831" s="58">
        <v>25.33</v>
      </c>
      <c r="Y831" s="58">
        <v>6.9</v>
      </c>
      <c r="Z831" s="743">
        <v>2986</v>
      </c>
      <c r="AA831" s="234">
        <v>284.43237390929357</v>
      </c>
      <c r="AB831" s="763">
        <f>O831/AA831*1000000/365*1000</f>
        <v>0</v>
      </c>
      <c r="AC831" s="174"/>
      <c r="AD831" s="174"/>
      <c r="AE831" s="364"/>
      <c r="AF831" s="174"/>
      <c r="AG831" s="174"/>
      <c r="AH831" s="175"/>
      <c r="AI831" s="174"/>
      <c r="AJ831" s="174"/>
      <c r="AK831" s="174"/>
      <c r="AL831" s="175"/>
      <c r="AM831" s="179">
        <f>K831</f>
        <v>0.31</v>
      </c>
      <c r="AN831" s="177">
        <v>0.31</v>
      </c>
      <c r="AO831" s="177">
        <v>0.34899999999999998</v>
      </c>
      <c r="AP831" s="177">
        <v>0.42599999999999999</v>
      </c>
      <c r="AQ831" s="178">
        <v>0.51900000000000002</v>
      </c>
      <c r="AR831" s="179">
        <f>AN831</f>
        <v>0.31</v>
      </c>
      <c r="AS831" s="177">
        <v>0.37</v>
      </c>
      <c r="AT831" s="179">
        <f>AVERAGE(AS831,AV831)</f>
        <v>0.434</v>
      </c>
      <c r="AU831" s="179"/>
      <c r="AV831" s="177">
        <v>0.498</v>
      </c>
      <c r="AW831" s="177"/>
      <c r="AX831" s="546">
        <v>0.66900000000000004</v>
      </c>
      <c r="AY831" s="831">
        <v>-0.35899999999999999</v>
      </c>
      <c r="AZ831" s="164"/>
      <c r="BA831" s="165"/>
      <c r="BB831" s="167"/>
      <c r="BC831" s="120"/>
      <c r="BD831" s="90"/>
      <c r="BE831" s="90"/>
      <c r="BF831" s="90"/>
      <c r="BG831" s="90"/>
      <c r="BH831" s="90"/>
      <c r="BI831" s="90"/>
      <c r="BJ831" s="90"/>
      <c r="BK831" s="90"/>
      <c r="BL831" s="90"/>
      <c r="BM831" s="167"/>
      <c r="BN831" s="167"/>
      <c r="BO831" s="167"/>
      <c r="BP831" s="167"/>
      <c r="BQ831" s="167"/>
      <c r="BR831" s="167"/>
      <c r="BS831" s="167"/>
      <c r="BT831" s="167"/>
      <c r="BU831" s="167"/>
      <c r="BV831" s="167"/>
      <c r="BW831" s="167"/>
      <c r="BX831" s="167"/>
      <c r="BY831" s="167"/>
      <c r="BZ831" s="167"/>
      <c r="CA831" s="167"/>
      <c r="CB831" s="167"/>
      <c r="CC831" s="167"/>
      <c r="CD831" s="167"/>
      <c r="CE831" s="167"/>
      <c r="CF831" s="167"/>
      <c r="CG831" s="167"/>
      <c r="CH831" s="167"/>
      <c r="CI831" s="167"/>
      <c r="CJ831" s="167"/>
      <c r="CK831" s="167"/>
      <c r="CL831" s="167"/>
      <c r="CM831" s="167"/>
      <c r="CN831" s="167"/>
      <c r="CO831" s="167"/>
      <c r="CP831" s="167"/>
      <c r="CQ831" s="167"/>
      <c r="CR831" s="167"/>
      <c r="CS831" s="167"/>
      <c r="CT831" s="167"/>
      <c r="CU831" s="167"/>
      <c r="CV831" s="167"/>
      <c r="CW831" s="167"/>
      <c r="CX831" s="167"/>
      <c r="CY831" s="167"/>
      <c r="CZ831" s="167"/>
      <c r="DA831" s="167"/>
      <c r="DB831" s="167"/>
      <c r="DC831" s="167"/>
      <c r="DD831" s="167"/>
      <c r="DE831" s="167"/>
      <c r="DF831" s="167"/>
      <c r="DG831" s="167"/>
      <c r="DH831" s="167"/>
      <c r="DI831" s="167"/>
      <c r="DJ831" s="167"/>
      <c r="DK831" s="167"/>
      <c r="DL831" s="167"/>
      <c r="DM831" s="167"/>
      <c r="DN831" s="167"/>
      <c r="DO831" s="167"/>
      <c r="DP831" s="167"/>
      <c r="DQ831" s="167"/>
      <c r="DR831" s="167"/>
      <c r="DS831" s="167"/>
      <c r="DT831" s="167"/>
      <c r="DU831" s="167"/>
      <c r="DV831" s="167"/>
      <c r="DW831" s="167"/>
      <c r="DX831" s="167"/>
      <c r="DY831" s="167"/>
      <c r="DZ831" s="167"/>
      <c r="EA831" s="167"/>
      <c r="EB831" s="167"/>
      <c r="EC831" s="167"/>
      <c r="ED831" s="167"/>
      <c r="EE831" s="167"/>
      <c r="EF831" s="167"/>
      <c r="EG831" s="167"/>
      <c r="EH831" s="167"/>
      <c r="EI831" s="167"/>
      <c r="EJ831" s="167"/>
      <c r="EK831" s="167"/>
      <c r="EL831" s="167"/>
      <c r="EM831" s="167"/>
      <c r="EN831" s="167"/>
      <c r="EO831" s="167"/>
      <c r="EP831" s="167"/>
      <c r="EQ831" s="167"/>
      <c r="ER831" s="167"/>
      <c r="ES831" s="167"/>
      <c r="ET831" s="167"/>
      <c r="EU831" s="167"/>
      <c r="EV831" s="167"/>
      <c r="EW831" s="167"/>
      <c r="EX831" s="167"/>
      <c r="EY831" s="167"/>
      <c r="EZ831" s="167"/>
      <c r="FA831" s="167"/>
      <c r="FB831" s="167"/>
      <c r="FC831" s="167"/>
      <c r="FD831" s="167"/>
      <c r="FE831" s="167"/>
      <c r="FF831" s="167"/>
      <c r="FG831" s="167"/>
      <c r="FH831" s="167"/>
      <c r="FI831" s="167"/>
      <c r="FJ831" s="167"/>
      <c r="FK831" s="167"/>
      <c r="FL831" s="167"/>
      <c r="FM831" s="167"/>
      <c r="FN831" s="167"/>
      <c r="FO831" s="167"/>
      <c r="FP831" s="167"/>
      <c r="FQ831" s="167"/>
      <c r="FR831" s="167"/>
      <c r="FS831" s="167"/>
      <c r="FT831" s="167"/>
      <c r="FU831" s="167"/>
      <c r="FV831" s="167"/>
      <c r="FW831" s="167"/>
      <c r="FX831" s="167"/>
      <c r="FY831" s="167"/>
      <c r="FZ831" s="167"/>
      <c r="GA831" s="167"/>
      <c r="GB831" s="167"/>
      <c r="GC831" s="167"/>
      <c r="GD831" s="167"/>
      <c r="GE831" s="167"/>
      <c r="GF831" s="167"/>
      <c r="GG831" s="167"/>
      <c r="GH831" s="167"/>
      <c r="GI831" s="167"/>
      <c r="GJ831" s="167"/>
      <c r="GK831" s="167"/>
      <c r="GL831" s="167"/>
      <c r="GM831" s="167"/>
      <c r="GN831" s="167"/>
      <c r="GO831" s="167"/>
      <c r="GP831" s="167"/>
      <c r="GQ831" s="167"/>
      <c r="GR831" s="167"/>
      <c r="GS831" s="167"/>
      <c r="GT831" s="167"/>
      <c r="GU831" s="167"/>
      <c r="GV831" s="167"/>
      <c r="GW831" s="167"/>
      <c r="GX831" s="167"/>
      <c r="GY831" s="167"/>
      <c r="GZ831" s="167"/>
      <c r="HA831" s="167"/>
      <c r="HB831" s="167"/>
      <c r="HC831" s="167"/>
      <c r="HD831" s="167"/>
      <c r="HE831" s="167"/>
      <c r="HF831" s="167"/>
      <c r="HG831" s="167"/>
      <c r="HH831" s="167"/>
      <c r="HI831" s="167"/>
      <c r="HJ831" s="167"/>
      <c r="HK831" s="167"/>
      <c r="HL831" s="167"/>
      <c r="HM831" s="167"/>
      <c r="HN831" s="167"/>
      <c r="HO831" s="167"/>
      <c r="HP831" s="167"/>
      <c r="HQ831" s="167"/>
      <c r="HR831" s="167"/>
      <c r="HS831" s="167"/>
    </row>
    <row r="832" spans="1:227" s="2" customFormat="1" ht="18.75" customHeight="1" x14ac:dyDescent="0.4">
      <c r="A832" s="868" t="s">
        <v>198</v>
      </c>
      <c r="B832" s="868" t="s">
        <v>276</v>
      </c>
      <c r="C832" s="497" t="s">
        <v>322</v>
      </c>
      <c r="D832" s="16" t="s">
        <v>325</v>
      </c>
      <c r="E832" s="941"/>
      <c r="F832" s="178"/>
      <c r="G832" s="177"/>
      <c r="H832" s="179">
        <v>1.298</v>
      </c>
      <c r="I832" s="179"/>
      <c r="J832" s="179"/>
      <c r="K832" s="179">
        <f>SUM(F832:H832)</f>
        <v>1.298</v>
      </c>
      <c r="L832" s="518">
        <f t="shared" si="290"/>
        <v>0</v>
      </c>
      <c r="M832" s="667">
        <f t="shared" si="291"/>
        <v>100</v>
      </c>
      <c r="N832" s="504">
        <f t="shared" si="271"/>
        <v>3</v>
      </c>
      <c r="O832" s="58"/>
      <c r="P832" s="177">
        <v>1.298</v>
      </c>
      <c r="Q832" s="222" t="s">
        <v>42</v>
      </c>
      <c r="R832" s="58"/>
      <c r="S832" s="220" t="s">
        <v>202</v>
      </c>
      <c r="T832" s="220" t="s">
        <v>202</v>
      </c>
      <c r="U832" s="368">
        <v>41.4</v>
      </c>
      <c r="V832" s="58">
        <v>22.9</v>
      </c>
      <c r="W832" s="368">
        <v>41.4</v>
      </c>
      <c r="X832" s="58">
        <v>22.9</v>
      </c>
      <c r="Y832" s="58">
        <v>6.9</v>
      </c>
      <c r="Z832" s="743">
        <v>21093</v>
      </c>
      <c r="AA832" s="234">
        <v>168.59452821133286</v>
      </c>
      <c r="AB832" s="763">
        <f>O832/AA832*1000000/365*1000</f>
        <v>0</v>
      </c>
      <c r="AC832" s="174"/>
      <c r="AD832" s="174"/>
      <c r="AE832" s="364"/>
      <c r="AF832" s="174"/>
      <c r="AG832" s="174"/>
      <c r="AH832" s="175"/>
      <c r="AI832" s="174"/>
      <c r="AJ832" s="174"/>
      <c r="AK832" s="174"/>
      <c r="AL832" s="175"/>
      <c r="AM832" s="179">
        <f>K832</f>
        <v>1.298</v>
      </c>
      <c r="AN832" s="177">
        <v>1.298</v>
      </c>
      <c r="AO832" s="177">
        <v>1.462</v>
      </c>
      <c r="AP832" s="177">
        <v>1.782</v>
      </c>
      <c r="AQ832" s="178">
        <v>2.1720000000000002</v>
      </c>
      <c r="AR832" s="179">
        <f>AN832</f>
        <v>1.298</v>
      </c>
      <c r="AS832" s="177">
        <v>1.55</v>
      </c>
      <c r="AT832" s="179">
        <f>AVERAGE(AS832,AV832)</f>
        <v>1.8165</v>
      </c>
      <c r="AU832" s="179"/>
      <c r="AV832" s="177">
        <v>2.0830000000000002</v>
      </c>
      <c r="AW832" s="177"/>
      <c r="AX832" s="546">
        <v>2.7989999999999999</v>
      </c>
      <c r="AY832" s="831">
        <v>-1.5009999999999999</v>
      </c>
      <c r="AZ832" s="164"/>
      <c r="BA832" s="165"/>
      <c r="BB832" s="167"/>
      <c r="BC832" s="120"/>
      <c r="BD832" s="90"/>
      <c r="BE832" s="90"/>
      <c r="BF832" s="90"/>
      <c r="BG832" s="90"/>
      <c r="BH832" s="90"/>
      <c r="BI832" s="90"/>
      <c r="BJ832" s="90"/>
      <c r="BK832" s="90"/>
      <c r="BL832" s="90"/>
      <c r="BM832" s="167"/>
      <c r="BN832" s="167"/>
      <c r="BO832" s="167"/>
      <c r="BP832" s="167"/>
      <c r="BQ832" s="167"/>
      <c r="BR832" s="167"/>
      <c r="BS832" s="167"/>
      <c r="BT832" s="167"/>
      <c r="BU832" s="167"/>
      <c r="BV832" s="167"/>
      <c r="BW832" s="167"/>
      <c r="BX832" s="167"/>
      <c r="BY832" s="167"/>
      <c r="BZ832" s="167"/>
      <c r="CA832" s="167"/>
      <c r="CB832" s="167"/>
      <c r="CC832" s="167"/>
      <c r="CD832" s="167"/>
      <c r="CE832" s="167"/>
      <c r="CF832" s="167"/>
      <c r="CG832" s="167"/>
      <c r="CH832" s="167"/>
      <c r="CI832" s="167"/>
      <c r="CJ832" s="167"/>
      <c r="CK832" s="167"/>
      <c r="CL832" s="167"/>
      <c r="CM832" s="167"/>
      <c r="CN832" s="167"/>
      <c r="CO832" s="167"/>
      <c r="CP832" s="167"/>
      <c r="CQ832" s="167"/>
      <c r="CR832" s="167"/>
      <c r="CS832" s="167"/>
      <c r="CT832" s="167"/>
      <c r="CU832" s="167"/>
      <c r="CV832" s="167"/>
      <c r="CW832" s="167"/>
      <c r="CX832" s="167"/>
      <c r="CY832" s="167"/>
      <c r="CZ832" s="167"/>
      <c r="DA832" s="167"/>
      <c r="DB832" s="167"/>
      <c r="DC832" s="167"/>
      <c r="DD832" s="167"/>
      <c r="DE832" s="167"/>
      <c r="DF832" s="167"/>
      <c r="DG832" s="167"/>
      <c r="DH832" s="167"/>
      <c r="DI832" s="167"/>
      <c r="DJ832" s="167"/>
      <c r="DK832" s="167"/>
      <c r="DL832" s="167"/>
      <c r="DM832" s="167"/>
      <c r="DN832" s="167"/>
      <c r="DO832" s="167"/>
      <c r="DP832" s="167"/>
      <c r="DQ832" s="167"/>
      <c r="DR832" s="167"/>
      <c r="DS832" s="167"/>
      <c r="DT832" s="167"/>
      <c r="DU832" s="167"/>
      <c r="DV832" s="167"/>
      <c r="DW832" s="167"/>
      <c r="DX832" s="167"/>
      <c r="DY832" s="167"/>
      <c r="DZ832" s="167"/>
      <c r="EA832" s="167"/>
      <c r="EB832" s="167"/>
      <c r="EC832" s="167"/>
      <c r="ED832" s="167"/>
      <c r="EE832" s="167"/>
      <c r="EF832" s="167"/>
      <c r="EG832" s="167"/>
      <c r="EH832" s="167"/>
      <c r="EI832" s="167"/>
      <c r="EJ832" s="167"/>
      <c r="EK832" s="167"/>
      <c r="EL832" s="167"/>
      <c r="EM832" s="167"/>
      <c r="EN832" s="167"/>
      <c r="EO832" s="167"/>
      <c r="EP832" s="167"/>
      <c r="EQ832" s="167"/>
      <c r="ER832" s="167"/>
      <c r="ES832" s="167"/>
      <c r="ET832" s="167"/>
      <c r="EU832" s="167"/>
      <c r="EV832" s="167"/>
      <c r="EW832" s="167"/>
      <c r="EX832" s="167"/>
      <c r="EY832" s="167"/>
      <c r="EZ832" s="167"/>
      <c r="FA832" s="167"/>
      <c r="FB832" s="167"/>
      <c r="FC832" s="167"/>
      <c r="FD832" s="167"/>
      <c r="FE832" s="167"/>
      <c r="FF832" s="167"/>
      <c r="FG832" s="167"/>
      <c r="FH832" s="167"/>
      <c r="FI832" s="167"/>
      <c r="FJ832" s="167"/>
      <c r="FK832" s="167"/>
      <c r="FL832" s="167"/>
      <c r="FM832" s="167"/>
      <c r="FN832" s="167"/>
      <c r="FO832" s="167"/>
      <c r="FP832" s="167"/>
      <c r="FQ832" s="167"/>
      <c r="FR832" s="167"/>
      <c r="FS832" s="167"/>
      <c r="FT832" s="167"/>
      <c r="FU832" s="167"/>
      <c r="FV832" s="167"/>
      <c r="FW832" s="167"/>
      <c r="FX832" s="167"/>
      <c r="FY832" s="167"/>
      <c r="FZ832" s="167"/>
      <c r="GA832" s="167"/>
      <c r="GB832" s="167"/>
      <c r="GC832" s="167"/>
      <c r="GD832" s="167"/>
      <c r="GE832" s="167"/>
      <c r="GF832" s="167"/>
      <c r="GG832" s="167"/>
      <c r="GH832" s="167"/>
      <c r="GI832" s="167"/>
      <c r="GJ832" s="167"/>
      <c r="GK832" s="167"/>
      <c r="GL832" s="167"/>
      <c r="GM832" s="167"/>
      <c r="GN832" s="167"/>
      <c r="GO832" s="167"/>
      <c r="GP832" s="167"/>
      <c r="GQ832" s="167"/>
      <c r="GR832" s="167"/>
      <c r="GS832" s="167"/>
      <c r="GT832" s="167"/>
      <c r="GU832" s="167"/>
      <c r="GV832" s="167"/>
      <c r="GW832" s="167"/>
      <c r="GX832" s="167"/>
      <c r="GY832" s="167"/>
      <c r="GZ832" s="167"/>
      <c r="HA832" s="167"/>
      <c r="HB832" s="167"/>
      <c r="HC832" s="167"/>
      <c r="HD832" s="167"/>
      <c r="HE832" s="167"/>
      <c r="HF832" s="167"/>
      <c r="HG832" s="167"/>
      <c r="HH832" s="167"/>
      <c r="HI832" s="167"/>
      <c r="HJ832" s="167"/>
      <c r="HK832" s="167"/>
      <c r="HL832" s="167"/>
      <c r="HM832" s="167"/>
      <c r="HN832" s="167"/>
      <c r="HO832" s="167"/>
      <c r="HP832" s="167"/>
      <c r="HQ832" s="167"/>
      <c r="HR832" s="167"/>
      <c r="HS832" s="167"/>
    </row>
    <row r="833" spans="1:227" s="2" customFormat="1" ht="18.75" customHeight="1" x14ac:dyDescent="0.4">
      <c r="A833" s="868" t="s">
        <v>198</v>
      </c>
      <c r="B833" s="868" t="s">
        <v>276</v>
      </c>
      <c r="C833" s="497" t="s">
        <v>322</v>
      </c>
      <c r="D833" s="168" t="s">
        <v>326</v>
      </c>
      <c r="E833" s="943"/>
      <c r="F833" s="178"/>
      <c r="G833" s="177"/>
      <c r="H833" s="177"/>
      <c r="I833" s="177"/>
      <c r="J833" s="177"/>
      <c r="K833" s="179">
        <v>0.52200000000000002</v>
      </c>
      <c r="L833" s="518">
        <f t="shared" si="290"/>
        <v>0</v>
      </c>
      <c r="M833" s="667">
        <f t="shared" si="291"/>
        <v>0</v>
      </c>
      <c r="N833" s="504">
        <f t="shared" si="271"/>
        <v>3</v>
      </c>
      <c r="O833" s="58"/>
      <c r="P833" s="177">
        <v>0.52200000000000002</v>
      </c>
      <c r="Q833" s="222" t="s">
        <v>42</v>
      </c>
      <c r="R833" s="58"/>
      <c r="S833" s="220" t="s">
        <v>202</v>
      </c>
      <c r="T833" s="220" t="s">
        <v>202</v>
      </c>
      <c r="U833" s="368">
        <v>41.4</v>
      </c>
      <c r="V833" s="58">
        <v>19.440000000000001</v>
      </c>
      <c r="W833" s="368">
        <v>41.4</v>
      </c>
      <c r="X833" s="58">
        <v>19.440000000000001</v>
      </c>
      <c r="Y833" s="58">
        <v>0.6</v>
      </c>
      <c r="Z833" s="743">
        <v>7537</v>
      </c>
      <c r="AA833" s="234">
        <v>189.74883724311661</v>
      </c>
      <c r="AB833" s="763">
        <f>O833/AA833*1000000/365*1000</f>
        <v>0</v>
      </c>
      <c r="AC833" s="174"/>
      <c r="AD833" s="174"/>
      <c r="AE833" s="364" t="s">
        <v>205</v>
      </c>
      <c r="AF833" s="174" t="s">
        <v>42</v>
      </c>
      <c r="AG833" s="174"/>
      <c r="AH833" s="175"/>
      <c r="AI833" s="174"/>
      <c r="AJ833" s="174"/>
      <c r="AK833" s="174"/>
      <c r="AL833" s="175"/>
      <c r="AM833" s="179">
        <f>K833</f>
        <v>0.52200000000000002</v>
      </c>
      <c r="AN833" s="177">
        <v>0.52200000000000002</v>
      </c>
      <c r="AO833" s="177">
        <v>0.58799999999999997</v>
      </c>
      <c r="AP833" s="177">
        <v>0.71599999999999997</v>
      </c>
      <c r="AQ833" s="178">
        <v>0.873</v>
      </c>
      <c r="AR833" s="179">
        <f>AN833</f>
        <v>0.52200000000000002</v>
      </c>
      <c r="AS833" s="177">
        <v>0.623</v>
      </c>
      <c r="AT833" s="179">
        <f>AVERAGE(AS833,AV833)</f>
        <v>0.73</v>
      </c>
      <c r="AU833" s="179"/>
      <c r="AV833" s="177">
        <v>0.83699999999999997</v>
      </c>
      <c r="AW833" s="177"/>
      <c r="AX833" s="546">
        <v>1.125</v>
      </c>
      <c r="AY833" s="831">
        <v>-0.60299999999999998</v>
      </c>
      <c r="AZ833" s="164"/>
      <c r="BA833" s="165"/>
      <c r="BB833" s="167"/>
      <c r="BC833" s="120"/>
      <c r="BD833" s="90"/>
      <c r="BE833" s="90"/>
      <c r="BF833" s="90"/>
      <c r="BG833" s="90"/>
      <c r="BH833" s="90"/>
      <c r="BI833" s="90"/>
      <c r="BJ833" s="90"/>
      <c r="BK833" s="90"/>
      <c r="BL833" s="90"/>
      <c r="BM833" s="167"/>
      <c r="BN833" s="167"/>
      <c r="BO833" s="167"/>
      <c r="BP833" s="167"/>
      <c r="BQ833" s="167"/>
      <c r="BR833" s="167"/>
      <c r="BS833" s="167"/>
      <c r="BT833" s="167"/>
      <c r="BU833" s="167"/>
      <c r="BV833" s="167"/>
      <c r="BW833" s="167"/>
      <c r="BX833" s="167"/>
      <c r="BY833" s="167"/>
      <c r="BZ833" s="167"/>
      <c r="CA833" s="167"/>
      <c r="CB833" s="167"/>
      <c r="CC833" s="167"/>
      <c r="CD833" s="167"/>
      <c r="CE833" s="167"/>
      <c r="CF833" s="167"/>
      <c r="CG833" s="167"/>
      <c r="CH833" s="167"/>
      <c r="CI833" s="167"/>
      <c r="CJ833" s="167"/>
      <c r="CK833" s="167"/>
      <c r="CL833" s="167"/>
      <c r="CM833" s="167"/>
      <c r="CN833" s="167"/>
      <c r="CO833" s="167"/>
      <c r="CP833" s="167"/>
      <c r="CQ833" s="167"/>
      <c r="CR833" s="167"/>
      <c r="CS833" s="167"/>
      <c r="CT833" s="167"/>
      <c r="CU833" s="167"/>
      <c r="CV833" s="167"/>
      <c r="CW833" s="167"/>
      <c r="CX833" s="167"/>
      <c r="CY833" s="167"/>
      <c r="CZ833" s="167"/>
      <c r="DA833" s="167"/>
      <c r="DB833" s="167"/>
      <c r="DC833" s="167"/>
      <c r="DD833" s="167"/>
      <c r="DE833" s="167"/>
      <c r="DF833" s="167"/>
      <c r="DG833" s="167"/>
      <c r="DH833" s="167"/>
      <c r="DI833" s="167"/>
      <c r="DJ833" s="167"/>
      <c r="DK833" s="167"/>
      <c r="DL833" s="167"/>
      <c r="DM833" s="167"/>
      <c r="DN833" s="167"/>
      <c r="DO833" s="167"/>
      <c r="DP833" s="167"/>
      <c r="DQ833" s="167"/>
      <c r="DR833" s="167"/>
      <c r="DS833" s="167"/>
      <c r="DT833" s="167"/>
      <c r="DU833" s="167"/>
      <c r="DV833" s="167"/>
      <c r="DW833" s="167"/>
      <c r="DX833" s="167"/>
      <c r="DY833" s="167"/>
      <c r="DZ833" s="167"/>
      <c r="EA833" s="167"/>
      <c r="EB833" s="167"/>
      <c r="EC833" s="167"/>
      <c r="ED833" s="167"/>
      <c r="EE833" s="167"/>
      <c r="EF833" s="167"/>
      <c r="EG833" s="167"/>
      <c r="EH833" s="167"/>
      <c r="EI833" s="167"/>
      <c r="EJ833" s="167"/>
      <c r="EK833" s="167"/>
      <c r="EL833" s="167"/>
      <c r="EM833" s="167"/>
      <c r="EN833" s="167"/>
      <c r="EO833" s="167"/>
      <c r="EP833" s="167"/>
      <c r="EQ833" s="167"/>
      <c r="ER833" s="167"/>
      <c r="ES833" s="167"/>
      <c r="ET833" s="167"/>
      <c r="EU833" s="167"/>
      <c r="EV833" s="167"/>
      <c r="EW833" s="167"/>
      <c r="EX833" s="167"/>
      <c r="EY833" s="167"/>
      <c r="EZ833" s="167"/>
      <c r="FA833" s="167"/>
      <c r="FB833" s="167"/>
      <c r="FC833" s="167"/>
      <c r="FD833" s="167"/>
      <c r="FE833" s="167"/>
      <c r="FF833" s="167"/>
      <c r="FG833" s="167"/>
      <c r="FH833" s="167"/>
      <c r="FI833" s="167"/>
      <c r="FJ833" s="167"/>
      <c r="FK833" s="167"/>
      <c r="FL833" s="167"/>
      <c r="FM833" s="167"/>
      <c r="FN833" s="167"/>
      <c r="FO833" s="167"/>
      <c r="FP833" s="167"/>
      <c r="FQ833" s="167"/>
      <c r="FR833" s="167"/>
      <c r="FS833" s="167"/>
      <c r="FT833" s="167"/>
      <c r="FU833" s="167"/>
      <c r="FV833" s="167"/>
      <c r="FW833" s="167"/>
      <c r="FX833" s="167"/>
      <c r="FY833" s="167"/>
      <c r="FZ833" s="167"/>
      <c r="GA833" s="167"/>
      <c r="GB833" s="167"/>
      <c r="GC833" s="167"/>
      <c r="GD833" s="167"/>
      <c r="GE833" s="167"/>
      <c r="GF833" s="167"/>
      <c r="GG833" s="167"/>
      <c r="GH833" s="167"/>
      <c r="GI833" s="167"/>
      <c r="GJ833" s="167"/>
      <c r="GK833" s="167"/>
      <c r="GL833" s="167"/>
      <c r="GM833" s="167"/>
      <c r="GN833" s="167"/>
      <c r="GO833" s="167"/>
      <c r="GP833" s="167"/>
      <c r="GQ833" s="167"/>
      <c r="GR833" s="167"/>
      <c r="GS833" s="167"/>
      <c r="GT833" s="167"/>
      <c r="GU833" s="167"/>
      <c r="GV833" s="167"/>
      <c r="GW833" s="167"/>
      <c r="GX833" s="167"/>
      <c r="GY833" s="167"/>
      <c r="GZ833" s="167"/>
      <c r="HA833" s="167"/>
      <c r="HB833" s="167"/>
      <c r="HC833" s="167"/>
      <c r="HD833" s="167"/>
      <c r="HE833" s="167"/>
      <c r="HF833" s="167"/>
      <c r="HG833" s="167"/>
      <c r="HH833" s="167"/>
      <c r="HI833" s="167"/>
      <c r="HJ833" s="167"/>
      <c r="HK833" s="167"/>
      <c r="HL833" s="167"/>
      <c r="HM833" s="167"/>
      <c r="HN833" s="167"/>
      <c r="HO833" s="167"/>
      <c r="HP833" s="167"/>
      <c r="HQ833" s="167"/>
      <c r="HR833" s="167"/>
      <c r="HS833" s="167"/>
    </row>
    <row r="834" spans="1:227" s="2" customFormat="1" ht="18.75" customHeight="1" x14ac:dyDescent="0.4">
      <c r="A834" s="868" t="s">
        <v>38</v>
      </c>
      <c r="B834" s="868" t="s">
        <v>152</v>
      </c>
      <c r="C834" s="497" t="s">
        <v>190</v>
      </c>
      <c r="D834" s="16" t="s">
        <v>194</v>
      </c>
      <c r="E834" s="941"/>
      <c r="F834" s="178">
        <v>3.0000000000000001E-3</v>
      </c>
      <c r="G834" s="177">
        <v>0.21</v>
      </c>
      <c r="H834" s="177"/>
      <c r="I834" s="177"/>
      <c r="J834" s="177"/>
      <c r="K834" s="177">
        <v>0.29114022109325344</v>
      </c>
      <c r="L834" s="518">
        <f t="shared" si="290"/>
        <v>1.0304313120099911</v>
      </c>
      <c r="M834" s="667">
        <f t="shared" si="291"/>
        <v>72.130191840699368</v>
      </c>
      <c r="N834" s="504">
        <f t="shared" ref="N834:N897" si="292">IF(OR(K834="",NOT(ISNUMBER(K834))),1,IF(P834=0,1,IF(P834&gt;K834,2,IF(AT834&gt;K834,3,IF(AU834&gt;K834,4,5)))))</f>
        <v>2</v>
      </c>
      <c r="O834" s="510"/>
      <c r="P834" s="694">
        <f>[1]JH_2015!L124/1000000</f>
        <v>0.32944000000000001</v>
      </c>
      <c r="Q834" s="699"/>
      <c r="R834" s="708" t="s">
        <v>42</v>
      </c>
      <c r="S834" s="716">
        <f t="shared" ref="S834:S844" si="293">+T834/P834</f>
        <v>0.18950339970859639</v>
      </c>
      <c r="T834" s="708">
        <f>[1]JH_2015!V124/1000000</f>
        <v>6.2429999999999999E-2</v>
      </c>
      <c r="U834" s="58"/>
      <c r="V834" s="58">
        <v>65.900000000000006</v>
      </c>
      <c r="W834" s="58"/>
      <c r="X834" s="58"/>
      <c r="Y834" s="58"/>
      <c r="Z834" s="743">
        <v>3617</v>
      </c>
      <c r="AA834" s="755">
        <f t="shared" ref="AA834:AA844" si="294">P834/Z834*1000000/365*1000</f>
        <v>249.53700372290666</v>
      </c>
      <c r="AB834" s="174"/>
      <c r="AC834" s="174"/>
      <c r="AD834" s="364"/>
      <c r="AE834" s="174"/>
      <c r="AF834" s="174"/>
      <c r="AG834" s="174"/>
      <c r="AH834" s="786">
        <f t="shared" ref="AH834:AH844" si="295">K834</f>
        <v>0.29114022109325344</v>
      </c>
      <c r="AI834" s="708"/>
      <c r="AJ834" s="708"/>
      <c r="AK834" s="708"/>
      <c r="AL834" s="792"/>
      <c r="AM834" s="177">
        <f t="shared" ref="AM834:AM840" si="296">P834</f>
        <v>0.32944000000000001</v>
      </c>
      <c r="AN834" s="179">
        <v>0.26</v>
      </c>
      <c r="AO834" s="177">
        <f t="shared" ref="AO834:AO840" si="297">AVERAGE(AN834,AP834)</f>
        <v>0.28000000000000003</v>
      </c>
      <c r="AP834" s="179">
        <v>0.3</v>
      </c>
      <c r="AQ834" s="178">
        <f t="shared" ref="AQ834:AQ844" si="298">AM834</f>
        <v>0.32944000000000001</v>
      </c>
      <c r="AR834" s="179">
        <v>0.28000000000000003</v>
      </c>
      <c r="AS834" s="177">
        <f t="shared" ref="AS834:AS844" si="299">AVERAGE(AR834,AT834)</f>
        <v>0.30400000000000005</v>
      </c>
      <c r="AT834" s="177">
        <v>0.32800000000000001</v>
      </c>
      <c r="AU834" s="177"/>
      <c r="AV834" s="179">
        <v>0.34399999999999997</v>
      </c>
      <c r="AW834" s="179"/>
      <c r="AX834" s="547">
        <v>-0.13100000000000001</v>
      </c>
      <c r="AY834" s="119"/>
      <c r="AZ834" s="118"/>
      <c r="BA834" s="118"/>
      <c r="BB834" s="118"/>
      <c r="BC834" s="19" t="s">
        <v>194</v>
      </c>
      <c r="BD834" s="19" t="s">
        <v>194</v>
      </c>
      <c r="BE834" s="90"/>
      <c r="BF834" s="90"/>
      <c r="BG834" s="90"/>
      <c r="BH834" s="90"/>
      <c r="BI834" s="90"/>
      <c r="BJ834" s="90"/>
      <c r="BK834" s="90"/>
      <c r="BL834" s="90"/>
      <c r="BM834" s="90"/>
      <c r="BN834" s="90"/>
      <c r="BO834" s="90"/>
      <c r="BP834" s="90"/>
      <c r="BQ834" s="90"/>
      <c r="BR834" s="90"/>
      <c r="BS834" s="90"/>
      <c r="BT834" s="90"/>
      <c r="BU834" s="90"/>
      <c r="BV834" s="90"/>
      <c r="BW834" s="90"/>
      <c r="BX834" s="90"/>
      <c r="BY834" s="90"/>
      <c r="BZ834" s="90"/>
      <c r="CA834" s="90"/>
      <c r="CB834" s="90"/>
      <c r="CC834" s="90"/>
      <c r="CD834" s="90"/>
      <c r="CE834" s="90"/>
      <c r="CF834" s="90"/>
      <c r="CG834" s="90"/>
      <c r="CH834" s="90"/>
      <c r="CI834" s="90"/>
      <c r="CJ834" s="90"/>
      <c r="CK834" s="90"/>
      <c r="CL834" s="90"/>
      <c r="CM834" s="90"/>
      <c r="CN834" s="90"/>
      <c r="CO834" s="90"/>
      <c r="CP834" s="90"/>
      <c r="CQ834" s="90"/>
      <c r="CR834" s="90"/>
      <c r="CS834" s="90"/>
      <c r="CT834" s="90"/>
      <c r="CU834" s="90"/>
      <c r="CV834" s="90"/>
      <c r="CW834" s="90"/>
      <c r="CX834" s="90"/>
      <c r="CY834" s="90"/>
      <c r="CZ834" s="90"/>
      <c r="DA834" s="90"/>
      <c r="DB834" s="90"/>
      <c r="DC834" s="90"/>
      <c r="DD834" s="90"/>
      <c r="DE834" s="90"/>
      <c r="DF834" s="90"/>
      <c r="DG834" s="90"/>
      <c r="DH834" s="90"/>
      <c r="DI834" s="90"/>
      <c r="DJ834" s="90"/>
      <c r="DK834" s="90"/>
      <c r="DL834" s="90"/>
      <c r="DM834" s="90"/>
      <c r="DN834" s="90"/>
      <c r="DO834" s="90"/>
      <c r="DP834" s="90"/>
      <c r="DQ834" s="90"/>
      <c r="DR834" s="90"/>
      <c r="DS834" s="90"/>
      <c r="DT834" s="90"/>
      <c r="DU834" s="90"/>
      <c r="DV834" s="90"/>
      <c r="DW834" s="90"/>
      <c r="DX834" s="90"/>
      <c r="DY834" s="90"/>
      <c r="DZ834" s="90"/>
      <c r="EA834" s="90"/>
      <c r="EB834" s="90"/>
      <c r="EC834" s="90"/>
      <c r="ED834" s="90"/>
      <c r="EE834" s="90"/>
      <c r="EF834" s="90"/>
      <c r="EG834" s="90"/>
      <c r="EH834" s="90"/>
      <c r="EI834" s="90"/>
      <c r="EJ834" s="90"/>
      <c r="EK834" s="90"/>
      <c r="EL834" s="90"/>
      <c r="EM834" s="90"/>
      <c r="EN834" s="90"/>
      <c r="EO834" s="90"/>
      <c r="EP834" s="90"/>
      <c r="EQ834" s="90"/>
      <c r="ER834" s="90"/>
      <c r="ES834" s="90"/>
      <c r="ET834" s="90"/>
      <c r="EU834" s="90"/>
      <c r="EV834" s="90"/>
      <c r="EW834" s="90"/>
      <c r="EX834" s="90"/>
      <c r="EY834" s="90"/>
      <c r="EZ834" s="90"/>
      <c r="FA834" s="90"/>
      <c r="FB834" s="90"/>
      <c r="FC834" s="90"/>
      <c r="FD834" s="90"/>
      <c r="FE834" s="90"/>
      <c r="FF834" s="90"/>
      <c r="FG834" s="90"/>
      <c r="FH834" s="90"/>
      <c r="FI834" s="90"/>
      <c r="FJ834" s="90"/>
      <c r="FK834" s="90"/>
      <c r="FL834" s="90"/>
      <c r="FM834" s="90"/>
      <c r="FN834" s="90"/>
      <c r="FO834" s="90"/>
      <c r="FP834" s="90"/>
      <c r="FQ834" s="90"/>
      <c r="FR834" s="90"/>
      <c r="FS834" s="90"/>
      <c r="FT834" s="90"/>
      <c r="FU834" s="90"/>
      <c r="FV834" s="90"/>
      <c r="FW834" s="90"/>
      <c r="FX834" s="90"/>
      <c r="FY834" s="90"/>
      <c r="FZ834" s="90"/>
      <c r="GA834" s="90"/>
      <c r="GB834" s="90"/>
      <c r="GC834" s="90"/>
      <c r="GD834" s="90"/>
      <c r="GE834" s="90"/>
      <c r="GF834" s="90"/>
      <c r="GG834" s="90"/>
      <c r="GH834" s="90"/>
      <c r="GI834" s="90"/>
      <c r="GJ834" s="90"/>
      <c r="GK834" s="90"/>
      <c r="GL834" s="90"/>
      <c r="GM834" s="90"/>
      <c r="GN834" s="90"/>
      <c r="GO834" s="90"/>
      <c r="GP834" s="90"/>
      <c r="GQ834" s="90"/>
      <c r="GR834" s="90"/>
      <c r="GS834" s="90"/>
      <c r="GT834" s="90"/>
      <c r="GU834" s="90"/>
      <c r="GV834" s="90"/>
      <c r="GW834" s="90"/>
      <c r="GX834" s="90"/>
      <c r="GY834" s="90"/>
      <c r="GZ834" s="90"/>
      <c r="HA834" s="90"/>
      <c r="HB834" s="90"/>
      <c r="HC834" s="90"/>
      <c r="HD834" s="90"/>
      <c r="HE834" s="90"/>
      <c r="HF834" s="90"/>
      <c r="HG834" s="90"/>
      <c r="HH834" s="90"/>
      <c r="HI834" s="90"/>
      <c r="HJ834" s="90"/>
      <c r="HK834" s="90"/>
      <c r="HL834" s="90"/>
      <c r="HM834" s="90"/>
      <c r="HN834" s="90"/>
      <c r="HO834" s="90"/>
      <c r="HP834" s="90"/>
      <c r="HQ834" s="90"/>
      <c r="HR834" s="90"/>
      <c r="HS834" s="90"/>
    </row>
    <row r="835" spans="1:227" s="2" customFormat="1" ht="18.75" customHeight="1" x14ac:dyDescent="0.4">
      <c r="A835" s="868" t="s">
        <v>38</v>
      </c>
      <c r="B835" s="868" t="s">
        <v>152</v>
      </c>
      <c r="C835" s="497" t="s">
        <v>190</v>
      </c>
      <c r="D835" s="16" t="s">
        <v>195</v>
      </c>
      <c r="E835" s="941"/>
      <c r="F835" s="178">
        <v>1.9E-2</v>
      </c>
      <c r="G835" s="177">
        <v>2.657</v>
      </c>
      <c r="H835" s="177"/>
      <c r="I835" s="177"/>
      <c r="J835" s="177"/>
      <c r="K835" s="177">
        <v>2.96008671688144</v>
      </c>
      <c r="L835" s="518">
        <f>F835/(F835+G835)*100</f>
        <v>0.71001494768310902</v>
      </c>
      <c r="M835" s="667">
        <f>G835/(F835+G835)*100</f>
        <v>99.289985052316894</v>
      </c>
      <c r="N835" s="504">
        <f t="shared" si="292"/>
        <v>2</v>
      </c>
      <c r="O835" s="510"/>
      <c r="P835" s="694">
        <f>[1]JH_2015!L125/1000000</f>
        <v>3.3494890000000002</v>
      </c>
      <c r="Q835" s="699"/>
      <c r="R835" s="708" t="s">
        <v>42</v>
      </c>
      <c r="S835" s="716">
        <f t="shared" si="293"/>
        <v>0.18403404220763225</v>
      </c>
      <c r="T835" s="708">
        <f>[1]JH_2015!V125/1000000</f>
        <v>0.61641999999999997</v>
      </c>
      <c r="U835" s="58">
        <v>95.24</v>
      </c>
      <c r="V835" s="58">
        <v>73.900000000000006</v>
      </c>
      <c r="W835" s="58"/>
      <c r="X835" s="58"/>
      <c r="Y835" s="58"/>
      <c r="Z835" s="743">
        <v>39659</v>
      </c>
      <c r="AA835" s="755">
        <f t="shared" si="294"/>
        <v>231.38965157419054</v>
      </c>
      <c r="AB835" s="174"/>
      <c r="AC835" s="174"/>
      <c r="AD835" s="364"/>
      <c r="AE835" s="174"/>
      <c r="AF835" s="174"/>
      <c r="AG835" s="174"/>
      <c r="AH835" s="786">
        <f t="shared" si="295"/>
        <v>2.96008671688144</v>
      </c>
      <c r="AI835" s="708"/>
      <c r="AJ835" s="708"/>
      <c r="AK835" s="708"/>
      <c r="AL835" s="792"/>
      <c r="AM835" s="177">
        <f t="shared" si="296"/>
        <v>3.3494890000000002</v>
      </c>
      <c r="AN835" s="177">
        <v>3.3</v>
      </c>
      <c r="AO835" s="177">
        <f t="shared" si="297"/>
        <v>3.6204999999999998</v>
      </c>
      <c r="AP835" s="177">
        <v>3.9409999999999998</v>
      </c>
      <c r="AQ835" s="178">
        <f t="shared" si="298"/>
        <v>3.3494890000000002</v>
      </c>
      <c r="AR835" s="177">
        <v>4.1219999999999999</v>
      </c>
      <c r="AS835" s="177">
        <f t="shared" si="299"/>
        <v>4.76</v>
      </c>
      <c r="AT835" s="177">
        <v>5.3979999999999997</v>
      </c>
      <c r="AU835" s="177"/>
      <c r="AV835" s="177">
        <v>5.6319999999999997</v>
      </c>
      <c r="AW835" s="177"/>
      <c r="AX835" s="821">
        <v>-2.9569999999999999</v>
      </c>
      <c r="AY835" s="119"/>
      <c r="AZ835" s="118"/>
      <c r="BA835" s="118"/>
      <c r="BB835" s="118"/>
      <c r="BC835" s="1469" t="s">
        <v>1790</v>
      </c>
      <c r="BD835" s="1469" t="s">
        <v>1791</v>
      </c>
      <c r="BE835" s="90"/>
      <c r="BF835" s="90"/>
      <c r="BG835" s="90"/>
      <c r="BH835" s="90"/>
      <c r="BI835" s="90"/>
      <c r="BJ835" s="90"/>
      <c r="BK835" s="90"/>
      <c r="BL835" s="90"/>
      <c r="BM835" s="90"/>
      <c r="BN835" s="90"/>
      <c r="BO835" s="90"/>
      <c r="BP835" s="90"/>
      <c r="BQ835" s="90"/>
      <c r="BR835" s="90"/>
      <c r="BS835" s="90"/>
      <c r="BT835" s="90"/>
      <c r="BU835" s="90"/>
      <c r="BV835" s="90"/>
      <c r="BW835" s="90"/>
      <c r="BX835" s="90"/>
      <c r="BY835" s="90"/>
      <c r="BZ835" s="90"/>
      <c r="CA835" s="90"/>
      <c r="CB835" s="90"/>
      <c r="CC835" s="90"/>
      <c r="CD835" s="90"/>
      <c r="CE835" s="90"/>
      <c r="CF835" s="90"/>
      <c r="CG835" s="90"/>
      <c r="CH835" s="90"/>
      <c r="CI835" s="90"/>
      <c r="CJ835" s="90"/>
      <c r="CK835" s="90"/>
      <c r="CL835" s="90"/>
      <c r="CM835" s="90"/>
      <c r="CN835" s="90"/>
      <c r="CO835" s="90"/>
      <c r="CP835" s="90"/>
      <c r="CQ835" s="90"/>
      <c r="CR835" s="90"/>
      <c r="CS835" s="90"/>
      <c r="CT835" s="90"/>
      <c r="CU835" s="90"/>
      <c r="CV835" s="90"/>
      <c r="CW835" s="90"/>
      <c r="CX835" s="90"/>
      <c r="CY835" s="90"/>
      <c r="CZ835" s="90"/>
      <c r="DA835" s="90"/>
      <c r="DB835" s="90"/>
      <c r="DC835" s="90"/>
      <c r="DD835" s="90"/>
      <c r="DE835" s="90"/>
      <c r="DF835" s="90"/>
      <c r="DG835" s="90"/>
      <c r="DH835" s="90"/>
      <c r="DI835" s="90"/>
      <c r="DJ835" s="90"/>
      <c r="DK835" s="90"/>
      <c r="DL835" s="90"/>
      <c r="DM835" s="90"/>
      <c r="DN835" s="90"/>
      <c r="DO835" s="90"/>
      <c r="DP835" s="90"/>
      <c r="DQ835" s="90"/>
      <c r="DR835" s="90"/>
      <c r="DS835" s="90"/>
      <c r="DT835" s="90"/>
      <c r="DU835" s="90"/>
      <c r="DV835" s="90"/>
      <c r="DW835" s="90"/>
      <c r="DX835" s="90"/>
      <c r="DY835" s="90"/>
      <c r="DZ835" s="90"/>
      <c r="EA835" s="90"/>
      <c r="EB835" s="90"/>
      <c r="EC835" s="90"/>
      <c r="ED835" s="90"/>
      <c r="EE835" s="90"/>
      <c r="EF835" s="90"/>
      <c r="EG835" s="90"/>
      <c r="EH835" s="90"/>
      <c r="EI835" s="90"/>
      <c r="EJ835" s="90"/>
      <c r="EK835" s="90"/>
      <c r="EL835" s="90"/>
      <c r="EM835" s="90"/>
      <c r="EN835" s="90"/>
      <c r="EO835" s="90"/>
      <c r="EP835" s="90"/>
      <c r="EQ835" s="90"/>
      <c r="ER835" s="90"/>
      <c r="ES835" s="90"/>
      <c r="ET835" s="90"/>
      <c r="EU835" s="90"/>
      <c r="EV835" s="90"/>
      <c r="EW835" s="90"/>
      <c r="EX835" s="90"/>
      <c r="EY835" s="90"/>
      <c r="EZ835" s="90"/>
      <c r="FA835" s="90"/>
      <c r="FB835" s="90"/>
      <c r="FC835" s="90"/>
      <c r="FD835" s="90"/>
      <c r="FE835" s="90"/>
      <c r="FF835" s="90"/>
      <c r="FG835" s="90"/>
      <c r="FH835" s="90"/>
      <c r="FI835" s="90"/>
      <c r="FJ835" s="90"/>
      <c r="FK835" s="90"/>
      <c r="FL835" s="90"/>
      <c r="FM835" s="90"/>
      <c r="FN835" s="90"/>
      <c r="FO835" s="90"/>
      <c r="FP835" s="90"/>
      <c r="FQ835" s="90"/>
      <c r="FR835" s="90"/>
      <c r="FS835" s="90"/>
      <c r="FT835" s="90"/>
      <c r="FU835" s="90"/>
      <c r="FV835" s="90"/>
      <c r="FW835" s="90"/>
      <c r="FX835" s="90"/>
      <c r="FY835" s="90"/>
      <c r="FZ835" s="90"/>
      <c r="GA835" s="90"/>
      <c r="GB835" s="90"/>
      <c r="GC835" s="90"/>
      <c r="GD835" s="90"/>
      <c r="GE835" s="90"/>
      <c r="GF835" s="90"/>
      <c r="GG835" s="90"/>
      <c r="GH835" s="90"/>
      <c r="GI835" s="90"/>
      <c r="GJ835" s="90"/>
      <c r="GK835" s="90"/>
      <c r="GL835" s="90"/>
      <c r="GM835" s="90"/>
      <c r="GN835" s="90"/>
      <c r="GO835" s="90"/>
      <c r="GP835" s="90"/>
      <c r="GQ835" s="90"/>
      <c r="GR835" s="90"/>
      <c r="GS835" s="90"/>
      <c r="GT835" s="90"/>
      <c r="GU835" s="90"/>
      <c r="GV835" s="90"/>
      <c r="GW835" s="90"/>
      <c r="GX835" s="90"/>
      <c r="GY835" s="90"/>
      <c r="GZ835" s="90"/>
      <c r="HA835" s="90"/>
      <c r="HB835" s="90"/>
      <c r="HC835" s="90"/>
      <c r="HD835" s="90"/>
      <c r="HE835" s="90"/>
      <c r="HF835" s="90"/>
      <c r="HG835" s="90"/>
      <c r="HH835" s="90"/>
      <c r="HI835" s="90"/>
      <c r="HJ835" s="90"/>
      <c r="HK835" s="90"/>
      <c r="HL835" s="90"/>
      <c r="HM835" s="90"/>
      <c r="HN835" s="90"/>
      <c r="HO835" s="90"/>
      <c r="HP835" s="90"/>
      <c r="HQ835" s="90"/>
      <c r="HR835" s="90"/>
      <c r="HS835" s="90"/>
    </row>
    <row r="836" spans="1:227" s="2" customFormat="1" ht="18.75" customHeight="1" x14ac:dyDescent="0.4">
      <c r="A836" s="868" t="s">
        <v>38</v>
      </c>
      <c r="B836" s="868" t="s">
        <v>152</v>
      </c>
      <c r="C836" s="497" t="s">
        <v>190</v>
      </c>
      <c r="D836" s="16" t="s">
        <v>192</v>
      </c>
      <c r="E836" s="941"/>
      <c r="F836" s="219"/>
      <c r="G836" s="124">
        <v>0.26400000000000001</v>
      </c>
      <c r="H836" s="124"/>
      <c r="I836" s="124"/>
      <c r="J836" s="124"/>
      <c r="K836" s="177">
        <v>0.32471537675065654</v>
      </c>
      <c r="L836" s="518">
        <f t="shared" ref="L836:L847" si="300">IF(K836&gt;0,IF(ISNUMBER(F836),F836,0)/K836*100,"")</f>
        <v>0</v>
      </c>
      <c r="M836" s="667">
        <v>100</v>
      </c>
      <c r="N836" s="504">
        <f t="shared" si="292"/>
        <v>2</v>
      </c>
      <c r="O836" s="510"/>
      <c r="P836" s="694">
        <f>[1]JH_2015!L122/1000000</f>
        <v>0.36743199999999998</v>
      </c>
      <c r="Q836" s="699"/>
      <c r="R836" s="708" t="s">
        <v>42</v>
      </c>
      <c r="S836" s="716">
        <f t="shared" si="293"/>
        <v>9.3173702889242094E-2</v>
      </c>
      <c r="T836" s="708">
        <f>[1]JH_2015!V122/1000000</f>
        <v>3.4235000000000002E-2</v>
      </c>
      <c r="U836" s="58"/>
      <c r="V836" s="58"/>
      <c r="W836" s="58"/>
      <c r="X836" s="58"/>
      <c r="Y836" s="58"/>
      <c r="Z836" s="743">
        <v>1140</v>
      </c>
      <c r="AA836" s="755">
        <f t="shared" si="294"/>
        <v>883.03773131458763</v>
      </c>
      <c r="AB836" s="174"/>
      <c r="AC836" s="174"/>
      <c r="AD836" s="364"/>
      <c r="AE836" s="174"/>
      <c r="AF836" s="174"/>
      <c r="AG836" s="174"/>
      <c r="AH836" s="786">
        <f t="shared" si="295"/>
        <v>0.32471537675065654</v>
      </c>
      <c r="AI836" s="708"/>
      <c r="AJ836" s="708"/>
      <c r="AK836" s="708"/>
      <c r="AL836" s="792"/>
      <c r="AM836" s="177">
        <f t="shared" si="296"/>
        <v>0.36743199999999998</v>
      </c>
      <c r="AN836" s="177">
        <v>0.30499999999999999</v>
      </c>
      <c r="AO836" s="177">
        <f t="shared" si="297"/>
        <v>0.32450000000000001</v>
      </c>
      <c r="AP836" s="177">
        <v>0.34399999999999997</v>
      </c>
      <c r="AQ836" s="178">
        <f t="shared" si="298"/>
        <v>0.36743199999999998</v>
      </c>
      <c r="AR836" s="177">
        <v>0.33</v>
      </c>
      <c r="AS836" s="177">
        <f t="shared" si="299"/>
        <v>0.35599999999999998</v>
      </c>
      <c r="AT836" s="177">
        <v>0.38200000000000001</v>
      </c>
      <c r="AU836" s="177"/>
      <c r="AV836" s="177">
        <v>0.39100000000000001</v>
      </c>
      <c r="AW836" s="177"/>
      <c r="AX836" s="821">
        <v>-0.127</v>
      </c>
      <c r="AY836" s="145"/>
      <c r="AZ836" s="142"/>
      <c r="BA836" s="118"/>
      <c r="BB836" s="118"/>
      <c r="BC836" s="19" t="s">
        <v>192</v>
      </c>
      <c r="BD836" s="19" t="s">
        <v>192</v>
      </c>
      <c r="BE836" s="90"/>
      <c r="BF836" s="90"/>
      <c r="BG836" s="90"/>
      <c r="BH836" s="90"/>
      <c r="BI836" s="90"/>
      <c r="BJ836" s="90"/>
      <c r="BK836" s="90"/>
      <c r="BL836" s="90"/>
      <c r="BM836" s="90"/>
      <c r="BN836" s="90"/>
      <c r="BO836" s="90"/>
      <c r="BP836" s="90"/>
      <c r="BQ836" s="90"/>
      <c r="BR836" s="90"/>
      <c r="BS836" s="90"/>
      <c r="BT836" s="90"/>
      <c r="BU836" s="90"/>
      <c r="BV836" s="90"/>
      <c r="BW836" s="90"/>
      <c r="BX836" s="90"/>
      <c r="BY836" s="90"/>
      <c r="BZ836" s="90"/>
      <c r="CA836" s="90"/>
      <c r="CB836" s="90"/>
      <c r="CC836" s="90"/>
      <c r="CD836" s="90"/>
      <c r="CE836" s="90"/>
      <c r="CF836" s="90"/>
      <c r="CG836" s="90"/>
      <c r="CH836" s="90"/>
      <c r="CI836" s="90"/>
      <c r="CJ836" s="90"/>
      <c r="CK836" s="90"/>
      <c r="CL836" s="90"/>
      <c r="CM836" s="90"/>
      <c r="CN836" s="90"/>
      <c r="CO836" s="90"/>
      <c r="CP836" s="90"/>
      <c r="CQ836" s="90"/>
      <c r="CR836" s="90"/>
      <c r="CS836" s="90"/>
      <c r="CT836" s="90"/>
      <c r="CU836" s="90"/>
      <c r="CV836" s="90"/>
      <c r="CW836" s="90"/>
      <c r="CX836" s="90"/>
      <c r="CY836" s="90"/>
      <c r="CZ836" s="90"/>
      <c r="DA836" s="90"/>
      <c r="DB836" s="90"/>
      <c r="DC836" s="90"/>
      <c r="DD836" s="90"/>
      <c r="DE836" s="90"/>
      <c r="DF836" s="90"/>
      <c r="DG836" s="90"/>
      <c r="DH836" s="90"/>
      <c r="DI836" s="90"/>
      <c r="DJ836" s="90"/>
      <c r="DK836" s="90"/>
      <c r="DL836" s="90"/>
      <c r="DM836" s="90"/>
      <c r="DN836" s="90"/>
      <c r="DO836" s="90"/>
      <c r="DP836" s="90"/>
      <c r="DQ836" s="90"/>
      <c r="DR836" s="90"/>
      <c r="DS836" s="90"/>
      <c r="DT836" s="90"/>
      <c r="DU836" s="90"/>
      <c r="DV836" s="90"/>
      <c r="DW836" s="90"/>
      <c r="DX836" s="90"/>
      <c r="DY836" s="90"/>
      <c r="DZ836" s="90"/>
      <c r="EA836" s="90"/>
      <c r="EB836" s="90"/>
      <c r="EC836" s="90"/>
      <c r="ED836" s="90"/>
      <c r="EE836" s="90"/>
      <c r="EF836" s="90"/>
      <c r="EG836" s="90"/>
      <c r="EH836" s="90"/>
      <c r="EI836" s="90"/>
      <c r="EJ836" s="90"/>
      <c r="EK836" s="90"/>
      <c r="EL836" s="90"/>
      <c r="EM836" s="90"/>
      <c r="EN836" s="90"/>
      <c r="EO836" s="90"/>
      <c r="EP836" s="90"/>
      <c r="EQ836" s="90"/>
      <c r="ER836" s="90"/>
      <c r="ES836" s="90"/>
      <c r="ET836" s="90"/>
      <c r="EU836" s="90"/>
      <c r="EV836" s="90"/>
      <c r="EW836" s="90"/>
      <c r="EX836" s="90"/>
      <c r="EY836" s="90"/>
      <c r="EZ836" s="90"/>
      <c r="FA836" s="90"/>
      <c r="FB836" s="90"/>
      <c r="FC836" s="90"/>
      <c r="FD836" s="90"/>
      <c r="FE836" s="90"/>
      <c r="FF836" s="90"/>
      <c r="FG836" s="90"/>
      <c r="FH836" s="90"/>
      <c r="FI836" s="90"/>
      <c r="FJ836" s="90"/>
      <c r="FK836" s="90"/>
      <c r="FL836" s="90"/>
      <c r="FM836" s="90"/>
      <c r="FN836" s="90"/>
      <c r="FO836" s="90"/>
      <c r="FP836" s="90"/>
      <c r="FQ836" s="90"/>
      <c r="FR836" s="90"/>
      <c r="FS836" s="90"/>
      <c r="FT836" s="90"/>
      <c r="FU836" s="90"/>
      <c r="FV836" s="90"/>
      <c r="FW836" s="90"/>
      <c r="FX836" s="90"/>
      <c r="FY836" s="90"/>
      <c r="FZ836" s="90"/>
      <c r="GA836" s="90"/>
      <c r="GB836" s="90"/>
      <c r="GC836" s="90"/>
      <c r="GD836" s="90"/>
      <c r="GE836" s="90"/>
      <c r="GF836" s="90"/>
      <c r="GG836" s="90"/>
      <c r="GH836" s="90"/>
      <c r="GI836" s="90"/>
      <c r="GJ836" s="90"/>
      <c r="GK836" s="90"/>
      <c r="GL836" s="90"/>
      <c r="GM836" s="90"/>
      <c r="GN836" s="90"/>
      <c r="GO836" s="90"/>
      <c r="GP836" s="90"/>
      <c r="GQ836" s="90"/>
      <c r="GR836" s="90"/>
      <c r="GS836" s="90"/>
      <c r="GT836" s="90"/>
      <c r="GU836" s="90"/>
      <c r="GV836" s="90"/>
      <c r="GW836" s="90"/>
      <c r="GX836" s="90"/>
      <c r="GY836" s="90"/>
      <c r="GZ836" s="90"/>
      <c r="HA836" s="90"/>
      <c r="HB836" s="90"/>
      <c r="HC836" s="90"/>
      <c r="HD836" s="90"/>
      <c r="HE836" s="90"/>
      <c r="HF836" s="90"/>
      <c r="HG836" s="90"/>
      <c r="HH836" s="90"/>
      <c r="HI836" s="90"/>
      <c r="HJ836" s="90"/>
      <c r="HK836" s="90"/>
      <c r="HL836" s="90"/>
      <c r="HM836" s="90"/>
      <c r="HN836" s="90"/>
      <c r="HO836" s="90"/>
      <c r="HP836" s="90"/>
      <c r="HQ836" s="90"/>
      <c r="HR836" s="90"/>
      <c r="HS836" s="90"/>
    </row>
    <row r="837" spans="1:227" s="2" customFormat="1" ht="18.75" customHeight="1" x14ac:dyDescent="0.4">
      <c r="A837" s="868" t="s">
        <v>38</v>
      </c>
      <c r="B837" s="868" t="s">
        <v>152</v>
      </c>
      <c r="C837" s="497" t="s">
        <v>190</v>
      </c>
      <c r="D837" s="16" t="s">
        <v>196</v>
      </c>
      <c r="E837" s="941"/>
      <c r="F837" s="178"/>
      <c r="G837" s="177"/>
      <c r="H837" s="177">
        <v>0.96599999999999997</v>
      </c>
      <c r="I837" s="177"/>
      <c r="J837" s="177"/>
      <c r="K837" s="177">
        <v>0.76027330780680202</v>
      </c>
      <c r="L837" s="518">
        <f t="shared" si="300"/>
        <v>0</v>
      </c>
      <c r="M837" s="667">
        <v>100</v>
      </c>
      <c r="N837" s="504">
        <f t="shared" si="292"/>
        <v>2</v>
      </c>
      <c r="O837" s="510"/>
      <c r="P837" s="694">
        <f>[1]JH_2015!L126/1000000</f>
        <v>0.86028800000000005</v>
      </c>
      <c r="Q837" s="699"/>
      <c r="R837" s="708" t="s">
        <v>42</v>
      </c>
      <c r="S837" s="716">
        <f t="shared" si="293"/>
        <v>0.13175355229876506</v>
      </c>
      <c r="T837" s="708">
        <f>[1]JH_2015!V126/1000000</f>
        <v>0.113346</v>
      </c>
      <c r="U837" s="58">
        <v>95.24</v>
      </c>
      <c r="V837" s="58">
        <v>71.400000000000006</v>
      </c>
      <c r="W837" s="58"/>
      <c r="X837" s="58"/>
      <c r="Y837" s="58"/>
      <c r="Z837" s="743">
        <v>12877</v>
      </c>
      <c r="AA837" s="755">
        <f t="shared" si="294"/>
        <v>183.0359108998629</v>
      </c>
      <c r="AB837" s="174"/>
      <c r="AC837" s="174"/>
      <c r="AD837" s="364"/>
      <c r="AE837" s="174"/>
      <c r="AF837" s="174"/>
      <c r="AG837" s="174"/>
      <c r="AH837" s="786">
        <f t="shared" si="295"/>
        <v>0.76027330780680202</v>
      </c>
      <c r="AI837" s="708"/>
      <c r="AJ837" s="708"/>
      <c r="AK837" s="708"/>
      <c r="AL837" s="792"/>
      <c r="AM837" s="177">
        <f t="shared" si="296"/>
        <v>0.86028800000000005</v>
      </c>
      <c r="AN837" s="177">
        <v>1.085</v>
      </c>
      <c r="AO837" s="177">
        <f t="shared" si="297"/>
        <v>1.2284999999999999</v>
      </c>
      <c r="AP837" s="177">
        <v>1.3720000000000001</v>
      </c>
      <c r="AQ837" s="178">
        <f t="shared" si="298"/>
        <v>0.86028800000000005</v>
      </c>
      <c r="AR837" s="177">
        <v>1.272</v>
      </c>
      <c r="AS837" s="177">
        <f t="shared" si="299"/>
        <v>1.4729999999999999</v>
      </c>
      <c r="AT837" s="177">
        <v>1.6739999999999999</v>
      </c>
      <c r="AU837" s="177"/>
      <c r="AV837" s="177">
        <v>1.889</v>
      </c>
      <c r="AW837" s="177"/>
      <c r="AX837" s="821">
        <v>-0.85899999999999999</v>
      </c>
      <c r="AY837" s="145"/>
      <c r="AZ837" s="142"/>
      <c r="BA837" s="118"/>
      <c r="BB837" s="118"/>
      <c r="BC837" s="16" t="s">
        <v>196</v>
      </c>
      <c r="BD837" s="16" t="s">
        <v>196</v>
      </c>
      <c r="BE837" s="90"/>
      <c r="BF837" s="90"/>
      <c r="BG837" s="90"/>
      <c r="BH837" s="90"/>
      <c r="BI837" s="90"/>
      <c r="BJ837" s="90"/>
      <c r="BK837" s="90"/>
      <c r="BL837" s="90"/>
      <c r="BM837" s="90"/>
      <c r="BN837" s="90"/>
      <c r="BO837" s="90"/>
      <c r="BP837" s="90"/>
      <c r="BQ837" s="90"/>
      <c r="BR837" s="90"/>
      <c r="BS837" s="90"/>
      <c r="BT837" s="90"/>
      <c r="BU837" s="90"/>
      <c r="BV837" s="90"/>
      <c r="BW837" s="90"/>
      <c r="BX837" s="90"/>
      <c r="BY837" s="90"/>
      <c r="BZ837" s="90"/>
      <c r="CA837" s="90"/>
      <c r="CB837" s="90"/>
      <c r="CC837" s="90"/>
      <c r="CD837" s="90"/>
      <c r="CE837" s="90"/>
      <c r="CF837" s="90"/>
      <c r="CG837" s="90"/>
      <c r="CH837" s="90"/>
      <c r="CI837" s="90"/>
      <c r="CJ837" s="90"/>
      <c r="CK837" s="90"/>
      <c r="CL837" s="90"/>
      <c r="CM837" s="90"/>
      <c r="CN837" s="90"/>
      <c r="CO837" s="90"/>
      <c r="CP837" s="90"/>
      <c r="CQ837" s="90"/>
      <c r="CR837" s="90"/>
      <c r="CS837" s="90"/>
      <c r="CT837" s="90"/>
      <c r="CU837" s="90"/>
      <c r="CV837" s="90"/>
      <c r="CW837" s="90"/>
      <c r="CX837" s="90"/>
      <c r="CY837" s="90"/>
      <c r="CZ837" s="90"/>
      <c r="DA837" s="90"/>
      <c r="DB837" s="90"/>
      <c r="DC837" s="90"/>
      <c r="DD837" s="90"/>
      <c r="DE837" s="90"/>
      <c r="DF837" s="90"/>
      <c r="DG837" s="90"/>
      <c r="DH837" s="90"/>
      <c r="DI837" s="90"/>
      <c r="DJ837" s="90"/>
      <c r="DK837" s="90"/>
      <c r="DL837" s="90"/>
      <c r="DM837" s="90"/>
      <c r="DN837" s="90"/>
      <c r="DO837" s="90"/>
      <c r="DP837" s="90"/>
      <c r="DQ837" s="90"/>
      <c r="DR837" s="90"/>
      <c r="DS837" s="90"/>
      <c r="DT837" s="90"/>
      <c r="DU837" s="90"/>
      <c r="DV837" s="90"/>
      <c r="DW837" s="90"/>
      <c r="DX837" s="90"/>
      <c r="DY837" s="90"/>
      <c r="DZ837" s="90"/>
      <c r="EA837" s="90"/>
      <c r="EB837" s="90"/>
      <c r="EC837" s="90"/>
      <c r="ED837" s="90"/>
      <c r="EE837" s="90"/>
      <c r="EF837" s="90"/>
      <c r="EG837" s="90"/>
      <c r="EH837" s="90"/>
      <c r="EI837" s="90"/>
      <c r="EJ837" s="90"/>
      <c r="EK837" s="90"/>
      <c r="EL837" s="90"/>
      <c r="EM837" s="90"/>
      <c r="EN837" s="90"/>
      <c r="EO837" s="90"/>
      <c r="EP837" s="90"/>
      <c r="EQ837" s="90"/>
      <c r="ER837" s="90"/>
      <c r="ES837" s="90"/>
      <c r="ET837" s="90"/>
      <c r="EU837" s="90"/>
      <c r="EV837" s="90"/>
      <c r="EW837" s="90"/>
      <c r="EX837" s="90"/>
      <c r="EY837" s="90"/>
      <c r="EZ837" s="90"/>
      <c r="FA837" s="90"/>
      <c r="FB837" s="90"/>
      <c r="FC837" s="90"/>
      <c r="FD837" s="90"/>
      <c r="FE837" s="90"/>
      <c r="FF837" s="90"/>
      <c r="FG837" s="90"/>
      <c r="FH837" s="90"/>
      <c r="FI837" s="90"/>
      <c r="FJ837" s="90"/>
      <c r="FK837" s="90"/>
      <c r="FL837" s="90"/>
      <c r="FM837" s="90"/>
      <c r="FN837" s="90"/>
      <c r="FO837" s="90"/>
      <c r="FP837" s="90"/>
      <c r="FQ837" s="90"/>
      <c r="FR837" s="90"/>
      <c r="FS837" s="90"/>
      <c r="FT837" s="90"/>
      <c r="FU837" s="90"/>
      <c r="FV837" s="90"/>
      <c r="FW837" s="90"/>
      <c r="FX837" s="90"/>
      <c r="FY837" s="90"/>
      <c r="FZ837" s="90"/>
      <c r="GA837" s="90"/>
      <c r="GB837" s="90"/>
      <c r="GC837" s="90"/>
      <c r="GD837" s="90"/>
      <c r="GE837" s="90"/>
      <c r="GF837" s="90"/>
      <c r="GG837" s="90"/>
      <c r="GH837" s="90"/>
      <c r="GI837" s="90"/>
      <c r="GJ837" s="90"/>
      <c r="GK837" s="90"/>
      <c r="GL837" s="90"/>
      <c r="GM837" s="90"/>
      <c r="GN837" s="90"/>
      <c r="GO837" s="90"/>
      <c r="GP837" s="90"/>
      <c r="GQ837" s="90"/>
      <c r="GR837" s="90"/>
      <c r="GS837" s="90"/>
      <c r="GT837" s="90"/>
      <c r="GU837" s="90"/>
      <c r="GV837" s="90"/>
      <c r="GW837" s="90"/>
      <c r="GX837" s="90"/>
      <c r="GY837" s="90"/>
      <c r="GZ837" s="90"/>
      <c r="HA837" s="90"/>
      <c r="HB837" s="90"/>
      <c r="HC837" s="90"/>
      <c r="HD837" s="90"/>
      <c r="HE837" s="90"/>
      <c r="HF837" s="90"/>
      <c r="HG837" s="90"/>
      <c r="HH837" s="90"/>
      <c r="HI837" s="90"/>
      <c r="HJ837" s="90"/>
      <c r="HK837" s="90"/>
      <c r="HL837" s="90"/>
      <c r="HM837" s="90"/>
      <c r="HN837" s="90"/>
      <c r="HO837" s="90"/>
      <c r="HP837" s="90"/>
      <c r="HQ837" s="90"/>
      <c r="HR837" s="90"/>
      <c r="HS837" s="90"/>
    </row>
    <row r="838" spans="1:227" s="2" customFormat="1" ht="26.05" customHeight="1" x14ac:dyDescent="0.4">
      <c r="A838" s="868" t="s">
        <v>38</v>
      </c>
      <c r="B838" s="868" t="s">
        <v>152</v>
      </c>
      <c r="C838" s="497" t="s">
        <v>190</v>
      </c>
      <c r="D838" s="16" t="s">
        <v>197</v>
      </c>
      <c r="E838" s="941"/>
      <c r="F838" s="219"/>
      <c r="G838" s="124">
        <v>0.25700000000000001</v>
      </c>
      <c r="H838" s="124"/>
      <c r="I838" s="124"/>
      <c r="J838" s="124"/>
      <c r="K838" s="177">
        <v>0.1849028504088093</v>
      </c>
      <c r="L838" s="518">
        <f t="shared" si="300"/>
        <v>0</v>
      </c>
      <c r="M838" s="518">
        <v>100</v>
      </c>
      <c r="N838" s="504">
        <f t="shared" si="292"/>
        <v>2</v>
      </c>
      <c r="O838" s="510"/>
      <c r="P838" s="694">
        <f>[1]JH_2015!L127/1000000</f>
        <v>0.209227</v>
      </c>
      <c r="Q838" s="699"/>
      <c r="R838" s="708" t="s">
        <v>42</v>
      </c>
      <c r="S838" s="716">
        <f t="shared" si="293"/>
        <v>0.11932494372141263</v>
      </c>
      <c r="T838" s="708">
        <f>[1]JH_2015!V127/1000000</f>
        <v>2.4965999999999999E-2</v>
      </c>
      <c r="U838" s="58"/>
      <c r="V838" s="58">
        <v>64.400000000000006</v>
      </c>
      <c r="W838" s="58"/>
      <c r="X838" s="58"/>
      <c r="Y838" s="58"/>
      <c r="Z838" s="743">
        <v>4350</v>
      </c>
      <c r="AA838" s="755">
        <f t="shared" si="294"/>
        <v>131.77578334120614</v>
      </c>
      <c r="AB838" s="174"/>
      <c r="AC838" s="174"/>
      <c r="AD838" s="364"/>
      <c r="AE838" s="174"/>
      <c r="AF838" s="174"/>
      <c r="AG838" s="174"/>
      <c r="AH838" s="786">
        <f t="shared" si="295"/>
        <v>0.1849028504088093</v>
      </c>
      <c r="AI838" s="708"/>
      <c r="AJ838" s="708"/>
      <c r="AK838" s="708"/>
      <c r="AL838" s="792"/>
      <c r="AM838" s="177">
        <f t="shared" si="296"/>
        <v>0.209227</v>
      </c>
      <c r="AN838" s="179">
        <v>0.24399999999999999</v>
      </c>
      <c r="AO838" s="177">
        <f t="shared" si="297"/>
        <v>0.25950000000000001</v>
      </c>
      <c r="AP838" s="179">
        <v>0.27500000000000002</v>
      </c>
      <c r="AQ838" s="178">
        <f t="shared" si="298"/>
        <v>0.209227</v>
      </c>
      <c r="AR838" s="179">
        <v>0.28000000000000003</v>
      </c>
      <c r="AS838" s="177">
        <f t="shared" si="299"/>
        <v>0.30400000000000005</v>
      </c>
      <c r="AT838" s="177">
        <v>0.32800000000000001</v>
      </c>
      <c r="AU838" s="177"/>
      <c r="AV838" s="179">
        <v>0.34399999999999997</v>
      </c>
      <c r="AW838" s="179"/>
      <c r="AX838" s="547">
        <v>-6.9000000000000006E-2</v>
      </c>
      <c r="AY838" s="145"/>
      <c r="AZ838" s="142"/>
      <c r="BA838" s="118"/>
      <c r="BB838" s="118"/>
      <c r="BC838" s="19" t="s">
        <v>197</v>
      </c>
      <c r="BD838" s="19" t="s">
        <v>197</v>
      </c>
      <c r="BE838" s="90"/>
      <c r="BF838" s="90"/>
      <c r="BG838" s="90"/>
      <c r="BH838" s="90"/>
      <c r="BI838" s="90"/>
      <c r="BJ838" s="90"/>
      <c r="BK838" s="90"/>
      <c r="BL838" s="90"/>
      <c r="BM838" s="90"/>
      <c r="BN838" s="90"/>
      <c r="BO838" s="90"/>
      <c r="BP838" s="90"/>
      <c r="BQ838" s="90"/>
      <c r="BR838" s="90"/>
      <c r="BS838" s="90"/>
      <c r="BT838" s="90"/>
      <c r="BU838" s="90"/>
      <c r="BV838" s="90"/>
      <c r="BW838" s="90"/>
      <c r="BX838" s="90"/>
      <c r="BY838" s="90"/>
      <c r="BZ838" s="90"/>
      <c r="CA838" s="90"/>
      <c r="CB838" s="90"/>
      <c r="CC838" s="90"/>
      <c r="CD838" s="90"/>
      <c r="CE838" s="90"/>
      <c r="CF838" s="90"/>
      <c r="CG838" s="90"/>
      <c r="CH838" s="90"/>
      <c r="CI838" s="90"/>
      <c r="CJ838" s="90"/>
      <c r="CK838" s="90"/>
      <c r="CL838" s="90"/>
      <c r="CM838" s="90"/>
      <c r="CN838" s="90"/>
      <c r="CO838" s="90"/>
      <c r="CP838" s="90"/>
      <c r="CQ838" s="90"/>
      <c r="CR838" s="90"/>
      <c r="CS838" s="90"/>
      <c r="CT838" s="90"/>
      <c r="CU838" s="90"/>
      <c r="CV838" s="90"/>
      <c r="CW838" s="90"/>
      <c r="CX838" s="90"/>
      <c r="CY838" s="90"/>
      <c r="CZ838" s="90"/>
      <c r="DA838" s="90"/>
      <c r="DB838" s="90"/>
      <c r="DC838" s="90"/>
      <c r="DD838" s="90"/>
      <c r="DE838" s="90"/>
      <c r="DF838" s="90"/>
      <c r="DG838" s="90"/>
      <c r="DH838" s="90"/>
      <c r="DI838" s="90"/>
      <c r="DJ838" s="90"/>
      <c r="DK838" s="90"/>
      <c r="DL838" s="90"/>
      <c r="DM838" s="90"/>
      <c r="DN838" s="90"/>
      <c r="DO838" s="90"/>
      <c r="DP838" s="90"/>
      <c r="DQ838" s="90"/>
      <c r="DR838" s="90"/>
      <c r="DS838" s="90"/>
      <c r="DT838" s="90"/>
      <c r="DU838" s="90"/>
      <c r="DV838" s="90"/>
      <c r="DW838" s="90"/>
      <c r="DX838" s="90"/>
      <c r="DY838" s="90"/>
      <c r="DZ838" s="90"/>
      <c r="EA838" s="90"/>
      <c r="EB838" s="90"/>
      <c r="EC838" s="90"/>
      <c r="ED838" s="90"/>
      <c r="EE838" s="90"/>
      <c r="EF838" s="90"/>
      <c r="EG838" s="90"/>
      <c r="EH838" s="90"/>
      <c r="EI838" s="90"/>
      <c r="EJ838" s="90"/>
      <c r="EK838" s="90"/>
      <c r="EL838" s="90"/>
      <c r="EM838" s="90"/>
      <c r="EN838" s="90"/>
      <c r="EO838" s="90"/>
      <c r="EP838" s="90"/>
      <c r="EQ838" s="90"/>
      <c r="ER838" s="90"/>
      <c r="ES838" s="90"/>
      <c r="ET838" s="90"/>
      <c r="EU838" s="90"/>
      <c r="EV838" s="90"/>
      <c r="EW838" s="90"/>
      <c r="EX838" s="90"/>
      <c r="EY838" s="90"/>
      <c r="EZ838" s="90"/>
      <c r="FA838" s="90"/>
      <c r="FB838" s="90"/>
      <c r="FC838" s="90"/>
      <c r="FD838" s="90"/>
      <c r="FE838" s="90"/>
      <c r="FF838" s="90"/>
      <c r="FG838" s="90"/>
      <c r="FH838" s="90"/>
      <c r="FI838" s="90"/>
      <c r="FJ838" s="90"/>
      <c r="FK838" s="90"/>
      <c r="FL838" s="90"/>
      <c r="FM838" s="90"/>
      <c r="FN838" s="90"/>
      <c r="FO838" s="90"/>
      <c r="FP838" s="90"/>
      <c r="FQ838" s="90"/>
      <c r="FR838" s="90"/>
      <c r="FS838" s="90"/>
      <c r="FT838" s="90"/>
      <c r="FU838" s="90"/>
      <c r="FV838" s="90"/>
      <c r="FW838" s="90"/>
      <c r="FX838" s="90"/>
      <c r="FY838" s="90"/>
      <c r="FZ838" s="90"/>
      <c r="GA838" s="90"/>
      <c r="GB838" s="90"/>
      <c r="GC838" s="90"/>
      <c r="GD838" s="90"/>
      <c r="GE838" s="90"/>
      <c r="GF838" s="90"/>
      <c r="GG838" s="90"/>
      <c r="GH838" s="90"/>
      <c r="GI838" s="90"/>
      <c r="GJ838" s="90"/>
      <c r="GK838" s="90"/>
      <c r="GL838" s="90"/>
      <c r="GM838" s="90"/>
      <c r="GN838" s="90"/>
      <c r="GO838" s="90"/>
      <c r="GP838" s="90"/>
      <c r="GQ838" s="90"/>
      <c r="GR838" s="90"/>
      <c r="GS838" s="90"/>
      <c r="GT838" s="90"/>
      <c r="GU838" s="90"/>
      <c r="GV838" s="90"/>
      <c r="GW838" s="90"/>
      <c r="GX838" s="90"/>
      <c r="GY838" s="90"/>
      <c r="GZ838" s="90"/>
      <c r="HA838" s="90"/>
      <c r="HB838" s="90"/>
      <c r="HC838" s="90"/>
      <c r="HD838" s="90"/>
      <c r="HE838" s="90"/>
      <c r="HF838" s="90"/>
      <c r="HG838" s="90"/>
      <c r="HH838" s="90"/>
      <c r="HI838" s="90"/>
      <c r="HJ838" s="90"/>
      <c r="HK838" s="90"/>
      <c r="HL838" s="90"/>
      <c r="HM838" s="90"/>
      <c r="HN838" s="90"/>
      <c r="HO838" s="90"/>
      <c r="HP838" s="90"/>
      <c r="HQ838" s="90"/>
      <c r="HR838" s="90"/>
      <c r="HS838" s="90"/>
    </row>
    <row r="839" spans="1:227" s="2" customFormat="1" ht="29.05" customHeight="1" x14ac:dyDescent="0.4">
      <c r="A839" s="868" t="s">
        <v>38</v>
      </c>
      <c r="B839" s="868" t="s">
        <v>152</v>
      </c>
      <c r="C839" s="497" t="s">
        <v>190</v>
      </c>
      <c r="D839" s="16" t="s">
        <v>191</v>
      </c>
      <c r="E839" s="941"/>
      <c r="F839" s="219"/>
      <c r="G839" s="124">
        <v>0.45700000000000002</v>
      </c>
      <c r="H839" s="124"/>
      <c r="I839" s="124"/>
      <c r="J839" s="124"/>
      <c r="K839" s="177">
        <v>0.61807114099070692</v>
      </c>
      <c r="L839" s="518">
        <f t="shared" si="300"/>
        <v>0</v>
      </c>
      <c r="M839" s="667">
        <v>100</v>
      </c>
      <c r="N839" s="504">
        <f t="shared" si="292"/>
        <v>2</v>
      </c>
      <c r="O839" s="510"/>
      <c r="P839" s="694">
        <f>[1]JH_2015!L121/1000000</f>
        <v>0.69937899999999997</v>
      </c>
      <c r="Q839" s="699"/>
      <c r="R839" s="708" t="s">
        <v>42</v>
      </c>
      <c r="S839" s="716">
        <f t="shared" si="293"/>
        <v>0.10374060416455169</v>
      </c>
      <c r="T839" s="708">
        <f>[1]JH_2015!V121/1000000</f>
        <v>7.2553999999999993E-2</v>
      </c>
      <c r="U839" s="58"/>
      <c r="V839" s="58">
        <v>72.900000000000006</v>
      </c>
      <c r="W839" s="58"/>
      <c r="X839" s="58"/>
      <c r="Y839" s="58"/>
      <c r="Z839" s="743">
        <v>104420</v>
      </c>
      <c r="AA839" s="755">
        <f t="shared" si="294"/>
        <v>18.349998556934192</v>
      </c>
      <c r="AB839" s="174"/>
      <c r="AC839" s="174"/>
      <c r="AD839" s="364"/>
      <c r="AE839" s="174"/>
      <c r="AF839" s="174"/>
      <c r="AG839" s="174"/>
      <c r="AH839" s="786">
        <f t="shared" si="295"/>
        <v>0.61807114099070692</v>
      </c>
      <c r="AI839" s="708"/>
      <c r="AJ839" s="708"/>
      <c r="AK839" s="708"/>
      <c r="AL839" s="792"/>
      <c r="AM839" s="177">
        <f t="shared" si="296"/>
        <v>0.69937899999999997</v>
      </c>
      <c r="AN839" s="177">
        <v>0.53900000000000003</v>
      </c>
      <c r="AO839" s="177">
        <f t="shared" si="297"/>
        <v>0.58200000000000007</v>
      </c>
      <c r="AP839" s="177">
        <v>0.625</v>
      </c>
      <c r="AQ839" s="178">
        <f t="shared" si="298"/>
        <v>0.69937899999999997</v>
      </c>
      <c r="AR839" s="177">
        <v>0.64</v>
      </c>
      <c r="AS839" s="177">
        <f t="shared" si="299"/>
        <v>0.65349999999999997</v>
      </c>
      <c r="AT839" s="177">
        <v>0.66700000000000004</v>
      </c>
      <c r="AU839" s="177"/>
      <c r="AV839" s="177">
        <v>0.71799999999999997</v>
      </c>
      <c r="AW839" s="177"/>
      <c r="AX839" s="821">
        <v>-0.26100000000000001</v>
      </c>
      <c r="AY839" s="119"/>
      <c r="AZ839" s="118"/>
      <c r="BA839" s="118"/>
      <c r="BB839" s="118"/>
      <c r="BC839" s="81"/>
      <c r="BD839" s="81"/>
      <c r="BE839" s="42"/>
      <c r="BF839" s="42"/>
      <c r="BG839" s="42"/>
      <c r="BH839" s="42"/>
      <c r="BI839" s="42"/>
      <c r="BJ839" s="42"/>
      <c r="BK839" s="42"/>
      <c r="BL839" s="42"/>
      <c r="BM839" s="42"/>
      <c r="BN839" s="42"/>
      <c r="BO839" s="42"/>
      <c r="BP839" s="42"/>
      <c r="BQ839" s="42"/>
      <c r="BR839" s="42"/>
      <c r="BS839" s="42"/>
      <c r="BT839" s="42"/>
      <c r="BU839" s="42"/>
      <c r="BV839" s="42"/>
      <c r="BW839" s="42"/>
      <c r="BX839" s="42"/>
      <c r="BY839" s="42"/>
      <c r="BZ839" s="42"/>
      <c r="CA839" s="42"/>
      <c r="CB839" s="42"/>
      <c r="CC839" s="42"/>
      <c r="CD839" s="42"/>
      <c r="CE839" s="42"/>
      <c r="CF839" s="42"/>
      <c r="CG839" s="42"/>
      <c r="CH839" s="42"/>
      <c r="CI839" s="42"/>
      <c r="CJ839" s="42"/>
      <c r="CK839" s="42"/>
      <c r="CL839" s="42"/>
      <c r="CM839" s="42"/>
      <c r="CN839" s="42"/>
      <c r="CO839" s="42"/>
      <c r="CP839" s="42"/>
      <c r="CQ839" s="42"/>
      <c r="CR839" s="42"/>
      <c r="CS839" s="42"/>
      <c r="CT839" s="42"/>
      <c r="CU839" s="42"/>
      <c r="CV839" s="42"/>
      <c r="CW839" s="42"/>
      <c r="CX839" s="42"/>
      <c r="CY839" s="42"/>
      <c r="CZ839" s="42"/>
      <c r="DA839" s="42"/>
      <c r="DB839" s="42"/>
      <c r="DC839" s="42"/>
      <c r="DD839" s="42"/>
      <c r="DE839" s="42"/>
      <c r="DF839" s="42"/>
      <c r="DG839" s="42"/>
      <c r="DH839" s="42"/>
      <c r="DI839" s="42"/>
      <c r="DJ839" s="42"/>
      <c r="DK839" s="42"/>
      <c r="DL839" s="42"/>
      <c r="DM839" s="42"/>
      <c r="DN839" s="42"/>
      <c r="DO839" s="42"/>
      <c r="DP839" s="42"/>
      <c r="DQ839" s="42"/>
      <c r="DR839" s="42"/>
      <c r="DS839" s="42"/>
      <c r="DT839" s="42"/>
      <c r="DU839" s="42"/>
      <c r="DV839" s="42"/>
      <c r="DW839" s="42"/>
      <c r="DX839" s="42"/>
      <c r="DY839" s="42"/>
      <c r="DZ839" s="42"/>
      <c r="EA839" s="42"/>
      <c r="EB839" s="42"/>
      <c r="EC839" s="42"/>
      <c r="ED839" s="42"/>
      <c r="EE839" s="42"/>
      <c r="EF839" s="42"/>
      <c r="EG839" s="42"/>
      <c r="EH839" s="42"/>
      <c r="EI839" s="42"/>
      <c r="EJ839" s="42"/>
      <c r="EK839" s="42"/>
      <c r="EL839" s="42"/>
      <c r="EM839" s="42"/>
      <c r="EN839" s="42"/>
      <c r="EO839" s="42"/>
      <c r="EP839" s="42"/>
      <c r="EQ839" s="42"/>
      <c r="ER839" s="42"/>
      <c r="ES839" s="42"/>
      <c r="ET839" s="42"/>
      <c r="EU839" s="42"/>
      <c r="EV839" s="42"/>
      <c r="EW839" s="42"/>
      <c r="EX839" s="42"/>
      <c r="EY839" s="42"/>
      <c r="EZ839" s="42"/>
      <c r="FA839" s="42"/>
      <c r="FB839" s="42"/>
      <c r="FC839" s="42"/>
      <c r="FD839" s="42"/>
      <c r="FE839" s="42"/>
      <c r="FF839" s="42"/>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row>
    <row r="840" spans="1:227" s="2" customFormat="1" ht="18.75" customHeight="1" x14ac:dyDescent="0.4">
      <c r="A840" s="868" t="s">
        <v>38</v>
      </c>
      <c r="B840" s="868" t="s">
        <v>152</v>
      </c>
      <c r="C840" s="377" t="s">
        <v>190</v>
      </c>
      <c r="D840" s="16" t="s">
        <v>193</v>
      </c>
      <c r="E840" s="941"/>
      <c r="F840" s="219"/>
      <c r="G840" s="124">
        <v>6.5000000000000002E-2</v>
      </c>
      <c r="H840" s="124"/>
      <c r="I840" s="124"/>
      <c r="J840" s="124"/>
      <c r="K840" s="177">
        <v>6.1156767788050403E-2</v>
      </c>
      <c r="L840" s="518">
        <f t="shared" si="300"/>
        <v>0</v>
      </c>
      <c r="M840" s="667">
        <v>100</v>
      </c>
      <c r="N840" s="504">
        <f t="shared" si="292"/>
        <v>2</v>
      </c>
      <c r="O840" s="510"/>
      <c r="P840" s="694">
        <f>[1]JH_2015!L123/1000000</f>
        <v>6.9202E-2</v>
      </c>
      <c r="Q840" s="699"/>
      <c r="R840" s="708" t="s">
        <v>42</v>
      </c>
      <c r="S840" s="716">
        <f t="shared" si="293"/>
        <v>0.14769804340915002</v>
      </c>
      <c r="T840" s="708">
        <f>[1]JH_2015!V123/1000000</f>
        <v>1.0220999999999999E-2</v>
      </c>
      <c r="U840" s="708"/>
      <c r="V840" s="58">
        <v>66.400000000000006</v>
      </c>
      <c r="W840" s="58"/>
      <c r="X840" s="58"/>
      <c r="Y840" s="58"/>
      <c r="Z840" s="743">
        <v>1214</v>
      </c>
      <c r="AA840" s="755">
        <f t="shared" si="294"/>
        <v>156.17341066552319</v>
      </c>
      <c r="AB840" s="174"/>
      <c r="AC840" s="174"/>
      <c r="AD840" s="364"/>
      <c r="AE840" s="174"/>
      <c r="AF840" s="174"/>
      <c r="AG840" s="174"/>
      <c r="AH840" s="786">
        <f t="shared" si="295"/>
        <v>6.1156767788050403E-2</v>
      </c>
      <c r="AI840" s="708"/>
      <c r="AJ840" s="708"/>
      <c r="AK840" s="708"/>
      <c r="AL840" s="792"/>
      <c r="AM840" s="177">
        <f t="shared" si="296"/>
        <v>6.9202E-2</v>
      </c>
      <c r="AN840" s="177">
        <v>7.0000000000000007E-2</v>
      </c>
      <c r="AO840" s="177">
        <f t="shared" si="297"/>
        <v>7.7000000000000013E-2</v>
      </c>
      <c r="AP840" s="177">
        <v>8.4000000000000005E-2</v>
      </c>
      <c r="AQ840" s="178">
        <f t="shared" si="298"/>
        <v>6.9202E-2</v>
      </c>
      <c r="AR840" s="177">
        <v>8.1000000000000003E-2</v>
      </c>
      <c r="AS840" s="177">
        <f t="shared" si="299"/>
        <v>9.0999999999999998E-2</v>
      </c>
      <c r="AT840" s="177">
        <v>0.10100000000000001</v>
      </c>
      <c r="AU840" s="177"/>
      <c r="AV840" s="177">
        <v>0.109</v>
      </c>
      <c r="AW840" s="177"/>
      <c r="AX840" s="821">
        <v>-0.04</v>
      </c>
      <c r="AY840" s="119"/>
      <c r="AZ840" s="118"/>
      <c r="BA840" s="118"/>
      <c r="BB840" s="118"/>
      <c r="BC840" s="226"/>
      <c r="BD840" s="226"/>
      <c r="BE840" s="90"/>
      <c r="BF840" s="90"/>
      <c r="BG840" s="90"/>
      <c r="BH840" s="90"/>
      <c r="BI840" s="90"/>
      <c r="BJ840" s="90"/>
      <c r="BK840" s="90"/>
      <c r="BL840" s="90"/>
      <c r="BM840" s="90"/>
      <c r="BN840" s="90"/>
      <c r="BO840" s="90"/>
      <c r="BP840" s="90"/>
      <c r="BQ840" s="90"/>
      <c r="BR840" s="90"/>
      <c r="BS840" s="90"/>
      <c r="BT840" s="90"/>
      <c r="BU840" s="90"/>
      <c r="BV840" s="90"/>
      <c r="BW840" s="90"/>
      <c r="BX840" s="90"/>
      <c r="BY840" s="90"/>
      <c r="BZ840" s="90"/>
      <c r="CA840" s="90"/>
      <c r="CB840" s="90"/>
      <c r="CC840" s="90"/>
      <c r="CD840" s="90"/>
      <c r="CE840" s="90"/>
      <c r="CF840" s="90"/>
      <c r="CG840" s="90"/>
      <c r="CH840" s="90"/>
      <c r="CI840" s="90"/>
      <c r="CJ840" s="90"/>
      <c r="CK840" s="90"/>
      <c r="CL840" s="90"/>
      <c r="CM840" s="90"/>
      <c r="CN840" s="90"/>
      <c r="CO840" s="90"/>
      <c r="CP840" s="90"/>
      <c r="CQ840" s="90"/>
      <c r="CR840" s="90"/>
      <c r="CS840" s="90"/>
      <c r="CT840" s="90"/>
      <c r="CU840" s="90"/>
      <c r="CV840" s="90"/>
      <c r="CW840" s="90"/>
      <c r="CX840" s="90"/>
      <c r="CY840" s="90"/>
      <c r="CZ840" s="90"/>
      <c r="DA840" s="90"/>
      <c r="DB840" s="90"/>
      <c r="DC840" s="90"/>
      <c r="DD840" s="90"/>
      <c r="DE840" s="90"/>
      <c r="DF840" s="90"/>
      <c r="DG840" s="90"/>
      <c r="DH840" s="90"/>
      <c r="DI840" s="90"/>
      <c r="DJ840" s="90"/>
      <c r="DK840" s="90"/>
      <c r="DL840" s="90"/>
      <c r="DM840" s="90"/>
      <c r="DN840" s="90"/>
      <c r="DO840" s="90"/>
      <c r="DP840" s="90"/>
      <c r="DQ840" s="90"/>
      <c r="DR840" s="90"/>
      <c r="DS840" s="90"/>
      <c r="DT840" s="90"/>
      <c r="DU840" s="90"/>
      <c r="DV840" s="90"/>
      <c r="DW840" s="90"/>
      <c r="DX840" s="90"/>
      <c r="DY840" s="90"/>
      <c r="DZ840" s="90"/>
      <c r="EA840" s="90"/>
      <c r="EB840" s="90"/>
      <c r="EC840" s="90"/>
      <c r="ED840" s="90"/>
      <c r="EE840" s="90"/>
      <c r="EF840" s="90"/>
      <c r="EG840" s="90"/>
      <c r="EH840" s="90"/>
      <c r="EI840" s="90"/>
      <c r="EJ840" s="90"/>
      <c r="EK840" s="90"/>
      <c r="EL840" s="90"/>
      <c r="EM840" s="90"/>
      <c r="EN840" s="90"/>
      <c r="EO840" s="90"/>
      <c r="EP840" s="90"/>
      <c r="EQ840" s="90"/>
      <c r="ER840" s="90"/>
      <c r="ES840" s="90"/>
      <c r="ET840" s="90"/>
      <c r="EU840" s="90"/>
      <c r="EV840" s="90"/>
      <c r="EW840" s="90"/>
      <c r="EX840" s="90"/>
      <c r="EY840" s="90"/>
      <c r="EZ840" s="90"/>
      <c r="FA840" s="90"/>
      <c r="FB840" s="90"/>
      <c r="FC840" s="90"/>
      <c r="FD840" s="90"/>
      <c r="FE840" s="90"/>
      <c r="FF840" s="90"/>
      <c r="FG840" s="90"/>
      <c r="FH840" s="90"/>
      <c r="FI840" s="90"/>
      <c r="FJ840" s="90"/>
      <c r="FK840" s="90"/>
      <c r="FL840" s="90"/>
      <c r="FM840" s="90"/>
      <c r="FN840" s="90"/>
      <c r="FO840" s="90"/>
      <c r="FP840" s="90"/>
      <c r="FQ840" s="90"/>
      <c r="FR840" s="90"/>
      <c r="FS840" s="90"/>
      <c r="FT840" s="90"/>
      <c r="FU840" s="90"/>
      <c r="FV840" s="90"/>
      <c r="FW840" s="90"/>
      <c r="FX840" s="90"/>
      <c r="FY840" s="90"/>
      <c r="FZ840" s="90"/>
      <c r="GA840" s="90"/>
      <c r="GB840" s="90"/>
      <c r="GC840" s="90"/>
      <c r="GD840" s="90"/>
      <c r="GE840" s="90"/>
      <c r="GF840" s="90"/>
      <c r="GG840" s="90"/>
      <c r="GH840" s="90"/>
      <c r="GI840" s="90"/>
      <c r="GJ840" s="90"/>
      <c r="GK840" s="90"/>
      <c r="GL840" s="90"/>
      <c r="GM840" s="90"/>
      <c r="GN840" s="90"/>
      <c r="GO840" s="90"/>
      <c r="GP840" s="90"/>
      <c r="GQ840" s="90"/>
      <c r="GR840" s="90"/>
      <c r="GS840" s="90"/>
      <c r="GT840" s="90"/>
      <c r="GU840" s="90"/>
      <c r="GV840" s="90"/>
      <c r="GW840" s="90"/>
      <c r="GX840" s="90"/>
      <c r="GY840" s="90"/>
      <c r="GZ840" s="90"/>
      <c r="HA840" s="90"/>
      <c r="HB840" s="90"/>
      <c r="HC840" s="90"/>
      <c r="HD840" s="90"/>
      <c r="HE840" s="90"/>
      <c r="HF840" s="90"/>
      <c r="HG840" s="90"/>
      <c r="HH840" s="90"/>
      <c r="HI840" s="90"/>
      <c r="HJ840" s="90"/>
      <c r="HK840" s="90"/>
      <c r="HL840" s="90"/>
      <c r="HM840" s="90"/>
      <c r="HN840" s="90"/>
      <c r="HO840" s="90"/>
      <c r="HP840" s="90"/>
      <c r="HQ840" s="90"/>
      <c r="HR840" s="90"/>
      <c r="HS840" s="90"/>
    </row>
    <row r="841" spans="1:227" s="2" customFormat="1" ht="18.75" customHeight="1" x14ac:dyDescent="0.4">
      <c r="A841" s="868" t="s">
        <v>38</v>
      </c>
      <c r="B841" s="868" t="s">
        <v>118</v>
      </c>
      <c r="C841" s="377" t="s">
        <v>139</v>
      </c>
      <c r="D841" s="16" t="s">
        <v>140</v>
      </c>
      <c r="E841" s="941"/>
      <c r="F841" s="219"/>
      <c r="G841" s="124"/>
      <c r="H841" s="124">
        <v>0.22700000000000001</v>
      </c>
      <c r="I841" s="124"/>
      <c r="J841" s="124"/>
      <c r="K841" s="179">
        <f t="shared" ref="K841:K847" si="301">SUM(F841:J841)</f>
        <v>0.22700000000000001</v>
      </c>
      <c r="L841" s="518">
        <f t="shared" si="300"/>
        <v>0</v>
      </c>
      <c r="M841" s="667">
        <f t="shared" ref="M841:M847" si="302">IF(K841&gt;0,(IF(ISNUMBER(G841),G841,0)+IF(ISNUMBER(H841),H841,0))/K841*100,"")</f>
        <v>100</v>
      </c>
      <c r="N841" s="504">
        <f t="shared" si="292"/>
        <v>2</v>
      </c>
      <c r="O841" s="510"/>
      <c r="P841" s="694">
        <f>[1]JH_2015!L84/1000000</f>
        <v>0.28716000000000003</v>
      </c>
      <c r="Q841" s="699"/>
      <c r="R841" s="708" t="s">
        <v>42</v>
      </c>
      <c r="S841" s="716">
        <f t="shared" si="293"/>
        <v>0.36965454798718478</v>
      </c>
      <c r="T841" s="708">
        <f>[1]JH_2015!V84/1000000</f>
        <v>0.10614999999999999</v>
      </c>
      <c r="U841" s="58">
        <v>79.86</v>
      </c>
      <c r="V841" s="58">
        <v>28.5</v>
      </c>
      <c r="W841" s="58"/>
      <c r="X841" s="58"/>
      <c r="Y841" s="58"/>
      <c r="Z841" s="743">
        <v>4303</v>
      </c>
      <c r="AA841" s="755">
        <f t="shared" si="294"/>
        <v>182.83516756388502</v>
      </c>
      <c r="AB841" s="174"/>
      <c r="AC841" s="174"/>
      <c r="AD841" s="364"/>
      <c r="AE841" s="174"/>
      <c r="AF841" s="174"/>
      <c r="AG841" s="174"/>
      <c r="AH841" s="786">
        <f t="shared" si="295"/>
        <v>0.22700000000000001</v>
      </c>
      <c r="AI841" s="708"/>
      <c r="AJ841" s="708"/>
      <c r="AK841" s="708"/>
      <c r="AL841" s="792"/>
      <c r="AM841" s="177">
        <v>0.35699999999999998</v>
      </c>
      <c r="AN841" s="177">
        <v>0.39</v>
      </c>
      <c r="AO841" s="177">
        <v>0.45300000000000001</v>
      </c>
      <c r="AP841" s="177">
        <v>0.52600000000000002</v>
      </c>
      <c r="AQ841" s="178">
        <f t="shared" si="298"/>
        <v>0.35699999999999998</v>
      </c>
      <c r="AR841" s="177">
        <v>0.41399999999999998</v>
      </c>
      <c r="AS841" s="177">
        <f t="shared" si="299"/>
        <v>0.47199999999999998</v>
      </c>
      <c r="AT841" s="177">
        <v>0.53</v>
      </c>
      <c r="AU841" s="177"/>
      <c r="AV841" s="177">
        <v>0.67800000000000005</v>
      </c>
      <c r="AW841" s="177"/>
      <c r="AX841" s="821">
        <v>-0.45100000000000001</v>
      </c>
      <c r="AY841" s="119"/>
      <c r="AZ841" s="118"/>
      <c r="BA841" s="118"/>
      <c r="BB841" s="118"/>
      <c r="BC841" s="90"/>
      <c r="BD841" s="90"/>
      <c r="BE841" s="90"/>
      <c r="BF841" s="90"/>
      <c r="BG841" s="90"/>
      <c r="BH841" s="90"/>
      <c r="BI841" s="90"/>
      <c r="BJ841" s="90"/>
      <c r="BK841" s="90"/>
      <c r="BL841" s="90"/>
      <c r="BM841" s="90"/>
      <c r="BN841" s="90"/>
      <c r="BO841" s="90"/>
      <c r="BP841" s="90"/>
      <c r="BQ841" s="90"/>
      <c r="BR841" s="90"/>
      <c r="BS841" s="90"/>
      <c r="BT841" s="90"/>
      <c r="BU841" s="90"/>
      <c r="BV841" s="90"/>
      <c r="BW841" s="90"/>
      <c r="BX841" s="90"/>
      <c r="BY841" s="90"/>
      <c r="BZ841" s="90"/>
      <c r="CA841" s="90"/>
      <c r="CB841" s="90"/>
      <c r="CC841" s="90"/>
      <c r="CD841" s="90"/>
      <c r="CE841" s="90"/>
      <c r="CF841" s="90"/>
      <c r="CG841" s="90"/>
      <c r="CH841" s="90"/>
      <c r="CI841" s="90"/>
      <c r="CJ841" s="90"/>
      <c r="CK841" s="90"/>
      <c r="CL841" s="90"/>
      <c r="CM841" s="90"/>
      <c r="CN841" s="90"/>
      <c r="CO841" s="90"/>
      <c r="CP841" s="90"/>
      <c r="CQ841" s="90"/>
      <c r="CR841" s="90"/>
      <c r="CS841" s="90"/>
      <c r="CT841" s="90"/>
      <c r="CU841" s="90"/>
      <c r="CV841" s="90"/>
      <c r="CW841" s="90"/>
      <c r="CX841" s="90"/>
      <c r="CY841" s="90"/>
      <c r="CZ841" s="90"/>
      <c r="DA841" s="90"/>
      <c r="DB841" s="90"/>
      <c r="DC841" s="90"/>
      <c r="DD841" s="90"/>
      <c r="DE841" s="90"/>
      <c r="DF841" s="90"/>
      <c r="DG841" s="90"/>
      <c r="DH841" s="90"/>
      <c r="DI841" s="90"/>
      <c r="DJ841" s="90"/>
      <c r="DK841" s="90"/>
      <c r="DL841" s="90"/>
      <c r="DM841" s="90"/>
      <c r="DN841" s="90"/>
      <c r="DO841" s="90"/>
      <c r="DP841" s="90"/>
      <c r="DQ841" s="90"/>
      <c r="DR841" s="90"/>
      <c r="DS841" s="90"/>
      <c r="DT841" s="90"/>
      <c r="DU841" s="90"/>
      <c r="DV841" s="90"/>
      <c r="DW841" s="90"/>
      <c r="DX841" s="90"/>
      <c r="DY841" s="90"/>
      <c r="DZ841" s="90"/>
      <c r="EA841" s="90"/>
      <c r="EB841" s="90"/>
      <c r="EC841" s="90"/>
      <c r="ED841" s="90"/>
      <c r="EE841" s="90"/>
      <c r="EF841" s="90"/>
      <c r="EG841" s="90"/>
      <c r="EH841" s="90"/>
      <c r="EI841" s="90"/>
      <c r="EJ841" s="90"/>
      <c r="EK841" s="90"/>
      <c r="EL841" s="90"/>
      <c r="EM841" s="90"/>
      <c r="EN841" s="90"/>
      <c r="EO841" s="90"/>
      <c r="EP841" s="90"/>
      <c r="EQ841" s="90"/>
      <c r="ER841" s="90"/>
      <c r="ES841" s="90"/>
      <c r="ET841" s="90"/>
      <c r="EU841" s="90"/>
      <c r="EV841" s="90"/>
      <c r="EW841" s="90"/>
      <c r="EX841" s="90"/>
      <c r="EY841" s="90"/>
      <c r="EZ841" s="90"/>
      <c r="FA841" s="90"/>
      <c r="FB841" s="90"/>
      <c r="FC841" s="90"/>
      <c r="FD841" s="90"/>
      <c r="FE841" s="90"/>
      <c r="FF841" s="90"/>
      <c r="FG841" s="90"/>
      <c r="FH841" s="90"/>
      <c r="FI841" s="90"/>
      <c r="FJ841" s="90"/>
      <c r="FK841" s="90"/>
      <c r="FL841" s="90"/>
      <c r="FM841" s="90"/>
      <c r="FN841" s="90"/>
      <c r="FO841" s="90"/>
      <c r="FP841" s="90"/>
      <c r="FQ841" s="90"/>
      <c r="FR841" s="90"/>
      <c r="FS841" s="90"/>
      <c r="FT841" s="90"/>
      <c r="FU841" s="90"/>
      <c r="FV841" s="90"/>
      <c r="FW841" s="90"/>
      <c r="FX841" s="90"/>
      <c r="FY841" s="90"/>
      <c r="FZ841" s="90"/>
      <c r="GA841" s="90"/>
      <c r="GB841" s="90"/>
      <c r="GC841" s="90"/>
      <c r="GD841" s="90"/>
      <c r="GE841" s="90"/>
      <c r="GF841" s="90"/>
      <c r="GG841" s="90"/>
      <c r="GH841" s="90"/>
      <c r="GI841" s="90"/>
      <c r="GJ841" s="90"/>
      <c r="GK841" s="90"/>
      <c r="GL841" s="90"/>
      <c r="GM841" s="90"/>
      <c r="GN841" s="90"/>
      <c r="GO841" s="90"/>
      <c r="GP841" s="90"/>
      <c r="GQ841" s="90"/>
      <c r="GR841" s="90"/>
      <c r="GS841" s="90"/>
      <c r="GT841" s="90"/>
      <c r="GU841" s="90"/>
      <c r="GV841" s="90"/>
      <c r="GW841" s="90"/>
      <c r="GX841" s="90"/>
      <c r="GY841" s="90"/>
      <c r="GZ841" s="90"/>
      <c r="HA841" s="90"/>
      <c r="HB841" s="90"/>
      <c r="HC841" s="90"/>
      <c r="HD841" s="90"/>
      <c r="HE841" s="90"/>
      <c r="HF841" s="90"/>
      <c r="HG841" s="90"/>
      <c r="HH841" s="90"/>
      <c r="HI841" s="90"/>
      <c r="HJ841" s="90"/>
      <c r="HK841" s="90"/>
      <c r="HL841" s="90"/>
      <c r="HM841" s="90"/>
      <c r="HN841" s="90"/>
      <c r="HO841" s="90"/>
      <c r="HP841" s="90"/>
      <c r="HQ841" s="90"/>
      <c r="HR841" s="90"/>
      <c r="HS841" s="90"/>
    </row>
    <row r="842" spans="1:227" s="2" customFormat="1" ht="18.75" customHeight="1" x14ac:dyDescent="0.4">
      <c r="A842" s="868" t="s">
        <v>38</v>
      </c>
      <c r="B842" s="868" t="s">
        <v>118</v>
      </c>
      <c r="C842" s="377" t="s">
        <v>139</v>
      </c>
      <c r="D842" s="16" t="s">
        <v>141</v>
      </c>
      <c r="E842" s="941"/>
      <c r="F842" s="219"/>
      <c r="G842" s="124"/>
      <c r="H842" s="124">
        <v>6.3E-2</v>
      </c>
      <c r="I842" s="124"/>
      <c r="J842" s="124"/>
      <c r="K842" s="179">
        <f t="shared" si="301"/>
        <v>6.3E-2</v>
      </c>
      <c r="L842" s="518">
        <f t="shared" si="300"/>
        <v>0</v>
      </c>
      <c r="M842" s="667">
        <f t="shared" si="302"/>
        <v>100</v>
      </c>
      <c r="N842" s="504">
        <f t="shared" si="292"/>
        <v>3</v>
      </c>
      <c r="O842" s="510"/>
      <c r="P842" s="177">
        <f>[1]JH_2015!L85/1000000</f>
        <v>5.3664999999999997E-2</v>
      </c>
      <c r="Q842" s="699"/>
      <c r="R842" s="708" t="s">
        <v>42</v>
      </c>
      <c r="S842" s="716">
        <f t="shared" si="293"/>
        <v>0.44004472188577287</v>
      </c>
      <c r="T842" s="708">
        <f>[1]JH_2015!V85/1000000</f>
        <v>2.3615000000000001E-2</v>
      </c>
      <c r="U842" s="42">
        <v>69.709999999999994</v>
      </c>
      <c r="V842" s="58">
        <v>29.3</v>
      </c>
      <c r="W842" s="58"/>
      <c r="X842" s="58"/>
      <c r="Y842" s="58"/>
      <c r="Z842" s="743">
        <v>1463</v>
      </c>
      <c r="AA842" s="755">
        <f t="shared" si="294"/>
        <v>100.4971956666261</v>
      </c>
      <c r="AB842" s="174"/>
      <c r="AC842" s="174"/>
      <c r="AD842" s="364"/>
      <c r="AE842" s="174"/>
      <c r="AF842" s="174"/>
      <c r="AG842" s="174"/>
      <c r="AH842" s="786">
        <f t="shared" si="295"/>
        <v>6.3E-2</v>
      </c>
      <c r="AI842" s="708"/>
      <c r="AJ842" s="708"/>
      <c r="AK842" s="708"/>
      <c r="AL842" s="792"/>
      <c r="AM842" s="177">
        <v>6.3E-2</v>
      </c>
      <c r="AN842" s="177">
        <v>6.7000000000000004E-2</v>
      </c>
      <c r="AO842" s="177">
        <v>7.3999999999999996E-2</v>
      </c>
      <c r="AP842" s="177">
        <v>8.1000000000000003E-2</v>
      </c>
      <c r="AQ842" s="178">
        <f t="shared" si="298"/>
        <v>6.3E-2</v>
      </c>
      <c r="AR842" s="177">
        <v>6.9000000000000006E-2</v>
      </c>
      <c r="AS842" s="177">
        <f t="shared" si="299"/>
        <v>7.4500000000000011E-2</v>
      </c>
      <c r="AT842" s="177">
        <v>0.08</v>
      </c>
      <c r="AU842" s="177"/>
      <c r="AV842" s="177">
        <v>9.1999999999999998E-2</v>
      </c>
      <c r="AW842" s="177"/>
      <c r="AX842" s="821">
        <v>-2.9000000000000001E-2</v>
      </c>
      <c r="AY842" s="119"/>
      <c r="AZ842" s="118"/>
      <c r="BA842" s="118"/>
      <c r="BB842" s="118"/>
      <c r="BC842" s="90"/>
      <c r="BD842" s="90"/>
      <c r="BE842" s="90"/>
      <c r="BF842" s="90"/>
      <c r="BG842" s="90"/>
      <c r="BH842" s="90"/>
      <c r="BI842" s="90"/>
      <c r="BJ842" s="90"/>
      <c r="BK842" s="90"/>
      <c r="BL842" s="90"/>
      <c r="BM842" s="90"/>
      <c r="BN842" s="90"/>
      <c r="BO842" s="90"/>
      <c r="BP842" s="90"/>
      <c r="BQ842" s="90"/>
      <c r="BR842" s="90"/>
      <c r="BS842" s="90"/>
      <c r="BT842" s="90"/>
      <c r="BU842" s="90"/>
      <c r="BV842" s="90"/>
      <c r="BW842" s="90"/>
      <c r="BX842" s="90"/>
      <c r="BY842" s="90"/>
      <c r="BZ842" s="90"/>
      <c r="CA842" s="90"/>
      <c r="CB842" s="90"/>
      <c r="CC842" s="90"/>
      <c r="CD842" s="90"/>
      <c r="CE842" s="90"/>
      <c r="CF842" s="90"/>
      <c r="CG842" s="90"/>
      <c r="CH842" s="90"/>
      <c r="CI842" s="90"/>
      <c r="CJ842" s="90"/>
      <c r="CK842" s="90"/>
      <c r="CL842" s="90"/>
      <c r="CM842" s="90"/>
      <c r="CN842" s="90"/>
      <c r="CO842" s="90"/>
      <c r="CP842" s="90"/>
      <c r="CQ842" s="90"/>
      <c r="CR842" s="90"/>
      <c r="CS842" s="90"/>
      <c r="CT842" s="90"/>
      <c r="CU842" s="90"/>
      <c r="CV842" s="90"/>
      <c r="CW842" s="90"/>
      <c r="CX842" s="90"/>
      <c r="CY842" s="90"/>
      <c r="CZ842" s="90"/>
      <c r="DA842" s="90"/>
      <c r="DB842" s="90"/>
      <c r="DC842" s="90"/>
      <c r="DD842" s="90"/>
      <c r="DE842" s="90"/>
      <c r="DF842" s="90"/>
      <c r="DG842" s="90"/>
      <c r="DH842" s="90"/>
      <c r="DI842" s="90"/>
      <c r="DJ842" s="90"/>
      <c r="DK842" s="90"/>
      <c r="DL842" s="90"/>
      <c r="DM842" s="90"/>
      <c r="DN842" s="90"/>
      <c r="DO842" s="90"/>
      <c r="DP842" s="90"/>
      <c r="DQ842" s="90"/>
      <c r="DR842" s="90"/>
      <c r="DS842" s="90"/>
      <c r="DT842" s="90"/>
      <c r="DU842" s="90"/>
      <c r="DV842" s="90"/>
      <c r="DW842" s="90"/>
      <c r="DX842" s="90"/>
      <c r="DY842" s="90"/>
      <c r="DZ842" s="90"/>
      <c r="EA842" s="90"/>
      <c r="EB842" s="90"/>
      <c r="EC842" s="90"/>
      <c r="ED842" s="90"/>
      <c r="EE842" s="90"/>
      <c r="EF842" s="90"/>
      <c r="EG842" s="90"/>
      <c r="EH842" s="90"/>
      <c r="EI842" s="90"/>
      <c r="EJ842" s="90"/>
      <c r="EK842" s="90"/>
      <c r="EL842" s="90"/>
      <c r="EM842" s="90"/>
      <c r="EN842" s="90"/>
      <c r="EO842" s="90"/>
      <c r="EP842" s="90"/>
      <c r="EQ842" s="90"/>
      <c r="ER842" s="90"/>
      <c r="ES842" s="90"/>
      <c r="ET842" s="90"/>
      <c r="EU842" s="90"/>
      <c r="EV842" s="90"/>
      <c r="EW842" s="90"/>
      <c r="EX842" s="90"/>
      <c r="EY842" s="90"/>
      <c r="EZ842" s="90"/>
      <c r="FA842" s="90"/>
      <c r="FB842" s="90"/>
      <c r="FC842" s="90"/>
      <c r="FD842" s="90"/>
      <c r="FE842" s="90"/>
      <c r="FF842" s="90"/>
      <c r="FG842" s="90"/>
      <c r="FH842" s="90"/>
      <c r="FI842" s="90"/>
      <c r="FJ842" s="90"/>
      <c r="FK842" s="90"/>
      <c r="FL842" s="90"/>
      <c r="FM842" s="90"/>
      <c r="FN842" s="90"/>
      <c r="FO842" s="90"/>
      <c r="FP842" s="90"/>
      <c r="FQ842" s="90"/>
      <c r="FR842" s="90"/>
      <c r="FS842" s="90"/>
      <c r="FT842" s="90"/>
      <c r="FU842" s="90"/>
      <c r="FV842" s="90"/>
      <c r="FW842" s="90"/>
      <c r="FX842" s="90"/>
      <c r="FY842" s="90"/>
      <c r="FZ842" s="90"/>
      <c r="GA842" s="90"/>
      <c r="GB842" s="90"/>
      <c r="GC842" s="90"/>
      <c r="GD842" s="90"/>
      <c r="GE842" s="90"/>
      <c r="GF842" s="90"/>
      <c r="GG842" s="90"/>
      <c r="GH842" s="90"/>
      <c r="GI842" s="90"/>
      <c r="GJ842" s="90"/>
      <c r="GK842" s="90"/>
      <c r="GL842" s="90"/>
      <c r="GM842" s="90"/>
      <c r="GN842" s="90"/>
      <c r="GO842" s="90"/>
      <c r="GP842" s="90"/>
      <c r="GQ842" s="90"/>
      <c r="GR842" s="90"/>
      <c r="GS842" s="90"/>
      <c r="GT842" s="90"/>
      <c r="GU842" s="90"/>
      <c r="GV842" s="90"/>
      <c r="GW842" s="90"/>
      <c r="GX842" s="90"/>
      <c r="GY842" s="90"/>
      <c r="GZ842" s="90"/>
      <c r="HA842" s="90"/>
      <c r="HB842" s="90"/>
      <c r="HC842" s="90"/>
      <c r="HD842" s="90"/>
      <c r="HE842" s="90"/>
      <c r="HF842" s="90"/>
      <c r="HG842" s="90"/>
      <c r="HH842" s="90"/>
      <c r="HI842" s="90"/>
      <c r="HJ842" s="90"/>
      <c r="HK842" s="90"/>
      <c r="HL842" s="90"/>
      <c r="HM842" s="90"/>
      <c r="HN842" s="90"/>
      <c r="HO842" s="90"/>
      <c r="HP842" s="90"/>
      <c r="HQ842" s="90"/>
      <c r="HR842" s="90"/>
      <c r="HS842" s="90"/>
    </row>
    <row r="843" spans="1:227" s="2" customFormat="1" ht="18.75" customHeight="1" x14ac:dyDescent="0.4">
      <c r="A843" s="868" t="s">
        <v>38</v>
      </c>
      <c r="B843" s="868" t="s">
        <v>118</v>
      </c>
      <c r="C843" s="377" t="s">
        <v>139</v>
      </c>
      <c r="D843" s="147" t="s">
        <v>142</v>
      </c>
      <c r="E843" s="944"/>
      <c r="F843" s="178"/>
      <c r="G843" s="177"/>
      <c r="H843" s="177">
        <v>0.08</v>
      </c>
      <c r="I843" s="177"/>
      <c r="J843" s="177"/>
      <c r="K843" s="179">
        <f t="shared" si="301"/>
        <v>0.08</v>
      </c>
      <c r="L843" s="518">
        <f t="shared" si="300"/>
        <v>0</v>
      </c>
      <c r="M843" s="667">
        <f t="shared" si="302"/>
        <v>100</v>
      </c>
      <c r="N843" s="504">
        <f t="shared" si="292"/>
        <v>2</v>
      </c>
      <c r="O843" s="510"/>
      <c r="P843" s="694">
        <f>[1]JH_2015!L86/1000000</f>
        <v>9.0379000000000001E-2</v>
      </c>
      <c r="Q843" s="699"/>
      <c r="R843" s="708" t="s">
        <v>42</v>
      </c>
      <c r="S843" s="716">
        <f t="shared" si="293"/>
        <v>0.28821960853738143</v>
      </c>
      <c r="T843" s="708">
        <f>[1]JH_2015!V86/1000000</f>
        <v>2.6048999999999999E-2</v>
      </c>
      <c r="U843" s="58">
        <v>74.930000000000007</v>
      </c>
      <c r="V843" s="58">
        <v>36.1</v>
      </c>
      <c r="W843" s="58"/>
      <c r="X843" s="58"/>
      <c r="Y843" s="58"/>
      <c r="Z843" s="743">
        <v>2318</v>
      </c>
      <c r="AA843" s="755">
        <f t="shared" si="294"/>
        <v>106.82213055657334</v>
      </c>
      <c r="AB843" s="174"/>
      <c r="AC843" s="174"/>
      <c r="AD843" s="364"/>
      <c r="AE843" s="174"/>
      <c r="AF843" s="174"/>
      <c r="AG843" s="174"/>
      <c r="AH843" s="786">
        <f t="shared" si="295"/>
        <v>0.08</v>
      </c>
      <c r="AI843" s="708"/>
      <c r="AJ843" s="708"/>
      <c r="AK843" s="708"/>
      <c r="AL843" s="792"/>
      <c r="AM843" s="177">
        <v>0.109</v>
      </c>
      <c r="AN843" s="179">
        <v>0.11700000000000001</v>
      </c>
      <c r="AO843" s="177">
        <v>0.13400000000000001</v>
      </c>
      <c r="AP843" s="179">
        <v>0.152</v>
      </c>
      <c r="AQ843" s="178">
        <f t="shared" si="298"/>
        <v>0.109</v>
      </c>
      <c r="AR843" s="179">
        <v>0.122</v>
      </c>
      <c r="AS843" s="177">
        <f t="shared" si="299"/>
        <v>0.13550000000000001</v>
      </c>
      <c r="AT843" s="177">
        <v>0.14899999999999999</v>
      </c>
      <c r="AU843" s="177"/>
      <c r="AV843" s="179">
        <v>0.182</v>
      </c>
      <c r="AW843" s="179"/>
      <c r="AX843" s="547">
        <v>-0.10199999999999999</v>
      </c>
      <c r="AY843" s="119"/>
      <c r="AZ843" s="118"/>
      <c r="BA843" s="118"/>
      <c r="BB843" s="118"/>
      <c r="BC843" s="90"/>
      <c r="BD843" s="90"/>
      <c r="BE843" s="90"/>
      <c r="BF843" s="90"/>
      <c r="BG843" s="90"/>
      <c r="BH843" s="90"/>
      <c r="BI843" s="90"/>
      <c r="BJ843" s="90"/>
      <c r="BK843" s="90"/>
      <c r="BL843" s="90"/>
      <c r="BM843" s="90"/>
      <c r="BN843" s="90"/>
      <c r="BO843" s="90"/>
      <c r="BP843" s="90"/>
      <c r="BQ843" s="90"/>
      <c r="BR843" s="90"/>
      <c r="BS843" s="90"/>
      <c r="BT843" s="90"/>
      <c r="BU843" s="90"/>
      <c r="BV843" s="90"/>
      <c r="BW843" s="90"/>
      <c r="BX843" s="90"/>
      <c r="BY843" s="90"/>
      <c r="BZ843" s="90"/>
      <c r="CA843" s="90"/>
      <c r="CB843" s="90"/>
      <c r="CC843" s="90"/>
      <c r="CD843" s="90"/>
      <c r="CE843" s="90"/>
      <c r="CF843" s="90"/>
      <c r="CG843" s="90"/>
      <c r="CH843" s="90"/>
      <c r="CI843" s="90"/>
      <c r="CJ843" s="90"/>
      <c r="CK843" s="90"/>
      <c r="CL843" s="90"/>
      <c r="CM843" s="90"/>
      <c r="CN843" s="90"/>
      <c r="CO843" s="90"/>
      <c r="CP843" s="90"/>
      <c r="CQ843" s="90"/>
      <c r="CR843" s="90"/>
      <c r="CS843" s="90"/>
      <c r="CT843" s="90"/>
      <c r="CU843" s="90"/>
      <c r="CV843" s="90"/>
      <c r="CW843" s="90"/>
      <c r="CX843" s="90"/>
      <c r="CY843" s="90"/>
      <c r="CZ843" s="90"/>
      <c r="DA843" s="90"/>
      <c r="DB843" s="90"/>
      <c r="DC843" s="90"/>
      <c r="DD843" s="90"/>
      <c r="DE843" s="90"/>
      <c r="DF843" s="90"/>
      <c r="DG843" s="90"/>
      <c r="DH843" s="90"/>
      <c r="DI843" s="90"/>
      <c r="DJ843" s="90"/>
      <c r="DK843" s="90"/>
      <c r="DL843" s="90"/>
      <c r="DM843" s="90"/>
      <c r="DN843" s="90"/>
      <c r="DO843" s="90"/>
      <c r="DP843" s="90"/>
      <c r="DQ843" s="90"/>
      <c r="DR843" s="90"/>
      <c r="DS843" s="90"/>
      <c r="DT843" s="90"/>
      <c r="DU843" s="90"/>
      <c r="DV843" s="90"/>
      <c r="DW843" s="90"/>
      <c r="DX843" s="90"/>
      <c r="DY843" s="90"/>
      <c r="DZ843" s="90"/>
      <c r="EA843" s="90"/>
      <c r="EB843" s="90"/>
      <c r="EC843" s="90"/>
      <c r="ED843" s="90"/>
      <c r="EE843" s="90"/>
      <c r="EF843" s="90"/>
      <c r="EG843" s="90"/>
      <c r="EH843" s="90"/>
      <c r="EI843" s="90"/>
      <c r="EJ843" s="90"/>
      <c r="EK843" s="90"/>
      <c r="EL843" s="90"/>
      <c r="EM843" s="90"/>
      <c r="EN843" s="90"/>
      <c r="EO843" s="90"/>
      <c r="EP843" s="90"/>
      <c r="EQ843" s="90"/>
      <c r="ER843" s="90"/>
      <c r="ES843" s="90"/>
      <c r="ET843" s="90"/>
      <c r="EU843" s="90"/>
      <c r="EV843" s="90"/>
      <c r="EW843" s="90"/>
      <c r="EX843" s="90"/>
      <c r="EY843" s="90"/>
      <c r="EZ843" s="90"/>
      <c r="FA843" s="90"/>
      <c r="FB843" s="90"/>
      <c r="FC843" s="90"/>
      <c r="FD843" s="90"/>
      <c r="FE843" s="90"/>
      <c r="FF843" s="90"/>
      <c r="FG843" s="90"/>
      <c r="FH843" s="90"/>
      <c r="FI843" s="90"/>
      <c r="FJ843" s="90"/>
      <c r="FK843" s="90"/>
      <c r="FL843" s="90"/>
      <c r="FM843" s="90"/>
      <c r="FN843" s="90"/>
      <c r="FO843" s="90"/>
      <c r="FP843" s="90"/>
      <c r="FQ843" s="90"/>
      <c r="FR843" s="90"/>
      <c r="FS843" s="90"/>
      <c r="FT843" s="90"/>
      <c r="FU843" s="90"/>
      <c r="FV843" s="90"/>
      <c r="FW843" s="90"/>
      <c r="FX843" s="90"/>
      <c r="FY843" s="90"/>
      <c r="FZ843" s="90"/>
      <c r="GA843" s="90"/>
      <c r="GB843" s="90"/>
      <c r="GC843" s="90"/>
      <c r="GD843" s="90"/>
      <c r="GE843" s="90"/>
      <c r="GF843" s="90"/>
      <c r="GG843" s="90"/>
      <c r="GH843" s="90"/>
      <c r="GI843" s="90"/>
      <c r="GJ843" s="90"/>
      <c r="GK843" s="90"/>
      <c r="GL843" s="90"/>
      <c r="GM843" s="90"/>
      <c r="GN843" s="90"/>
      <c r="GO843" s="90"/>
      <c r="GP843" s="90"/>
      <c r="GQ843" s="90"/>
      <c r="GR843" s="90"/>
      <c r="GS843" s="90"/>
      <c r="GT843" s="90"/>
      <c r="GU843" s="90"/>
      <c r="GV843" s="90"/>
      <c r="GW843" s="90"/>
      <c r="GX843" s="90"/>
      <c r="GY843" s="90"/>
      <c r="GZ843" s="90"/>
      <c r="HA843" s="90"/>
      <c r="HB843" s="90"/>
      <c r="HC843" s="90"/>
      <c r="HD843" s="90"/>
      <c r="HE843" s="90"/>
      <c r="HF843" s="90"/>
      <c r="HG843" s="90"/>
      <c r="HH843" s="90"/>
      <c r="HI843" s="90"/>
      <c r="HJ843" s="90"/>
      <c r="HK843" s="90"/>
      <c r="HL843" s="90"/>
      <c r="HM843" s="90"/>
      <c r="HN843" s="90"/>
      <c r="HO843" s="90"/>
      <c r="HP843" s="90"/>
      <c r="HQ843" s="90"/>
      <c r="HR843" s="90"/>
      <c r="HS843" s="90"/>
    </row>
    <row r="844" spans="1:227" s="2" customFormat="1" ht="18.75" customHeight="1" x14ac:dyDescent="0.4">
      <c r="A844" s="868" t="s">
        <v>38</v>
      </c>
      <c r="B844" s="868" t="s">
        <v>118</v>
      </c>
      <c r="C844" s="377" t="s">
        <v>139</v>
      </c>
      <c r="D844" s="16" t="s">
        <v>139</v>
      </c>
      <c r="E844" s="941"/>
      <c r="F844" s="219"/>
      <c r="G844" s="124"/>
      <c r="H844" s="124">
        <v>3.1</v>
      </c>
      <c r="I844" s="124"/>
      <c r="J844" s="124"/>
      <c r="K844" s="179">
        <f t="shared" si="301"/>
        <v>3.1</v>
      </c>
      <c r="L844" s="518">
        <f t="shared" si="300"/>
        <v>0</v>
      </c>
      <c r="M844" s="667">
        <f t="shared" si="302"/>
        <v>100</v>
      </c>
      <c r="N844" s="504">
        <f t="shared" si="292"/>
        <v>5</v>
      </c>
      <c r="O844" s="510"/>
      <c r="P844" s="179">
        <f>[1]JH_2015!L87/1000000</f>
        <v>1.3301229999999999</v>
      </c>
      <c r="Q844" s="699"/>
      <c r="R844" s="708" t="s">
        <v>42</v>
      </c>
      <c r="S844" s="716">
        <f t="shared" si="293"/>
        <v>0.25901138466141854</v>
      </c>
      <c r="T844" s="708">
        <f>[1]JH_2015!V87/1000000</f>
        <v>0.34451700000000002</v>
      </c>
      <c r="U844" s="58">
        <v>87.67</v>
      </c>
      <c r="V844" s="58">
        <f>(44.8+47.8)/2</f>
        <v>46.3</v>
      </c>
      <c r="W844" s="58"/>
      <c r="X844" s="58"/>
      <c r="Y844" s="58"/>
      <c r="Z844" s="743">
        <v>19085</v>
      </c>
      <c r="AA844" s="755">
        <f t="shared" si="294"/>
        <v>190.94433338955861</v>
      </c>
      <c r="AB844" s="174"/>
      <c r="AC844" s="174"/>
      <c r="AD844" s="364"/>
      <c r="AE844" s="174"/>
      <c r="AF844" s="174"/>
      <c r="AG844" s="174"/>
      <c r="AH844" s="786">
        <f t="shared" si="295"/>
        <v>3.1</v>
      </c>
      <c r="AI844" s="708"/>
      <c r="AJ844" s="708"/>
      <c r="AK844" s="708"/>
      <c r="AL844" s="792"/>
      <c r="AM844" s="177">
        <v>1.232</v>
      </c>
      <c r="AN844" s="177">
        <v>1.387</v>
      </c>
      <c r="AO844" s="177">
        <v>1.6910000000000001</v>
      </c>
      <c r="AP844" s="177">
        <v>2.0619999999999998</v>
      </c>
      <c r="AQ844" s="178">
        <f t="shared" si="298"/>
        <v>1.232</v>
      </c>
      <c r="AR844" s="177">
        <v>1.4710000000000001</v>
      </c>
      <c r="AS844" s="177">
        <f t="shared" si="299"/>
        <v>1.7240000000000002</v>
      </c>
      <c r="AT844" s="177">
        <v>1.9770000000000001</v>
      </c>
      <c r="AU844" s="177"/>
      <c r="AV844" s="177">
        <v>2.657</v>
      </c>
      <c r="AW844" s="177"/>
      <c r="AX844" s="821">
        <v>0.443</v>
      </c>
      <c r="AY844" s="119"/>
      <c r="AZ844" s="118"/>
      <c r="BA844" s="118"/>
      <c r="BB844" s="118"/>
      <c r="BC844" s="90"/>
      <c r="BD844" s="90"/>
      <c r="BE844" s="90"/>
      <c r="BF844" s="90"/>
      <c r="BG844" s="90"/>
      <c r="BH844" s="90"/>
      <c r="BI844" s="90"/>
      <c r="BJ844" s="90"/>
      <c r="BK844" s="90"/>
      <c r="BL844" s="90"/>
      <c r="BM844" s="90"/>
      <c r="BN844" s="90"/>
      <c r="BO844" s="90"/>
      <c r="BP844" s="90"/>
      <c r="BQ844" s="90"/>
      <c r="BR844" s="90"/>
      <c r="BS844" s="90"/>
      <c r="BT844" s="90"/>
      <c r="BU844" s="90"/>
      <c r="BV844" s="90"/>
      <c r="BW844" s="90"/>
      <c r="BX844" s="90"/>
      <c r="BY844" s="90"/>
      <c r="BZ844" s="90"/>
      <c r="CA844" s="90"/>
      <c r="CB844" s="90"/>
      <c r="CC844" s="90"/>
      <c r="CD844" s="90"/>
      <c r="CE844" s="90"/>
      <c r="CF844" s="90"/>
      <c r="CG844" s="90"/>
      <c r="CH844" s="90"/>
      <c r="CI844" s="90"/>
      <c r="CJ844" s="90"/>
      <c r="CK844" s="90"/>
      <c r="CL844" s="90"/>
      <c r="CM844" s="90"/>
      <c r="CN844" s="90"/>
      <c r="CO844" s="90"/>
      <c r="CP844" s="90"/>
      <c r="CQ844" s="90"/>
      <c r="CR844" s="90"/>
      <c r="CS844" s="90"/>
      <c r="CT844" s="90"/>
      <c r="CU844" s="90"/>
      <c r="CV844" s="90"/>
      <c r="CW844" s="90"/>
      <c r="CX844" s="90"/>
      <c r="CY844" s="90"/>
      <c r="CZ844" s="90"/>
      <c r="DA844" s="90"/>
      <c r="DB844" s="90"/>
      <c r="DC844" s="90"/>
      <c r="DD844" s="90"/>
      <c r="DE844" s="90"/>
      <c r="DF844" s="90"/>
      <c r="DG844" s="90"/>
      <c r="DH844" s="90"/>
      <c r="DI844" s="90"/>
      <c r="DJ844" s="90"/>
      <c r="DK844" s="90"/>
      <c r="DL844" s="90"/>
      <c r="DM844" s="90"/>
      <c r="DN844" s="90"/>
      <c r="DO844" s="90"/>
      <c r="DP844" s="90"/>
      <c r="DQ844" s="90"/>
      <c r="DR844" s="90"/>
      <c r="DS844" s="90"/>
      <c r="DT844" s="90"/>
      <c r="DU844" s="90"/>
      <c r="DV844" s="90"/>
      <c r="DW844" s="90"/>
      <c r="DX844" s="90"/>
      <c r="DY844" s="90"/>
      <c r="DZ844" s="90"/>
      <c r="EA844" s="90"/>
      <c r="EB844" s="90"/>
      <c r="EC844" s="90"/>
      <c r="ED844" s="90"/>
      <c r="EE844" s="90"/>
      <c r="EF844" s="90"/>
      <c r="EG844" s="90"/>
      <c r="EH844" s="90"/>
      <c r="EI844" s="90"/>
      <c r="EJ844" s="90"/>
      <c r="EK844" s="90"/>
      <c r="EL844" s="90"/>
      <c r="EM844" s="90"/>
      <c r="EN844" s="90"/>
      <c r="EO844" s="90"/>
      <c r="EP844" s="90"/>
      <c r="EQ844" s="90"/>
      <c r="ER844" s="90"/>
      <c r="ES844" s="90"/>
      <c r="ET844" s="90"/>
      <c r="EU844" s="90"/>
      <c r="EV844" s="90"/>
      <c r="EW844" s="90"/>
      <c r="EX844" s="90"/>
      <c r="EY844" s="90"/>
      <c r="EZ844" s="90"/>
      <c r="FA844" s="90"/>
      <c r="FB844" s="90"/>
      <c r="FC844" s="90"/>
      <c r="FD844" s="90"/>
      <c r="FE844" s="90"/>
      <c r="FF844" s="90"/>
      <c r="FG844" s="90"/>
      <c r="FH844" s="90"/>
      <c r="FI844" s="90"/>
      <c r="FJ844" s="90"/>
      <c r="FK844" s="90"/>
      <c r="FL844" s="90"/>
      <c r="FM844" s="90"/>
      <c r="FN844" s="90"/>
      <c r="FO844" s="90"/>
      <c r="FP844" s="90"/>
      <c r="FQ844" s="90"/>
      <c r="FR844" s="90"/>
      <c r="FS844" s="90"/>
      <c r="FT844" s="90"/>
      <c r="FU844" s="90"/>
      <c r="FV844" s="90"/>
      <c r="FW844" s="90"/>
      <c r="FX844" s="90"/>
      <c r="FY844" s="90"/>
      <c r="FZ844" s="90"/>
      <c r="GA844" s="90"/>
      <c r="GB844" s="90"/>
      <c r="GC844" s="90"/>
      <c r="GD844" s="90"/>
      <c r="GE844" s="90"/>
      <c r="GF844" s="90"/>
      <c r="GG844" s="90"/>
      <c r="GH844" s="90"/>
      <c r="GI844" s="90"/>
      <c r="GJ844" s="90"/>
      <c r="GK844" s="90"/>
      <c r="GL844" s="90"/>
      <c r="GM844" s="90"/>
      <c r="GN844" s="90"/>
      <c r="GO844" s="90"/>
      <c r="GP844" s="90"/>
      <c r="GQ844" s="90"/>
      <c r="GR844" s="90"/>
      <c r="GS844" s="90"/>
      <c r="GT844" s="90"/>
      <c r="GU844" s="90"/>
      <c r="GV844" s="90"/>
      <c r="GW844" s="90"/>
      <c r="GX844" s="90"/>
      <c r="GY844" s="90"/>
      <c r="GZ844" s="90"/>
      <c r="HA844" s="90"/>
      <c r="HB844" s="90"/>
      <c r="HC844" s="90"/>
      <c r="HD844" s="90"/>
      <c r="HE844" s="90"/>
      <c r="HF844" s="90"/>
      <c r="HG844" s="90"/>
      <c r="HH844" s="90"/>
      <c r="HI844" s="90"/>
      <c r="HJ844" s="90"/>
      <c r="HK844" s="90"/>
      <c r="HL844" s="90"/>
      <c r="HM844" s="90"/>
      <c r="HN844" s="90"/>
      <c r="HO844" s="90"/>
      <c r="HP844" s="90"/>
      <c r="HQ844" s="90"/>
      <c r="HR844" s="90"/>
      <c r="HS844" s="90"/>
    </row>
    <row r="845" spans="1:227" s="2" customFormat="1" ht="18.75" customHeight="1" x14ac:dyDescent="0.4">
      <c r="A845" s="868" t="s">
        <v>591</v>
      </c>
      <c r="B845" s="868" t="s">
        <v>592</v>
      </c>
      <c r="C845" s="879" t="s">
        <v>593</v>
      </c>
      <c r="D845" s="335" t="s">
        <v>594</v>
      </c>
      <c r="E845" s="940"/>
      <c r="F845" s="219">
        <v>0.499</v>
      </c>
      <c r="G845" s="643"/>
      <c r="H845" s="124">
        <v>0.33</v>
      </c>
      <c r="I845" s="643"/>
      <c r="J845" s="124"/>
      <c r="K845" s="252">
        <f t="shared" si="301"/>
        <v>0.82899999999999996</v>
      </c>
      <c r="L845" s="520">
        <f t="shared" si="300"/>
        <v>60.193003618817855</v>
      </c>
      <c r="M845" s="521">
        <f t="shared" si="302"/>
        <v>39.806996381182152</v>
      </c>
      <c r="N845" s="504">
        <f t="shared" si="292"/>
        <v>5</v>
      </c>
      <c r="O845" s="254"/>
      <c r="P845" s="532">
        <f t="shared" ref="P845:P852" si="303">AQ845</f>
        <v>0.67500000000000004</v>
      </c>
      <c r="Q845" s="227" t="s">
        <v>42</v>
      </c>
      <c r="R845" s="254"/>
      <c r="S845" s="337"/>
      <c r="T845" s="338"/>
      <c r="U845" s="339"/>
      <c r="V845" s="254"/>
      <c r="W845" s="254"/>
      <c r="X845" s="254"/>
      <c r="Y845" s="254"/>
      <c r="Z845" s="340">
        <v>8679</v>
      </c>
      <c r="AA845" s="259">
        <f t="shared" ref="AA845:AA852" si="304">AR845/Z845*1000000000/365</f>
        <v>230.75696808703734</v>
      </c>
      <c r="AB845" s="341"/>
      <c r="AC845" s="341"/>
      <c r="AD845" s="341"/>
      <c r="AE845" s="341"/>
      <c r="AF845" s="341"/>
      <c r="AG845" s="341"/>
      <c r="AH845" s="539"/>
      <c r="AI845" s="261">
        <v>8916</v>
      </c>
      <c r="AJ845" s="261">
        <v>9128</v>
      </c>
      <c r="AK845" s="261">
        <v>9334</v>
      </c>
      <c r="AL845" s="342">
        <v>9545</v>
      </c>
      <c r="AM845" s="343"/>
      <c r="AN845" s="344"/>
      <c r="AO845" s="344"/>
      <c r="AP845" s="263"/>
      <c r="AQ845" s="264">
        <v>0.67500000000000004</v>
      </c>
      <c r="AR845" s="252">
        <v>0.73099999999999998</v>
      </c>
      <c r="AS845" s="252">
        <v>0.78500000000000003</v>
      </c>
      <c r="AT845" s="252">
        <v>0.80200000000000005</v>
      </c>
      <c r="AU845" s="252">
        <v>0.82099999999999995</v>
      </c>
      <c r="AV845" s="263"/>
      <c r="AW845" s="557">
        <f t="shared" ref="AW845:AW852" si="305">K845-AT845</f>
        <v>2.6999999999999913E-2</v>
      </c>
      <c r="AX845" s="554"/>
      <c r="AY845" s="1266"/>
      <c r="AZ845" s="332"/>
      <c r="BA845" s="333"/>
      <c r="BB845" s="333"/>
      <c r="BC845" s="334"/>
      <c r="BD845" s="334"/>
      <c r="BE845" s="334"/>
      <c r="BF845" s="334"/>
      <c r="BG845" s="334"/>
      <c r="BH845" s="334"/>
      <c r="BI845" s="334"/>
      <c r="BJ845" s="334"/>
      <c r="BK845" s="334"/>
      <c r="BL845" s="334"/>
      <c r="BM845" s="334"/>
      <c r="BN845" s="334"/>
      <c r="BO845" s="334"/>
      <c r="BP845" s="334"/>
      <c r="BQ845" s="334"/>
      <c r="BR845" s="334"/>
      <c r="BS845" s="334"/>
      <c r="BT845" s="334"/>
      <c r="BU845" s="334"/>
      <c r="BV845" s="334"/>
      <c r="BW845" s="334"/>
      <c r="BX845" s="334"/>
      <c r="BY845" s="334"/>
      <c r="BZ845" s="334"/>
      <c r="CA845" s="334"/>
      <c r="CB845" s="334"/>
      <c r="CC845" s="334"/>
      <c r="CD845" s="334"/>
      <c r="CE845" s="334"/>
      <c r="CF845" s="334"/>
      <c r="CG845" s="334"/>
      <c r="CH845" s="334"/>
      <c r="CI845" s="334"/>
      <c r="CJ845" s="334"/>
      <c r="CK845" s="334"/>
      <c r="CL845" s="334"/>
      <c r="CM845" s="334"/>
      <c r="CN845" s="334"/>
      <c r="CO845" s="334"/>
      <c r="CP845" s="334"/>
      <c r="CQ845" s="334"/>
      <c r="CR845" s="334"/>
      <c r="CS845" s="334"/>
      <c r="CT845" s="334"/>
      <c r="CU845" s="334"/>
      <c r="CV845" s="334"/>
      <c r="CW845" s="334"/>
      <c r="CX845" s="334"/>
      <c r="CY845" s="334"/>
      <c r="CZ845" s="334"/>
      <c r="DA845" s="334"/>
      <c r="DB845" s="334"/>
      <c r="DC845" s="334"/>
      <c r="DD845" s="334"/>
      <c r="DE845" s="334"/>
      <c r="DF845" s="334"/>
      <c r="DG845" s="334"/>
      <c r="DH845" s="334"/>
      <c r="DI845" s="334"/>
      <c r="DJ845" s="334"/>
      <c r="DK845" s="334"/>
      <c r="DL845" s="334"/>
      <c r="DM845" s="334"/>
      <c r="DN845" s="334"/>
      <c r="DO845" s="334"/>
      <c r="DP845" s="334"/>
      <c r="DQ845" s="334"/>
      <c r="DR845" s="334"/>
      <c r="DS845" s="334"/>
      <c r="DT845" s="334"/>
      <c r="DU845" s="334"/>
      <c r="DV845" s="334"/>
      <c r="DW845" s="334"/>
      <c r="DX845" s="334"/>
      <c r="DY845" s="334"/>
      <c r="DZ845" s="334"/>
      <c r="EA845" s="334"/>
      <c r="EB845" s="334"/>
      <c r="EC845" s="334"/>
      <c r="ED845" s="334"/>
      <c r="EE845" s="334"/>
      <c r="EF845" s="334"/>
      <c r="EG845" s="334"/>
      <c r="EH845" s="334"/>
      <c r="EI845" s="334"/>
      <c r="EJ845" s="334"/>
      <c r="EK845" s="334"/>
      <c r="EL845" s="334"/>
      <c r="EM845" s="334"/>
      <c r="EN845" s="334"/>
      <c r="EO845" s="334"/>
      <c r="EP845" s="334"/>
      <c r="EQ845" s="334"/>
      <c r="ER845" s="334"/>
      <c r="ES845" s="334"/>
      <c r="ET845" s="334"/>
      <c r="EU845" s="334"/>
      <c r="EV845" s="334"/>
      <c r="EW845" s="334"/>
      <c r="EX845" s="334"/>
      <c r="EY845" s="334"/>
      <c r="EZ845" s="334"/>
      <c r="FA845" s="334"/>
      <c r="FB845" s="334"/>
      <c r="FC845" s="334"/>
      <c r="FD845" s="334"/>
      <c r="FE845" s="334"/>
      <c r="FF845" s="334"/>
      <c r="FG845" s="334"/>
      <c r="FH845" s="334"/>
      <c r="FI845" s="334"/>
      <c r="FJ845" s="334"/>
      <c r="FK845" s="334"/>
      <c r="FL845" s="334"/>
      <c r="FM845" s="334"/>
      <c r="FN845" s="334"/>
      <c r="FO845" s="334"/>
      <c r="FP845" s="334"/>
      <c r="FQ845" s="334"/>
      <c r="FR845" s="334"/>
      <c r="FS845" s="334"/>
      <c r="FT845" s="334"/>
      <c r="FU845" s="334"/>
      <c r="FV845" s="334"/>
      <c r="FW845" s="334"/>
      <c r="FX845" s="334"/>
      <c r="FY845" s="334"/>
      <c r="FZ845" s="334"/>
      <c r="GA845" s="334"/>
      <c r="GB845" s="334"/>
      <c r="GC845" s="334"/>
      <c r="GD845" s="334"/>
      <c r="GE845" s="334"/>
      <c r="GF845" s="334"/>
      <c r="GG845" s="334"/>
      <c r="GH845" s="334"/>
      <c r="GI845" s="334"/>
      <c r="GJ845" s="334"/>
      <c r="GK845" s="334"/>
      <c r="GL845" s="334"/>
      <c r="GM845" s="334"/>
      <c r="GN845" s="334"/>
      <c r="GO845" s="334"/>
      <c r="GP845" s="334"/>
      <c r="GQ845" s="334"/>
      <c r="GR845" s="334"/>
      <c r="GS845" s="334"/>
      <c r="GT845" s="334"/>
      <c r="GU845" s="334"/>
      <c r="GV845" s="334"/>
      <c r="GW845" s="334"/>
      <c r="GX845" s="334"/>
      <c r="GY845" s="334"/>
      <c r="GZ845" s="334"/>
      <c r="HA845" s="334"/>
      <c r="HB845" s="334"/>
      <c r="HC845" s="334"/>
      <c r="HD845" s="334"/>
      <c r="HE845" s="334"/>
      <c r="HF845" s="334"/>
      <c r="HG845" s="334"/>
      <c r="HH845" s="334"/>
      <c r="HI845" s="334"/>
      <c r="HJ845" s="334"/>
      <c r="HK845" s="334"/>
      <c r="HL845" s="334"/>
      <c r="HM845" s="334"/>
      <c r="HN845" s="334"/>
      <c r="HO845" s="334"/>
      <c r="HP845" s="334"/>
      <c r="HQ845" s="334"/>
      <c r="HR845" s="334"/>
      <c r="HS845" s="334"/>
    </row>
    <row r="846" spans="1:227" s="2" customFormat="1" ht="18.75" customHeight="1" x14ac:dyDescent="0.4">
      <c r="A846" s="868" t="s">
        <v>591</v>
      </c>
      <c r="B846" s="868" t="s">
        <v>592</v>
      </c>
      <c r="C846" s="879" t="s">
        <v>593</v>
      </c>
      <c r="D846" s="335" t="s">
        <v>595</v>
      </c>
      <c r="E846" s="940"/>
      <c r="F846" s="219">
        <v>1.2</v>
      </c>
      <c r="G846" s="124">
        <v>2.5</v>
      </c>
      <c r="H846" s="124"/>
      <c r="I846" s="124"/>
      <c r="J846" s="124">
        <v>1.6359999999999999</v>
      </c>
      <c r="K846" s="252">
        <f t="shared" si="301"/>
        <v>5.3360000000000003</v>
      </c>
      <c r="L846" s="520">
        <f t="shared" si="300"/>
        <v>22.488755622188901</v>
      </c>
      <c r="M846" s="521">
        <f t="shared" si="302"/>
        <v>46.851574212893546</v>
      </c>
      <c r="N846" s="504">
        <f t="shared" si="292"/>
        <v>2</v>
      </c>
      <c r="O846" s="254"/>
      <c r="P846" s="532">
        <f t="shared" si="303"/>
        <v>8.2899999999999991</v>
      </c>
      <c r="Q846" s="227" t="s">
        <v>42</v>
      </c>
      <c r="R846" s="254"/>
      <c r="S846" s="337"/>
      <c r="T846" s="338"/>
      <c r="U846" s="339"/>
      <c r="V846" s="254"/>
      <c r="W846" s="254"/>
      <c r="X846" s="254"/>
      <c r="Y846" s="254"/>
      <c r="Z846" s="340">
        <v>46714</v>
      </c>
      <c r="AA846" s="259">
        <f t="shared" si="304"/>
        <v>499.57156958020857</v>
      </c>
      <c r="AB846" s="341"/>
      <c r="AC846" s="341"/>
      <c r="AD846" s="341"/>
      <c r="AE846" s="341"/>
      <c r="AF846" s="341"/>
      <c r="AG846" s="341"/>
      <c r="AH846" s="539"/>
      <c r="AI846" s="261">
        <v>47987</v>
      </c>
      <c r="AJ846" s="261">
        <v>49127</v>
      </c>
      <c r="AK846" s="261">
        <v>50237</v>
      </c>
      <c r="AL846" s="342">
        <v>51372</v>
      </c>
      <c r="AM846" s="343"/>
      <c r="AN846" s="344"/>
      <c r="AO846" s="344"/>
      <c r="AP846" s="263"/>
      <c r="AQ846" s="264">
        <v>8.2899999999999991</v>
      </c>
      <c r="AR846" s="252">
        <v>8.5180000000000007</v>
      </c>
      <c r="AS846" s="252">
        <v>8.7330000000000005</v>
      </c>
      <c r="AT846" s="252">
        <v>8.8789999999999996</v>
      </c>
      <c r="AU846" s="252">
        <v>9.0269999999999992</v>
      </c>
      <c r="AV846" s="263"/>
      <c r="AW846" s="557">
        <f t="shared" si="305"/>
        <v>-3.5429999999999993</v>
      </c>
      <c r="AX846" s="554"/>
      <c r="AY846" s="1266"/>
      <c r="AZ846" s="332"/>
      <c r="BA846" s="333"/>
      <c r="BB846" s="333"/>
      <c r="BC846" s="334"/>
      <c r="BD846" s="334"/>
      <c r="BE846" s="334"/>
      <c r="BF846" s="334"/>
      <c r="BG846" s="334"/>
      <c r="BH846" s="334"/>
      <c r="BI846" s="334"/>
      <c r="BJ846" s="334"/>
      <c r="BK846" s="334"/>
      <c r="BL846" s="334"/>
      <c r="BM846" s="334"/>
      <c r="BN846" s="334"/>
      <c r="BO846" s="334"/>
      <c r="BP846" s="334"/>
      <c r="BQ846" s="334"/>
      <c r="BR846" s="334"/>
      <c r="BS846" s="334"/>
      <c r="BT846" s="334"/>
      <c r="BU846" s="334"/>
      <c r="BV846" s="334"/>
      <c r="BW846" s="334"/>
      <c r="BX846" s="334"/>
      <c r="BY846" s="334"/>
      <c r="BZ846" s="334"/>
      <c r="CA846" s="334"/>
      <c r="CB846" s="334"/>
      <c r="CC846" s="334"/>
      <c r="CD846" s="334"/>
      <c r="CE846" s="334"/>
      <c r="CF846" s="334"/>
      <c r="CG846" s="334"/>
      <c r="CH846" s="334"/>
      <c r="CI846" s="334"/>
      <c r="CJ846" s="334"/>
      <c r="CK846" s="334"/>
      <c r="CL846" s="334"/>
      <c r="CM846" s="334"/>
      <c r="CN846" s="334"/>
      <c r="CO846" s="334"/>
      <c r="CP846" s="334"/>
      <c r="CQ846" s="334"/>
      <c r="CR846" s="334"/>
      <c r="CS846" s="334"/>
      <c r="CT846" s="334"/>
      <c r="CU846" s="334"/>
      <c r="CV846" s="334"/>
      <c r="CW846" s="334"/>
      <c r="CX846" s="334"/>
      <c r="CY846" s="334"/>
      <c r="CZ846" s="334"/>
      <c r="DA846" s="334"/>
      <c r="DB846" s="334"/>
      <c r="DC846" s="334"/>
      <c r="DD846" s="334"/>
      <c r="DE846" s="334"/>
      <c r="DF846" s="334"/>
      <c r="DG846" s="334"/>
      <c r="DH846" s="334"/>
      <c r="DI846" s="334"/>
      <c r="DJ846" s="334"/>
      <c r="DK846" s="334"/>
      <c r="DL846" s="334"/>
      <c r="DM846" s="334"/>
      <c r="DN846" s="334"/>
      <c r="DO846" s="334"/>
      <c r="DP846" s="334"/>
      <c r="DQ846" s="334"/>
      <c r="DR846" s="334"/>
      <c r="DS846" s="334"/>
      <c r="DT846" s="334"/>
      <c r="DU846" s="334"/>
      <c r="DV846" s="334"/>
      <c r="DW846" s="334"/>
      <c r="DX846" s="334"/>
      <c r="DY846" s="334"/>
      <c r="DZ846" s="334"/>
      <c r="EA846" s="334"/>
      <c r="EB846" s="334"/>
      <c r="EC846" s="334"/>
      <c r="ED846" s="334"/>
      <c r="EE846" s="334"/>
      <c r="EF846" s="334"/>
      <c r="EG846" s="334"/>
      <c r="EH846" s="334"/>
      <c r="EI846" s="334"/>
      <c r="EJ846" s="334"/>
      <c r="EK846" s="334"/>
      <c r="EL846" s="334"/>
      <c r="EM846" s="334"/>
      <c r="EN846" s="334"/>
      <c r="EO846" s="334"/>
      <c r="EP846" s="334"/>
      <c r="EQ846" s="334"/>
      <c r="ER846" s="334"/>
      <c r="ES846" s="334"/>
      <c r="ET846" s="334"/>
      <c r="EU846" s="334"/>
      <c r="EV846" s="334"/>
      <c r="EW846" s="334"/>
      <c r="EX846" s="334"/>
      <c r="EY846" s="334"/>
      <c r="EZ846" s="334"/>
      <c r="FA846" s="334"/>
      <c r="FB846" s="334"/>
      <c r="FC846" s="334"/>
      <c r="FD846" s="334"/>
      <c r="FE846" s="334"/>
      <c r="FF846" s="334"/>
      <c r="FG846" s="334"/>
      <c r="FH846" s="334"/>
      <c r="FI846" s="334"/>
      <c r="FJ846" s="334"/>
      <c r="FK846" s="334"/>
      <c r="FL846" s="334"/>
      <c r="FM846" s="334"/>
      <c r="FN846" s="334"/>
      <c r="FO846" s="334"/>
      <c r="FP846" s="334"/>
      <c r="FQ846" s="334"/>
      <c r="FR846" s="334"/>
      <c r="FS846" s="334"/>
      <c r="FT846" s="334"/>
      <c r="FU846" s="334"/>
      <c r="FV846" s="334"/>
      <c r="FW846" s="334"/>
      <c r="FX846" s="334"/>
      <c r="FY846" s="334"/>
      <c r="FZ846" s="334"/>
      <c r="GA846" s="334"/>
      <c r="GB846" s="334"/>
      <c r="GC846" s="334"/>
      <c r="GD846" s="334"/>
      <c r="GE846" s="334"/>
      <c r="GF846" s="334"/>
      <c r="GG846" s="334"/>
      <c r="GH846" s="334"/>
      <c r="GI846" s="334"/>
      <c r="GJ846" s="334"/>
      <c r="GK846" s="334"/>
      <c r="GL846" s="334"/>
      <c r="GM846" s="334"/>
      <c r="GN846" s="334"/>
      <c r="GO846" s="334"/>
      <c r="GP846" s="334"/>
      <c r="GQ846" s="334"/>
      <c r="GR846" s="334"/>
      <c r="GS846" s="334"/>
      <c r="GT846" s="334"/>
      <c r="GU846" s="334"/>
      <c r="GV846" s="334"/>
      <c r="GW846" s="334"/>
      <c r="GX846" s="334"/>
      <c r="GY846" s="334"/>
      <c r="GZ846" s="334"/>
      <c r="HA846" s="334"/>
      <c r="HB846" s="334"/>
      <c r="HC846" s="334"/>
      <c r="HD846" s="334"/>
      <c r="HE846" s="334"/>
      <c r="HF846" s="334"/>
      <c r="HG846" s="334"/>
      <c r="HH846" s="334"/>
      <c r="HI846" s="334"/>
      <c r="HJ846" s="334"/>
      <c r="HK846" s="334"/>
      <c r="HL846" s="334"/>
      <c r="HM846" s="334"/>
      <c r="HN846" s="334"/>
      <c r="HO846" s="334"/>
      <c r="HP846" s="334"/>
      <c r="HQ846" s="334"/>
      <c r="HR846" s="334"/>
      <c r="HS846" s="334"/>
    </row>
    <row r="847" spans="1:227" s="2" customFormat="1" ht="18.75" customHeight="1" x14ac:dyDescent="0.4">
      <c r="A847" s="868" t="s">
        <v>591</v>
      </c>
      <c r="B847" s="868" t="s">
        <v>592</v>
      </c>
      <c r="C847" s="879" t="s">
        <v>593</v>
      </c>
      <c r="D847" s="599" t="s">
        <v>596</v>
      </c>
      <c r="E847" s="1337"/>
      <c r="F847" s="219"/>
      <c r="G847" s="124">
        <v>28</v>
      </c>
      <c r="H847" s="124"/>
      <c r="I847" s="124">
        <v>2.5</v>
      </c>
      <c r="J847" s="124"/>
      <c r="K847" s="252">
        <f t="shared" si="301"/>
        <v>30.5</v>
      </c>
      <c r="L847" s="520">
        <f t="shared" si="300"/>
        <v>0</v>
      </c>
      <c r="M847" s="521">
        <f t="shared" si="302"/>
        <v>91.803278688524586</v>
      </c>
      <c r="N847" s="504">
        <f t="shared" si="292"/>
        <v>5</v>
      </c>
      <c r="O847" s="254"/>
      <c r="P847" s="532">
        <f t="shared" si="303"/>
        <v>0.13900000000000001</v>
      </c>
      <c r="Q847" s="227" t="s">
        <v>42</v>
      </c>
      <c r="R847" s="254"/>
      <c r="S847" s="337"/>
      <c r="T847" s="338"/>
      <c r="U847" s="339"/>
      <c r="V847" s="254"/>
      <c r="W847" s="254"/>
      <c r="X847" s="254"/>
      <c r="Y847" s="254"/>
      <c r="Z847" s="340">
        <v>2272</v>
      </c>
      <c r="AA847" s="259">
        <f t="shared" si="304"/>
        <v>178.46806868608914</v>
      </c>
      <c r="AB847" s="341"/>
      <c r="AC847" s="341"/>
      <c r="AD847" s="341"/>
      <c r="AE847" s="341"/>
      <c r="AF847" s="341"/>
      <c r="AG847" s="341"/>
      <c r="AH847" s="539"/>
      <c r="AI847" s="261">
        <v>2208</v>
      </c>
      <c r="AJ847" s="261">
        <v>2185</v>
      </c>
      <c r="AK847" s="261">
        <v>2202</v>
      </c>
      <c r="AL847" s="342"/>
      <c r="AM847" s="343"/>
      <c r="AN847" s="344"/>
      <c r="AO847" s="344"/>
      <c r="AP847" s="263"/>
      <c r="AQ847" s="264">
        <v>0.13900000000000001</v>
      </c>
      <c r="AR847" s="252">
        <v>0.14799999999999999</v>
      </c>
      <c r="AS847" s="252">
        <v>0.152</v>
      </c>
      <c r="AT847" s="252">
        <v>0.153</v>
      </c>
      <c r="AU847" s="344"/>
      <c r="AV847" s="263"/>
      <c r="AW847" s="557">
        <f t="shared" si="305"/>
        <v>30.347000000000001</v>
      </c>
      <c r="AX847" s="554"/>
      <c r="AY847" s="1266"/>
      <c r="AZ847" s="332"/>
      <c r="BA847" s="333"/>
      <c r="BB847" s="333"/>
      <c r="BC847" s="334"/>
      <c r="BD847" s="334"/>
      <c r="BE847" s="334"/>
      <c r="BF847" s="334"/>
      <c r="BG847" s="334"/>
      <c r="BH847" s="334"/>
      <c r="BI847" s="334"/>
      <c r="BJ847" s="334"/>
      <c r="BK847" s="334"/>
      <c r="BL847" s="334"/>
      <c r="BM847" s="334"/>
      <c r="BN847" s="334"/>
      <c r="BO847" s="334"/>
      <c r="BP847" s="334"/>
      <c r="BQ847" s="334"/>
      <c r="BR847" s="334"/>
      <c r="BS847" s="334"/>
      <c r="BT847" s="334"/>
      <c r="BU847" s="334"/>
      <c r="BV847" s="334"/>
      <c r="BW847" s="334"/>
      <c r="BX847" s="334"/>
      <c r="BY847" s="334"/>
      <c r="BZ847" s="334"/>
      <c r="CA847" s="334"/>
      <c r="CB847" s="334"/>
      <c r="CC847" s="334"/>
      <c r="CD847" s="334"/>
      <c r="CE847" s="334"/>
      <c r="CF847" s="334"/>
      <c r="CG847" s="334"/>
      <c r="CH847" s="334"/>
      <c r="CI847" s="334"/>
      <c r="CJ847" s="334"/>
      <c r="CK847" s="334"/>
      <c r="CL847" s="334"/>
      <c r="CM847" s="334"/>
      <c r="CN847" s="334"/>
      <c r="CO847" s="334"/>
      <c r="CP847" s="334"/>
      <c r="CQ847" s="334"/>
      <c r="CR847" s="334"/>
      <c r="CS847" s="334"/>
      <c r="CT847" s="334"/>
      <c r="CU847" s="334"/>
      <c r="CV847" s="334"/>
      <c r="CW847" s="334"/>
      <c r="CX847" s="334"/>
      <c r="CY847" s="334"/>
      <c r="CZ847" s="334"/>
      <c r="DA847" s="334"/>
      <c r="DB847" s="334"/>
      <c r="DC847" s="334"/>
      <c r="DD847" s="334"/>
      <c r="DE847" s="334"/>
      <c r="DF847" s="334"/>
      <c r="DG847" s="334"/>
      <c r="DH847" s="334"/>
      <c r="DI847" s="334"/>
      <c r="DJ847" s="334"/>
      <c r="DK847" s="334"/>
      <c r="DL847" s="334"/>
      <c r="DM847" s="334"/>
      <c r="DN847" s="334"/>
      <c r="DO847" s="334"/>
      <c r="DP847" s="334"/>
      <c r="DQ847" s="334"/>
      <c r="DR847" s="334"/>
      <c r="DS847" s="334"/>
      <c r="DT847" s="334"/>
      <c r="DU847" s="334"/>
      <c r="DV847" s="334"/>
      <c r="DW847" s="334"/>
      <c r="DX847" s="334"/>
      <c r="DY847" s="334"/>
      <c r="DZ847" s="334"/>
      <c r="EA847" s="334"/>
      <c r="EB847" s="334"/>
      <c r="EC847" s="334"/>
      <c r="ED847" s="334"/>
      <c r="EE847" s="334"/>
      <c r="EF847" s="334"/>
      <c r="EG847" s="334"/>
      <c r="EH847" s="334"/>
      <c r="EI847" s="334"/>
      <c r="EJ847" s="334"/>
      <c r="EK847" s="334"/>
      <c r="EL847" s="334"/>
      <c r="EM847" s="334"/>
      <c r="EN847" s="334"/>
      <c r="EO847" s="334"/>
      <c r="EP847" s="334"/>
      <c r="EQ847" s="334"/>
      <c r="ER847" s="334"/>
      <c r="ES847" s="334"/>
      <c r="ET847" s="334"/>
      <c r="EU847" s="334"/>
      <c r="EV847" s="334"/>
      <c r="EW847" s="334"/>
      <c r="EX847" s="334"/>
      <c r="EY847" s="334"/>
      <c r="EZ847" s="334"/>
      <c r="FA847" s="334"/>
      <c r="FB847" s="334"/>
      <c r="FC847" s="334"/>
      <c r="FD847" s="334"/>
      <c r="FE847" s="334"/>
      <c r="FF847" s="334"/>
      <c r="FG847" s="334"/>
      <c r="FH847" s="334"/>
      <c r="FI847" s="334"/>
      <c r="FJ847" s="334"/>
      <c r="FK847" s="334"/>
      <c r="FL847" s="334"/>
      <c r="FM847" s="334"/>
      <c r="FN847" s="334"/>
      <c r="FO847" s="334"/>
      <c r="FP847" s="334"/>
      <c r="FQ847" s="334"/>
      <c r="FR847" s="334"/>
      <c r="FS847" s="334"/>
      <c r="FT847" s="334"/>
      <c r="FU847" s="334"/>
      <c r="FV847" s="334"/>
      <c r="FW847" s="334"/>
      <c r="FX847" s="334"/>
      <c r="FY847" s="334"/>
      <c r="FZ847" s="334"/>
      <c r="GA847" s="334"/>
      <c r="GB847" s="334"/>
      <c r="GC847" s="334"/>
      <c r="GD847" s="334"/>
      <c r="GE847" s="334"/>
      <c r="GF847" s="334"/>
      <c r="GG847" s="334"/>
      <c r="GH847" s="334"/>
      <c r="GI847" s="334"/>
      <c r="GJ847" s="334"/>
      <c r="GK847" s="334"/>
      <c r="GL847" s="334"/>
      <c r="GM847" s="334"/>
      <c r="GN847" s="334"/>
      <c r="GO847" s="334"/>
      <c r="GP847" s="334"/>
      <c r="GQ847" s="334"/>
      <c r="GR847" s="334"/>
      <c r="GS847" s="334"/>
      <c r="GT847" s="334"/>
      <c r="GU847" s="334"/>
      <c r="GV847" s="334"/>
      <c r="GW847" s="334"/>
      <c r="GX847" s="334"/>
      <c r="GY847" s="334"/>
      <c r="GZ847" s="334"/>
      <c r="HA847" s="334"/>
      <c r="HB847" s="334"/>
      <c r="HC847" s="334"/>
      <c r="HD847" s="334"/>
      <c r="HE847" s="334"/>
      <c r="HF847" s="334"/>
      <c r="HG847" s="334"/>
      <c r="HH847" s="334"/>
      <c r="HI847" s="334"/>
      <c r="HJ847" s="334"/>
      <c r="HK847" s="334"/>
      <c r="HL847" s="334"/>
      <c r="HM847" s="334"/>
      <c r="HN847" s="334"/>
      <c r="HO847" s="334"/>
      <c r="HP847" s="334"/>
      <c r="HQ847" s="334"/>
      <c r="HR847" s="334"/>
      <c r="HS847" s="334"/>
    </row>
    <row r="848" spans="1:227" s="2" customFormat="1" ht="18.75" customHeight="1" x14ac:dyDescent="0.4">
      <c r="A848" s="868" t="s">
        <v>1134</v>
      </c>
      <c r="B848" s="868" t="s">
        <v>1173</v>
      </c>
      <c r="C848" s="891" t="s">
        <v>1174</v>
      </c>
      <c r="D848" s="466" t="s">
        <v>1177</v>
      </c>
      <c r="E848" s="1132" t="s">
        <v>1179</v>
      </c>
      <c r="F848" s="283"/>
      <c r="G848" s="271"/>
      <c r="H848" s="281"/>
      <c r="I848" s="271"/>
      <c r="J848" s="271"/>
      <c r="K848" s="272">
        <f>IF(ISNUMBER(F848),F848,0)+IF(ISNUMBER(G848),G848,0)+IF(ISNUMBER(H848),H848,0)</f>
        <v>0</v>
      </c>
      <c r="L848" s="524" t="str">
        <f>IF(IF(ISNUMBER(K848),K848,0)&gt;0,IF(ISNUMBER(F848),F848,0)/K848*100,"")</f>
        <v/>
      </c>
      <c r="M848" s="525" t="str">
        <f>IF(IF(ISNUMBER(K848),K848,0)&gt;0,(IF(ISNUMBER(G848),G848,0)+IF(ISNUMBER(H848),H848,0))/K848*100,"")</f>
        <v/>
      </c>
      <c r="N848" s="465">
        <f t="shared" si="292"/>
        <v>2</v>
      </c>
      <c r="O848" s="274"/>
      <c r="P848" s="537">
        <f t="shared" si="303"/>
        <v>0.45500000000000002</v>
      </c>
      <c r="Q848" s="273" t="s">
        <v>42</v>
      </c>
      <c r="R848" s="274"/>
      <c r="S848" s="275"/>
      <c r="T848" s="276"/>
      <c r="U848" s="111"/>
      <c r="V848" s="274"/>
      <c r="W848" s="274"/>
      <c r="X848" s="274"/>
      <c r="Y848" s="274"/>
      <c r="Z848" s="277">
        <v>9678</v>
      </c>
      <c r="AA848" s="259">
        <f t="shared" si="304"/>
        <v>157.11386083958251</v>
      </c>
      <c r="AB848" s="279"/>
      <c r="AC848" s="279"/>
      <c r="AD848" s="279"/>
      <c r="AE848" s="279"/>
      <c r="AF848" s="279"/>
      <c r="AG848" s="279"/>
      <c r="AH848" s="280"/>
      <c r="AI848" s="388">
        <v>10568</v>
      </c>
      <c r="AJ848" s="388">
        <v>11298</v>
      </c>
      <c r="AK848" s="388">
        <v>11890</v>
      </c>
      <c r="AL848" s="389"/>
      <c r="AM848" s="390"/>
      <c r="AN848" s="388"/>
      <c r="AO848" s="272"/>
      <c r="AP848" s="282"/>
      <c r="AQ848" s="283">
        <v>0.45500000000000002</v>
      </c>
      <c r="AR848" s="272">
        <v>0.55500000000000005</v>
      </c>
      <c r="AS848" s="272">
        <v>0.624</v>
      </c>
      <c r="AT848" s="272">
        <v>0.65600000000000003</v>
      </c>
      <c r="AU848" s="272"/>
      <c r="AV848" s="282"/>
      <c r="AW848" s="558">
        <f t="shared" si="305"/>
        <v>-0.65600000000000003</v>
      </c>
      <c r="AX848" s="552"/>
      <c r="AY848" s="166"/>
      <c r="AZ848" s="167"/>
      <c r="BA848" s="296"/>
      <c r="BB848" s="167"/>
    </row>
    <row r="849" spans="1:227" s="2" customFormat="1" ht="53.05" customHeight="1" x14ac:dyDescent="0.4">
      <c r="A849" s="868" t="s">
        <v>1134</v>
      </c>
      <c r="B849" s="868" t="s">
        <v>1173</v>
      </c>
      <c r="C849" s="891" t="s">
        <v>1174</v>
      </c>
      <c r="D849" s="466" t="s">
        <v>1175</v>
      </c>
      <c r="E849" s="467" t="s">
        <v>1176</v>
      </c>
      <c r="F849" s="457">
        <v>4.8000000000000001E-2</v>
      </c>
      <c r="G849" s="124"/>
      <c r="H849" s="262" t="s">
        <v>202</v>
      </c>
      <c r="I849" s="124"/>
      <c r="J849" s="124"/>
      <c r="K849" s="252">
        <f>IF(ISNUMBER(F849),F849,0)+IF(ISNUMBER(G849),G849,0)+IF(ISNUMBER(H849),H849,0)</f>
        <v>4.8000000000000001E-2</v>
      </c>
      <c r="L849" s="520">
        <f>IF(IF(ISNUMBER(K849),K849,0)&gt;0,IF(ISNUMBER(F849),F849,0)/K849*100,"")</f>
        <v>100</v>
      </c>
      <c r="M849" s="521">
        <f>IF(IF(ISNUMBER(K849),K849,0)&gt;0,(IF(ISNUMBER(G849),G849,0)+IF(ISNUMBER(H849),H849,0))/K849*100,"")</f>
        <v>0</v>
      </c>
      <c r="N849" s="348">
        <f t="shared" si="292"/>
        <v>2</v>
      </c>
      <c r="O849" s="254"/>
      <c r="P849" s="534">
        <f t="shared" si="303"/>
        <v>0.17399999999999999</v>
      </c>
      <c r="Q849" s="227" t="s">
        <v>42</v>
      </c>
      <c r="R849" s="254"/>
      <c r="S849" s="305"/>
      <c r="T849" s="306"/>
      <c r="U849" s="90"/>
      <c r="V849" s="254"/>
      <c r="W849" s="254"/>
      <c r="X849" s="254"/>
      <c r="Y849" s="254"/>
      <c r="Z849" s="258">
        <v>2689</v>
      </c>
      <c r="AA849" s="259">
        <f t="shared" si="304"/>
        <v>214.98036139115726</v>
      </c>
      <c r="AB849" s="260"/>
      <c r="AC849" s="260"/>
      <c r="AD849" s="260"/>
      <c r="AE849" s="260"/>
      <c r="AF849" s="260"/>
      <c r="AG849" s="260"/>
      <c r="AH849" s="121"/>
      <c r="AI849" s="261">
        <v>2916</v>
      </c>
      <c r="AJ849" s="261">
        <v>3100</v>
      </c>
      <c r="AK849" s="261">
        <v>3250</v>
      </c>
      <c r="AL849" s="342"/>
      <c r="AM849" s="371"/>
      <c r="AN849" s="261"/>
      <c r="AO849" s="252"/>
      <c r="AP849" s="263"/>
      <c r="AQ849" s="264">
        <v>0.17399999999999999</v>
      </c>
      <c r="AR849" s="252">
        <v>0.21099999999999999</v>
      </c>
      <c r="AS849" s="252">
        <v>0.23899999999999999</v>
      </c>
      <c r="AT849" s="252">
        <v>0.25600000000000001</v>
      </c>
      <c r="AU849" s="252"/>
      <c r="AV849" s="263"/>
      <c r="AW849" s="557">
        <f t="shared" si="305"/>
        <v>-0.20800000000000002</v>
      </c>
      <c r="AX849" s="551"/>
      <c r="AY849" s="166"/>
      <c r="AZ849" s="167"/>
      <c r="BA849" s="296"/>
      <c r="BB849" s="296"/>
    </row>
    <row r="850" spans="1:227" s="2" customFormat="1" ht="32.5" customHeight="1" x14ac:dyDescent="0.4">
      <c r="A850" s="868" t="s">
        <v>1134</v>
      </c>
      <c r="B850" s="868" t="s">
        <v>1173</v>
      </c>
      <c r="C850" s="891" t="s">
        <v>1174</v>
      </c>
      <c r="D850" s="466" t="s">
        <v>1180</v>
      </c>
      <c r="E850" s="467" t="s">
        <v>1181</v>
      </c>
      <c r="F850" s="457">
        <v>0.753</v>
      </c>
      <c r="G850" s="124"/>
      <c r="H850" s="262" t="s">
        <v>202</v>
      </c>
      <c r="I850" s="124"/>
      <c r="J850" s="124"/>
      <c r="K850" s="252">
        <f>IF(ISNUMBER(F850),F850,0)+IF(ISNUMBER(G850),G850,0)+IF(ISNUMBER(H850),H850,0)</f>
        <v>0.753</v>
      </c>
      <c r="L850" s="520">
        <f>IF(IF(ISNUMBER(K850),K850,0)&gt;0,IF(ISNUMBER(F850),F850,0)/K850*100,"")</f>
        <v>100</v>
      </c>
      <c r="M850" s="521">
        <f>IF(IF(ISNUMBER(K850),K850,0)&gt;0,(IF(ISNUMBER(G850),G850,0)+IF(ISNUMBER(H850),H850,0))/K850*100,"")</f>
        <v>0</v>
      </c>
      <c r="N850" s="504">
        <f t="shared" si="292"/>
        <v>5</v>
      </c>
      <c r="O850" s="254"/>
      <c r="P850" s="534">
        <f t="shared" si="303"/>
        <v>8.7999999999999995E-2</v>
      </c>
      <c r="Q850" s="227" t="s">
        <v>42</v>
      </c>
      <c r="R850" s="254"/>
      <c r="S850" s="305"/>
      <c r="T850" s="306"/>
      <c r="U850" s="90"/>
      <c r="V850" s="254"/>
      <c r="W850" s="254"/>
      <c r="X850" s="254"/>
      <c r="Y850" s="254"/>
      <c r="Z850" s="258">
        <v>1858</v>
      </c>
      <c r="AA850" s="259">
        <f t="shared" si="304"/>
        <v>157.77754840231799</v>
      </c>
      <c r="AB850" s="260"/>
      <c r="AC850" s="260"/>
      <c r="AD850" s="260"/>
      <c r="AE850" s="260"/>
      <c r="AF850" s="260"/>
      <c r="AG850" s="260"/>
      <c r="AH850" s="121"/>
      <c r="AI850" s="261">
        <v>2029</v>
      </c>
      <c r="AJ850" s="261">
        <v>2169</v>
      </c>
      <c r="AK850" s="261">
        <v>2282</v>
      </c>
      <c r="AL850" s="342"/>
      <c r="AM850" s="371"/>
      <c r="AN850" s="261"/>
      <c r="AO850" s="252"/>
      <c r="AP850" s="263"/>
      <c r="AQ850" s="264">
        <v>8.7999999999999995E-2</v>
      </c>
      <c r="AR850" s="252">
        <v>0.107</v>
      </c>
      <c r="AS850" s="252">
        <v>0.12</v>
      </c>
      <c r="AT850" s="252">
        <v>0.126</v>
      </c>
      <c r="AU850" s="252"/>
      <c r="AV850" s="263"/>
      <c r="AW850" s="557">
        <f t="shared" si="305"/>
        <v>0.627</v>
      </c>
      <c r="AX850" s="551"/>
      <c r="AY850" s="166"/>
      <c r="AZ850" s="167"/>
      <c r="BA850" s="296"/>
      <c r="BB850" s="296"/>
    </row>
    <row r="851" spans="1:227" s="2" customFormat="1" ht="19.3" customHeight="1" x14ac:dyDescent="0.4">
      <c r="A851" s="868" t="s">
        <v>1134</v>
      </c>
      <c r="B851" s="868" t="s">
        <v>1173</v>
      </c>
      <c r="C851" s="891" t="s">
        <v>1174</v>
      </c>
      <c r="D851" s="466" t="s">
        <v>1182</v>
      </c>
      <c r="E851" s="467" t="s">
        <v>1183</v>
      </c>
      <c r="F851" s="457">
        <v>1.665</v>
      </c>
      <c r="G851" s="124"/>
      <c r="H851" s="458">
        <v>3.2850000000000001</v>
      </c>
      <c r="I851" s="124"/>
      <c r="J851" s="124"/>
      <c r="K851" s="252">
        <f>IF(ISNUMBER(F851),F851,0)+IF(ISNUMBER(G851),G851,0)+IF(ISNUMBER(H851),H851,0)</f>
        <v>4.95</v>
      </c>
      <c r="L851" s="520">
        <f>IF(IF(ISNUMBER(K851),K851,0)&gt;0,IF(ISNUMBER(F851),F851,0)/K851*100,"")</f>
        <v>33.636363636363633</v>
      </c>
      <c r="M851" s="521">
        <f>IF(IF(ISNUMBER(K851),K851,0)&gt;0,(IF(ISNUMBER(G851),G851,0)+IF(ISNUMBER(H851),H851,0))/K851*100,"")</f>
        <v>66.363636363636374</v>
      </c>
      <c r="N851" s="504">
        <f t="shared" si="292"/>
        <v>5</v>
      </c>
      <c r="O851" s="254"/>
      <c r="P851" s="534">
        <f t="shared" si="303"/>
        <v>1.0089999999999999</v>
      </c>
      <c r="Q851" s="227" t="s">
        <v>42</v>
      </c>
      <c r="R851" s="254"/>
      <c r="S851" s="305"/>
      <c r="T851" s="306"/>
      <c r="U851" s="90"/>
      <c r="V851" s="254"/>
      <c r="W851" s="254"/>
      <c r="X851" s="254"/>
      <c r="Y851" s="254"/>
      <c r="Z851" s="258">
        <v>21462</v>
      </c>
      <c r="AA851" s="259">
        <f t="shared" si="304"/>
        <v>156.88767531782841</v>
      </c>
      <c r="AB851" s="260"/>
      <c r="AC851" s="260"/>
      <c r="AD851" s="260"/>
      <c r="AE851" s="260"/>
      <c r="AF851" s="260"/>
      <c r="AG851" s="260"/>
      <c r="AH851" s="121"/>
      <c r="AI851" s="261">
        <v>23431</v>
      </c>
      <c r="AJ851" s="261">
        <v>25046</v>
      </c>
      <c r="AK851" s="261">
        <v>26361</v>
      </c>
      <c r="AL851" s="342"/>
      <c r="AM851" s="371"/>
      <c r="AN851" s="261"/>
      <c r="AO851" s="252"/>
      <c r="AP851" s="263"/>
      <c r="AQ851" s="264">
        <v>1.0089999999999999</v>
      </c>
      <c r="AR851" s="252">
        <v>1.2290000000000001</v>
      </c>
      <c r="AS851" s="252">
        <v>1.3819999999999999</v>
      </c>
      <c r="AT851" s="252">
        <v>1.454</v>
      </c>
      <c r="AU851" s="252"/>
      <c r="AV851" s="263"/>
      <c r="AW851" s="557">
        <f t="shared" si="305"/>
        <v>3.4960000000000004</v>
      </c>
      <c r="AX851" s="551"/>
      <c r="AY851" s="166"/>
      <c r="AZ851" s="167"/>
      <c r="BA851" s="296"/>
      <c r="BB851" s="296"/>
    </row>
    <row r="852" spans="1:227" s="2" customFormat="1" ht="51" customHeight="1" x14ac:dyDescent="0.4">
      <c r="A852" s="868" t="s">
        <v>1134</v>
      </c>
      <c r="B852" s="868" t="s">
        <v>1173</v>
      </c>
      <c r="C852" s="891" t="s">
        <v>1174</v>
      </c>
      <c r="D852" s="466" t="s">
        <v>1177</v>
      </c>
      <c r="E852" s="467" t="s">
        <v>1178</v>
      </c>
      <c r="F852" s="264" t="s">
        <v>202</v>
      </c>
      <c r="G852" s="124"/>
      <c r="H852" s="262">
        <v>0.73</v>
      </c>
      <c r="I852" s="124"/>
      <c r="J852" s="124"/>
      <c r="K852" s="252">
        <f>IF(ISNUMBER(F852),F852,0)+IF(ISNUMBER(G852),G852,0)+IF(ISNUMBER(H852),H852,0)</f>
        <v>0.73</v>
      </c>
      <c r="L852" s="520">
        <f>IF(IF(ISNUMBER(K852),K852,0)&gt;0,IF(ISNUMBER(F852),F852,0)/K852*100,"")</f>
        <v>0</v>
      </c>
      <c r="M852" s="521">
        <f>IF(IF(ISNUMBER(K852),K852,0)&gt;0,(IF(ISNUMBER(G852),G852,0)+IF(ISNUMBER(H852),H852,0))/K852*100,"")</f>
        <v>100</v>
      </c>
      <c r="N852" s="504">
        <f t="shared" si="292"/>
        <v>2</v>
      </c>
      <c r="O852" s="254"/>
      <c r="P852" s="534">
        <f t="shared" si="303"/>
        <v>1.0089999999999999</v>
      </c>
      <c r="Q852" s="227" t="s">
        <v>42</v>
      </c>
      <c r="R852" s="254"/>
      <c r="S852" s="305"/>
      <c r="T852" s="306"/>
      <c r="U852" s="90"/>
      <c r="V852" s="254"/>
      <c r="W852" s="254"/>
      <c r="X852" s="254"/>
      <c r="Y852" s="254"/>
      <c r="Z852" s="258">
        <v>9678</v>
      </c>
      <c r="AA852" s="259">
        <f t="shared" si="304"/>
        <v>347.91519814747187</v>
      </c>
      <c r="AB852" s="260"/>
      <c r="AC852" s="260"/>
      <c r="AD852" s="260"/>
      <c r="AE852" s="260"/>
      <c r="AF852" s="260"/>
      <c r="AG852" s="260"/>
      <c r="AH852" s="121"/>
      <c r="AI852" s="261">
        <v>10568</v>
      </c>
      <c r="AJ852" s="261">
        <v>11298</v>
      </c>
      <c r="AK852" s="261">
        <v>11890</v>
      </c>
      <c r="AL852" s="342"/>
      <c r="AM852" s="371"/>
      <c r="AN852" s="261"/>
      <c r="AO852" s="252"/>
      <c r="AP852" s="263"/>
      <c r="AQ852" s="264">
        <v>1.0089999999999999</v>
      </c>
      <c r="AR852" s="252">
        <v>1.2290000000000001</v>
      </c>
      <c r="AS852" s="252">
        <v>1.3819999999999999</v>
      </c>
      <c r="AT852" s="252">
        <v>1.454</v>
      </c>
      <c r="AU852" s="252"/>
      <c r="AV852" s="263"/>
      <c r="AW852" s="557">
        <f t="shared" si="305"/>
        <v>-0.72399999999999998</v>
      </c>
      <c r="AX852" s="551"/>
      <c r="AY852" s="166"/>
      <c r="AZ852" s="167"/>
      <c r="BA852" s="296"/>
      <c r="BB852" s="296"/>
    </row>
    <row r="853" spans="1:227" s="2" customFormat="1" ht="41.05" customHeight="1" x14ac:dyDescent="0.4">
      <c r="A853" s="868" t="s">
        <v>38</v>
      </c>
      <c r="B853" s="868" t="s">
        <v>118</v>
      </c>
      <c r="C853" s="377" t="s">
        <v>143</v>
      </c>
      <c r="D853" s="57" t="s">
        <v>144</v>
      </c>
      <c r="E853" s="859"/>
      <c r="F853" s="219">
        <v>0.46210000000000001</v>
      </c>
      <c r="G853" s="124"/>
      <c r="H853" s="124"/>
      <c r="I853" s="124"/>
      <c r="J853" s="124"/>
      <c r="K853" s="179">
        <f t="shared" ref="K853:K859" si="306">SUM(F853:J853)</f>
        <v>0.46210000000000001</v>
      </c>
      <c r="L853" s="518">
        <f t="shared" ref="L853:L860" si="307">IF(K853&gt;0,IF(ISNUMBER(F853),F853,0)/K853*100,"")</f>
        <v>100</v>
      </c>
      <c r="M853" s="667">
        <f t="shared" ref="M853:M860" si="308">IF(K853&gt;0,(IF(ISNUMBER(G853),G853,0)+IF(ISNUMBER(H853),H853,0))/K853*100,"")</f>
        <v>0</v>
      </c>
      <c r="N853" s="504">
        <f t="shared" si="292"/>
        <v>3</v>
      </c>
      <c r="O853" s="510"/>
      <c r="P853" s="177">
        <f>[1]JH_2015!L88/1000000</f>
        <v>0.28792899999999999</v>
      </c>
      <c r="Q853" s="699"/>
      <c r="R853" s="708" t="s">
        <v>42</v>
      </c>
      <c r="S853" s="716">
        <f t="shared" ref="S853:S860" si="309">+T853/P853</f>
        <v>0.43331168447777058</v>
      </c>
      <c r="T853" s="708">
        <f>[1]JH_2015!V88/1000000</f>
        <v>0.124763</v>
      </c>
      <c r="U853" s="58">
        <v>61.74</v>
      </c>
      <c r="V853" s="58">
        <v>58.3</v>
      </c>
      <c r="W853" s="58"/>
      <c r="X853" s="58"/>
      <c r="Y853" s="58"/>
      <c r="Z853" s="743">
        <v>4265</v>
      </c>
      <c r="AA853" s="755">
        <f>P853/Z853*1000000/365*1000</f>
        <v>184.95816537924165</v>
      </c>
      <c r="AB853" s="174"/>
      <c r="AC853" s="174"/>
      <c r="AD853" s="364"/>
      <c r="AE853" s="174"/>
      <c r="AF853" s="174"/>
      <c r="AG853" s="174"/>
      <c r="AH853" s="786">
        <f t="shared" ref="AH853:AH860" si="310">K853</f>
        <v>0.46210000000000001</v>
      </c>
      <c r="AI853" s="708"/>
      <c r="AJ853" s="708"/>
      <c r="AK853" s="708"/>
      <c r="AL853" s="792"/>
      <c r="AM853" s="177">
        <f t="shared" ref="AM853:AM860" si="311">P853</f>
        <v>0.28792899999999999</v>
      </c>
      <c r="AN853" s="179">
        <v>0.318</v>
      </c>
      <c r="AO853" s="177">
        <f t="shared" ref="AO853:AO860" si="312">AVERAGE(AN853,AP853)</f>
        <v>0.36299999999999999</v>
      </c>
      <c r="AP853" s="177">
        <v>0.40799999999999997</v>
      </c>
      <c r="AQ853" s="178">
        <f t="shared" ref="AQ853:AQ860" si="313">AM853</f>
        <v>0.28792899999999999</v>
      </c>
      <c r="AR853" s="179">
        <v>0.42799999999999999</v>
      </c>
      <c r="AS853" s="177">
        <f t="shared" ref="AS853:AS860" si="314">AVERAGE(AR853,AT853)</f>
        <v>0.51649999999999996</v>
      </c>
      <c r="AT853" s="177">
        <v>0.60499999999999998</v>
      </c>
      <c r="AU853" s="177"/>
      <c r="AV853" s="177">
        <v>0.61099999999999999</v>
      </c>
      <c r="AW853" s="177"/>
      <c r="AX853" s="546">
        <v>2.9000000000000001E-2</v>
      </c>
      <c r="AY853" s="119"/>
      <c r="AZ853" s="118"/>
      <c r="BA853" s="118"/>
      <c r="BB853" s="118"/>
      <c r="BC853" s="90"/>
      <c r="BD853" s="90"/>
      <c r="BE853" s="90"/>
      <c r="BF853" s="90"/>
      <c r="BG853" s="90"/>
      <c r="BH853" s="90"/>
      <c r="BI853" s="90"/>
      <c r="BJ853" s="90"/>
      <c r="BK853" s="90"/>
      <c r="BL853" s="90"/>
      <c r="BM853" s="90"/>
      <c r="BN853" s="90"/>
      <c r="BO853" s="90"/>
      <c r="BP853" s="90"/>
      <c r="BQ853" s="90"/>
      <c r="BR853" s="90"/>
      <c r="BS853" s="90"/>
      <c r="BT853" s="90"/>
      <c r="BU853" s="90"/>
      <c r="BV853" s="90"/>
      <c r="BW853" s="90"/>
      <c r="BX853" s="90"/>
      <c r="BY853" s="90"/>
      <c r="BZ853" s="90"/>
      <c r="CA853" s="90"/>
      <c r="CB853" s="90"/>
      <c r="CC853" s="90"/>
      <c r="CD853" s="90"/>
      <c r="CE853" s="90"/>
      <c r="CF853" s="90"/>
      <c r="CG853" s="90"/>
      <c r="CH853" s="90"/>
      <c r="CI853" s="90"/>
      <c r="CJ853" s="90"/>
      <c r="CK853" s="90"/>
      <c r="CL853" s="90"/>
      <c r="CM853" s="90"/>
      <c r="CN853" s="90"/>
      <c r="CO853" s="90"/>
      <c r="CP853" s="90"/>
      <c r="CQ853" s="90"/>
      <c r="CR853" s="90"/>
      <c r="CS853" s="90"/>
      <c r="CT853" s="90"/>
      <c r="CU853" s="90"/>
      <c r="CV853" s="90"/>
      <c r="CW853" s="90"/>
      <c r="CX853" s="90"/>
      <c r="CY853" s="90"/>
      <c r="CZ853" s="90"/>
      <c r="DA853" s="90"/>
      <c r="DB853" s="90"/>
      <c r="DC853" s="90"/>
      <c r="DD853" s="90"/>
      <c r="DE853" s="90"/>
      <c r="DF853" s="90"/>
      <c r="DG853" s="90"/>
      <c r="DH853" s="90"/>
      <c r="DI853" s="90"/>
      <c r="DJ853" s="90"/>
      <c r="DK853" s="90"/>
      <c r="DL853" s="90"/>
      <c r="DM853" s="90"/>
      <c r="DN853" s="90"/>
      <c r="DO853" s="90"/>
      <c r="DP853" s="90"/>
      <c r="DQ853" s="90"/>
      <c r="DR853" s="90"/>
      <c r="DS853" s="90"/>
      <c r="DT853" s="90"/>
      <c r="DU853" s="90"/>
      <c r="DV853" s="90"/>
      <c r="DW853" s="90"/>
      <c r="DX853" s="90"/>
      <c r="DY853" s="90"/>
      <c r="DZ853" s="90"/>
      <c r="EA853" s="90"/>
      <c r="EB853" s="90"/>
      <c r="EC853" s="90"/>
      <c r="ED853" s="90"/>
      <c r="EE853" s="90"/>
      <c r="EF853" s="90"/>
      <c r="EG853" s="90"/>
      <c r="EH853" s="90"/>
      <c r="EI853" s="90"/>
      <c r="EJ853" s="90"/>
      <c r="EK853" s="90"/>
      <c r="EL853" s="90"/>
      <c r="EM853" s="90"/>
      <c r="EN853" s="90"/>
      <c r="EO853" s="90"/>
      <c r="EP853" s="90"/>
      <c r="EQ853" s="90"/>
      <c r="ER853" s="90"/>
      <c r="ES853" s="90"/>
      <c r="ET853" s="90"/>
      <c r="EU853" s="90"/>
      <c r="EV853" s="90"/>
      <c r="EW853" s="90"/>
      <c r="EX853" s="90"/>
      <c r="EY853" s="90"/>
      <c r="EZ853" s="90"/>
      <c r="FA853" s="90"/>
      <c r="FB853" s="90"/>
      <c r="FC853" s="90"/>
      <c r="FD853" s="90"/>
      <c r="FE853" s="90"/>
      <c r="FF853" s="90"/>
      <c r="FG853" s="90"/>
      <c r="FH853" s="90"/>
      <c r="FI853" s="90"/>
      <c r="FJ853" s="90"/>
      <c r="FK853" s="90"/>
      <c r="FL853" s="90"/>
      <c r="FM853" s="90"/>
      <c r="FN853" s="90"/>
      <c r="FO853" s="90"/>
      <c r="FP853" s="90"/>
      <c r="FQ853" s="90"/>
      <c r="FR853" s="90"/>
      <c r="FS853" s="90"/>
      <c r="FT853" s="90"/>
      <c r="FU853" s="90"/>
      <c r="FV853" s="90"/>
      <c r="FW853" s="90"/>
      <c r="FX853" s="90"/>
      <c r="FY853" s="90"/>
      <c r="FZ853" s="90"/>
      <c r="GA853" s="90"/>
      <c r="GB853" s="90"/>
      <c r="GC853" s="90"/>
      <c r="GD853" s="90"/>
      <c r="GE853" s="90"/>
      <c r="GF853" s="90"/>
      <c r="GG853" s="90"/>
      <c r="GH853" s="90"/>
      <c r="GI853" s="90"/>
      <c r="GJ853" s="90"/>
      <c r="GK853" s="90"/>
      <c r="GL853" s="90"/>
      <c r="GM853" s="90"/>
      <c r="GN853" s="90"/>
      <c r="GO853" s="90"/>
      <c r="GP853" s="90"/>
      <c r="GQ853" s="90"/>
      <c r="GR853" s="90"/>
      <c r="GS853" s="90"/>
      <c r="GT853" s="90"/>
      <c r="GU853" s="90"/>
      <c r="GV853" s="90"/>
      <c r="GW853" s="90"/>
      <c r="GX853" s="90"/>
      <c r="GY853" s="90"/>
      <c r="GZ853" s="90"/>
      <c r="HA853" s="90"/>
      <c r="HB853" s="90"/>
      <c r="HC853" s="90"/>
      <c r="HD853" s="90"/>
      <c r="HE853" s="90"/>
      <c r="HF853" s="90"/>
      <c r="HG853" s="90"/>
      <c r="HH853" s="90"/>
      <c r="HI853" s="90"/>
      <c r="HJ853" s="90"/>
      <c r="HK853" s="90"/>
      <c r="HL853" s="90"/>
      <c r="HM853" s="90"/>
      <c r="HN853" s="90"/>
      <c r="HO853" s="90"/>
      <c r="HP853" s="90"/>
      <c r="HQ853" s="90"/>
      <c r="HR853" s="90"/>
      <c r="HS853" s="90"/>
    </row>
    <row r="854" spans="1:227" s="2" customFormat="1" ht="37.299999999999997" customHeight="1" x14ac:dyDescent="0.4">
      <c r="A854" s="868" t="s">
        <v>38</v>
      </c>
      <c r="B854" s="868" t="s">
        <v>118</v>
      </c>
      <c r="C854" s="377" t="s">
        <v>143</v>
      </c>
      <c r="D854" s="57" t="s">
        <v>145</v>
      </c>
      <c r="E854" s="859"/>
      <c r="F854" s="178">
        <v>7.7759999999999996E-2</v>
      </c>
      <c r="G854" s="177"/>
      <c r="H854" s="177">
        <v>0.14011199999999999</v>
      </c>
      <c r="I854" s="177"/>
      <c r="J854" s="177"/>
      <c r="K854" s="179">
        <f t="shared" si="306"/>
        <v>0.21787199999999998</v>
      </c>
      <c r="L854" s="518">
        <f t="shared" si="307"/>
        <v>35.6906807666887</v>
      </c>
      <c r="M854" s="667">
        <f t="shared" si="308"/>
        <v>64.3093192333113</v>
      </c>
      <c r="N854" s="504">
        <f t="shared" si="292"/>
        <v>5</v>
      </c>
      <c r="O854" s="510"/>
      <c r="P854" s="177">
        <f>[1]JH_2015!L89/1000000</f>
        <v>5.1686800000000005E-2</v>
      </c>
      <c r="Q854" s="699"/>
      <c r="R854" s="708" t="s">
        <v>42</v>
      </c>
      <c r="S854" s="716">
        <f t="shared" si="309"/>
        <v>0.22913006802510502</v>
      </c>
      <c r="T854" s="708">
        <f>[1]JH_2015!V89/1000000</f>
        <v>1.1842999999999999E-2</v>
      </c>
      <c r="U854" s="58">
        <v>60.65</v>
      </c>
      <c r="V854" s="58"/>
      <c r="W854" s="58"/>
      <c r="X854" s="58"/>
      <c r="Y854" s="58"/>
      <c r="Z854" s="743"/>
      <c r="AA854" s="755"/>
      <c r="AB854" s="174"/>
      <c r="AC854" s="174"/>
      <c r="AD854" s="364"/>
      <c r="AE854" s="174"/>
      <c r="AF854" s="174"/>
      <c r="AG854" s="174"/>
      <c r="AH854" s="786">
        <f t="shared" si="310"/>
        <v>0.21787199999999998</v>
      </c>
      <c r="AI854" s="708"/>
      <c r="AJ854" s="708"/>
      <c r="AK854" s="708"/>
      <c r="AL854" s="792"/>
      <c r="AM854" s="177">
        <f t="shared" si="311"/>
        <v>5.1686800000000005E-2</v>
      </c>
      <c r="AN854" s="177">
        <v>2.8000000000000001E-2</v>
      </c>
      <c r="AO854" s="177">
        <f t="shared" si="312"/>
        <v>2.8500000000000001E-2</v>
      </c>
      <c r="AP854" s="177">
        <v>2.9000000000000001E-2</v>
      </c>
      <c r="AQ854" s="178">
        <f t="shared" si="313"/>
        <v>5.1686800000000005E-2</v>
      </c>
      <c r="AR854" s="177">
        <v>0.03</v>
      </c>
      <c r="AS854" s="177">
        <f t="shared" si="314"/>
        <v>3.2000000000000001E-2</v>
      </c>
      <c r="AT854" s="177">
        <v>3.4000000000000002E-2</v>
      </c>
      <c r="AU854" s="177"/>
      <c r="AV854" s="177">
        <v>3.4000000000000002E-2</v>
      </c>
      <c r="AW854" s="177"/>
      <c r="AX854" s="821">
        <v>4.2999999999999997E-2</v>
      </c>
      <c r="AY854" s="145"/>
      <c r="AZ854" s="142"/>
      <c r="BA854" s="118"/>
      <c r="BB854" s="118"/>
      <c r="BC854" s="90" t="s">
        <v>145</v>
      </c>
      <c r="BD854" s="90" t="s">
        <v>145</v>
      </c>
      <c r="BE854" s="90"/>
      <c r="BF854" s="90"/>
      <c r="BG854" s="90"/>
      <c r="BH854" s="90"/>
      <c r="BI854" s="90"/>
      <c r="BJ854" s="90"/>
      <c r="BK854" s="90"/>
      <c r="BL854" s="90"/>
      <c r="BM854" s="90"/>
      <c r="BN854" s="90"/>
      <c r="BO854" s="90"/>
      <c r="BP854" s="90"/>
      <c r="BQ854" s="90"/>
      <c r="BR854" s="90"/>
      <c r="BS854" s="90"/>
      <c r="BT854" s="90"/>
      <c r="BU854" s="90"/>
      <c r="BV854" s="90"/>
      <c r="BW854" s="90"/>
      <c r="BX854" s="90"/>
      <c r="BY854" s="90"/>
      <c r="BZ854" s="90"/>
      <c r="CA854" s="90"/>
      <c r="CB854" s="90"/>
      <c r="CC854" s="90"/>
      <c r="CD854" s="90"/>
      <c r="CE854" s="90"/>
      <c r="CF854" s="90"/>
      <c r="CG854" s="90"/>
      <c r="CH854" s="90"/>
      <c r="CI854" s="90"/>
      <c r="CJ854" s="90"/>
      <c r="CK854" s="90"/>
      <c r="CL854" s="90"/>
      <c r="CM854" s="90"/>
      <c r="CN854" s="90"/>
      <c r="CO854" s="90"/>
      <c r="CP854" s="90"/>
      <c r="CQ854" s="90"/>
      <c r="CR854" s="90"/>
      <c r="CS854" s="90"/>
      <c r="CT854" s="90"/>
      <c r="CU854" s="90"/>
      <c r="CV854" s="90"/>
      <c r="CW854" s="90"/>
      <c r="CX854" s="90"/>
      <c r="CY854" s="90"/>
      <c r="CZ854" s="90"/>
      <c r="DA854" s="90"/>
      <c r="DB854" s="90"/>
      <c r="DC854" s="90"/>
      <c r="DD854" s="90"/>
      <c r="DE854" s="90"/>
      <c r="DF854" s="90"/>
      <c r="DG854" s="90"/>
      <c r="DH854" s="90"/>
      <c r="DI854" s="90"/>
      <c r="DJ854" s="90"/>
      <c r="DK854" s="90"/>
      <c r="DL854" s="90"/>
      <c r="DM854" s="90"/>
      <c r="DN854" s="90"/>
      <c r="DO854" s="90"/>
      <c r="DP854" s="90"/>
      <c r="DQ854" s="90"/>
      <c r="DR854" s="90"/>
      <c r="DS854" s="90"/>
      <c r="DT854" s="90"/>
      <c r="DU854" s="90"/>
      <c r="DV854" s="90"/>
      <c r="DW854" s="90"/>
      <c r="DX854" s="90"/>
      <c r="DY854" s="90"/>
      <c r="DZ854" s="90"/>
      <c r="EA854" s="90"/>
      <c r="EB854" s="90"/>
      <c r="EC854" s="90"/>
      <c r="ED854" s="90"/>
      <c r="EE854" s="90"/>
      <c r="EF854" s="90"/>
      <c r="EG854" s="90"/>
      <c r="EH854" s="90"/>
      <c r="EI854" s="90"/>
      <c r="EJ854" s="90"/>
      <c r="EK854" s="90"/>
      <c r="EL854" s="90"/>
      <c r="EM854" s="90"/>
      <c r="EN854" s="90"/>
      <c r="EO854" s="90"/>
      <c r="EP854" s="90"/>
      <c r="EQ854" s="90"/>
      <c r="ER854" s="90"/>
      <c r="ES854" s="90"/>
      <c r="ET854" s="90"/>
      <c r="EU854" s="90"/>
      <c r="EV854" s="90"/>
      <c r="EW854" s="90"/>
      <c r="EX854" s="90"/>
      <c r="EY854" s="90"/>
      <c r="EZ854" s="90"/>
      <c r="FA854" s="90"/>
      <c r="FB854" s="90"/>
      <c r="FC854" s="90"/>
      <c r="FD854" s="90"/>
      <c r="FE854" s="90"/>
      <c r="FF854" s="90"/>
      <c r="FG854" s="90"/>
      <c r="FH854" s="90"/>
      <c r="FI854" s="90"/>
      <c r="FJ854" s="90"/>
      <c r="FK854" s="90"/>
      <c r="FL854" s="90"/>
      <c r="FM854" s="90"/>
      <c r="FN854" s="90"/>
      <c r="FO854" s="90"/>
      <c r="FP854" s="90"/>
      <c r="FQ854" s="90"/>
      <c r="FR854" s="90"/>
      <c r="FS854" s="90"/>
      <c r="FT854" s="90"/>
      <c r="FU854" s="90"/>
      <c r="FV854" s="90"/>
      <c r="FW854" s="90"/>
      <c r="FX854" s="90"/>
      <c r="FY854" s="90"/>
      <c r="FZ854" s="90"/>
      <c r="GA854" s="90"/>
      <c r="GB854" s="90"/>
      <c r="GC854" s="90"/>
      <c r="GD854" s="90"/>
      <c r="GE854" s="90"/>
      <c r="GF854" s="90"/>
      <c r="GG854" s="90"/>
      <c r="GH854" s="90"/>
      <c r="GI854" s="90"/>
      <c r="GJ854" s="90"/>
      <c r="GK854" s="90"/>
      <c r="GL854" s="90"/>
      <c r="GM854" s="90"/>
      <c r="GN854" s="90"/>
      <c r="GO854" s="90"/>
      <c r="GP854" s="90"/>
      <c r="GQ854" s="90"/>
      <c r="GR854" s="90"/>
      <c r="GS854" s="90"/>
      <c r="GT854" s="90"/>
      <c r="GU854" s="90"/>
      <c r="GV854" s="90"/>
      <c r="GW854" s="90"/>
      <c r="GX854" s="90"/>
      <c r="GY854" s="90"/>
      <c r="GZ854" s="90"/>
      <c r="HA854" s="90"/>
      <c r="HB854" s="90"/>
      <c r="HC854" s="90"/>
      <c r="HD854" s="90"/>
      <c r="HE854" s="90"/>
      <c r="HF854" s="90"/>
      <c r="HG854" s="90"/>
      <c r="HH854" s="90"/>
      <c r="HI854" s="90"/>
      <c r="HJ854" s="90"/>
      <c r="HK854" s="90"/>
      <c r="HL854" s="90"/>
      <c r="HM854" s="90"/>
      <c r="HN854" s="90"/>
      <c r="HO854" s="90"/>
      <c r="HP854" s="90"/>
      <c r="HQ854" s="90"/>
      <c r="HR854" s="90"/>
      <c r="HS854" s="90"/>
    </row>
    <row r="855" spans="1:227" s="2" customFormat="1" ht="57" customHeight="1" x14ac:dyDescent="0.4">
      <c r="A855" s="868" t="s">
        <v>38</v>
      </c>
      <c r="B855" s="868" t="s">
        <v>118</v>
      </c>
      <c r="C855" s="377" t="s">
        <v>143</v>
      </c>
      <c r="D855" s="16" t="s">
        <v>151</v>
      </c>
      <c r="E855" s="941"/>
      <c r="F855" s="178">
        <v>0.22500000000000001</v>
      </c>
      <c r="G855" s="177"/>
      <c r="H855" s="177">
        <v>0.624</v>
      </c>
      <c r="I855" s="177"/>
      <c r="J855" s="177"/>
      <c r="K855" s="179">
        <f t="shared" si="306"/>
        <v>0.84899999999999998</v>
      </c>
      <c r="L855" s="518">
        <f t="shared" si="307"/>
        <v>26.501766784452297</v>
      </c>
      <c r="M855" s="667">
        <f t="shared" si="308"/>
        <v>73.4982332155477</v>
      </c>
      <c r="N855" s="504">
        <f t="shared" si="292"/>
        <v>5</v>
      </c>
      <c r="O855" s="510"/>
      <c r="P855" s="177">
        <f>[1]JH_2015!L95/1000000</f>
        <v>0.33224730000000002</v>
      </c>
      <c r="Q855" s="699"/>
      <c r="R855" s="708" t="s">
        <v>42</v>
      </c>
      <c r="S855" s="716">
        <f t="shared" si="309"/>
        <v>-0.73011880006248353</v>
      </c>
      <c r="T855" s="708">
        <f>[1]JH_2015!V95/1000000</f>
        <v>-0.24257999999999999</v>
      </c>
      <c r="U855" s="58">
        <v>68.930000000000007</v>
      </c>
      <c r="V855" s="58">
        <v>61.2</v>
      </c>
      <c r="W855" s="58"/>
      <c r="X855" s="58"/>
      <c r="Y855" s="58"/>
      <c r="Z855" s="743">
        <v>10004</v>
      </c>
      <c r="AA855" s="755">
        <f t="shared" ref="AA855:AA860" si="315">P855/Z855*1000000/365*1000</f>
        <v>90.990261429674717</v>
      </c>
      <c r="AB855" s="174"/>
      <c r="AC855" s="174"/>
      <c r="AD855" s="364"/>
      <c r="AE855" s="174"/>
      <c r="AF855" s="174"/>
      <c r="AG855" s="174"/>
      <c r="AH855" s="786">
        <f t="shared" si="310"/>
        <v>0.84899999999999998</v>
      </c>
      <c r="AI855" s="708"/>
      <c r="AJ855" s="708"/>
      <c r="AK855" s="708"/>
      <c r="AL855" s="792"/>
      <c r="AM855" s="177">
        <f t="shared" si="311"/>
        <v>0.33224730000000002</v>
      </c>
      <c r="AN855" s="177">
        <v>0.495</v>
      </c>
      <c r="AO855" s="177">
        <f t="shared" si="312"/>
        <v>0.54249999999999998</v>
      </c>
      <c r="AP855" s="177">
        <v>0.59</v>
      </c>
      <c r="AQ855" s="178">
        <f t="shared" si="313"/>
        <v>0.33224730000000002</v>
      </c>
      <c r="AR855" s="177">
        <v>0.59299999999999997</v>
      </c>
      <c r="AS855" s="177">
        <f t="shared" si="314"/>
        <v>0.67649999999999999</v>
      </c>
      <c r="AT855" s="177">
        <v>0.76</v>
      </c>
      <c r="AU855" s="177"/>
      <c r="AV855" s="177">
        <v>0.78200000000000003</v>
      </c>
      <c r="AW855" s="177"/>
      <c r="AX855" s="821">
        <v>6.7000000000000004E-2</v>
      </c>
      <c r="AY855" s="119"/>
      <c r="AZ855" s="118"/>
      <c r="BA855" s="142"/>
      <c r="BB855" s="142"/>
      <c r="BC855" s="1470" t="s">
        <v>151</v>
      </c>
      <c r="BD855" s="1470" t="s">
        <v>151</v>
      </c>
      <c r="BE855" s="90"/>
      <c r="BF855" s="90"/>
      <c r="BG855" s="90"/>
      <c r="BH855" s="90"/>
      <c r="BI855" s="90"/>
      <c r="BJ855" s="90"/>
      <c r="BK855" s="90"/>
      <c r="BL855" s="90"/>
      <c r="BM855" s="90"/>
      <c r="BN855" s="90"/>
      <c r="BO855" s="90"/>
      <c r="BP855" s="90"/>
      <c r="BQ855" s="90"/>
      <c r="BR855" s="90"/>
      <c r="BS855" s="90"/>
      <c r="BT855" s="90"/>
      <c r="BU855" s="90"/>
      <c r="BV855" s="90"/>
      <c r="BW855" s="90"/>
      <c r="BX855" s="90"/>
      <c r="BY855" s="90"/>
      <c r="BZ855" s="90"/>
      <c r="CA855" s="90"/>
      <c r="CB855" s="90"/>
      <c r="CC855" s="90"/>
      <c r="CD855" s="90"/>
      <c r="CE855" s="90"/>
      <c r="CF855" s="90"/>
      <c r="CG855" s="90"/>
      <c r="CH855" s="90"/>
      <c r="CI855" s="90"/>
      <c r="CJ855" s="90"/>
      <c r="CK855" s="90"/>
      <c r="CL855" s="90"/>
      <c r="CM855" s="90"/>
      <c r="CN855" s="90"/>
      <c r="CO855" s="90"/>
      <c r="CP855" s="90"/>
      <c r="CQ855" s="90"/>
      <c r="CR855" s="90"/>
      <c r="CS855" s="90"/>
      <c r="CT855" s="90"/>
      <c r="CU855" s="90"/>
      <c r="CV855" s="90"/>
      <c r="CW855" s="90"/>
      <c r="CX855" s="90"/>
      <c r="CY855" s="90"/>
      <c r="CZ855" s="90"/>
      <c r="DA855" s="90"/>
      <c r="DB855" s="90"/>
      <c r="DC855" s="90"/>
      <c r="DD855" s="90"/>
      <c r="DE855" s="90"/>
      <c r="DF855" s="90"/>
      <c r="DG855" s="90"/>
      <c r="DH855" s="90"/>
      <c r="DI855" s="90"/>
      <c r="DJ855" s="90"/>
      <c r="DK855" s="90"/>
      <c r="DL855" s="90"/>
      <c r="DM855" s="90"/>
      <c r="DN855" s="90"/>
      <c r="DO855" s="90"/>
      <c r="DP855" s="90"/>
      <c r="DQ855" s="90"/>
      <c r="DR855" s="90"/>
      <c r="DS855" s="90"/>
      <c r="DT855" s="90"/>
      <c r="DU855" s="90"/>
      <c r="DV855" s="90"/>
      <c r="DW855" s="90"/>
      <c r="DX855" s="90"/>
      <c r="DY855" s="90"/>
      <c r="DZ855" s="90"/>
      <c r="EA855" s="90"/>
      <c r="EB855" s="90"/>
      <c r="EC855" s="90"/>
      <c r="ED855" s="90"/>
      <c r="EE855" s="90"/>
      <c r="EF855" s="90"/>
      <c r="EG855" s="90"/>
      <c r="EH855" s="90"/>
      <c r="EI855" s="90"/>
      <c r="EJ855" s="90"/>
      <c r="EK855" s="90"/>
      <c r="EL855" s="90"/>
      <c r="EM855" s="90"/>
      <c r="EN855" s="90"/>
      <c r="EO855" s="90"/>
      <c r="EP855" s="90"/>
      <c r="EQ855" s="90"/>
      <c r="ER855" s="90"/>
      <c r="ES855" s="90"/>
      <c r="ET855" s="90"/>
      <c r="EU855" s="90"/>
      <c r="EV855" s="90"/>
      <c r="EW855" s="90"/>
      <c r="EX855" s="90"/>
      <c r="EY855" s="90"/>
      <c r="EZ855" s="90"/>
      <c r="FA855" s="90"/>
      <c r="FB855" s="90"/>
      <c r="FC855" s="90"/>
      <c r="FD855" s="90"/>
      <c r="FE855" s="90"/>
      <c r="FF855" s="90"/>
      <c r="FG855" s="90"/>
      <c r="FH855" s="90"/>
      <c r="FI855" s="90"/>
      <c r="FJ855" s="90"/>
      <c r="FK855" s="90"/>
      <c r="FL855" s="90"/>
      <c r="FM855" s="90"/>
      <c r="FN855" s="90"/>
      <c r="FO855" s="90"/>
      <c r="FP855" s="90"/>
      <c r="FQ855" s="90"/>
      <c r="FR855" s="90"/>
      <c r="FS855" s="90"/>
      <c r="FT855" s="90"/>
      <c r="FU855" s="90"/>
      <c r="FV855" s="90"/>
      <c r="FW855" s="90"/>
      <c r="FX855" s="90"/>
      <c r="FY855" s="90"/>
      <c r="FZ855" s="90"/>
      <c r="GA855" s="90"/>
      <c r="GB855" s="90"/>
      <c r="GC855" s="90"/>
      <c r="GD855" s="90"/>
      <c r="GE855" s="90"/>
      <c r="GF855" s="90"/>
      <c r="GG855" s="90"/>
      <c r="GH855" s="90"/>
      <c r="GI855" s="90"/>
      <c r="GJ855" s="90"/>
      <c r="GK855" s="90"/>
      <c r="GL855" s="90"/>
      <c r="GM855" s="90"/>
      <c r="GN855" s="90"/>
      <c r="GO855" s="90"/>
      <c r="GP855" s="90"/>
      <c r="GQ855" s="90"/>
      <c r="GR855" s="90"/>
      <c r="GS855" s="90"/>
      <c r="GT855" s="90"/>
      <c r="GU855" s="90"/>
      <c r="GV855" s="90"/>
      <c r="GW855" s="90"/>
      <c r="GX855" s="90"/>
      <c r="GY855" s="90"/>
      <c r="GZ855" s="90"/>
      <c r="HA855" s="90"/>
      <c r="HB855" s="90"/>
      <c r="HC855" s="90"/>
      <c r="HD855" s="90"/>
      <c r="HE855" s="90"/>
      <c r="HF855" s="90"/>
      <c r="HG855" s="90"/>
      <c r="HH855" s="90"/>
      <c r="HI855" s="90"/>
      <c r="HJ855" s="90"/>
      <c r="HK855" s="90"/>
      <c r="HL855" s="90"/>
      <c r="HM855" s="90"/>
      <c r="HN855" s="90"/>
      <c r="HO855" s="90"/>
      <c r="HP855" s="90"/>
      <c r="HQ855" s="90"/>
      <c r="HR855" s="90"/>
      <c r="HS855" s="90"/>
    </row>
    <row r="856" spans="1:227" s="2" customFormat="1" ht="50.5" customHeight="1" x14ac:dyDescent="0.4">
      <c r="A856" s="868" t="s">
        <v>38</v>
      </c>
      <c r="B856" s="868" t="s">
        <v>118</v>
      </c>
      <c r="C856" s="377" t="s">
        <v>143</v>
      </c>
      <c r="D856" s="147" t="s">
        <v>146</v>
      </c>
      <c r="E856" s="944"/>
      <c r="F856" s="219">
        <v>0.34699999999999998</v>
      </c>
      <c r="G856" s="124"/>
      <c r="H856" s="124">
        <v>2.19</v>
      </c>
      <c r="I856" s="124"/>
      <c r="J856" s="124"/>
      <c r="K856" s="179">
        <f t="shared" si="306"/>
        <v>2.5369999999999999</v>
      </c>
      <c r="L856" s="518">
        <f t="shared" si="307"/>
        <v>13.677571935356719</v>
      </c>
      <c r="M856" s="667">
        <f t="shared" si="308"/>
        <v>86.322428064643276</v>
      </c>
      <c r="N856" s="504">
        <f t="shared" si="292"/>
        <v>3</v>
      </c>
      <c r="O856" s="510"/>
      <c r="P856" s="177">
        <f>[1]JH_2015!L90/1000000</f>
        <v>1.6317630000000001</v>
      </c>
      <c r="Q856" s="699"/>
      <c r="R856" s="708" t="s">
        <v>42</v>
      </c>
      <c r="S856" s="716">
        <f t="shared" si="309"/>
        <v>0.2371245088900778</v>
      </c>
      <c r="T856" s="708">
        <f>[1]JH_2015!V90/1000000</f>
        <v>0.38693100000000002</v>
      </c>
      <c r="U856" s="58">
        <v>84.29</v>
      </c>
      <c r="V856" s="58">
        <v>68</v>
      </c>
      <c r="W856" s="58"/>
      <c r="X856" s="58"/>
      <c r="Y856" s="58"/>
      <c r="Z856" s="743">
        <v>10261</v>
      </c>
      <c r="AA856" s="755">
        <f t="shared" si="315"/>
        <v>435.68692736028027</v>
      </c>
      <c r="AB856" s="174"/>
      <c r="AC856" s="174"/>
      <c r="AD856" s="364"/>
      <c r="AE856" s="174"/>
      <c r="AF856" s="174"/>
      <c r="AG856" s="174"/>
      <c r="AH856" s="786">
        <f t="shared" si="310"/>
        <v>2.5369999999999999</v>
      </c>
      <c r="AI856" s="708"/>
      <c r="AJ856" s="708"/>
      <c r="AK856" s="708"/>
      <c r="AL856" s="792"/>
      <c r="AM856" s="177">
        <f t="shared" si="311"/>
        <v>1.6317630000000001</v>
      </c>
      <c r="AN856" s="177">
        <v>2.0129999999999999</v>
      </c>
      <c r="AO856" s="177">
        <f t="shared" si="312"/>
        <v>2.2364999999999999</v>
      </c>
      <c r="AP856" s="177">
        <v>2.46</v>
      </c>
      <c r="AQ856" s="178">
        <f t="shared" si="313"/>
        <v>1.6317630000000001</v>
      </c>
      <c r="AR856" s="177">
        <v>2.367</v>
      </c>
      <c r="AS856" s="177">
        <f t="shared" si="314"/>
        <v>2.7039999999999997</v>
      </c>
      <c r="AT856" s="177">
        <v>3.0409999999999999</v>
      </c>
      <c r="AU856" s="177"/>
      <c r="AV856" s="177">
        <v>3.14</v>
      </c>
      <c r="AW856" s="177"/>
      <c r="AX856" s="821">
        <v>-0.60399999999999998</v>
      </c>
      <c r="AY856" s="145"/>
      <c r="AZ856" s="142"/>
      <c r="BA856" s="142"/>
      <c r="BB856" s="142"/>
      <c r="BC856" s="147" t="s">
        <v>146</v>
      </c>
      <c r="BD856" s="147" t="s">
        <v>146</v>
      </c>
      <c r="BE856" s="90"/>
      <c r="BF856" s="90"/>
      <c r="BG856" s="90"/>
      <c r="BH856" s="90"/>
      <c r="BI856" s="90"/>
      <c r="BJ856" s="90"/>
      <c r="BK856" s="90"/>
      <c r="BL856" s="90"/>
      <c r="BM856" s="90"/>
      <c r="BN856" s="90"/>
      <c r="BO856" s="90"/>
      <c r="BP856" s="90"/>
      <c r="BQ856" s="90"/>
      <c r="BR856" s="90"/>
      <c r="BS856" s="90"/>
      <c r="BT856" s="90"/>
      <c r="BU856" s="90"/>
      <c r="BV856" s="90"/>
      <c r="BW856" s="90"/>
      <c r="BX856" s="90"/>
      <c r="BY856" s="90"/>
      <c r="BZ856" s="90"/>
      <c r="CA856" s="90"/>
      <c r="CB856" s="90"/>
      <c r="CC856" s="90"/>
      <c r="CD856" s="90"/>
      <c r="CE856" s="90"/>
      <c r="CF856" s="90"/>
      <c r="CG856" s="90"/>
      <c r="CH856" s="90"/>
      <c r="CI856" s="90"/>
      <c r="CJ856" s="90"/>
      <c r="CK856" s="90"/>
      <c r="CL856" s="90"/>
      <c r="CM856" s="90"/>
      <c r="CN856" s="90"/>
      <c r="CO856" s="90"/>
      <c r="CP856" s="90"/>
      <c r="CQ856" s="90"/>
      <c r="CR856" s="90"/>
      <c r="CS856" s="90"/>
      <c r="CT856" s="90"/>
      <c r="CU856" s="90"/>
      <c r="CV856" s="90"/>
      <c r="CW856" s="90"/>
      <c r="CX856" s="90"/>
      <c r="CY856" s="90"/>
      <c r="CZ856" s="90"/>
      <c r="DA856" s="90"/>
      <c r="DB856" s="90"/>
      <c r="DC856" s="90"/>
      <c r="DD856" s="90"/>
      <c r="DE856" s="90"/>
      <c r="DF856" s="90"/>
      <c r="DG856" s="90"/>
      <c r="DH856" s="90"/>
      <c r="DI856" s="90"/>
      <c r="DJ856" s="90"/>
      <c r="DK856" s="90"/>
      <c r="DL856" s="90"/>
      <c r="DM856" s="90"/>
      <c r="DN856" s="90"/>
      <c r="DO856" s="90"/>
      <c r="DP856" s="90"/>
      <c r="DQ856" s="90"/>
      <c r="DR856" s="90"/>
      <c r="DS856" s="90"/>
      <c r="DT856" s="90"/>
      <c r="DU856" s="90"/>
      <c r="DV856" s="90"/>
      <c r="DW856" s="90"/>
      <c r="DX856" s="90"/>
      <c r="DY856" s="90"/>
      <c r="DZ856" s="90"/>
      <c r="EA856" s="90"/>
      <c r="EB856" s="90"/>
      <c r="EC856" s="90"/>
      <c r="ED856" s="90"/>
      <c r="EE856" s="90"/>
      <c r="EF856" s="90"/>
      <c r="EG856" s="90"/>
      <c r="EH856" s="90"/>
      <c r="EI856" s="90"/>
      <c r="EJ856" s="90"/>
      <c r="EK856" s="90"/>
      <c r="EL856" s="90"/>
      <c r="EM856" s="90"/>
      <c r="EN856" s="90"/>
      <c r="EO856" s="90"/>
      <c r="EP856" s="90"/>
      <c r="EQ856" s="90"/>
      <c r="ER856" s="90"/>
      <c r="ES856" s="90"/>
      <c r="ET856" s="90"/>
      <c r="EU856" s="90"/>
      <c r="EV856" s="90"/>
      <c r="EW856" s="90"/>
      <c r="EX856" s="90"/>
      <c r="EY856" s="90"/>
      <c r="EZ856" s="90"/>
      <c r="FA856" s="90"/>
      <c r="FB856" s="90"/>
      <c r="FC856" s="90"/>
      <c r="FD856" s="90"/>
      <c r="FE856" s="90"/>
      <c r="FF856" s="90"/>
      <c r="FG856" s="90"/>
      <c r="FH856" s="90"/>
      <c r="FI856" s="90"/>
      <c r="FJ856" s="90"/>
      <c r="FK856" s="90"/>
      <c r="FL856" s="90"/>
      <c r="FM856" s="90"/>
      <c r="FN856" s="90"/>
      <c r="FO856" s="90"/>
      <c r="FP856" s="90"/>
      <c r="FQ856" s="90"/>
      <c r="FR856" s="90"/>
      <c r="FS856" s="90"/>
      <c r="FT856" s="90"/>
      <c r="FU856" s="90"/>
      <c r="FV856" s="90"/>
      <c r="FW856" s="90"/>
      <c r="FX856" s="90"/>
      <c r="FY856" s="90"/>
      <c r="FZ856" s="90"/>
      <c r="GA856" s="90"/>
      <c r="GB856" s="90"/>
      <c r="GC856" s="90"/>
      <c r="GD856" s="90"/>
      <c r="GE856" s="90"/>
      <c r="GF856" s="90"/>
      <c r="GG856" s="90"/>
      <c r="GH856" s="90"/>
      <c r="GI856" s="90"/>
      <c r="GJ856" s="90"/>
      <c r="GK856" s="90"/>
      <c r="GL856" s="90"/>
      <c r="GM856" s="90"/>
      <c r="GN856" s="90"/>
      <c r="GO856" s="90"/>
      <c r="GP856" s="90"/>
      <c r="GQ856" s="90"/>
      <c r="GR856" s="90"/>
      <c r="GS856" s="90"/>
      <c r="GT856" s="90"/>
      <c r="GU856" s="90"/>
      <c r="GV856" s="90"/>
      <c r="GW856" s="90"/>
      <c r="GX856" s="90"/>
      <c r="GY856" s="90"/>
      <c r="GZ856" s="90"/>
      <c r="HA856" s="90"/>
      <c r="HB856" s="90"/>
      <c r="HC856" s="90"/>
      <c r="HD856" s="90"/>
      <c r="HE856" s="90"/>
      <c r="HF856" s="90"/>
      <c r="HG856" s="90"/>
      <c r="HH856" s="90"/>
      <c r="HI856" s="90"/>
      <c r="HJ856" s="90"/>
      <c r="HK856" s="90"/>
      <c r="HL856" s="90"/>
      <c r="HM856" s="90"/>
      <c r="HN856" s="90"/>
      <c r="HO856" s="90"/>
      <c r="HP856" s="90"/>
      <c r="HQ856" s="90"/>
      <c r="HR856" s="90"/>
      <c r="HS856" s="90"/>
    </row>
    <row r="857" spans="1:227" s="2" customFormat="1" ht="16.3" customHeight="1" x14ac:dyDescent="0.4">
      <c r="A857" s="868" t="s">
        <v>38</v>
      </c>
      <c r="B857" s="868" t="s">
        <v>118</v>
      </c>
      <c r="C857" s="377" t="s">
        <v>143</v>
      </c>
      <c r="D857" s="147" t="s">
        <v>148</v>
      </c>
      <c r="E857" s="944"/>
      <c r="F857" s="219"/>
      <c r="G857" s="124">
        <v>3.2605599999999999</v>
      </c>
      <c r="H857" s="124"/>
      <c r="I857" s="124"/>
      <c r="J857" s="124"/>
      <c r="K857" s="179">
        <f t="shared" si="306"/>
        <v>3.2605599999999999</v>
      </c>
      <c r="L857" s="518">
        <f t="shared" si="307"/>
        <v>0</v>
      </c>
      <c r="M857" s="667">
        <f t="shared" si="308"/>
        <v>100</v>
      </c>
      <c r="N857" s="504">
        <f t="shared" si="292"/>
        <v>5</v>
      </c>
      <c r="O857" s="510"/>
      <c r="P857" s="177">
        <f>[1]JH_2015!L92/1000000</f>
        <v>1.8121257000000002</v>
      </c>
      <c r="Q857" s="699"/>
      <c r="R857" s="708" t="s">
        <v>42</v>
      </c>
      <c r="S857" s="716">
        <f t="shared" si="309"/>
        <v>0.34338953418076895</v>
      </c>
      <c r="T857" s="708">
        <f>[1]JH_2015!V92/1000000</f>
        <v>0.62226499999999996</v>
      </c>
      <c r="U857" s="58">
        <v>65.25</v>
      </c>
      <c r="V857" s="58">
        <v>68.3</v>
      </c>
      <c r="W857" s="58"/>
      <c r="X857" s="58"/>
      <c r="Y857" s="58"/>
      <c r="Z857" s="743">
        <v>30338</v>
      </c>
      <c r="AA857" s="755">
        <f t="shared" si="315"/>
        <v>163.64717335373064</v>
      </c>
      <c r="AB857" s="174"/>
      <c r="AC857" s="174"/>
      <c r="AD857" s="364"/>
      <c r="AE857" s="174"/>
      <c r="AF857" s="174"/>
      <c r="AG857" s="174"/>
      <c r="AH857" s="786">
        <f t="shared" si="310"/>
        <v>3.2605599999999999</v>
      </c>
      <c r="AI857" s="708"/>
      <c r="AJ857" s="708"/>
      <c r="AK857" s="708"/>
      <c r="AL857" s="792"/>
      <c r="AM857" s="177">
        <f t="shared" si="311"/>
        <v>1.8121257000000002</v>
      </c>
      <c r="AN857" s="179">
        <v>1.617</v>
      </c>
      <c r="AO857" s="177">
        <f t="shared" si="312"/>
        <v>1.7675000000000001</v>
      </c>
      <c r="AP857" s="179">
        <v>1.9179999999999999</v>
      </c>
      <c r="AQ857" s="178">
        <f t="shared" si="313"/>
        <v>1.8121257000000002</v>
      </c>
      <c r="AR857" s="179">
        <v>1.946</v>
      </c>
      <c r="AS857" s="177">
        <f t="shared" si="314"/>
        <v>2.2170000000000001</v>
      </c>
      <c r="AT857" s="177">
        <v>2.488</v>
      </c>
      <c r="AU857" s="177"/>
      <c r="AV857" s="179">
        <v>2.5710000000000002</v>
      </c>
      <c r="AW857" s="179"/>
      <c r="AX857" s="547">
        <v>-1.0820000000000001</v>
      </c>
      <c r="AY857" s="119"/>
      <c r="AZ857" s="118"/>
      <c r="BA857" s="142"/>
      <c r="BB857" s="142"/>
      <c r="BC857" s="148" t="s">
        <v>148</v>
      </c>
      <c r="BD857" s="148" t="s">
        <v>148</v>
      </c>
      <c r="BE857" s="90"/>
      <c r="BF857" s="90"/>
      <c r="BG857" s="90"/>
      <c r="BH857" s="90"/>
      <c r="BI857" s="90"/>
      <c r="BJ857" s="90"/>
      <c r="BK857" s="90"/>
      <c r="BL857" s="90"/>
      <c r="BM857" s="90"/>
      <c r="BN857" s="90"/>
      <c r="BO857" s="90"/>
      <c r="BP857" s="90"/>
      <c r="BQ857" s="90"/>
      <c r="BR857" s="90"/>
      <c r="BS857" s="90"/>
      <c r="BT857" s="90"/>
      <c r="BU857" s="90"/>
      <c r="BV857" s="90"/>
      <c r="BW857" s="90"/>
      <c r="BX857" s="90"/>
      <c r="BY857" s="90"/>
      <c r="BZ857" s="90"/>
      <c r="CA857" s="90"/>
      <c r="CB857" s="90"/>
      <c r="CC857" s="90"/>
      <c r="CD857" s="90"/>
      <c r="CE857" s="90"/>
      <c r="CF857" s="90"/>
      <c r="CG857" s="90"/>
      <c r="CH857" s="90"/>
      <c r="CI857" s="90"/>
      <c r="CJ857" s="90"/>
      <c r="CK857" s="90"/>
      <c r="CL857" s="90"/>
      <c r="CM857" s="90"/>
      <c r="CN857" s="90"/>
      <c r="CO857" s="90"/>
      <c r="CP857" s="90"/>
      <c r="CQ857" s="90"/>
      <c r="CR857" s="90"/>
      <c r="CS857" s="90"/>
      <c r="CT857" s="90"/>
      <c r="CU857" s="90"/>
      <c r="CV857" s="90"/>
      <c r="CW857" s="90"/>
      <c r="CX857" s="90"/>
      <c r="CY857" s="90"/>
      <c r="CZ857" s="90"/>
      <c r="DA857" s="90"/>
      <c r="DB857" s="90"/>
      <c r="DC857" s="90"/>
      <c r="DD857" s="90"/>
      <c r="DE857" s="90"/>
      <c r="DF857" s="90"/>
      <c r="DG857" s="90"/>
      <c r="DH857" s="90"/>
      <c r="DI857" s="90"/>
      <c r="DJ857" s="90"/>
      <c r="DK857" s="90"/>
      <c r="DL857" s="90"/>
      <c r="DM857" s="90"/>
      <c r="DN857" s="90"/>
      <c r="DO857" s="90"/>
      <c r="DP857" s="90"/>
      <c r="DQ857" s="90"/>
      <c r="DR857" s="90"/>
      <c r="DS857" s="90"/>
      <c r="DT857" s="90"/>
      <c r="DU857" s="90"/>
      <c r="DV857" s="90"/>
      <c r="DW857" s="90"/>
      <c r="DX857" s="90"/>
      <c r="DY857" s="90"/>
      <c r="DZ857" s="90"/>
      <c r="EA857" s="90"/>
      <c r="EB857" s="90"/>
      <c r="EC857" s="90"/>
      <c r="ED857" s="90"/>
      <c r="EE857" s="90"/>
      <c r="EF857" s="90"/>
      <c r="EG857" s="90"/>
      <c r="EH857" s="90"/>
      <c r="EI857" s="90"/>
      <c r="EJ857" s="90"/>
      <c r="EK857" s="90"/>
      <c r="EL857" s="90"/>
      <c r="EM857" s="90"/>
      <c r="EN857" s="90"/>
      <c r="EO857" s="90"/>
      <c r="EP857" s="90"/>
      <c r="EQ857" s="90"/>
      <c r="ER857" s="90"/>
      <c r="ES857" s="90"/>
      <c r="ET857" s="90"/>
      <c r="EU857" s="90"/>
      <c r="EV857" s="90"/>
      <c r="EW857" s="90"/>
      <c r="EX857" s="90"/>
      <c r="EY857" s="90"/>
      <c r="EZ857" s="90"/>
      <c r="FA857" s="90"/>
      <c r="FB857" s="90"/>
      <c r="FC857" s="90"/>
      <c r="FD857" s="90"/>
      <c r="FE857" s="90"/>
      <c r="FF857" s="90"/>
      <c r="FG857" s="90"/>
      <c r="FH857" s="90"/>
      <c r="FI857" s="90"/>
      <c r="FJ857" s="90"/>
      <c r="FK857" s="90"/>
      <c r="FL857" s="90"/>
      <c r="FM857" s="90"/>
      <c r="FN857" s="90"/>
      <c r="FO857" s="90"/>
      <c r="FP857" s="90"/>
      <c r="FQ857" s="90"/>
      <c r="FR857" s="90"/>
      <c r="FS857" s="90"/>
      <c r="FT857" s="90"/>
      <c r="FU857" s="90"/>
      <c r="FV857" s="90"/>
      <c r="FW857" s="90"/>
      <c r="FX857" s="90"/>
      <c r="FY857" s="90"/>
      <c r="FZ857" s="90"/>
      <c r="GA857" s="90"/>
      <c r="GB857" s="90"/>
      <c r="GC857" s="90"/>
      <c r="GD857" s="90"/>
      <c r="GE857" s="90"/>
      <c r="GF857" s="90"/>
      <c r="GG857" s="90"/>
      <c r="GH857" s="90"/>
      <c r="GI857" s="90"/>
      <c r="GJ857" s="90"/>
      <c r="GK857" s="90"/>
      <c r="GL857" s="90"/>
      <c r="GM857" s="90"/>
      <c r="GN857" s="90"/>
      <c r="GO857" s="90"/>
      <c r="GP857" s="90"/>
      <c r="GQ857" s="90"/>
      <c r="GR857" s="90"/>
      <c r="GS857" s="90"/>
      <c r="GT857" s="90"/>
      <c r="GU857" s="90"/>
      <c r="GV857" s="90"/>
      <c r="GW857" s="90"/>
      <c r="GX857" s="90"/>
      <c r="GY857" s="90"/>
      <c r="GZ857" s="90"/>
      <c r="HA857" s="90"/>
      <c r="HB857" s="90"/>
      <c r="HC857" s="90"/>
      <c r="HD857" s="90"/>
      <c r="HE857" s="90"/>
      <c r="HF857" s="90"/>
      <c r="HG857" s="90"/>
      <c r="HH857" s="90"/>
      <c r="HI857" s="90"/>
      <c r="HJ857" s="90"/>
      <c r="HK857" s="90"/>
      <c r="HL857" s="90"/>
      <c r="HM857" s="90"/>
      <c r="HN857" s="90"/>
      <c r="HO857" s="90"/>
      <c r="HP857" s="90"/>
      <c r="HQ857" s="90"/>
      <c r="HR857" s="90"/>
      <c r="HS857" s="90"/>
    </row>
    <row r="858" spans="1:227" s="2" customFormat="1" ht="18.75" customHeight="1" x14ac:dyDescent="0.4">
      <c r="A858" s="868" t="s">
        <v>38</v>
      </c>
      <c r="B858" s="868" t="s">
        <v>118</v>
      </c>
      <c r="C858" s="377" t="s">
        <v>143</v>
      </c>
      <c r="D858" s="147" t="s">
        <v>149</v>
      </c>
      <c r="E858" s="944"/>
      <c r="F858" s="219"/>
      <c r="G858" s="124"/>
      <c r="H858" s="124">
        <v>0.34054600000000002</v>
      </c>
      <c r="I858" s="124"/>
      <c r="J858" s="124"/>
      <c r="K858" s="179">
        <f t="shared" si="306"/>
        <v>0.34054600000000002</v>
      </c>
      <c r="L858" s="518">
        <f t="shared" si="307"/>
        <v>0</v>
      </c>
      <c r="M858" s="667">
        <f t="shared" si="308"/>
        <v>100</v>
      </c>
      <c r="N858" s="504">
        <f t="shared" si="292"/>
        <v>5</v>
      </c>
      <c r="O858" s="510"/>
      <c r="P858" s="177">
        <f>[1]JH_2015!L93/1000000</f>
        <v>9.222950000000002E-2</v>
      </c>
      <c r="Q858" s="699"/>
      <c r="R858" s="708" t="s">
        <v>42</v>
      </c>
      <c r="S858" s="716">
        <f t="shared" si="309"/>
        <v>-1.0354062420375256</v>
      </c>
      <c r="T858" s="708">
        <f>[1]JH_2015!V93/1000000</f>
        <v>-9.5494999999999997E-2</v>
      </c>
      <c r="U858" s="58">
        <v>54.46</v>
      </c>
      <c r="V858" s="58">
        <v>58</v>
      </c>
      <c r="W858" s="58"/>
      <c r="X858" s="58"/>
      <c r="Y858" s="58"/>
      <c r="Z858" s="743">
        <v>2779</v>
      </c>
      <c r="AA858" s="755">
        <f t="shared" si="315"/>
        <v>90.92607471890453</v>
      </c>
      <c r="AB858" s="174"/>
      <c r="AC858" s="174"/>
      <c r="AD858" s="364"/>
      <c r="AE858" s="174"/>
      <c r="AF858" s="174"/>
      <c r="AG858" s="174"/>
      <c r="AH858" s="786">
        <f t="shared" si="310"/>
        <v>0.34054600000000002</v>
      </c>
      <c r="AI858" s="708"/>
      <c r="AJ858" s="708"/>
      <c r="AK858" s="708"/>
      <c r="AL858" s="792"/>
      <c r="AM858" s="177">
        <f t="shared" si="311"/>
        <v>9.222950000000002E-2</v>
      </c>
      <c r="AN858" s="177">
        <v>0.18099999999999999</v>
      </c>
      <c r="AO858" s="177">
        <f t="shared" si="312"/>
        <v>0.19850000000000001</v>
      </c>
      <c r="AP858" s="177">
        <v>0.216</v>
      </c>
      <c r="AQ858" s="178">
        <f t="shared" si="313"/>
        <v>9.222950000000002E-2</v>
      </c>
      <c r="AR858" s="177">
        <v>0.216</v>
      </c>
      <c r="AS858" s="177">
        <f t="shared" si="314"/>
        <v>0.2465</v>
      </c>
      <c r="AT858" s="177">
        <v>0.27700000000000002</v>
      </c>
      <c r="AU858" s="177"/>
      <c r="AV858" s="177">
        <v>0.28399999999999997</v>
      </c>
      <c r="AW858" s="177"/>
      <c r="AX858" s="821">
        <v>0.65700000000000003</v>
      </c>
      <c r="AY858" s="119"/>
      <c r="AZ858" s="142"/>
      <c r="BA858" s="118"/>
      <c r="BB858" s="118"/>
      <c r="BC858" s="90" t="s">
        <v>1776</v>
      </c>
      <c r="BD858" t="s">
        <v>1777</v>
      </c>
      <c r="BE858" s="90"/>
      <c r="BF858" s="90"/>
      <c r="BG858" s="90"/>
      <c r="BH858" s="90"/>
      <c r="BI858" s="90"/>
      <c r="BJ858" s="90"/>
      <c r="BK858" s="90"/>
      <c r="BL858" s="90"/>
      <c r="BM858" s="90"/>
      <c r="BN858" s="90"/>
      <c r="BO858" s="90"/>
      <c r="BP858" s="90"/>
      <c r="BQ858" s="90"/>
      <c r="BR858" s="90"/>
      <c r="BS858" s="90"/>
      <c r="BT858" s="90"/>
      <c r="BU858" s="90"/>
      <c r="BV858" s="90"/>
      <c r="BW858" s="90"/>
      <c r="BX858" s="90"/>
      <c r="BY858" s="90"/>
      <c r="BZ858" s="90"/>
      <c r="CA858" s="90"/>
      <c r="CB858" s="90"/>
      <c r="CC858" s="90"/>
      <c r="CD858" s="90"/>
      <c r="CE858" s="90"/>
      <c r="CF858" s="90"/>
      <c r="CG858" s="90"/>
      <c r="CH858" s="90"/>
      <c r="CI858" s="90"/>
      <c r="CJ858" s="90"/>
      <c r="CK858" s="90"/>
      <c r="CL858" s="90"/>
      <c r="CM858" s="90"/>
      <c r="CN858" s="90"/>
      <c r="CO858" s="90"/>
      <c r="CP858" s="90"/>
      <c r="CQ858" s="90"/>
      <c r="CR858" s="90"/>
      <c r="CS858" s="90"/>
      <c r="CT858" s="90"/>
      <c r="CU858" s="90"/>
      <c r="CV858" s="90"/>
      <c r="CW858" s="90"/>
      <c r="CX858" s="90"/>
      <c r="CY858" s="90"/>
      <c r="CZ858" s="90"/>
      <c r="DA858" s="90"/>
      <c r="DB858" s="90"/>
      <c r="DC858" s="90"/>
      <c r="DD858" s="90"/>
      <c r="DE858" s="90"/>
      <c r="DF858" s="90"/>
      <c r="DG858" s="90"/>
      <c r="DH858" s="90"/>
      <c r="DI858" s="90"/>
      <c r="DJ858" s="90"/>
      <c r="DK858" s="90"/>
      <c r="DL858" s="90"/>
      <c r="DM858" s="90"/>
      <c r="DN858" s="90"/>
      <c r="DO858" s="90"/>
      <c r="DP858" s="90"/>
      <c r="DQ858" s="90"/>
      <c r="DR858" s="90"/>
      <c r="DS858" s="90"/>
      <c r="DT858" s="90"/>
      <c r="DU858" s="90"/>
      <c r="DV858" s="90"/>
      <c r="DW858" s="90"/>
      <c r="DX858" s="90"/>
      <c r="DY858" s="90"/>
      <c r="DZ858" s="90"/>
      <c r="EA858" s="90"/>
      <c r="EB858" s="90"/>
      <c r="EC858" s="90"/>
      <c r="ED858" s="90"/>
      <c r="EE858" s="90"/>
      <c r="EF858" s="90"/>
      <c r="EG858" s="90"/>
      <c r="EH858" s="90"/>
      <c r="EI858" s="90"/>
      <c r="EJ858" s="90"/>
      <c r="EK858" s="90"/>
      <c r="EL858" s="90"/>
      <c r="EM858" s="90"/>
      <c r="EN858" s="90"/>
      <c r="EO858" s="90"/>
      <c r="EP858" s="90"/>
      <c r="EQ858" s="90"/>
      <c r="ER858" s="90"/>
      <c r="ES858" s="90"/>
      <c r="ET858" s="90"/>
      <c r="EU858" s="90"/>
      <c r="EV858" s="90"/>
      <c r="EW858" s="90"/>
      <c r="EX858" s="90"/>
      <c r="EY858" s="90"/>
      <c r="EZ858" s="90"/>
      <c r="FA858" s="90"/>
      <c r="FB858" s="90"/>
      <c r="FC858" s="90"/>
      <c r="FD858" s="90"/>
      <c r="FE858" s="90"/>
      <c r="FF858" s="90"/>
      <c r="FG858" s="90"/>
      <c r="FH858" s="90"/>
      <c r="FI858" s="90"/>
      <c r="FJ858" s="90"/>
      <c r="FK858" s="90"/>
      <c r="FL858" s="90"/>
      <c r="FM858" s="90"/>
      <c r="FN858" s="90"/>
      <c r="FO858" s="90"/>
      <c r="FP858" s="90"/>
      <c r="FQ858" s="90"/>
      <c r="FR858" s="90"/>
      <c r="FS858" s="90"/>
      <c r="FT858" s="90"/>
      <c r="FU858" s="90"/>
      <c r="FV858" s="90"/>
      <c r="FW858" s="90"/>
      <c r="FX858" s="90"/>
      <c r="FY858" s="90"/>
      <c r="FZ858" s="90"/>
      <c r="GA858" s="90"/>
      <c r="GB858" s="90"/>
      <c r="GC858" s="90"/>
      <c r="GD858" s="90"/>
      <c r="GE858" s="90"/>
      <c r="GF858" s="90"/>
      <c r="GG858" s="90"/>
      <c r="GH858" s="90"/>
      <c r="GI858" s="90"/>
      <c r="GJ858" s="90"/>
      <c r="GK858" s="90"/>
      <c r="GL858" s="90"/>
      <c r="GM858" s="90"/>
      <c r="GN858" s="90"/>
      <c r="GO858" s="90"/>
      <c r="GP858" s="90"/>
      <c r="GQ858" s="90"/>
      <c r="GR858" s="90"/>
      <c r="GS858" s="90"/>
      <c r="GT858" s="90"/>
      <c r="GU858" s="90"/>
      <c r="GV858" s="90"/>
      <c r="GW858" s="90"/>
      <c r="GX858" s="90"/>
      <c r="GY858" s="90"/>
      <c r="GZ858" s="90"/>
      <c r="HA858" s="90"/>
      <c r="HB858" s="90"/>
      <c r="HC858" s="90"/>
      <c r="HD858" s="90"/>
      <c r="HE858" s="90"/>
      <c r="HF858" s="90"/>
      <c r="HG858" s="90"/>
      <c r="HH858" s="90"/>
      <c r="HI858" s="90"/>
      <c r="HJ858" s="90"/>
      <c r="HK858" s="90"/>
      <c r="HL858" s="90"/>
      <c r="HM858" s="90"/>
      <c r="HN858" s="90"/>
      <c r="HO858" s="90"/>
      <c r="HP858" s="90"/>
      <c r="HQ858" s="90"/>
      <c r="HR858" s="90"/>
      <c r="HS858" s="90"/>
    </row>
    <row r="859" spans="1:227" s="2" customFormat="1" ht="18.75" customHeight="1" x14ac:dyDescent="0.4">
      <c r="A859" s="868" t="s">
        <v>38</v>
      </c>
      <c r="B859" s="868" t="s">
        <v>118</v>
      </c>
      <c r="C859" s="377" t="s">
        <v>143</v>
      </c>
      <c r="D859" s="57" t="s">
        <v>150</v>
      </c>
      <c r="E859" s="859"/>
      <c r="F859" s="219"/>
      <c r="G859" s="124"/>
      <c r="H859" s="124">
        <v>0.68</v>
      </c>
      <c r="I859" s="124"/>
      <c r="J859" s="124"/>
      <c r="K859" s="179">
        <f t="shared" si="306"/>
        <v>0.68</v>
      </c>
      <c r="L859" s="518">
        <f t="shared" si="307"/>
        <v>0</v>
      </c>
      <c r="M859" s="667">
        <f t="shared" si="308"/>
        <v>100</v>
      </c>
      <c r="N859" s="504">
        <f t="shared" si="292"/>
        <v>5</v>
      </c>
      <c r="O859" s="510"/>
      <c r="P859" s="177">
        <f>[1]JH_2015!L94/1000000</f>
        <v>0.38588550000000005</v>
      </c>
      <c r="Q859" s="699"/>
      <c r="R859" s="708" t="s">
        <v>42</v>
      </c>
      <c r="S859" s="716">
        <f t="shared" si="309"/>
        <v>0.44026272041836234</v>
      </c>
      <c r="T859" s="708">
        <f>[1]JH_2015!V94/1000000</f>
        <v>0.16989099999999999</v>
      </c>
      <c r="U859" s="58">
        <v>58.06</v>
      </c>
      <c r="V859" s="58">
        <v>52</v>
      </c>
      <c r="W859" s="58"/>
      <c r="X859" s="58"/>
      <c r="Y859" s="58"/>
      <c r="Z859" s="743">
        <v>5245</v>
      </c>
      <c r="AA859" s="755">
        <f t="shared" si="315"/>
        <v>201.5673113336903</v>
      </c>
      <c r="AB859" s="174"/>
      <c r="AC859" s="174"/>
      <c r="AD859" s="364"/>
      <c r="AE859" s="174"/>
      <c r="AF859" s="174"/>
      <c r="AG859" s="174"/>
      <c r="AH859" s="786">
        <f t="shared" si="310"/>
        <v>0.68</v>
      </c>
      <c r="AI859" s="708"/>
      <c r="AJ859" s="708"/>
      <c r="AK859" s="708"/>
      <c r="AL859" s="792"/>
      <c r="AM859" s="177">
        <f t="shared" si="311"/>
        <v>0.38588550000000005</v>
      </c>
      <c r="AN859" s="179">
        <v>0.27200000000000002</v>
      </c>
      <c r="AO859" s="177">
        <f t="shared" si="312"/>
        <v>0.29900000000000004</v>
      </c>
      <c r="AP859" s="177">
        <v>0.32600000000000001</v>
      </c>
      <c r="AQ859" s="178">
        <f t="shared" si="313"/>
        <v>0.38588550000000005</v>
      </c>
      <c r="AR859" s="179">
        <v>0.32500000000000001</v>
      </c>
      <c r="AS859" s="177">
        <f t="shared" si="314"/>
        <v>0.37</v>
      </c>
      <c r="AT859" s="177">
        <v>0.41499999999999998</v>
      </c>
      <c r="AU859" s="177"/>
      <c r="AV859" s="177">
        <v>0.42599999999999999</v>
      </c>
      <c r="AW859" s="177"/>
      <c r="AX859" s="546">
        <v>0.254</v>
      </c>
      <c r="AY859" s="119"/>
      <c r="AZ859" s="118"/>
      <c r="BA859" s="142"/>
      <c r="BB859" s="142"/>
      <c r="BC859" s="90" t="s">
        <v>150</v>
      </c>
      <c r="BD859" t="s">
        <v>150</v>
      </c>
      <c r="BE859" s="90"/>
      <c r="BF859" s="90"/>
      <c r="BG859" s="90"/>
      <c r="BH859" s="90"/>
      <c r="BI859" s="90"/>
      <c r="BJ859" s="90"/>
      <c r="BK859" s="90"/>
      <c r="BL859" s="90"/>
      <c r="BM859" s="90"/>
      <c r="BN859" s="90"/>
      <c r="BO859" s="90"/>
      <c r="BP859" s="90"/>
      <c r="BQ859" s="90"/>
      <c r="BR859" s="90"/>
      <c r="BS859" s="90"/>
      <c r="BT859" s="90"/>
      <c r="BU859" s="90"/>
      <c r="BV859" s="90"/>
      <c r="BW859" s="90"/>
      <c r="BX859" s="90"/>
      <c r="BY859" s="90"/>
      <c r="BZ859" s="90"/>
      <c r="CA859" s="90"/>
      <c r="CB859" s="90"/>
      <c r="CC859" s="90"/>
      <c r="CD859" s="90"/>
      <c r="CE859" s="90"/>
      <c r="CF859" s="90"/>
      <c r="CG859" s="90"/>
      <c r="CH859" s="90"/>
      <c r="CI859" s="90"/>
      <c r="CJ859" s="90"/>
      <c r="CK859" s="90"/>
      <c r="CL859" s="90"/>
      <c r="CM859" s="90"/>
      <c r="CN859" s="90"/>
      <c r="CO859" s="90"/>
      <c r="CP859" s="90"/>
      <c r="CQ859" s="90"/>
      <c r="CR859" s="90"/>
      <c r="CS859" s="90"/>
      <c r="CT859" s="90"/>
      <c r="CU859" s="90"/>
      <c r="CV859" s="90"/>
      <c r="CW859" s="90"/>
      <c r="CX859" s="90"/>
      <c r="CY859" s="90"/>
      <c r="CZ859" s="90"/>
      <c r="DA859" s="90"/>
      <c r="DB859" s="90"/>
      <c r="DC859" s="90"/>
      <c r="DD859" s="90"/>
      <c r="DE859" s="90"/>
      <c r="DF859" s="90"/>
      <c r="DG859" s="90"/>
      <c r="DH859" s="90"/>
      <c r="DI859" s="90"/>
      <c r="DJ859" s="90"/>
      <c r="DK859" s="90"/>
      <c r="DL859" s="90"/>
      <c r="DM859" s="90"/>
      <c r="DN859" s="90"/>
      <c r="DO859" s="90"/>
      <c r="DP859" s="90"/>
      <c r="DQ859" s="90"/>
      <c r="DR859" s="90"/>
      <c r="DS859" s="90"/>
      <c r="DT859" s="90"/>
      <c r="DU859" s="90"/>
      <c r="DV859" s="90"/>
      <c r="DW859" s="90"/>
      <c r="DX859" s="90"/>
      <c r="DY859" s="90"/>
      <c r="DZ859" s="90"/>
      <c r="EA859" s="90"/>
      <c r="EB859" s="90"/>
      <c r="EC859" s="90"/>
      <c r="ED859" s="90"/>
      <c r="EE859" s="90"/>
      <c r="EF859" s="90"/>
      <c r="EG859" s="90"/>
      <c r="EH859" s="90"/>
      <c r="EI859" s="90"/>
      <c r="EJ859" s="90"/>
      <c r="EK859" s="90"/>
      <c r="EL859" s="90"/>
      <c r="EM859" s="90"/>
      <c r="EN859" s="90"/>
      <c r="EO859" s="90"/>
      <c r="EP859" s="90"/>
      <c r="EQ859" s="90"/>
      <c r="ER859" s="90"/>
      <c r="ES859" s="90"/>
      <c r="ET859" s="90"/>
      <c r="EU859" s="90"/>
      <c r="EV859" s="90"/>
      <c r="EW859" s="90"/>
      <c r="EX859" s="90"/>
      <c r="EY859" s="90"/>
      <c r="EZ859" s="90"/>
      <c r="FA859" s="90"/>
      <c r="FB859" s="90"/>
      <c r="FC859" s="90"/>
      <c r="FD859" s="90"/>
      <c r="FE859" s="90"/>
      <c r="FF859" s="90"/>
      <c r="FG859" s="90"/>
      <c r="FH859" s="90"/>
      <c r="FI859" s="90"/>
      <c r="FJ859" s="90"/>
      <c r="FK859" s="90"/>
      <c r="FL859" s="90"/>
      <c r="FM859" s="90"/>
      <c r="FN859" s="90"/>
      <c r="FO859" s="90"/>
      <c r="FP859" s="90"/>
      <c r="FQ859" s="90"/>
      <c r="FR859" s="90"/>
      <c r="FS859" s="90"/>
      <c r="FT859" s="90"/>
      <c r="FU859" s="90"/>
      <c r="FV859" s="90"/>
      <c r="FW859" s="90"/>
      <c r="FX859" s="90"/>
      <c r="FY859" s="90"/>
      <c r="FZ859" s="90"/>
      <c r="GA859" s="90"/>
      <c r="GB859" s="90"/>
      <c r="GC859" s="90"/>
      <c r="GD859" s="90"/>
      <c r="GE859" s="90"/>
      <c r="GF859" s="90"/>
      <c r="GG859" s="90"/>
      <c r="GH859" s="90"/>
      <c r="GI859" s="90"/>
      <c r="GJ859" s="90"/>
      <c r="GK859" s="90"/>
      <c r="GL859" s="90"/>
      <c r="GM859" s="90"/>
      <c r="GN859" s="90"/>
      <c r="GO859" s="90"/>
      <c r="GP859" s="90"/>
      <c r="GQ859" s="90"/>
      <c r="GR859" s="90"/>
      <c r="GS859" s="90"/>
      <c r="GT859" s="90"/>
      <c r="GU859" s="90"/>
      <c r="GV859" s="90"/>
      <c r="GW859" s="90"/>
      <c r="GX859" s="90"/>
      <c r="GY859" s="90"/>
      <c r="GZ859" s="90"/>
      <c r="HA859" s="90"/>
      <c r="HB859" s="90"/>
      <c r="HC859" s="90"/>
      <c r="HD859" s="90"/>
      <c r="HE859" s="90"/>
      <c r="HF859" s="90"/>
      <c r="HG859" s="90"/>
      <c r="HH859" s="90"/>
      <c r="HI859" s="90"/>
      <c r="HJ859" s="90"/>
      <c r="HK859" s="90"/>
      <c r="HL859" s="90"/>
      <c r="HM859" s="90"/>
      <c r="HN859" s="90"/>
      <c r="HO859" s="90"/>
      <c r="HP859" s="90"/>
      <c r="HQ859" s="90"/>
      <c r="HR859" s="90"/>
      <c r="HS859" s="90"/>
    </row>
    <row r="860" spans="1:227" s="2" customFormat="1" ht="18.75" customHeight="1" x14ac:dyDescent="0.4">
      <c r="A860" s="868" t="s">
        <v>38</v>
      </c>
      <c r="B860" s="868" t="s">
        <v>118</v>
      </c>
      <c r="C860" s="377" t="s">
        <v>143</v>
      </c>
      <c r="D860" s="16" t="s">
        <v>147</v>
      </c>
      <c r="E860" s="941"/>
      <c r="F860" s="219">
        <v>0.13</v>
      </c>
      <c r="G860" s="124">
        <v>0.98799999999999999</v>
      </c>
      <c r="H860" s="124"/>
      <c r="I860" s="124"/>
      <c r="J860" s="124"/>
      <c r="K860" s="179">
        <f>SUM(F860:G860)</f>
        <v>1.1179999999999999</v>
      </c>
      <c r="L860" s="518">
        <f t="shared" si="307"/>
        <v>11.627906976744187</v>
      </c>
      <c r="M860" s="667">
        <f t="shared" si="308"/>
        <v>88.372093023255829</v>
      </c>
      <c r="N860" s="504">
        <f t="shared" si="292"/>
        <v>5</v>
      </c>
      <c r="O860" s="510"/>
      <c r="P860" s="177">
        <f>[1]JH_2015!L91/1000000</f>
        <v>0.33815499999999998</v>
      </c>
      <c r="Q860" s="699"/>
      <c r="R860" s="708" t="s">
        <v>42</v>
      </c>
      <c r="S860" s="716">
        <f t="shared" si="309"/>
        <v>0.46314855613550004</v>
      </c>
      <c r="T860" s="708">
        <f>[1]JH_2015!V91/1000000</f>
        <v>0.15661600000000001</v>
      </c>
      <c r="U860" s="58">
        <v>68.66</v>
      </c>
      <c r="V860" s="58">
        <v>58.7</v>
      </c>
      <c r="W860" s="58"/>
      <c r="X860" s="58"/>
      <c r="Y860" s="58"/>
      <c r="Z860" s="743">
        <v>4148</v>
      </c>
      <c r="AA860" s="755">
        <f t="shared" si="315"/>
        <v>223.34909710571853</v>
      </c>
      <c r="AB860" s="174"/>
      <c r="AC860" s="174"/>
      <c r="AD860" s="364"/>
      <c r="AE860" s="174"/>
      <c r="AF860" s="174"/>
      <c r="AG860" s="174"/>
      <c r="AH860" s="786">
        <f t="shared" si="310"/>
        <v>1.1179999999999999</v>
      </c>
      <c r="AI860" s="708"/>
      <c r="AJ860" s="708"/>
      <c r="AK860" s="708"/>
      <c r="AL860" s="792"/>
      <c r="AM860" s="177">
        <f t="shared" si="311"/>
        <v>0.33815499999999998</v>
      </c>
      <c r="AN860" s="177">
        <v>0.19700000000000001</v>
      </c>
      <c r="AO860" s="177">
        <f t="shared" si="312"/>
        <v>0.20300000000000001</v>
      </c>
      <c r="AP860" s="177">
        <v>0.20899999999999999</v>
      </c>
      <c r="AQ860" s="178">
        <f t="shared" si="313"/>
        <v>0.33815499999999998</v>
      </c>
      <c r="AR860" s="177">
        <v>0.217</v>
      </c>
      <c r="AS860" s="177">
        <f t="shared" si="314"/>
        <v>0.23099999999999998</v>
      </c>
      <c r="AT860" s="177">
        <v>0.245</v>
      </c>
      <c r="AU860" s="177"/>
      <c r="AV860" s="177">
        <v>0.247</v>
      </c>
      <c r="AW860" s="177"/>
      <c r="AX860" s="821">
        <v>1.4690000000000001</v>
      </c>
      <c r="AY860" s="119"/>
      <c r="AZ860" s="118"/>
      <c r="BA860" s="142"/>
      <c r="BB860" s="142"/>
      <c r="BC860" t="s">
        <v>1775</v>
      </c>
      <c r="BD860"/>
      <c r="BE860" s="90"/>
      <c r="BF860" s="90"/>
      <c r="BG860" s="90"/>
      <c r="BH860" s="90"/>
      <c r="BI860" s="90"/>
      <c r="BJ860" s="90"/>
      <c r="BK860" s="90"/>
      <c r="BL860" s="90"/>
      <c r="BM860" s="90"/>
      <c r="BN860" s="90"/>
      <c r="BO860" s="90"/>
      <c r="BP860" s="90"/>
      <c r="BQ860" s="90"/>
      <c r="BR860" s="90"/>
      <c r="BS860" s="90"/>
      <c r="BT860" s="90"/>
      <c r="BU860" s="90"/>
      <c r="BV860" s="90"/>
      <c r="BW860" s="90"/>
      <c r="BX860" s="90"/>
      <c r="BY860" s="90"/>
      <c r="BZ860" s="90"/>
      <c r="CA860" s="90"/>
      <c r="CB860" s="90"/>
      <c r="CC860" s="90"/>
      <c r="CD860" s="90"/>
      <c r="CE860" s="90"/>
      <c r="CF860" s="90"/>
      <c r="CG860" s="90"/>
      <c r="CH860" s="90"/>
      <c r="CI860" s="90"/>
      <c r="CJ860" s="90"/>
      <c r="CK860" s="90"/>
      <c r="CL860" s="90"/>
      <c r="CM860" s="90"/>
      <c r="CN860" s="90"/>
      <c r="CO860" s="90"/>
      <c r="CP860" s="90"/>
      <c r="CQ860" s="90"/>
      <c r="CR860" s="90"/>
      <c r="CS860" s="90"/>
      <c r="CT860" s="90"/>
      <c r="CU860" s="90"/>
      <c r="CV860" s="90"/>
      <c r="CW860" s="90"/>
      <c r="CX860" s="90"/>
      <c r="CY860" s="90"/>
      <c r="CZ860" s="90"/>
      <c r="DA860" s="90"/>
      <c r="DB860" s="90"/>
      <c r="DC860" s="90"/>
      <c r="DD860" s="90"/>
      <c r="DE860" s="90"/>
      <c r="DF860" s="90"/>
      <c r="DG860" s="90"/>
      <c r="DH860" s="90"/>
      <c r="DI860" s="90"/>
      <c r="DJ860" s="90"/>
      <c r="DK860" s="90"/>
      <c r="DL860" s="90"/>
      <c r="DM860" s="90"/>
      <c r="DN860" s="90"/>
      <c r="DO860" s="90"/>
      <c r="DP860" s="90"/>
      <c r="DQ860" s="90"/>
      <c r="DR860" s="90"/>
      <c r="DS860" s="90"/>
      <c r="DT860" s="90"/>
      <c r="DU860" s="90"/>
      <c r="DV860" s="90"/>
      <c r="DW860" s="90"/>
      <c r="DX860" s="90"/>
      <c r="DY860" s="90"/>
      <c r="DZ860" s="90"/>
      <c r="EA860" s="90"/>
      <c r="EB860" s="90"/>
      <c r="EC860" s="90"/>
      <c r="ED860" s="90"/>
      <c r="EE860" s="90"/>
      <c r="EF860" s="90"/>
      <c r="EG860" s="90"/>
      <c r="EH860" s="90"/>
      <c r="EI860" s="90"/>
      <c r="EJ860" s="90"/>
      <c r="EK860" s="90"/>
      <c r="EL860" s="90"/>
      <c r="EM860" s="90"/>
      <c r="EN860" s="90"/>
      <c r="EO860" s="90"/>
      <c r="EP860" s="90"/>
      <c r="EQ860" s="90"/>
      <c r="ER860" s="90"/>
      <c r="ES860" s="90"/>
      <c r="ET860" s="90"/>
      <c r="EU860" s="90"/>
      <c r="EV860" s="90"/>
      <c r="EW860" s="90"/>
      <c r="EX860" s="90"/>
      <c r="EY860" s="90"/>
      <c r="EZ860" s="90"/>
      <c r="FA860" s="90"/>
      <c r="FB860" s="90"/>
      <c r="FC860" s="90"/>
      <c r="FD860" s="90"/>
      <c r="FE860" s="90"/>
      <c r="FF860" s="90"/>
      <c r="FG860" s="90"/>
      <c r="FH860" s="90"/>
      <c r="FI860" s="90"/>
      <c r="FJ860" s="90"/>
      <c r="FK860" s="90"/>
      <c r="FL860" s="90"/>
      <c r="FM860" s="90"/>
      <c r="FN860" s="90"/>
      <c r="FO860" s="90"/>
      <c r="FP860" s="90"/>
      <c r="FQ860" s="90"/>
      <c r="FR860" s="90"/>
      <c r="FS860" s="90"/>
      <c r="FT860" s="90"/>
      <c r="FU860" s="90"/>
      <c r="FV860" s="90"/>
      <c r="FW860" s="90"/>
      <c r="FX860" s="90"/>
      <c r="FY860" s="90"/>
      <c r="FZ860" s="90"/>
      <c r="GA860" s="90"/>
      <c r="GB860" s="90"/>
      <c r="GC860" s="90"/>
      <c r="GD860" s="90"/>
      <c r="GE860" s="90"/>
      <c r="GF860" s="90"/>
      <c r="GG860" s="90"/>
      <c r="GH860" s="90"/>
      <c r="GI860" s="90"/>
      <c r="GJ860" s="90"/>
      <c r="GK860" s="90"/>
      <c r="GL860" s="90"/>
      <c r="GM860" s="90"/>
      <c r="GN860" s="90"/>
      <c r="GO860" s="90"/>
      <c r="GP860" s="90"/>
      <c r="GQ860" s="90"/>
      <c r="GR860" s="90"/>
      <c r="GS860" s="90"/>
      <c r="GT860" s="90"/>
      <c r="GU860" s="90"/>
      <c r="GV860" s="90"/>
      <c r="GW860" s="90"/>
      <c r="GX860" s="90"/>
      <c r="GY860" s="90"/>
      <c r="GZ860" s="90"/>
      <c r="HA860" s="90"/>
      <c r="HB860" s="90"/>
      <c r="HC860" s="90"/>
      <c r="HD860" s="90"/>
      <c r="HE860" s="90"/>
      <c r="HF860" s="90"/>
      <c r="HG860" s="90"/>
      <c r="HH860" s="90"/>
      <c r="HI860" s="90"/>
      <c r="HJ860" s="90"/>
      <c r="HK860" s="90"/>
      <c r="HL860" s="90"/>
      <c r="HM860" s="90"/>
      <c r="HN860" s="90"/>
      <c r="HO860" s="90"/>
      <c r="HP860" s="90"/>
      <c r="HQ860" s="90"/>
      <c r="HR860" s="90"/>
      <c r="HS860" s="90"/>
    </row>
    <row r="861" spans="1:227" s="2" customFormat="1" ht="33" customHeight="1" x14ac:dyDescent="0.4">
      <c r="A861" s="868" t="s">
        <v>865</v>
      </c>
      <c r="B861" s="868" t="s">
        <v>925</v>
      </c>
      <c r="C861" s="365" t="s">
        <v>947</v>
      </c>
      <c r="D861" s="412" t="s">
        <v>950</v>
      </c>
      <c r="E861" s="413"/>
      <c r="F861" s="628">
        <v>0.14599999999999999</v>
      </c>
      <c r="G861" s="636"/>
      <c r="H861" s="638" t="s">
        <v>202</v>
      </c>
      <c r="I861" s="124"/>
      <c r="J861" s="124"/>
      <c r="K861" s="252">
        <f>IF(ISNUMBER(F861),F861,0)+IF(ISNUMBER(G861),G861,0)+IF(ISNUMBER(H861),H861,0)</f>
        <v>0.14599999999999999</v>
      </c>
      <c r="L861" s="520">
        <f>IF(IF(ISNUMBER(K861),K861,0)&gt;0,IF(ISNUMBER(F861),F861,0)/K861*100,"")</f>
        <v>100</v>
      </c>
      <c r="M861" s="521">
        <f>IF(IF(ISNUMBER(K861),K861,0)&gt;0,(IF(ISNUMBER(G861),G861,0)+IF(ISNUMBER(H861),H861,0))/K861*100,"")</f>
        <v>0</v>
      </c>
      <c r="N861" s="504">
        <f t="shared" si="292"/>
        <v>2</v>
      </c>
      <c r="O861" s="254"/>
      <c r="P861" s="534">
        <f>AA861*Z861/1000000000*365</f>
        <v>0.16000000000000003</v>
      </c>
      <c r="Q861" s="227" t="s">
        <v>42</v>
      </c>
      <c r="R861" s="254"/>
      <c r="S861" s="305"/>
      <c r="T861" s="306"/>
      <c r="U861" s="90"/>
      <c r="V861" s="254"/>
      <c r="W861" s="254"/>
      <c r="X861" s="254"/>
      <c r="Y861" s="254"/>
      <c r="Z861" s="258">
        <v>3143</v>
      </c>
      <c r="AA861" s="259">
        <v>139.47062182105049</v>
      </c>
      <c r="AB861" s="260"/>
      <c r="AC861" s="260"/>
      <c r="AD861" s="260"/>
      <c r="AE861" s="260"/>
      <c r="AF861" s="260"/>
      <c r="AG861" s="260"/>
      <c r="AH861" s="121"/>
      <c r="AI861" s="373">
        <v>3321</v>
      </c>
      <c r="AJ861" s="373">
        <v>3480</v>
      </c>
      <c r="AK861" s="373">
        <v>3622</v>
      </c>
      <c r="AL861" s="342">
        <v>3769</v>
      </c>
      <c r="AM861" s="371"/>
      <c r="AN861" s="373"/>
      <c r="AO861" s="292"/>
      <c r="AP861" s="295"/>
      <c r="AQ861" s="264">
        <v>0.16</v>
      </c>
      <c r="AR861" s="292">
        <v>0.16900000000000001</v>
      </c>
      <c r="AS861" s="292">
        <v>0.17699999999999999</v>
      </c>
      <c r="AT861" s="292">
        <v>0.185</v>
      </c>
      <c r="AU861" s="292">
        <v>0.192</v>
      </c>
      <c r="AV861" s="295"/>
      <c r="AW861" s="559">
        <f t="shared" ref="AW861:AW874" si="316">K861-AT861</f>
        <v>-3.9000000000000007E-2</v>
      </c>
      <c r="AX861" s="551"/>
      <c r="AY861" s="166"/>
      <c r="AZ861" s="167"/>
      <c r="BA861" s="296"/>
      <c r="BB861" s="167"/>
    </row>
    <row r="862" spans="1:227" s="2" customFormat="1" ht="18.75" customHeight="1" x14ac:dyDescent="0.4">
      <c r="A862" s="868" t="s">
        <v>865</v>
      </c>
      <c r="B862" s="868" t="s">
        <v>925</v>
      </c>
      <c r="C862" s="365" t="s">
        <v>947</v>
      </c>
      <c r="D862" s="365" t="s">
        <v>948</v>
      </c>
      <c r="E862" s="416"/>
      <c r="F862" s="628" t="s">
        <v>202</v>
      </c>
      <c r="G862" s="636"/>
      <c r="H862" s="638">
        <v>2</v>
      </c>
      <c r="I862" s="124"/>
      <c r="J862" s="124"/>
      <c r="K862" s="252">
        <f>IF(ISNUMBER(F862),F862,0)+IF(ISNUMBER(G862),G862,0)+IF(ISNUMBER(H862),H862,0)</f>
        <v>2</v>
      </c>
      <c r="L862" s="520">
        <f>IF(IF(ISNUMBER(K862),K862,0)&gt;0,IF(ISNUMBER(F862),F862,0)/K862*100,"")</f>
        <v>0</v>
      </c>
      <c r="M862" s="521">
        <f>IF(IF(ISNUMBER(K862),K862,0)&gt;0,(IF(ISNUMBER(G862),G862,0)+IF(ISNUMBER(H862),H862,0))/K862*100,"")</f>
        <v>100</v>
      </c>
      <c r="N862" s="504">
        <f t="shared" si="292"/>
        <v>5</v>
      </c>
      <c r="O862" s="254"/>
      <c r="P862" s="534">
        <f>AA862*Z862/1000000000*365</f>
        <v>0.64298686400224125</v>
      </c>
      <c r="Q862" s="227" t="s">
        <v>42</v>
      </c>
      <c r="R862" s="254"/>
      <c r="S862" s="305"/>
      <c r="T862" s="306"/>
      <c r="U862" s="90"/>
      <c r="V862" s="254"/>
      <c r="W862" s="254"/>
      <c r="X862" s="254"/>
      <c r="Y862" s="254"/>
      <c r="Z862" s="258">
        <v>8382</v>
      </c>
      <c r="AA862" s="259">
        <v>210.1655746339159</v>
      </c>
      <c r="AB862" s="260"/>
      <c r="AC862" s="260"/>
      <c r="AD862" s="260"/>
      <c r="AE862" s="260"/>
      <c r="AF862" s="260"/>
      <c r="AG862" s="260"/>
      <c r="AH862" s="121"/>
      <c r="AI862" s="373">
        <v>8810</v>
      </c>
      <c r="AJ862" s="373">
        <v>9238</v>
      </c>
      <c r="AK862" s="373">
        <v>9657</v>
      </c>
      <c r="AL862" s="342"/>
      <c r="AM862" s="371"/>
      <c r="AN862" s="373"/>
      <c r="AO862" s="292"/>
      <c r="AP862" s="295"/>
      <c r="AQ862" s="264">
        <v>0.64298686400224137</v>
      </c>
      <c r="AR862" s="292">
        <v>0.69926549052755183</v>
      </c>
      <c r="AS862" s="292">
        <v>0.75782223915846203</v>
      </c>
      <c r="AT862" s="292">
        <v>0.81789485932709993</v>
      </c>
      <c r="AU862" s="292"/>
      <c r="AV862" s="295"/>
      <c r="AW862" s="559">
        <f t="shared" si="316"/>
        <v>1.1821051406729</v>
      </c>
      <c r="AX862" s="551"/>
      <c r="AY862" s="166"/>
      <c r="AZ862" s="167"/>
      <c r="BA862" s="296"/>
      <c r="BB862" s="167"/>
    </row>
    <row r="863" spans="1:227" s="2" customFormat="1" ht="18.75" customHeight="1" x14ac:dyDescent="0.4">
      <c r="A863" s="868" t="s">
        <v>865</v>
      </c>
      <c r="B863" s="868" t="s">
        <v>925</v>
      </c>
      <c r="C863" s="365" t="s">
        <v>947</v>
      </c>
      <c r="D863" s="412" t="s">
        <v>949</v>
      </c>
      <c r="E863" s="413"/>
      <c r="F863" s="628" t="s">
        <v>202</v>
      </c>
      <c r="G863" s="636"/>
      <c r="H863" s="638">
        <v>0.26</v>
      </c>
      <c r="I863" s="124"/>
      <c r="J863" s="124"/>
      <c r="K863" s="252">
        <f>IF(ISNUMBER(F863),F863,0)+IF(ISNUMBER(G863),G863,0)+IF(ISNUMBER(H863),H863,0)</f>
        <v>0.26</v>
      </c>
      <c r="L863" s="520">
        <f>IF(IF(ISNUMBER(K863),K863,0)&gt;0,IF(ISNUMBER(F863),F863,0)/K863*100,"")</f>
        <v>0</v>
      </c>
      <c r="M863" s="521">
        <f>IF(IF(ISNUMBER(K863),K863,0)&gt;0,(IF(ISNUMBER(G863),G863,0)+IF(ISNUMBER(H863),H863,0))/K863*100,"")</f>
        <v>100</v>
      </c>
      <c r="N863" s="504">
        <f t="shared" si="292"/>
        <v>5</v>
      </c>
      <c r="O863" s="254"/>
      <c r="P863" s="534">
        <f>AA863*Z863/1000000000*365</f>
        <v>0.10099999999999999</v>
      </c>
      <c r="Q863" s="227" t="s">
        <v>42</v>
      </c>
      <c r="R863" s="254"/>
      <c r="S863" s="305"/>
      <c r="T863" s="306"/>
      <c r="U863" s="90"/>
      <c r="V863" s="254"/>
      <c r="W863" s="254"/>
      <c r="X863" s="254"/>
      <c r="Y863" s="254"/>
      <c r="Z863" s="258">
        <v>1102</v>
      </c>
      <c r="AA863" s="259">
        <v>251.10011684856923</v>
      </c>
      <c r="AB863" s="260"/>
      <c r="AC863" s="260"/>
      <c r="AD863" s="260"/>
      <c r="AE863" s="260"/>
      <c r="AF863" s="260"/>
      <c r="AG863" s="260"/>
      <c r="AH863" s="121"/>
      <c r="AI863" s="373">
        <v>1399</v>
      </c>
      <c r="AJ863" s="373">
        <v>1756</v>
      </c>
      <c r="AK863" s="373">
        <v>2180</v>
      </c>
      <c r="AL863" s="342">
        <v>2677</v>
      </c>
      <c r="AM863" s="371"/>
      <c r="AN863" s="373"/>
      <c r="AO863" s="292"/>
      <c r="AP863" s="295"/>
      <c r="AQ863" s="264">
        <v>0.10100000000000001</v>
      </c>
      <c r="AR863" s="292">
        <v>0.128</v>
      </c>
      <c r="AS863" s="292">
        <v>0.16</v>
      </c>
      <c r="AT863" s="292">
        <v>0.19900000000000001</v>
      </c>
      <c r="AU863" s="292">
        <v>0.245</v>
      </c>
      <c r="AV863" s="295"/>
      <c r="AW863" s="559">
        <f t="shared" si="316"/>
        <v>6.0999999999999999E-2</v>
      </c>
      <c r="AX863" s="551"/>
      <c r="AY863" s="166"/>
      <c r="AZ863" s="167"/>
      <c r="BA863" s="296"/>
      <c r="BB863" s="167"/>
    </row>
    <row r="864" spans="1:227" s="2" customFormat="1" ht="18.75" customHeight="1" x14ac:dyDescent="0.4">
      <c r="A864" s="868" t="s">
        <v>591</v>
      </c>
      <c r="B864" s="868" t="s">
        <v>671</v>
      </c>
      <c r="C864" s="290" t="s">
        <v>691</v>
      </c>
      <c r="D864" s="372" t="s">
        <v>693</v>
      </c>
      <c r="E864" s="610"/>
      <c r="F864" s="219">
        <v>7.1999999999999995E-2</v>
      </c>
      <c r="G864" s="251"/>
      <c r="H864" s="251"/>
      <c r="I864" s="251"/>
      <c r="J864" s="251"/>
      <c r="K864" s="292">
        <f>IF(ISNUMBER(F864),F864,0)+IF(ISNUMBER(G864),G864,0)+IF(ISNUMBER(H864),H864,0)</f>
        <v>7.1999999999999995E-2</v>
      </c>
      <c r="L864" s="520">
        <f>IF(K864&gt;0,IF(ISNUMBER(F864),F864,0)/K864*100,"")</f>
        <v>100</v>
      </c>
      <c r="M864" s="521">
        <f>IF(K864&gt;0,(IF(ISNUMBER(G864),G864,0)+IF(ISNUMBER(H864),H864,0))/K864*100,"")</f>
        <v>0</v>
      </c>
      <c r="N864" s="504">
        <f t="shared" si="292"/>
        <v>5</v>
      </c>
      <c r="O864" s="370"/>
      <c r="P864" s="534">
        <f t="shared" ref="P864:P880" si="317">AQ864</f>
        <v>3.6999999999999998E-2</v>
      </c>
      <c r="Q864" s="227" t="s">
        <v>42</v>
      </c>
      <c r="R864" s="254"/>
      <c r="S864" s="255"/>
      <c r="T864" s="256"/>
      <c r="V864" s="257"/>
      <c r="W864" s="257"/>
      <c r="X864" s="257"/>
      <c r="Y864" s="257"/>
      <c r="Z864" s="258">
        <v>2162</v>
      </c>
      <c r="AA864" s="259">
        <f t="shared" ref="AA864:AA874" si="318">AR864/Z864*1000000000/365</f>
        <v>68.42978976847921</v>
      </c>
      <c r="AB864" s="293"/>
      <c r="AC864" s="293"/>
      <c r="AD864" s="293"/>
      <c r="AE864" s="293"/>
      <c r="AF864" s="293"/>
      <c r="AG864" s="293"/>
      <c r="AH864" s="121"/>
      <c r="AI864" s="373">
        <v>2358</v>
      </c>
      <c r="AJ864" s="373">
        <v>2438</v>
      </c>
      <c r="AK864" s="373">
        <v>2501</v>
      </c>
      <c r="AL864" s="342"/>
      <c r="AM864" s="374"/>
      <c r="AN864" s="373"/>
      <c r="AO864" s="292"/>
      <c r="AP864" s="295"/>
      <c r="AQ864" s="264">
        <v>3.6999999999999998E-2</v>
      </c>
      <c r="AR864" s="292">
        <v>5.3999999999999999E-2</v>
      </c>
      <c r="AS864" s="292">
        <v>6.2E-2</v>
      </c>
      <c r="AT864" s="292">
        <v>6.4000000000000001E-2</v>
      </c>
      <c r="AU864" s="292"/>
      <c r="AV864" s="295"/>
      <c r="AW864" s="559">
        <f t="shared" si="316"/>
        <v>7.9999999999999932E-3</v>
      </c>
      <c r="AX864" s="551"/>
      <c r="AY864" s="166"/>
      <c r="AZ864" s="167"/>
      <c r="BA864" s="296"/>
      <c r="BB864" s="296"/>
      <c r="BC864" s="90"/>
      <c r="BD864" s="90"/>
    </row>
    <row r="865" spans="1:56" s="2" customFormat="1" ht="45.75" customHeight="1" x14ac:dyDescent="0.4">
      <c r="A865" s="868" t="s">
        <v>591</v>
      </c>
      <c r="B865" s="868" t="s">
        <v>671</v>
      </c>
      <c r="C865" s="290" t="s">
        <v>691</v>
      </c>
      <c r="D865" s="372" t="s">
        <v>692</v>
      </c>
      <c r="E865" s="610"/>
      <c r="F865" s="219"/>
      <c r="G865" s="251"/>
      <c r="H865" s="251">
        <v>9.125</v>
      </c>
      <c r="I865" s="251"/>
      <c r="J865" s="378">
        <v>11.68</v>
      </c>
      <c r="K865" s="292">
        <f>IF(ISNUMBER(F865),F865,0)+IF(ISNUMBER(G865),G865,0)+IF(ISNUMBER(H865),H865,0)+J865</f>
        <v>20.805</v>
      </c>
      <c r="L865" s="520">
        <f>IF(K865&gt;0,IF(ISNUMBER(F865),F865,0)/K865*100,"")</f>
        <v>0</v>
      </c>
      <c r="M865" s="521">
        <f>IF(K865&gt;0,(IF(ISNUMBER(G865),G865,0)+IF(ISNUMBER(H865),H865,0))/K865*100,"")</f>
        <v>43.859649122807021</v>
      </c>
      <c r="N865" s="504">
        <f t="shared" si="292"/>
        <v>2</v>
      </c>
      <c r="O865" s="370"/>
      <c r="P865" s="534">
        <f t="shared" si="317"/>
        <v>21.352</v>
      </c>
      <c r="Q865" s="227" t="s">
        <v>42</v>
      </c>
      <c r="R865" s="254"/>
      <c r="S865" s="255"/>
      <c r="T865" s="256"/>
      <c r="V865" s="257"/>
      <c r="W865" s="257"/>
      <c r="X865" s="257"/>
      <c r="Y865" s="257"/>
      <c r="Z865" s="258">
        <v>371395</v>
      </c>
      <c r="AA865" s="259">
        <f t="shared" si="318"/>
        <v>178.77801336574967</v>
      </c>
      <c r="AB865" s="293"/>
      <c r="AC865" s="293"/>
      <c r="AD865" s="293"/>
      <c r="AE865" s="293"/>
      <c r="AF865" s="293"/>
      <c r="AG865" s="293"/>
      <c r="AH865" s="121"/>
      <c r="AI865" s="373">
        <v>385123</v>
      </c>
      <c r="AJ865" s="373">
        <v>394788</v>
      </c>
      <c r="AK865" s="373">
        <v>402166</v>
      </c>
      <c r="AL865" s="342"/>
      <c r="AM865" s="374"/>
      <c r="AN865" s="373"/>
      <c r="AO865" s="292"/>
      <c r="AP865" s="295"/>
      <c r="AQ865" s="264">
        <v>21.352</v>
      </c>
      <c r="AR865" s="292">
        <v>24.234999999999999</v>
      </c>
      <c r="AS865" s="292">
        <v>25.917000000000002</v>
      </c>
      <c r="AT865" s="292">
        <v>26.401</v>
      </c>
      <c r="AU865" s="292"/>
      <c r="AV865" s="295"/>
      <c r="AW865" s="559">
        <f t="shared" si="316"/>
        <v>-5.5960000000000001</v>
      </c>
      <c r="AX865" s="551"/>
      <c r="AY865" s="166"/>
      <c r="AZ865" s="167"/>
      <c r="BA865" s="296"/>
      <c r="BB865" s="296"/>
    </row>
    <row r="866" spans="1:56" s="2" customFormat="1" ht="18.75" customHeight="1" x14ac:dyDescent="0.4">
      <c r="A866" s="868" t="s">
        <v>1134</v>
      </c>
      <c r="B866" s="868" t="s">
        <v>1135</v>
      </c>
      <c r="C866" s="887" t="s">
        <v>1162</v>
      </c>
      <c r="D866" s="269" t="s">
        <v>1166</v>
      </c>
      <c r="E866" s="445"/>
      <c r="F866" s="446">
        <v>0.16</v>
      </c>
      <c r="G866" s="124"/>
      <c r="H866" s="447">
        <v>0</v>
      </c>
      <c r="I866" s="124"/>
      <c r="J866" s="124"/>
      <c r="K866" s="252">
        <f t="shared" ref="K866:K874" si="319">IF(ISNUMBER(F866),F866,0)+IF(ISNUMBER(G866),G866,0)+IF(ISNUMBER(H866),H866,0)</f>
        <v>0.16</v>
      </c>
      <c r="L866" s="520">
        <f t="shared" ref="L866:L881" si="320">IF(IF(ISNUMBER(K866),K866,0)&gt;0,IF(ISNUMBER(F866),F866,0)/K866*100,"")</f>
        <v>100</v>
      </c>
      <c r="M866" s="521">
        <f t="shared" ref="M866:M881" si="321">IF(IF(ISNUMBER(K866),K866,0)&gt;0,(IF(ISNUMBER(G866),G866,0)+IF(ISNUMBER(H866),H866,0))/K866*100,"")</f>
        <v>0</v>
      </c>
      <c r="N866" s="504">
        <f t="shared" si="292"/>
        <v>5</v>
      </c>
      <c r="O866" s="254"/>
      <c r="P866" s="534">
        <f t="shared" si="317"/>
        <v>0.107</v>
      </c>
      <c r="Q866" s="227" t="s">
        <v>42</v>
      </c>
      <c r="R866" s="254"/>
      <c r="S866" s="305"/>
      <c r="T866" s="306"/>
      <c r="U866" s="90"/>
      <c r="V866" s="254"/>
      <c r="W866" s="254"/>
      <c r="X866" s="254"/>
      <c r="Y866" s="254"/>
      <c r="Z866" s="258">
        <v>3007</v>
      </c>
      <c r="AA866" s="259">
        <f t="shared" si="318"/>
        <v>119.35620538378487</v>
      </c>
      <c r="AB866" s="260"/>
      <c r="AC866" s="260"/>
      <c r="AD866" s="260"/>
      <c r="AE866" s="260"/>
      <c r="AF866" s="260"/>
      <c r="AG866" s="260"/>
      <c r="AH866" s="121"/>
      <c r="AI866" s="261">
        <v>3176</v>
      </c>
      <c r="AJ866" s="261">
        <v>3309</v>
      </c>
      <c r="AK866" s="261">
        <v>3424</v>
      </c>
      <c r="AL866" s="342"/>
      <c r="AM866" s="371"/>
      <c r="AN866" s="261"/>
      <c r="AO866" s="252"/>
      <c r="AP866" s="263"/>
      <c r="AQ866" s="264">
        <v>0.107</v>
      </c>
      <c r="AR866" s="252">
        <v>0.13100000000000001</v>
      </c>
      <c r="AS866" s="252">
        <v>0.14499999999999999</v>
      </c>
      <c r="AT866" s="252">
        <v>0.15</v>
      </c>
      <c r="AU866" s="252"/>
      <c r="AV866" s="263"/>
      <c r="AW866" s="557">
        <f t="shared" si="316"/>
        <v>1.0000000000000009E-2</v>
      </c>
      <c r="AX866" s="551"/>
      <c r="AY866" s="166"/>
      <c r="AZ866" s="167"/>
      <c r="BA866" s="296"/>
      <c r="BB866" s="296"/>
    </row>
    <row r="867" spans="1:56" s="2" customFormat="1" ht="18.75" customHeight="1" x14ac:dyDescent="0.4">
      <c r="A867" s="868" t="s">
        <v>1134</v>
      </c>
      <c r="B867" s="868" t="s">
        <v>1135</v>
      </c>
      <c r="C867" s="887" t="s">
        <v>1162</v>
      </c>
      <c r="D867" s="452" t="s">
        <v>1171</v>
      </c>
      <c r="E867" s="453"/>
      <c r="F867" s="454">
        <v>0.27</v>
      </c>
      <c r="G867" s="124"/>
      <c r="H867" s="455">
        <v>1.288</v>
      </c>
      <c r="I867" s="124"/>
      <c r="J867" s="124"/>
      <c r="K867" s="252">
        <f t="shared" si="319"/>
        <v>1.5580000000000001</v>
      </c>
      <c r="L867" s="520">
        <f t="shared" si="320"/>
        <v>17.329910141206675</v>
      </c>
      <c r="M867" s="521">
        <f t="shared" si="321"/>
        <v>82.670089858793332</v>
      </c>
      <c r="N867" s="504">
        <f t="shared" si="292"/>
        <v>4</v>
      </c>
      <c r="O867" s="254"/>
      <c r="P867" s="534">
        <f t="shared" si="317"/>
        <v>1.1850000000000001</v>
      </c>
      <c r="Q867" s="227" t="s">
        <v>42</v>
      </c>
      <c r="R867" s="254"/>
      <c r="S867" s="305"/>
      <c r="T867" s="306"/>
      <c r="U867" s="90"/>
      <c r="V867" s="254"/>
      <c r="W867" s="254"/>
      <c r="X867" s="254"/>
      <c r="Y867" s="254"/>
      <c r="Z867" s="258">
        <v>28334</v>
      </c>
      <c r="AA867" s="259">
        <f t="shared" si="318"/>
        <v>128.89301879440066</v>
      </c>
      <c r="AB867" s="260"/>
      <c r="AC867" s="260"/>
      <c r="AD867" s="260"/>
      <c r="AE867" s="260"/>
      <c r="AF867" s="260"/>
      <c r="AG867" s="260"/>
      <c r="AH867" s="121"/>
      <c r="AI867" s="261">
        <v>29924</v>
      </c>
      <c r="AJ867" s="261">
        <v>31186</v>
      </c>
      <c r="AK867" s="261">
        <v>32269</v>
      </c>
      <c r="AL867" s="342">
        <v>33391</v>
      </c>
      <c r="AM867" s="371"/>
      <c r="AN867" s="261"/>
      <c r="AO867" s="252"/>
      <c r="AP867" s="263"/>
      <c r="AQ867" s="264">
        <v>1.1850000000000001</v>
      </c>
      <c r="AR867" s="252">
        <v>1.333</v>
      </c>
      <c r="AS867" s="252">
        <v>1.4670000000000001</v>
      </c>
      <c r="AT867" s="252">
        <v>1.522</v>
      </c>
      <c r="AU867" s="252">
        <v>1.579</v>
      </c>
      <c r="AV867" s="263"/>
      <c r="AW867" s="557">
        <f t="shared" si="316"/>
        <v>3.6000000000000032E-2</v>
      </c>
      <c r="AX867" s="551"/>
      <c r="AY867" s="166"/>
      <c r="AZ867" s="167"/>
      <c r="BA867" s="296"/>
      <c r="BB867" s="296"/>
    </row>
    <row r="868" spans="1:56" s="2" customFormat="1" ht="31.3" customHeight="1" x14ac:dyDescent="0.4">
      <c r="A868" s="868" t="s">
        <v>1134</v>
      </c>
      <c r="B868" s="868" t="s">
        <v>1135</v>
      </c>
      <c r="C868" s="887" t="s">
        <v>1162</v>
      </c>
      <c r="D868" s="269" t="s">
        <v>1168</v>
      </c>
      <c r="E868" s="445" t="s">
        <v>1169</v>
      </c>
      <c r="F868" s="446">
        <v>8.5999999999999993E-2</v>
      </c>
      <c r="G868" s="124"/>
      <c r="H868" s="447">
        <v>0.73399999999999999</v>
      </c>
      <c r="I868" s="124"/>
      <c r="J868" s="124"/>
      <c r="K868" s="252">
        <f t="shared" si="319"/>
        <v>0.82</v>
      </c>
      <c r="L868" s="520">
        <f t="shared" si="320"/>
        <v>10.487804878048781</v>
      </c>
      <c r="M868" s="521">
        <f t="shared" si="321"/>
        <v>89.512195121951223</v>
      </c>
      <c r="N868" s="504">
        <f t="shared" si="292"/>
        <v>2</v>
      </c>
      <c r="O868" s="254"/>
      <c r="P868" s="534">
        <f t="shared" si="317"/>
        <v>1.2470000000000001</v>
      </c>
      <c r="Q868" s="227" t="s">
        <v>42</v>
      </c>
      <c r="R868" s="254"/>
      <c r="S868" s="305"/>
      <c r="T868" s="306"/>
      <c r="U868" s="90"/>
      <c r="V868" s="254"/>
      <c r="W868" s="254"/>
      <c r="X868" s="254"/>
      <c r="Y868" s="254"/>
      <c r="Z868" s="258">
        <v>34280</v>
      </c>
      <c r="AA868" s="259">
        <f t="shared" si="318"/>
        <v>120.8420581512444</v>
      </c>
      <c r="AB868" s="260"/>
      <c r="AC868" s="260"/>
      <c r="AD868" s="260"/>
      <c r="AE868" s="260"/>
      <c r="AF868" s="260"/>
      <c r="AG868" s="260"/>
      <c r="AH868" s="121"/>
      <c r="AI868" s="261">
        <v>36161</v>
      </c>
      <c r="AJ868" s="261">
        <v>37658</v>
      </c>
      <c r="AK868" s="261">
        <v>38952</v>
      </c>
      <c r="AL868" s="342"/>
      <c r="AM868" s="371"/>
      <c r="AN868" s="261"/>
      <c r="AO868" s="252"/>
      <c r="AP868" s="263"/>
      <c r="AQ868" s="264">
        <v>1.2470000000000001</v>
      </c>
      <c r="AR868" s="252">
        <v>1.512</v>
      </c>
      <c r="AS868" s="252">
        <v>1.677</v>
      </c>
      <c r="AT868" s="252">
        <v>1.7350000000000001</v>
      </c>
      <c r="AU868" s="252"/>
      <c r="AV868" s="263"/>
      <c r="AW868" s="557">
        <f t="shared" si="316"/>
        <v>-0.91500000000000015</v>
      </c>
      <c r="AX868" s="551"/>
      <c r="AY868" s="166"/>
      <c r="AZ868" s="167"/>
      <c r="BA868" s="296"/>
      <c r="BB868" s="296"/>
    </row>
    <row r="869" spans="1:56" s="2" customFormat="1" ht="18.75" customHeight="1" x14ac:dyDescent="0.4">
      <c r="A869" s="868" t="s">
        <v>1134</v>
      </c>
      <c r="B869" s="868" t="s">
        <v>1135</v>
      </c>
      <c r="C869" s="887" t="s">
        <v>1162</v>
      </c>
      <c r="D869" s="269" t="s">
        <v>1163</v>
      </c>
      <c r="E869" s="445"/>
      <c r="F869" s="446">
        <v>0.35</v>
      </c>
      <c r="G869" s="124"/>
      <c r="H869" s="447">
        <v>3.41</v>
      </c>
      <c r="I869" s="124"/>
      <c r="J869" s="124"/>
      <c r="K869" s="252">
        <f t="shared" si="319"/>
        <v>3.7600000000000002</v>
      </c>
      <c r="L869" s="520">
        <f t="shared" si="320"/>
        <v>9.3085106382978697</v>
      </c>
      <c r="M869" s="521">
        <f t="shared" si="321"/>
        <v>90.691489361702125</v>
      </c>
      <c r="N869" s="504">
        <f t="shared" si="292"/>
        <v>5</v>
      </c>
      <c r="O869" s="254"/>
      <c r="P869" s="534">
        <f t="shared" si="317"/>
        <v>3.3210000000000002</v>
      </c>
      <c r="Q869" s="227" t="s">
        <v>42</v>
      </c>
      <c r="R869" s="254"/>
      <c r="S869" s="305"/>
      <c r="T869" s="306"/>
      <c r="U869" s="90"/>
      <c r="V869" s="254"/>
      <c r="W869" s="254"/>
      <c r="X869" s="254"/>
      <c r="Y869" s="254"/>
      <c r="Z869" s="258">
        <v>77077</v>
      </c>
      <c r="AA869" s="259">
        <f t="shared" si="318"/>
        <v>129.98920666595458</v>
      </c>
      <c r="AB869" s="260"/>
      <c r="AC869" s="260"/>
      <c r="AD869" s="260"/>
      <c r="AE869" s="260"/>
      <c r="AF869" s="260"/>
      <c r="AG869" s="260"/>
      <c r="AH869" s="121"/>
      <c r="AI869" s="261">
        <v>75349</v>
      </c>
      <c r="AJ869" s="261">
        <v>74059</v>
      </c>
      <c r="AK869" s="261">
        <v>73332</v>
      </c>
      <c r="AL869" s="342"/>
      <c r="AM869" s="371"/>
      <c r="AN869" s="261"/>
      <c r="AO869" s="252"/>
      <c r="AP869" s="263"/>
      <c r="AQ869" s="264">
        <v>3.3210000000000002</v>
      </c>
      <c r="AR869" s="252">
        <v>3.657</v>
      </c>
      <c r="AS869" s="252">
        <v>3.7959999999999998</v>
      </c>
      <c r="AT869" s="252">
        <v>3.758</v>
      </c>
      <c r="AU869" s="252"/>
      <c r="AV869" s="263"/>
      <c r="AW869" s="557">
        <f t="shared" si="316"/>
        <v>2.0000000000002238E-3</v>
      </c>
      <c r="AX869" s="551"/>
      <c r="AY869" s="166"/>
      <c r="AZ869" s="167"/>
      <c r="BA869" s="296"/>
      <c r="BB869" s="167"/>
      <c r="BC869" s="90"/>
      <c r="BD869" s="90"/>
    </row>
    <row r="870" spans="1:56" s="2" customFormat="1" ht="36.75" customHeight="1" x14ac:dyDescent="0.4">
      <c r="A870" s="868" t="s">
        <v>1134</v>
      </c>
      <c r="B870" s="868" t="s">
        <v>1135</v>
      </c>
      <c r="C870" s="887" t="s">
        <v>1162</v>
      </c>
      <c r="D870" s="269" t="s">
        <v>1170</v>
      </c>
      <c r="E870" s="445"/>
      <c r="F870" s="446">
        <v>0.114</v>
      </c>
      <c r="G870" s="124"/>
      <c r="H870" s="447">
        <v>3.5</v>
      </c>
      <c r="I870" s="124"/>
      <c r="J870" s="124"/>
      <c r="K870" s="252">
        <f t="shared" si="319"/>
        <v>3.6139999999999999</v>
      </c>
      <c r="L870" s="520">
        <f t="shared" si="320"/>
        <v>3.1543995572772556</v>
      </c>
      <c r="M870" s="521">
        <f t="shared" si="321"/>
        <v>96.845600442722741</v>
      </c>
      <c r="N870" s="504">
        <f t="shared" si="292"/>
        <v>2</v>
      </c>
      <c r="O870" s="254"/>
      <c r="P870" s="534">
        <f t="shared" si="317"/>
        <v>4.07</v>
      </c>
      <c r="Q870" s="227" t="s">
        <v>42</v>
      </c>
      <c r="R870" s="254"/>
      <c r="S870" s="305"/>
      <c r="T870" s="306"/>
      <c r="U870" s="90"/>
      <c r="V870" s="254"/>
      <c r="W870" s="254"/>
      <c r="X870" s="254"/>
      <c r="Y870" s="254"/>
      <c r="Z870" s="258">
        <v>113363</v>
      </c>
      <c r="AA870" s="259">
        <f t="shared" si="318"/>
        <v>119.48524191713393</v>
      </c>
      <c r="AB870" s="260"/>
      <c r="AC870" s="260"/>
      <c r="AD870" s="260"/>
      <c r="AE870" s="260"/>
      <c r="AF870" s="260"/>
      <c r="AG870" s="260"/>
      <c r="AH870" s="121"/>
      <c r="AI870" s="261">
        <v>119583</v>
      </c>
      <c r="AJ870" s="261">
        <v>124583</v>
      </c>
      <c r="AK870" s="261">
        <v>128793</v>
      </c>
      <c r="AL870" s="342"/>
      <c r="AM870" s="371"/>
      <c r="AN870" s="261"/>
      <c r="AO870" s="252"/>
      <c r="AP870" s="263"/>
      <c r="AQ870" s="264">
        <v>4.07</v>
      </c>
      <c r="AR870" s="252">
        <v>4.944</v>
      </c>
      <c r="AS870" s="252">
        <v>5.4870000000000001</v>
      </c>
      <c r="AT870" s="252">
        <v>5.6749999999999998</v>
      </c>
      <c r="AU870" s="252"/>
      <c r="AV870" s="263"/>
      <c r="AW870" s="557">
        <f t="shared" si="316"/>
        <v>-2.0609999999999999</v>
      </c>
      <c r="AX870" s="551"/>
      <c r="AY870" s="166"/>
      <c r="AZ870" s="167"/>
      <c r="BA870" s="296"/>
      <c r="BB870" s="296"/>
      <c r="BC870" s="90"/>
      <c r="BD870" s="90"/>
    </row>
    <row r="871" spans="1:56" s="2" customFormat="1" ht="18.75" customHeight="1" x14ac:dyDescent="0.4">
      <c r="A871" s="868" t="s">
        <v>1134</v>
      </c>
      <c r="B871" s="868" t="s">
        <v>1135</v>
      </c>
      <c r="C871" s="887" t="s">
        <v>1162</v>
      </c>
      <c r="D871" s="269" t="s">
        <v>1167</v>
      </c>
      <c r="E871" s="445"/>
      <c r="F871" s="446">
        <v>0.11</v>
      </c>
      <c r="G871" s="124"/>
      <c r="H871" s="447">
        <v>3.97</v>
      </c>
      <c r="I871" s="124"/>
      <c r="J871" s="124"/>
      <c r="K871" s="252">
        <f t="shared" si="319"/>
        <v>4.08</v>
      </c>
      <c r="L871" s="520">
        <f t="shared" si="320"/>
        <v>2.6960784313725492</v>
      </c>
      <c r="M871" s="521">
        <f t="shared" si="321"/>
        <v>97.303921568627445</v>
      </c>
      <c r="N871" s="504">
        <f t="shared" si="292"/>
        <v>5</v>
      </c>
      <c r="O871" s="254"/>
      <c r="P871" s="534">
        <f t="shared" si="317"/>
        <v>2.6259999999999999</v>
      </c>
      <c r="Q871" s="227" t="s">
        <v>42</v>
      </c>
      <c r="R871" s="254"/>
      <c r="S871" s="305"/>
      <c r="T871" s="306"/>
      <c r="U871" s="90"/>
      <c r="V871" s="254"/>
      <c r="W871" s="254"/>
      <c r="X871" s="254"/>
      <c r="Y871" s="254"/>
      <c r="Z871" s="258">
        <v>73905</v>
      </c>
      <c r="AA871" s="259">
        <f t="shared" si="318"/>
        <v>118.44157577341512</v>
      </c>
      <c r="AB871" s="260"/>
      <c r="AC871" s="260"/>
      <c r="AD871" s="260"/>
      <c r="AE871" s="260"/>
      <c r="AF871" s="260"/>
      <c r="AG871" s="260"/>
      <c r="AH871" s="121"/>
      <c r="AI871" s="261">
        <v>77960</v>
      </c>
      <c r="AJ871" s="261">
        <v>81185</v>
      </c>
      <c r="AK871" s="261">
        <v>83967</v>
      </c>
      <c r="AL871" s="342"/>
      <c r="AM871" s="371"/>
      <c r="AN871" s="261"/>
      <c r="AO871" s="252"/>
      <c r="AP871" s="263"/>
      <c r="AQ871" s="264">
        <v>2.6259999999999999</v>
      </c>
      <c r="AR871" s="252">
        <v>3.1949999999999998</v>
      </c>
      <c r="AS871" s="252">
        <v>3.548</v>
      </c>
      <c r="AT871" s="252">
        <v>3.669</v>
      </c>
      <c r="AU871" s="252"/>
      <c r="AV871" s="263"/>
      <c r="AW871" s="557">
        <f t="shared" si="316"/>
        <v>0.41100000000000003</v>
      </c>
      <c r="AX871" s="551"/>
      <c r="AY871" s="166"/>
      <c r="AZ871" s="167"/>
      <c r="BA871" s="296"/>
      <c r="BB871" s="296"/>
    </row>
    <row r="872" spans="1:56" s="2" customFormat="1" ht="54" customHeight="1" x14ac:dyDescent="0.4">
      <c r="A872" s="868" t="s">
        <v>1134</v>
      </c>
      <c r="B872" s="868" t="s">
        <v>1135</v>
      </c>
      <c r="C872" s="887" t="s">
        <v>1162</v>
      </c>
      <c r="D872" s="269" t="s">
        <v>1172</v>
      </c>
      <c r="E872" s="462"/>
      <c r="F872" s="463">
        <v>0.22</v>
      </c>
      <c r="G872" s="271"/>
      <c r="H872" s="464">
        <f>13.3+0.37+1.46</f>
        <v>15.129999999999999</v>
      </c>
      <c r="I872" s="271"/>
      <c r="J872" s="271"/>
      <c r="K872" s="272">
        <f t="shared" si="319"/>
        <v>15.35</v>
      </c>
      <c r="L872" s="524">
        <f t="shared" si="320"/>
        <v>1.4332247557003257</v>
      </c>
      <c r="M872" s="525">
        <f t="shared" si="321"/>
        <v>98.566775244299663</v>
      </c>
      <c r="N872" s="465">
        <f t="shared" si="292"/>
        <v>5</v>
      </c>
      <c r="O872" s="274"/>
      <c r="P872" s="537">
        <f t="shared" si="317"/>
        <v>11.532999999999999</v>
      </c>
      <c r="Q872" s="273" t="s">
        <v>42</v>
      </c>
      <c r="R872" s="274"/>
      <c r="S872" s="275"/>
      <c r="T872" s="276"/>
      <c r="U872" s="111"/>
      <c r="V872" s="274"/>
      <c r="W872" s="274"/>
      <c r="X872" s="274"/>
      <c r="Y872" s="274"/>
      <c r="Z872" s="277">
        <v>244540</v>
      </c>
      <c r="AA872" s="278">
        <f t="shared" si="318"/>
        <v>148.59322115551592</v>
      </c>
      <c r="AB872" s="279"/>
      <c r="AC872" s="279"/>
      <c r="AD872" s="279"/>
      <c r="AE872" s="279"/>
      <c r="AF872" s="279"/>
      <c r="AG872" s="279"/>
      <c r="AH872" s="280"/>
      <c r="AI872" s="388">
        <v>249438</v>
      </c>
      <c r="AJ872" s="388">
        <v>253230</v>
      </c>
      <c r="AK872" s="388">
        <v>256943</v>
      </c>
      <c r="AL872" s="389"/>
      <c r="AM872" s="390"/>
      <c r="AN872" s="388"/>
      <c r="AO872" s="272"/>
      <c r="AP872" s="282"/>
      <c r="AQ872" s="283">
        <v>11.532999999999999</v>
      </c>
      <c r="AR872" s="272">
        <v>13.263</v>
      </c>
      <c r="AS872" s="272">
        <v>14.225</v>
      </c>
      <c r="AT872" s="272">
        <v>14.430999999999999</v>
      </c>
      <c r="AU872" s="272"/>
      <c r="AV872" s="282"/>
      <c r="AW872" s="558">
        <f t="shared" si="316"/>
        <v>0.91900000000000048</v>
      </c>
      <c r="AX872" s="552"/>
      <c r="AY872" s="166"/>
      <c r="AZ872" s="167"/>
      <c r="BA872" s="296"/>
      <c r="BB872" s="296"/>
    </row>
    <row r="873" spans="1:56" s="2" customFormat="1" ht="18.75" customHeight="1" x14ac:dyDescent="0.4">
      <c r="A873" s="868" t="s">
        <v>1134</v>
      </c>
      <c r="B873" s="868" t="s">
        <v>1135</v>
      </c>
      <c r="C873" s="887" t="s">
        <v>1162</v>
      </c>
      <c r="D873" s="448" t="s">
        <v>1165</v>
      </c>
      <c r="E873" s="449"/>
      <c r="F873" s="460">
        <v>0.01</v>
      </c>
      <c r="G873" s="124"/>
      <c r="H873" s="461">
        <v>0.70099999999999996</v>
      </c>
      <c r="I873" s="124"/>
      <c r="J873" s="124"/>
      <c r="K873" s="252">
        <f t="shared" si="319"/>
        <v>0.71099999999999997</v>
      </c>
      <c r="L873" s="520">
        <f t="shared" si="320"/>
        <v>1.4064697609001409</v>
      </c>
      <c r="M873" s="521">
        <f t="shared" si="321"/>
        <v>98.593530239099863</v>
      </c>
      <c r="N873" s="348">
        <f t="shared" si="292"/>
        <v>2</v>
      </c>
      <c r="O873" s="254"/>
      <c r="P873" s="534">
        <f t="shared" si="317"/>
        <v>0.86</v>
      </c>
      <c r="Q873" s="227" t="s">
        <v>42</v>
      </c>
      <c r="R873" s="254"/>
      <c r="S873" s="305"/>
      <c r="T873" s="306"/>
      <c r="U873" s="90"/>
      <c r="V873" s="254"/>
      <c r="W873" s="254"/>
      <c r="X873" s="254"/>
      <c r="Y873" s="254"/>
      <c r="Z873" s="258">
        <v>77208</v>
      </c>
      <c r="AA873" s="259">
        <f t="shared" si="318"/>
        <v>36.017276937729498</v>
      </c>
      <c r="AB873" s="260"/>
      <c r="AC873" s="260"/>
      <c r="AD873" s="260"/>
      <c r="AE873" s="260"/>
      <c r="AF873" s="260"/>
      <c r="AG873" s="260"/>
      <c r="AH873" s="121"/>
      <c r="AI873" s="261">
        <v>81563</v>
      </c>
      <c r="AJ873" s="261">
        <v>84995</v>
      </c>
      <c r="AK873" s="261">
        <v>88054</v>
      </c>
      <c r="AL873" s="342">
        <v>91222</v>
      </c>
      <c r="AM873" s="371"/>
      <c r="AN873" s="261"/>
      <c r="AO873" s="252"/>
      <c r="AP873" s="263"/>
      <c r="AQ873" s="264">
        <v>0.86</v>
      </c>
      <c r="AR873" s="252">
        <v>1.0149999999999999</v>
      </c>
      <c r="AS873" s="252">
        <v>1.157</v>
      </c>
      <c r="AT873" s="252">
        <v>1.2030000000000001</v>
      </c>
      <c r="AU873" s="252">
        <v>1.25</v>
      </c>
      <c r="AV873" s="263"/>
      <c r="AW873" s="557">
        <f t="shared" si="316"/>
        <v>-0.4920000000000001</v>
      </c>
      <c r="AX873" s="551"/>
      <c r="AY873" s="166"/>
      <c r="AZ873" s="167"/>
      <c r="BA873" s="296"/>
      <c r="BB873" s="296"/>
    </row>
    <row r="874" spans="1:56" s="2" customFormat="1" ht="18.75" customHeight="1" x14ac:dyDescent="0.4">
      <c r="A874" s="868" t="s">
        <v>1134</v>
      </c>
      <c r="B874" s="868" t="s">
        <v>1135</v>
      </c>
      <c r="C874" s="887" t="s">
        <v>1162</v>
      </c>
      <c r="D874" s="448" t="s">
        <v>1164</v>
      </c>
      <c r="E874" s="449"/>
      <c r="F874" s="450">
        <v>0</v>
      </c>
      <c r="G874" s="124"/>
      <c r="H874" s="451">
        <v>0.32200000000000001</v>
      </c>
      <c r="I874" s="124"/>
      <c r="J874" s="124"/>
      <c r="K874" s="252">
        <f t="shared" si="319"/>
        <v>0.32200000000000001</v>
      </c>
      <c r="L874" s="520">
        <f t="shared" si="320"/>
        <v>0</v>
      </c>
      <c r="M874" s="521">
        <f t="shared" si="321"/>
        <v>100</v>
      </c>
      <c r="N874" s="504">
        <f t="shared" si="292"/>
        <v>5</v>
      </c>
      <c r="O874" s="254"/>
      <c r="P874" s="534">
        <f t="shared" si="317"/>
        <v>0.24099999999999999</v>
      </c>
      <c r="Q874" s="227" t="s">
        <v>42</v>
      </c>
      <c r="R874" s="254"/>
      <c r="S874" s="305"/>
      <c r="T874" s="306"/>
      <c r="U874" s="90"/>
      <c r="V874" s="254"/>
      <c r="W874" s="254"/>
      <c r="X874" s="254"/>
      <c r="Y874" s="254"/>
      <c r="Z874" s="258">
        <v>6333</v>
      </c>
      <c r="AA874" s="259">
        <f t="shared" si="318"/>
        <v>117.67021624065289</v>
      </c>
      <c r="AB874" s="260"/>
      <c r="AC874" s="260"/>
      <c r="AD874" s="260"/>
      <c r="AE874" s="260"/>
      <c r="AF874" s="260"/>
      <c r="AG874" s="260"/>
      <c r="AH874" s="121"/>
      <c r="AI874" s="261">
        <v>6306</v>
      </c>
      <c r="AJ874" s="261">
        <v>6294</v>
      </c>
      <c r="AK874" s="261">
        <v>6290</v>
      </c>
      <c r="AL874" s="342">
        <v>6287</v>
      </c>
      <c r="AM874" s="371"/>
      <c r="AN874" s="261"/>
      <c r="AO874" s="252"/>
      <c r="AP874" s="263"/>
      <c r="AQ874" s="264">
        <v>0.24099999999999999</v>
      </c>
      <c r="AR874" s="252">
        <v>0.27200000000000002</v>
      </c>
      <c r="AS874" s="252">
        <v>0.30499999999999999</v>
      </c>
      <c r="AT874" s="252">
        <v>0.30499999999999999</v>
      </c>
      <c r="AU874" s="252">
        <v>0.30499999999999999</v>
      </c>
      <c r="AV874" s="263"/>
      <c r="AW874" s="557">
        <f t="shared" si="316"/>
        <v>1.7000000000000015E-2</v>
      </c>
      <c r="AX874" s="551"/>
      <c r="AY874" s="166"/>
      <c r="AZ874" s="167"/>
      <c r="BA874" s="296"/>
      <c r="BB874" s="296"/>
    </row>
    <row r="875" spans="1:56" s="2" customFormat="1" ht="18.75" customHeight="1" x14ac:dyDescent="0.4">
      <c r="A875" s="868" t="s">
        <v>698</v>
      </c>
      <c r="B875" s="868" t="s">
        <v>742</v>
      </c>
      <c r="C875" s="365" t="s">
        <v>746</v>
      </c>
      <c r="D875" s="391" t="s">
        <v>748</v>
      </c>
      <c r="E875" s="607" t="s">
        <v>749</v>
      </c>
      <c r="F875" s="219"/>
      <c r="G875" s="124"/>
      <c r="H875" s="124"/>
      <c r="I875" s="124"/>
      <c r="J875" s="124"/>
      <c r="K875" s="252" t="s">
        <v>750</v>
      </c>
      <c r="L875" s="520" t="str">
        <f t="shared" si="320"/>
        <v/>
      </c>
      <c r="M875" s="521" t="str">
        <f t="shared" si="321"/>
        <v/>
      </c>
      <c r="N875" s="504">
        <f t="shared" si="292"/>
        <v>1</v>
      </c>
      <c r="O875" s="254"/>
      <c r="P875" s="534">
        <f t="shared" si="317"/>
        <v>2.0761545103150682E-2</v>
      </c>
      <c r="Q875" s="227" t="s">
        <v>42</v>
      </c>
      <c r="R875" s="254"/>
      <c r="S875" s="305"/>
      <c r="T875" s="306"/>
      <c r="U875" s="90"/>
      <c r="V875" s="254"/>
      <c r="W875" s="254"/>
      <c r="X875" s="254"/>
      <c r="Y875" s="254"/>
      <c r="Z875" s="258"/>
      <c r="AA875" s="259"/>
      <c r="AB875" s="260"/>
      <c r="AC875" s="260"/>
      <c r="AD875" s="260"/>
      <c r="AE875" s="260"/>
      <c r="AF875" s="260"/>
      <c r="AG875" s="260"/>
      <c r="AH875" s="121"/>
      <c r="AI875" s="373"/>
      <c r="AJ875" s="373"/>
      <c r="AK875" s="373"/>
      <c r="AL875" s="342"/>
      <c r="AM875" s="371"/>
      <c r="AN875" s="373"/>
      <c r="AO875" s="292"/>
      <c r="AP875" s="295"/>
      <c r="AQ875" s="264">
        <v>2.0761545103150682E-2</v>
      </c>
      <c r="AR875" s="292">
        <v>2.0588586519452053E-2</v>
      </c>
      <c r="AS875" s="292">
        <v>2.091691224616438E-2</v>
      </c>
      <c r="AT875" s="292">
        <v>2.1276852611917807E-2</v>
      </c>
      <c r="AU875" s="292"/>
      <c r="AV875" s="295"/>
      <c r="AW875" s="559"/>
      <c r="AX875" s="551"/>
      <c r="AY875" s="166"/>
      <c r="AZ875" s="167"/>
      <c r="BA875" s="296"/>
      <c r="BB875" s="167"/>
    </row>
    <row r="876" spans="1:56" s="2" customFormat="1" ht="18.75" customHeight="1" x14ac:dyDescent="0.4">
      <c r="A876" s="868" t="s">
        <v>698</v>
      </c>
      <c r="B876" s="868" t="s">
        <v>742</v>
      </c>
      <c r="C876" s="365" t="s">
        <v>746</v>
      </c>
      <c r="D876" s="391" t="s">
        <v>751</v>
      </c>
      <c r="E876" s="607" t="s">
        <v>749</v>
      </c>
      <c r="F876" s="219"/>
      <c r="G876" s="124"/>
      <c r="H876" s="124"/>
      <c r="I876" s="124"/>
      <c r="J876" s="124"/>
      <c r="K876" s="252" t="s">
        <v>750</v>
      </c>
      <c r="L876" s="520" t="str">
        <f t="shared" si="320"/>
        <v/>
      </c>
      <c r="M876" s="521" t="str">
        <f t="shared" si="321"/>
        <v/>
      </c>
      <c r="N876" s="504">
        <f t="shared" si="292"/>
        <v>1</v>
      </c>
      <c r="O876" s="254"/>
      <c r="P876" s="534">
        <f t="shared" si="317"/>
        <v>6.0750410729377591E-2</v>
      </c>
      <c r="Q876" s="227" t="s">
        <v>42</v>
      </c>
      <c r="R876" s="254"/>
      <c r="S876" s="305"/>
      <c r="T876" s="306"/>
      <c r="U876" s="90"/>
      <c r="V876" s="254"/>
      <c r="W876" s="254"/>
      <c r="X876" s="254"/>
      <c r="Y876" s="254"/>
      <c r="Z876" s="258"/>
      <c r="AA876" s="259"/>
      <c r="AB876" s="260"/>
      <c r="AC876" s="260"/>
      <c r="AD876" s="260"/>
      <c r="AE876" s="260"/>
      <c r="AF876" s="260"/>
      <c r="AG876" s="260"/>
      <c r="AH876" s="121"/>
      <c r="AI876" s="261"/>
      <c r="AJ876" s="261"/>
      <c r="AK876" s="261"/>
      <c r="AL876" s="342"/>
      <c r="AM876" s="371"/>
      <c r="AN876" s="261"/>
      <c r="AO876" s="252"/>
      <c r="AP876" s="263"/>
      <c r="AQ876" s="264">
        <v>6.0750410729377591E-2</v>
      </c>
      <c r="AR876" s="252">
        <v>6.0153721476348551E-2</v>
      </c>
      <c r="AS876" s="252">
        <v>6.0821711045477164E-2</v>
      </c>
      <c r="AT876" s="252">
        <v>6.145720712589213E-2</v>
      </c>
      <c r="AU876" s="252"/>
      <c r="AV876" s="263"/>
      <c r="AW876" s="557"/>
      <c r="AX876" s="551"/>
      <c r="AY876" s="166"/>
      <c r="AZ876" s="167"/>
      <c r="BA876" s="167"/>
      <c r="BB876" s="167"/>
    </row>
    <row r="877" spans="1:56" s="2" customFormat="1" ht="18.75" customHeight="1" x14ac:dyDescent="0.4">
      <c r="A877" s="868" t="s">
        <v>698</v>
      </c>
      <c r="B877" s="868" t="s">
        <v>742</v>
      </c>
      <c r="C877" s="365" t="s">
        <v>746</v>
      </c>
      <c r="D877" s="384" t="s">
        <v>747</v>
      </c>
      <c r="E877" s="1291"/>
      <c r="F877" s="219" t="s">
        <v>202</v>
      </c>
      <c r="G877" s="124"/>
      <c r="H877" s="1157">
        <f>(6.1+17.5+33.1)</f>
        <v>56.7</v>
      </c>
      <c r="I877" s="124"/>
      <c r="J877" s="124"/>
      <c r="K877" s="252">
        <f>IF(ISNUMBER(F877),F877,0)+IF(ISNUMBER(G877),G877,0)+IF(ISNUMBER(H877),H877,0)</f>
        <v>56.7</v>
      </c>
      <c r="L877" s="520">
        <f t="shared" si="320"/>
        <v>0</v>
      </c>
      <c r="M877" s="521">
        <f t="shared" si="321"/>
        <v>100</v>
      </c>
      <c r="N877" s="504">
        <f t="shared" si="292"/>
        <v>5</v>
      </c>
      <c r="O877" s="254"/>
      <c r="P877" s="534">
        <f t="shared" si="317"/>
        <v>15.792999999999999</v>
      </c>
      <c r="Q877" s="227" t="s">
        <v>42</v>
      </c>
      <c r="R877" s="254"/>
      <c r="S877" s="305"/>
      <c r="T877" s="306"/>
      <c r="U877" s="90"/>
      <c r="V877" s="254"/>
      <c r="W877" s="254"/>
      <c r="X877" s="254"/>
      <c r="Y877" s="254"/>
      <c r="Z877" s="258">
        <v>160814</v>
      </c>
      <c r="AA877" s="259">
        <f>AR877/Z877*1000000000/365</f>
        <v>299.81033137747323</v>
      </c>
      <c r="AB877" s="260"/>
      <c r="AC877" s="260"/>
      <c r="AD877" s="260"/>
      <c r="AE877" s="260"/>
      <c r="AF877" s="260"/>
      <c r="AG877" s="260"/>
      <c r="AH877" s="121"/>
      <c r="AI877" s="373">
        <v>179199</v>
      </c>
      <c r="AJ877" s="373">
        <v>199259</v>
      </c>
      <c r="AK877" s="373">
        <v>221100</v>
      </c>
      <c r="AL877" s="342">
        <v>245335</v>
      </c>
      <c r="AM877" s="371"/>
      <c r="AN877" s="373"/>
      <c r="AO877" s="292"/>
      <c r="AP877" s="295"/>
      <c r="AQ877" s="264">
        <v>15.792999999999999</v>
      </c>
      <c r="AR877" s="292">
        <v>17.597999999999999</v>
      </c>
      <c r="AS877" s="292">
        <v>19.568000000000001</v>
      </c>
      <c r="AT877" s="292">
        <v>21.713000000000001</v>
      </c>
      <c r="AU877" s="292">
        <v>24.093</v>
      </c>
      <c r="AV877" s="295"/>
      <c r="AW877" s="559">
        <f>K877-AT877</f>
        <v>34.987000000000002</v>
      </c>
      <c r="AX877" s="551"/>
      <c r="AY877" s="166"/>
      <c r="AZ877" s="167"/>
      <c r="BA877" s="296"/>
      <c r="BB877" s="167"/>
    </row>
    <row r="878" spans="1:56" s="2" customFormat="1" ht="18.75" customHeight="1" x14ac:dyDescent="0.4">
      <c r="A878" s="868" t="s">
        <v>1008</v>
      </c>
      <c r="B878" s="868" t="s">
        <v>1052</v>
      </c>
      <c r="C878" s="365" t="s">
        <v>1061</v>
      </c>
      <c r="D878" s="412" t="s">
        <v>1062</v>
      </c>
      <c r="E878" s="413"/>
      <c r="F878" s="219">
        <v>0.3</v>
      </c>
      <c r="G878" s="649" t="s">
        <v>1063</v>
      </c>
      <c r="H878" s="124"/>
      <c r="I878" s="124"/>
      <c r="J878" s="124"/>
      <c r="K878" s="252">
        <f>IF(ISNUMBER(F878),F878,0)+IF(ISNUMBER(G878),G878,0)+IF(ISNUMBER(H878),H878,0)</f>
        <v>0.3</v>
      </c>
      <c r="L878" s="520">
        <f t="shared" si="320"/>
        <v>100</v>
      </c>
      <c r="M878" s="521">
        <f t="shared" si="321"/>
        <v>0</v>
      </c>
      <c r="N878" s="504">
        <f t="shared" si="292"/>
        <v>2</v>
      </c>
      <c r="O878" s="254"/>
      <c r="P878" s="534">
        <f t="shared" si="317"/>
        <v>0.50900000000000001</v>
      </c>
      <c r="Q878" s="227" t="s">
        <v>42</v>
      </c>
      <c r="R878" s="254"/>
      <c r="S878" s="305"/>
      <c r="T878" s="306"/>
      <c r="U878" s="90"/>
      <c r="V878" s="254"/>
      <c r="W878" s="254"/>
      <c r="X878" s="254"/>
      <c r="Y878" s="254"/>
      <c r="Z878" s="258">
        <v>8787</v>
      </c>
      <c r="AA878" s="259">
        <f>AR878/Z878*1000000000/365</f>
        <v>172.73338103767864</v>
      </c>
      <c r="AB878" s="260"/>
      <c r="AC878" s="260"/>
      <c r="AD878" s="260"/>
      <c r="AE878" s="260"/>
      <c r="AF878" s="260"/>
      <c r="AG878" s="260"/>
      <c r="AH878" s="121"/>
      <c r="AI878" s="261">
        <v>9565</v>
      </c>
      <c r="AJ878" s="261">
        <v>10368</v>
      </c>
      <c r="AK878" s="261">
        <v>11194</v>
      </c>
      <c r="AL878" s="342">
        <v>12085</v>
      </c>
      <c r="AM878" s="371"/>
      <c r="AN878" s="261"/>
      <c r="AO878" s="252"/>
      <c r="AP878" s="263"/>
      <c r="AQ878" s="264">
        <v>0.50900000000000001</v>
      </c>
      <c r="AR878" s="252">
        <v>0.55400000000000005</v>
      </c>
      <c r="AS878" s="252">
        <v>0.6</v>
      </c>
      <c r="AT878" s="252">
        <v>0.64800000000000002</v>
      </c>
      <c r="AU878" s="252">
        <v>0.7</v>
      </c>
      <c r="AV878" s="263"/>
      <c r="AW878" s="557">
        <f>K878-AT878</f>
        <v>-0.34800000000000003</v>
      </c>
      <c r="AX878" s="551"/>
      <c r="AY878" s="166"/>
      <c r="AZ878" s="167"/>
      <c r="BA878" s="167"/>
      <c r="BB878" s="167"/>
    </row>
    <row r="879" spans="1:56" s="2" customFormat="1" ht="18.75" customHeight="1" x14ac:dyDescent="0.4">
      <c r="A879" s="868" t="s">
        <v>1008</v>
      </c>
      <c r="B879" s="868" t="s">
        <v>1052</v>
      </c>
      <c r="C879" s="365" t="s">
        <v>1061</v>
      </c>
      <c r="D879" s="412" t="s">
        <v>1064</v>
      </c>
      <c r="E879" s="413"/>
      <c r="F879" s="219">
        <v>0.3</v>
      </c>
      <c r="G879" s="649" t="s">
        <v>1065</v>
      </c>
      <c r="H879" s="124"/>
      <c r="I879" s="124"/>
      <c r="J879" s="124"/>
      <c r="K879" s="252">
        <f>IF(ISNUMBER(F879),F879,0)+IF(ISNUMBER(G879),G879,0)+IF(ISNUMBER(H879),H879,0)</f>
        <v>0.3</v>
      </c>
      <c r="L879" s="520">
        <f t="shared" si="320"/>
        <v>100</v>
      </c>
      <c r="M879" s="521">
        <f t="shared" si="321"/>
        <v>0</v>
      </c>
      <c r="N879" s="504">
        <f t="shared" si="292"/>
        <v>5</v>
      </c>
      <c r="O879" s="254"/>
      <c r="P879" s="534">
        <f t="shared" si="317"/>
        <v>0.23799999999999999</v>
      </c>
      <c r="Q879" s="227" t="s">
        <v>42</v>
      </c>
      <c r="R879" s="254"/>
      <c r="S879" s="305"/>
      <c r="T879" s="306"/>
      <c r="U879" s="90"/>
      <c r="V879" s="254"/>
      <c r="W879" s="254"/>
      <c r="X879" s="254"/>
      <c r="Y879" s="254"/>
      <c r="Z879" s="258">
        <v>4335</v>
      </c>
      <c r="AA879" s="259">
        <f>AR879/Z879*1000000000/365</f>
        <v>159.26435038157084</v>
      </c>
      <c r="AB879" s="260"/>
      <c r="AC879" s="260"/>
      <c r="AD879" s="260"/>
      <c r="AE879" s="260"/>
      <c r="AF879" s="260"/>
      <c r="AG879" s="260"/>
      <c r="AH879" s="121"/>
      <c r="AI879" s="261">
        <v>4588</v>
      </c>
      <c r="AJ879" s="261">
        <v>4842</v>
      </c>
      <c r="AK879" s="261">
        <v>5097</v>
      </c>
      <c r="AL879" s="342">
        <v>5365</v>
      </c>
      <c r="AM879" s="371"/>
      <c r="AN879" s="261"/>
      <c r="AO879" s="252"/>
      <c r="AP879" s="263"/>
      <c r="AQ879" s="264">
        <v>0.23799999999999999</v>
      </c>
      <c r="AR879" s="252">
        <v>0.252</v>
      </c>
      <c r="AS879" s="252">
        <v>0.26600000000000001</v>
      </c>
      <c r="AT879" s="252">
        <v>0.28000000000000003</v>
      </c>
      <c r="AU879" s="252">
        <v>0.29399999999999998</v>
      </c>
      <c r="AV879" s="263"/>
      <c r="AW879" s="557">
        <f>K879-AT879</f>
        <v>1.9999999999999962E-2</v>
      </c>
      <c r="AX879" s="551"/>
      <c r="AY879" s="166"/>
      <c r="AZ879" s="167"/>
      <c r="BA879" s="296"/>
      <c r="BB879" s="167"/>
      <c r="BC879" s="90"/>
      <c r="BD879" s="90"/>
    </row>
    <row r="880" spans="1:56" s="2" customFormat="1" ht="18.75" customHeight="1" x14ac:dyDescent="0.4">
      <c r="A880" s="868" t="s">
        <v>1008</v>
      </c>
      <c r="B880" s="868" t="s">
        <v>1052</v>
      </c>
      <c r="C880" s="365" t="s">
        <v>1061</v>
      </c>
      <c r="D880" s="365" t="s">
        <v>1066</v>
      </c>
      <c r="E880" s="416"/>
      <c r="F880" s="219">
        <v>0.37</v>
      </c>
      <c r="G880" s="649" t="s">
        <v>1067</v>
      </c>
      <c r="H880" s="124"/>
      <c r="I880" s="124"/>
      <c r="J880" s="124"/>
      <c r="K880" s="252">
        <f>IF(ISNUMBER(F880),F880,0)+IF(ISNUMBER(G880),G880,0)+IF(ISNUMBER(H880),H880,0)</f>
        <v>0.37</v>
      </c>
      <c r="L880" s="520">
        <f t="shared" si="320"/>
        <v>100</v>
      </c>
      <c r="M880" s="521">
        <f t="shared" si="321"/>
        <v>0</v>
      </c>
      <c r="N880" s="504">
        <f t="shared" si="292"/>
        <v>2</v>
      </c>
      <c r="O880" s="254"/>
      <c r="P880" s="534">
        <f t="shared" si="317"/>
        <v>0.49442029443960889</v>
      </c>
      <c r="Q880" s="227" t="s">
        <v>42</v>
      </c>
      <c r="R880" s="254"/>
      <c r="S880" s="305"/>
      <c r="T880" s="306"/>
      <c r="U880" s="90"/>
      <c r="V880" s="254"/>
      <c r="W880" s="254"/>
      <c r="X880" s="254"/>
      <c r="Y880" s="254"/>
      <c r="Z880" s="258">
        <v>10614</v>
      </c>
      <c r="AA880" s="259">
        <f>AR880/Z880*1000000000/365</f>
        <v>137.33224326817435</v>
      </c>
      <c r="AB880" s="260"/>
      <c r="AC880" s="260"/>
      <c r="AD880" s="260"/>
      <c r="AE880" s="260"/>
      <c r="AF880" s="260"/>
      <c r="AG880" s="260"/>
      <c r="AH880" s="121"/>
      <c r="AI880" s="373">
        <v>11004</v>
      </c>
      <c r="AJ880" s="373">
        <v>11281</v>
      </c>
      <c r="AK880" s="373">
        <v>11550</v>
      </c>
      <c r="AL880" s="342"/>
      <c r="AM880" s="371"/>
      <c r="AN880" s="373"/>
      <c r="AO880" s="292"/>
      <c r="AP880" s="295"/>
      <c r="AQ880" s="264">
        <v>0.49442029443960889</v>
      </c>
      <c r="AR880" s="292">
        <v>0.5320402169676669</v>
      </c>
      <c r="AS880" s="292">
        <v>0.56537575145226193</v>
      </c>
      <c r="AT880" s="292">
        <v>0.59927557003094811</v>
      </c>
      <c r="AU880" s="292"/>
      <c r="AV880" s="295"/>
      <c r="AW880" s="559">
        <f>K880-AT880</f>
        <v>-0.22927557003094812</v>
      </c>
      <c r="AX880" s="551"/>
      <c r="AY880" s="166"/>
      <c r="AZ880" s="167"/>
      <c r="BA880" s="296"/>
      <c r="BB880" s="167"/>
      <c r="BC880" s="90"/>
      <c r="BD880" s="90"/>
    </row>
    <row r="881" spans="1:227" s="2" customFormat="1" ht="18.75" customHeight="1" x14ac:dyDescent="0.4">
      <c r="A881" s="868" t="s">
        <v>865</v>
      </c>
      <c r="B881" s="868" t="s">
        <v>960</v>
      </c>
      <c r="C881" s="884" t="s">
        <v>983</v>
      </c>
      <c r="D881" s="412" t="s">
        <v>984</v>
      </c>
      <c r="E881" s="413"/>
      <c r="F881" s="628">
        <v>1.1200000000000001</v>
      </c>
      <c r="G881" s="636"/>
      <c r="H881" s="638">
        <v>0.78800000000000003</v>
      </c>
      <c r="I881" s="124"/>
      <c r="J881" s="124"/>
      <c r="K881" s="252">
        <f>IF(ISNUMBER(F881),F881,0)+IF(ISNUMBER(G881),G881,0)+IF(ISNUMBER(H881),H881,0)</f>
        <v>1.9080000000000001</v>
      </c>
      <c r="L881" s="520">
        <f t="shared" si="320"/>
        <v>58.700209643605874</v>
      </c>
      <c r="M881" s="521">
        <f t="shared" si="321"/>
        <v>41.299790356394126</v>
      </c>
      <c r="N881" s="504">
        <f t="shared" si="292"/>
        <v>2</v>
      </c>
      <c r="O881" s="254"/>
      <c r="P881" s="534">
        <f>AA881*Z881/1000000000*365</f>
        <v>2.1339999999999995</v>
      </c>
      <c r="Q881" s="227" t="s">
        <v>42</v>
      </c>
      <c r="R881" s="254"/>
      <c r="S881" s="305"/>
      <c r="T881" s="306"/>
      <c r="U881" s="90"/>
      <c r="V881" s="254"/>
      <c r="W881" s="254"/>
      <c r="X881" s="254"/>
      <c r="Y881" s="254"/>
      <c r="Z881" s="258">
        <v>34110</v>
      </c>
      <c r="AA881" s="259">
        <v>171.40355738685878</v>
      </c>
      <c r="AB881" s="260"/>
      <c r="AC881" s="260"/>
      <c r="AD881" s="260"/>
      <c r="AE881" s="260"/>
      <c r="AF881" s="260"/>
      <c r="AG881" s="260"/>
      <c r="AH881" s="121"/>
      <c r="AI881" s="373">
        <v>37504</v>
      </c>
      <c r="AJ881" s="373">
        <v>40466</v>
      </c>
      <c r="AK881" s="373">
        <v>43008</v>
      </c>
      <c r="AL881" s="342">
        <v>45709</v>
      </c>
      <c r="AM881" s="371"/>
      <c r="AN881" s="373"/>
      <c r="AO881" s="292"/>
      <c r="AP881" s="295"/>
      <c r="AQ881" s="264">
        <v>2.1339999999999999</v>
      </c>
      <c r="AR881" s="292">
        <v>2.3460000000000001</v>
      </c>
      <c r="AS881" s="292">
        <v>2.5310000000000001</v>
      </c>
      <c r="AT881" s="292">
        <v>2.69</v>
      </c>
      <c r="AU881" s="292">
        <v>2.859</v>
      </c>
      <c r="AV881" s="295"/>
      <c r="AW881" s="559">
        <f>K881-AT881</f>
        <v>-0.78199999999999981</v>
      </c>
      <c r="AX881" s="551"/>
      <c r="AY881" s="166"/>
      <c r="AZ881" s="167"/>
      <c r="BA881" s="296"/>
      <c r="BB881" s="167"/>
    </row>
    <row r="882" spans="1:227" s="2" customFormat="1" ht="18.75" customHeight="1" x14ac:dyDescent="0.4">
      <c r="A882" s="868" t="s">
        <v>198</v>
      </c>
      <c r="B882" s="868" t="s">
        <v>327</v>
      </c>
      <c r="C882" s="377" t="s">
        <v>360</v>
      </c>
      <c r="D882" s="168" t="s">
        <v>361</v>
      </c>
      <c r="E882" s="943"/>
      <c r="F882" s="178">
        <v>0.52400000000000002</v>
      </c>
      <c r="G882" s="177"/>
      <c r="H882" s="177"/>
      <c r="I882" s="177"/>
      <c r="J882" s="177"/>
      <c r="K882" s="179">
        <f>SUM(F882:H882)</f>
        <v>0.52400000000000002</v>
      </c>
      <c r="L882" s="518">
        <f>IF(K882&gt;0,IF(ISNUMBER(F882),F882,0)/K882*100,"")</f>
        <v>100</v>
      </c>
      <c r="M882" s="667">
        <f>IF(K882&gt;0,(IF(ISNUMBER(G882),G882,0)+IF(ISNUMBER(H882),H882,0))/K882*100,"")</f>
        <v>0</v>
      </c>
      <c r="N882" s="504">
        <f t="shared" si="292"/>
        <v>5</v>
      </c>
      <c r="O882" s="58"/>
      <c r="P882" s="177">
        <v>0.20300000000000001</v>
      </c>
      <c r="Q882" s="222" t="s">
        <v>42</v>
      </c>
      <c r="R882" s="58"/>
      <c r="S882" s="220" t="s">
        <v>202</v>
      </c>
      <c r="T882" s="220" t="s">
        <v>202</v>
      </c>
      <c r="U882" s="368">
        <v>34.9</v>
      </c>
      <c r="V882" s="58">
        <v>73.97</v>
      </c>
      <c r="W882" s="368">
        <v>34.9</v>
      </c>
      <c r="X882" s="58">
        <v>73.97</v>
      </c>
      <c r="Y882" s="58">
        <v>16.899999999999999</v>
      </c>
      <c r="Z882" s="743">
        <v>3681</v>
      </c>
      <c r="AA882" s="234">
        <v>151.0905687480695</v>
      </c>
      <c r="AB882" s="763">
        <f>O882/AA882*1000000/365*1000</f>
        <v>0</v>
      </c>
      <c r="AC882" s="174"/>
      <c r="AD882" s="174"/>
      <c r="AE882" s="364" t="s">
        <v>205</v>
      </c>
      <c r="AF882" s="174"/>
      <c r="AG882" s="174" t="s">
        <v>42</v>
      </c>
      <c r="AH882" s="175"/>
      <c r="AI882" s="174"/>
      <c r="AJ882" s="174"/>
      <c r="AK882" s="174"/>
      <c r="AL882" s="175"/>
      <c r="AM882" s="179">
        <f>K882</f>
        <v>0.52400000000000002</v>
      </c>
      <c r="AN882" s="177">
        <v>0.20300000000000001</v>
      </c>
      <c r="AO882" s="177">
        <v>0.30199999999999999</v>
      </c>
      <c r="AP882" s="177">
        <v>0.36799999999999999</v>
      </c>
      <c r="AQ882" s="178">
        <v>0.36799999999999999</v>
      </c>
      <c r="AR882" s="179">
        <f>AN882</f>
        <v>0.20300000000000001</v>
      </c>
      <c r="AS882" s="177">
        <v>0.42</v>
      </c>
      <c r="AT882" s="179">
        <f>AVERAGE(AS882,AV882)</f>
        <v>0.498</v>
      </c>
      <c r="AU882" s="179"/>
      <c r="AV882" s="177">
        <v>0.57599999999999996</v>
      </c>
      <c r="AW882" s="177"/>
      <c r="AX882" s="546">
        <v>0.59899999999999998</v>
      </c>
      <c r="AY882" s="831">
        <v>-7.4999999999999997E-2</v>
      </c>
      <c r="AZ882" s="164"/>
      <c r="BA882" s="165"/>
      <c r="BB882" s="167"/>
      <c r="BC882" s="120"/>
      <c r="BD882" s="90"/>
      <c r="BE882" s="90"/>
      <c r="BF882" s="90"/>
      <c r="BG882" s="90"/>
      <c r="BH882" s="90"/>
      <c r="BI882" s="90"/>
      <c r="BJ882" s="90"/>
      <c r="BK882" s="90"/>
      <c r="BL882" s="90"/>
      <c r="BM882" s="167"/>
      <c r="BN882" s="167"/>
      <c r="BO882" s="167"/>
      <c r="BP882" s="167"/>
      <c r="BQ882" s="167"/>
      <c r="BR882" s="167"/>
      <c r="BS882" s="167"/>
      <c r="BT882" s="167"/>
      <c r="BU882" s="167"/>
      <c r="BV882" s="167"/>
      <c r="BW882" s="167"/>
      <c r="BX882" s="167"/>
      <c r="BY882" s="167"/>
      <c r="BZ882" s="167"/>
      <c r="CA882" s="167"/>
      <c r="CB882" s="167"/>
      <c r="CC882" s="167"/>
      <c r="CD882" s="167"/>
      <c r="CE882" s="167"/>
      <c r="CF882" s="167"/>
      <c r="CG882" s="167"/>
      <c r="CH882" s="167"/>
      <c r="CI882" s="167"/>
      <c r="CJ882" s="167"/>
      <c r="CK882" s="167"/>
      <c r="CL882" s="167"/>
      <c r="CM882" s="167"/>
      <c r="CN882" s="167"/>
      <c r="CO882" s="167"/>
      <c r="CP882" s="167"/>
      <c r="CQ882" s="167"/>
      <c r="CR882" s="167"/>
      <c r="CS882" s="167"/>
      <c r="CT882" s="167"/>
      <c r="CU882" s="167"/>
      <c r="CV882" s="167"/>
      <c r="CW882" s="167"/>
      <c r="CX882" s="167"/>
      <c r="CY882" s="167"/>
      <c r="CZ882" s="167"/>
      <c r="DA882" s="167"/>
      <c r="DB882" s="167"/>
      <c r="DC882" s="167"/>
      <c r="DD882" s="167"/>
      <c r="DE882" s="167"/>
      <c r="DF882" s="167"/>
      <c r="DG882" s="167"/>
      <c r="DH882" s="167"/>
      <c r="DI882" s="167"/>
      <c r="DJ882" s="167"/>
      <c r="DK882" s="167"/>
      <c r="DL882" s="167"/>
      <c r="DM882" s="167"/>
      <c r="DN882" s="167"/>
      <c r="DO882" s="167"/>
      <c r="DP882" s="167"/>
      <c r="DQ882" s="167"/>
      <c r="DR882" s="167"/>
      <c r="DS882" s="167"/>
      <c r="DT882" s="167"/>
      <c r="DU882" s="167"/>
      <c r="DV882" s="167"/>
      <c r="DW882" s="167"/>
      <c r="DX882" s="167"/>
      <c r="DY882" s="167"/>
      <c r="DZ882" s="167"/>
      <c r="EA882" s="167"/>
      <c r="EB882" s="167"/>
      <c r="EC882" s="167"/>
      <c r="ED882" s="167"/>
      <c r="EE882" s="167"/>
      <c r="EF882" s="167"/>
      <c r="EG882" s="167"/>
      <c r="EH882" s="167"/>
      <c r="EI882" s="167"/>
      <c r="EJ882" s="167"/>
      <c r="EK882" s="167"/>
      <c r="EL882" s="167"/>
      <c r="EM882" s="167"/>
      <c r="EN882" s="167"/>
      <c r="EO882" s="167"/>
      <c r="EP882" s="167"/>
      <c r="EQ882" s="167"/>
      <c r="ER882" s="167"/>
      <c r="ES882" s="167"/>
      <c r="ET882" s="167"/>
      <c r="EU882" s="167"/>
      <c r="EV882" s="167"/>
      <c r="EW882" s="167"/>
      <c r="EX882" s="167"/>
      <c r="EY882" s="167"/>
      <c r="EZ882" s="167"/>
      <c r="FA882" s="167"/>
      <c r="FB882" s="167"/>
      <c r="FC882" s="167"/>
      <c r="FD882" s="167"/>
      <c r="FE882" s="167"/>
      <c r="FF882" s="167"/>
      <c r="FG882" s="167"/>
      <c r="FH882" s="167"/>
      <c r="FI882" s="167"/>
      <c r="FJ882" s="167"/>
      <c r="FK882" s="167"/>
      <c r="FL882" s="167"/>
      <c r="FM882" s="167"/>
      <c r="FN882" s="167"/>
      <c r="FO882" s="167"/>
      <c r="FP882" s="167"/>
      <c r="FQ882" s="167"/>
      <c r="FR882" s="167"/>
      <c r="FS882" s="167"/>
      <c r="FT882" s="167"/>
      <c r="FU882" s="167"/>
      <c r="FV882" s="167"/>
      <c r="FW882" s="167"/>
      <c r="FX882" s="167"/>
      <c r="FY882" s="167"/>
      <c r="FZ882" s="167"/>
      <c r="GA882" s="167"/>
      <c r="GB882" s="167"/>
      <c r="GC882" s="167"/>
      <c r="GD882" s="167"/>
      <c r="GE882" s="167"/>
      <c r="GF882" s="167"/>
      <c r="GG882" s="167"/>
      <c r="GH882" s="167"/>
      <c r="GI882" s="167"/>
      <c r="GJ882" s="167"/>
      <c r="GK882" s="167"/>
      <c r="GL882" s="167"/>
      <c r="GM882" s="167"/>
      <c r="GN882" s="167"/>
      <c r="GO882" s="167"/>
      <c r="GP882" s="167"/>
      <c r="GQ882" s="167"/>
      <c r="GR882" s="167"/>
      <c r="GS882" s="167"/>
      <c r="GT882" s="167"/>
      <c r="GU882" s="167"/>
      <c r="GV882" s="167"/>
      <c r="GW882" s="167"/>
      <c r="GX882" s="167"/>
      <c r="GY882" s="167"/>
      <c r="GZ882" s="167"/>
      <c r="HA882" s="167"/>
      <c r="HB882" s="167"/>
      <c r="HC882" s="167"/>
      <c r="HD882" s="167"/>
      <c r="HE882" s="167"/>
      <c r="HF882" s="167"/>
      <c r="HG882" s="167"/>
      <c r="HH882" s="167"/>
      <c r="HI882" s="167"/>
      <c r="HJ882" s="167"/>
      <c r="HK882" s="167"/>
      <c r="HL882" s="167"/>
      <c r="HM882" s="167"/>
      <c r="HN882" s="167"/>
      <c r="HO882" s="167"/>
      <c r="HP882" s="167"/>
      <c r="HQ882" s="167"/>
      <c r="HR882" s="167"/>
      <c r="HS882" s="167"/>
    </row>
    <row r="883" spans="1:227" s="2" customFormat="1" ht="18.75" customHeight="1" x14ac:dyDescent="0.4">
      <c r="A883" s="868" t="s">
        <v>198</v>
      </c>
      <c r="B883" s="868" t="s">
        <v>327</v>
      </c>
      <c r="C883" s="377" t="s">
        <v>360</v>
      </c>
      <c r="D883" s="16" t="s">
        <v>362</v>
      </c>
      <c r="E883" s="941"/>
      <c r="F883" s="178">
        <v>0.53200000000000003</v>
      </c>
      <c r="G883" s="177"/>
      <c r="H883" s="177"/>
      <c r="I883" s="177"/>
      <c r="J883" s="177"/>
      <c r="K883" s="179">
        <f>SUM(F883:H883)</f>
        <v>0.53200000000000003</v>
      </c>
      <c r="L883" s="518">
        <f>IF(K883&gt;0,IF(ISNUMBER(F883),F883,0)/K883*100,"")</f>
        <v>100</v>
      </c>
      <c r="M883" s="667">
        <f>IF(K883&gt;0,(IF(ISNUMBER(G883),G883,0)+IF(ISNUMBER(H883),H883,0))/K883*100,"")</f>
        <v>0</v>
      </c>
      <c r="N883" s="504">
        <f t="shared" si="292"/>
        <v>3</v>
      </c>
      <c r="O883" s="58"/>
      <c r="P883" s="177">
        <v>0.39800000000000002</v>
      </c>
      <c r="Q883" s="222" t="s">
        <v>42</v>
      </c>
      <c r="R883" s="58"/>
      <c r="S883" s="220" t="s">
        <v>202</v>
      </c>
      <c r="T883" s="220" t="s">
        <v>202</v>
      </c>
      <c r="U883" s="368">
        <v>34.9</v>
      </c>
      <c r="V883" s="58">
        <v>76.22</v>
      </c>
      <c r="W883" s="368">
        <v>34.9</v>
      </c>
      <c r="X883" s="58">
        <v>76.22</v>
      </c>
      <c r="Y883" s="58">
        <v>14.3</v>
      </c>
      <c r="Z883" s="743">
        <v>6060</v>
      </c>
      <c r="AA883" s="234">
        <v>179.93580179935802</v>
      </c>
      <c r="AB883" s="763">
        <f>O883/AA883*1000000/365*1000</f>
        <v>0</v>
      </c>
      <c r="AC883" s="174"/>
      <c r="AD883" s="174"/>
      <c r="AE883" s="364"/>
      <c r="AF883" s="174"/>
      <c r="AG883" s="174"/>
      <c r="AH883" s="175"/>
      <c r="AI883" s="174"/>
      <c r="AJ883" s="174"/>
      <c r="AK883" s="174"/>
      <c r="AL883" s="175"/>
      <c r="AM883" s="179">
        <f>K883</f>
        <v>0.53200000000000003</v>
      </c>
      <c r="AN883" s="177">
        <v>0.39800000000000002</v>
      </c>
      <c r="AO883" s="177">
        <v>0.56299999999999994</v>
      </c>
      <c r="AP883" s="177">
        <v>0.67300000000000004</v>
      </c>
      <c r="AQ883" s="178">
        <v>0.67300000000000004</v>
      </c>
      <c r="AR883" s="179">
        <f>AN883</f>
        <v>0.39800000000000002</v>
      </c>
      <c r="AS883" s="177">
        <v>0.76500000000000001</v>
      </c>
      <c r="AT883" s="179">
        <f>AVERAGE(AS883,AV883)</f>
        <v>0.89749999999999996</v>
      </c>
      <c r="AU883" s="179"/>
      <c r="AV883" s="177">
        <v>1.03</v>
      </c>
      <c r="AW883" s="177"/>
      <c r="AX883" s="546">
        <v>1.075</v>
      </c>
      <c r="AY883" s="831">
        <v>1.075</v>
      </c>
      <c r="AZ883" s="164"/>
      <c r="BA883" s="165"/>
      <c r="BB883" s="167"/>
      <c r="BC883" s="120"/>
      <c r="BD883" s="90"/>
      <c r="BE883" s="90"/>
      <c r="BF883" s="90"/>
      <c r="BG883" s="90"/>
      <c r="BH883" s="90"/>
      <c r="BI883" s="90"/>
      <c r="BJ883" s="90"/>
      <c r="BK883" s="90"/>
      <c r="BL883" s="90"/>
      <c r="BM883" s="167"/>
      <c r="BN883" s="167"/>
      <c r="BO883" s="167"/>
      <c r="BP883" s="167"/>
      <c r="BQ883" s="167"/>
      <c r="BR883" s="167"/>
      <c r="BS883" s="167"/>
      <c r="BT883" s="167"/>
      <c r="BU883" s="167"/>
      <c r="BV883" s="167"/>
      <c r="BW883" s="167"/>
      <c r="BX883" s="167"/>
      <c r="BY883" s="167"/>
      <c r="BZ883" s="167"/>
      <c r="CA883" s="167"/>
      <c r="CB883" s="167"/>
      <c r="CC883" s="167"/>
      <c r="CD883" s="167"/>
      <c r="CE883" s="167"/>
      <c r="CF883" s="167"/>
      <c r="CG883" s="167"/>
      <c r="CH883" s="167"/>
      <c r="CI883" s="167"/>
      <c r="CJ883" s="167"/>
      <c r="CK883" s="167"/>
      <c r="CL883" s="167"/>
      <c r="CM883" s="167"/>
      <c r="CN883" s="167"/>
      <c r="CO883" s="167"/>
      <c r="CP883" s="167"/>
      <c r="CQ883" s="167"/>
      <c r="CR883" s="167"/>
      <c r="CS883" s="167"/>
      <c r="CT883" s="167"/>
      <c r="CU883" s="167"/>
      <c r="CV883" s="167"/>
      <c r="CW883" s="167"/>
      <c r="CX883" s="167"/>
      <c r="CY883" s="167"/>
      <c r="CZ883" s="167"/>
      <c r="DA883" s="167"/>
      <c r="DB883" s="167"/>
      <c r="DC883" s="167"/>
      <c r="DD883" s="167"/>
      <c r="DE883" s="167"/>
      <c r="DF883" s="167"/>
      <c r="DG883" s="167"/>
      <c r="DH883" s="167"/>
      <c r="DI883" s="167"/>
      <c r="DJ883" s="167"/>
      <c r="DK883" s="167"/>
      <c r="DL883" s="167"/>
      <c r="DM883" s="167"/>
      <c r="DN883" s="167"/>
      <c r="DO883" s="167"/>
      <c r="DP883" s="167"/>
      <c r="DQ883" s="167"/>
      <c r="DR883" s="167"/>
      <c r="DS883" s="167"/>
      <c r="DT883" s="167"/>
      <c r="DU883" s="167"/>
      <c r="DV883" s="167"/>
      <c r="DW883" s="167"/>
      <c r="DX883" s="167"/>
      <c r="DY883" s="167"/>
      <c r="DZ883" s="167"/>
      <c r="EA883" s="167"/>
      <c r="EB883" s="167"/>
      <c r="EC883" s="167"/>
      <c r="ED883" s="167"/>
      <c r="EE883" s="167"/>
      <c r="EF883" s="167"/>
      <c r="EG883" s="167"/>
      <c r="EH883" s="167"/>
      <c r="EI883" s="167"/>
      <c r="EJ883" s="167"/>
      <c r="EK883" s="167"/>
      <c r="EL883" s="167"/>
      <c r="EM883" s="167"/>
      <c r="EN883" s="167"/>
      <c r="EO883" s="167"/>
      <c r="EP883" s="167"/>
      <c r="EQ883" s="167"/>
      <c r="ER883" s="167"/>
      <c r="ES883" s="167"/>
      <c r="ET883" s="167"/>
      <c r="EU883" s="167"/>
      <c r="EV883" s="167"/>
      <c r="EW883" s="167"/>
      <c r="EX883" s="167"/>
      <c r="EY883" s="167"/>
      <c r="EZ883" s="167"/>
      <c r="FA883" s="167"/>
      <c r="FB883" s="167"/>
      <c r="FC883" s="167"/>
      <c r="FD883" s="167"/>
      <c r="FE883" s="167"/>
      <c r="FF883" s="167"/>
      <c r="FG883" s="167"/>
      <c r="FH883" s="167"/>
      <c r="FI883" s="167"/>
      <c r="FJ883" s="167"/>
      <c r="FK883" s="167"/>
      <c r="FL883" s="167"/>
      <c r="FM883" s="167"/>
      <c r="FN883" s="167"/>
      <c r="FO883" s="167"/>
      <c r="FP883" s="167"/>
      <c r="FQ883" s="167"/>
      <c r="FR883" s="167"/>
      <c r="FS883" s="167"/>
      <c r="FT883" s="167"/>
      <c r="FU883" s="167"/>
      <c r="FV883" s="167"/>
      <c r="FW883" s="167"/>
      <c r="FX883" s="167"/>
      <c r="FY883" s="167"/>
      <c r="FZ883" s="167"/>
      <c r="GA883" s="167"/>
      <c r="GB883" s="167"/>
      <c r="GC883" s="167"/>
      <c r="GD883" s="167"/>
      <c r="GE883" s="167"/>
      <c r="GF883" s="167"/>
      <c r="GG883" s="167"/>
      <c r="GH883" s="167"/>
      <c r="GI883" s="167"/>
      <c r="GJ883" s="167"/>
      <c r="GK883" s="167"/>
      <c r="GL883" s="167"/>
      <c r="GM883" s="167"/>
      <c r="GN883" s="167"/>
      <c r="GO883" s="167"/>
      <c r="GP883" s="167"/>
      <c r="GQ883" s="167"/>
      <c r="GR883" s="167"/>
      <c r="GS883" s="167"/>
      <c r="GT883" s="167"/>
      <c r="GU883" s="167"/>
      <c r="GV883" s="167"/>
      <c r="GW883" s="167"/>
      <c r="GX883" s="167"/>
      <c r="GY883" s="167"/>
      <c r="GZ883" s="167"/>
      <c r="HA883" s="167"/>
      <c r="HB883" s="167"/>
      <c r="HC883" s="167"/>
      <c r="HD883" s="167"/>
      <c r="HE883" s="167"/>
      <c r="HF883" s="167"/>
      <c r="HG883" s="167"/>
      <c r="HH883" s="167"/>
      <c r="HI883" s="167"/>
      <c r="HJ883" s="167"/>
      <c r="HK883" s="167"/>
      <c r="HL883" s="167"/>
      <c r="HM883" s="167"/>
      <c r="HN883" s="167"/>
      <c r="HO883" s="167"/>
      <c r="HP883" s="167"/>
      <c r="HQ883" s="167"/>
      <c r="HR883" s="167"/>
      <c r="HS883" s="167"/>
    </row>
    <row r="884" spans="1:227" s="2" customFormat="1" ht="18.75" customHeight="1" x14ac:dyDescent="0.4">
      <c r="A884" s="868" t="s">
        <v>698</v>
      </c>
      <c r="B884" s="868" t="s">
        <v>787</v>
      </c>
      <c r="C884" s="365" t="s">
        <v>798</v>
      </c>
      <c r="D884" s="365" t="s">
        <v>799</v>
      </c>
      <c r="E884" s="611"/>
      <c r="F884" s="219">
        <v>0.69599999999999995</v>
      </c>
      <c r="G884" s="124"/>
      <c r="H884" s="124" t="s">
        <v>202</v>
      </c>
      <c r="I884" s="124"/>
      <c r="J884" s="124"/>
      <c r="K884" s="252" t="s">
        <v>750</v>
      </c>
      <c r="L884" s="520" t="str">
        <f t="shared" ref="L884:L892" si="322">IF(IF(ISNUMBER(K884),K884,0)&gt;0,IF(ISNUMBER(F884),F884,0)/K884*100,"")</f>
        <v/>
      </c>
      <c r="M884" s="521" t="str">
        <f t="shared" ref="M884:M892" si="323">IF(IF(ISNUMBER(K884),K884,0)&gt;0,(IF(ISNUMBER(G884),G884,0)+IF(ISNUMBER(H884),H884,0))/K884*100,"")</f>
        <v/>
      </c>
      <c r="N884" s="504">
        <f t="shared" si="292"/>
        <v>1</v>
      </c>
      <c r="O884" s="254"/>
      <c r="P884" s="534">
        <f t="shared" ref="P884:P892" si="324">AQ884</f>
        <v>0.38785819974897406</v>
      </c>
      <c r="Q884" s="227" t="s">
        <v>42</v>
      </c>
      <c r="R884" s="254"/>
      <c r="S884" s="305"/>
      <c r="T884" s="306"/>
      <c r="U884" s="90"/>
      <c r="V884" s="254"/>
      <c r="W884" s="254"/>
      <c r="X884" s="254"/>
      <c r="Y884" s="254"/>
      <c r="Z884" s="258">
        <v>7893</v>
      </c>
      <c r="AA884" s="259">
        <f t="shared" ref="AA884:AA892" si="325">AR884/Z884*1000000000/365</f>
        <v>145.55072874396186</v>
      </c>
      <c r="AB884" s="260"/>
      <c r="AC884" s="260"/>
      <c r="AD884" s="260"/>
      <c r="AE884" s="260"/>
      <c r="AF884" s="260"/>
      <c r="AG884" s="260"/>
      <c r="AH884" s="121"/>
      <c r="AI884" s="261">
        <v>8237</v>
      </c>
      <c r="AJ884" s="261">
        <v>8510</v>
      </c>
      <c r="AK884" s="261">
        <v>8775</v>
      </c>
      <c r="AL884" s="342"/>
      <c r="AM884" s="371"/>
      <c r="AN884" s="261"/>
      <c r="AO884" s="252"/>
      <c r="AP884" s="263"/>
      <c r="AQ884" s="264">
        <v>0.38785819974897406</v>
      </c>
      <c r="AR884" s="252">
        <v>0.41932364422127322</v>
      </c>
      <c r="AS884" s="252">
        <v>0.44826540731792319</v>
      </c>
      <c r="AT884" s="252">
        <v>0.47773685110661307</v>
      </c>
      <c r="AU884" s="252"/>
      <c r="AV884" s="263"/>
      <c r="AW884" s="557"/>
      <c r="AX884" s="551"/>
      <c r="AY884" s="166"/>
      <c r="AZ884" s="167"/>
      <c r="BA884" s="296"/>
      <c r="BB884" s="167"/>
    </row>
    <row r="885" spans="1:227" s="2" customFormat="1" ht="18.75" customHeight="1" x14ac:dyDescent="0.4">
      <c r="A885" s="868" t="s">
        <v>698</v>
      </c>
      <c r="B885" s="868" t="s">
        <v>787</v>
      </c>
      <c r="C885" s="365" t="s">
        <v>798</v>
      </c>
      <c r="D885" s="365" t="s">
        <v>800</v>
      </c>
      <c r="E885" s="611"/>
      <c r="F885" s="219">
        <v>0.67</v>
      </c>
      <c r="G885" s="124"/>
      <c r="H885" s="124" t="s">
        <v>202</v>
      </c>
      <c r="I885" s="124"/>
      <c r="J885" s="124"/>
      <c r="K885" s="252" t="s">
        <v>750</v>
      </c>
      <c r="L885" s="520" t="str">
        <f t="shared" si="322"/>
        <v/>
      </c>
      <c r="M885" s="521" t="str">
        <f t="shared" si="323"/>
        <v/>
      </c>
      <c r="N885" s="504">
        <f t="shared" si="292"/>
        <v>1</v>
      </c>
      <c r="O885" s="254"/>
      <c r="P885" s="534">
        <f t="shared" si="324"/>
        <v>1.0856929672737834</v>
      </c>
      <c r="Q885" s="227" t="s">
        <v>42</v>
      </c>
      <c r="R885" s="254"/>
      <c r="S885" s="305"/>
      <c r="T885" s="306"/>
      <c r="U885" s="90"/>
      <c r="V885" s="254"/>
      <c r="W885" s="254"/>
      <c r="X885" s="254"/>
      <c r="Y885" s="254"/>
      <c r="Z885" s="258">
        <v>23184</v>
      </c>
      <c r="AA885" s="259">
        <f t="shared" si="325"/>
        <v>138.92614552695343</v>
      </c>
      <c r="AB885" s="260"/>
      <c r="AC885" s="260"/>
      <c r="AD885" s="260"/>
      <c r="AE885" s="260"/>
      <c r="AF885" s="260"/>
      <c r="AG885" s="260"/>
      <c r="AH885" s="121"/>
      <c r="AI885" s="261">
        <v>24191</v>
      </c>
      <c r="AJ885" s="261">
        <v>24993</v>
      </c>
      <c r="AK885" s="261">
        <v>25756</v>
      </c>
      <c r="AL885" s="342"/>
      <c r="AM885" s="371"/>
      <c r="AN885" s="261"/>
      <c r="AO885" s="252"/>
      <c r="AP885" s="263"/>
      <c r="AQ885" s="264">
        <v>1.0856929672737834</v>
      </c>
      <c r="AR885" s="252">
        <v>1.1756152716323642</v>
      </c>
      <c r="AS885" s="252">
        <v>1.2587731148367456</v>
      </c>
      <c r="AT885" s="252">
        <v>1.3427333446458889</v>
      </c>
      <c r="AU885" s="252"/>
      <c r="AV885" s="263"/>
      <c r="AW885" s="557"/>
      <c r="AX885" s="551"/>
      <c r="AY885" s="166"/>
      <c r="AZ885" s="167"/>
      <c r="BA885" s="167"/>
      <c r="BB885" s="167"/>
    </row>
    <row r="886" spans="1:227" s="2" customFormat="1" ht="18.75" customHeight="1" x14ac:dyDescent="0.4">
      <c r="A886" s="868" t="s">
        <v>698</v>
      </c>
      <c r="B886" s="868" t="s">
        <v>787</v>
      </c>
      <c r="C886" s="365" t="s">
        <v>798</v>
      </c>
      <c r="D886" s="365" t="s">
        <v>801</v>
      </c>
      <c r="E886" s="611"/>
      <c r="F886" s="219" t="s">
        <v>630</v>
      </c>
      <c r="G886" s="124"/>
      <c r="H886" s="124" t="s">
        <v>202</v>
      </c>
      <c r="I886" s="124"/>
      <c r="J886" s="124"/>
      <c r="K886" s="252" t="s">
        <v>750</v>
      </c>
      <c r="L886" s="520" t="str">
        <f t="shared" si="322"/>
        <v/>
      </c>
      <c r="M886" s="521" t="str">
        <f t="shared" si="323"/>
        <v/>
      </c>
      <c r="N886" s="504">
        <f t="shared" si="292"/>
        <v>1</v>
      </c>
      <c r="O886" s="254"/>
      <c r="P886" s="534">
        <f t="shared" si="324"/>
        <v>1.0701461153054324</v>
      </c>
      <c r="Q886" s="227" t="s">
        <v>42</v>
      </c>
      <c r="R886" s="254"/>
      <c r="S886" s="305"/>
      <c r="T886" s="306"/>
      <c r="U886" s="90"/>
      <c r="V886" s="254"/>
      <c r="W886" s="254"/>
      <c r="X886" s="254"/>
      <c r="Y886" s="254"/>
      <c r="Z886" s="258">
        <v>24062</v>
      </c>
      <c r="AA886" s="259">
        <f t="shared" si="325"/>
        <v>132.19347777551951</v>
      </c>
      <c r="AB886" s="260"/>
      <c r="AC886" s="260"/>
      <c r="AD886" s="260"/>
      <c r="AE886" s="260"/>
      <c r="AF886" s="260"/>
      <c r="AG886" s="260"/>
      <c r="AH886" s="121"/>
      <c r="AI886" s="373">
        <v>25107</v>
      </c>
      <c r="AJ886" s="373">
        <v>25935</v>
      </c>
      <c r="AK886" s="373">
        <v>26730</v>
      </c>
      <c r="AL886" s="342"/>
      <c r="AM886" s="371"/>
      <c r="AN886" s="373"/>
      <c r="AO886" s="292"/>
      <c r="AP886" s="295"/>
      <c r="AQ886" s="264">
        <v>1.0701461153054324</v>
      </c>
      <c r="AR886" s="292">
        <v>1.1610064037156109</v>
      </c>
      <c r="AS886" s="292">
        <v>1.2451432127062501</v>
      </c>
      <c r="AT886" s="292">
        <v>1.3305648424119361</v>
      </c>
      <c r="AU886" s="292"/>
      <c r="AV886" s="295"/>
      <c r="AW886" s="559"/>
      <c r="AX886" s="551"/>
      <c r="AY886" s="166"/>
      <c r="AZ886" s="167"/>
      <c r="BA886" s="296"/>
      <c r="BB886" s="167"/>
    </row>
    <row r="887" spans="1:227" s="2" customFormat="1" ht="18.75" customHeight="1" x14ac:dyDescent="0.4">
      <c r="A887" s="868" t="s">
        <v>698</v>
      </c>
      <c r="B887" s="868" t="s">
        <v>787</v>
      </c>
      <c r="C887" s="365" t="s">
        <v>798</v>
      </c>
      <c r="D887" s="365" t="s">
        <v>802</v>
      </c>
      <c r="E887" s="611"/>
      <c r="F887" s="219" t="s">
        <v>630</v>
      </c>
      <c r="G887" s="124"/>
      <c r="H887" s="124" t="s">
        <v>202</v>
      </c>
      <c r="I887" s="124"/>
      <c r="J887" s="124"/>
      <c r="K887" s="252" t="s">
        <v>750</v>
      </c>
      <c r="L887" s="520" t="str">
        <f t="shared" si="322"/>
        <v/>
      </c>
      <c r="M887" s="521" t="str">
        <f t="shared" si="323"/>
        <v/>
      </c>
      <c r="N887" s="504">
        <f t="shared" si="292"/>
        <v>1</v>
      </c>
      <c r="O887" s="254"/>
      <c r="P887" s="534">
        <f t="shared" si="324"/>
        <v>0.72317498858297036</v>
      </c>
      <c r="Q887" s="227" t="s">
        <v>42</v>
      </c>
      <c r="R887" s="254"/>
      <c r="S887" s="305"/>
      <c r="T887" s="306"/>
      <c r="U887" s="90"/>
      <c r="V887" s="254"/>
      <c r="W887" s="254"/>
      <c r="X887" s="254"/>
      <c r="Y887" s="254"/>
      <c r="Z887" s="258">
        <v>16332</v>
      </c>
      <c r="AA887" s="259">
        <f t="shared" si="325"/>
        <v>131.62636459881935</v>
      </c>
      <c r="AB887" s="260"/>
      <c r="AC887" s="260"/>
      <c r="AD887" s="260"/>
      <c r="AE887" s="260"/>
      <c r="AF887" s="260"/>
      <c r="AG887" s="260"/>
      <c r="AH887" s="121"/>
      <c r="AI887" s="261">
        <v>17040</v>
      </c>
      <c r="AJ887" s="261">
        <v>17607</v>
      </c>
      <c r="AK887" s="261">
        <v>18146</v>
      </c>
      <c r="AL887" s="342"/>
      <c r="AM887" s="371"/>
      <c r="AN887" s="261"/>
      <c r="AO887" s="252"/>
      <c r="AP887" s="263"/>
      <c r="AQ887" s="264">
        <v>0.72317498858297036</v>
      </c>
      <c r="AR887" s="252">
        <v>0.78464845211918999</v>
      </c>
      <c r="AS887" s="252">
        <v>0.84188318374879012</v>
      </c>
      <c r="AT887" s="252">
        <v>0.89973428611594031</v>
      </c>
      <c r="AU887" s="252"/>
      <c r="AV887" s="263"/>
      <c r="AW887" s="557"/>
      <c r="AX887" s="551"/>
      <c r="AY887" s="166"/>
      <c r="AZ887" s="167"/>
      <c r="BA887" s="296"/>
      <c r="BB887" s="167"/>
    </row>
    <row r="888" spans="1:227" s="2" customFormat="1" ht="18.75" customHeight="1" x14ac:dyDescent="0.4">
      <c r="A888" s="868" t="s">
        <v>698</v>
      </c>
      <c r="B888" s="868" t="s">
        <v>787</v>
      </c>
      <c r="C888" s="365" t="s">
        <v>798</v>
      </c>
      <c r="D888" s="365" t="s">
        <v>803</v>
      </c>
      <c r="E888" s="611"/>
      <c r="F888" s="219">
        <v>0.83</v>
      </c>
      <c r="G888" s="124"/>
      <c r="H888" s="124" t="s">
        <v>202</v>
      </c>
      <c r="I888" s="124"/>
      <c r="J888" s="124"/>
      <c r="K888" s="252" t="s">
        <v>750</v>
      </c>
      <c r="L888" s="520" t="str">
        <f t="shared" si="322"/>
        <v/>
      </c>
      <c r="M888" s="521" t="str">
        <f t="shared" si="323"/>
        <v/>
      </c>
      <c r="N888" s="504">
        <f t="shared" si="292"/>
        <v>1</v>
      </c>
      <c r="O888" s="254"/>
      <c r="P888" s="534">
        <f t="shared" si="324"/>
        <v>0.40431613822949897</v>
      </c>
      <c r="Q888" s="227" t="s">
        <v>42</v>
      </c>
      <c r="R888" s="254"/>
      <c r="S888" s="305"/>
      <c r="T888" s="306"/>
      <c r="U888" s="90"/>
      <c r="V888" s="254"/>
      <c r="W888" s="254"/>
      <c r="X888" s="254"/>
      <c r="Y888" s="254"/>
      <c r="Z888" s="258">
        <v>4987</v>
      </c>
      <c r="AA888" s="259">
        <f t="shared" si="325"/>
        <v>238.7144932243562</v>
      </c>
      <c r="AB888" s="260"/>
      <c r="AC888" s="260"/>
      <c r="AD888" s="260"/>
      <c r="AE888" s="260"/>
      <c r="AF888" s="260"/>
      <c r="AG888" s="260"/>
      <c r="AH888" s="121"/>
      <c r="AI888" s="373">
        <v>5203</v>
      </c>
      <c r="AJ888" s="373">
        <v>5376</v>
      </c>
      <c r="AK888" s="373">
        <v>5543</v>
      </c>
      <c r="AL888" s="342"/>
      <c r="AM888" s="371"/>
      <c r="AN888" s="373"/>
      <c r="AO888" s="292"/>
      <c r="AP888" s="295"/>
      <c r="AQ888" s="264">
        <v>0.40431613822949897</v>
      </c>
      <c r="AR888" s="292">
        <v>0.43452124986410046</v>
      </c>
      <c r="AS888" s="292">
        <v>0.46208427255328127</v>
      </c>
      <c r="AT888" s="292">
        <v>0.48996103264027302</v>
      </c>
      <c r="AU888" s="292"/>
      <c r="AV888" s="295"/>
      <c r="AW888" s="559"/>
      <c r="AX888" s="551"/>
      <c r="AY888" s="166"/>
      <c r="AZ888" s="167"/>
      <c r="BA888" s="296"/>
      <c r="BB888" s="167"/>
    </row>
    <row r="889" spans="1:227" s="2" customFormat="1" ht="18.75" customHeight="1" x14ac:dyDescent="0.4">
      <c r="A889" s="868" t="s">
        <v>698</v>
      </c>
      <c r="B889" s="868" t="s">
        <v>787</v>
      </c>
      <c r="C889" s="365" t="s">
        <v>798</v>
      </c>
      <c r="D889" s="384" t="s">
        <v>804</v>
      </c>
      <c r="E889" s="1291"/>
      <c r="F889" s="219">
        <v>0.78</v>
      </c>
      <c r="G889" s="124"/>
      <c r="H889" s="124" t="s">
        <v>202</v>
      </c>
      <c r="I889" s="124"/>
      <c r="J889" s="124"/>
      <c r="K889" s="252" t="s">
        <v>750</v>
      </c>
      <c r="L889" s="520" t="str">
        <f t="shared" si="322"/>
        <v/>
      </c>
      <c r="M889" s="521" t="str">
        <f t="shared" si="323"/>
        <v/>
      </c>
      <c r="N889" s="504">
        <f t="shared" si="292"/>
        <v>1</v>
      </c>
      <c r="O889" s="254"/>
      <c r="P889" s="534">
        <f t="shared" si="324"/>
        <v>0.90400000000000003</v>
      </c>
      <c r="Q889" s="227" t="s">
        <v>42</v>
      </c>
      <c r="R889" s="254"/>
      <c r="S889" s="305"/>
      <c r="T889" s="306"/>
      <c r="U889" s="90"/>
      <c r="V889" s="254"/>
      <c r="W889" s="254"/>
      <c r="X889" s="254"/>
      <c r="Y889" s="254"/>
      <c r="Z889" s="258">
        <v>20418</v>
      </c>
      <c r="AA889" s="259">
        <f t="shared" si="325"/>
        <v>134.85280916516047</v>
      </c>
      <c r="AB889" s="260"/>
      <c r="AC889" s="260"/>
      <c r="AD889" s="260"/>
      <c r="AE889" s="260"/>
      <c r="AF889" s="260"/>
      <c r="AG889" s="260"/>
      <c r="AH889" s="121"/>
      <c r="AI889" s="373">
        <v>22704</v>
      </c>
      <c r="AJ889" s="373">
        <v>25060</v>
      </c>
      <c r="AK889" s="373">
        <v>27392</v>
      </c>
      <c r="AL889" s="342">
        <v>29940</v>
      </c>
      <c r="AM889" s="371"/>
      <c r="AN889" s="373"/>
      <c r="AO889" s="292"/>
      <c r="AP889" s="295"/>
      <c r="AQ889" s="264">
        <v>0.90400000000000003</v>
      </c>
      <c r="AR889" s="292">
        <v>1.0049999999999999</v>
      </c>
      <c r="AS889" s="292">
        <v>1.1100000000000001</v>
      </c>
      <c r="AT889" s="292">
        <v>1.2130000000000001</v>
      </c>
      <c r="AU889" s="292">
        <v>1.3260000000000001</v>
      </c>
      <c r="AV889" s="295"/>
      <c r="AW889" s="559"/>
      <c r="AX889" s="551"/>
      <c r="AY889" s="166"/>
      <c r="AZ889" s="167"/>
      <c r="BA889" s="296"/>
      <c r="BB889" s="167"/>
    </row>
    <row r="890" spans="1:227" s="2" customFormat="1" ht="18.75" customHeight="1" x14ac:dyDescent="0.4">
      <c r="A890" s="868" t="s">
        <v>698</v>
      </c>
      <c r="B890" s="868" t="s">
        <v>787</v>
      </c>
      <c r="C890" s="365" t="s">
        <v>798</v>
      </c>
      <c r="D890" s="365" t="s">
        <v>805</v>
      </c>
      <c r="E890" s="611"/>
      <c r="F890" s="219"/>
      <c r="G890" s="124"/>
      <c r="H890" s="124"/>
      <c r="I890" s="124"/>
      <c r="J890" s="124"/>
      <c r="K890" s="252" t="s">
        <v>750</v>
      </c>
      <c r="L890" s="520" t="str">
        <f t="shared" si="322"/>
        <v/>
      </c>
      <c r="M890" s="521" t="str">
        <f t="shared" si="323"/>
        <v/>
      </c>
      <c r="N890" s="504">
        <f t="shared" si="292"/>
        <v>1</v>
      </c>
      <c r="O890" s="254"/>
      <c r="P890" s="534">
        <f t="shared" si="324"/>
        <v>7.8213232440000002E-2</v>
      </c>
      <c r="Q890" s="227" t="s">
        <v>42</v>
      </c>
      <c r="R890" s="254"/>
      <c r="S890" s="305"/>
      <c r="T890" s="306"/>
      <c r="U890" s="90"/>
      <c r="V890" s="254"/>
      <c r="W890" s="254"/>
      <c r="X890" s="254"/>
      <c r="Y890" s="254"/>
      <c r="Z890" s="258">
        <v>1432</v>
      </c>
      <c r="AA890" s="259">
        <f t="shared" si="325"/>
        <v>164.36356916755949</v>
      </c>
      <c r="AB890" s="260"/>
      <c r="AC890" s="260"/>
      <c r="AD890" s="260"/>
      <c r="AE890" s="260"/>
      <c r="AF890" s="260"/>
      <c r="AG890" s="260"/>
      <c r="AH890" s="121"/>
      <c r="AI890" s="261"/>
      <c r="AJ890" s="261"/>
      <c r="AK890" s="261"/>
      <c r="AL890" s="342"/>
      <c r="AM890" s="371"/>
      <c r="AN890" s="261"/>
      <c r="AO890" s="252"/>
      <c r="AP890" s="263"/>
      <c r="AQ890" s="264">
        <v>7.8213232440000002E-2</v>
      </c>
      <c r="AR890" s="252">
        <v>8.5909550332500001E-2</v>
      </c>
      <c r="AS890" s="252">
        <v>9.3016245149999982E-2</v>
      </c>
      <c r="AT890" s="252">
        <v>0.10056705839999999</v>
      </c>
      <c r="AU890" s="252"/>
      <c r="AV890" s="263"/>
      <c r="AW890" s="557"/>
      <c r="AX890" s="551"/>
      <c r="AY890" s="166"/>
      <c r="AZ890" s="167"/>
      <c r="BA890" s="296"/>
      <c r="BB890" s="167"/>
    </row>
    <row r="891" spans="1:227" s="2" customFormat="1" ht="18.75" customHeight="1" x14ac:dyDescent="0.4">
      <c r="A891" s="868" t="s">
        <v>1008</v>
      </c>
      <c r="B891" s="868" t="s">
        <v>1052</v>
      </c>
      <c r="C891" s="365" t="s">
        <v>1068</v>
      </c>
      <c r="D891" s="412" t="s">
        <v>1069</v>
      </c>
      <c r="E891" s="413"/>
      <c r="F891" s="219" t="s">
        <v>202</v>
      </c>
      <c r="G891" s="124">
        <v>2.0249999999999999</v>
      </c>
      <c r="H891" s="124"/>
      <c r="I891" s="124"/>
      <c r="J891" s="124"/>
      <c r="K891" s="252">
        <f>IF(ISNUMBER(F891),F891,0)+IF(ISNUMBER(G891),G891,0)+IF(ISNUMBER(H891),H891,0)</f>
        <v>2.0249999999999999</v>
      </c>
      <c r="L891" s="520">
        <f t="shared" si="322"/>
        <v>0</v>
      </c>
      <c r="M891" s="521">
        <f t="shared" si="323"/>
        <v>100</v>
      </c>
      <c r="N891" s="504">
        <f t="shared" si="292"/>
        <v>5</v>
      </c>
      <c r="O891" s="254"/>
      <c r="P891" s="534">
        <f t="shared" si="324"/>
        <v>1.2809999999999999</v>
      </c>
      <c r="Q891" s="227" t="s">
        <v>42</v>
      </c>
      <c r="R891" s="254"/>
      <c r="S891" s="305"/>
      <c r="T891" s="306"/>
      <c r="U891" s="90"/>
      <c r="V891" s="254"/>
      <c r="W891" s="254"/>
      <c r="X891" s="254"/>
      <c r="Y891" s="254"/>
      <c r="Z891" s="258">
        <v>24056</v>
      </c>
      <c r="AA891" s="259">
        <f t="shared" si="325"/>
        <v>154.77584266847674</v>
      </c>
      <c r="AB891" s="260"/>
      <c r="AC891" s="260"/>
      <c r="AD891" s="260"/>
      <c r="AE891" s="260"/>
      <c r="AF891" s="260"/>
      <c r="AG891" s="260"/>
      <c r="AH891" s="121"/>
      <c r="AI891" s="261">
        <v>25522</v>
      </c>
      <c r="AJ891" s="261">
        <v>26761</v>
      </c>
      <c r="AK891" s="261">
        <v>27796</v>
      </c>
      <c r="AL891" s="342">
        <v>28871</v>
      </c>
      <c r="AM891" s="371"/>
      <c r="AN891" s="261"/>
      <c r="AO891" s="252"/>
      <c r="AP891" s="263"/>
      <c r="AQ891" s="264">
        <v>1.2809999999999999</v>
      </c>
      <c r="AR891" s="252">
        <v>1.359</v>
      </c>
      <c r="AS891" s="252">
        <v>1.425</v>
      </c>
      <c r="AT891" s="252">
        <v>1.48</v>
      </c>
      <c r="AU891" s="252">
        <v>1.5369999999999999</v>
      </c>
      <c r="AV891" s="263"/>
      <c r="AW891" s="557">
        <f t="shared" ref="AW891:AW922" si="326">K891-AT891</f>
        <v>0.54499999999999993</v>
      </c>
      <c r="AX891" s="551"/>
      <c r="AY891" s="166"/>
      <c r="AZ891" s="167"/>
      <c r="BA891" s="167"/>
      <c r="BB891" s="167"/>
    </row>
    <row r="892" spans="1:227" s="2" customFormat="1" ht="25.3" customHeight="1" x14ac:dyDescent="0.4">
      <c r="A892" s="868" t="s">
        <v>1008</v>
      </c>
      <c r="B892" s="868" t="s">
        <v>1052</v>
      </c>
      <c r="C892" s="365" t="s">
        <v>1068</v>
      </c>
      <c r="D892" s="412" t="s">
        <v>1070</v>
      </c>
      <c r="E892" s="413"/>
      <c r="F892" s="219" t="s">
        <v>202</v>
      </c>
      <c r="G892" s="124">
        <v>1.843</v>
      </c>
      <c r="H892" s="124"/>
      <c r="I892" s="124"/>
      <c r="J892" s="124"/>
      <c r="K892" s="252">
        <f>IF(ISNUMBER(F892),F892,0)+IF(ISNUMBER(G892),G892,0)+IF(ISNUMBER(H892),H892,0)</f>
        <v>1.843</v>
      </c>
      <c r="L892" s="520">
        <f t="shared" si="322"/>
        <v>0</v>
      </c>
      <c r="M892" s="521">
        <f t="shared" si="323"/>
        <v>100</v>
      </c>
      <c r="N892" s="504">
        <f t="shared" si="292"/>
        <v>5</v>
      </c>
      <c r="O892" s="254"/>
      <c r="P892" s="534">
        <f t="shared" si="324"/>
        <v>0.97699999999999998</v>
      </c>
      <c r="Q892" s="227" t="s">
        <v>42</v>
      </c>
      <c r="R892" s="254"/>
      <c r="S892" s="305"/>
      <c r="T892" s="306"/>
      <c r="U892" s="90"/>
      <c r="V892" s="254"/>
      <c r="W892" s="254"/>
      <c r="X892" s="254"/>
      <c r="Y892" s="254"/>
      <c r="Z892" s="258">
        <v>17512</v>
      </c>
      <c r="AA892" s="259">
        <f t="shared" si="325"/>
        <v>168.96437354894024</v>
      </c>
      <c r="AB892" s="260"/>
      <c r="AC892" s="260"/>
      <c r="AD892" s="260"/>
      <c r="AE892" s="260"/>
      <c r="AF892" s="260"/>
      <c r="AG892" s="260"/>
      <c r="AH892" s="121"/>
      <c r="AI892" s="373">
        <v>19352</v>
      </c>
      <c r="AJ892" s="373">
        <v>21174</v>
      </c>
      <c r="AK892" s="373">
        <v>22962</v>
      </c>
      <c r="AL892" s="342">
        <v>24901</v>
      </c>
      <c r="AM892" s="371"/>
      <c r="AN892" s="373"/>
      <c r="AO892" s="292"/>
      <c r="AP892" s="295"/>
      <c r="AQ892" s="264">
        <v>0.97699999999999998</v>
      </c>
      <c r="AR892" s="292">
        <v>1.08</v>
      </c>
      <c r="AS892" s="292">
        <v>1.181</v>
      </c>
      <c r="AT892" s="292">
        <v>1.2809999999999999</v>
      </c>
      <c r="AU892" s="292">
        <v>1.389</v>
      </c>
      <c r="AV892" s="295"/>
      <c r="AW892" s="559">
        <f t="shared" si="326"/>
        <v>0.56200000000000006</v>
      </c>
      <c r="AX892" s="551"/>
      <c r="AY892" s="166"/>
      <c r="AZ892" s="167"/>
      <c r="BA892" s="296"/>
      <c r="BB892" s="167"/>
    </row>
    <row r="893" spans="1:227" s="2" customFormat="1" ht="18.75" customHeight="1" x14ac:dyDescent="0.4">
      <c r="A893" s="868" t="s">
        <v>393</v>
      </c>
      <c r="B893" s="868" t="s">
        <v>556</v>
      </c>
      <c r="C893" s="881" t="s">
        <v>561</v>
      </c>
      <c r="D893" s="284" t="s">
        <v>562</v>
      </c>
      <c r="E893" s="617"/>
      <c r="F893" s="219"/>
      <c r="G893" s="124"/>
      <c r="H893" s="124"/>
      <c r="I893" s="124"/>
      <c r="J893" s="124"/>
      <c r="K893" s="252">
        <v>0.83376814814814804</v>
      </c>
      <c r="L893" s="520">
        <f t="shared" ref="L893:L898" si="327">IF(K893&gt;0,IF(ISNUMBER(F893),F893,0)/K893*100,"")</f>
        <v>0</v>
      </c>
      <c r="M893" s="521">
        <f t="shared" ref="M893:M898" si="328">IF(K893&gt;0,(IF(ISNUMBER(G893),G893,0)+IF(ISNUMBER(H893),H893,0))/K893*100,"")</f>
        <v>0</v>
      </c>
      <c r="N893" s="504">
        <f t="shared" si="292"/>
        <v>2</v>
      </c>
      <c r="O893" s="1198"/>
      <c r="P893" s="532">
        <v>1.6206818249999997</v>
      </c>
      <c r="Q893" s="227" t="s">
        <v>42</v>
      </c>
      <c r="R893" s="254"/>
      <c r="S893" s="305"/>
      <c r="T893" s="306"/>
      <c r="U893" s="90"/>
      <c r="V893" s="254"/>
      <c r="W893" s="254"/>
      <c r="X893" s="254"/>
      <c r="Y893" s="254"/>
      <c r="Z893" s="258">
        <v>72476.258673193137</v>
      </c>
      <c r="AA893" s="259"/>
      <c r="AB893" s="260"/>
      <c r="AC893" s="260"/>
      <c r="AD893" s="260"/>
      <c r="AE893" s="260"/>
      <c r="AF893" s="260"/>
      <c r="AG893" s="260"/>
      <c r="AH893" s="121"/>
      <c r="AI893" s="90"/>
      <c r="AJ893" s="90"/>
      <c r="AK893" s="90"/>
      <c r="AL893" s="121"/>
      <c r="AM893" s="262"/>
      <c r="AN893" s="252"/>
      <c r="AO893" s="252"/>
      <c r="AP893" s="263"/>
      <c r="AQ893" s="264"/>
      <c r="AR893" s="252"/>
      <c r="AS893" s="252"/>
      <c r="AT893" s="252">
        <v>3.7998301670740178</v>
      </c>
      <c r="AU893" s="252"/>
      <c r="AV893" s="263"/>
      <c r="AW893" s="557">
        <f t="shared" si="326"/>
        <v>-2.9660620189258697</v>
      </c>
      <c r="AX893" s="551"/>
      <c r="AY893" s="166"/>
      <c r="AZ893" s="167"/>
      <c r="BA893" s="167"/>
      <c r="BB893" s="167"/>
    </row>
    <row r="894" spans="1:227" s="2" customFormat="1" ht="18.75" customHeight="1" x14ac:dyDescent="0.4">
      <c r="A894" s="868" t="s">
        <v>393</v>
      </c>
      <c r="B894" s="868" t="s">
        <v>556</v>
      </c>
      <c r="C894" s="881" t="s">
        <v>561</v>
      </c>
      <c r="D894" s="284" t="s">
        <v>563</v>
      </c>
      <c r="E894" s="617"/>
      <c r="F894" s="219"/>
      <c r="G894" s="124"/>
      <c r="H894" s="124"/>
      <c r="I894" s="251"/>
      <c r="J894" s="251"/>
      <c r="K894" s="292">
        <v>0.20235600000000001</v>
      </c>
      <c r="L894" s="520">
        <f t="shared" si="327"/>
        <v>0</v>
      </c>
      <c r="M894" s="521">
        <f t="shared" si="328"/>
        <v>0</v>
      </c>
      <c r="N894" s="504">
        <f t="shared" si="292"/>
        <v>2</v>
      </c>
      <c r="O894" s="1016"/>
      <c r="P894" s="532">
        <v>0.20706932864520727</v>
      </c>
      <c r="Q894" s="227" t="s">
        <v>42</v>
      </c>
      <c r="R894" s="254"/>
      <c r="S894" s="255"/>
      <c r="T894" s="256"/>
      <c r="V894" s="257"/>
      <c r="W894" s="257"/>
      <c r="X894" s="257"/>
      <c r="Y894" s="257"/>
      <c r="Z894" s="258">
        <v>10507.754431189125</v>
      </c>
      <c r="AA894" s="259"/>
      <c r="AB894" s="293"/>
      <c r="AC894" s="293"/>
      <c r="AD894" s="293"/>
      <c r="AE894" s="293"/>
      <c r="AF894" s="293"/>
      <c r="AG894" s="293"/>
      <c r="AH894" s="121"/>
      <c r="AL894" s="121"/>
      <c r="AM894" s="294"/>
      <c r="AN894" s="292"/>
      <c r="AO894" s="292"/>
      <c r="AP894" s="295"/>
      <c r="AQ894" s="264"/>
      <c r="AR894" s="292"/>
      <c r="AS894" s="292"/>
      <c r="AT894" s="292">
        <v>0.40287272110931149</v>
      </c>
      <c r="AU894" s="292"/>
      <c r="AV894" s="295"/>
      <c r="AW894" s="559">
        <f t="shared" si="326"/>
        <v>-0.20051672110931149</v>
      </c>
      <c r="AX894" s="551"/>
      <c r="AY894" s="166"/>
      <c r="AZ894" s="167"/>
      <c r="BA894" s="296"/>
      <c r="BB894" s="296"/>
    </row>
    <row r="895" spans="1:227" s="2" customFormat="1" ht="18.75" customHeight="1" x14ac:dyDescent="0.4">
      <c r="A895" s="868" t="s">
        <v>393</v>
      </c>
      <c r="B895" s="868" t="s">
        <v>556</v>
      </c>
      <c r="C895" s="881" t="s">
        <v>561</v>
      </c>
      <c r="D895" s="284" t="s">
        <v>564</v>
      </c>
      <c r="E895" s="617"/>
      <c r="F895" s="219"/>
      <c r="G895" s="124"/>
      <c r="H895" s="124"/>
      <c r="I895" s="251"/>
      <c r="J895" s="251"/>
      <c r="K895" s="292">
        <v>0.7376785185185184</v>
      </c>
      <c r="L895" s="520">
        <f t="shared" si="327"/>
        <v>0</v>
      </c>
      <c r="M895" s="521">
        <f t="shared" si="328"/>
        <v>0</v>
      </c>
      <c r="N895" s="504">
        <f t="shared" si="292"/>
        <v>3</v>
      </c>
      <c r="O895" s="1016"/>
      <c r="P895" s="532">
        <v>0.47719282000000002</v>
      </c>
      <c r="Q895" s="227" t="s">
        <v>42</v>
      </c>
      <c r="R895" s="254"/>
      <c r="S895" s="255"/>
      <c r="T895" s="256"/>
      <c r="V895" s="257"/>
      <c r="W895" s="257"/>
      <c r="X895" s="257"/>
      <c r="Y895" s="257"/>
      <c r="Z895" s="258">
        <v>26451.848180421242</v>
      </c>
      <c r="AA895" s="259"/>
      <c r="AB895" s="293"/>
      <c r="AC895" s="293"/>
      <c r="AD895" s="293"/>
      <c r="AE895" s="293"/>
      <c r="AF895" s="293"/>
      <c r="AG895" s="293"/>
      <c r="AH895" s="121"/>
      <c r="AL895" s="121"/>
      <c r="AM895" s="294"/>
      <c r="AN895" s="292"/>
      <c r="AO895" s="292"/>
      <c r="AP895" s="295"/>
      <c r="AQ895" s="264"/>
      <c r="AR895" s="292"/>
      <c r="AS895" s="292"/>
      <c r="AT895" s="292">
        <v>1.0121157042569067</v>
      </c>
      <c r="AU895" s="292"/>
      <c r="AV895" s="295"/>
      <c r="AW895" s="559">
        <f t="shared" si="326"/>
        <v>-0.27443718573838827</v>
      </c>
      <c r="AX895" s="551"/>
      <c r="AY895" s="166"/>
      <c r="AZ895" s="167"/>
      <c r="BA895" s="296"/>
      <c r="BB895" s="296"/>
    </row>
    <row r="896" spans="1:227" s="2" customFormat="1" ht="27.75" customHeight="1" x14ac:dyDescent="0.4">
      <c r="A896" s="868" t="s">
        <v>393</v>
      </c>
      <c r="B896" s="868" t="s">
        <v>556</v>
      </c>
      <c r="C896" s="881" t="s">
        <v>561</v>
      </c>
      <c r="D896" s="284" t="s">
        <v>565</v>
      </c>
      <c r="E896" s="617"/>
      <c r="F896" s="219"/>
      <c r="G896" s="124"/>
      <c r="H896" s="124"/>
      <c r="I896" s="251"/>
      <c r="J896" s="251"/>
      <c r="K896" s="292">
        <v>0.7376785185185184</v>
      </c>
      <c r="L896" s="520">
        <f t="shared" si="327"/>
        <v>0</v>
      </c>
      <c r="M896" s="521">
        <f t="shared" si="328"/>
        <v>0</v>
      </c>
      <c r="N896" s="504">
        <f t="shared" si="292"/>
        <v>3</v>
      </c>
      <c r="O896" s="1198"/>
      <c r="P896" s="532">
        <v>0.47719282000000002</v>
      </c>
      <c r="Q896" s="227" t="s">
        <v>42</v>
      </c>
      <c r="R896" s="254"/>
      <c r="S896" s="255"/>
      <c r="T896" s="256"/>
      <c r="V896" s="257"/>
      <c r="W896" s="257"/>
      <c r="X896" s="257"/>
      <c r="Y896" s="257"/>
      <c r="Z896" s="258">
        <v>9686.8662352863776</v>
      </c>
      <c r="AA896" s="259"/>
      <c r="AB896" s="293"/>
      <c r="AC896" s="293"/>
      <c r="AD896" s="293"/>
      <c r="AE896" s="293"/>
      <c r="AF896" s="293"/>
      <c r="AG896" s="293"/>
      <c r="AH896" s="121"/>
      <c r="AL896" s="121"/>
      <c r="AM896" s="294"/>
      <c r="AN896" s="292"/>
      <c r="AO896" s="292"/>
      <c r="AP896" s="295"/>
      <c r="AQ896" s="264"/>
      <c r="AR896" s="292"/>
      <c r="AS896" s="292"/>
      <c r="AT896" s="292">
        <v>0.91419764436413375</v>
      </c>
      <c r="AU896" s="292"/>
      <c r="AV896" s="295"/>
      <c r="AW896" s="559">
        <f t="shared" si="326"/>
        <v>-0.17651912584561535</v>
      </c>
      <c r="AX896" s="551"/>
      <c r="AY896" s="166"/>
      <c r="AZ896" s="167"/>
      <c r="BA896" s="296"/>
      <c r="BB896" s="296"/>
    </row>
    <row r="897" spans="1:227" s="2" customFormat="1" ht="29.05" customHeight="1" x14ac:dyDescent="0.4">
      <c r="A897" s="868" t="s">
        <v>393</v>
      </c>
      <c r="B897" s="868" t="s">
        <v>556</v>
      </c>
      <c r="C897" s="881" t="s">
        <v>561</v>
      </c>
      <c r="D897" s="284" t="s">
        <v>566</v>
      </c>
      <c r="E897" s="617"/>
      <c r="F897" s="219"/>
      <c r="G897" s="124"/>
      <c r="H897" s="124"/>
      <c r="I897" s="251"/>
      <c r="J897" s="251"/>
      <c r="K897" s="292">
        <v>0.25955555555555554</v>
      </c>
      <c r="L897" s="520">
        <f t="shared" si="327"/>
        <v>0</v>
      </c>
      <c r="M897" s="521">
        <f t="shared" si="328"/>
        <v>0</v>
      </c>
      <c r="N897" s="504">
        <f t="shared" si="292"/>
        <v>2</v>
      </c>
      <c r="O897" s="1016"/>
      <c r="P897" s="532">
        <v>0.29275338783446581</v>
      </c>
      <c r="Q897" s="227" t="s">
        <v>42</v>
      </c>
      <c r="R897" s="254"/>
      <c r="S897" s="255"/>
      <c r="T897" s="256"/>
      <c r="V897" s="257"/>
      <c r="W897" s="257"/>
      <c r="X897" s="257"/>
      <c r="Y897" s="257"/>
      <c r="Z897" s="258">
        <v>14791.756815778861</v>
      </c>
      <c r="AA897" s="259"/>
      <c r="AB897" s="293"/>
      <c r="AC897" s="293"/>
      <c r="AD897" s="293"/>
      <c r="AE897" s="293"/>
      <c r="AF897" s="293"/>
      <c r="AG897" s="293"/>
      <c r="AH897" s="121"/>
      <c r="AL897" s="121"/>
      <c r="AM897" s="294"/>
      <c r="AN897" s="292"/>
      <c r="AO897" s="292"/>
      <c r="AP897" s="295"/>
      <c r="AQ897" s="264"/>
      <c r="AR897" s="292"/>
      <c r="AS897" s="292"/>
      <c r="AT897" s="292">
        <v>0.56094907617470924</v>
      </c>
      <c r="AU897" s="292"/>
      <c r="AV897" s="295"/>
      <c r="AW897" s="559">
        <f t="shared" si="326"/>
        <v>-0.3013935206191537</v>
      </c>
      <c r="AX897" s="551"/>
      <c r="AY897" s="166"/>
      <c r="AZ897" s="167"/>
      <c r="BA897" s="296"/>
      <c r="BB897" s="296"/>
    </row>
    <row r="898" spans="1:227" s="2" customFormat="1" ht="18.75" customHeight="1" x14ac:dyDescent="0.4">
      <c r="A898" s="868" t="s">
        <v>393</v>
      </c>
      <c r="B898" s="868" t="s">
        <v>556</v>
      </c>
      <c r="C898" s="881" t="s">
        <v>561</v>
      </c>
      <c r="D898" s="284" t="s">
        <v>567</v>
      </c>
      <c r="E898" s="617"/>
      <c r="F898" s="219"/>
      <c r="G898" s="124"/>
      <c r="H898" s="124"/>
      <c r="I898" s="251"/>
      <c r="J898" s="251"/>
      <c r="K898" s="292">
        <v>8.7599999999999997E-2</v>
      </c>
      <c r="L898" s="520">
        <f t="shared" si="327"/>
        <v>0</v>
      </c>
      <c r="M898" s="521">
        <f t="shared" si="328"/>
        <v>0</v>
      </c>
      <c r="N898" s="504">
        <f t="shared" ref="N898:N961" si="329">IF(OR(K898="",NOT(ISNUMBER(K898))),1,IF(P898=0,1,IF(P898&gt;K898,2,IF(AT898&gt;K898,3,IF(AU898&gt;K898,4,5)))))</f>
        <v>2</v>
      </c>
      <c r="O898" s="1028"/>
      <c r="P898" s="532">
        <v>9.0385768822188128E-2</v>
      </c>
      <c r="Q898" s="227" t="s">
        <v>42</v>
      </c>
      <c r="R898" s="254"/>
      <c r="S898" s="255"/>
      <c r="T898" s="256"/>
      <c r="V898" s="257"/>
      <c r="W898" s="257"/>
      <c r="X898" s="257"/>
      <c r="Y898" s="257"/>
      <c r="Z898" s="258">
        <v>4220.2711429434548</v>
      </c>
      <c r="AA898" s="259"/>
      <c r="AB898" s="293"/>
      <c r="AC898" s="293"/>
      <c r="AD898" s="293"/>
      <c r="AE898" s="293"/>
      <c r="AF898" s="293"/>
      <c r="AG898" s="293"/>
      <c r="AH898" s="121"/>
      <c r="AL898" s="121"/>
      <c r="AM898" s="294"/>
      <c r="AN898" s="292"/>
      <c r="AO898" s="292"/>
      <c r="AP898" s="295"/>
      <c r="AQ898" s="264"/>
      <c r="AR898" s="292"/>
      <c r="AS898" s="292"/>
      <c r="AT898" s="292">
        <v>0.17318950224690846</v>
      </c>
      <c r="AU898" s="292"/>
      <c r="AV898" s="295"/>
      <c r="AW898" s="559">
        <f t="shared" si="326"/>
        <v>-8.5589502246908464E-2</v>
      </c>
      <c r="AX898" s="551"/>
      <c r="AY898" s="166"/>
      <c r="AZ898" s="167"/>
      <c r="BA898" s="296"/>
      <c r="BB898" s="296"/>
    </row>
    <row r="899" spans="1:227" s="2" customFormat="1" ht="18.75" customHeight="1" x14ac:dyDescent="0.4">
      <c r="A899" s="868" t="s">
        <v>865</v>
      </c>
      <c r="B899" s="868" t="s">
        <v>925</v>
      </c>
      <c r="C899" s="365" t="s">
        <v>926</v>
      </c>
      <c r="D899" s="383" t="s">
        <v>927</v>
      </c>
      <c r="E899" s="407"/>
      <c r="F899" s="628">
        <v>0.44500000000000001</v>
      </c>
      <c r="G899" s="636"/>
      <c r="H899" s="638" t="s">
        <v>202</v>
      </c>
      <c r="I899" s="124"/>
      <c r="J899" s="124"/>
      <c r="K899" s="252">
        <f>IF(ISNUMBER(F899),F899,0)+IF(ISNUMBER(G899),G899,0)+IF(ISNUMBER(H899),H899,0)</f>
        <v>0.44500000000000001</v>
      </c>
      <c r="L899" s="520">
        <f>IF(IF(ISNUMBER(K899),K899,0)&gt;0,IF(ISNUMBER(F899),F899,0)/K899*100,"")</f>
        <v>100</v>
      </c>
      <c r="M899" s="521">
        <f>IF(IF(ISNUMBER(K899),K899,0)&gt;0,(IF(ISNUMBER(G899),G899,0)+IF(ISNUMBER(H899),H899,0))/K899*100,"")</f>
        <v>0</v>
      </c>
      <c r="N899" s="504">
        <f t="shared" si="329"/>
        <v>5</v>
      </c>
      <c r="O899" s="254"/>
      <c r="P899" s="534">
        <f>AA899*Z899/1000000000*365</f>
        <v>3.5538825084450866E-2</v>
      </c>
      <c r="Q899" s="227" t="s">
        <v>42</v>
      </c>
      <c r="R899" s="254"/>
      <c r="S899" s="305"/>
      <c r="T899" s="306"/>
      <c r="U899" s="90"/>
      <c r="V899" s="254"/>
      <c r="W899" s="254"/>
      <c r="X899" s="254"/>
      <c r="Y899" s="254"/>
      <c r="Z899" s="258">
        <v>762</v>
      </c>
      <c r="AA899" s="259">
        <v>127.77774811940769</v>
      </c>
      <c r="AB899" s="260"/>
      <c r="AC899" s="260"/>
      <c r="AD899" s="260"/>
      <c r="AE899" s="260"/>
      <c r="AF899" s="260"/>
      <c r="AG899" s="260"/>
      <c r="AH899" s="121"/>
      <c r="AI899" s="373">
        <v>812</v>
      </c>
      <c r="AJ899" s="373">
        <v>851</v>
      </c>
      <c r="AK899" s="373">
        <v>889</v>
      </c>
      <c r="AL899" s="342"/>
      <c r="AM899" s="371"/>
      <c r="AN899" s="373"/>
      <c r="AO899" s="292"/>
      <c r="AP899" s="295"/>
      <c r="AQ899" s="264">
        <v>3.5538825084450859E-2</v>
      </c>
      <c r="AR899" s="292">
        <v>3.9306230707630056E-2</v>
      </c>
      <c r="AS899" s="292">
        <v>4.2698497852109829E-2</v>
      </c>
      <c r="AT899" s="292">
        <v>4.6176711868526017E-2</v>
      </c>
      <c r="AU899" s="292"/>
      <c r="AV899" s="295"/>
      <c r="AW899" s="559">
        <f t="shared" si="326"/>
        <v>0.398823288131474</v>
      </c>
      <c r="AX899" s="551"/>
      <c r="AY899" s="166"/>
      <c r="AZ899" s="167"/>
      <c r="BA899" s="296"/>
      <c r="BB899" s="167"/>
    </row>
    <row r="900" spans="1:227" s="2" customFormat="1" ht="18.75" customHeight="1" x14ac:dyDescent="0.4">
      <c r="A900" s="868" t="s">
        <v>865</v>
      </c>
      <c r="B900" s="868" t="s">
        <v>925</v>
      </c>
      <c r="C900" s="365" t="s">
        <v>926</v>
      </c>
      <c r="D900" s="383" t="s">
        <v>928</v>
      </c>
      <c r="E900" s="407"/>
      <c r="F900" s="628">
        <v>0.72199999999999998</v>
      </c>
      <c r="G900" s="636"/>
      <c r="H900" s="638" t="s">
        <v>202</v>
      </c>
      <c r="I900" s="124"/>
      <c r="J900" s="124"/>
      <c r="K900" s="252">
        <f>IF(ISNUMBER(F900),F900,0)+IF(ISNUMBER(G900),G900,0)+IF(ISNUMBER(H900),H900,0)</f>
        <v>0.72199999999999998</v>
      </c>
      <c r="L900" s="520">
        <f>IF(IF(ISNUMBER(K900),K900,0)&gt;0,IF(ISNUMBER(F900),F900,0)/K900*100,"")</f>
        <v>100</v>
      </c>
      <c r="M900" s="521">
        <f>IF(IF(ISNUMBER(K900),K900,0)&gt;0,(IF(ISNUMBER(G900),G900,0)+IF(ISNUMBER(H900),H900,0))/K900*100,"")</f>
        <v>0</v>
      </c>
      <c r="N900" s="504">
        <f t="shared" si="329"/>
        <v>5</v>
      </c>
      <c r="O900" s="254"/>
      <c r="P900" s="534">
        <f>AA900*Z900/1000000000*365</f>
        <v>0.30903436468056333</v>
      </c>
      <c r="Q900" s="227" t="s">
        <v>42</v>
      </c>
      <c r="R900" s="254"/>
      <c r="S900" s="305"/>
      <c r="T900" s="306"/>
      <c r="U900" s="90"/>
      <c r="V900" s="254"/>
      <c r="W900" s="254"/>
      <c r="X900" s="254"/>
      <c r="Y900" s="254"/>
      <c r="Z900" s="258">
        <v>6352</v>
      </c>
      <c r="AA900" s="259">
        <v>133.29179664287091</v>
      </c>
      <c r="AB900" s="260"/>
      <c r="AC900" s="260"/>
      <c r="AD900" s="260"/>
      <c r="AE900" s="260"/>
      <c r="AF900" s="260"/>
      <c r="AG900" s="260"/>
      <c r="AH900" s="121"/>
      <c r="AI900" s="373">
        <v>6218</v>
      </c>
      <c r="AJ900" s="373">
        <v>6097</v>
      </c>
      <c r="AK900" s="373">
        <v>5989</v>
      </c>
      <c r="AL900" s="342"/>
      <c r="AM900" s="371"/>
      <c r="AN900" s="373"/>
      <c r="AO900" s="292"/>
      <c r="AP900" s="295"/>
      <c r="AQ900" s="264">
        <v>0.30903436468056333</v>
      </c>
      <c r="AR900" s="292">
        <v>0.31350730548676059</v>
      </c>
      <c r="AS900" s="292">
        <v>0.31818490584802817</v>
      </c>
      <c r="AT900" s="292">
        <v>0.32313611035436623</v>
      </c>
      <c r="AU900" s="292"/>
      <c r="AV900" s="295"/>
      <c r="AW900" s="559">
        <f t="shared" si="326"/>
        <v>0.39886388964563374</v>
      </c>
      <c r="AX900" s="551"/>
      <c r="AY900" s="166"/>
      <c r="AZ900" s="167"/>
      <c r="BA900" s="296"/>
      <c r="BB900" s="167"/>
    </row>
    <row r="901" spans="1:227" s="2" customFormat="1" ht="18.75" customHeight="1" x14ac:dyDescent="0.4">
      <c r="A901" s="868" t="s">
        <v>865</v>
      </c>
      <c r="B901" s="868" t="s">
        <v>925</v>
      </c>
      <c r="C901" s="365" t="s">
        <v>926</v>
      </c>
      <c r="D901" s="383" t="s">
        <v>929</v>
      </c>
      <c r="E901" s="407"/>
      <c r="F901" s="628">
        <v>0.56399999999999995</v>
      </c>
      <c r="G901" s="636"/>
      <c r="H901" s="638" t="s">
        <v>202</v>
      </c>
      <c r="I901" s="124"/>
      <c r="J901" s="124"/>
      <c r="K901" s="252">
        <f>IF(ISNUMBER(F901),F901,0)+IF(ISNUMBER(G901),G901,0)+IF(ISNUMBER(H901),H901,0)</f>
        <v>0.56399999999999995</v>
      </c>
      <c r="L901" s="520">
        <f>IF(IF(ISNUMBER(K901),K901,0)&gt;0,IF(ISNUMBER(F901),F901,0)/K901*100,"")</f>
        <v>100</v>
      </c>
      <c r="M901" s="521">
        <f>IF(IF(ISNUMBER(K901),K901,0)&gt;0,(IF(ISNUMBER(G901),G901,0)+IF(ISNUMBER(H901),H901,0))/K901*100,"")</f>
        <v>0</v>
      </c>
      <c r="N901" s="504">
        <f t="shared" si="329"/>
        <v>5</v>
      </c>
      <c r="O901" s="254"/>
      <c r="P901" s="534">
        <f>AA901*Z901/1000000000*365</f>
        <v>0.1891658148928782</v>
      </c>
      <c r="Q901" s="227" t="s">
        <v>42</v>
      </c>
      <c r="R901" s="254"/>
      <c r="S901" s="305"/>
      <c r="T901" s="306"/>
      <c r="U901" s="90"/>
      <c r="V901" s="254"/>
      <c r="W901" s="254"/>
      <c r="X901" s="254"/>
      <c r="Y901" s="254"/>
      <c r="Z901" s="258">
        <v>3622</v>
      </c>
      <c r="AA901" s="259">
        <v>143.08738447151595</v>
      </c>
      <c r="AB901" s="260"/>
      <c r="AC901" s="260"/>
      <c r="AD901" s="260"/>
      <c r="AE901" s="260"/>
      <c r="AF901" s="260"/>
      <c r="AG901" s="260"/>
      <c r="AH901" s="121"/>
      <c r="AI901" s="373">
        <v>3709</v>
      </c>
      <c r="AJ901" s="373">
        <v>3804</v>
      </c>
      <c r="AK901" s="373">
        <v>3903</v>
      </c>
      <c r="AL901" s="342"/>
      <c r="AM901" s="371"/>
      <c r="AN901" s="373"/>
      <c r="AO901" s="292"/>
      <c r="AP901" s="295"/>
      <c r="AQ901" s="264">
        <v>0.1891658148928782</v>
      </c>
      <c r="AR901" s="292">
        <v>0.2002663620767712</v>
      </c>
      <c r="AS901" s="292">
        <v>0.21212060832332102</v>
      </c>
      <c r="AT901" s="292">
        <v>0.2245408597711992</v>
      </c>
      <c r="AU901" s="292"/>
      <c r="AV901" s="295"/>
      <c r="AW901" s="559">
        <f t="shared" si="326"/>
        <v>0.33945914022880075</v>
      </c>
      <c r="AX901" s="551"/>
      <c r="AY901" s="166"/>
      <c r="AZ901" s="167"/>
      <c r="BA901" s="296"/>
      <c r="BB901" s="167"/>
    </row>
    <row r="902" spans="1:227" s="2" customFormat="1" ht="18.75" customHeight="1" x14ac:dyDescent="0.4">
      <c r="A902" s="868" t="s">
        <v>393</v>
      </c>
      <c r="B902" s="868" t="s">
        <v>394</v>
      </c>
      <c r="C902" s="876" t="s">
        <v>407</v>
      </c>
      <c r="D902" s="266" t="s">
        <v>408</v>
      </c>
      <c r="E902" s="1333"/>
      <c r="F902" s="219">
        <v>0.12166666666666666</v>
      </c>
      <c r="G902" s="124"/>
      <c r="H902" s="124"/>
      <c r="I902" s="124"/>
      <c r="J902" s="124"/>
      <c r="K902" s="252">
        <v>0.12166666666666666</v>
      </c>
      <c r="L902" s="520">
        <f t="shared" ref="L902:L932" si="330">IF(K902&gt;0,IF(ISNUMBER(F902),F902,0)/K902*100,"")</f>
        <v>100</v>
      </c>
      <c r="M902" s="521">
        <f t="shared" ref="M902:M932" si="331">IF(K902&gt;0,(IF(ISNUMBER(G902),G902,0)+IF(ISNUMBER(H902),H902,0))/K902*100,"")</f>
        <v>0</v>
      </c>
      <c r="N902" s="504">
        <f t="shared" si="329"/>
        <v>2</v>
      </c>
      <c r="O902" s="692"/>
      <c r="P902" s="532">
        <v>0.14916058299999999</v>
      </c>
      <c r="Q902" s="227" t="s">
        <v>42</v>
      </c>
      <c r="R902" s="254"/>
      <c r="S902" s="305"/>
      <c r="T902" s="306"/>
      <c r="U902" s="90"/>
      <c r="V902" s="254"/>
      <c r="W902" s="254"/>
      <c r="X902" s="254"/>
      <c r="Y902" s="254"/>
      <c r="Z902" s="258">
        <v>4705.26</v>
      </c>
      <c r="AA902" s="259">
        <f>P902*1000000000/365/Z902</f>
        <v>86.851551562899672</v>
      </c>
      <c r="AB902" s="260"/>
      <c r="AC902" s="260"/>
      <c r="AD902" s="260"/>
      <c r="AE902" s="260"/>
      <c r="AF902" s="260"/>
      <c r="AG902" s="260"/>
      <c r="AH902" s="121"/>
      <c r="AI902" s="90"/>
      <c r="AJ902" s="90"/>
      <c r="AK902" s="90"/>
      <c r="AL902" s="121"/>
      <c r="AM902" s="262"/>
      <c r="AN902" s="252"/>
      <c r="AO902" s="252"/>
      <c r="AP902" s="263"/>
      <c r="AQ902" s="264"/>
      <c r="AR902" s="252"/>
      <c r="AS902" s="252"/>
      <c r="AT902" s="252">
        <v>0.25165889236813166</v>
      </c>
      <c r="AU902" s="252"/>
      <c r="AV902" s="263"/>
      <c r="AW902" s="557">
        <f t="shared" si="326"/>
        <v>-0.12999222570146501</v>
      </c>
      <c r="AX902" s="551"/>
      <c r="AY902" s="166"/>
      <c r="AZ902" s="167"/>
      <c r="BA902" s="167"/>
      <c r="BB902" s="167"/>
      <c r="BJ902" s="167"/>
      <c r="BK902" s="167"/>
      <c r="BL902" s="167"/>
      <c r="BM902" s="167"/>
      <c r="BN902" s="167"/>
      <c r="BO902" s="167"/>
      <c r="BP902" s="167"/>
      <c r="BQ902" s="167"/>
      <c r="BR902" s="167"/>
      <c r="BS902" s="167"/>
      <c r="BT902" s="167"/>
      <c r="BU902" s="167"/>
      <c r="BV902" s="167"/>
      <c r="BW902" s="167"/>
      <c r="BX902" s="167"/>
      <c r="BY902" s="167"/>
      <c r="BZ902" s="167"/>
      <c r="CA902" s="167"/>
      <c r="CB902" s="167"/>
      <c r="CC902" s="167"/>
      <c r="CD902" s="167"/>
      <c r="CE902" s="167"/>
      <c r="CF902" s="167"/>
      <c r="CG902" s="167"/>
      <c r="CH902" s="167"/>
      <c r="CI902" s="167"/>
      <c r="CJ902" s="167"/>
      <c r="CK902" s="167"/>
      <c r="CL902" s="167"/>
      <c r="CM902" s="167"/>
      <c r="CN902" s="167"/>
      <c r="CO902" s="167"/>
      <c r="CP902" s="167"/>
      <c r="CQ902" s="167"/>
      <c r="CR902" s="167"/>
      <c r="CS902" s="167"/>
      <c r="CT902" s="167"/>
      <c r="CU902" s="167"/>
      <c r="CV902" s="167"/>
      <c r="CW902" s="167"/>
      <c r="CX902" s="167"/>
      <c r="CY902" s="167"/>
      <c r="CZ902" s="167"/>
      <c r="DA902" s="167"/>
      <c r="DB902" s="167"/>
      <c r="DC902" s="167"/>
      <c r="DD902" s="167"/>
      <c r="DE902" s="167"/>
      <c r="DF902" s="167"/>
      <c r="DG902" s="167"/>
      <c r="DH902" s="167"/>
      <c r="DI902" s="167"/>
      <c r="DJ902" s="167"/>
      <c r="DK902" s="167"/>
      <c r="DL902" s="167"/>
      <c r="DM902" s="167"/>
      <c r="DN902" s="167"/>
      <c r="DO902" s="167"/>
      <c r="DP902" s="167"/>
      <c r="DQ902" s="167"/>
      <c r="DR902" s="167"/>
      <c r="DS902" s="167"/>
      <c r="DT902" s="167"/>
      <c r="DU902" s="167"/>
      <c r="DV902" s="167"/>
      <c r="DW902" s="167"/>
      <c r="DX902" s="167"/>
      <c r="DY902" s="167"/>
      <c r="DZ902" s="167"/>
      <c r="EA902" s="167"/>
      <c r="EB902" s="167"/>
      <c r="EC902" s="167"/>
      <c r="ED902" s="167"/>
      <c r="EE902" s="167"/>
      <c r="EF902" s="167"/>
      <c r="EG902" s="167"/>
      <c r="EH902" s="167"/>
      <c r="EI902" s="167"/>
      <c r="EJ902" s="167"/>
      <c r="EK902" s="167"/>
      <c r="EL902" s="167"/>
      <c r="EM902" s="167"/>
      <c r="EN902" s="167"/>
      <c r="EO902" s="167"/>
      <c r="EP902" s="167"/>
      <c r="EQ902" s="167"/>
      <c r="ER902" s="167"/>
      <c r="ES902" s="167"/>
      <c r="ET902" s="167"/>
      <c r="EU902" s="167"/>
      <c r="EV902" s="167"/>
      <c r="EW902" s="167"/>
      <c r="EX902" s="167"/>
      <c r="EY902" s="167"/>
      <c r="EZ902" s="167"/>
      <c r="FA902" s="167"/>
      <c r="FB902" s="167"/>
      <c r="FC902" s="167"/>
      <c r="FD902" s="167"/>
      <c r="FE902" s="167"/>
      <c r="FF902" s="167"/>
      <c r="FG902" s="167"/>
      <c r="FH902" s="167"/>
      <c r="FI902" s="167"/>
      <c r="FJ902" s="167"/>
      <c r="FK902" s="167"/>
      <c r="FL902" s="167"/>
      <c r="FM902" s="167"/>
      <c r="FN902" s="167"/>
      <c r="FO902" s="167"/>
      <c r="FP902" s="167"/>
      <c r="FQ902" s="167"/>
      <c r="FR902" s="167"/>
      <c r="FS902" s="167"/>
      <c r="FT902" s="167"/>
      <c r="FU902" s="167"/>
      <c r="FV902" s="167"/>
      <c r="FW902" s="167"/>
      <c r="FX902" s="167"/>
      <c r="FY902" s="167"/>
      <c r="FZ902" s="167"/>
      <c r="GA902" s="167"/>
      <c r="GB902" s="167"/>
      <c r="GC902" s="167"/>
      <c r="GD902" s="167"/>
      <c r="GE902" s="167"/>
      <c r="GF902" s="167"/>
      <c r="GG902" s="167"/>
      <c r="GH902" s="167"/>
      <c r="GI902" s="167"/>
      <c r="GJ902" s="167"/>
      <c r="GK902" s="167"/>
      <c r="GL902" s="167"/>
      <c r="GM902" s="167"/>
      <c r="GN902" s="167"/>
      <c r="GO902" s="167"/>
      <c r="GP902" s="167"/>
      <c r="GQ902" s="167"/>
      <c r="GR902" s="167"/>
      <c r="GS902" s="167"/>
      <c r="GT902" s="167"/>
      <c r="GU902" s="167"/>
      <c r="GV902" s="167"/>
      <c r="GW902" s="167"/>
      <c r="GX902" s="167"/>
      <c r="GY902" s="167"/>
      <c r="GZ902" s="167"/>
      <c r="HA902" s="167"/>
      <c r="HB902" s="167"/>
      <c r="HC902" s="167"/>
      <c r="HD902" s="167"/>
      <c r="HE902" s="167"/>
      <c r="HF902" s="167"/>
      <c r="HG902" s="167"/>
      <c r="HH902" s="167"/>
      <c r="HI902" s="167"/>
      <c r="HJ902" s="167"/>
      <c r="HK902" s="167"/>
      <c r="HL902" s="167"/>
      <c r="HM902" s="167"/>
      <c r="HN902" s="167"/>
      <c r="HO902" s="167"/>
      <c r="HP902" s="167"/>
      <c r="HQ902" s="167"/>
      <c r="HR902" s="167"/>
      <c r="HS902" s="167"/>
    </row>
    <row r="903" spans="1:227" s="2" customFormat="1" ht="18.75" customHeight="1" x14ac:dyDescent="0.4">
      <c r="A903" s="868" t="s">
        <v>393</v>
      </c>
      <c r="B903" s="868" t="s">
        <v>394</v>
      </c>
      <c r="C903" s="876" t="s">
        <v>407</v>
      </c>
      <c r="D903" s="266" t="s">
        <v>408</v>
      </c>
      <c r="E903" s="1333"/>
      <c r="F903" s="219"/>
      <c r="G903" s="124"/>
      <c r="H903" s="124">
        <f>K903</f>
        <v>0.62260056980056977</v>
      </c>
      <c r="I903" s="251"/>
      <c r="J903" s="251"/>
      <c r="K903" s="252">
        <v>0.62260056980056977</v>
      </c>
      <c r="L903" s="520">
        <f t="shared" si="330"/>
        <v>0</v>
      </c>
      <c r="M903" s="521">
        <f t="shared" si="331"/>
        <v>100</v>
      </c>
      <c r="N903" s="504">
        <f t="shared" si="329"/>
        <v>2</v>
      </c>
      <c r="O903" s="692"/>
      <c r="P903" s="532">
        <v>0.69451987500000001</v>
      </c>
      <c r="Q903" s="227" t="s">
        <v>42</v>
      </c>
      <c r="R903" s="254"/>
      <c r="S903" s="255"/>
      <c r="T903" s="256"/>
      <c r="V903" s="257"/>
      <c r="W903" s="257"/>
      <c r="X903" s="257"/>
      <c r="Y903" s="257"/>
      <c r="Z903" s="258">
        <v>27152.19</v>
      </c>
      <c r="AA903" s="259">
        <f>P903*1000000000/365/Z903</f>
        <v>70.07884734462273</v>
      </c>
      <c r="AB903" s="260"/>
      <c r="AC903" s="260"/>
      <c r="AD903" s="260"/>
      <c r="AE903" s="260"/>
      <c r="AF903" s="260"/>
      <c r="AG903" s="260"/>
      <c r="AH903" s="121"/>
      <c r="AI903" s="90"/>
      <c r="AJ903" s="90"/>
      <c r="AK903" s="90"/>
      <c r="AL903" s="121"/>
      <c r="AM903" s="262"/>
      <c r="AN903" s="252"/>
      <c r="AO903" s="252"/>
      <c r="AP903" s="263"/>
      <c r="AQ903" s="264"/>
      <c r="AR903" s="252"/>
      <c r="AS903" s="252"/>
      <c r="AT903" s="252">
        <v>1.6107004965506633</v>
      </c>
      <c r="AU903" s="252"/>
      <c r="AV903" s="263"/>
      <c r="AW903" s="557">
        <f t="shared" si="326"/>
        <v>-0.9880999267500935</v>
      </c>
      <c r="AX903" s="551"/>
      <c r="AY903" s="166"/>
      <c r="AZ903" s="167"/>
      <c r="BA903" s="167"/>
      <c r="BB903" s="167"/>
      <c r="BJ903" s="167"/>
      <c r="BK903" s="167"/>
      <c r="BL903" s="167"/>
      <c r="BM903" s="167"/>
      <c r="BN903" s="167"/>
      <c r="BO903" s="167"/>
      <c r="BP903" s="167"/>
      <c r="BQ903" s="167"/>
      <c r="BR903" s="167"/>
      <c r="BS903" s="167"/>
      <c r="BT903" s="167"/>
      <c r="BU903" s="167"/>
      <c r="BV903" s="167"/>
      <c r="BW903" s="167"/>
      <c r="BX903" s="167"/>
      <c r="BY903" s="167"/>
      <c r="BZ903" s="167"/>
      <c r="CA903" s="167"/>
      <c r="CB903" s="167"/>
      <c r="CC903" s="167"/>
      <c r="CD903" s="167"/>
      <c r="CE903" s="167"/>
      <c r="CF903" s="167"/>
      <c r="CG903" s="167"/>
      <c r="CH903" s="167"/>
      <c r="CI903" s="167"/>
      <c r="CJ903" s="167"/>
      <c r="CK903" s="167"/>
      <c r="CL903" s="167"/>
      <c r="CM903" s="167"/>
      <c r="CN903" s="167"/>
      <c r="CO903" s="167"/>
      <c r="CP903" s="167"/>
      <c r="CQ903" s="167"/>
      <c r="CR903" s="167"/>
      <c r="CS903" s="167"/>
      <c r="CT903" s="167"/>
      <c r="CU903" s="167"/>
      <c r="CV903" s="167"/>
      <c r="CW903" s="167"/>
      <c r="CX903" s="167"/>
      <c r="CY903" s="167"/>
      <c r="CZ903" s="167"/>
      <c r="DA903" s="167"/>
      <c r="DB903" s="167"/>
      <c r="DC903" s="167"/>
      <c r="DD903" s="167"/>
      <c r="DE903" s="167"/>
      <c r="DF903" s="167"/>
      <c r="DG903" s="167"/>
      <c r="DH903" s="167"/>
      <c r="DI903" s="167"/>
      <c r="DJ903" s="167"/>
      <c r="DK903" s="167"/>
      <c r="DL903" s="167"/>
      <c r="DM903" s="167"/>
      <c r="DN903" s="167"/>
      <c r="DO903" s="167"/>
      <c r="DP903" s="167"/>
      <c r="DQ903" s="167"/>
      <c r="DR903" s="167"/>
      <c r="DS903" s="167"/>
      <c r="DT903" s="167"/>
      <c r="DU903" s="167"/>
      <c r="DV903" s="167"/>
      <c r="DW903" s="167"/>
      <c r="DX903" s="167"/>
      <c r="DY903" s="167"/>
      <c r="DZ903" s="167"/>
      <c r="EA903" s="167"/>
      <c r="EB903" s="167"/>
      <c r="EC903" s="167"/>
      <c r="ED903" s="167"/>
      <c r="EE903" s="167"/>
      <c r="EF903" s="167"/>
      <c r="EG903" s="167"/>
      <c r="EH903" s="167"/>
      <c r="EI903" s="167"/>
      <c r="EJ903" s="167"/>
      <c r="EK903" s="167"/>
      <c r="EL903" s="167"/>
      <c r="EM903" s="167"/>
      <c r="EN903" s="167"/>
      <c r="EO903" s="167"/>
      <c r="EP903" s="167"/>
      <c r="EQ903" s="167"/>
      <c r="ER903" s="167"/>
      <c r="ES903" s="167"/>
      <c r="ET903" s="167"/>
      <c r="EU903" s="167"/>
      <c r="EV903" s="167"/>
      <c r="EW903" s="167"/>
      <c r="EX903" s="167"/>
      <c r="EY903" s="167"/>
      <c r="EZ903" s="167"/>
      <c r="FA903" s="167"/>
      <c r="FB903" s="167"/>
      <c r="FC903" s="167"/>
      <c r="FD903" s="167"/>
      <c r="FE903" s="167"/>
      <c r="FF903" s="167"/>
      <c r="FG903" s="167"/>
      <c r="FH903" s="167"/>
      <c r="FI903" s="167"/>
      <c r="FJ903" s="167"/>
      <c r="FK903" s="167"/>
      <c r="FL903" s="167"/>
      <c r="FM903" s="167"/>
      <c r="FN903" s="167"/>
      <c r="FO903" s="167"/>
      <c r="FP903" s="167"/>
      <c r="FQ903" s="167"/>
      <c r="FR903" s="167"/>
      <c r="FS903" s="167"/>
      <c r="FT903" s="167"/>
      <c r="FU903" s="167"/>
      <c r="FV903" s="167"/>
      <c r="FW903" s="167"/>
      <c r="FX903" s="167"/>
      <c r="FY903" s="167"/>
      <c r="FZ903" s="167"/>
      <c r="GA903" s="167"/>
      <c r="GB903" s="167"/>
      <c r="GC903" s="167"/>
      <c r="GD903" s="167"/>
      <c r="GE903" s="167"/>
      <c r="GF903" s="167"/>
      <c r="GG903" s="167"/>
      <c r="GH903" s="167"/>
      <c r="GI903" s="167"/>
      <c r="GJ903" s="167"/>
      <c r="GK903" s="167"/>
      <c r="GL903" s="167"/>
      <c r="GM903" s="167"/>
      <c r="GN903" s="167"/>
      <c r="GO903" s="167"/>
      <c r="GP903" s="167"/>
      <c r="GQ903" s="167"/>
      <c r="GR903" s="167"/>
      <c r="GS903" s="167"/>
      <c r="GT903" s="167"/>
      <c r="GU903" s="167"/>
      <c r="GV903" s="167"/>
      <c r="GW903" s="167"/>
      <c r="GX903" s="167"/>
      <c r="GY903" s="167"/>
      <c r="GZ903" s="167"/>
      <c r="HA903" s="167"/>
      <c r="HB903" s="167"/>
      <c r="HC903" s="167"/>
      <c r="HD903" s="167"/>
      <c r="HE903" s="167"/>
      <c r="HF903" s="167"/>
      <c r="HG903" s="167"/>
      <c r="HH903" s="167"/>
      <c r="HI903" s="167"/>
      <c r="HJ903" s="167"/>
      <c r="HK903" s="167"/>
      <c r="HL903" s="167"/>
      <c r="HM903" s="167"/>
      <c r="HN903" s="167"/>
      <c r="HO903" s="167"/>
      <c r="HP903" s="167"/>
      <c r="HQ903" s="167"/>
      <c r="HR903" s="167"/>
      <c r="HS903" s="167"/>
    </row>
    <row r="904" spans="1:227" s="2" customFormat="1" ht="24" customHeight="1" x14ac:dyDescent="0.4">
      <c r="A904" s="868" t="s">
        <v>393</v>
      </c>
      <c r="B904" s="868" t="s">
        <v>394</v>
      </c>
      <c r="C904" s="876" t="s">
        <v>407</v>
      </c>
      <c r="D904" s="266" t="s">
        <v>408</v>
      </c>
      <c r="E904" s="1333"/>
      <c r="F904" s="219"/>
      <c r="G904" s="124"/>
      <c r="H904" s="124">
        <f>K904</f>
        <v>0.12166666666666666</v>
      </c>
      <c r="I904" s="251"/>
      <c r="J904" s="251"/>
      <c r="K904" s="252">
        <v>0.12166666666666666</v>
      </c>
      <c r="L904" s="520">
        <f t="shared" si="330"/>
        <v>0</v>
      </c>
      <c r="M904" s="521">
        <f t="shared" si="331"/>
        <v>100</v>
      </c>
      <c r="N904" s="504">
        <f t="shared" si="329"/>
        <v>2</v>
      </c>
      <c r="O904" s="692"/>
      <c r="P904" s="532">
        <v>0.15161229843749999</v>
      </c>
      <c r="Q904" s="227" t="s">
        <v>42</v>
      </c>
      <c r="R904" s="254"/>
      <c r="S904" s="255"/>
      <c r="T904" s="256"/>
      <c r="V904" s="257"/>
      <c r="W904" s="257"/>
      <c r="X904" s="257"/>
      <c r="Y904" s="257"/>
      <c r="Z904" s="258">
        <v>4423.5885061173776</v>
      </c>
      <c r="AA904" s="259">
        <f>P904*1000000000/365/Z904</f>
        <v>93.900271132433829</v>
      </c>
      <c r="AB904" s="260"/>
      <c r="AC904" s="260"/>
      <c r="AD904" s="260"/>
      <c r="AE904" s="260"/>
      <c r="AF904" s="260"/>
      <c r="AG904" s="260"/>
      <c r="AH904" s="121"/>
      <c r="AI904" s="90"/>
      <c r="AJ904" s="90"/>
      <c r="AK904" s="90"/>
      <c r="AL904" s="121"/>
      <c r="AM904" s="262"/>
      <c r="AN904" s="252"/>
      <c r="AO904" s="252"/>
      <c r="AP904" s="263"/>
      <c r="AQ904" s="264"/>
      <c r="AR904" s="252"/>
      <c r="AS904" s="252"/>
      <c r="AT904" s="252">
        <v>0.33161737252233742</v>
      </c>
      <c r="AU904" s="252"/>
      <c r="AV904" s="263"/>
      <c r="AW904" s="557">
        <f t="shared" si="326"/>
        <v>-0.20995070585567077</v>
      </c>
      <c r="AX904" s="551"/>
      <c r="AY904" s="166"/>
      <c r="AZ904" s="167"/>
      <c r="BA904" s="167"/>
      <c r="BB904" s="167"/>
      <c r="BJ904" s="167"/>
      <c r="BK904" s="167"/>
      <c r="BL904" s="167"/>
      <c r="BM904" s="167"/>
      <c r="BN904" s="167"/>
      <c r="BO904" s="167"/>
      <c r="BP904" s="167"/>
      <c r="BQ904" s="167"/>
      <c r="BR904" s="167"/>
      <c r="BS904" s="167"/>
      <c r="BT904" s="167"/>
      <c r="BU904" s="167"/>
      <c r="BV904" s="167"/>
      <c r="BW904" s="167"/>
      <c r="BX904" s="167"/>
      <c r="BY904" s="167"/>
      <c r="BZ904" s="167"/>
      <c r="CA904" s="167"/>
      <c r="CB904" s="167"/>
      <c r="CC904" s="167"/>
      <c r="CD904" s="167"/>
      <c r="CE904" s="167"/>
      <c r="CF904" s="167"/>
      <c r="CG904" s="167"/>
      <c r="CH904" s="167"/>
      <c r="CI904" s="167"/>
      <c r="CJ904" s="167"/>
      <c r="CK904" s="167"/>
      <c r="CL904" s="167"/>
      <c r="CM904" s="167"/>
      <c r="CN904" s="167"/>
      <c r="CO904" s="167"/>
      <c r="CP904" s="167"/>
      <c r="CQ904" s="167"/>
      <c r="CR904" s="167"/>
      <c r="CS904" s="167"/>
      <c r="CT904" s="167"/>
      <c r="CU904" s="167"/>
      <c r="CV904" s="167"/>
      <c r="CW904" s="167"/>
      <c r="CX904" s="167"/>
      <c r="CY904" s="167"/>
      <c r="CZ904" s="167"/>
      <c r="DA904" s="167"/>
      <c r="DB904" s="167"/>
      <c r="DC904" s="167"/>
      <c r="DD904" s="167"/>
      <c r="DE904" s="167"/>
      <c r="DF904" s="167"/>
      <c r="DG904" s="167"/>
      <c r="DH904" s="167"/>
      <c r="DI904" s="167"/>
      <c r="DJ904" s="167"/>
      <c r="DK904" s="167"/>
      <c r="DL904" s="167"/>
      <c r="DM904" s="167"/>
      <c r="DN904" s="167"/>
      <c r="DO904" s="167"/>
      <c r="DP904" s="167"/>
      <c r="DQ904" s="167"/>
      <c r="DR904" s="167"/>
      <c r="DS904" s="167"/>
      <c r="DT904" s="167"/>
      <c r="DU904" s="167"/>
      <c r="DV904" s="167"/>
      <c r="DW904" s="167"/>
      <c r="DX904" s="167"/>
      <c r="DY904" s="167"/>
      <c r="DZ904" s="167"/>
      <c r="EA904" s="167"/>
      <c r="EB904" s="167"/>
      <c r="EC904" s="167"/>
      <c r="ED904" s="167"/>
      <c r="EE904" s="167"/>
      <c r="EF904" s="167"/>
      <c r="EG904" s="167"/>
      <c r="EH904" s="167"/>
      <c r="EI904" s="167"/>
      <c r="EJ904" s="167"/>
      <c r="EK904" s="167"/>
      <c r="EL904" s="167"/>
      <c r="EM904" s="167"/>
      <c r="EN904" s="167"/>
      <c r="EO904" s="167"/>
      <c r="EP904" s="167"/>
      <c r="EQ904" s="167"/>
      <c r="ER904" s="167"/>
      <c r="ES904" s="167"/>
      <c r="ET904" s="167"/>
      <c r="EU904" s="167"/>
      <c r="EV904" s="167"/>
      <c r="EW904" s="167"/>
      <c r="EX904" s="167"/>
      <c r="EY904" s="167"/>
      <c r="EZ904" s="167"/>
      <c r="FA904" s="167"/>
      <c r="FB904" s="167"/>
      <c r="FC904" s="167"/>
      <c r="FD904" s="167"/>
      <c r="FE904" s="167"/>
      <c r="FF904" s="167"/>
      <c r="FG904" s="167"/>
      <c r="FH904" s="167"/>
      <c r="FI904" s="167"/>
      <c r="FJ904" s="167"/>
      <c r="FK904" s="167"/>
      <c r="FL904" s="167"/>
      <c r="FM904" s="167"/>
      <c r="FN904" s="167"/>
      <c r="FO904" s="167"/>
      <c r="FP904" s="167"/>
      <c r="FQ904" s="167"/>
      <c r="FR904" s="167"/>
      <c r="FS904" s="167"/>
      <c r="FT904" s="167"/>
      <c r="FU904" s="167"/>
      <c r="FV904" s="167"/>
      <c r="FW904" s="167"/>
      <c r="FX904" s="167"/>
      <c r="FY904" s="167"/>
      <c r="FZ904" s="167"/>
      <c r="GA904" s="167"/>
      <c r="GB904" s="167"/>
      <c r="GC904" s="167"/>
      <c r="GD904" s="167"/>
      <c r="GE904" s="167"/>
      <c r="GF904" s="167"/>
      <c r="GG904" s="167"/>
      <c r="GH904" s="167"/>
      <c r="GI904" s="167"/>
      <c r="GJ904" s="167"/>
      <c r="GK904" s="167"/>
      <c r="GL904" s="167"/>
      <c r="GM904" s="167"/>
      <c r="GN904" s="167"/>
      <c r="GO904" s="167"/>
      <c r="GP904" s="167"/>
      <c r="GQ904" s="167"/>
      <c r="GR904" s="167"/>
      <c r="GS904" s="167"/>
      <c r="GT904" s="167"/>
      <c r="GU904" s="167"/>
      <c r="GV904" s="167"/>
      <c r="GW904" s="167"/>
      <c r="GX904" s="167"/>
      <c r="GY904" s="167"/>
      <c r="GZ904" s="167"/>
      <c r="HA904" s="167"/>
      <c r="HB904" s="167"/>
      <c r="HC904" s="167"/>
      <c r="HD904" s="167"/>
      <c r="HE904" s="167"/>
      <c r="HF904" s="167"/>
      <c r="HG904" s="167"/>
      <c r="HH904" s="167"/>
      <c r="HI904" s="167"/>
      <c r="HJ904" s="167"/>
      <c r="HK904" s="167"/>
      <c r="HL904" s="167"/>
      <c r="HM904" s="167"/>
      <c r="HN904" s="167"/>
      <c r="HO904" s="167"/>
      <c r="HP904" s="167"/>
      <c r="HQ904" s="167"/>
      <c r="HR904" s="167"/>
      <c r="HS904" s="167"/>
    </row>
    <row r="905" spans="1:227" s="2" customFormat="1" ht="18.75" customHeight="1" x14ac:dyDescent="0.4">
      <c r="A905" s="868" t="s">
        <v>393</v>
      </c>
      <c r="B905" s="868" t="s">
        <v>394</v>
      </c>
      <c r="C905" s="876" t="s">
        <v>407</v>
      </c>
      <c r="D905" s="266" t="s">
        <v>408</v>
      </c>
      <c r="E905" s="1333"/>
      <c r="F905" s="219"/>
      <c r="G905" s="124"/>
      <c r="H905" s="124">
        <f>K905</f>
        <v>6.4240000000000004</v>
      </c>
      <c r="I905" s="251"/>
      <c r="J905" s="251"/>
      <c r="K905" s="252">
        <v>6.4240000000000004</v>
      </c>
      <c r="L905" s="520">
        <f t="shared" si="330"/>
        <v>0</v>
      </c>
      <c r="M905" s="521">
        <f t="shared" si="331"/>
        <v>100</v>
      </c>
      <c r="N905" s="504">
        <f t="shared" si="329"/>
        <v>2</v>
      </c>
      <c r="O905" s="692"/>
      <c r="P905" s="532">
        <v>8.4072933437735866</v>
      </c>
      <c r="Q905" s="227" t="s">
        <v>42</v>
      </c>
      <c r="R905" s="254"/>
      <c r="S905" s="255"/>
      <c r="T905" s="256"/>
      <c r="V905" s="257"/>
      <c r="W905" s="257"/>
      <c r="X905" s="257"/>
      <c r="Y905" s="257"/>
      <c r="Z905" s="258">
        <v>94168</v>
      </c>
      <c r="AA905" s="259">
        <f>P905*1000000000/365/Z905</f>
        <v>244.60199211940613</v>
      </c>
      <c r="AB905" s="260"/>
      <c r="AC905" s="260"/>
      <c r="AD905" s="260"/>
      <c r="AE905" s="260"/>
      <c r="AF905" s="260"/>
      <c r="AG905" s="260"/>
      <c r="AH905" s="121"/>
      <c r="AI905" s="90"/>
      <c r="AJ905" s="90"/>
      <c r="AK905" s="90"/>
      <c r="AL905" s="121"/>
      <c r="AM905" s="262"/>
      <c r="AN905" s="252"/>
      <c r="AO905" s="252"/>
      <c r="AP905" s="263"/>
      <c r="AQ905" s="264"/>
      <c r="AR905" s="252"/>
      <c r="AS905" s="252"/>
      <c r="AT905" s="252">
        <v>18.244973575047378</v>
      </c>
      <c r="AU905" s="252"/>
      <c r="AV905" s="263"/>
      <c r="AW905" s="557">
        <f t="shared" si="326"/>
        <v>-11.820973575047379</v>
      </c>
      <c r="AX905" s="551"/>
      <c r="AY905" s="166"/>
      <c r="AZ905" s="167"/>
      <c r="BA905" s="167"/>
      <c r="BB905" s="167"/>
      <c r="BJ905" s="167"/>
      <c r="BK905" s="167"/>
      <c r="BL905" s="167"/>
      <c r="BM905" s="167"/>
      <c r="BN905" s="167"/>
      <c r="BO905" s="167"/>
      <c r="BP905" s="167"/>
      <c r="BQ905" s="167"/>
      <c r="BR905" s="167"/>
      <c r="BS905" s="167"/>
      <c r="BT905" s="167"/>
      <c r="BU905" s="167"/>
      <c r="BV905" s="167"/>
      <c r="BW905" s="167"/>
      <c r="BX905" s="167"/>
      <c r="BY905" s="167"/>
      <c r="BZ905" s="167"/>
      <c r="CA905" s="167"/>
      <c r="CB905" s="167"/>
      <c r="CC905" s="167"/>
      <c r="CD905" s="167"/>
      <c r="CE905" s="167"/>
      <c r="CF905" s="167"/>
      <c r="CG905" s="167"/>
      <c r="CH905" s="167"/>
      <c r="CI905" s="167"/>
      <c r="CJ905" s="167"/>
      <c r="CK905" s="167"/>
      <c r="CL905" s="167"/>
      <c r="CM905" s="167"/>
      <c r="CN905" s="167"/>
      <c r="CO905" s="167"/>
      <c r="CP905" s="167"/>
      <c r="CQ905" s="167"/>
      <c r="CR905" s="167"/>
      <c r="CS905" s="167"/>
      <c r="CT905" s="167"/>
      <c r="CU905" s="167"/>
      <c r="CV905" s="167"/>
      <c r="CW905" s="167"/>
      <c r="CX905" s="167"/>
      <c r="CY905" s="167"/>
      <c r="CZ905" s="167"/>
      <c r="DA905" s="167"/>
      <c r="DB905" s="167"/>
      <c r="DC905" s="167"/>
      <c r="DD905" s="167"/>
      <c r="DE905" s="167"/>
      <c r="DF905" s="167"/>
      <c r="DG905" s="167"/>
      <c r="DH905" s="167"/>
      <c r="DI905" s="167"/>
      <c r="DJ905" s="167"/>
      <c r="DK905" s="167"/>
      <c r="DL905" s="167"/>
      <c r="DM905" s="167"/>
      <c r="DN905" s="167"/>
      <c r="DO905" s="167"/>
      <c r="DP905" s="167"/>
      <c r="DQ905" s="167"/>
      <c r="DR905" s="167"/>
      <c r="DS905" s="167"/>
      <c r="DT905" s="167"/>
      <c r="DU905" s="167"/>
      <c r="DV905" s="167"/>
      <c r="DW905" s="167"/>
      <c r="DX905" s="167"/>
      <c r="DY905" s="167"/>
      <c r="DZ905" s="167"/>
      <c r="EA905" s="167"/>
      <c r="EB905" s="167"/>
      <c r="EC905" s="167"/>
      <c r="ED905" s="167"/>
      <c r="EE905" s="167"/>
      <c r="EF905" s="167"/>
      <c r="EG905" s="167"/>
      <c r="EH905" s="167"/>
      <c r="EI905" s="167"/>
      <c r="EJ905" s="167"/>
      <c r="EK905" s="167"/>
      <c r="EL905" s="167"/>
      <c r="EM905" s="167"/>
      <c r="EN905" s="167"/>
      <c r="EO905" s="167"/>
      <c r="EP905" s="167"/>
      <c r="EQ905" s="167"/>
      <c r="ER905" s="167"/>
      <c r="ES905" s="167"/>
      <c r="ET905" s="167"/>
      <c r="EU905" s="167"/>
      <c r="EV905" s="167"/>
      <c r="EW905" s="167"/>
      <c r="EX905" s="167"/>
      <c r="EY905" s="167"/>
      <c r="EZ905" s="167"/>
      <c r="FA905" s="167"/>
      <c r="FB905" s="167"/>
      <c r="FC905" s="167"/>
      <c r="FD905" s="167"/>
      <c r="FE905" s="167"/>
      <c r="FF905" s="167"/>
      <c r="FG905" s="167"/>
      <c r="FH905" s="167"/>
      <c r="FI905" s="167"/>
      <c r="FJ905" s="167"/>
      <c r="FK905" s="167"/>
      <c r="FL905" s="167"/>
      <c r="FM905" s="167"/>
      <c r="FN905" s="167"/>
      <c r="FO905" s="167"/>
      <c r="FP905" s="167"/>
      <c r="FQ905" s="167"/>
      <c r="FR905" s="167"/>
      <c r="FS905" s="167"/>
      <c r="FT905" s="167"/>
      <c r="FU905" s="167"/>
      <c r="FV905" s="167"/>
      <c r="FW905" s="167"/>
      <c r="FX905" s="167"/>
      <c r="FY905" s="167"/>
      <c r="FZ905" s="167"/>
      <c r="GA905" s="167"/>
      <c r="GB905" s="167"/>
      <c r="GC905" s="167"/>
      <c r="GD905" s="167"/>
      <c r="GE905" s="167"/>
      <c r="GF905" s="167"/>
      <c r="GG905" s="167"/>
      <c r="GH905" s="167"/>
      <c r="GI905" s="167"/>
      <c r="GJ905" s="167"/>
      <c r="GK905" s="167"/>
      <c r="GL905" s="167"/>
      <c r="GM905" s="167"/>
      <c r="GN905" s="167"/>
      <c r="GO905" s="167"/>
      <c r="GP905" s="167"/>
      <c r="GQ905" s="167"/>
      <c r="GR905" s="167"/>
      <c r="GS905" s="167"/>
      <c r="GT905" s="167"/>
      <c r="GU905" s="167"/>
      <c r="GV905" s="167"/>
      <c r="GW905" s="167"/>
      <c r="GX905" s="167"/>
      <c r="GY905" s="167"/>
      <c r="GZ905" s="167"/>
      <c r="HA905" s="167"/>
      <c r="HB905" s="167"/>
      <c r="HC905" s="167"/>
      <c r="HD905" s="167"/>
      <c r="HE905" s="167"/>
      <c r="HF905" s="167"/>
      <c r="HG905" s="167"/>
      <c r="HH905" s="167"/>
      <c r="HI905" s="167"/>
      <c r="HJ905" s="167"/>
      <c r="HK905" s="167"/>
      <c r="HL905" s="167"/>
      <c r="HM905" s="167"/>
      <c r="HN905" s="167"/>
      <c r="HO905" s="167"/>
      <c r="HP905" s="167"/>
      <c r="HQ905" s="167"/>
      <c r="HR905" s="167"/>
      <c r="HS905" s="167"/>
    </row>
    <row r="906" spans="1:227" s="2" customFormat="1" ht="18.75" customHeight="1" x14ac:dyDescent="0.4">
      <c r="A906" s="868" t="s">
        <v>393</v>
      </c>
      <c r="B906" s="868" t="s">
        <v>394</v>
      </c>
      <c r="C906" s="876" t="s">
        <v>407</v>
      </c>
      <c r="D906" s="269" t="s">
        <v>409</v>
      </c>
      <c r="E906" s="1333"/>
      <c r="F906" s="219"/>
      <c r="G906" s="124"/>
      <c r="H906" s="124">
        <f>K906</f>
        <v>0.19777384615384616</v>
      </c>
      <c r="I906" s="124"/>
      <c r="J906" s="124"/>
      <c r="K906" s="252">
        <v>0.19777384615384616</v>
      </c>
      <c r="L906" s="520">
        <f t="shared" si="330"/>
        <v>0</v>
      </c>
      <c r="M906" s="521">
        <f t="shared" si="331"/>
        <v>100</v>
      </c>
      <c r="N906" s="504">
        <f t="shared" si="329"/>
        <v>3</v>
      </c>
      <c r="O906" s="1022"/>
      <c r="P906" s="532">
        <v>0.17015509875000001</v>
      </c>
      <c r="Q906" s="227" t="s">
        <v>42</v>
      </c>
      <c r="R906" s="254"/>
      <c r="S906" s="305"/>
      <c r="T906" s="306"/>
      <c r="U906" s="90"/>
      <c r="V906" s="254"/>
      <c r="W906" s="254"/>
      <c r="X906" s="254"/>
      <c r="Y906" s="254"/>
      <c r="Z906" s="258">
        <v>5759.7749999999996</v>
      </c>
      <c r="AA906" s="259">
        <f>P906*1000000000/365/Z906</f>
        <v>80.936903392880112</v>
      </c>
      <c r="AB906" s="260"/>
      <c r="AC906" s="260"/>
      <c r="AD906" s="260"/>
      <c r="AE906" s="260"/>
      <c r="AF906" s="260"/>
      <c r="AG906" s="260"/>
      <c r="AH906" s="121"/>
      <c r="AI906" s="90"/>
      <c r="AJ906" s="90"/>
      <c r="AK906" s="90"/>
      <c r="AL906" s="121"/>
      <c r="AM906" s="262"/>
      <c r="AN906" s="252"/>
      <c r="AO906" s="252"/>
      <c r="AP906" s="263"/>
      <c r="AQ906" s="264"/>
      <c r="AR906" s="252"/>
      <c r="AS906" s="252"/>
      <c r="AT906" s="252">
        <v>0.40087877136159095</v>
      </c>
      <c r="AU906" s="252"/>
      <c r="AV906" s="263"/>
      <c r="AW906" s="557">
        <f t="shared" si="326"/>
        <v>-0.20310492520774479</v>
      </c>
      <c r="AX906" s="551"/>
      <c r="AY906" s="166"/>
      <c r="AZ906" s="167"/>
      <c r="BA906" s="167"/>
      <c r="BB906" s="167"/>
      <c r="BJ906" s="167"/>
      <c r="BK906" s="167"/>
      <c r="BL906" s="167"/>
      <c r="BM906" s="167"/>
      <c r="BN906" s="167"/>
      <c r="BO906" s="167"/>
      <c r="BP906" s="167"/>
      <c r="BQ906" s="167"/>
      <c r="BR906" s="167"/>
      <c r="BS906" s="167"/>
      <c r="BT906" s="167"/>
      <c r="BU906" s="167"/>
      <c r="BV906" s="167"/>
      <c r="BW906" s="167"/>
      <c r="BX906" s="167"/>
      <c r="BY906" s="167"/>
      <c r="BZ906" s="167"/>
      <c r="CA906" s="167"/>
      <c r="CB906" s="167"/>
      <c r="CC906" s="167"/>
      <c r="CD906" s="167"/>
      <c r="CE906" s="167"/>
      <c r="CF906" s="167"/>
      <c r="CG906" s="167"/>
      <c r="CH906" s="167"/>
      <c r="CI906" s="167"/>
      <c r="CJ906" s="167"/>
      <c r="CK906" s="167"/>
      <c r="CL906" s="167"/>
      <c r="CM906" s="167"/>
      <c r="CN906" s="167"/>
      <c r="CO906" s="167"/>
      <c r="CP906" s="167"/>
      <c r="CQ906" s="167"/>
      <c r="CR906" s="167"/>
      <c r="CS906" s="167"/>
      <c r="CT906" s="167"/>
      <c r="CU906" s="167"/>
      <c r="CV906" s="167"/>
      <c r="CW906" s="167"/>
      <c r="CX906" s="167"/>
      <c r="CY906" s="167"/>
      <c r="CZ906" s="167"/>
      <c r="DA906" s="167"/>
      <c r="DB906" s="167"/>
      <c r="DC906" s="167"/>
      <c r="DD906" s="167"/>
      <c r="DE906" s="167"/>
      <c r="DF906" s="167"/>
      <c r="DG906" s="167"/>
      <c r="DH906" s="167"/>
      <c r="DI906" s="167"/>
      <c r="DJ906" s="167"/>
      <c r="DK906" s="167"/>
      <c r="DL906" s="167"/>
      <c r="DM906" s="167"/>
      <c r="DN906" s="167"/>
      <c r="DO906" s="167"/>
      <c r="DP906" s="167"/>
      <c r="DQ906" s="167"/>
      <c r="DR906" s="167"/>
      <c r="DS906" s="167"/>
      <c r="DT906" s="167"/>
      <c r="DU906" s="167"/>
      <c r="DV906" s="167"/>
      <c r="DW906" s="167"/>
      <c r="DX906" s="167"/>
      <c r="DY906" s="167"/>
      <c r="DZ906" s="167"/>
      <c r="EA906" s="167"/>
      <c r="EB906" s="167"/>
      <c r="EC906" s="167"/>
      <c r="ED906" s="167"/>
      <c r="EE906" s="167"/>
      <c r="EF906" s="167"/>
      <c r="EG906" s="167"/>
      <c r="EH906" s="167"/>
      <c r="EI906" s="167"/>
      <c r="EJ906" s="167"/>
      <c r="EK906" s="167"/>
      <c r="EL906" s="167"/>
      <c r="EM906" s="167"/>
      <c r="EN906" s="167"/>
      <c r="EO906" s="167"/>
      <c r="EP906" s="167"/>
      <c r="EQ906" s="167"/>
      <c r="ER906" s="167"/>
      <c r="ES906" s="167"/>
      <c r="ET906" s="167"/>
      <c r="EU906" s="167"/>
      <c r="EV906" s="167"/>
      <c r="EW906" s="167"/>
      <c r="EX906" s="167"/>
      <c r="EY906" s="167"/>
      <c r="EZ906" s="167"/>
      <c r="FA906" s="167"/>
      <c r="FB906" s="167"/>
      <c r="FC906" s="167"/>
      <c r="FD906" s="167"/>
      <c r="FE906" s="167"/>
      <c r="FF906" s="167"/>
      <c r="FG906" s="167"/>
      <c r="FH906" s="167"/>
      <c r="FI906" s="167"/>
      <c r="FJ906" s="167"/>
      <c r="FK906" s="167"/>
      <c r="FL906" s="167"/>
      <c r="FM906" s="167"/>
      <c r="FN906" s="167"/>
      <c r="FO906" s="167"/>
      <c r="FP906" s="167"/>
      <c r="FQ906" s="167"/>
      <c r="FR906" s="167"/>
      <c r="FS906" s="167"/>
      <c r="FT906" s="167"/>
      <c r="FU906" s="167"/>
      <c r="FV906" s="167"/>
      <c r="FW906" s="167"/>
      <c r="FX906" s="167"/>
      <c r="FY906" s="167"/>
      <c r="FZ906" s="167"/>
      <c r="GA906" s="167"/>
      <c r="GB906" s="167"/>
      <c r="GC906" s="167"/>
      <c r="GD906" s="167"/>
      <c r="GE906" s="167"/>
      <c r="GF906" s="167"/>
      <c r="GG906" s="167"/>
      <c r="GH906" s="167"/>
      <c r="GI906" s="167"/>
      <c r="GJ906" s="167"/>
      <c r="GK906" s="167"/>
      <c r="GL906" s="167"/>
      <c r="GM906" s="167"/>
      <c r="GN906" s="167"/>
      <c r="GO906" s="167"/>
      <c r="GP906" s="167"/>
      <c r="GQ906" s="167"/>
      <c r="GR906" s="167"/>
      <c r="GS906" s="167"/>
      <c r="GT906" s="167"/>
      <c r="GU906" s="167"/>
      <c r="GV906" s="167"/>
      <c r="GW906" s="167"/>
      <c r="GX906" s="167"/>
      <c r="GY906" s="167"/>
      <c r="GZ906" s="167"/>
      <c r="HA906" s="167"/>
      <c r="HB906" s="167"/>
      <c r="HC906" s="167"/>
      <c r="HD906" s="167"/>
      <c r="HE906" s="167"/>
      <c r="HF906" s="167"/>
      <c r="HG906" s="167"/>
      <c r="HH906" s="167"/>
      <c r="HI906" s="167"/>
      <c r="HJ906" s="167"/>
      <c r="HK906" s="167"/>
      <c r="HL906" s="167"/>
      <c r="HM906" s="167"/>
      <c r="HN906" s="167"/>
      <c r="HO906" s="167"/>
      <c r="HP906" s="167"/>
      <c r="HQ906" s="167"/>
      <c r="HR906" s="167"/>
      <c r="HS906" s="167"/>
    </row>
    <row r="907" spans="1:227" s="2" customFormat="1" ht="18.75" customHeight="1" x14ac:dyDescent="0.4">
      <c r="A907" s="868" t="s">
        <v>393</v>
      </c>
      <c r="B907" s="868" t="s">
        <v>574</v>
      </c>
      <c r="C907" s="882" t="s">
        <v>579</v>
      </c>
      <c r="D907" s="284" t="s">
        <v>580</v>
      </c>
      <c r="E907" s="617"/>
      <c r="F907" s="219"/>
      <c r="G907" s="124"/>
      <c r="H907" s="124"/>
      <c r="I907" s="124"/>
      <c r="J907" s="124"/>
      <c r="K907" s="252">
        <v>3.65</v>
      </c>
      <c r="L907" s="520">
        <f t="shared" si="330"/>
        <v>0</v>
      </c>
      <c r="M907" s="521">
        <f t="shared" si="331"/>
        <v>0</v>
      </c>
      <c r="N907" s="504">
        <f t="shared" si="329"/>
        <v>2</v>
      </c>
      <c r="O907" s="1016"/>
      <c r="P907" s="532">
        <v>3.6938</v>
      </c>
      <c r="Q907" s="227" t="s">
        <v>42</v>
      </c>
      <c r="R907" s="254"/>
      <c r="S907" s="305"/>
      <c r="T907" s="306"/>
      <c r="U907" s="90"/>
      <c r="V907" s="254"/>
      <c r="W907" s="254"/>
      <c r="X907" s="254"/>
      <c r="Y907" s="254"/>
      <c r="Z907" s="258">
        <v>34218.197353604402</v>
      </c>
      <c r="AA907" s="259"/>
      <c r="AB907" s="260"/>
      <c r="AC907" s="260"/>
      <c r="AD907" s="260"/>
      <c r="AE907" s="260"/>
      <c r="AF907" s="260"/>
      <c r="AG907" s="260"/>
      <c r="AH907" s="121"/>
      <c r="AI907" s="90"/>
      <c r="AJ907" s="90"/>
      <c r="AK907" s="90"/>
      <c r="AL907" s="121"/>
      <c r="AM907" s="262"/>
      <c r="AN907" s="252"/>
      <c r="AO907" s="252"/>
      <c r="AP907" s="263"/>
      <c r="AQ907" s="264"/>
      <c r="AR907" s="252"/>
      <c r="AS907" s="252"/>
      <c r="AT907" s="252">
        <v>5.5337997727557777</v>
      </c>
      <c r="AU907" s="252"/>
      <c r="AV907" s="263"/>
      <c r="AW907" s="557">
        <f t="shared" si="326"/>
        <v>-1.8837997727557778</v>
      </c>
      <c r="AX907" s="551"/>
      <c r="AY907" s="166"/>
      <c r="AZ907" s="167"/>
      <c r="BA907" s="296"/>
      <c r="BB907" s="296"/>
    </row>
    <row r="908" spans="1:227" s="2" customFormat="1" ht="24.9" x14ac:dyDescent="0.4">
      <c r="A908" s="868" t="s">
        <v>393</v>
      </c>
      <c r="B908" s="868" t="s">
        <v>536</v>
      </c>
      <c r="C908" s="881" t="s">
        <v>543</v>
      </c>
      <c r="D908" s="284"/>
      <c r="E908" s="617" t="s">
        <v>1428</v>
      </c>
      <c r="F908" s="219"/>
      <c r="G908" s="124"/>
      <c r="H908" s="124"/>
      <c r="I908" s="124"/>
      <c r="J908" s="124"/>
      <c r="K908" s="252"/>
      <c r="L908" s="520" t="str">
        <f t="shared" si="330"/>
        <v/>
      </c>
      <c r="M908" s="521" t="str">
        <f t="shared" si="331"/>
        <v/>
      </c>
      <c r="N908" s="504">
        <f t="shared" si="329"/>
        <v>1</v>
      </c>
      <c r="O908" s="1392"/>
      <c r="P908" s="532"/>
      <c r="Q908" s="227" t="s">
        <v>42</v>
      </c>
      <c r="R908" s="254"/>
      <c r="S908" s="305"/>
      <c r="T908" s="306"/>
      <c r="U908" s="90"/>
      <c r="V908" s="254"/>
      <c r="W908" s="254"/>
      <c r="X908" s="254"/>
      <c r="Y908" s="254"/>
      <c r="Z908" s="258"/>
      <c r="AA908" s="259"/>
      <c r="AB908" s="260"/>
      <c r="AC908" s="260"/>
      <c r="AD908" s="260"/>
      <c r="AE908" s="260"/>
      <c r="AF908" s="260"/>
      <c r="AG908" s="260"/>
      <c r="AH908" s="121"/>
      <c r="AI908" s="90"/>
      <c r="AJ908" s="90"/>
      <c r="AK908" s="90"/>
      <c r="AL908" s="121"/>
      <c r="AM908" s="262"/>
      <c r="AN908" s="252"/>
      <c r="AO908" s="252"/>
      <c r="AP908" s="263"/>
      <c r="AQ908" s="264"/>
      <c r="AR908" s="252"/>
      <c r="AS908" s="252"/>
      <c r="AT908" s="252"/>
      <c r="AU908" s="252"/>
      <c r="AV908" s="263"/>
      <c r="AW908" s="557">
        <f t="shared" si="326"/>
        <v>0</v>
      </c>
      <c r="AX908" s="551"/>
      <c r="AY908" s="166"/>
      <c r="AZ908" s="167"/>
      <c r="BA908" s="296"/>
      <c r="BB908" s="167"/>
    </row>
    <row r="909" spans="1:227" s="2" customFormat="1" ht="18.75" customHeight="1" x14ac:dyDescent="0.4">
      <c r="A909" s="868" t="s">
        <v>393</v>
      </c>
      <c r="B909" s="868" t="s">
        <v>413</v>
      </c>
      <c r="C909" s="876" t="s">
        <v>414</v>
      </c>
      <c r="D909" s="284" t="s">
        <v>418</v>
      </c>
      <c r="E909" s="291"/>
      <c r="F909" s="270"/>
      <c r="G909" s="271"/>
      <c r="H909" s="271"/>
      <c r="I909" s="271"/>
      <c r="J909" s="271"/>
      <c r="K909" s="272">
        <v>0</v>
      </c>
      <c r="L909" s="524" t="str">
        <f t="shared" si="330"/>
        <v/>
      </c>
      <c r="M909" s="525" t="str">
        <f t="shared" si="331"/>
        <v/>
      </c>
      <c r="N909" s="465">
        <f t="shared" si="329"/>
        <v>2</v>
      </c>
      <c r="O909" s="1029"/>
      <c r="P909" s="533">
        <v>2.5785374999999999</v>
      </c>
      <c r="Q909" s="273" t="s">
        <v>42</v>
      </c>
      <c r="R909" s="274"/>
      <c r="S909" s="275"/>
      <c r="T909" s="276"/>
      <c r="U909" s="111"/>
      <c r="V909" s="274"/>
      <c r="W909" s="274"/>
      <c r="X909" s="274"/>
      <c r="Y909" s="274"/>
      <c r="Z909" s="277">
        <v>0</v>
      </c>
      <c r="AA909" s="278"/>
      <c r="AB909" s="1044">
        <v>77.352168554706438</v>
      </c>
      <c r="AC909" s="279"/>
      <c r="AD909" s="279"/>
      <c r="AE909" s="279"/>
      <c r="AF909" s="279"/>
      <c r="AG909" s="279"/>
      <c r="AH909" s="280"/>
      <c r="AI909" s="111"/>
      <c r="AJ909" s="111"/>
      <c r="AK909" s="111"/>
      <c r="AL909" s="280"/>
      <c r="AM909" s="281"/>
      <c r="AN909" s="272"/>
      <c r="AO909" s="272"/>
      <c r="AP909" s="282"/>
      <c r="AQ909" s="283"/>
      <c r="AR909" s="272"/>
      <c r="AS909" s="272"/>
      <c r="AT909" s="272"/>
      <c r="AU909" s="272"/>
      <c r="AV909" s="282"/>
      <c r="AW909" s="558">
        <f t="shared" si="326"/>
        <v>0</v>
      </c>
      <c r="AX909" s="552"/>
      <c r="AY909" s="166"/>
      <c r="AZ909" s="167"/>
      <c r="BA909" s="167"/>
      <c r="BB909" s="167"/>
      <c r="BJ909" s="167"/>
      <c r="BK909" s="167"/>
      <c r="BL909" s="167"/>
      <c r="BM909" s="167"/>
      <c r="BN909" s="167"/>
      <c r="BO909" s="167"/>
      <c r="BP909" s="167"/>
      <c r="BQ909" s="167"/>
      <c r="BR909" s="167"/>
      <c r="BS909" s="167"/>
      <c r="BT909" s="167"/>
      <c r="BU909" s="167"/>
      <c r="BV909" s="167"/>
      <c r="BW909" s="167"/>
      <c r="BX909" s="167"/>
      <c r="BY909" s="167"/>
      <c r="BZ909" s="167"/>
      <c r="CA909" s="167"/>
      <c r="CB909" s="167"/>
      <c r="CC909" s="167"/>
      <c r="CD909" s="167"/>
      <c r="CE909" s="167"/>
      <c r="CF909" s="167"/>
      <c r="CG909" s="167"/>
      <c r="CH909" s="167"/>
      <c r="CI909" s="167"/>
      <c r="CJ909" s="167"/>
      <c r="CK909" s="167"/>
      <c r="CL909" s="167"/>
      <c r="CM909" s="167"/>
      <c r="CN909" s="167"/>
      <c r="CO909" s="167"/>
      <c r="CP909" s="167"/>
      <c r="CQ909" s="167"/>
      <c r="CR909" s="167"/>
      <c r="CS909" s="167"/>
      <c r="CT909" s="167"/>
      <c r="CU909" s="167"/>
      <c r="CV909" s="167"/>
      <c r="CW909" s="167"/>
      <c r="CX909" s="167"/>
      <c r="CY909" s="167"/>
      <c r="CZ909" s="167"/>
      <c r="DA909" s="167"/>
      <c r="DB909" s="167"/>
      <c r="DC909" s="167"/>
      <c r="DD909" s="167"/>
      <c r="DE909" s="167"/>
      <c r="DF909" s="167"/>
      <c r="DG909" s="167"/>
      <c r="DH909" s="167"/>
      <c r="DI909" s="167"/>
      <c r="DJ909" s="167"/>
      <c r="DK909" s="167"/>
      <c r="DL909" s="167"/>
      <c r="DM909" s="167"/>
      <c r="DN909" s="167"/>
      <c r="DO909" s="167"/>
      <c r="DP909" s="167"/>
      <c r="DQ909" s="167"/>
      <c r="DR909" s="167"/>
      <c r="DS909" s="167"/>
      <c r="DT909" s="167"/>
      <c r="DU909" s="167"/>
      <c r="DV909" s="167"/>
      <c r="DW909" s="167"/>
      <c r="DX909" s="167"/>
      <c r="DY909" s="167"/>
      <c r="DZ909" s="167"/>
      <c r="EA909" s="167"/>
      <c r="EB909" s="167"/>
      <c r="EC909" s="167"/>
      <c r="ED909" s="167"/>
      <c r="EE909" s="167"/>
      <c r="EF909" s="167"/>
      <c r="EG909" s="167"/>
      <c r="EH909" s="167"/>
      <c r="EI909" s="167"/>
      <c r="EJ909" s="167"/>
      <c r="EK909" s="167"/>
      <c r="EL909" s="167"/>
      <c r="EM909" s="167"/>
      <c r="EN909" s="167"/>
      <c r="EO909" s="167"/>
      <c r="EP909" s="167"/>
      <c r="EQ909" s="167"/>
      <c r="ER909" s="167"/>
      <c r="ES909" s="167"/>
      <c r="ET909" s="167"/>
      <c r="EU909" s="167"/>
      <c r="EV909" s="167"/>
      <c r="EW909" s="167"/>
      <c r="EX909" s="167"/>
      <c r="EY909" s="167"/>
      <c r="EZ909" s="167"/>
      <c r="FA909" s="167"/>
      <c r="FB909" s="167"/>
      <c r="FC909" s="167"/>
      <c r="FD909" s="167"/>
      <c r="FE909" s="167"/>
      <c r="FF909" s="167"/>
      <c r="FG909" s="167"/>
      <c r="FH909" s="167"/>
      <c r="FI909" s="167"/>
      <c r="FJ909" s="167"/>
      <c r="FK909" s="167"/>
      <c r="FL909" s="167"/>
      <c r="FM909" s="167"/>
      <c r="FN909" s="167"/>
      <c r="FO909" s="167"/>
      <c r="FP909" s="167"/>
      <c r="FQ909" s="167"/>
      <c r="FR909" s="167"/>
      <c r="FS909" s="167"/>
      <c r="FT909" s="167"/>
      <c r="FU909" s="167"/>
      <c r="FV909" s="167"/>
      <c r="FW909" s="167"/>
      <c r="FX909" s="167"/>
      <c r="FY909" s="167"/>
      <c r="FZ909" s="167"/>
      <c r="GA909" s="167"/>
      <c r="GB909" s="167"/>
      <c r="GC909" s="167"/>
      <c r="GD909" s="167"/>
      <c r="GE909" s="167"/>
      <c r="GF909" s="167"/>
      <c r="GG909" s="167"/>
      <c r="GH909" s="167"/>
      <c r="GI909" s="167"/>
      <c r="GJ909" s="167"/>
      <c r="GK909" s="167"/>
      <c r="GL909" s="167"/>
      <c r="GM909" s="167"/>
      <c r="GN909" s="167"/>
      <c r="GO909" s="167"/>
      <c r="GP909" s="167"/>
      <c r="GQ909" s="167"/>
      <c r="GR909" s="167"/>
      <c r="GS909" s="167"/>
      <c r="GT909" s="167"/>
      <c r="GU909" s="167"/>
      <c r="GV909" s="167"/>
      <c r="GW909" s="167"/>
      <c r="GX909" s="167"/>
      <c r="GY909" s="167"/>
      <c r="GZ909" s="167"/>
      <c r="HA909" s="167"/>
      <c r="HB909" s="167"/>
      <c r="HC909" s="167"/>
      <c r="HD909" s="167"/>
      <c r="HE909" s="167"/>
      <c r="HF909" s="167"/>
      <c r="HG909" s="167"/>
      <c r="HH909" s="167"/>
      <c r="HI909" s="167"/>
      <c r="HJ909" s="167"/>
      <c r="HK909" s="167"/>
      <c r="HL909" s="167"/>
      <c r="HM909" s="167"/>
      <c r="HN909" s="167"/>
      <c r="HO909" s="167"/>
      <c r="HP909" s="167"/>
      <c r="HQ909" s="167"/>
      <c r="HR909" s="167"/>
      <c r="HS909" s="167"/>
    </row>
    <row r="910" spans="1:227" s="2" customFormat="1" ht="18.75" customHeight="1" x14ac:dyDescent="0.4">
      <c r="A910" s="868" t="s">
        <v>393</v>
      </c>
      <c r="B910" s="868" t="s">
        <v>413</v>
      </c>
      <c r="C910" s="876" t="s">
        <v>414</v>
      </c>
      <c r="D910" s="284" t="s">
        <v>415</v>
      </c>
      <c r="E910" s="617"/>
      <c r="F910" s="219"/>
      <c r="G910" s="124"/>
      <c r="H910" s="124"/>
      <c r="I910" s="124"/>
      <c r="J910" s="124"/>
      <c r="K910" s="252">
        <v>0.18921600000000002</v>
      </c>
      <c r="L910" s="520">
        <f t="shared" si="330"/>
        <v>0</v>
      </c>
      <c r="M910" s="521">
        <f t="shared" si="331"/>
        <v>0</v>
      </c>
      <c r="N910" s="348">
        <f t="shared" si="329"/>
        <v>2</v>
      </c>
      <c r="O910" s="684"/>
      <c r="P910" s="532">
        <v>0.27513700499999999</v>
      </c>
      <c r="Q910" s="227" t="s">
        <v>42</v>
      </c>
      <c r="R910" s="254"/>
      <c r="S910" s="305"/>
      <c r="T910" s="306"/>
      <c r="U910" s="90"/>
      <c r="V910" s="254"/>
      <c r="W910" s="254"/>
      <c r="X910" s="254"/>
      <c r="Y910" s="254"/>
      <c r="Z910" s="258">
        <v>9745.0404789299955</v>
      </c>
      <c r="AA910" s="259">
        <f t="shared" ref="AA910:AA916" si="332">P910*1000000000/365/Z910</f>
        <v>77.352168554706438</v>
      </c>
      <c r="AB910" s="260"/>
      <c r="AC910" s="260"/>
      <c r="AD910" s="260"/>
      <c r="AE910" s="260"/>
      <c r="AF910" s="260"/>
      <c r="AG910" s="260"/>
      <c r="AH910" s="121"/>
      <c r="AI910" s="90"/>
      <c r="AJ910" s="90"/>
      <c r="AK910" s="90"/>
      <c r="AL910" s="121"/>
      <c r="AM910" s="262"/>
      <c r="AN910" s="252"/>
      <c r="AO910" s="252"/>
      <c r="AP910" s="263"/>
      <c r="AQ910" s="264"/>
      <c r="AR910" s="252"/>
      <c r="AS910" s="252"/>
      <c r="AT910" s="252"/>
      <c r="AU910" s="252"/>
      <c r="AV910" s="263"/>
      <c r="AW910" s="557">
        <f t="shared" si="326"/>
        <v>0.18921600000000002</v>
      </c>
      <c r="AX910" s="551"/>
      <c r="AY910" s="166"/>
      <c r="AZ910" s="167"/>
      <c r="BA910" s="167"/>
      <c r="BB910" s="167"/>
      <c r="BJ910" s="167"/>
      <c r="BK910" s="167"/>
      <c r="BL910" s="167"/>
      <c r="BM910" s="167"/>
      <c r="BN910" s="167"/>
      <c r="BO910" s="167"/>
      <c r="BP910" s="167"/>
      <c r="BQ910" s="167"/>
      <c r="BR910" s="167"/>
      <c r="BS910" s="167"/>
      <c r="BT910" s="167"/>
      <c r="BU910" s="167"/>
      <c r="BV910" s="167"/>
      <c r="BW910" s="167"/>
      <c r="BX910" s="167"/>
      <c r="BY910" s="167"/>
      <c r="BZ910" s="167"/>
      <c r="CA910" s="167"/>
      <c r="CB910" s="167"/>
      <c r="CC910" s="167"/>
      <c r="CD910" s="167"/>
      <c r="CE910" s="167"/>
      <c r="CF910" s="167"/>
      <c r="CG910" s="167"/>
      <c r="CH910" s="167"/>
      <c r="CI910" s="167"/>
      <c r="CJ910" s="167"/>
      <c r="CK910" s="167"/>
      <c r="CL910" s="167"/>
      <c r="CM910" s="167"/>
      <c r="CN910" s="167"/>
      <c r="CO910" s="167"/>
      <c r="CP910" s="167"/>
      <c r="CQ910" s="167"/>
      <c r="CR910" s="167"/>
      <c r="CS910" s="167"/>
      <c r="CT910" s="167"/>
      <c r="CU910" s="167"/>
      <c r="CV910" s="167"/>
      <c r="CW910" s="167"/>
      <c r="CX910" s="167"/>
      <c r="CY910" s="167"/>
      <c r="CZ910" s="167"/>
      <c r="DA910" s="167"/>
      <c r="DB910" s="167"/>
      <c r="DC910" s="167"/>
      <c r="DD910" s="167"/>
      <c r="DE910" s="167"/>
      <c r="DF910" s="167"/>
      <c r="DG910" s="167"/>
      <c r="DH910" s="167"/>
      <c r="DI910" s="167"/>
      <c r="DJ910" s="167"/>
      <c r="DK910" s="167"/>
      <c r="DL910" s="167"/>
      <c r="DM910" s="167"/>
      <c r="DN910" s="167"/>
      <c r="DO910" s="167"/>
      <c r="DP910" s="167"/>
      <c r="DQ910" s="167"/>
      <c r="DR910" s="167"/>
      <c r="DS910" s="167"/>
      <c r="DT910" s="167"/>
      <c r="DU910" s="167"/>
      <c r="DV910" s="167"/>
      <c r="DW910" s="167"/>
      <c r="DX910" s="167"/>
      <c r="DY910" s="167"/>
      <c r="DZ910" s="167"/>
      <c r="EA910" s="167"/>
      <c r="EB910" s="167"/>
      <c r="EC910" s="167"/>
      <c r="ED910" s="167"/>
      <c r="EE910" s="167"/>
      <c r="EF910" s="167"/>
      <c r="EG910" s="167"/>
      <c r="EH910" s="167"/>
      <c r="EI910" s="167"/>
      <c r="EJ910" s="167"/>
      <c r="EK910" s="167"/>
      <c r="EL910" s="167"/>
      <c r="EM910" s="167"/>
      <c r="EN910" s="167"/>
      <c r="EO910" s="167"/>
      <c r="EP910" s="167"/>
      <c r="EQ910" s="167"/>
      <c r="ER910" s="167"/>
      <c r="ES910" s="167"/>
      <c r="ET910" s="167"/>
      <c r="EU910" s="167"/>
      <c r="EV910" s="167"/>
      <c r="EW910" s="167"/>
      <c r="EX910" s="167"/>
      <c r="EY910" s="167"/>
      <c r="EZ910" s="167"/>
      <c r="FA910" s="167"/>
      <c r="FB910" s="167"/>
      <c r="FC910" s="167"/>
      <c r="FD910" s="167"/>
      <c r="FE910" s="167"/>
      <c r="FF910" s="167"/>
      <c r="FG910" s="167"/>
      <c r="FH910" s="167"/>
      <c r="FI910" s="167"/>
      <c r="FJ910" s="167"/>
      <c r="FK910" s="167"/>
      <c r="FL910" s="167"/>
      <c r="FM910" s="167"/>
      <c r="FN910" s="167"/>
      <c r="FO910" s="167"/>
      <c r="FP910" s="167"/>
      <c r="FQ910" s="167"/>
      <c r="FR910" s="167"/>
      <c r="FS910" s="167"/>
      <c r="FT910" s="167"/>
      <c r="FU910" s="167"/>
      <c r="FV910" s="167"/>
      <c r="FW910" s="167"/>
      <c r="FX910" s="167"/>
      <c r="FY910" s="167"/>
      <c r="FZ910" s="167"/>
      <c r="GA910" s="167"/>
      <c r="GB910" s="167"/>
      <c r="GC910" s="167"/>
      <c r="GD910" s="167"/>
      <c r="GE910" s="167"/>
      <c r="GF910" s="167"/>
      <c r="GG910" s="167"/>
      <c r="GH910" s="167"/>
      <c r="GI910" s="167"/>
      <c r="GJ910" s="167"/>
      <c r="GK910" s="167"/>
      <c r="GL910" s="167"/>
      <c r="GM910" s="167"/>
      <c r="GN910" s="167"/>
      <c r="GO910" s="167"/>
      <c r="GP910" s="167"/>
      <c r="GQ910" s="167"/>
      <c r="GR910" s="167"/>
      <c r="GS910" s="167"/>
      <c r="GT910" s="167"/>
      <c r="GU910" s="167"/>
      <c r="GV910" s="167"/>
      <c r="GW910" s="167"/>
      <c r="GX910" s="167"/>
      <c r="GY910" s="167"/>
      <c r="GZ910" s="167"/>
      <c r="HA910" s="167"/>
      <c r="HB910" s="167"/>
      <c r="HC910" s="167"/>
      <c r="HD910" s="167"/>
      <c r="HE910" s="167"/>
      <c r="HF910" s="167"/>
      <c r="HG910" s="167"/>
      <c r="HH910" s="167"/>
      <c r="HI910" s="167"/>
      <c r="HJ910" s="167"/>
      <c r="HK910" s="167"/>
      <c r="HL910" s="167"/>
      <c r="HM910" s="167"/>
      <c r="HN910" s="167"/>
      <c r="HO910" s="167"/>
      <c r="HP910" s="167"/>
      <c r="HQ910" s="167"/>
      <c r="HR910" s="167"/>
      <c r="HS910" s="167"/>
    </row>
    <row r="911" spans="1:227" s="2" customFormat="1" ht="18.75" customHeight="1" x14ac:dyDescent="0.4">
      <c r="A911" s="868" t="s">
        <v>393</v>
      </c>
      <c r="B911" s="868" t="s">
        <v>413</v>
      </c>
      <c r="C911" s="876" t="s">
        <v>414</v>
      </c>
      <c r="D911" s="284" t="s">
        <v>416</v>
      </c>
      <c r="E911" s="617"/>
      <c r="F911" s="219"/>
      <c r="G911" s="124"/>
      <c r="H911" s="124"/>
      <c r="I911" s="251"/>
      <c r="J911" s="251"/>
      <c r="K911" s="252">
        <v>1.4159939259259258</v>
      </c>
      <c r="L911" s="520">
        <f t="shared" si="330"/>
        <v>0</v>
      </c>
      <c r="M911" s="521">
        <f t="shared" si="331"/>
        <v>0</v>
      </c>
      <c r="N911" s="504">
        <f t="shared" si="329"/>
        <v>5</v>
      </c>
      <c r="O911" s="684"/>
      <c r="P911" s="532">
        <v>1.1257487999999998</v>
      </c>
      <c r="Q911" s="227" t="s">
        <v>42</v>
      </c>
      <c r="R911" s="254"/>
      <c r="S911" s="255"/>
      <c r="T911" s="256"/>
      <c r="V911" s="257"/>
      <c r="W911" s="257"/>
      <c r="X911" s="257"/>
      <c r="Y911" s="257"/>
      <c r="Z911" s="258">
        <v>37140.884487628202</v>
      </c>
      <c r="AA911" s="259">
        <f t="shared" si="332"/>
        <v>83.04172962543764</v>
      </c>
      <c r="AB911" s="287">
        <v>77.352168554706438</v>
      </c>
      <c r="AC911" s="260"/>
      <c r="AD911" s="260"/>
      <c r="AE911" s="260"/>
      <c r="AF911" s="260"/>
      <c r="AG911" s="260"/>
      <c r="AH911" s="121"/>
      <c r="AI911" s="90"/>
      <c r="AJ911" s="90"/>
      <c r="AK911" s="90"/>
      <c r="AL911" s="121"/>
      <c r="AM911" s="262"/>
      <c r="AN911" s="252"/>
      <c r="AO911" s="252"/>
      <c r="AP911" s="263"/>
      <c r="AQ911" s="264"/>
      <c r="AR911" s="252"/>
      <c r="AS911" s="252"/>
      <c r="AT911" s="252"/>
      <c r="AU911" s="252"/>
      <c r="AV911" s="263"/>
      <c r="AW911" s="557">
        <f t="shared" si="326"/>
        <v>1.4159939259259258</v>
      </c>
      <c r="AX911" s="551"/>
      <c r="AY911" s="166"/>
      <c r="AZ911" s="167"/>
      <c r="BA911" s="167"/>
      <c r="BB911" s="167"/>
      <c r="BJ911" s="167"/>
      <c r="BK911" s="167"/>
      <c r="BL911" s="167"/>
      <c r="BM911" s="167"/>
      <c r="BN911" s="167"/>
      <c r="BO911" s="167"/>
      <c r="BP911" s="167"/>
      <c r="BQ911" s="167"/>
      <c r="BR911" s="167"/>
      <c r="BS911" s="167"/>
      <c r="BT911" s="167"/>
      <c r="BU911" s="167"/>
      <c r="BV911" s="167"/>
      <c r="BW911" s="167"/>
      <c r="BX911" s="167"/>
      <c r="BY911" s="167"/>
      <c r="BZ911" s="167"/>
      <c r="CA911" s="167"/>
      <c r="CB911" s="167"/>
      <c r="CC911" s="167"/>
      <c r="CD911" s="167"/>
      <c r="CE911" s="167"/>
      <c r="CF911" s="167"/>
      <c r="CG911" s="167"/>
      <c r="CH911" s="167"/>
      <c r="CI911" s="167"/>
      <c r="CJ911" s="167"/>
      <c r="CK911" s="167"/>
      <c r="CL911" s="167"/>
      <c r="CM911" s="167"/>
      <c r="CN911" s="167"/>
      <c r="CO911" s="167"/>
      <c r="CP911" s="167"/>
      <c r="CQ911" s="167"/>
      <c r="CR911" s="167"/>
      <c r="CS911" s="167"/>
      <c r="CT911" s="167"/>
      <c r="CU911" s="167"/>
      <c r="CV911" s="167"/>
      <c r="CW911" s="167"/>
      <c r="CX911" s="167"/>
      <c r="CY911" s="167"/>
      <c r="CZ911" s="167"/>
      <c r="DA911" s="167"/>
      <c r="DB911" s="167"/>
      <c r="DC911" s="167"/>
      <c r="DD911" s="167"/>
      <c r="DE911" s="167"/>
      <c r="DF911" s="167"/>
      <c r="DG911" s="167"/>
      <c r="DH911" s="167"/>
      <c r="DI911" s="167"/>
      <c r="DJ911" s="167"/>
      <c r="DK911" s="167"/>
      <c r="DL911" s="167"/>
      <c r="DM911" s="167"/>
      <c r="DN911" s="167"/>
      <c r="DO911" s="167"/>
      <c r="DP911" s="167"/>
      <c r="DQ911" s="167"/>
      <c r="DR911" s="167"/>
      <c r="DS911" s="167"/>
      <c r="DT911" s="167"/>
      <c r="DU911" s="167"/>
      <c r="DV911" s="167"/>
      <c r="DW911" s="167"/>
      <c r="DX911" s="167"/>
      <c r="DY911" s="167"/>
      <c r="DZ911" s="167"/>
      <c r="EA911" s="167"/>
      <c r="EB911" s="167"/>
      <c r="EC911" s="167"/>
      <c r="ED911" s="167"/>
      <c r="EE911" s="167"/>
      <c r="EF911" s="167"/>
      <c r="EG911" s="167"/>
      <c r="EH911" s="167"/>
      <c r="EI911" s="167"/>
      <c r="EJ911" s="167"/>
      <c r="EK911" s="167"/>
      <c r="EL911" s="167"/>
      <c r="EM911" s="167"/>
      <c r="EN911" s="167"/>
      <c r="EO911" s="167"/>
      <c r="EP911" s="167"/>
      <c r="EQ911" s="167"/>
      <c r="ER911" s="167"/>
      <c r="ES911" s="167"/>
      <c r="ET911" s="167"/>
      <c r="EU911" s="167"/>
      <c r="EV911" s="167"/>
      <c r="EW911" s="167"/>
      <c r="EX911" s="167"/>
      <c r="EY911" s="167"/>
      <c r="EZ911" s="167"/>
      <c r="FA911" s="167"/>
      <c r="FB911" s="167"/>
      <c r="FC911" s="167"/>
      <c r="FD911" s="167"/>
      <c r="FE911" s="167"/>
      <c r="FF911" s="167"/>
      <c r="FG911" s="167"/>
      <c r="FH911" s="167"/>
      <c r="FI911" s="167"/>
      <c r="FJ911" s="167"/>
      <c r="FK911" s="167"/>
      <c r="FL911" s="167"/>
      <c r="FM911" s="167"/>
      <c r="FN911" s="167"/>
      <c r="FO911" s="167"/>
      <c r="FP911" s="167"/>
      <c r="FQ911" s="167"/>
      <c r="FR911" s="167"/>
      <c r="FS911" s="167"/>
      <c r="FT911" s="167"/>
      <c r="FU911" s="167"/>
      <c r="FV911" s="167"/>
      <c r="FW911" s="167"/>
      <c r="FX911" s="167"/>
      <c r="FY911" s="167"/>
      <c r="FZ911" s="167"/>
      <c r="GA911" s="167"/>
      <c r="GB911" s="167"/>
      <c r="GC911" s="167"/>
      <c r="GD911" s="167"/>
      <c r="GE911" s="167"/>
      <c r="GF911" s="167"/>
      <c r="GG911" s="167"/>
      <c r="GH911" s="167"/>
      <c r="GI911" s="167"/>
      <c r="GJ911" s="167"/>
      <c r="GK911" s="167"/>
      <c r="GL911" s="167"/>
      <c r="GM911" s="167"/>
      <c r="GN911" s="167"/>
      <c r="GO911" s="167"/>
      <c r="GP911" s="167"/>
      <c r="GQ911" s="167"/>
      <c r="GR911" s="167"/>
      <c r="GS911" s="167"/>
      <c r="GT911" s="167"/>
      <c r="GU911" s="167"/>
      <c r="GV911" s="167"/>
      <c r="GW911" s="167"/>
      <c r="GX911" s="167"/>
      <c r="GY911" s="167"/>
      <c r="GZ911" s="167"/>
      <c r="HA911" s="167"/>
      <c r="HB911" s="167"/>
      <c r="HC911" s="167"/>
      <c r="HD911" s="167"/>
      <c r="HE911" s="167"/>
      <c r="HF911" s="167"/>
      <c r="HG911" s="167"/>
      <c r="HH911" s="167"/>
      <c r="HI911" s="167"/>
      <c r="HJ911" s="167"/>
      <c r="HK911" s="167"/>
      <c r="HL911" s="167"/>
      <c r="HM911" s="167"/>
      <c r="HN911" s="167"/>
      <c r="HO911" s="167"/>
      <c r="HP911" s="167"/>
      <c r="HQ911" s="167"/>
      <c r="HR911" s="167"/>
      <c r="HS911" s="167"/>
    </row>
    <row r="912" spans="1:227" s="2" customFormat="1" ht="18.75" customHeight="1" x14ac:dyDescent="0.4">
      <c r="A912" s="868" t="s">
        <v>393</v>
      </c>
      <c r="B912" s="868" t="s">
        <v>413</v>
      </c>
      <c r="C912" s="876" t="s">
        <v>414</v>
      </c>
      <c r="D912" s="284" t="s">
        <v>417</v>
      </c>
      <c r="E912" s="617"/>
      <c r="F912" s="219"/>
      <c r="G912" s="124"/>
      <c r="H912" s="124"/>
      <c r="I912" s="251"/>
      <c r="J912" s="251"/>
      <c r="K912" s="252">
        <v>0.21024000000000001</v>
      </c>
      <c r="L912" s="520">
        <f t="shared" si="330"/>
        <v>0</v>
      </c>
      <c r="M912" s="521">
        <f t="shared" si="331"/>
        <v>0</v>
      </c>
      <c r="N912" s="504">
        <f t="shared" si="329"/>
        <v>2</v>
      </c>
      <c r="O912" s="684"/>
      <c r="P912" s="532">
        <v>0.32186940499999994</v>
      </c>
      <c r="Q912" s="227" t="s">
        <v>42</v>
      </c>
      <c r="R912" s="254"/>
      <c r="S912" s="255"/>
      <c r="T912" s="256"/>
      <c r="V912" s="257"/>
      <c r="W912" s="257"/>
      <c r="X912" s="257"/>
      <c r="Y912" s="257"/>
      <c r="Z912" s="258">
        <v>11634.399834895477</v>
      </c>
      <c r="AA912" s="259">
        <f t="shared" si="332"/>
        <v>75.795399746917155</v>
      </c>
      <c r="AB912" s="287">
        <v>77.352168554706438</v>
      </c>
      <c r="AC912" s="260"/>
      <c r="AD912" s="260"/>
      <c r="AE912" s="260"/>
      <c r="AF912" s="260"/>
      <c r="AG912" s="260"/>
      <c r="AH912" s="121"/>
      <c r="AI912" s="90"/>
      <c r="AJ912" s="90"/>
      <c r="AK912" s="90"/>
      <c r="AL912" s="121"/>
      <c r="AM912" s="262"/>
      <c r="AN912" s="252"/>
      <c r="AO912" s="252"/>
      <c r="AP912" s="263"/>
      <c r="AQ912" s="264"/>
      <c r="AR912" s="252"/>
      <c r="AS912" s="252"/>
      <c r="AT912" s="252"/>
      <c r="AU912" s="252"/>
      <c r="AV912" s="263"/>
      <c r="AW912" s="557">
        <f t="shared" si="326"/>
        <v>0.21024000000000001</v>
      </c>
      <c r="AX912" s="551"/>
      <c r="AY912" s="166"/>
      <c r="AZ912" s="167"/>
      <c r="BA912" s="167"/>
      <c r="BB912" s="167"/>
      <c r="BJ912" s="167"/>
      <c r="BK912" s="167"/>
      <c r="BL912" s="167"/>
      <c r="BM912" s="167"/>
      <c r="BN912" s="167"/>
      <c r="BO912" s="167"/>
      <c r="BP912" s="167"/>
      <c r="BQ912" s="167"/>
      <c r="BR912" s="167"/>
      <c r="BS912" s="167"/>
      <c r="BT912" s="167"/>
      <c r="BU912" s="167"/>
      <c r="BV912" s="167"/>
      <c r="BW912" s="167"/>
      <c r="BX912" s="167"/>
      <c r="BY912" s="167"/>
      <c r="BZ912" s="167"/>
      <c r="CA912" s="167"/>
      <c r="CB912" s="167"/>
      <c r="CC912" s="167"/>
      <c r="CD912" s="167"/>
      <c r="CE912" s="167"/>
      <c r="CF912" s="167"/>
      <c r="CG912" s="167"/>
      <c r="CH912" s="167"/>
      <c r="CI912" s="167"/>
      <c r="CJ912" s="167"/>
      <c r="CK912" s="167"/>
      <c r="CL912" s="167"/>
      <c r="CM912" s="167"/>
      <c r="CN912" s="167"/>
      <c r="CO912" s="167"/>
      <c r="CP912" s="167"/>
      <c r="CQ912" s="167"/>
      <c r="CR912" s="167"/>
      <c r="CS912" s="167"/>
      <c r="CT912" s="167"/>
      <c r="CU912" s="167"/>
      <c r="CV912" s="167"/>
      <c r="CW912" s="167"/>
      <c r="CX912" s="167"/>
      <c r="CY912" s="167"/>
      <c r="CZ912" s="167"/>
      <c r="DA912" s="167"/>
      <c r="DB912" s="167"/>
      <c r="DC912" s="167"/>
      <c r="DD912" s="167"/>
      <c r="DE912" s="167"/>
      <c r="DF912" s="167"/>
      <c r="DG912" s="167"/>
      <c r="DH912" s="167"/>
      <c r="DI912" s="167"/>
      <c r="DJ912" s="167"/>
      <c r="DK912" s="167"/>
      <c r="DL912" s="167"/>
      <c r="DM912" s="167"/>
      <c r="DN912" s="167"/>
      <c r="DO912" s="167"/>
      <c r="DP912" s="167"/>
      <c r="DQ912" s="167"/>
      <c r="DR912" s="167"/>
      <c r="DS912" s="167"/>
      <c r="DT912" s="167"/>
      <c r="DU912" s="167"/>
      <c r="DV912" s="167"/>
      <c r="DW912" s="167"/>
      <c r="DX912" s="167"/>
      <c r="DY912" s="167"/>
      <c r="DZ912" s="167"/>
      <c r="EA912" s="167"/>
      <c r="EB912" s="167"/>
      <c r="EC912" s="167"/>
      <c r="ED912" s="167"/>
      <c r="EE912" s="167"/>
      <c r="EF912" s="167"/>
      <c r="EG912" s="167"/>
      <c r="EH912" s="167"/>
      <c r="EI912" s="167"/>
      <c r="EJ912" s="167"/>
      <c r="EK912" s="167"/>
      <c r="EL912" s="167"/>
      <c r="EM912" s="167"/>
      <c r="EN912" s="167"/>
      <c r="EO912" s="167"/>
      <c r="EP912" s="167"/>
      <c r="EQ912" s="167"/>
      <c r="ER912" s="167"/>
      <c r="ES912" s="167"/>
      <c r="ET912" s="167"/>
      <c r="EU912" s="167"/>
      <c r="EV912" s="167"/>
      <c r="EW912" s="167"/>
      <c r="EX912" s="167"/>
      <c r="EY912" s="167"/>
      <c r="EZ912" s="167"/>
      <c r="FA912" s="167"/>
      <c r="FB912" s="167"/>
      <c r="FC912" s="167"/>
      <c r="FD912" s="167"/>
      <c r="FE912" s="167"/>
      <c r="FF912" s="167"/>
      <c r="FG912" s="167"/>
      <c r="FH912" s="167"/>
      <c r="FI912" s="167"/>
      <c r="FJ912" s="167"/>
      <c r="FK912" s="167"/>
      <c r="FL912" s="167"/>
      <c r="FM912" s="167"/>
      <c r="FN912" s="167"/>
      <c r="FO912" s="167"/>
      <c r="FP912" s="167"/>
      <c r="FQ912" s="167"/>
      <c r="FR912" s="167"/>
      <c r="FS912" s="167"/>
      <c r="FT912" s="167"/>
      <c r="FU912" s="167"/>
      <c r="FV912" s="167"/>
      <c r="FW912" s="167"/>
      <c r="FX912" s="167"/>
      <c r="FY912" s="167"/>
      <c r="FZ912" s="167"/>
      <c r="GA912" s="167"/>
      <c r="GB912" s="167"/>
      <c r="GC912" s="167"/>
      <c r="GD912" s="167"/>
      <c r="GE912" s="167"/>
      <c r="GF912" s="167"/>
      <c r="GG912" s="167"/>
      <c r="GH912" s="167"/>
      <c r="GI912" s="167"/>
      <c r="GJ912" s="167"/>
      <c r="GK912" s="167"/>
      <c r="GL912" s="167"/>
      <c r="GM912" s="167"/>
      <c r="GN912" s="167"/>
      <c r="GO912" s="167"/>
      <c r="GP912" s="167"/>
      <c r="GQ912" s="167"/>
      <c r="GR912" s="167"/>
      <c r="GS912" s="167"/>
      <c r="GT912" s="167"/>
      <c r="GU912" s="167"/>
      <c r="GV912" s="167"/>
      <c r="GW912" s="167"/>
      <c r="GX912" s="167"/>
      <c r="GY912" s="167"/>
      <c r="GZ912" s="167"/>
      <c r="HA912" s="167"/>
      <c r="HB912" s="167"/>
      <c r="HC912" s="167"/>
      <c r="HD912" s="167"/>
      <c r="HE912" s="167"/>
      <c r="HF912" s="167"/>
      <c r="HG912" s="167"/>
      <c r="HH912" s="167"/>
      <c r="HI912" s="167"/>
      <c r="HJ912" s="167"/>
      <c r="HK912" s="167"/>
      <c r="HL912" s="167"/>
      <c r="HM912" s="167"/>
      <c r="HN912" s="167"/>
      <c r="HO912" s="167"/>
      <c r="HP912" s="167"/>
      <c r="HQ912" s="167"/>
      <c r="HR912" s="167"/>
      <c r="HS912" s="167"/>
    </row>
    <row r="913" spans="1:227" s="2" customFormat="1" ht="18.75" customHeight="1" x14ac:dyDescent="0.4">
      <c r="A913" s="868" t="s">
        <v>393</v>
      </c>
      <c r="B913" s="868" t="s">
        <v>413</v>
      </c>
      <c r="C913" s="876" t="s">
        <v>414</v>
      </c>
      <c r="D913" s="284" t="s">
        <v>419</v>
      </c>
      <c r="E913" s="617"/>
      <c r="F913" s="219"/>
      <c r="G913" s="124"/>
      <c r="H913" s="124"/>
      <c r="I913" s="124"/>
      <c r="J913" s="124"/>
      <c r="K913" s="252">
        <v>0.60706800000000016</v>
      </c>
      <c r="L913" s="520">
        <f t="shared" si="330"/>
        <v>0</v>
      </c>
      <c r="M913" s="521">
        <f t="shared" si="331"/>
        <v>0</v>
      </c>
      <c r="N913" s="504">
        <f t="shared" si="329"/>
        <v>5</v>
      </c>
      <c r="O913" s="687"/>
      <c r="P913" s="532">
        <v>0.49660484815280392</v>
      </c>
      <c r="Q913" s="227" t="s">
        <v>42</v>
      </c>
      <c r="R913" s="254"/>
      <c r="S913" s="305"/>
      <c r="T913" s="306"/>
      <c r="U913" s="90"/>
      <c r="V913" s="254"/>
      <c r="W913" s="254"/>
      <c r="X913" s="254"/>
      <c r="Y913" s="254"/>
      <c r="Z913" s="258">
        <v>30103.622604004548</v>
      </c>
      <c r="AA913" s="259">
        <f t="shared" si="332"/>
        <v>45.195930261061399</v>
      </c>
      <c r="AB913" s="287">
        <v>77.352168554706438</v>
      </c>
      <c r="AC913" s="260"/>
      <c r="AD913" s="260"/>
      <c r="AE913" s="260"/>
      <c r="AF913" s="260"/>
      <c r="AG913" s="260"/>
      <c r="AH913" s="121"/>
      <c r="AI913" s="90"/>
      <c r="AJ913" s="90"/>
      <c r="AK913" s="90"/>
      <c r="AL913" s="121"/>
      <c r="AM913" s="262"/>
      <c r="AN913" s="252"/>
      <c r="AO913" s="252"/>
      <c r="AP913" s="263"/>
      <c r="AQ913" s="264"/>
      <c r="AR913" s="252"/>
      <c r="AS913" s="252"/>
      <c r="AT913" s="252"/>
      <c r="AU913" s="252"/>
      <c r="AV913" s="263"/>
      <c r="AW913" s="557">
        <f t="shared" si="326"/>
        <v>0.60706800000000016</v>
      </c>
      <c r="AX913" s="551"/>
      <c r="AY913" s="166"/>
      <c r="AZ913" s="167"/>
      <c r="BA913" s="167"/>
      <c r="BB913" s="167"/>
      <c r="BC913" s="90"/>
      <c r="BD913" s="90"/>
      <c r="BJ913" s="167"/>
      <c r="BK913" s="167"/>
      <c r="BL913" s="167"/>
      <c r="BM913" s="167"/>
      <c r="BN913" s="167"/>
      <c r="BO913" s="167"/>
      <c r="BP913" s="167"/>
      <c r="BQ913" s="167"/>
      <c r="BR913" s="167"/>
      <c r="BS913" s="167"/>
      <c r="BT913" s="167"/>
      <c r="BU913" s="167"/>
      <c r="BV913" s="167"/>
      <c r="BW913" s="167"/>
      <c r="BX913" s="167"/>
      <c r="BY913" s="167"/>
      <c r="BZ913" s="167"/>
      <c r="CA913" s="167"/>
      <c r="CB913" s="167"/>
      <c r="CC913" s="167"/>
      <c r="CD913" s="167"/>
      <c r="CE913" s="167"/>
      <c r="CF913" s="167"/>
      <c r="CG913" s="167"/>
      <c r="CH913" s="167"/>
      <c r="CI913" s="167"/>
      <c r="CJ913" s="167"/>
      <c r="CK913" s="167"/>
      <c r="CL913" s="167"/>
      <c r="CM913" s="167"/>
      <c r="CN913" s="167"/>
      <c r="CO913" s="167"/>
      <c r="CP913" s="167"/>
      <c r="CQ913" s="167"/>
      <c r="CR913" s="167"/>
      <c r="CS913" s="167"/>
      <c r="CT913" s="167"/>
      <c r="CU913" s="167"/>
      <c r="CV913" s="167"/>
      <c r="CW913" s="167"/>
      <c r="CX913" s="167"/>
      <c r="CY913" s="167"/>
      <c r="CZ913" s="167"/>
      <c r="DA913" s="167"/>
      <c r="DB913" s="167"/>
      <c r="DC913" s="167"/>
      <c r="DD913" s="167"/>
      <c r="DE913" s="167"/>
      <c r="DF913" s="167"/>
      <c r="DG913" s="167"/>
      <c r="DH913" s="167"/>
      <c r="DI913" s="167"/>
      <c r="DJ913" s="167"/>
      <c r="DK913" s="167"/>
      <c r="DL913" s="167"/>
      <c r="DM913" s="167"/>
      <c r="DN913" s="167"/>
      <c r="DO913" s="167"/>
      <c r="DP913" s="167"/>
      <c r="DQ913" s="167"/>
      <c r="DR913" s="167"/>
      <c r="DS913" s="167"/>
      <c r="DT913" s="167"/>
      <c r="DU913" s="167"/>
      <c r="DV913" s="167"/>
      <c r="DW913" s="167"/>
      <c r="DX913" s="167"/>
      <c r="DY913" s="167"/>
      <c r="DZ913" s="167"/>
      <c r="EA913" s="167"/>
      <c r="EB913" s="167"/>
      <c r="EC913" s="167"/>
      <c r="ED913" s="167"/>
      <c r="EE913" s="167"/>
      <c r="EF913" s="167"/>
      <c r="EG913" s="167"/>
      <c r="EH913" s="167"/>
      <c r="EI913" s="167"/>
      <c r="EJ913" s="167"/>
      <c r="EK913" s="167"/>
      <c r="EL913" s="167"/>
      <c r="EM913" s="167"/>
      <c r="EN913" s="167"/>
      <c r="EO913" s="167"/>
      <c r="EP913" s="167"/>
      <c r="EQ913" s="167"/>
      <c r="ER913" s="167"/>
      <c r="ES913" s="167"/>
      <c r="ET913" s="167"/>
      <c r="EU913" s="167"/>
      <c r="EV913" s="167"/>
      <c r="EW913" s="167"/>
      <c r="EX913" s="167"/>
      <c r="EY913" s="167"/>
      <c r="EZ913" s="167"/>
      <c r="FA913" s="167"/>
      <c r="FB913" s="167"/>
      <c r="FC913" s="167"/>
      <c r="FD913" s="167"/>
      <c r="FE913" s="167"/>
      <c r="FF913" s="167"/>
      <c r="FG913" s="167"/>
      <c r="FH913" s="167"/>
      <c r="FI913" s="167"/>
      <c r="FJ913" s="167"/>
      <c r="FK913" s="167"/>
      <c r="FL913" s="167"/>
      <c r="FM913" s="167"/>
      <c r="FN913" s="167"/>
      <c r="FO913" s="167"/>
      <c r="FP913" s="167"/>
      <c r="FQ913" s="167"/>
      <c r="FR913" s="167"/>
      <c r="FS913" s="167"/>
      <c r="FT913" s="167"/>
      <c r="FU913" s="167"/>
      <c r="FV913" s="167"/>
      <c r="FW913" s="167"/>
      <c r="FX913" s="167"/>
      <c r="FY913" s="167"/>
      <c r="FZ913" s="167"/>
      <c r="GA913" s="167"/>
      <c r="GB913" s="167"/>
      <c r="GC913" s="167"/>
      <c r="GD913" s="167"/>
      <c r="GE913" s="167"/>
      <c r="GF913" s="167"/>
      <c r="GG913" s="167"/>
      <c r="GH913" s="167"/>
      <c r="GI913" s="167"/>
      <c r="GJ913" s="167"/>
      <c r="GK913" s="167"/>
      <c r="GL913" s="167"/>
      <c r="GM913" s="167"/>
      <c r="GN913" s="167"/>
      <c r="GO913" s="167"/>
      <c r="GP913" s="167"/>
      <c r="GQ913" s="167"/>
      <c r="GR913" s="167"/>
      <c r="GS913" s="167"/>
      <c r="GT913" s="167"/>
      <c r="GU913" s="167"/>
      <c r="GV913" s="167"/>
      <c r="GW913" s="167"/>
      <c r="GX913" s="167"/>
      <c r="GY913" s="167"/>
      <c r="GZ913" s="167"/>
      <c r="HA913" s="167"/>
      <c r="HB913" s="167"/>
      <c r="HC913" s="167"/>
      <c r="HD913" s="167"/>
      <c r="HE913" s="167"/>
      <c r="HF913" s="167"/>
      <c r="HG913" s="167"/>
      <c r="HH913" s="167"/>
      <c r="HI913" s="167"/>
      <c r="HJ913" s="167"/>
      <c r="HK913" s="167"/>
      <c r="HL913" s="167"/>
      <c r="HM913" s="167"/>
      <c r="HN913" s="167"/>
      <c r="HO913" s="167"/>
      <c r="HP913" s="167"/>
      <c r="HQ913" s="167"/>
      <c r="HR913" s="167"/>
      <c r="HS913" s="167"/>
    </row>
    <row r="914" spans="1:227" s="2" customFormat="1" ht="18.75" customHeight="1" x14ac:dyDescent="0.4">
      <c r="A914" s="868" t="s">
        <v>393</v>
      </c>
      <c r="B914" s="868" t="s">
        <v>413</v>
      </c>
      <c r="C914" s="876" t="s">
        <v>414</v>
      </c>
      <c r="D914" s="284" t="s">
        <v>428</v>
      </c>
      <c r="E914" s="617"/>
      <c r="F914" s="219"/>
      <c r="G914" s="124"/>
      <c r="H914" s="124"/>
      <c r="I914" s="251"/>
      <c r="J914" s="251"/>
      <c r="K914" s="252">
        <v>0.64888888888888885</v>
      </c>
      <c r="L914" s="520">
        <f t="shared" si="330"/>
        <v>0</v>
      </c>
      <c r="M914" s="521">
        <f t="shared" si="331"/>
        <v>0</v>
      </c>
      <c r="N914" s="504">
        <f t="shared" si="329"/>
        <v>5</v>
      </c>
      <c r="O914" s="684"/>
      <c r="P914" s="532">
        <v>0.56577000289914581</v>
      </c>
      <c r="Q914" s="227" t="s">
        <v>42</v>
      </c>
      <c r="R914" s="254"/>
      <c r="S914" s="255"/>
      <c r="T914" s="256"/>
      <c r="V914" s="257"/>
      <c r="W914" s="257"/>
      <c r="X914" s="257"/>
      <c r="Y914" s="257"/>
      <c r="Z914" s="258">
        <v>22701.011808012256</v>
      </c>
      <c r="AA914" s="259">
        <f t="shared" si="332"/>
        <v>68.281309025896633</v>
      </c>
      <c r="AB914" s="287">
        <v>77.352168554706438</v>
      </c>
      <c r="AC914" s="260"/>
      <c r="AD914" s="260"/>
      <c r="AE914" s="260"/>
      <c r="AF914" s="260"/>
      <c r="AG914" s="260"/>
      <c r="AH914" s="121"/>
      <c r="AI914" s="90"/>
      <c r="AJ914" s="90"/>
      <c r="AK914" s="90"/>
      <c r="AL914" s="121"/>
      <c r="AM914" s="262"/>
      <c r="AN914" s="252"/>
      <c r="AO914" s="252"/>
      <c r="AP914" s="263"/>
      <c r="AQ914" s="264"/>
      <c r="AR914" s="252"/>
      <c r="AS914" s="252"/>
      <c r="AT914" s="252"/>
      <c r="AU914" s="252"/>
      <c r="AV914" s="263"/>
      <c r="AW914" s="557">
        <f t="shared" si="326"/>
        <v>0.64888888888888885</v>
      </c>
      <c r="AX914" s="551"/>
      <c r="AY914" s="166"/>
      <c r="AZ914" s="167"/>
      <c r="BA914" s="167"/>
      <c r="BB914" s="167"/>
      <c r="BC914" s="90"/>
      <c r="BD914" s="90"/>
      <c r="BJ914" s="167"/>
      <c r="BK914" s="167"/>
      <c r="BL914" s="167"/>
      <c r="BM914" s="167"/>
      <c r="BN914" s="167"/>
      <c r="BO914" s="167"/>
      <c r="BP914" s="167"/>
      <c r="BQ914" s="167"/>
      <c r="BR914" s="167"/>
      <c r="BS914" s="167"/>
      <c r="BT914" s="167"/>
      <c r="BU914" s="167"/>
      <c r="BV914" s="167"/>
      <c r="BW914" s="167"/>
      <c r="BX914" s="167"/>
      <c r="BY914" s="167"/>
      <c r="BZ914" s="167"/>
      <c r="CA914" s="167"/>
      <c r="CB914" s="167"/>
      <c r="CC914" s="167"/>
      <c r="CD914" s="167"/>
      <c r="CE914" s="167"/>
      <c r="CF914" s="167"/>
      <c r="CG914" s="167"/>
      <c r="CH914" s="167"/>
      <c r="CI914" s="167"/>
      <c r="CJ914" s="167"/>
      <c r="CK914" s="167"/>
      <c r="CL914" s="167"/>
      <c r="CM914" s="167"/>
      <c r="CN914" s="167"/>
      <c r="CO914" s="167"/>
      <c r="CP914" s="167"/>
      <c r="CQ914" s="167"/>
      <c r="CR914" s="167"/>
      <c r="CS914" s="167"/>
      <c r="CT914" s="167"/>
      <c r="CU914" s="167"/>
      <c r="CV914" s="167"/>
      <c r="CW914" s="167"/>
      <c r="CX914" s="167"/>
      <c r="CY914" s="167"/>
      <c r="CZ914" s="167"/>
      <c r="DA914" s="167"/>
      <c r="DB914" s="167"/>
      <c r="DC914" s="167"/>
      <c r="DD914" s="167"/>
      <c r="DE914" s="167"/>
      <c r="DF914" s="167"/>
      <c r="DG914" s="167"/>
      <c r="DH914" s="167"/>
      <c r="DI914" s="167"/>
      <c r="DJ914" s="167"/>
      <c r="DK914" s="167"/>
      <c r="DL914" s="167"/>
      <c r="DM914" s="167"/>
      <c r="DN914" s="167"/>
      <c r="DO914" s="167"/>
      <c r="DP914" s="167"/>
      <c r="DQ914" s="167"/>
      <c r="DR914" s="167"/>
      <c r="DS914" s="167"/>
      <c r="DT914" s="167"/>
      <c r="DU914" s="167"/>
      <c r="DV914" s="167"/>
      <c r="DW914" s="167"/>
      <c r="DX914" s="167"/>
      <c r="DY914" s="167"/>
      <c r="DZ914" s="167"/>
      <c r="EA914" s="167"/>
      <c r="EB914" s="167"/>
      <c r="EC914" s="167"/>
      <c r="ED914" s="167"/>
      <c r="EE914" s="167"/>
      <c r="EF914" s="167"/>
      <c r="EG914" s="167"/>
      <c r="EH914" s="167"/>
      <c r="EI914" s="167"/>
      <c r="EJ914" s="167"/>
      <c r="EK914" s="167"/>
      <c r="EL914" s="167"/>
      <c r="EM914" s="167"/>
      <c r="EN914" s="167"/>
      <c r="EO914" s="167"/>
      <c r="EP914" s="167"/>
      <c r="EQ914" s="167"/>
      <c r="ER914" s="167"/>
      <c r="ES914" s="167"/>
      <c r="ET914" s="167"/>
      <c r="EU914" s="167"/>
      <c r="EV914" s="167"/>
      <c r="EW914" s="167"/>
      <c r="EX914" s="167"/>
      <c r="EY914" s="167"/>
      <c r="EZ914" s="167"/>
      <c r="FA914" s="167"/>
      <c r="FB914" s="167"/>
      <c r="FC914" s="167"/>
      <c r="FD914" s="167"/>
      <c r="FE914" s="167"/>
      <c r="FF914" s="167"/>
      <c r="FG914" s="167"/>
      <c r="FH914" s="167"/>
      <c r="FI914" s="167"/>
      <c r="FJ914" s="167"/>
      <c r="FK914" s="167"/>
      <c r="FL914" s="167"/>
      <c r="FM914" s="167"/>
      <c r="FN914" s="167"/>
      <c r="FO914" s="167"/>
      <c r="FP914" s="167"/>
      <c r="FQ914" s="167"/>
      <c r="FR914" s="167"/>
      <c r="FS914" s="167"/>
      <c r="FT914" s="167"/>
      <c r="FU914" s="167"/>
      <c r="FV914" s="167"/>
      <c r="FW914" s="167"/>
      <c r="FX914" s="167"/>
      <c r="FY914" s="167"/>
      <c r="FZ914" s="167"/>
      <c r="GA914" s="167"/>
      <c r="GB914" s="167"/>
      <c r="GC914" s="167"/>
      <c r="GD914" s="167"/>
      <c r="GE914" s="167"/>
      <c r="GF914" s="167"/>
      <c r="GG914" s="167"/>
      <c r="GH914" s="167"/>
      <c r="GI914" s="167"/>
      <c r="GJ914" s="167"/>
      <c r="GK914" s="167"/>
      <c r="GL914" s="167"/>
      <c r="GM914" s="167"/>
      <c r="GN914" s="167"/>
      <c r="GO914" s="167"/>
      <c r="GP914" s="167"/>
      <c r="GQ914" s="167"/>
      <c r="GR914" s="167"/>
      <c r="GS914" s="167"/>
      <c r="GT914" s="167"/>
      <c r="GU914" s="167"/>
      <c r="GV914" s="167"/>
      <c r="GW914" s="167"/>
      <c r="GX914" s="167"/>
      <c r="GY914" s="167"/>
      <c r="GZ914" s="167"/>
      <c r="HA914" s="167"/>
      <c r="HB914" s="167"/>
      <c r="HC914" s="167"/>
      <c r="HD914" s="167"/>
      <c r="HE914" s="167"/>
      <c r="HF914" s="167"/>
      <c r="HG914" s="167"/>
      <c r="HH914" s="167"/>
      <c r="HI914" s="167"/>
      <c r="HJ914" s="167"/>
      <c r="HK914" s="167"/>
      <c r="HL914" s="167"/>
      <c r="HM914" s="167"/>
      <c r="HN914" s="167"/>
      <c r="HO914" s="167"/>
      <c r="HP914" s="167"/>
      <c r="HQ914" s="167"/>
      <c r="HR914" s="167"/>
      <c r="HS914" s="167"/>
    </row>
    <row r="915" spans="1:227" s="2" customFormat="1" ht="18.75" customHeight="1" x14ac:dyDescent="0.4">
      <c r="A915" s="868" t="s">
        <v>393</v>
      </c>
      <c r="B915" s="868" t="s">
        <v>413</v>
      </c>
      <c r="C915" s="876" t="s">
        <v>414</v>
      </c>
      <c r="D915" s="284" t="s">
        <v>429</v>
      </c>
      <c r="E915" s="617"/>
      <c r="F915" s="219"/>
      <c r="G915" s="124"/>
      <c r="H915" s="124"/>
      <c r="I915" s="251"/>
      <c r="J915" s="251"/>
      <c r="K915" s="252">
        <v>4.0555555555555553E-2</v>
      </c>
      <c r="L915" s="520">
        <f t="shared" si="330"/>
        <v>0</v>
      </c>
      <c r="M915" s="521">
        <f t="shared" si="331"/>
        <v>0</v>
      </c>
      <c r="N915" s="504">
        <f t="shared" si="329"/>
        <v>2</v>
      </c>
      <c r="O915" s="684"/>
      <c r="P915" s="532">
        <v>8.1036879220567459E-2</v>
      </c>
      <c r="Q915" s="227" t="s">
        <v>42</v>
      </c>
      <c r="R915" s="254"/>
      <c r="S915" s="255"/>
      <c r="T915" s="256"/>
      <c r="V915" s="257"/>
      <c r="W915" s="257"/>
      <c r="X915" s="257"/>
      <c r="Y915" s="257"/>
      <c r="Z915" s="258">
        <v>3815.0687305479469</v>
      </c>
      <c r="AA915" s="259">
        <f t="shared" si="332"/>
        <v>58.19524177949711</v>
      </c>
      <c r="AB915" s="287">
        <v>77.352168554706438</v>
      </c>
      <c r="AC915" s="260"/>
      <c r="AD915" s="260"/>
      <c r="AE915" s="260"/>
      <c r="AF915" s="260"/>
      <c r="AG915" s="260"/>
      <c r="AH915" s="121"/>
      <c r="AI915" s="90"/>
      <c r="AJ915" s="90"/>
      <c r="AK915" s="90"/>
      <c r="AL915" s="121"/>
      <c r="AM915" s="262"/>
      <c r="AN915" s="252"/>
      <c r="AO915" s="252"/>
      <c r="AP915" s="263"/>
      <c r="AQ915" s="264"/>
      <c r="AR915" s="252"/>
      <c r="AS915" s="252"/>
      <c r="AT915" s="252"/>
      <c r="AU915" s="252"/>
      <c r="AV915" s="263"/>
      <c r="AW915" s="557">
        <f t="shared" si="326"/>
        <v>4.0555555555555553E-2</v>
      </c>
      <c r="AX915" s="551"/>
      <c r="AY915" s="166"/>
      <c r="AZ915" s="167"/>
      <c r="BA915" s="167"/>
      <c r="BB915" s="167"/>
      <c r="BC915" s="90"/>
      <c r="BD915" s="90"/>
      <c r="BJ915" s="167"/>
      <c r="BK915" s="167"/>
      <c r="BL915" s="167"/>
      <c r="BM915" s="167"/>
      <c r="BN915" s="167"/>
      <c r="BO915" s="167"/>
      <c r="BP915" s="167"/>
      <c r="BQ915" s="167"/>
      <c r="BR915" s="167"/>
      <c r="BS915" s="167"/>
      <c r="BT915" s="167"/>
      <c r="BU915" s="167"/>
      <c r="BV915" s="167"/>
      <c r="BW915" s="167"/>
      <c r="BX915" s="167"/>
      <c r="BY915" s="167"/>
      <c r="BZ915" s="167"/>
      <c r="CA915" s="167"/>
      <c r="CB915" s="167"/>
      <c r="CC915" s="167"/>
      <c r="CD915" s="167"/>
      <c r="CE915" s="167"/>
      <c r="CF915" s="167"/>
      <c r="CG915" s="167"/>
      <c r="CH915" s="167"/>
      <c r="CI915" s="167"/>
      <c r="CJ915" s="167"/>
      <c r="CK915" s="167"/>
      <c r="CL915" s="167"/>
      <c r="CM915" s="167"/>
      <c r="CN915" s="167"/>
      <c r="CO915" s="167"/>
      <c r="CP915" s="167"/>
      <c r="CQ915" s="167"/>
      <c r="CR915" s="167"/>
      <c r="CS915" s="167"/>
      <c r="CT915" s="167"/>
      <c r="CU915" s="167"/>
      <c r="CV915" s="167"/>
      <c r="CW915" s="167"/>
      <c r="CX915" s="167"/>
      <c r="CY915" s="167"/>
      <c r="CZ915" s="167"/>
      <c r="DA915" s="167"/>
      <c r="DB915" s="167"/>
      <c r="DC915" s="167"/>
      <c r="DD915" s="167"/>
      <c r="DE915" s="167"/>
      <c r="DF915" s="167"/>
      <c r="DG915" s="167"/>
      <c r="DH915" s="167"/>
      <c r="DI915" s="167"/>
      <c r="DJ915" s="167"/>
      <c r="DK915" s="167"/>
      <c r="DL915" s="167"/>
      <c r="DM915" s="167"/>
      <c r="DN915" s="167"/>
      <c r="DO915" s="167"/>
      <c r="DP915" s="167"/>
      <c r="DQ915" s="167"/>
      <c r="DR915" s="167"/>
      <c r="DS915" s="167"/>
      <c r="DT915" s="167"/>
      <c r="DU915" s="167"/>
      <c r="DV915" s="167"/>
      <c r="DW915" s="167"/>
      <c r="DX915" s="167"/>
      <c r="DY915" s="167"/>
      <c r="DZ915" s="167"/>
      <c r="EA915" s="167"/>
      <c r="EB915" s="167"/>
      <c r="EC915" s="167"/>
      <c r="ED915" s="167"/>
      <c r="EE915" s="167"/>
      <c r="EF915" s="167"/>
      <c r="EG915" s="167"/>
      <c r="EH915" s="167"/>
      <c r="EI915" s="167"/>
      <c r="EJ915" s="167"/>
      <c r="EK915" s="167"/>
      <c r="EL915" s="167"/>
      <c r="EM915" s="167"/>
      <c r="EN915" s="167"/>
      <c r="EO915" s="167"/>
      <c r="EP915" s="167"/>
      <c r="EQ915" s="167"/>
      <c r="ER915" s="167"/>
      <c r="ES915" s="167"/>
      <c r="ET915" s="167"/>
      <c r="EU915" s="167"/>
      <c r="EV915" s="167"/>
      <c r="EW915" s="167"/>
      <c r="EX915" s="167"/>
      <c r="EY915" s="167"/>
      <c r="EZ915" s="167"/>
      <c r="FA915" s="167"/>
      <c r="FB915" s="167"/>
      <c r="FC915" s="167"/>
      <c r="FD915" s="167"/>
      <c r="FE915" s="167"/>
      <c r="FF915" s="167"/>
      <c r="FG915" s="167"/>
      <c r="FH915" s="167"/>
      <c r="FI915" s="167"/>
      <c r="FJ915" s="167"/>
      <c r="FK915" s="167"/>
      <c r="FL915" s="167"/>
      <c r="FM915" s="167"/>
      <c r="FN915" s="167"/>
      <c r="FO915" s="167"/>
      <c r="FP915" s="167"/>
      <c r="FQ915" s="167"/>
      <c r="FR915" s="167"/>
      <c r="FS915" s="167"/>
      <c r="FT915" s="167"/>
      <c r="FU915" s="167"/>
      <c r="FV915" s="167"/>
      <c r="FW915" s="167"/>
      <c r="FX915" s="167"/>
      <c r="FY915" s="167"/>
      <c r="FZ915" s="167"/>
      <c r="GA915" s="167"/>
      <c r="GB915" s="167"/>
      <c r="GC915" s="167"/>
      <c r="GD915" s="167"/>
      <c r="GE915" s="167"/>
      <c r="GF915" s="167"/>
      <c r="GG915" s="167"/>
      <c r="GH915" s="167"/>
      <c r="GI915" s="167"/>
      <c r="GJ915" s="167"/>
      <c r="GK915" s="167"/>
      <c r="GL915" s="167"/>
      <c r="GM915" s="167"/>
      <c r="GN915" s="167"/>
      <c r="GO915" s="167"/>
      <c r="GP915" s="167"/>
      <c r="GQ915" s="167"/>
      <c r="GR915" s="167"/>
      <c r="GS915" s="167"/>
      <c r="GT915" s="167"/>
      <c r="GU915" s="167"/>
      <c r="GV915" s="167"/>
      <c r="GW915" s="167"/>
      <c r="GX915" s="167"/>
      <c r="GY915" s="167"/>
      <c r="GZ915" s="167"/>
      <c r="HA915" s="167"/>
      <c r="HB915" s="167"/>
      <c r="HC915" s="167"/>
      <c r="HD915" s="167"/>
      <c r="HE915" s="167"/>
      <c r="HF915" s="167"/>
      <c r="HG915" s="167"/>
      <c r="HH915" s="167"/>
      <c r="HI915" s="167"/>
      <c r="HJ915" s="167"/>
      <c r="HK915" s="167"/>
      <c r="HL915" s="167"/>
      <c r="HM915" s="167"/>
      <c r="HN915" s="167"/>
      <c r="HO915" s="167"/>
      <c r="HP915" s="167"/>
      <c r="HQ915" s="167"/>
      <c r="HR915" s="167"/>
      <c r="HS915" s="167"/>
    </row>
    <row r="916" spans="1:227" s="2" customFormat="1" ht="18.75" customHeight="1" x14ac:dyDescent="0.4">
      <c r="A916" s="868" t="s">
        <v>393</v>
      </c>
      <c r="B916" s="868" t="s">
        <v>413</v>
      </c>
      <c r="C916" s="876" t="s">
        <v>424</v>
      </c>
      <c r="D916" s="284" t="s">
        <v>425</v>
      </c>
      <c r="E916" s="617"/>
      <c r="F916" s="219"/>
      <c r="G916" s="124"/>
      <c r="H916" s="124"/>
      <c r="I916" s="124"/>
      <c r="J916" s="124"/>
      <c r="K916" s="252">
        <v>7.2999999999999995E-2</v>
      </c>
      <c r="L916" s="520">
        <f t="shared" si="330"/>
        <v>0</v>
      </c>
      <c r="M916" s="521">
        <f t="shared" si="331"/>
        <v>0</v>
      </c>
      <c r="N916" s="504">
        <f t="shared" si="329"/>
        <v>2</v>
      </c>
      <c r="O916" s="684"/>
      <c r="P916" s="532">
        <v>0.37076417764088154</v>
      </c>
      <c r="Q916" s="227" t="s">
        <v>42</v>
      </c>
      <c r="R916" s="254"/>
      <c r="S916" s="305"/>
      <c r="T916" s="306"/>
      <c r="U916" s="90"/>
      <c r="V916" s="254"/>
      <c r="W916" s="254"/>
      <c r="X916" s="254"/>
      <c r="Y916" s="254"/>
      <c r="Z916" s="258">
        <v>18669.485277149532</v>
      </c>
      <c r="AA916" s="259">
        <f t="shared" si="332"/>
        <v>54.409227272727271</v>
      </c>
      <c r="AB916" s="287">
        <v>77.352168554706438</v>
      </c>
      <c r="AC916" s="260"/>
      <c r="AD916" s="260"/>
      <c r="AE916" s="260"/>
      <c r="AF916" s="260"/>
      <c r="AG916" s="260"/>
      <c r="AH916" s="121"/>
      <c r="AI916" s="90"/>
      <c r="AJ916" s="90"/>
      <c r="AK916" s="90"/>
      <c r="AL916" s="121"/>
      <c r="AM916" s="262"/>
      <c r="AN916" s="252"/>
      <c r="AO916" s="252"/>
      <c r="AP916" s="263"/>
      <c r="AQ916" s="264"/>
      <c r="AR916" s="252"/>
      <c r="AS916" s="252"/>
      <c r="AT916" s="252"/>
      <c r="AU916" s="252"/>
      <c r="AV916" s="263"/>
      <c r="AW916" s="557">
        <f t="shared" si="326"/>
        <v>7.2999999999999995E-2</v>
      </c>
      <c r="AX916" s="551"/>
      <c r="AY916" s="166"/>
      <c r="AZ916" s="167"/>
      <c r="BA916" s="167"/>
      <c r="BB916" s="167"/>
      <c r="BC916" s="90"/>
      <c r="BD916" s="90"/>
      <c r="BJ916" s="167"/>
      <c r="BK916" s="167"/>
      <c r="BL916" s="167"/>
      <c r="BM916" s="167"/>
      <c r="BN916" s="167"/>
      <c r="BO916" s="167"/>
      <c r="BP916" s="167"/>
      <c r="BQ916" s="167"/>
      <c r="BR916" s="167"/>
      <c r="BS916" s="167"/>
      <c r="BT916" s="167"/>
      <c r="BU916" s="167"/>
      <c r="BV916" s="167"/>
      <c r="BW916" s="167"/>
      <c r="BX916" s="167"/>
      <c r="BY916" s="167"/>
      <c r="BZ916" s="167"/>
      <c r="CA916" s="167"/>
      <c r="CB916" s="167"/>
      <c r="CC916" s="167"/>
      <c r="CD916" s="167"/>
      <c r="CE916" s="167"/>
      <c r="CF916" s="167"/>
      <c r="CG916" s="167"/>
      <c r="CH916" s="167"/>
      <c r="CI916" s="167"/>
      <c r="CJ916" s="167"/>
      <c r="CK916" s="167"/>
      <c r="CL916" s="167"/>
      <c r="CM916" s="167"/>
      <c r="CN916" s="167"/>
      <c r="CO916" s="167"/>
      <c r="CP916" s="167"/>
      <c r="CQ916" s="167"/>
      <c r="CR916" s="167"/>
      <c r="CS916" s="167"/>
      <c r="CT916" s="167"/>
      <c r="CU916" s="167"/>
      <c r="CV916" s="167"/>
      <c r="CW916" s="167"/>
      <c r="CX916" s="167"/>
      <c r="CY916" s="167"/>
      <c r="CZ916" s="167"/>
      <c r="DA916" s="167"/>
      <c r="DB916" s="167"/>
      <c r="DC916" s="167"/>
      <c r="DD916" s="167"/>
      <c r="DE916" s="167"/>
      <c r="DF916" s="167"/>
      <c r="DG916" s="167"/>
      <c r="DH916" s="167"/>
      <c r="DI916" s="167"/>
      <c r="DJ916" s="167"/>
      <c r="DK916" s="167"/>
      <c r="DL916" s="167"/>
      <c r="DM916" s="167"/>
      <c r="DN916" s="167"/>
      <c r="DO916" s="167"/>
      <c r="DP916" s="167"/>
      <c r="DQ916" s="167"/>
      <c r="DR916" s="167"/>
      <c r="DS916" s="167"/>
      <c r="DT916" s="167"/>
      <c r="DU916" s="167"/>
      <c r="DV916" s="167"/>
      <c r="DW916" s="167"/>
      <c r="DX916" s="167"/>
      <c r="DY916" s="167"/>
      <c r="DZ916" s="167"/>
      <c r="EA916" s="167"/>
      <c r="EB916" s="167"/>
      <c r="EC916" s="167"/>
      <c r="ED916" s="167"/>
      <c r="EE916" s="167"/>
      <c r="EF916" s="167"/>
      <c r="EG916" s="167"/>
      <c r="EH916" s="167"/>
      <c r="EI916" s="167"/>
      <c r="EJ916" s="167"/>
      <c r="EK916" s="167"/>
      <c r="EL916" s="167"/>
      <c r="EM916" s="167"/>
      <c r="EN916" s="167"/>
      <c r="EO916" s="167"/>
      <c r="EP916" s="167"/>
      <c r="EQ916" s="167"/>
      <c r="ER916" s="167"/>
      <c r="ES916" s="167"/>
      <c r="ET916" s="167"/>
      <c r="EU916" s="167"/>
      <c r="EV916" s="167"/>
      <c r="EW916" s="167"/>
      <c r="EX916" s="167"/>
      <c r="EY916" s="167"/>
      <c r="EZ916" s="167"/>
      <c r="FA916" s="167"/>
      <c r="FB916" s="167"/>
      <c r="FC916" s="167"/>
      <c r="FD916" s="167"/>
      <c r="FE916" s="167"/>
      <c r="FF916" s="167"/>
      <c r="FG916" s="167"/>
      <c r="FH916" s="167"/>
      <c r="FI916" s="167"/>
      <c r="FJ916" s="167"/>
      <c r="FK916" s="167"/>
      <c r="FL916" s="167"/>
      <c r="FM916" s="167"/>
      <c r="FN916" s="167"/>
      <c r="FO916" s="167"/>
      <c r="FP916" s="167"/>
      <c r="FQ916" s="167"/>
      <c r="FR916" s="167"/>
      <c r="FS916" s="167"/>
      <c r="FT916" s="167"/>
      <c r="FU916" s="167"/>
      <c r="FV916" s="167"/>
      <c r="FW916" s="167"/>
      <c r="FX916" s="167"/>
      <c r="FY916" s="167"/>
      <c r="FZ916" s="167"/>
      <c r="GA916" s="167"/>
      <c r="GB916" s="167"/>
      <c r="GC916" s="167"/>
      <c r="GD916" s="167"/>
      <c r="GE916" s="167"/>
      <c r="GF916" s="167"/>
      <c r="GG916" s="167"/>
      <c r="GH916" s="167"/>
      <c r="GI916" s="167"/>
      <c r="GJ916" s="167"/>
      <c r="GK916" s="167"/>
      <c r="GL916" s="167"/>
      <c r="GM916" s="167"/>
      <c r="GN916" s="167"/>
      <c r="GO916" s="167"/>
      <c r="GP916" s="167"/>
      <c r="GQ916" s="167"/>
      <c r="GR916" s="167"/>
      <c r="GS916" s="167"/>
      <c r="GT916" s="167"/>
      <c r="GU916" s="167"/>
      <c r="GV916" s="167"/>
      <c r="GW916" s="167"/>
      <c r="GX916" s="167"/>
      <c r="GY916" s="167"/>
      <c r="GZ916" s="167"/>
      <c r="HA916" s="167"/>
      <c r="HB916" s="167"/>
      <c r="HC916" s="167"/>
      <c r="HD916" s="167"/>
      <c r="HE916" s="167"/>
      <c r="HF916" s="167"/>
      <c r="HG916" s="167"/>
      <c r="HH916" s="167"/>
      <c r="HI916" s="167"/>
      <c r="HJ916" s="167"/>
      <c r="HK916" s="167"/>
      <c r="HL916" s="167"/>
      <c r="HM916" s="167"/>
      <c r="HN916" s="167"/>
      <c r="HO916" s="167"/>
      <c r="HP916" s="167"/>
      <c r="HQ916" s="167"/>
      <c r="HR916" s="167"/>
      <c r="HS916" s="167"/>
    </row>
    <row r="917" spans="1:227" s="2" customFormat="1" ht="18.75" customHeight="1" x14ac:dyDescent="0.4">
      <c r="A917" s="868" t="s">
        <v>393</v>
      </c>
      <c r="B917" s="868" t="s">
        <v>413</v>
      </c>
      <c r="C917" s="876" t="s">
        <v>424</v>
      </c>
      <c r="D917" s="284" t="s">
        <v>426</v>
      </c>
      <c r="E917" s="617"/>
      <c r="F917" s="219"/>
      <c r="G917" s="124"/>
      <c r="H917" s="124"/>
      <c r="I917" s="251"/>
      <c r="J917" s="251"/>
      <c r="K917" s="252">
        <v>1.8385185185185184</v>
      </c>
      <c r="L917" s="520">
        <f t="shared" si="330"/>
        <v>0</v>
      </c>
      <c r="M917" s="521">
        <f t="shared" si="331"/>
        <v>0</v>
      </c>
      <c r="N917" s="504">
        <f t="shared" si="329"/>
        <v>2</v>
      </c>
      <c r="O917" s="684"/>
      <c r="P917" s="532">
        <v>2.7874439374999995</v>
      </c>
      <c r="Q917" s="227" t="s">
        <v>42</v>
      </c>
      <c r="R917" s="254"/>
      <c r="S917" s="255"/>
      <c r="T917" s="256"/>
      <c r="V917" s="257"/>
      <c r="W917" s="257"/>
      <c r="X917" s="257"/>
      <c r="Y917" s="257"/>
      <c r="Z917" s="258">
        <v>0</v>
      </c>
      <c r="AA917" s="259"/>
      <c r="AB917" s="287">
        <v>77.352168554706438</v>
      </c>
      <c r="AC917" s="260"/>
      <c r="AD917" s="260"/>
      <c r="AE917" s="260"/>
      <c r="AF917" s="260"/>
      <c r="AG917" s="260"/>
      <c r="AH917" s="121"/>
      <c r="AI917" s="90"/>
      <c r="AJ917" s="90"/>
      <c r="AK917" s="90"/>
      <c r="AL917" s="121"/>
      <c r="AM917" s="262"/>
      <c r="AN917" s="252"/>
      <c r="AO917" s="252"/>
      <c r="AP917" s="263"/>
      <c r="AQ917" s="264"/>
      <c r="AR917" s="252"/>
      <c r="AS917" s="252"/>
      <c r="AT917" s="252"/>
      <c r="AU917" s="252"/>
      <c r="AV917" s="263"/>
      <c r="AW917" s="557">
        <f t="shared" si="326"/>
        <v>1.8385185185185184</v>
      </c>
      <c r="AX917" s="551"/>
      <c r="AY917" s="166"/>
      <c r="AZ917" s="167"/>
      <c r="BA917" s="167"/>
      <c r="BB917" s="167"/>
      <c r="BJ917" s="167"/>
      <c r="BK917" s="167"/>
      <c r="BL917" s="167"/>
      <c r="BM917" s="167"/>
      <c r="BN917" s="167"/>
      <c r="BO917" s="167"/>
      <c r="BP917" s="167"/>
      <c r="BQ917" s="167"/>
      <c r="BR917" s="167"/>
      <c r="BS917" s="167"/>
      <c r="BT917" s="167"/>
      <c r="BU917" s="167"/>
      <c r="BV917" s="167"/>
      <c r="BW917" s="167"/>
      <c r="BX917" s="167"/>
      <c r="BY917" s="167"/>
      <c r="BZ917" s="167"/>
      <c r="CA917" s="167"/>
      <c r="CB917" s="167"/>
      <c r="CC917" s="167"/>
      <c r="CD917" s="167"/>
      <c r="CE917" s="167"/>
      <c r="CF917" s="167"/>
      <c r="CG917" s="167"/>
      <c r="CH917" s="167"/>
      <c r="CI917" s="167"/>
      <c r="CJ917" s="167"/>
      <c r="CK917" s="167"/>
      <c r="CL917" s="167"/>
      <c r="CM917" s="167"/>
      <c r="CN917" s="167"/>
      <c r="CO917" s="167"/>
      <c r="CP917" s="167"/>
      <c r="CQ917" s="167"/>
      <c r="CR917" s="167"/>
      <c r="CS917" s="167"/>
      <c r="CT917" s="167"/>
      <c r="CU917" s="167"/>
      <c r="CV917" s="167"/>
      <c r="CW917" s="167"/>
      <c r="CX917" s="167"/>
      <c r="CY917" s="167"/>
      <c r="CZ917" s="167"/>
      <c r="DA917" s="167"/>
      <c r="DB917" s="167"/>
      <c r="DC917" s="167"/>
      <c r="DD917" s="167"/>
      <c r="DE917" s="167"/>
      <c r="DF917" s="167"/>
      <c r="DG917" s="167"/>
      <c r="DH917" s="167"/>
      <c r="DI917" s="167"/>
      <c r="DJ917" s="167"/>
      <c r="DK917" s="167"/>
      <c r="DL917" s="167"/>
      <c r="DM917" s="167"/>
      <c r="DN917" s="167"/>
      <c r="DO917" s="167"/>
      <c r="DP917" s="167"/>
      <c r="DQ917" s="167"/>
      <c r="DR917" s="167"/>
      <c r="DS917" s="167"/>
      <c r="DT917" s="167"/>
      <c r="DU917" s="167"/>
      <c r="DV917" s="167"/>
      <c r="DW917" s="167"/>
      <c r="DX917" s="167"/>
      <c r="DY917" s="167"/>
      <c r="DZ917" s="167"/>
      <c r="EA917" s="167"/>
      <c r="EB917" s="167"/>
      <c r="EC917" s="167"/>
      <c r="ED917" s="167"/>
      <c r="EE917" s="167"/>
      <c r="EF917" s="167"/>
      <c r="EG917" s="167"/>
      <c r="EH917" s="167"/>
      <c r="EI917" s="167"/>
      <c r="EJ917" s="167"/>
      <c r="EK917" s="167"/>
      <c r="EL917" s="167"/>
      <c r="EM917" s="167"/>
      <c r="EN917" s="167"/>
      <c r="EO917" s="167"/>
      <c r="EP917" s="167"/>
      <c r="EQ917" s="167"/>
      <c r="ER917" s="167"/>
      <c r="ES917" s="167"/>
      <c r="ET917" s="167"/>
      <c r="EU917" s="167"/>
      <c r="EV917" s="167"/>
      <c r="EW917" s="167"/>
      <c r="EX917" s="167"/>
      <c r="EY917" s="167"/>
      <c r="EZ917" s="167"/>
      <c r="FA917" s="167"/>
      <c r="FB917" s="167"/>
      <c r="FC917" s="167"/>
      <c r="FD917" s="167"/>
      <c r="FE917" s="167"/>
      <c r="FF917" s="167"/>
      <c r="FG917" s="167"/>
      <c r="FH917" s="167"/>
      <c r="FI917" s="167"/>
      <c r="FJ917" s="167"/>
      <c r="FK917" s="167"/>
      <c r="FL917" s="167"/>
      <c r="FM917" s="167"/>
      <c r="FN917" s="167"/>
      <c r="FO917" s="167"/>
      <c r="FP917" s="167"/>
      <c r="FQ917" s="167"/>
      <c r="FR917" s="167"/>
      <c r="FS917" s="167"/>
      <c r="FT917" s="167"/>
      <c r="FU917" s="167"/>
      <c r="FV917" s="167"/>
      <c r="FW917" s="167"/>
      <c r="FX917" s="167"/>
      <c r="FY917" s="167"/>
      <c r="FZ917" s="167"/>
      <c r="GA917" s="167"/>
      <c r="GB917" s="167"/>
      <c r="GC917" s="167"/>
      <c r="GD917" s="167"/>
      <c r="GE917" s="167"/>
      <c r="GF917" s="167"/>
      <c r="GG917" s="167"/>
      <c r="GH917" s="167"/>
      <c r="GI917" s="167"/>
      <c r="GJ917" s="167"/>
      <c r="GK917" s="167"/>
      <c r="GL917" s="167"/>
      <c r="GM917" s="167"/>
      <c r="GN917" s="167"/>
      <c r="GO917" s="167"/>
      <c r="GP917" s="167"/>
      <c r="GQ917" s="167"/>
      <c r="GR917" s="167"/>
      <c r="GS917" s="167"/>
      <c r="GT917" s="167"/>
      <c r="GU917" s="167"/>
      <c r="GV917" s="167"/>
      <c r="GW917" s="167"/>
      <c r="GX917" s="167"/>
      <c r="GY917" s="167"/>
      <c r="GZ917" s="167"/>
      <c r="HA917" s="167"/>
      <c r="HB917" s="167"/>
      <c r="HC917" s="167"/>
      <c r="HD917" s="167"/>
      <c r="HE917" s="167"/>
      <c r="HF917" s="167"/>
      <c r="HG917" s="167"/>
      <c r="HH917" s="167"/>
      <c r="HI917" s="167"/>
      <c r="HJ917" s="167"/>
      <c r="HK917" s="167"/>
      <c r="HL917" s="167"/>
      <c r="HM917" s="167"/>
      <c r="HN917" s="167"/>
      <c r="HO917" s="167"/>
      <c r="HP917" s="167"/>
      <c r="HQ917" s="167"/>
      <c r="HR917" s="167"/>
      <c r="HS917" s="167"/>
    </row>
    <row r="918" spans="1:227" s="2" customFormat="1" ht="18.75" customHeight="1" x14ac:dyDescent="0.4">
      <c r="A918" s="868" t="s">
        <v>393</v>
      </c>
      <c r="B918" s="868" t="s">
        <v>413</v>
      </c>
      <c r="C918" s="876" t="s">
        <v>424</v>
      </c>
      <c r="D918" s="284" t="s">
        <v>427</v>
      </c>
      <c r="E918" s="617"/>
      <c r="F918" s="219"/>
      <c r="G918" s="124"/>
      <c r="H918" s="124"/>
      <c r="I918" s="251"/>
      <c r="J918" s="251"/>
      <c r="K918" s="252">
        <v>0.48666666666666669</v>
      </c>
      <c r="L918" s="520">
        <f t="shared" si="330"/>
        <v>0</v>
      </c>
      <c r="M918" s="521">
        <f t="shared" si="331"/>
        <v>0</v>
      </c>
      <c r="N918" s="504">
        <f t="shared" si="329"/>
        <v>2</v>
      </c>
      <c r="O918" s="684"/>
      <c r="P918" s="532">
        <v>0.63918592845883626</v>
      </c>
      <c r="Q918" s="227" t="s">
        <v>42</v>
      </c>
      <c r="R918" s="254"/>
      <c r="S918" s="255"/>
      <c r="T918" s="256"/>
      <c r="V918" s="257"/>
      <c r="W918" s="257"/>
      <c r="X918" s="257"/>
      <c r="Y918" s="257"/>
      <c r="Z918" s="258">
        <v>31306.439244390072</v>
      </c>
      <c r="AA918" s="259">
        <f t="shared" ref="AA918:AA927" si="333">P918*1000000000/365/Z918</f>
        <v>55.937192692987615</v>
      </c>
      <c r="AB918" s="287">
        <v>77.352168554706438</v>
      </c>
      <c r="AC918" s="260"/>
      <c r="AD918" s="260"/>
      <c r="AE918" s="260"/>
      <c r="AF918" s="260"/>
      <c r="AG918" s="260"/>
      <c r="AH918" s="121"/>
      <c r="AI918" s="90"/>
      <c r="AJ918" s="90"/>
      <c r="AK918" s="90"/>
      <c r="AL918" s="121"/>
      <c r="AM918" s="262"/>
      <c r="AN918" s="252"/>
      <c r="AO918" s="252"/>
      <c r="AP918" s="263"/>
      <c r="AQ918" s="264"/>
      <c r="AR918" s="252"/>
      <c r="AS918" s="252"/>
      <c r="AT918" s="252"/>
      <c r="AU918" s="252"/>
      <c r="AV918" s="263"/>
      <c r="AW918" s="557">
        <f t="shared" si="326"/>
        <v>0.48666666666666669</v>
      </c>
      <c r="AX918" s="551"/>
      <c r="AY918" s="166"/>
      <c r="AZ918" s="167"/>
      <c r="BA918" s="167"/>
      <c r="BB918" s="167"/>
      <c r="BC918" s="90"/>
      <c r="BD918" s="90"/>
      <c r="BJ918" s="167"/>
      <c r="BK918" s="167"/>
      <c r="BL918" s="167"/>
      <c r="BM918" s="167"/>
      <c r="BN918" s="167"/>
      <c r="BO918" s="167"/>
      <c r="BP918" s="167"/>
      <c r="BQ918" s="167"/>
      <c r="BR918" s="167"/>
      <c r="BS918" s="167"/>
      <c r="BT918" s="167"/>
      <c r="BU918" s="167"/>
      <c r="BV918" s="167"/>
      <c r="BW918" s="167"/>
      <c r="BX918" s="167"/>
      <c r="BY918" s="167"/>
      <c r="BZ918" s="167"/>
      <c r="CA918" s="167"/>
      <c r="CB918" s="167"/>
      <c r="CC918" s="167"/>
      <c r="CD918" s="167"/>
      <c r="CE918" s="167"/>
      <c r="CF918" s="167"/>
      <c r="CG918" s="167"/>
      <c r="CH918" s="167"/>
      <c r="CI918" s="167"/>
      <c r="CJ918" s="167"/>
      <c r="CK918" s="167"/>
      <c r="CL918" s="167"/>
      <c r="CM918" s="167"/>
      <c r="CN918" s="167"/>
      <c r="CO918" s="167"/>
      <c r="CP918" s="167"/>
      <c r="CQ918" s="167"/>
      <c r="CR918" s="167"/>
      <c r="CS918" s="167"/>
      <c r="CT918" s="167"/>
      <c r="CU918" s="167"/>
      <c r="CV918" s="167"/>
      <c r="CW918" s="167"/>
      <c r="CX918" s="167"/>
      <c r="CY918" s="167"/>
      <c r="CZ918" s="167"/>
      <c r="DA918" s="167"/>
      <c r="DB918" s="167"/>
      <c r="DC918" s="167"/>
      <c r="DD918" s="167"/>
      <c r="DE918" s="167"/>
      <c r="DF918" s="167"/>
      <c r="DG918" s="167"/>
      <c r="DH918" s="167"/>
      <c r="DI918" s="167"/>
      <c r="DJ918" s="167"/>
      <c r="DK918" s="167"/>
      <c r="DL918" s="167"/>
      <c r="DM918" s="167"/>
      <c r="DN918" s="167"/>
      <c r="DO918" s="167"/>
      <c r="DP918" s="167"/>
      <c r="DQ918" s="167"/>
      <c r="DR918" s="167"/>
      <c r="DS918" s="167"/>
      <c r="DT918" s="167"/>
      <c r="DU918" s="167"/>
      <c r="DV918" s="167"/>
      <c r="DW918" s="167"/>
      <c r="DX918" s="167"/>
      <c r="DY918" s="167"/>
      <c r="DZ918" s="167"/>
      <c r="EA918" s="167"/>
      <c r="EB918" s="167"/>
      <c r="EC918" s="167"/>
      <c r="ED918" s="167"/>
      <c r="EE918" s="167"/>
      <c r="EF918" s="167"/>
      <c r="EG918" s="167"/>
      <c r="EH918" s="167"/>
      <c r="EI918" s="167"/>
      <c r="EJ918" s="167"/>
      <c r="EK918" s="167"/>
      <c r="EL918" s="167"/>
      <c r="EM918" s="167"/>
      <c r="EN918" s="167"/>
      <c r="EO918" s="167"/>
      <c r="EP918" s="167"/>
      <c r="EQ918" s="167"/>
      <c r="ER918" s="167"/>
      <c r="ES918" s="167"/>
      <c r="ET918" s="167"/>
      <c r="EU918" s="167"/>
      <c r="EV918" s="167"/>
      <c r="EW918" s="167"/>
      <c r="EX918" s="167"/>
      <c r="EY918" s="167"/>
      <c r="EZ918" s="167"/>
      <c r="FA918" s="167"/>
      <c r="FB918" s="167"/>
      <c r="FC918" s="167"/>
      <c r="FD918" s="167"/>
      <c r="FE918" s="167"/>
      <c r="FF918" s="167"/>
      <c r="FG918" s="167"/>
      <c r="FH918" s="167"/>
      <c r="FI918" s="167"/>
      <c r="FJ918" s="167"/>
      <c r="FK918" s="167"/>
      <c r="FL918" s="167"/>
      <c r="FM918" s="167"/>
      <c r="FN918" s="167"/>
      <c r="FO918" s="167"/>
      <c r="FP918" s="167"/>
      <c r="FQ918" s="167"/>
      <c r="FR918" s="167"/>
      <c r="FS918" s="167"/>
      <c r="FT918" s="167"/>
      <c r="FU918" s="167"/>
      <c r="FV918" s="167"/>
      <c r="FW918" s="167"/>
      <c r="FX918" s="167"/>
      <c r="FY918" s="167"/>
      <c r="FZ918" s="167"/>
      <c r="GA918" s="167"/>
      <c r="GB918" s="167"/>
      <c r="GC918" s="167"/>
      <c r="GD918" s="167"/>
      <c r="GE918" s="167"/>
      <c r="GF918" s="167"/>
      <c r="GG918" s="167"/>
      <c r="GH918" s="167"/>
      <c r="GI918" s="167"/>
      <c r="GJ918" s="167"/>
      <c r="GK918" s="167"/>
      <c r="GL918" s="167"/>
      <c r="GM918" s="167"/>
      <c r="GN918" s="167"/>
      <c r="GO918" s="167"/>
      <c r="GP918" s="167"/>
      <c r="GQ918" s="167"/>
      <c r="GR918" s="167"/>
      <c r="GS918" s="167"/>
      <c r="GT918" s="167"/>
      <c r="GU918" s="167"/>
      <c r="GV918" s="167"/>
      <c r="GW918" s="167"/>
      <c r="GX918" s="167"/>
      <c r="GY918" s="167"/>
      <c r="GZ918" s="167"/>
      <c r="HA918" s="167"/>
      <c r="HB918" s="167"/>
      <c r="HC918" s="167"/>
      <c r="HD918" s="167"/>
      <c r="HE918" s="167"/>
      <c r="HF918" s="167"/>
      <c r="HG918" s="167"/>
      <c r="HH918" s="167"/>
      <c r="HI918" s="167"/>
      <c r="HJ918" s="167"/>
      <c r="HK918" s="167"/>
      <c r="HL918" s="167"/>
      <c r="HM918" s="167"/>
      <c r="HN918" s="167"/>
      <c r="HO918" s="167"/>
      <c r="HP918" s="167"/>
      <c r="HQ918" s="167"/>
      <c r="HR918" s="167"/>
      <c r="HS918" s="167"/>
    </row>
    <row r="919" spans="1:227" s="2" customFormat="1" ht="18.75" customHeight="1" x14ac:dyDescent="0.4">
      <c r="A919" s="868" t="s">
        <v>393</v>
      </c>
      <c r="B919" s="868" t="s">
        <v>448</v>
      </c>
      <c r="C919" s="876" t="s">
        <v>467</v>
      </c>
      <c r="D919" s="284" t="s">
        <v>468</v>
      </c>
      <c r="E919" s="617"/>
      <c r="F919" s="219"/>
      <c r="G919" s="124"/>
      <c r="H919" s="124"/>
      <c r="I919" s="251"/>
      <c r="J919" s="251"/>
      <c r="K919" s="292">
        <v>23.725000000000001</v>
      </c>
      <c r="L919" s="520">
        <f t="shared" si="330"/>
        <v>0</v>
      </c>
      <c r="M919" s="521">
        <f t="shared" si="331"/>
        <v>0</v>
      </c>
      <c r="N919" s="504">
        <f t="shared" si="329"/>
        <v>5</v>
      </c>
      <c r="O919" s="687"/>
      <c r="P919" s="532">
        <v>17.256515624999999</v>
      </c>
      <c r="Q919" s="227" t="s">
        <v>42</v>
      </c>
      <c r="R919" s="254"/>
      <c r="S919" s="255"/>
      <c r="T919" s="256"/>
      <c r="V919" s="257"/>
      <c r="W919" s="257"/>
      <c r="X919" s="257"/>
      <c r="Y919" s="257"/>
      <c r="Z919" s="258">
        <v>64163.54416707233</v>
      </c>
      <c r="AA919" s="259">
        <f t="shared" si="333"/>
        <v>736.83780429732485</v>
      </c>
      <c r="AB919" s="293"/>
      <c r="AC919" s="293"/>
      <c r="AD919" s="293"/>
      <c r="AE919" s="293"/>
      <c r="AF919" s="293"/>
      <c r="AG919" s="293"/>
      <c r="AH919" s="121"/>
      <c r="AL919" s="121"/>
      <c r="AM919" s="294"/>
      <c r="AN919" s="292"/>
      <c r="AO919" s="292"/>
      <c r="AP919" s="295"/>
      <c r="AQ919" s="264"/>
      <c r="AR919" s="292"/>
      <c r="AS919" s="292"/>
      <c r="AT919" s="292"/>
      <c r="AU919" s="292"/>
      <c r="AV919" s="295"/>
      <c r="AW919" s="559">
        <f t="shared" si="326"/>
        <v>23.725000000000001</v>
      </c>
      <c r="AX919" s="551"/>
      <c r="AY919" s="166"/>
      <c r="AZ919" s="167"/>
      <c r="BA919" s="296"/>
      <c r="BB919" s="296"/>
    </row>
    <row r="920" spans="1:227" s="2" customFormat="1" ht="18.75" customHeight="1" x14ac:dyDescent="0.4">
      <c r="A920" s="868" t="s">
        <v>393</v>
      </c>
      <c r="B920" s="868" t="s">
        <v>448</v>
      </c>
      <c r="C920" s="876" t="s">
        <v>467</v>
      </c>
      <c r="D920" s="284" t="s">
        <v>469</v>
      </c>
      <c r="E920" s="617"/>
      <c r="F920" s="219"/>
      <c r="G920" s="124"/>
      <c r="H920" s="124"/>
      <c r="I920" s="124"/>
      <c r="J920" s="124"/>
      <c r="K920" s="252">
        <v>9.125</v>
      </c>
      <c r="L920" s="520">
        <f t="shared" si="330"/>
        <v>0</v>
      </c>
      <c r="M920" s="521">
        <f t="shared" si="331"/>
        <v>0</v>
      </c>
      <c r="N920" s="504">
        <f t="shared" si="329"/>
        <v>5</v>
      </c>
      <c r="O920" s="687"/>
      <c r="P920" s="532">
        <v>8.7917737949999992</v>
      </c>
      <c r="Q920" s="227" t="s">
        <v>42</v>
      </c>
      <c r="R920" s="254"/>
      <c r="S920" s="305"/>
      <c r="T920" s="306"/>
      <c r="U920" s="90"/>
      <c r="V920" s="254"/>
      <c r="W920" s="254"/>
      <c r="X920" s="254"/>
      <c r="Y920" s="254"/>
      <c r="Z920" s="258">
        <v>31179.578923385747</v>
      </c>
      <c r="AA920" s="259">
        <f t="shared" si="333"/>
        <v>772.52651654909221</v>
      </c>
      <c r="AB920" s="260"/>
      <c r="AC920" s="260"/>
      <c r="AD920" s="260"/>
      <c r="AE920" s="260"/>
      <c r="AF920" s="260"/>
      <c r="AG920" s="260"/>
      <c r="AH920" s="121"/>
      <c r="AL920" s="121"/>
      <c r="AM920" s="262"/>
      <c r="AN920" s="292"/>
      <c r="AO920" s="292"/>
      <c r="AP920" s="295"/>
      <c r="AQ920" s="264"/>
      <c r="AR920" s="292"/>
      <c r="AS920" s="292"/>
      <c r="AT920" s="292"/>
      <c r="AU920" s="292"/>
      <c r="AV920" s="295"/>
      <c r="AW920" s="559">
        <f t="shared" si="326"/>
        <v>9.125</v>
      </c>
      <c r="AX920" s="551"/>
      <c r="AY920" s="166"/>
      <c r="AZ920" s="167"/>
      <c r="BA920" s="296"/>
      <c r="BB920" s="167"/>
    </row>
    <row r="921" spans="1:227" s="2" customFormat="1" ht="18.75" customHeight="1" x14ac:dyDescent="0.4">
      <c r="A921" s="868" t="s">
        <v>393</v>
      </c>
      <c r="B921" s="868" t="s">
        <v>448</v>
      </c>
      <c r="C921" s="876" t="s">
        <v>467</v>
      </c>
      <c r="D921" s="284" t="s">
        <v>470</v>
      </c>
      <c r="E921" s="617"/>
      <c r="F921" s="219"/>
      <c r="G921" s="124"/>
      <c r="H921" s="124"/>
      <c r="I921" s="124"/>
      <c r="J921" s="124"/>
      <c r="K921" s="252">
        <v>12.41</v>
      </c>
      <c r="L921" s="520">
        <f t="shared" si="330"/>
        <v>0</v>
      </c>
      <c r="M921" s="521">
        <f t="shared" si="331"/>
        <v>0</v>
      </c>
      <c r="N921" s="504">
        <f t="shared" si="329"/>
        <v>5</v>
      </c>
      <c r="O921" s="687"/>
      <c r="P921" s="532">
        <v>7.171040937499999</v>
      </c>
      <c r="Q921" s="227" t="s">
        <v>42</v>
      </c>
      <c r="R921" s="254"/>
      <c r="S921" s="305"/>
      <c r="T921" s="306"/>
      <c r="U921" s="90"/>
      <c r="V921" s="254"/>
      <c r="W921" s="254"/>
      <c r="X921" s="254"/>
      <c r="Y921" s="254"/>
      <c r="Z921" s="258">
        <v>122066.007773972</v>
      </c>
      <c r="AA921" s="259">
        <f t="shared" si="333"/>
        <v>160.95133983884773</v>
      </c>
      <c r="AB921" s="260"/>
      <c r="AC921" s="260"/>
      <c r="AD921" s="260"/>
      <c r="AE921" s="260"/>
      <c r="AF921" s="260"/>
      <c r="AG921" s="260"/>
      <c r="AH921" s="121"/>
      <c r="AL921" s="121"/>
      <c r="AM921" s="262"/>
      <c r="AN921" s="292"/>
      <c r="AO921" s="292"/>
      <c r="AP921" s="295"/>
      <c r="AQ921" s="264"/>
      <c r="AR921" s="292"/>
      <c r="AS921" s="292"/>
      <c r="AT921" s="292"/>
      <c r="AU921" s="292"/>
      <c r="AV921" s="295"/>
      <c r="AW921" s="559">
        <f t="shared" si="326"/>
        <v>12.41</v>
      </c>
      <c r="AX921" s="551"/>
      <c r="AY921" s="166"/>
      <c r="AZ921" s="167"/>
      <c r="BA921" s="296"/>
      <c r="BB921" s="167"/>
    </row>
    <row r="922" spans="1:227" s="2" customFormat="1" ht="18.75" customHeight="1" x14ac:dyDescent="0.4">
      <c r="A922" s="868" t="s">
        <v>393</v>
      </c>
      <c r="B922" s="868" t="s">
        <v>448</v>
      </c>
      <c r="C922" s="876" t="s">
        <v>467</v>
      </c>
      <c r="D922" s="284" t="s">
        <v>471</v>
      </c>
      <c r="E922" s="617"/>
      <c r="F922" s="219"/>
      <c r="G922" s="124"/>
      <c r="H922" s="124"/>
      <c r="I922" s="124"/>
      <c r="J922" s="124"/>
      <c r="K922" s="252">
        <v>2.92</v>
      </c>
      <c r="L922" s="520">
        <f t="shared" si="330"/>
        <v>0</v>
      </c>
      <c r="M922" s="521">
        <f t="shared" si="331"/>
        <v>0</v>
      </c>
      <c r="N922" s="504">
        <f t="shared" si="329"/>
        <v>2</v>
      </c>
      <c r="O922" s="687"/>
      <c r="P922" s="532">
        <v>5.8649568749999998</v>
      </c>
      <c r="Q922" s="227" t="s">
        <v>42</v>
      </c>
      <c r="R922" s="254"/>
      <c r="S922" s="305"/>
      <c r="T922" s="306"/>
      <c r="U922" s="90"/>
      <c r="V922" s="254"/>
      <c r="W922" s="254"/>
      <c r="X922" s="254"/>
      <c r="Y922" s="254"/>
      <c r="Z922" s="258">
        <v>31179.578923385747</v>
      </c>
      <c r="AA922" s="259">
        <f t="shared" si="333"/>
        <v>515.34932654103841</v>
      </c>
      <c r="AB922" s="260"/>
      <c r="AC922" s="260"/>
      <c r="AD922" s="260"/>
      <c r="AE922" s="260"/>
      <c r="AF922" s="260"/>
      <c r="AG922" s="260"/>
      <c r="AH922" s="121"/>
      <c r="AI922" s="90"/>
      <c r="AJ922" s="90"/>
      <c r="AK922" s="90"/>
      <c r="AL922" s="121"/>
      <c r="AM922" s="262"/>
      <c r="AN922" s="252"/>
      <c r="AO922" s="252"/>
      <c r="AP922" s="263"/>
      <c r="AQ922" s="264"/>
      <c r="AR922" s="252"/>
      <c r="AS922" s="252"/>
      <c r="AT922" s="252"/>
      <c r="AU922" s="252"/>
      <c r="AV922" s="263"/>
      <c r="AW922" s="557">
        <f t="shared" si="326"/>
        <v>2.92</v>
      </c>
      <c r="AX922" s="551"/>
      <c r="AY922" s="166"/>
      <c r="AZ922" s="167"/>
      <c r="BA922" s="296"/>
      <c r="BB922" s="296"/>
    </row>
    <row r="923" spans="1:227" s="2" customFormat="1" ht="18.75" customHeight="1" x14ac:dyDescent="0.4">
      <c r="A923" s="868" t="s">
        <v>393</v>
      </c>
      <c r="B923" s="868" t="s">
        <v>448</v>
      </c>
      <c r="C923" s="876" t="s">
        <v>456</v>
      </c>
      <c r="D923" s="284" t="s">
        <v>457</v>
      </c>
      <c r="E923" s="617"/>
      <c r="F923" s="219"/>
      <c r="G923" s="124"/>
      <c r="H923" s="124"/>
      <c r="I923" s="124"/>
      <c r="J923" s="124"/>
      <c r="K923" s="252">
        <v>2.0731999999999999</v>
      </c>
      <c r="L923" s="520">
        <f t="shared" si="330"/>
        <v>0</v>
      </c>
      <c r="M923" s="521">
        <f t="shared" si="331"/>
        <v>0</v>
      </c>
      <c r="N923" s="504">
        <f t="shared" si="329"/>
        <v>2</v>
      </c>
      <c r="O923" s="684"/>
      <c r="P923" s="532">
        <v>3.3251895820000001</v>
      </c>
      <c r="Q923" s="227" t="s">
        <v>42</v>
      </c>
      <c r="R923" s="254"/>
      <c r="S923" s="305"/>
      <c r="T923" s="306"/>
      <c r="U923" s="90"/>
      <c r="V923" s="254"/>
      <c r="W923" s="254"/>
      <c r="X923" s="254"/>
      <c r="Y923" s="254"/>
      <c r="Z923" s="258">
        <v>85009.747276113936</v>
      </c>
      <c r="AA923" s="259">
        <f t="shared" si="333"/>
        <v>107.16545732392004</v>
      </c>
      <c r="AB923" s="260"/>
      <c r="AC923" s="260"/>
      <c r="AD923" s="260"/>
      <c r="AE923" s="260"/>
      <c r="AF923" s="260"/>
      <c r="AG923" s="260"/>
      <c r="AH923" s="121"/>
      <c r="AL923" s="121"/>
      <c r="AM923" s="262"/>
      <c r="AN923" s="292"/>
      <c r="AO923" s="292"/>
      <c r="AP923" s="295"/>
      <c r="AQ923" s="264"/>
      <c r="AR923" s="292"/>
      <c r="AS923" s="292"/>
      <c r="AT923" s="292">
        <v>7.1926458145787953</v>
      </c>
      <c r="AU923" s="292"/>
      <c r="AV923" s="295"/>
      <c r="AW923" s="559">
        <f t="shared" ref="AW923:AW943" si="334">K923-AT923</f>
        <v>-5.1194458145787953</v>
      </c>
      <c r="AX923" s="551"/>
      <c r="AY923" s="166"/>
      <c r="AZ923" s="167"/>
      <c r="BA923" s="296"/>
      <c r="BB923" s="167"/>
      <c r="BC923" s="90"/>
      <c r="BD923" s="90"/>
    </row>
    <row r="924" spans="1:227" s="2" customFormat="1" ht="18.75" customHeight="1" x14ac:dyDescent="0.4">
      <c r="A924" s="868" t="s">
        <v>393</v>
      </c>
      <c r="B924" s="868" t="s">
        <v>448</v>
      </c>
      <c r="C924" s="876" t="s">
        <v>456</v>
      </c>
      <c r="D924" s="284" t="s">
        <v>458</v>
      </c>
      <c r="E924" s="617"/>
      <c r="F924" s="219"/>
      <c r="G924" s="124"/>
      <c r="H924" s="124"/>
      <c r="I924" s="124"/>
      <c r="J924" s="124"/>
      <c r="K924" s="252">
        <v>2.7603733333333333</v>
      </c>
      <c r="L924" s="520">
        <f t="shared" si="330"/>
        <v>0</v>
      </c>
      <c r="M924" s="521">
        <f t="shared" si="331"/>
        <v>0</v>
      </c>
      <c r="N924" s="504">
        <f t="shared" si="329"/>
        <v>2</v>
      </c>
      <c r="O924" s="684"/>
      <c r="P924" s="532">
        <v>3.2988343499999999</v>
      </c>
      <c r="Q924" s="227" t="s">
        <v>42</v>
      </c>
      <c r="R924" s="254"/>
      <c r="S924" s="305"/>
      <c r="T924" s="306"/>
      <c r="U924" s="90"/>
      <c r="V924" s="254"/>
      <c r="W924" s="254"/>
      <c r="X924" s="254"/>
      <c r="Y924" s="254"/>
      <c r="Z924" s="258">
        <v>94865.448937499983</v>
      </c>
      <c r="AA924" s="259">
        <f t="shared" si="333"/>
        <v>95.270748517951418</v>
      </c>
      <c r="AB924" s="260"/>
      <c r="AC924" s="260"/>
      <c r="AD924" s="260"/>
      <c r="AE924" s="260"/>
      <c r="AF924" s="260"/>
      <c r="AG924" s="260"/>
      <c r="AH924" s="121"/>
      <c r="AI924" s="90"/>
      <c r="AJ924" s="90"/>
      <c r="AK924" s="90"/>
      <c r="AL924" s="121"/>
      <c r="AM924" s="262"/>
      <c r="AN924" s="252"/>
      <c r="AO924" s="252"/>
      <c r="AP924" s="263"/>
      <c r="AQ924" s="264"/>
      <c r="AR924" s="252"/>
      <c r="AS924" s="252"/>
      <c r="AT924" s="252">
        <v>5.4917688385071406</v>
      </c>
      <c r="AU924" s="252"/>
      <c r="AV924" s="263"/>
      <c r="AW924" s="557">
        <f t="shared" si="334"/>
        <v>-2.7313955051738072</v>
      </c>
      <c r="AX924" s="551"/>
      <c r="AY924" s="166"/>
      <c r="AZ924" s="167"/>
      <c r="BA924" s="296"/>
      <c r="BB924" s="296"/>
    </row>
    <row r="925" spans="1:227" s="2" customFormat="1" ht="18.75" customHeight="1" x14ac:dyDescent="0.4">
      <c r="A925" s="868" t="s">
        <v>393</v>
      </c>
      <c r="B925" s="868" t="s">
        <v>448</v>
      </c>
      <c r="C925" s="876" t="s">
        <v>456</v>
      </c>
      <c r="D925" s="284" t="s">
        <v>459</v>
      </c>
      <c r="E925" s="617"/>
      <c r="F925" s="219"/>
      <c r="G925" s="124"/>
      <c r="H925" s="124"/>
      <c r="I925" s="251"/>
      <c r="J925" s="251"/>
      <c r="K925" s="292">
        <v>0.59312500000000001</v>
      </c>
      <c r="L925" s="520">
        <f t="shared" si="330"/>
        <v>0</v>
      </c>
      <c r="M925" s="521">
        <f t="shared" si="331"/>
        <v>0</v>
      </c>
      <c r="N925" s="504">
        <f t="shared" si="329"/>
        <v>3</v>
      </c>
      <c r="O925" s="687"/>
      <c r="P925" s="532">
        <v>0.43685460000000004</v>
      </c>
      <c r="Q925" s="227" t="s">
        <v>42</v>
      </c>
      <c r="R925" s="254"/>
      <c r="S925" s="255"/>
      <c r="T925" s="256"/>
      <c r="V925" s="257"/>
      <c r="W925" s="257"/>
      <c r="X925" s="257"/>
      <c r="Y925" s="257"/>
      <c r="Z925" s="258">
        <v>5323.8951172000034</v>
      </c>
      <c r="AA925" s="259">
        <f t="shared" si="333"/>
        <v>224.80944711729879</v>
      </c>
      <c r="AB925" s="293"/>
      <c r="AC925" s="293"/>
      <c r="AD925" s="293"/>
      <c r="AE925" s="293"/>
      <c r="AF925" s="293"/>
      <c r="AG925" s="293"/>
      <c r="AH925" s="121"/>
      <c r="AL925" s="121"/>
      <c r="AM925" s="294"/>
      <c r="AN925" s="292"/>
      <c r="AO925" s="292"/>
      <c r="AP925" s="295"/>
      <c r="AQ925" s="264"/>
      <c r="AR925" s="292"/>
      <c r="AS925" s="292"/>
      <c r="AT925" s="292">
        <v>0.86528694201438383</v>
      </c>
      <c r="AU925" s="292"/>
      <c r="AV925" s="295"/>
      <c r="AW925" s="559">
        <f t="shared" si="334"/>
        <v>-0.27216194201438382</v>
      </c>
      <c r="AX925" s="551"/>
      <c r="AY925" s="166"/>
      <c r="AZ925" s="167"/>
      <c r="BA925" s="296"/>
      <c r="BB925" s="296"/>
      <c r="BC925" s="90"/>
      <c r="BD925" s="90"/>
    </row>
    <row r="926" spans="1:227" s="2" customFormat="1" ht="18.75" customHeight="1" x14ac:dyDescent="0.4">
      <c r="A926" s="868" t="s">
        <v>393</v>
      </c>
      <c r="B926" s="868" t="s">
        <v>448</v>
      </c>
      <c r="C926" s="876" t="s">
        <v>456</v>
      </c>
      <c r="D926" s="284" t="s">
        <v>460</v>
      </c>
      <c r="E926" s="617"/>
      <c r="F926" s="219"/>
      <c r="G926" s="124"/>
      <c r="H926" s="124"/>
      <c r="I926" s="124"/>
      <c r="J926" s="124"/>
      <c r="K926" s="252">
        <v>0.25184999999999996</v>
      </c>
      <c r="L926" s="520">
        <f t="shared" si="330"/>
        <v>0</v>
      </c>
      <c r="M926" s="521">
        <f t="shared" si="331"/>
        <v>0</v>
      </c>
      <c r="N926" s="504">
        <f t="shared" si="329"/>
        <v>3</v>
      </c>
      <c r="O926" s="687"/>
      <c r="P926" s="532">
        <v>0.24878133750000003</v>
      </c>
      <c r="Q926" s="227" t="s">
        <v>42</v>
      </c>
      <c r="R926" s="254"/>
      <c r="S926" s="305"/>
      <c r="T926" s="306"/>
      <c r="U926" s="90"/>
      <c r="V926" s="254"/>
      <c r="W926" s="254"/>
      <c r="X926" s="254"/>
      <c r="Y926" s="254"/>
      <c r="Z926" s="258">
        <v>3679.1778848000022</v>
      </c>
      <c r="AA926" s="259">
        <f t="shared" si="333"/>
        <v>185.25679562691303</v>
      </c>
      <c r="AB926" s="260"/>
      <c r="AC926" s="260"/>
      <c r="AD926" s="260"/>
      <c r="AE926" s="260"/>
      <c r="AF926" s="260"/>
      <c r="AG926" s="260"/>
      <c r="AH926" s="121"/>
      <c r="AL926" s="121"/>
      <c r="AM926" s="262"/>
      <c r="AN926" s="292"/>
      <c r="AO926" s="292"/>
      <c r="AP926" s="295"/>
      <c r="AQ926" s="264"/>
      <c r="AR926" s="292"/>
      <c r="AS926" s="292"/>
      <c r="AT926" s="292">
        <v>0.58014323813031288</v>
      </c>
      <c r="AU926" s="292"/>
      <c r="AV926" s="295"/>
      <c r="AW926" s="559">
        <f t="shared" si="334"/>
        <v>-0.32829323813031291</v>
      </c>
      <c r="AX926" s="551"/>
      <c r="AY926" s="166"/>
      <c r="AZ926" s="167"/>
      <c r="BA926" s="296"/>
      <c r="BB926" s="167"/>
      <c r="BC926" s="90"/>
    </row>
    <row r="927" spans="1:227" s="2" customFormat="1" ht="18.75" customHeight="1" x14ac:dyDescent="0.4">
      <c r="A927" s="868" t="s">
        <v>393</v>
      </c>
      <c r="B927" s="868" t="s">
        <v>448</v>
      </c>
      <c r="C927" s="876" t="s">
        <v>456</v>
      </c>
      <c r="D927" s="284" t="s">
        <v>461</v>
      </c>
      <c r="E927" s="617"/>
      <c r="F927" s="219"/>
      <c r="G927" s="124"/>
      <c r="H927" s="124"/>
      <c r="I927" s="251"/>
      <c r="J927" s="251"/>
      <c r="K927" s="292">
        <v>1.5476000000000001</v>
      </c>
      <c r="L927" s="520">
        <f t="shared" si="330"/>
        <v>0</v>
      </c>
      <c r="M927" s="521">
        <f t="shared" si="331"/>
        <v>0</v>
      </c>
      <c r="N927" s="504">
        <f t="shared" si="329"/>
        <v>2</v>
      </c>
      <c r="O927" s="684"/>
      <c r="P927" s="532">
        <v>3.8695929662499995</v>
      </c>
      <c r="Q927" s="227" t="s">
        <v>42</v>
      </c>
      <c r="R927" s="254"/>
      <c r="S927" s="255"/>
      <c r="T927" s="256"/>
      <c r="V927" s="257"/>
      <c r="W927" s="257"/>
      <c r="X927" s="257"/>
      <c r="Y927" s="257"/>
      <c r="Z927" s="258">
        <v>136692.12285837493</v>
      </c>
      <c r="AA927" s="259">
        <f t="shared" si="333"/>
        <v>77.558416266990804</v>
      </c>
      <c r="AB927" s="293"/>
      <c r="AC927" s="293"/>
      <c r="AD927" s="293"/>
      <c r="AE927" s="293"/>
      <c r="AF927" s="293"/>
      <c r="AG927" s="293"/>
      <c r="AH927" s="121"/>
      <c r="AL927" s="121"/>
      <c r="AM927" s="294"/>
      <c r="AN927" s="292"/>
      <c r="AO927" s="292"/>
      <c r="AP927" s="295"/>
      <c r="AQ927" s="264"/>
      <c r="AR927" s="292"/>
      <c r="AS927" s="292"/>
      <c r="AT927" s="292">
        <v>5.9048391521005179</v>
      </c>
      <c r="AU927" s="292"/>
      <c r="AV927" s="295"/>
      <c r="AW927" s="559">
        <f t="shared" si="334"/>
        <v>-4.3572391521005178</v>
      </c>
      <c r="AX927" s="551"/>
      <c r="AY927" s="166"/>
      <c r="AZ927" s="167"/>
      <c r="BA927" s="296"/>
      <c r="BB927" s="296"/>
    </row>
    <row r="928" spans="1:227" s="2" customFormat="1" ht="18.75" customHeight="1" x14ac:dyDescent="0.4">
      <c r="A928" s="868" t="s">
        <v>393</v>
      </c>
      <c r="B928" s="868" t="s">
        <v>536</v>
      </c>
      <c r="C928" s="881" t="s">
        <v>537</v>
      </c>
      <c r="D928" s="284" t="s">
        <v>539</v>
      </c>
      <c r="E928" s="617"/>
      <c r="F928" s="219"/>
      <c r="G928" s="124"/>
      <c r="H928" s="124"/>
      <c r="I928" s="124"/>
      <c r="J928" s="124"/>
      <c r="K928" s="252"/>
      <c r="L928" s="520" t="str">
        <f t="shared" si="330"/>
        <v/>
      </c>
      <c r="M928" s="521" t="str">
        <f t="shared" si="331"/>
        <v/>
      </c>
      <c r="N928" s="504">
        <f t="shared" si="329"/>
        <v>1</v>
      </c>
      <c r="O928" s="967"/>
      <c r="P928" s="532"/>
      <c r="Q928" s="227" t="s">
        <v>42</v>
      </c>
      <c r="R928" s="254"/>
      <c r="S928" s="305"/>
      <c r="T928" s="306"/>
      <c r="U928" s="90"/>
      <c r="V928" s="254"/>
      <c r="W928" s="254"/>
      <c r="X928" s="254"/>
      <c r="Y928" s="254"/>
      <c r="Z928" s="258"/>
      <c r="AA928" s="259"/>
      <c r="AB928" s="260"/>
      <c r="AC928" s="260"/>
      <c r="AD928" s="260"/>
      <c r="AE928" s="260"/>
      <c r="AF928" s="260"/>
      <c r="AG928" s="260"/>
      <c r="AH928" s="121"/>
      <c r="AI928" s="90"/>
      <c r="AJ928" s="90"/>
      <c r="AK928" s="90"/>
      <c r="AL928" s="121"/>
      <c r="AM928" s="262"/>
      <c r="AN928" s="252"/>
      <c r="AO928" s="252"/>
      <c r="AP928" s="263"/>
      <c r="AQ928" s="264"/>
      <c r="AR928" s="252"/>
      <c r="AS928" s="252"/>
      <c r="AT928" s="252"/>
      <c r="AU928" s="252"/>
      <c r="AV928" s="263"/>
      <c r="AW928" s="557">
        <f t="shared" si="334"/>
        <v>0</v>
      </c>
      <c r="AX928" s="551"/>
      <c r="AY928" s="166"/>
      <c r="AZ928" s="167"/>
      <c r="BA928" s="296"/>
      <c r="BB928" s="167"/>
    </row>
    <row r="929" spans="1:227" s="2" customFormat="1" ht="18.75" customHeight="1" x14ac:dyDescent="0.4">
      <c r="A929" s="868" t="s">
        <v>393</v>
      </c>
      <c r="B929" s="868" t="s">
        <v>536</v>
      </c>
      <c r="C929" s="881" t="s">
        <v>537</v>
      </c>
      <c r="D929" s="284" t="s">
        <v>538</v>
      </c>
      <c r="E929" s="617"/>
      <c r="F929" s="219"/>
      <c r="G929" s="124"/>
      <c r="H929" s="124"/>
      <c r="I929" s="251"/>
      <c r="J929" s="251"/>
      <c r="K929" s="292">
        <v>2.93825</v>
      </c>
      <c r="L929" s="520">
        <f t="shared" si="330"/>
        <v>0</v>
      </c>
      <c r="M929" s="521">
        <f t="shared" si="331"/>
        <v>0</v>
      </c>
      <c r="N929" s="504">
        <f t="shared" si="329"/>
        <v>3</v>
      </c>
      <c r="O929" s="1016"/>
      <c r="P929" s="532">
        <v>2.5310474227499999</v>
      </c>
      <c r="Q929" s="227" t="s">
        <v>42</v>
      </c>
      <c r="R929" s="254"/>
      <c r="S929" s="255"/>
      <c r="T929" s="256"/>
      <c r="V929" s="257"/>
      <c r="W929" s="257"/>
      <c r="X929" s="257"/>
      <c r="Y929" s="257"/>
      <c r="Z929" s="258">
        <v>32852.283818445016</v>
      </c>
      <c r="AA929" s="259"/>
      <c r="AB929" s="293"/>
      <c r="AC929" s="293"/>
      <c r="AD929" s="293"/>
      <c r="AE929" s="293"/>
      <c r="AF929" s="293"/>
      <c r="AG929" s="293"/>
      <c r="AH929" s="121"/>
      <c r="AL929" s="121"/>
      <c r="AM929" s="294"/>
      <c r="AN929" s="292"/>
      <c r="AO929" s="292"/>
      <c r="AP929" s="295"/>
      <c r="AQ929" s="264"/>
      <c r="AR929" s="292"/>
      <c r="AS929" s="292"/>
      <c r="AT929" s="292">
        <v>5.9269107474207781</v>
      </c>
      <c r="AU929" s="292"/>
      <c r="AV929" s="295"/>
      <c r="AW929" s="559">
        <f t="shared" si="334"/>
        <v>-2.988660747420778</v>
      </c>
      <c r="AX929" s="551"/>
      <c r="AY929" s="166"/>
      <c r="AZ929" s="167"/>
      <c r="BA929" s="296"/>
      <c r="BB929" s="296"/>
      <c r="BC929" s="90"/>
      <c r="BD929" s="90"/>
    </row>
    <row r="930" spans="1:227" s="2" customFormat="1" ht="18.75" customHeight="1" x14ac:dyDescent="0.4">
      <c r="A930" s="868" t="s">
        <v>393</v>
      </c>
      <c r="B930" s="868" t="s">
        <v>536</v>
      </c>
      <c r="C930" s="881" t="s">
        <v>537</v>
      </c>
      <c r="D930" s="284" t="s">
        <v>540</v>
      </c>
      <c r="E930" s="617"/>
      <c r="F930" s="219"/>
      <c r="G930" s="124"/>
      <c r="H930" s="124"/>
      <c r="I930" s="124"/>
      <c r="J930" s="124"/>
      <c r="K930" s="252">
        <v>6.5699999999999995E-2</v>
      </c>
      <c r="L930" s="520">
        <f t="shared" si="330"/>
        <v>0</v>
      </c>
      <c r="M930" s="521">
        <f t="shared" si="331"/>
        <v>0</v>
      </c>
      <c r="N930" s="504">
        <f t="shared" si="329"/>
        <v>3</v>
      </c>
      <c r="O930" s="1016"/>
      <c r="P930" s="532">
        <v>5.6295129687499994E-2</v>
      </c>
      <c r="Q930" s="227" t="s">
        <v>42</v>
      </c>
      <c r="R930" s="254"/>
      <c r="S930" s="305"/>
      <c r="T930" s="306"/>
      <c r="U930" s="90"/>
      <c r="V930" s="254"/>
      <c r="W930" s="254"/>
      <c r="X930" s="254"/>
      <c r="Y930" s="254"/>
      <c r="Z930" s="258">
        <v>2617.4860295774033</v>
      </c>
      <c r="AA930" s="259"/>
      <c r="AB930" s="260"/>
      <c r="AC930" s="260"/>
      <c r="AD930" s="260"/>
      <c r="AE930" s="260"/>
      <c r="AF930" s="260"/>
      <c r="AG930" s="260"/>
      <c r="AH930" s="121"/>
      <c r="AI930" s="90"/>
      <c r="AJ930" s="90"/>
      <c r="AK930" s="90"/>
      <c r="AL930" s="121"/>
      <c r="AM930" s="262"/>
      <c r="AN930" s="252"/>
      <c r="AO930" s="252"/>
      <c r="AP930" s="263"/>
      <c r="AQ930" s="264"/>
      <c r="AR930" s="252"/>
      <c r="AS930" s="252"/>
      <c r="AT930" s="252">
        <v>0.11735603891406485</v>
      </c>
      <c r="AU930" s="252"/>
      <c r="AV930" s="263"/>
      <c r="AW930" s="557">
        <f t="shared" si="334"/>
        <v>-5.1656038914064853E-2</v>
      </c>
      <c r="AX930" s="551"/>
      <c r="AY930" s="166"/>
      <c r="AZ930" s="167"/>
      <c r="BA930" s="296"/>
      <c r="BB930" s="296"/>
    </row>
    <row r="931" spans="1:227" s="2" customFormat="1" ht="18.75" customHeight="1" x14ac:dyDescent="0.4">
      <c r="A931" s="868" t="s">
        <v>393</v>
      </c>
      <c r="B931" s="868" t="s">
        <v>536</v>
      </c>
      <c r="C931" s="881" t="s">
        <v>537</v>
      </c>
      <c r="D931" s="284" t="s">
        <v>541</v>
      </c>
      <c r="E931" s="617"/>
      <c r="F931" s="219"/>
      <c r="G931" s="124"/>
      <c r="H931" s="124"/>
      <c r="I931" s="251"/>
      <c r="J931" s="251"/>
      <c r="K931" s="292">
        <v>0.27594000000000007</v>
      </c>
      <c r="L931" s="520">
        <f t="shared" si="330"/>
        <v>0</v>
      </c>
      <c r="M931" s="521">
        <f t="shared" si="331"/>
        <v>0</v>
      </c>
      <c r="N931" s="504">
        <f t="shared" si="329"/>
        <v>3</v>
      </c>
      <c r="O931" s="1016"/>
      <c r="P931" s="532">
        <v>0.27034862400000004</v>
      </c>
      <c r="Q931" s="227" t="s">
        <v>42</v>
      </c>
      <c r="R931" s="254"/>
      <c r="S931" s="255"/>
      <c r="T931" s="256"/>
      <c r="V931" s="257"/>
      <c r="W931" s="257"/>
      <c r="X931" s="257"/>
      <c r="Y931" s="257"/>
      <c r="Z931" s="258">
        <v>13521.300447975911</v>
      </c>
      <c r="AA931" s="259"/>
      <c r="AB931" s="293"/>
      <c r="AC931" s="293"/>
      <c r="AD931" s="293"/>
      <c r="AE931" s="293"/>
      <c r="AF931" s="293"/>
      <c r="AG931" s="293"/>
      <c r="AH931" s="121"/>
      <c r="AL931" s="121"/>
      <c r="AM931" s="294"/>
      <c r="AN931" s="292"/>
      <c r="AO931" s="292"/>
      <c r="AP931" s="295"/>
      <c r="AQ931" s="264"/>
      <c r="AR931" s="292"/>
      <c r="AS931" s="292"/>
      <c r="AT931" s="292">
        <v>0.55099247717043642</v>
      </c>
      <c r="AU931" s="292"/>
      <c r="AV931" s="295"/>
      <c r="AW931" s="559">
        <f t="shared" si="334"/>
        <v>-0.27505247717043635</v>
      </c>
      <c r="AX931" s="551"/>
      <c r="AY931" s="166"/>
      <c r="AZ931" s="167"/>
      <c r="BA931" s="296"/>
      <c r="BB931" s="296"/>
    </row>
    <row r="932" spans="1:227" s="2" customFormat="1" ht="18.75" customHeight="1" x14ac:dyDescent="0.4">
      <c r="A932" s="868" t="s">
        <v>393</v>
      </c>
      <c r="B932" s="868" t="s">
        <v>536</v>
      </c>
      <c r="C932" s="881" t="s">
        <v>537</v>
      </c>
      <c r="D932" s="284" t="s">
        <v>542</v>
      </c>
      <c r="E932" s="617"/>
      <c r="F932" s="219"/>
      <c r="G932" s="124"/>
      <c r="H932" s="124"/>
      <c r="I932" s="251"/>
      <c r="J932" s="251"/>
      <c r="K932" s="292">
        <v>0.27594000000000007</v>
      </c>
      <c r="L932" s="520">
        <f t="shared" si="330"/>
        <v>0</v>
      </c>
      <c r="M932" s="521">
        <f t="shared" si="331"/>
        <v>0</v>
      </c>
      <c r="N932" s="504">
        <f t="shared" si="329"/>
        <v>2</v>
      </c>
      <c r="O932" s="1028"/>
      <c r="P932" s="532">
        <v>0.32520196799999995</v>
      </c>
      <c r="Q932" s="227" t="s">
        <v>42</v>
      </c>
      <c r="R932" s="254"/>
      <c r="S932" s="255"/>
      <c r="T932" s="256"/>
      <c r="V932" s="257"/>
      <c r="W932" s="257"/>
      <c r="X932" s="257"/>
      <c r="Y932" s="257"/>
      <c r="Z932" s="258">
        <v>15397.046567264353</v>
      </c>
      <c r="AA932" s="259"/>
      <c r="AB932" s="293"/>
      <c r="AC932" s="293"/>
      <c r="AD932" s="293"/>
      <c r="AE932" s="293"/>
      <c r="AF932" s="293"/>
      <c r="AG932" s="293"/>
      <c r="AH932" s="121"/>
      <c r="AL932" s="121"/>
      <c r="AM932" s="294"/>
      <c r="AN932" s="292"/>
      <c r="AO932" s="292"/>
      <c r="AP932" s="295"/>
      <c r="AQ932" s="264"/>
      <c r="AR932" s="292"/>
      <c r="AS932" s="292"/>
      <c r="AT932" s="292">
        <v>0.6371911884121696</v>
      </c>
      <c r="AU932" s="292"/>
      <c r="AV932" s="295"/>
      <c r="AW932" s="559">
        <f t="shared" si="334"/>
        <v>-0.36125118841216952</v>
      </c>
      <c r="AX932" s="551"/>
      <c r="AY932" s="166"/>
      <c r="AZ932" s="167"/>
      <c r="BA932" s="296"/>
      <c r="BB932" s="296"/>
      <c r="BC932" s="90"/>
      <c r="BD932" s="90"/>
    </row>
    <row r="933" spans="1:227" s="2" customFormat="1" ht="18.75" customHeight="1" x14ac:dyDescent="0.4">
      <c r="A933" s="868" t="s">
        <v>865</v>
      </c>
      <c r="B933" s="868" t="s">
        <v>925</v>
      </c>
      <c r="C933" s="365" t="s">
        <v>930</v>
      </c>
      <c r="D933" s="383" t="s">
        <v>932</v>
      </c>
      <c r="E933" s="407"/>
      <c r="F933" s="628">
        <v>0.73599999999999999</v>
      </c>
      <c r="G933" s="636"/>
      <c r="H933" s="638" t="s">
        <v>202</v>
      </c>
      <c r="I933" s="124"/>
      <c r="J933" s="124"/>
      <c r="K933" s="252">
        <f>IF(ISNUMBER(F933),F933,0)+IF(ISNUMBER(G933),G933,0)+IF(ISNUMBER(H933),H933,0)</f>
        <v>0.73599999999999999</v>
      </c>
      <c r="L933" s="520">
        <f>IF(IF(ISNUMBER(K933),K933,0)&gt;0,IF(ISNUMBER(F933),F933,0)/K933*100,"")</f>
        <v>100</v>
      </c>
      <c r="M933" s="521">
        <f>IF(IF(ISNUMBER(K933),K933,0)&gt;0,(IF(ISNUMBER(G933),G933,0)+IF(ISNUMBER(H933),H933,0))/K933*100,"")</f>
        <v>0</v>
      </c>
      <c r="N933" s="504">
        <f t="shared" si="329"/>
        <v>5</v>
      </c>
      <c r="O933" s="254"/>
      <c r="P933" s="534">
        <f>AA933*Z933/1000000000*365</f>
        <v>0.5069822866509428</v>
      </c>
      <c r="Q933" s="227" t="s">
        <v>42</v>
      </c>
      <c r="R933" s="254"/>
      <c r="S933" s="305"/>
      <c r="T933" s="306"/>
      <c r="U933" s="90"/>
      <c r="V933" s="254"/>
      <c r="W933" s="254"/>
      <c r="X933" s="254"/>
      <c r="Y933" s="254"/>
      <c r="Z933" s="258">
        <v>7463</v>
      </c>
      <c r="AA933" s="259">
        <v>186.11718694452185</v>
      </c>
      <c r="AB933" s="260"/>
      <c r="AC933" s="260"/>
      <c r="AD933" s="260"/>
      <c r="AE933" s="260"/>
      <c r="AF933" s="260"/>
      <c r="AG933" s="260"/>
      <c r="AH933" s="121"/>
      <c r="AI933" s="373">
        <v>7729</v>
      </c>
      <c r="AJ933" s="373">
        <v>7986</v>
      </c>
      <c r="AK933" s="373">
        <v>8235</v>
      </c>
      <c r="AL933" s="342"/>
      <c r="AM933" s="371"/>
      <c r="AN933" s="373"/>
      <c r="AO933" s="292"/>
      <c r="AP933" s="295"/>
      <c r="AQ933" s="264">
        <v>0.5069822866509428</v>
      </c>
      <c r="AR933" s="292">
        <v>0.53995793541138637</v>
      </c>
      <c r="AS933" s="292">
        <v>0.57331344849271726</v>
      </c>
      <c r="AT933" s="292">
        <v>0.60707047418817006</v>
      </c>
      <c r="AU933" s="292"/>
      <c r="AV933" s="295"/>
      <c r="AW933" s="559">
        <f t="shared" si="334"/>
        <v>0.12892952581182993</v>
      </c>
      <c r="AX933" s="551"/>
      <c r="AY933" s="166"/>
      <c r="AZ933" s="167"/>
      <c r="BA933" s="296"/>
      <c r="BB933" s="167"/>
    </row>
    <row r="934" spans="1:227" s="2" customFormat="1" ht="41.5" customHeight="1" x14ac:dyDescent="0.4">
      <c r="A934" s="868" t="s">
        <v>865</v>
      </c>
      <c r="B934" s="868" t="s">
        <v>925</v>
      </c>
      <c r="C934" s="365" t="s">
        <v>930</v>
      </c>
      <c r="D934" s="383" t="s">
        <v>931</v>
      </c>
      <c r="E934" s="407"/>
      <c r="F934" s="628">
        <v>0.255</v>
      </c>
      <c r="G934" s="636"/>
      <c r="H934" s="638">
        <v>1.2669999999999999</v>
      </c>
      <c r="I934" s="124"/>
      <c r="J934" s="124"/>
      <c r="K934" s="252">
        <f>IF(ISNUMBER(F934),F934,0)+IF(ISNUMBER(G934),G934,0)+IF(ISNUMBER(H934),H934,0)</f>
        <v>1.5219999999999998</v>
      </c>
      <c r="L934" s="520">
        <f>IF(IF(ISNUMBER(K934),K934,0)&gt;0,IF(ISNUMBER(F934),F934,0)/K934*100,"")</f>
        <v>16.754270696452039</v>
      </c>
      <c r="M934" s="521">
        <f>IF(IF(ISNUMBER(K934),K934,0)&gt;0,(IF(ISNUMBER(G934),G934,0)+IF(ISNUMBER(H934),H934,0))/K934*100,"")</f>
        <v>83.245729303547961</v>
      </c>
      <c r="N934" s="504">
        <f t="shared" si="329"/>
        <v>5</v>
      </c>
      <c r="O934" s="254"/>
      <c r="P934" s="534">
        <f>AA934*Z934/1000000000*365</f>
        <v>0.90703130008288024</v>
      </c>
      <c r="Q934" s="227" t="s">
        <v>42</v>
      </c>
      <c r="R934" s="254"/>
      <c r="S934" s="305"/>
      <c r="T934" s="306"/>
      <c r="U934" s="90"/>
      <c r="V934" s="254"/>
      <c r="W934" s="254"/>
      <c r="X934" s="254"/>
      <c r="Y934" s="254"/>
      <c r="Z934" s="258">
        <v>12305</v>
      </c>
      <c r="AA934" s="259">
        <v>201.95182937838615</v>
      </c>
      <c r="AB934" s="260"/>
      <c r="AC934" s="260"/>
      <c r="AD934" s="260"/>
      <c r="AE934" s="260"/>
      <c r="AF934" s="260"/>
      <c r="AG934" s="260"/>
      <c r="AH934" s="121"/>
      <c r="AI934" s="261">
        <v>12741</v>
      </c>
      <c r="AJ934" s="261">
        <v>13164</v>
      </c>
      <c r="AK934" s="261">
        <v>13575</v>
      </c>
      <c r="AL934" s="342"/>
      <c r="AM934" s="371"/>
      <c r="AN934" s="261"/>
      <c r="AO934" s="252"/>
      <c r="AP934" s="263"/>
      <c r="AQ934" s="264">
        <v>0.90703130008288024</v>
      </c>
      <c r="AR934" s="252">
        <v>0.97307827139175673</v>
      </c>
      <c r="AS934" s="252">
        <v>1.0404184897998328</v>
      </c>
      <c r="AT934" s="252">
        <v>1.1090298588512311</v>
      </c>
      <c r="AU934" s="252"/>
      <c r="AV934" s="263"/>
      <c r="AW934" s="557">
        <f t="shared" si="334"/>
        <v>0.41297014114876873</v>
      </c>
      <c r="AX934" s="551"/>
      <c r="AY934" s="166"/>
      <c r="AZ934" s="167"/>
      <c r="BA934" s="167"/>
      <c r="BB934" s="167"/>
    </row>
    <row r="935" spans="1:227" s="2" customFormat="1" ht="18.75" customHeight="1" x14ac:dyDescent="0.4">
      <c r="A935" s="868" t="s">
        <v>865</v>
      </c>
      <c r="B935" s="868" t="s">
        <v>925</v>
      </c>
      <c r="C935" s="365" t="s">
        <v>930</v>
      </c>
      <c r="D935" s="383" t="s">
        <v>933</v>
      </c>
      <c r="E935" s="407"/>
      <c r="F935" s="628" t="s">
        <v>898</v>
      </c>
      <c r="G935" s="636"/>
      <c r="H935" s="638">
        <v>7.0999999999999994E-2</v>
      </c>
      <c r="I935" s="124"/>
      <c r="J935" s="124"/>
      <c r="K935" s="252">
        <f>IF(ISNUMBER(F935),F935,0)+IF(ISNUMBER(G935),G935,0)+IF(ISNUMBER(H935),H935,0)</f>
        <v>7.0999999999999994E-2</v>
      </c>
      <c r="L935" s="520">
        <f>IF(IF(ISNUMBER(K935),K935,0)&gt;0,IF(ISNUMBER(F935),F935,0)/K935*100,"")</f>
        <v>0</v>
      </c>
      <c r="M935" s="521">
        <f>IF(IF(ISNUMBER(K935),K935,0)&gt;0,(IF(ISNUMBER(G935),G935,0)+IF(ISNUMBER(H935),H935,0))/K935*100,"")</f>
        <v>100</v>
      </c>
      <c r="N935" s="504">
        <f t="shared" si="329"/>
        <v>5</v>
      </c>
      <c r="O935" s="254"/>
      <c r="P935" s="534">
        <f>AA935*Z935/1000000000*365</f>
        <v>6.3828978132769817E-2</v>
      </c>
      <c r="Q935" s="227" t="s">
        <v>42</v>
      </c>
      <c r="R935" s="254"/>
      <c r="S935" s="305"/>
      <c r="T935" s="306"/>
      <c r="U935" s="90"/>
      <c r="V935" s="254"/>
      <c r="W935" s="254"/>
      <c r="X935" s="254"/>
      <c r="Y935" s="254"/>
      <c r="Z935" s="258">
        <v>888</v>
      </c>
      <c r="AA935" s="259">
        <v>196.93008186094602</v>
      </c>
      <c r="AB935" s="260"/>
      <c r="AC935" s="260"/>
      <c r="AD935" s="260"/>
      <c r="AE935" s="260"/>
      <c r="AF935" s="260"/>
      <c r="AG935" s="260"/>
      <c r="AH935" s="121"/>
      <c r="AI935" s="373">
        <v>867</v>
      </c>
      <c r="AJ935" s="373">
        <v>823</v>
      </c>
      <c r="AK935" s="373">
        <v>919</v>
      </c>
      <c r="AL935" s="342"/>
      <c r="AM935" s="371"/>
      <c r="AN935" s="373"/>
      <c r="AO935" s="292"/>
      <c r="AP935" s="295"/>
      <c r="AQ935" s="264">
        <v>6.3828978132769817E-2</v>
      </c>
      <c r="AR935" s="292">
        <v>6.4626906094505651E-2</v>
      </c>
      <c r="AS935" s="292">
        <v>6.5390259232120759E-2</v>
      </c>
      <c r="AT935" s="292">
        <v>6.572770385501886E-2</v>
      </c>
      <c r="AU935" s="292"/>
      <c r="AV935" s="295"/>
      <c r="AW935" s="559">
        <f t="shared" si="334"/>
        <v>5.272296144981134E-3</v>
      </c>
      <c r="AX935" s="551"/>
      <c r="AY935" s="166"/>
      <c r="AZ935" s="167"/>
      <c r="BA935" s="296"/>
      <c r="BB935" s="167"/>
    </row>
    <row r="936" spans="1:227" s="2" customFormat="1" ht="18.75" customHeight="1" x14ac:dyDescent="0.4">
      <c r="A936" s="868" t="s">
        <v>393</v>
      </c>
      <c r="B936" s="868" t="s">
        <v>515</v>
      </c>
      <c r="C936" s="290" t="s">
        <v>525</v>
      </c>
      <c r="D936" s="284" t="s">
        <v>526</v>
      </c>
      <c r="E936" s="617"/>
      <c r="F936" s="219"/>
      <c r="G936" s="124"/>
      <c r="H936" s="124"/>
      <c r="I936" s="124"/>
      <c r="J936" s="124"/>
      <c r="K936" s="252">
        <v>8.4792307692307674</v>
      </c>
      <c r="L936" s="520">
        <f t="shared" ref="L936:L955" si="335">IF(K936&gt;0,IF(ISNUMBER(F936),F936,0)/K936*100,"")</f>
        <v>0</v>
      </c>
      <c r="M936" s="521">
        <f t="shared" ref="M936:M955" si="336">IF(K936&gt;0,(IF(ISNUMBER(G936),G936,0)+IF(ISNUMBER(H936),H936,0))/K936*100,"")</f>
        <v>0</v>
      </c>
      <c r="N936" s="504">
        <f t="shared" si="329"/>
        <v>3</v>
      </c>
      <c r="O936" s="684"/>
      <c r="P936" s="532">
        <v>5.026945429301712</v>
      </c>
      <c r="Q936" s="227" t="s">
        <v>42</v>
      </c>
      <c r="R936" s="254"/>
      <c r="S936" s="305"/>
      <c r="T936" s="306"/>
      <c r="U936" s="90"/>
      <c r="V936" s="254"/>
      <c r="W936" s="254"/>
      <c r="X936" s="254"/>
      <c r="Y936" s="254"/>
      <c r="Z936" s="258">
        <v>102038.03144727671</v>
      </c>
      <c r="AA936" s="259">
        <f>P936*1000000000/365/Z936</f>
        <v>134.973725341613</v>
      </c>
      <c r="AB936" s="260"/>
      <c r="AC936" s="260"/>
      <c r="AD936" s="260"/>
      <c r="AE936" s="260"/>
      <c r="AF936" s="260"/>
      <c r="AG936" s="260"/>
      <c r="AH936" s="121"/>
      <c r="AL936" s="121"/>
      <c r="AM936" s="262"/>
      <c r="AN936" s="292"/>
      <c r="AO936" s="292"/>
      <c r="AP936" s="295"/>
      <c r="AQ936" s="264"/>
      <c r="AR936" s="292"/>
      <c r="AS936" s="292"/>
      <c r="AT936" s="292">
        <v>8.8822755794117434</v>
      </c>
      <c r="AU936" s="292"/>
      <c r="AV936" s="295"/>
      <c r="AW936" s="559">
        <f t="shared" si="334"/>
        <v>-0.40304481018097604</v>
      </c>
      <c r="AX936" s="551"/>
      <c r="AY936" s="166"/>
      <c r="AZ936" s="167"/>
      <c r="BA936" s="296"/>
      <c r="BB936" s="167"/>
    </row>
    <row r="937" spans="1:227" s="2" customFormat="1" ht="18.75" customHeight="1" x14ac:dyDescent="0.4">
      <c r="A937" s="868" t="s">
        <v>393</v>
      </c>
      <c r="B937" s="868" t="s">
        <v>515</v>
      </c>
      <c r="C937" s="290" t="s">
        <v>525</v>
      </c>
      <c r="D937" s="284" t="s">
        <v>527</v>
      </c>
      <c r="E937" s="617"/>
      <c r="F937" s="219"/>
      <c r="G937" s="124"/>
      <c r="H937" s="124"/>
      <c r="I937" s="124"/>
      <c r="J937" s="124"/>
      <c r="K937" s="252">
        <v>0.97333333333333327</v>
      </c>
      <c r="L937" s="520">
        <f t="shared" si="335"/>
        <v>0</v>
      </c>
      <c r="M937" s="521">
        <f t="shared" si="336"/>
        <v>0</v>
      </c>
      <c r="N937" s="504">
        <f t="shared" si="329"/>
        <v>3</v>
      </c>
      <c r="O937" s="684"/>
      <c r="P937" s="532">
        <v>0.61182494819481104</v>
      </c>
      <c r="Q937" s="227" t="s">
        <v>42</v>
      </c>
      <c r="R937" s="254"/>
      <c r="S937" s="305"/>
      <c r="T937" s="306"/>
      <c r="U937" s="90"/>
      <c r="V937" s="254"/>
      <c r="W937" s="254"/>
      <c r="X937" s="254"/>
      <c r="Y937" s="254"/>
      <c r="Z937" s="258">
        <v>13968.017718615247</v>
      </c>
      <c r="AA937" s="259">
        <f>P937*1000000000/365/Z937</f>
        <v>120.00505501552882</v>
      </c>
      <c r="AB937" s="260"/>
      <c r="AC937" s="260"/>
      <c r="AD937" s="260"/>
      <c r="AE937" s="260"/>
      <c r="AF937" s="260"/>
      <c r="AG937" s="260"/>
      <c r="AH937" s="121"/>
      <c r="AI937" s="90"/>
      <c r="AJ937" s="90"/>
      <c r="AK937" s="90"/>
      <c r="AL937" s="121"/>
      <c r="AM937" s="262"/>
      <c r="AN937" s="252"/>
      <c r="AO937" s="252"/>
      <c r="AP937" s="263"/>
      <c r="AQ937" s="264"/>
      <c r="AR937" s="252"/>
      <c r="AS937" s="252"/>
      <c r="AT937" s="252">
        <v>1.0073484842675202</v>
      </c>
      <c r="AU937" s="252"/>
      <c r="AV937" s="263"/>
      <c r="AW937" s="557">
        <f t="shared" si="334"/>
        <v>-3.4015150934186944E-2</v>
      </c>
      <c r="AX937" s="551"/>
      <c r="AY937" s="166"/>
      <c r="AZ937" s="167"/>
      <c r="BA937" s="296"/>
      <c r="BB937" s="296"/>
    </row>
    <row r="938" spans="1:227" s="2" customFormat="1" ht="18.75" customHeight="1" x14ac:dyDescent="0.4">
      <c r="A938" s="868" t="s">
        <v>393</v>
      </c>
      <c r="B938" s="868" t="s">
        <v>515</v>
      </c>
      <c r="C938" s="290" t="s">
        <v>525</v>
      </c>
      <c r="D938" s="284" t="s">
        <v>528</v>
      </c>
      <c r="E938" s="617"/>
      <c r="F938" s="219"/>
      <c r="G938" s="124"/>
      <c r="H938" s="124"/>
      <c r="I938" s="124"/>
      <c r="J938" s="124"/>
      <c r="K938" s="252">
        <v>0.115632</v>
      </c>
      <c r="L938" s="520">
        <f t="shared" si="335"/>
        <v>0</v>
      </c>
      <c r="M938" s="521">
        <f t="shared" si="336"/>
        <v>0</v>
      </c>
      <c r="N938" s="504">
        <f t="shared" si="329"/>
        <v>2</v>
      </c>
      <c r="O938" s="687"/>
      <c r="P938" s="532">
        <v>0.18299371562499991</v>
      </c>
      <c r="Q938" s="227" t="s">
        <v>42</v>
      </c>
      <c r="R938" s="254"/>
      <c r="S938" s="305"/>
      <c r="T938" s="306"/>
      <c r="U938" s="90"/>
      <c r="V938" s="254"/>
      <c r="W938" s="254"/>
      <c r="X938" s="254"/>
      <c r="Y938" s="254"/>
      <c r="Z938" s="258">
        <v>14770.925945809782</v>
      </c>
      <c r="AA938" s="259">
        <f>P938*1000000000/365/Z938</f>
        <v>33.941856278154908</v>
      </c>
      <c r="AB938" s="260"/>
      <c r="AC938" s="260"/>
      <c r="AD938" s="260"/>
      <c r="AE938" s="260"/>
      <c r="AF938" s="260"/>
      <c r="AG938" s="260"/>
      <c r="AH938" s="121"/>
      <c r="AL938" s="121"/>
      <c r="AM938" s="262"/>
      <c r="AN938" s="292"/>
      <c r="AO938" s="292"/>
      <c r="AP938" s="295"/>
      <c r="AQ938" s="264"/>
      <c r="AR938" s="292"/>
      <c r="AS938" s="292"/>
      <c r="AT938" s="292">
        <v>0.31998177866357774</v>
      </c>
      <c r="AU938" s="292"/>
      <c r="AV938" s="295"/>
      <c r="AW938" s="559">
        <f t="shared" si="334"/>
        <v>-0.20434977866357773</v>
      </c>
      <c r="AX938" s="551"/>
      <c r="AY938" s="166"/>
      <c r="AZ938" s="167"/>
      <c r="BA938" s="296"/>
      <c r="BB938" s="167"/>
    </row>
    <row r="939" spans="1:227" s="2" customFormat="1" ht="18.75" customHeight="1" x14ac:dyDescent="0.4">
      <c r="A939" s="868" t="s">
        <v>393</v>
      </c>
      <c r="B939" s="868" t="s">
        <v>574</v>
      </c>
      <c r="C939" s="881" t="s">
        <v>585</v>
      </c>
      <c r="D939" s="284" t="s">
        <v>586</v>
      </c>
      <c r="E939" s="617"/>
      <c r="F939" s="219"/>
      <c r="G939" s="124"/>
      <c r="H939" s="124"/>
      <c r="I939" s="124"/>
      <c r="J939" s="124"/>
      <c r="K939" s="252">
        <v>1.9295958974358975</v>
      </c>
      <c r="L939" s="520">
        <f t="shared" si="335"/>
        <v>0</v>
      </c>
      <c r="M939" s="521">
        <f t="shared" si="336"/>
        <v>0</v>
      </c>
      <c r="N939" s="504">
        <f t="shared" si="329"/>
        <v>3</v>
      </c>
      <c r="O939" s="1198"/>
      <c r="P939" s="532">
        <v>1.8057896119372665</v>
      </c>
      <c r="Q939" s="227" t="s">
        <v>42</v>
      </c>
      <c r="R939" s="254"/>
      <c r="S939" s="305"/>
      <c r="T939" s="306"/>
      <c r="U939" s="90"/>
      <c r="V939" s="254"/>
      <c r="W939" s="254"/>
      <c r="X939" s="254"/>
      <c r="Y939" s="254"/>
      <c r="Z939" s="258">
        <v>79315.975767339332</v>
      </c>
      <c r="AA939" s="259"/>
      <c r="AB939" s="260"/>
      <c r="AC939" s="260"/>
      <c r="AD939" s="260"/>
      <c r="AE939" s="260"/>
      <c r="AF939" s="260"/>
      <c r="AG939" s="260"/>
      <c r="AH939" s="121"/>
      <c r="AI939" s="90"/>
      <c r="AJ939" s="90"/>
      <c r="AK939" s="90"/>
      <c r="AL939" s="121"/>
      <c r="AM939" s="262"/>
      <c r="AN939" s="252"/>
      <c r="AO939" s="252"/>
      <c r="AP939" s="263"/>
      <c r="AQ939" s="264"/>
      <c r="AR939" s="252"/>
      <c r="AS939" s="252"/>
      <c r="AT939" s="252">
        <v>3.5098441308226458</v>
      </c>
      <c r="AU939" s="252"/>
      <c r="AV939" s="263"/>
      <c r="AW939" s="557">
        <f t="shared" si="334"/>
        <v>-1.5802482333867482</v>
      </c>
      <c r="AX939" s="551"/>
      <c r="AY939" s="166"/>
      <c r="AZ939" s="167"/>
      <c r="BA939" s="296"/>
      <c r="BB939" s="296"/>
    </row>
    <row r="940" spans="1:227" s="2" customFormat="1" ht="18.75" customHeight="1" x14ac:dyDescent="0.4">
      <c r="A940" s="868" t="s">
        <v>393</v>
      </c>
      <c r="B940" s="868" t="s">
        <v>574</v>
      </c>
      <c r="C940" s="881" t="s">
        <v>585</v>
      </c>
      <c r="D940" s="284" t="s">
        <v>587</v>
      </c>
      <c r="E940" s="617"/>
      <c r="F940" s="219"/>
      <c r="G940" s="124"/>
      <c r="H940" s="124"/>
      <c r="I940" s="124"/>
      <c r="J940" s="124"/>
      <c r="K940" s="252">
        <v>9.7333333333333313E-2</v>
      </c>
      <c r="L940" s="520">
        <f t="shared" si="335"/>
        <v>0</v>
      </c>
      <c r="M940" s="521">
        <f t="shared" si="336"/>
        <v>0</v>
      </c>
      <c r="N940" s="504">
        <f t="shared" si="329"/>
        <v>2</v>
      </c>
      <c r="O940" s="1198"/>
      <c r="P940" s="532">
        <v>0.37206397932000002</v>
      </c>
      <c r="Q940" s="227" t="s">
        <v>42</v>
      </c>
      <c r="R940" s="254"/>
      <c r="S940" s="305"/>
      <c r="T940" s="306"/>
      <c r="U940" s="90"/>
      <c r="V940" s="254"/>
      <c r="W940" s="254"/>
      <c r="X940" s="254"/>
      <c r="Y940" s="254"/>
      <c r="Z940" s="258">
        <v>23463.158181645391</v>
      </c>
      <c r="AA940" s="259"/>
      <c r="AB940" s="260"/>
      <c r="AC940" s="260"/>
      <c r="AD940" s="260"/>
      <c r="AE940" s="260"/>
      <c r="AF940" s="260"/>
      <c r="AG940" s="260"/>
      <c r="AH940" s="121"/>
      <c r="AI940" s="90"/>
      <c r="AJ940" s="90"/>
      <c r="AK940" s="90"/>
      <c r="AL940" s="121"/>
      <c r="AM940" s="262"/>
      <c r="AN940" s="252"/>
      <c r="AO940" s="252"/>
      <c r="AP940" s="263"/>
      <c r="AQ940" s="264"/>
      <c r="AR940" s="252"/>
      <c r="AS940" s="252"/>
      <c r="AT940" s="252">
        <v>0.57682542354331312</v>
      </c>
      <c r="AU940" s="252"/>
      <c r="AV940" s="263"/>
      <c r="AW940" s="557">
        <f t="shared" si="334"/>
        <v>-0.47949209020997979</v>
      </c>
      <c r="AX940" s="551"/>
      <c r="AY940" s="166"/>
      <c r="AZ940" s="167"/>
      <c r="BA940" s="296"/>
      <c r="BB940" s="296"/>
    </row>
    <row r="941" spans="1:227" s="2" customFormat="1" ht="18.75" customHeight="1" x14ac:dyDescent="0.4">
      <c r="A941" s="868" t="s">
        <v>393</v>
      </c>
      <c r="B941" s="868" t="s">
        <v>500</v>
      </c>
      <c r="C941" s="876" t="s">
        <v>511</v>
      </c>
      <c r="D941" s="265" t="s">
        <v>512</v>
      </c>
      <c r="E941" s="997"/>
      <c r="F941" s="219"/>
      <c r="G941" s="124"/>
      <c r="H941" s="124"/>
      <c r="I941" s="124"/>
      <c r="J941" s="124"/>
      <c r="K941" s="252">
        <v>0.84853037037037038</v>
      </c>
      <c r="L941" s="520">
        <f t="shared" si="335"/>
        <v>0</v>
      </c>
      <c r="M941" s="521">
        <f t="shared" si="336"/>
        <v>0</v>
      </c>
      <c r="N941" s="504">
        <f t="shared" si="329"/>
        <v>3</v>
      </c>
      <c r="O941" s="687"/>
      <c r="P941" s="532">
        <v>0.62534471999999997</v>
      </c>
      <c r="Q941" s="227" t="s">
        <v>42</v>
      </c>
      <c r="R941" s="254"/>
      <c r="S941" s="305"/>
      <c r="T941" s="306"/>
      <c r="U941" s="90"/>
      <c r="V941" s="254"/>
      <c r="W941" s="254"/>
      <c r="X941" s="254"/>
      <c r="Y941" s="254"/>
      <c r="Z941" s="258">
        <v>23385.765128912371</v>
      </c>
      <c r="AA941" s="259">
        <f>P941*1000000000/365/Z941</f>
        <v>73.261370583137008</v>
      </c>
      <c r="AB941" s="260"/>
      <c r="AC941" s="260"/>
      <c r="AD941" s="260"/>
      <c r="AE941" s="260"/>
      <c r="AF941" s="260"/>
      <c r="AG941" s="260"/>
      <c r="AH941" s="121"/>
      <c r="AI941" s="90"/>
      <c r="AJ941" s="90"/>
      <c r="AK941" s="90"/>
      <c r="AL941" s="121"/>
      <c r="AM941" s="262"/>
      <c r="AN941" s="252"/>
      <c r="AO941" s="252"/>
      <c r="AP941" s="263"/>
      <c r="AQ941" s="264"/>
      <c r="AR941" s="252"/>
      <c r="AS941" s="252"/>
      <c r="AT941" s="252">
        <v>1.1992820206893888</v>
      </c>
      <c r="AU941" s="252"/>
      <c r="AV941" s="263"/>
      <c r="AW941" s="557">
        <f t="shared" si="334"/>
        <v>-0.35075165031901845</v>
      </c>
      <c r="AX941" s="551"/>
      <c r="AY941" s="166"/>
      <c r="AZ941" s="167"/>
      <c r="BA941" s="296"/>
      <c r="BB941" s="296"/>
    </row>
    <row r="942" spans="1:227" s="2" customFormat="1" ht="18.75" customHeight="1" x14ac:dyDescent="0.4">
      <c r="A942" s="868" t="s">
        <v>393</v>
      </c>
      <c r="B942" s="868" t="s">
        <v>500</v>
      </c>
      <c r="C942" s="876" t="s">
        <v>511</v>
      </c>
      <c r="D942" s="265" t="s">
        <v>513</v>
      </c>
      <c r="E942" s="997"/>
      <c r="F942" s="219"/>
      <c r="G942" s="124"/>
      <c r="H942" s="124"/>
      <c r="I942" s="251"/>
      <c r="J942" s="251"/>
      <c r="K942" s="292">
        <v>0.9462962962962963</v>
      </c>
      <c r="L942" s="520">
        <f t="shared" si="335"/>
        <v>0</v>
      </c>
      <c r="M942" s="521">
        <f t="shared" si="336"/>
        <v>0</v>
      </c>
      <c r="N942" s="504">
        <f t="shared" si="329"/>
        <v>2</v>
      </c>
      <c r="O942" s="1198"/>
      <c r="P942" s="532">
        <v>1.4712476625000002</v>
      </c>
      <c r="Q942" s="227" t="s">
        <v>42</v>
      </c>
      <c r="R942" s="254"/>
      <c r="S942" s="255"/>
      <c r="T942" s="256"/>
      <c r="V942" s="257"/>
      <c r="W942" s="257"/>
      <c r="X942" s="257"/>
      <c r="Y942" s="257"/>
      <c r="Z942" s="258">
        <v>20540.169380608182</v>
      </c>
      <c r="AA942" s="259">
        <f>P942*1000000000/365/Z942</f>
        <v>196.24061705664869</v>
      </c>
      <c r="AB942" s="293"/>
      <c r="AC942" s="293"/>
      <c r="AD942" s="293"/>
      <c r="AE942" s="293"/>
      <c r="AF942" s="293"/>
      <c r="AG942" s="293"/>
      <c r="AH942" s="121"/>
      <c r="AL942" s="121"/>
      <c r="AM942" s="294"/>
      <c r="AN942" s="292"/>
      <c r="AO942" s="292"/>
      <c r="AP942" s="295"/>
      <c r="AQ942" s="264"/>
      <c r="AR942" s="292"/>
      <c r="AS942" s="292"/>
      <c r="AT942" s="292">
        <v>2.810020702025811</v>
      </c>
      <c r="AU942" s="292"/>
      <c r="AV942" s="295"/>
      <c r="AW942" s="559">
        <f t="shared" si="334"/>
        <v>-1.8637244057295148</v>
      </c>
      <c r="AX942" s="551"/>
      <c r="AY942" s="166"/>
      <c r="AZ942" s="167"/>
      <c r="BA942" s="296"/>
      <c r="BB942" s="296"/>
    </row>
    <row r="943" spans="1:227" s="2" customFormat="1" ht="18.75" customHeight="1" x14ac:dyDescent="0.4">
      <c r="A943" s="868" t="s">
        <v>393</v>
      </c>
      <c r="B943" s="868" t="s">
        <v>500</v>
      </c>
      <c r="C943" s="876" t="s">
        <v>511</v>
      </c>
      <c r="D943" s="265" t="s">
        <v>514</v>
      </c>
      <c r="E943" s="997"/>
      <c r="F943" s="219"/>
      <c r="G943" s="124"/>
      <c r="H943" s="124"/>
      <c r="I943" s="124"/>
      <c r="J943" s="124"/>
      <c r="K943" s="252">
        <v>0.24928148148148144</v>
      </c>
      <c r="L943" s="520">
        <f t="shared" si="335"/>
        <v>0</v>
      </c>
      <c r="M943" s="521">
        <f t="shared" si="336"/>
        <v>0</v>
      </c>
      <c r="N943" s="504">
        <f t="shared" si="329"/>
        <v>5</v>
      </c>
      <c r="O943" s="1016"/>
      <c r="P943" s="532">
        <v>0.11500499999999998</v>
      </c>
      <c r="Q943" s="227" t="s">
        <v>42</v>
      </c>
      <c r="R943" s="254"/>
      <c r="S943" s="305"/>
      <c r="T943" s="306"/>
      <c r="U943" s="90"/>
      <c r="V943" s="254"/>
      <c r="W943" s="254"/>
      <c r="X943" s="254"/>
      <c r="Y943" s="254"/>
      <c r="Z943" s="258">
        <v>1058.5363466217887</v>
      </c>
      <c r="AA943" s="259">
        <f>P943*1000000000/365/Z943</f>
        <v>297.65835890886007</v>
      </c>
      <c r="AB943" s="260"/>
      <c r="AC943" s="260"/>
      <c r="AD943" s="260"/>
      <c r="AE943" s="260"/>
      <c r="AF943" s="260"/>
      <c r="AG943" s="260"/>
      <c r="AH943" s="121"/>
      <c r="AI943" s="90"/>
      <c r="AJ943" s="90"/>
      <c r="AK943" s="90"/>
      <c r="AL943" s="121"/>
      <c r="AM943" s="262"/>
      <c r="AN943" s="252"/>
      <c r="AO943" s="252"/>
      <c r="AP943" s="263"/>
      <c r="AQ943" s="264"/>
      <c r="AR943" s="252"/>
      <c r="AS943" s="252"/>
      <c r="AT943" s="252">
        <v>0.21127334218265925</v>
      </c>
      <c r="AU943" s="252"/>
      <c r="AV943" s="263"/>
      <c r="AW943" s="557">
        <f t="shared" si="334"/>
        <v>3.8008139298822186E-2</v>
      </c>
      <c r="AX943" s="551"/>
      <c r="AY943" s="166"/>
      <c r="AZ943" s="167"/>
      <c r="BA943" s="296"/>
      <c r="BB943" s="296"/>
    </row>
    <row r="944" spans="1:227" s="2" customFormat="1" ht="18.75" customHeight="1" x14ac:dyDescent="0.4">
      <c r="A944" s="868" t="s">
        <v>198</v>
      </c>
      <c r="B944" s="868" t="s">
        <v>199</v>
      </c>
      <c r="C944" s="377" t="s">
        <v>206</v>
      </c>
      <c r="D944" s="16" t="s">
        <v>211</v>
      </c>
      <c r="E944" s="431" t="s">
        <v>1759</v>
      </c>
      <c r="F944" s="195"/>
      <c r="G944" s="194"/>
      <c r="H944" s="194"/>
      <c r="I944" s="194"/>
      <c r="J944" s="194"/>
      <c r="K944" s="196"/>
      <c r="L944" s="661" t="str">
        <f t="shared" si="335"/>
        <v/>
      </c>
      <c r="M944" s="670" t="str">
        <f t="shared" si="336"/>
        <v/>
      </c>
      <c r="N944" s="465">
        <f t="shared" si="329"/>
        <v>1</v>
      </c>
      <c r="O944" s="689"/>
      <c r="P944" s="194">
        <v>0.54500000000000004</v>
      </c>
      <c r="Q944" s="705" t="s">
        <v>42</v>
      </c>
      <c r="R944" s="689"/>
      <c r="S944" s="1407" t="s">
        <v>202</v>
      </c>
      <c r="T944" s="1407" t="s">
        <v>202</v>
      </c>
      <c r="U944" s="928">
        <v>58</v>
      </c>
      <c r="V944" s="689"/>
      <c r="W944" s="928">
        <v>58</v>
      </c>
      <c r="X944" s="689"/>
      <c r="Y944" s="689"/>
      <c r="Z944" s="750">
        <v>20568</v>
      </c>
      <c r="AA944" s="759">
        <v>72.595813153029326</v>
      </c>
      <c r="AB944" s="768">
        <f>O944/AA944*1000000/365*1000</f>
        <v>0</v>
      </c>
      <c r="AC944" s="192"/>
      <c r="AD944" s="192"/>
      <c r="AE944" s="777"/>
      <c r="AF944" s="192"/>
      <c r="AG944" s="192"/>
      <c r="AH944" s="193"/>
      <c r="AI944" s="192"/>
      <c r="AJ944" s="192"/>
      <c r="AK944" s="192"/>
      <c r="AL944" s="193"/>
      <c r="AM944" s="196">
        <f>K944</f>
        <v>0</v>
      </c>
      <c r="AN944" s="194">
        <v>0.54500000000000004</v>
      </c>
      <c r="AO944" s="194">
        <v>0.59599999999999997</v>
      </c>
      <c r="AP944" s="194">
        <v>0.65800000000000003</v>
      </c>
      <c r="AQ944" s="195">
        <v>0.72699999999999998</v>
      </c>
      <c r="AR944" s="196">
        <f>AN944</f>
        <v>0.54500000000000004</v>
      </c>
      <c r="AS944" s="194">
        <v>0.65100000000000002</v>
      </c>
      <c r="AT944" s="196">
        <f>AVERAGE(AS944,AV944)</f>
        <v>0.72250000000000003</v>
      </c>
      <c r="AU944" s="196"/>
      <c r="AV944" s="194">
        <v>0.79400000000000004</v>
      </c>
      <c r="AW944" s="194"/>
      <c r="AX944" s="548">
        <v>0.96799999999999997</v>
      </c>
      <c r="AY944" s="831">
        <v>-0.36099999999999999</v>
      </c>
      <c r="AZ944" s="164"/>
      <c r="BA944" s="165"/>
      <c r="BB944" s="167"/>
      <c r="BC944" s="120"/>
      <c r="BD944" s="90"/>
      <c r="BE944" s="90"/>
      <c r="BF944" s="90"/>
      <c r="BG944" s="90"/>
      <c r="BH944" s="90"/>
      <c r="BI944" s="90"/>
      <c r="BJ944" s="90"/>
      <c r="BK944" s="90"/>
      <c r="BL944" s="90"/>
      <c r="BM944" s="167"/>
      <c r="BN944" s="167"/>
      <c r="BO944" s="167"/>
      <c r="BP944" s="167"/>
      <c r="BQ944" s="167"/>
      <c r="BR944" s="167"/>
      <c r="BS944" s="167"/>
      <c r="BT944" s="167"/>
      <c r="BU944" s="167"/>
      <c r="BV944" s="167"/>
      <c r="BW944" s="167"/>
      <c r="BX944" s="167"/>
      <c r="BY944" s="167"/>
      <c r="BZ944" s="167"/>
      <c r="CA944" s="167"/>
      <c r="CB944" s="167"/>
      <c r="CC944" s="167"/>
      <c r="CD944" s="167"/>
      <c r="CE944" s="167"/>
      <c r="CF944" s="167"/>
      <c r="CG944" s="167"/>
      <c r="CH944" s="167"/>
      <c r="CI944" s="167"/>
      <c r="CJ944" s="167"/>
      <c r="CK944" s="167"/>
      <c r="CL944" s="167"/>
      <c r="CM944" s="167"/>
      <c r="CN944" s="167"/>
      <c r="CO944" s="167"/>
      <c r="CP944" s="167"/>
      <c r="CQ944" s="167"/>
      <c r="CR944" s="167"/>
      <c r="CS944" s="167"/>
      <c r="CT944" s="167"/>
      <c r="CU944" s="167"/>
      <c r="CV944" s="167"/>
      <c r="CW944" s="167"/>
      <c r="CX944" s="167"/>
      <c r="CY944" s="167"/>
      <c r="CZ944" s="167"/>
      <c r="DA944" s="167"/>
      <c r="DB944" s="167"/>
      <c r="DC944" s="167"/>
      <c r="DD944" s="167"/>
      <c r="DE944" s="167"/>
      <c r="DF944" s="167"/>
      <c r="DG944" s="167"/>
      <c r="DH944" s="167"/>
      <c r="DI944" s="167"/>
      <c r="DJ944" s="167"/>
      <c r="DK944" s="167"/>
      <c r="DL944" s="167"/>
      <c r="DM944" s="167"/>
      <c r="DN944" s="167"/>
      <c r="DO944" s="167"/>
      <c r="DP944" s="167"/>
      <c r="DQ944" s="167"/>
      <c r="DR944" s="167"/>
      <c r="DS944" s="167"/>
      <c r="DT944" s="167"/>
      <c r="DU944" s="167"/>
      <c r="DV944" s="167"/>
      <c r="DW944" s="167"/>
      <c r="DX944" s="167"/>
      <c r="DY944" s="167"/>
      <c r="DZ944" s="167"/>
      <c r="EA944" s="167"/>
      <c r="EB944" s="167"/>
      <c r="EC944" s="167"/>
      <c r="ED944" s="167"/>
      <c r="EE944" s="167"/>
      <c r="EF944" s="167"/>
      <c r="EG944" s="167"/>
      <c r="EH944" s="167"/>
      <c r="EI944" s="167"/>
      <c r="EJ944" s="167"/>
      <c r="EK944" s="167"/>
      <c r="EL944" s="167"/>
      <c r="EM944" s="167"/>
      <c r="EN944" s="167"/>
      <c r="EO944" s="167"/>
      <c r="EP944" s="167"/>
      <c r="EQ944" s="167"/>
      <c r="ER944" s="167"/>
      <c r="ES944" s="167"/>
      <c r="ET944" s="167"/>
      <c r="EU944" s="167"/>
      <c r="EV944" s="167"/>
      <c r="EW944" s="167"/>
      <c r="EX944" s="167"/>
      <c r="EY944" s="167"/>
      <c r="EZ944" s="167"/>
      <c r="FA944" s="167"/>
      <c r="FB944" s="167"/>
      <c r="FC944" s="167"/>
      <c r="FD944" s="167"/>
      <c r="FE944" s="167"/>
      <c r="FF944" s="167"/>
      <c r="FG944" s="167"/>
      <c r="FH944" s="167"/>
      <c r="FI944" s="167"/>
      <c r="FJ944" s="167"/>
      <c r="FK944" s="167"/>
      <c r="FL944" s="167"/>
      <c r="FM944" s="167"/>
      <c r="FN944" s="167"/>
      <c r="FO944" s="167"/>
      <c r="FP944" s="167"/>
      <c r="FQ944" s="167"/>
      <c r="FR944" s="167"/>
      <c r="FS944" s="167"/>
      <c r="FT944" s="167"/>
      <c r="FU944" s="167"/>
      <c r="FV944" s="167"/>
      <c r="FW944" s="167"/>
      <c r="FX944" s="167"/>
      <c r="FY944" s="167"/>
      <c r="FZ944" s="167"/>
      <c r="GA944" s="167"/>
      <c r="GB944" s="167"/>
      <c r="GC944" s="167"/>
      <c r="GD944" s="167"/>
      <c r="GE944" s="167"/>
      <c r="GF944" s="167"/>
      <c r="GG944" s="167"/>
      <c r="GH944" s="167"/>
      <c r="GI944" s="167"/>
      <c r="GJ944" s="167"/>
      <c r="GK944" s="167"/>
      <c r="GL944" s="167"/>
      <c r="GM944" s="167"/>
      <c r="GN944" s="167"/>
      <c r="GO944" s="167"/>
      <c r="GP944" s="167"/>
      <c r="GQ944" s="167"/>
      <c r="GR944" s="167"/>
      <c r="GS944" s="167"/>
      <c r="GT944" s="167"/>
      <c r="GU944" s="167"/>
      <c r="GV944" s="167"/>
      <c r="GW944" s="167"/>
      <c r="GX944" s="167"/>
      <c r="GY944" s="167"/>
      <c r="GZ944" s="167"/>
      <c r="HA944" s="167"/>
      <c r="HB944" s="167"/>
      <c r="HC944" s="167"/>
      <c r="HD944" s="167"/>
      <c r="HE944" s="167"/>
      <c r="HF944" s="167"/>
      <c r="HG944" s="167"/>
      <c r="HH944" s="167"/>
      <c r="HI944" s="167"/>
      <c r="HJ944" s="167"/>
      <c r="HK944" s="167"/>
      <c r="HL944" s="167"/>
      <c r="HM944" s="167"/>
      <c r="HN944" s="167"/>
      <c r="HO944" s="167"/>
      <c r="HP944" s="167"/>
      <c r="HQ944" s="167"/>
      <c r="HR944" s="167"/>
      <c r="HS944" s="167"/>
    </row>
    <row r="945" spans="1:227" s="2" customFormat="1" ht="18.75" customHeight="1" x14ac:dyDescent="0.4">
      <c r="A945" s="868" t="s">
        <v>198</v>
      </c>
      <c r="B945" s="868" t="s">
        <v>199</v>
      </c>
      <c r="C945" s="377" t="s">
        <v>206</v>
      </c>
      <c r="D945" s="602" t="s">
        <v>212</v>
      </c>
      <c r="E945" s="416" t="s">
        <v>1759</v>
      </c>
      <c r="F945" s="219"/>
      <c r="G945" s="124"/>
      <c r="H945" s="124"/>
      <c r="I945" s="124"/>
      <c r="J945" s="124"/>
      <c r="K945" s="179"/>
      <c r="L945" s="518" t="str">
        <f t="shared" si="335"/>
        <v/>
      </c>
      <c r="M945" s="667" t="str">
        <f t="shared" si="336"/>
        <v/>
      </c>
      <c r="N945" s="348">
        <f t="shared" si="329"/>
        <v>1</v>
      </c>
      <c r="O945" s="170"/>
      <c r="P945" s="179">
        <v>1.4610000000000001</v>
      </c>
      <c r="Q945" s="222" t="s">
        <v>42</v>
      </c>
      <c r="R945" s="170"/>
      <c r="S945" s="720" t="s">
        <v>202</v>
      </c>
      <c r="T945" s="720" t="s">
        <v>202</v>
      </c>
      <c r="U945" s="368">
        <v>58</v>
      </c>
      <c r="V945" s="170"/>
      <c r="W945" s="368">
        <v>58</v>
      </c>
      <c r="X945" s="170"/>
      <c r="Y945" s="170"/>
      <c r="Z945" s="746">
        <v>37371</v>
      </c>
      <c r="AA945" s="234">
        <v>107.10817816026859</v>
      </c>
      <c r="AB945" s="763">
        <f>O945/AA945*1000000/365*1000</f>
        <v>0</v>
      </c>
      <c r="AC945" s="202"/>
      <c r="AD945" s="202"/>
      <c r="AE945" s="170"/>
      <c r="AF945" s="202"/>
      <c r="AG945" s="202"/>
      <c r="AH945" s="175"/>
      <c r="AI945" s="174"/>
      <c r="AJ945" s="174"/>
      <c r="AK945" s="174"/>
      <c r="AL945" s="175"/>
      <c r="AM945" s="179">
        <f>K945</f>
        <v>0</v>
      </c>
      <c r="AN945" s="179">
        <v>1.4610000000000001</v>
      </c>
      <c r="AO945" s="179">
        <v>1.5980000000000001</v>
      </c>
      <c r="AP945" s="179">
        <v>1.7649999999999999</v>
      </c>
      <c r="AQ945" s="184">
        <v>1.9490000000000001</v>
      </c>
      <c r="AR945" s="179">
        <f>AN945</f>
        <v>1.4610000000000001</v>
      </c>
      <c r="AS945" s="179">
        <v>1.5980000000000001</v>
      </c>
      <c r="AT945" s="179">
        <f>AVERAGE(AS945,AV945)</f>
        <v>1.6815</v>
      </c>
      <c r="AU945" s="179"/>
      <c r="AV945" s="179">
        <v>1.7649999999999999</v>
      </c>
      <c r="AW945" s="179"/>
      <c r="AX945" s="547">
        <v>1.9490000000000001</v>
      </c>
      <c r="AY945" s="863">
        <v>-1.133</v>
      </c>
      <c r="AZ945" s="164"/>
      <c r="BA945" s="165"/>
      <c r="BB945" s="167"/>
      <c r="BC945" s="120"/>
      <c r="BD945" s="90"/>
      <c r="BE945" s="90"/>
      <c r="BF945" s="90"/>
      <c r="BG945" s="90"/>
      <c r="BH945" s="90"/>
      <c r="BI945" s="90"/>
      <c r="BJ945" s="90"/>
      <c r="BK945" s="90"/>
      <c r="BL945" s="90"/>
      <c r="BM945" s="167"/>
      <c r="BN945" s="167"/>
      <c r="BO945" s="167"/>
      <c r="BP945" s="167"/>
      <c r="BQ945" s="167"/>
      <c r="BR945" s="167"/>
      <c r="BS945" s="167"/>
      <c r="BT945" s="167"/>
      <c r="BU945" s="167"/>
      <c r="BV945" s="167"/>
      <c r="BW945" s="167"/>
      <c r="BX945" s="167"/>
      <c r="BY945" s="167"/>
      <c r="BZ945" s="167"/>
      <c r="CA945" s="167"/>
      <c r="CB945" s="167"/>
      <c r="CC945" s="167"/>
      <c r="CD945" s="167"/>
      <c r="CE945" s="167"/>
      <c r="CF945" s="167"/>
      <c r="CG945" s="167"/>
      <c r="CH945" s="167"/>
      <c r="CI945" s="167"/>
      <c r="CJ945" s="167"/>
      <c r="CK945" s="167"/>
      <c r="CL945" s="167"/>
      <c r="CM945" s="167"/>
      <c r="CN945" s="167"/>
      <c r="CO945" s="167"/>
      <c r="CP945" s="167"/>
      <c r="CQ945" s="167"/>
      <c r="CR945" s="167"/>
      <c r="CS945" s="167"/>
      <c r="CT945" s="167"/>
      <c r="CU945" s="167"/>
      <c r="CV945" s="167"/>
      <c r="CW945" s="167"/>
      <c r="CX945" s="167"/>
      <c r="CY945" s="167"/>
      <c r="CZ945" s="167"/>
      <c r="DA945" s="167"/>
      <c r="DB945" s="167"/>
      <c r="DC945" s="167"/>
      <c r="DD945" s="167"/>
      <c r="DE945" s="167"/>
      <c r="DF945" s="167"/>
      <c r="DG945" s="167"/>
      <c r="DH945" s="167"/>
      <c r="DI945" s="167"/>
      <c r="DJ945" s="167"/>
      <c r="DK945" s="167"/>
      <c r="DL945" s="167"/>
      <c r="DM945" s="167"/>
      <c r="DN945" s="167"/>
      <c r="DO945" s="167"/>
      <c r="DP945" s="167"/>
      <c r="DQ945" s="167"/>
      <c r="DR945" s="167"/>
      <c r="DS945" s="167"/>
      <c r="DT945" s="167"/>
      <c r="DU945" s="167"/>
      <c r="DV945" s="167"/>
      <c r="DW945" s="167"/>
      <c r="DX945" s="167"/>
      <c r="DY945" s="167"/>
      <c r="DZ945" s="167"/>
      <c r="EA945" s="167"/>
      <c r="EB945" s="167"/>
      <c r="EC945" s="167"/>
      <c r="ED945" s="167"/>
      <c r="EE945" s="167"/>
      <c r="EF945" s="167"/>
      <c r="EG945" s="167"/>
      <c r="EH945" s="167"/>
      <c r="EI945" s="167"/>
      <c r="EJ945" s="167"/>
      <c r="EK945" s="167"/>
      <c r="EL945" s="167"/>
      <c r="EM945" s="167"/>
      <c r="EN945" s="167"/>
      <c r="EO945" s="167"/>
      <c r="EP945" s="167"/>
      <c r="EQ945" s="167"/>
      <c r="ER945" s="167"/>
      <c r="ES945" s="167"/>
      <c r="ET945" s="167"/>
      <c r="EU945" s="167"/>
      <c r="EV945" s="167"/>
      <c r="EW945" s="167"/>
      <c r="EX945" s="167"/>
      <c r="EY945" s="167"/>
      <c r="EZ945" s="167"/>
      <c r="FA945" s="167"/>
      <c r="FB945" s="167"/>
      <c r="FC945" s="167"/>
      <c r="FD945" s="167"/>
      <c r="FE945" s="167"/>
      <c r="FF945" s="167"/>
      <c r="FG945" s="167"/>
      <c r="FH945" s="167"/>
      <c r="FI945" s="167"/>
      <c r="FJ945" s="167"/>
      <c r="FK945" s="167"/>
      <c r="FL945" s="167"/>
      <c r="FM945" s="167"/>
      <c r="FN945" s="167"/>
      <c r="FO945" s="167"/>
      <c r="FP945" s="167"/>
      <c r="FQ945" s="167"/>
      <c r="FR945" s="167"/>
      <c r="FS945" s="167"/>
      <c r="FT945" s="167"/>
      <c r="FU945" s="167"/>
      <c r="FV945" s="167"/>
      <c r="FW945" s="167"/>
      <c r="FX945" s="167"/>
      <c r="FY945" s="167"/>
      <c r="FZ945" s="167"/>
      <c r="GA945" s="167"/>
      <c r="GB945" s="167"/>
      <c r="GC945" s="167"/>
      <c r="GD945" s="167"/>
      <c r="GE945" s="167"/>
      <c r="GF945" s="167"/>
      <c r="GG945" s="167"/>
      <c r="GH945" s="167"/>
      <c r="GI945" s="167"/>
      <c r="GJ945" s="167"/>
      <c r="GK945" s="167"/>
      <c r="GL945" s="167"/>
      <c r="GM945" s="167"/>
      <c r="GN945" s="167"/>
      <c r="GO945" s="167"/>
      <c r="GP945" s="167"/>
      <c r="GQ945" s="167"/>
      <c r="GR945" s="167"/>
      <c r="GS945" s="167"/>
      <c r="GT945" s="167"/>
      <c r="GU945" s="167"/>
      <c r="GV945" s="167"/>
      <c r="GW945" s="167"/>
      <c r="GX945" s="167"/>
      <c r="GY945" s="167"/>
      <c r="GZ945" s="167"/>
      <c r="HA945" s="167"/>
      <c r="HB945" s="167"/>
      <c r="HC945" s="167"/>
      <c r="HD945" s="167"/>
      <c r="HE945" s="167"/>
      <c r="HF945" s="167"/>
      <c r="HG945" s="167"/>
      <c r="HH945" s="167"/>
      <c r="HI945" s="167"/>
      <c r="HJ945" s="167"/>
      <c r="HK945" s="167"/>
      <c r="HL945" s="167"/>
      <c r="HM945" s="167"/>
      <c r="HN945" s="167"/>
      <c r="HO945" s="167"/>
      <c r="HP945" s="167"/>
      <c r="HQ945" s="167"/>
      <c r="HR945" s="167"/>
      <c r="HS945" s="167"/>
    </row>
    <row r="946" spans="1:227" s="2" customFormat="1" ht="18.75" customHeight="1" x14ac:dyDescent="0.4">
      <c r="A946" s="868" t="s">
        <v>198</v>
      </c>
      <c r="B946" s="868" t="s">
        <v>199</v>
      </c>
      <c r="C946" s="377" t="s">
        <v>206</v>
      </c>
      <c r="D946" s="939" t="s">
        <v>209</v>
      </c>
      <c r="E946" s="943"/>
      <c r="F946" s="178"/>
      <c r="G946" s="177"/>
      <c r="H946" s="177">
        <v>2.4</v>
      </c>
      <c r="I946" s="177"/>
      <c r="J946" s="177"/>
      <c r="K946" s="179">
        <f>SUM(F946:H946)</f>
        <v>2.4</v>
      </c>
      <c r="L946" s="518">
        <f t="shared" si="335"/>
        <v>0</v>
      </c>
      <c r="M946" s="667">
        <f t="shared" si="336"/>
        <v>100</v>
      </c>
      <c r="N946" s="504">
        <f t="shared" si="329"/>
        <v>5</v>
      </c>
      <c r="O946" s="58"/>
      <c r="P946" s="177">
        <v>1.7509999999999999</v>
      </c>
      <c r="Q946" s="222" t="s">
        <v>42</v>
      </c>
      <c r="R946" s="58"/>
      <c r="S946" s="720" t="s">
        <v>202</v>
      </c>
      <c r="T946" s="720" t="s">
        <v>202</v>
      </c>
      <c r="U946" s="368">
        <v>58</v>
      </c>
      <c r="V946" s="58">
        <v>62.94</v>
      </c>
      <c r="W946" s="368">
        <v>58</v>
      </c>
      <c r="X946" s="58">
        <v>62.94</v>
      </c>
      <c r="Y946" s="58">
        <v>46.5</v>
      </c>
      <c r="Z946" s="743">
        <v>66068</v>
      </c>
      <c r="AA946" s="234">
        <v>72.610950444581377</v>
      </c>
      <c r="AB946" s="763">
        <f>O946/AA946*1000000/365*1000</f>
        <v>0</v>
      </c>
      <c r="AC946" s="174"/>
      <c r="AD946" s="174"/>
      <c r="AE946" s="364" t="s">
        <v>210</v>
      </c>
      <c r="AF946" s="174" t="s">
        <v>42</v>
      </c>
      <c r="AG946" s="174"/>
      <c r="AH946" s="175"/>
      <c r="AI946" s="174"/>
      <c r="AJ946" s="174"/>
      <c r="AK946" s="174"/>
      <c r="AL946" s="175"/>
      <c r="AM946" s="179">
        <f>K946</f>
        <v>2.4</v>
      </c>
      <c r="AN946" s="177">
        <v>1.7509999999999999</v>
      </c>
      <c r="AO946" s="177">
        <v>1.915</v>
      </c>
      <c r="AP946" s="177">
        <v>2.1150000000000002</v>
      </c>
      <c r="AQ946" s="178">
        <v>2.3359999999999999</v>
      </c>
      <c r="AR946" s="179">
        <f>AN946</f>
        <v>1.7509999999999999</v>
      </c>
      <c r="AS946" s="177">
        <v>2.0920000000000001</v>
      </c>
      <c r="AT946" s="179">
        <f>AVERAGE(AS946,AV946)</f>
        <v>2.3209999999999997</v>
      </c>
      <c r="AU946" s="179"/>
      <c r="AV946" s="177">
        <v>2.5499999999999998</v>
      </c>
      <c r="AW946" s="177"/>
      <c r="AX946" s="546">
        <v>3.109</v>
      </c>
      <c r="AY946" s="831">
        <v>-0.70899999999999996</v>
      </c>
      <c r="AZ946" s="164"/>
      <c r="BA946" s="165"/>
      <c r="BB946" s="167"/>
      <c r="BC946" s="120"/>
      <c r="BD946" s="90"/>
      <c r="BE946" s="90"/>
      <c r="BF946" s="90"/>
      <c r="BG946" s="90"/>
      <c r="BH946" s="90"/>
      <c r="BI946" s="90"/>
      <c r="BJ946" s="90"/>
      <c r="BK946" s="90"/>
      <c r="BL946" s="90"/>
      <c r="BM946" s="90"/>
      <c r="BN946" s="90"/>
      <c r="BO946" s="90"/>
      <c r="BP946" s="90"/>
      <c r="BQ946" s="90"/>
      <c r="BR946" s="90"/>
      <c r="BS946" s="90"/>
      <c r="BT946" s="90"/>
      <c r="BU946" s="90"/>
      <c r="BV946" s="90"/>
      <c r="BW946" s="90"/>
      <c r="BX946" s="90"/>
      <c r="BY946" s="90"/>
      <c r="BZ946" s="90"/>
      <c r="CA946" s="90"/>
      <c r="CB946" s="90"/>
      <c r="CC946" s="90"/>
      <c r="CD946" s="90"/>
      <c r="CE946" s="90"/>
      <c r="CF946" s="90"/>
      <c r="CG946" s="90"/>
      <c r="CH946" s="90"/>
      <c r="CI946" s="90"/>
      <c r="CJ946" s="90"/>
      <c r="CK946" s="90"/>
      <c r="CL946" s="90"/>
      <c r="CM946" s="90"/>
      <c r="CN946" s="90"/>
      <c r="CO946" s="90"/>
      <c r="CP946" s="90"/>
      <c r="CQ946" s="90"/>
      <c r="CR946" s="90"/>
      <c r="CS946" s="90"/>
      <c r="CT946" s="90"/>
      <c r="CU946" s="90"/>
      <c r="CV946" s="90"/>
      <c r="CW946" s="90"/>
      <c r="CX946" s="90"/>
      <c r="CY946" s="90"/>
      <c r="CZ946" s="90"/>
      <c r="DA946" s="90"/>
      <c r="DB946" s="90"/>
      <c r="DC946" s="90"/>
      <c r="DD946" s="90"/>
      <c r="DE946" s="90"/>
      <c r="DF946" s="90"/>
      <c r="DG946" s="90"/>
      <c r="DH946" s="90"/>
      <c r="DI946" s="90"/>
      <c r="DJ946" s="90"/>
      <c r="DK946" s="90"/>
      <c r="DL946" s="90"/>
      <c r="DM946" s="90"/>
      <c r="DN946" s="90"/>
      <c r="DO946" s="90"/>
      <c r="DP946" s="90"/>
      <c r="DQ946" s="90"/>
      <c r="DR946" s="90"/>
      <c r="DS946" s="90"/>
      <c r="DT946" s="90"/>
      <c r="DU946" s="90"/>
      <c r="DV946" s="90"/>
      <c r="DW946" s="90"/>
      <c r="DX946" s="90"/>
      <c r="DY946" s="90"/>
      <c r="DZ946" s="90"/>
      <c r="EA946" s="90"/>
      <c r="EB946" s="90"/>
      <c r="EC946" s="90"/>
      <c r="ED946" s="90"/>
      <c r="EE946" s="90"/>
      <c r="EF946" s="90"/>
      <c r="EG946" s="90"/>
      <c r="EH946" s="90"/>
      <c r="EI946" s="90"/>
      <c r="EJ946" s="90"/>
      <c r="EK946" s="90"/>
      <c r="EL946" s="90"/>
      <c r="EM946" s="90"/>
      <c r="EN946" s="90"/>
      <c r="EO946" s="90"/>
      <c r="EP946" s="90"/>
      <c r="EQ946" s="90"/>
      <c r="ER946" s="90"/>
      <c r="ES946" s="90"/>
      <c r="ET946" s="90"/>
      <c r="EU946" s="90"/>
      <c r="EV946" s="90"/>
      <c r="EW946" s="90"/>
      <c r="EX946" s="90"/>
      <c r="EY946" s="90"/>
      <c r="EZ946" s="90"/>
      <c r="FA946" s="90"/>
      <c r="FB946" s="90"/>
      <c r="FC946" s="90"/>
      <c r="FD946" s="90"/>
      <c r="FE946" s="90"/>
      <c r="FF946" s="90"/>
      <c r="FG946" s="90"/>
      <c r="FH946" s="90"/>
      <c r="FI946" s="90"/>
      <c r="FJ946" s="90"/>
      <c r="FK946" s="90"/>
      <c r="FL946" s="90"/>
      <c r="FM946" s="90"/>
      <c r="FN946" s="90"/>
      <c r="FO946" s="90"/>
      <c r="FP946" s="90"/>
      <c r="FQ946" s="90"/>
      <c r="FR946" s="90"/>
      <c r="FS946" s="90"/>
      <c r="FT946" s="90"/>
      <c r="FU946" s="90"/>
      <c r="FV946" s="90"/>
      <c r="FW946" s="90"/>
      <c r="FX946" s="90"/>
      <c r="FY946" s="90"/>
      <c r="FZ946" s="90"/>
      <c r="GA946" s="90"/>
      <c r="GB946" s="90"/>
      <c r="GC946" s="90"/>
      <c r="GD946" s="90"/>
      <c r="GE946" s="90"/>
      <c r="GF946" s="90"/>
      <c r="GG946" s="90"/>
      <c r="GH946" s="90"/>
      <c r="GI946" s="90"/>
      <c r="GJ946" s="90"/>
      <c r="GK946" s="90"/>
      <c r="GL946" s="90"/>
      <c r="GM946" s="90"/>
      <c r="GN946" s="90"/>
      <c r="GO946" s="90"/>
      <c r="GP946" s="90"/>
      <c r="GQ946" s="90"/>
      <c r="GR946" s="90"/>
      <c r="GS946" s="90"/>
      <c r="GT946" s="90"/>
      <c r="GU946" s="90"/>
      <c r="GV946" s="90"/>
      <c r="GW946" s="90"/>
      <c r="GX946" s="90"/>
      <c r="GY946" s="90"/>
      <c r="GZ946" s="90"/>
      <c r="HA946" s="90"/>
      <c r="HB946" s="90"/>
      <c r="HC946" s="90"/>
      <c r="HD946" s="90"/>
      <c r="HE946" s="90"/>
      <c r="HF946" s="90"/>
      <c r="HG946" s="90"/>
      <c r="HH946" s="90"/>
      <c r="HI946" s="90"/>
      <c r="HJ946" s="90"/>
      <c r="HK946" s="90"/>
      <c r="HL946" s="90"/>
      <c r="HM946" s="90"/>
      <c r="HN946" s="90"/>
      <c r="HO946" s="90"/>
      <c r="HP946" s="90"/>
      <c r="HQ946" s="90"/>
      <c r="HR946" s="90"/>
      <c r="HS946" s="90"/>
    </row>
    <row r="947" spans="1:227" s="2" customFormat="1" ht="18.75" customHeight="1" x14ac:dyDescent="0.4">
      <c r="A947" s="868" t="s">
        <v>198</v>
      </c>
      <c r="B947" s="868" t="s">
        <v>199</v>
      </c>
      <c r="C947" s="377" t="s">
        <v>206</v>
      </c>
      <c r="D947" s="939" t="s">
        <v>207</v>
      </c>
      <c r="E947" s="943"/>
      <c r="F947" s="178"/>
      <c r="G947" s="177"/>
      <c r="H947" s="177"/>
      <c r="I947" s="177"/>
      <c r="J947" s="177"/>
      <c r="K947" s="179">
        <v>2.032</v>
      </c>
      <c r="L947" s="518">
        <f t="shared" si="335"/>
        <v>0</v>
      </c>
      <c r="M947" s="667">
        <f t="shared" si="336"/>
        <v>0</v>
      </c>
      <c r="N947" s="504">
        <f t="shared" si="329"/>
        <v>3</v>
      </c>
      <c r="O947" s="170"/>
      <c r="P947" s="177">
        <v>2.032</v>
      </c>
      <c r="Q947" s="222" t="s">
        <v>42</v>
      </c>
      <c r="R947" s="58"/>
      <c r="S947" s="720" t="s">
        <v>202</v>
      </c>
      <c r="T947" s="720" t="s">
        <v>202</v>
      </c>
      <c r="U947" s="368">
        <v>58</v>
      </c>
      <c r="V947" s="58"/>
      <c r="W947" s="368">
        <v>58</v>
      </c>
      <c r="X947" s="58"/>
      <c r="Y947" s="58">
        <v>44.7</v>
      </c>
      <c r="Z947" s="743">
        <v>76701</v>
      </c>
      <c r="AA947" s="234">
        <v>72.582147399267711</v>
      </c>
      <c r="AB947" s="763">
        <f>O947/AA947*1000000/365*1000</f>
        <v>0</v>
      </c>
      <c r="AC947" s="174"/>
      <c r="AD947" s="174"/>
      <c r="AE947" s="364" t="s">
        <v>208</v>
      </c>
      <c r="AF947" s="174" t="s">
        <v>42</v>
      </c>
      <c r="AG947" s="174"/>
      <c r="AH947" s="175"/>
      <c r="AI947" s="174"/>
      <c r="AJ947" s="174"/>
      <c r="AK947" s="174"/>
      <c r="AL947" s="175"/>
      <c r="AM947" s="179">
        <f>K947</f>
        <v>2.032</v>
      </c>
      <c r="AN947" s="177">
        <v>2.032</v>
      </c>
      <c r="AO947" s="177">
        <v>2.1259999999999999</v>
      </c>
      <c r="AP947" s="177">
        <v>2.2349999999999999</v>
      </c>
      <c r="AQ947" s="178">
        <v>2.3490000000000002</v>
      </c>
      <c r="AR947" s="179">
        <f>AN947</f>
        <v>2.032</v>
      </c>
      <c r="AS947" s="177">
        <v>2.2229999999999999</v>
      </c>
      <c r="AT947" s="179">
        <f>AVERAGE(AS947,AV947)</f>
        <v>2.3339999999999996</v>
      </c>
      <c r="AU947" s="179"/>
      <c r="AV947" s="177">
        <v>2.4449999999999998</v>
      </c>
      <c r="AW947" s="177"/>
      <c r="AX947" s="546">
        <v>2.7120000000000002</v>
      </c>
      <c r="AY947" s="831">
        <v>-0.68</v>
      </c>
      <c r="AZ947" s="164"/>
      <c r="BA947" s="165"/>
      <c r="BB947" s="167"/>
      <c r="BC947" s="120"/>
      <c r="BD947" s="90"/>
      <c r="BE947" s="90"/>
      <c r="BF947" s="90"/>
      <c r="BG947" s="90"/>
      <c r="BH947" s="90"/>
      <c r="BI947" s="90"/>
      <c r="BJ947" s="90"/>
      <c r="BK947" s="90"/>
      <c r="BL947" s="90"/>
      <c r="BM947" s="90"/>
      <c r="BN947" s="90"/>
      <c r="BO947" s="90"/>
      <c r="BP947" s="90"/>
      <c r="BQ947" s="90"/>
      <c r="BR947" s="90"/>
      <c r="BS947" s="90"/>
      <c r="BT947" s="90"/>
      <c r="BU947" s="90"/>
      <c r="BV947" s="90"/>
      <c r="BW947" s="90"/>
      <c r="BX947" s="90"/>
      <c r="BY947" s="90"/>
      <c r="BZ947" s="90"/>
      <c r="CA947" s="90"/>
      <c r="CB947" s="90"/>
      <c r="CC947" s="90"/>
      <c r="CD947" s="90"/>
      <c r="CE947" s="90"/>
      <c r="CF947" s="90"/>
      <c r="CG947" s="90"/>
      <c r="CH947" s="90"/>
      <c r="CI947" s="90"/>
      <c r="CJ947" s="90"/>
      <c r="CK947" s="90"/>
      <c r="CL947" s="90"/>
      <c r="CM947" s="90"/>
      <c r="CN947" s="90"/>
      <c r="CO947" s="90"/>
      <c r="CP947" s="90"/>
      <c r="CQ947" s="90"/>
      <c r="CR947" s="90"/>
      <c r="CS947" s="90"/>
      <c r="CT947" s="90"/>
      <c r="CU947" s="90"/>
      <c r="CV947" s="90"/>
      <c r="CW947" s="90"/>
      <c r="CX947" s="90"/>
      <c r="CY947" s="90"/>
      <c r="CZ947" s="90"/>
      <c r="DA947" s="90"/>
      <c r="DB947" s="90"/>
      <c r="DC947" s="90"/>
      <c r="DD947" s="90"/>
      <c r="DE947" s="90"/>
      <c r="DF947" s="90"/>
      <c r="DG947" s="90"/>
      <c r="DH947" s="90"/>
      <c r="DI947" s="90"/>
      <c r="DJ947" s="90"/>
      <c r="DK947" s="90"/>
      <c r="DL947" s="90"/>
      <c r="DM947" s="90"/>
      <c r="DN947" s="90"/>
      <c r="DO947" s="90"/>
      <c r="DP947" s="90"/>
      <c r="DQ947" s="90"/>
      <c r="DR947" s="90"/>
      <c r="DS947" s="90"/>
      <c r="DT947" s="90"/>
      <c r="DU947" s="90"/>
      <c r="DV947" s="90"/>
      <c r="DW947" s="90"/>
      <c r="DX947" s="90"/>
      <c r="DY947" s="90"/>
      <c r="DZ947" s="90"/>
      <c r="EA947" s="90"/>
      <c r="EB947" s="90"/>
      <c r="EC947" s="90"/>
      <c r="ED947" s="90"/>
      <c r="EE947" s="90"/>
      <c r="EF947" s="90"/>
      <c r="EG947" s="90"/>
      <c r="EH947" s="90"/>
      <c r="EI947" s="90"/>
      <c r="EJ947" s="90"/>
      <c r="EK947" s="90"/>
      <c r="EL947" s="90"/>
      <c r="EM947" s="90"/>
      <c r="EN947" s="90"/>
      <c r="EO947" s="90"/>
      <c r="EP947" s="90"/>
      <c r="EQ947" s="90"/>
      <c r="ER947" s="90"/>
      <c r="ES947" s="90"/>
      <c r="ET947" s="90"/>
      <c r="EU947" s="90"/>
      <c r="EV947" s="90"/>
      <c r="EW947" s="90"/>
      <c r="EX947" s="90"/>
      <c r="EY947" s="90"/>
      <c r="EZ947" s="90"/>
      <c r="FA947" s="90"/>
      <c r="FB947" s="90"/>
      <c r="FC947" s="90"/>
      <c r="FD947" s="90"/>
      <c r="FE947" s="90"/>
      <c r="FF947" s="90"/>
      <c r="FG947" s="90"/>
      <c r="FH947" s="90"/>
      <c r="FI947" s="90"/>
      <c r="FJ947" s="90"/>
      <c r="FK947" s="90"/>
      <c r="FL947" s="90"/>
      <c r="FM947" s="90"/>
      <c r="FN947" s="90"/>
      <c r="FO947" s="90"/>
      <c r="FP947" s="90"/>
      <c r="FQ947" s="90"/>
      <c r="FR947" s="90"/>
      <c r="FS947" s="90"/>
      <c r="FT947" s="90"/>
      <c r="FU947" s="90"/>
      <c r="FV947" s="90"/>
      <c r="FW947" s="90"/>
      <c r="FX947" s="90"/>
      <c r="FY947" s="90"/>
      <c r="FZ947" s="90"/>
      <c r="GA947" s="90"/>
      <c r="GB947" s="90"/>
      <c r="GC947" s="90"/>
      <c r="GD947" s="90"/>
      <c r="GE947" s="90"/>
      <c r="GF947" s="90"/>
      <c r="GG947" s="90"/>
      <c r="GH947" s="90"/>
      <c r="GI947" s="90"/>
      <c r="GJ947" s="90"/>
      <c r="GK947" s="90"/>
      <c r="GL947" s="90"/>
      <c r="GM947" s="90"/>
      <c r="GN947" s="90"/>
      <c r="GO947" s="90"/>
      <c r="GP947" s="90"/>
      <c r="GQ947" s="90"/>
      <c r="GR947" s="90"/>
      <c r="GS947" s="90"/>
      <c r="GT947" s="90"/>
      <c r="GU947" s="90"/>
      <c r="GV947" s="90"/>
      <c r="GW947" s="90"/>
      <c r="GX947" s="90"/>
      <c r="GY947" s="90"/>
      <c r="GZ947" s="90"/>
      <c r="HA947" s="90"/>
      <c r="HB947" s="90"/>
      <c r="HC947" s="90"/>
      <c r="HD947" s="90"/>
      <c r="HE947" s="90"/>
      <c r="HF947" s="90"/>
      <c r="HG947" s="90"/>
      <c r="HH947" s="90"/>
      <c r="HI947" s="90"/>
      <c r="HJ947" s="90"/>
      <c r="HK947" s="90"/>
      <c r="HL947" s="90"/>
      <c r="HM947" s="90"/>
      <c r="HN947" s="90"/>
      <c r="HO947" s="90"/>
      <c r="HP947" s="90"/>
      <c r="HQ947" s="90"/>
      <c r="HR947" s="90"/>
      <c r="HS947" s="90"/>
    </row>
    <row r="948" spans="1:227" s="2" customFormat="1" ht="18.75" customHeight="1" x14ac:dyDescent="0.4">
      <c r="A948" s="868" t="s">
        <v>393</v>
      </c>
      <c r="B948" s="868" t="s">
        <v>574</v>
      </c>
      <c r="C948" s="880" t="s">
        <v>581</v>
      </c>
      <c r="D948" s="1149" t="s">
        <v>582</v>
      </c>
      <c r="E948" s="617"/>
      <c r="F948" s="219"/>
      <c r="G948" s="124"/>
      <c r="H948" s="124"/>
      <c r="I948" s="124"/>
      <c r="J948" s="124"/>
      <c r="K948" s="252">
        <v>1.7365015384615385</v>
      </c>
      <c r="L948" s="520">
        <f t="shared" si="335"/>
        <v>0</v>
      </c>
      <c r="M948" s="521">
        <f t="shared" si="336"/>
        <v>0</v>
      </c>
      <c r="N948" s="504">
        <f t="shared" si="329"/>
        <v>2</v>
      </c>
      <c r="O948" s="1028"/>
      <c r="P948" s="532">
        <v>2.1274530525000004</v>
      </c>
      <c r="Q948" s="227" t="s">
        <v>42</v>
      </c>
      <c r="R948" s="254"/>
      <c r="S948" s="305"/>
      <c r="T948" s="306"/>
      <c r="U948" s="90"/>
      <c r="V948" s="254"/>
      <c r="W948" s="254"/>
      <c r="X948" s="254"/>
      <c r="Y948" s="254"/>
      <c r="Z948" s="258">
        <v>55465</v>
      </c>
      <c r="AA948" s="259"/>
      <c r="AB948" s="260"/>
      <c r="AC948" s="260"/>
      <c r="AD948" s="260"/>
      <c r="AE948" s="260"/>
      <c r="AF948" s="260"/>
      <c r="AG948" s="260"/>
      <c r="AH948" s="121"/>
      <c r="AI948" s="90"/>
      <c r="AJ948" s="90"/>
      <c r="AK948" s="90"/>
      <c r="AL948" s="121"/>
      <c r="AM948" s="262"/>
      <c r="AN948" s="252"/>
      <c r="AO948" s="252"/>
      <c r="AP948" s="263"/>
      <c r="AQ948" s="264"/>
      <c r="AR948" s="252"/>
      <c r="AS948" s="252"/>
      <c r="AT948" s="252">
        <v>3.085336963433579</v>
      </c>
      <c r="AU948" s="252"/>
      <c r="AV948" s="263"/>
      <c r="AW948" s="557">
        <f t="shared" ref="AW948:AW962" si="337">K948-AT948</f>
        <v>-1.3488354249720405</v>
      </c>
      <c r="AX948" s="551"/>
      <c r="AY948" s="166"/>
      <c r="AZ948" s="167"/>
      <c r="BA948" s="296"/>
      <c r="BB948" s="296"/>
    </row>
    <row r="949" spans="1:227" s="2" customFormat="1" ht="18.75" customHeight="1" x14ac:dyDescent="0.4">
      <c r="A949" s="868" t="s">
        <v>393</v>
      </c>
      <c r="B949" s="868" t="s">
        <v>574</v>
      </c>
      <c r="C949" s="880" t="s">
        <v>581</v>
      </c>
      <c r="D949" s="1149" t="s">
        <v>583</v>
      </c>
      <c r="E949" s="617"/>
      <c r="F949" s="219"/>
      <c r="G949" s="124"/>
      <c r="H949" s="124"/>
      <c r="I949" s="124"/>
      <c r="J949" s="124"/>
      <c r="K949" s="252">
        <v>0.6036538461538461</v>
      </c>
      <c r="L949" s="520">
        <f t="shared" si="335"/>
        <v>0</v>
      </c>
      <c r="M949" s="521">
        <f t="shared" si="336"/>
        <v>0</v>
      </c>
      <c r="N949" s="504">
        <f t="shared" si="329"/>
        <v>3</v>
      </c>
      <c r="O949" s="1028"/>
      <c r="P949" s="532">
        <v>0.43623499999999998</v>
      </c>
      <c r="Q949" s="227" t="s">
        <v>42</v>
      </c>
      <c r="R949" s="254"/>
      <c r="S949" s="305"/>
      <c r="T949" s="306"/>
      <c r="U949" s="90"/>
      <c r="V949" s="254"/>
      <c r="W949" s="254"/>
      <c r="X949" s="254"/>
      <c r="Y949" s="254"/>
      <c r="Z949" s="258">
        <v>14685.362623218476</v>
      </c>
      <c r="AA949" s="259"/>
      <c r="AB949" s="260"/>
      <c r="AC949" s="260"/>
      <c r="AD949" s="260"/>
      <c r="AE949" s="260"/>
      <c r="AF949" s="260"/>
      <c r="AG949" s="260"/>
      <c r="AH949" s="121"/>
      <c r="AI949" s="90"/>
      <c r="AJ949" s="90"/>
      <c r="AK949" s="90"/>
      <c r="AL949" s="121"/>
      <c r="AM949" s="262"/>
      <c r="AN949" s="252"/>
      <c r="AO949" s="252"/>
      <c r="AP949" s="263"/>
      <c r="AQ949" s="264"/>
      <c r="AR949" s="252"/>
      <c r="AS949" s="252"/>
      <c r="AT949" s="252">
        <v>0.66119441779752985</v>
      </c>
      <c r="AU949" s="252"/>
      <c r="AV949" s="263"/>
      <c r="AW949" s="557">
        <f t="shared" si="337"/>
        <v>-5.7540571643683758E-2</v>
      </c>
      <c r="AX949" s="551"/>
      <c r="AY949" s="166"/>
      <c r="AZ949" s="167"/>
      <c r="BA949" s="296"/>
      <c r="BB949" s="296"/>
    </row>
    <row r="950" spans="1:227" s="2" customFormat="1" ht="18.75" customHeight="1" x14ac:dyDescent="0.4">
      <c r="A950" s="868" t="s">
        <v>393</v>
      </c>
      <c r="B950" s="868" t="s">
        <v>574</v>
      </c>
      <c r="C950" s="880" t="s">
        <v>581</v>
      </c>
      <c r="D950" s="1149" t="s">
        <v>584</v>
      </c>
      <c r="E950" s="617"/>
      <c r="F950" s="219"/>
      <c r="G950" s="124"/>
      <c r="H950" s="124"/>
      <c r="I950" s="124"/>
      <c r="J950" s="124"/>
      <c r="K950" s="252">
        <v>0.33651876923076923</v>
      </c>
      <c r="L950" s="520">
        <f t="shared" si="335"/>
        <v>0</v>
      </c>
      <c r="M950" s="521">
        <f t="shared" si="336"/>
        <v>0</v>
      </c>
      <c r="N950" s="504">
        <f t="shared" si="329"/>
        <v>2</v>
      </c>
      <c r="O950" s="1028"/>
      <c r="P950" s="532">
        <v>1.5836069255</v>
      </c>
      <c r="Q950" s="227" t="s">
        <v>42</v>
      </c>
      <c r="R950" s="254"/>
      <c r="S950" s="305"/>
      <c r="T950" s="306"/>
      <c r="U950" s="90"/>
      <c r="V950" s="254"/>
      <c r="W950" s="254"/>
      <c r="X950" s="254"/>
      <c r="Y950" s="254"/>
      <c r="Z950" s="258">
        <v>60203.537300357042</v>
      </c>
      <c r="AA950" s="259"/>
      <c r="AB950" s="260"/>
      <c r="AC950" s="260"/>
      <c r="AD950" s="260"/>
      <c r="AE950" s="260"/>
      <c r="AF950" s="260"/>
      <c r="AG950" s="260"/>
      <c r="AH950" s="121"/>
      <c r="AI950" s="90"/>
      <c r="AJ950" s="90"/>
      <c r="AK950" s="90"/>
      <c r="AL950" s="121"/>
      <c r="AM950" s="262"/>
      <c r="AN950" s="252"/>
      <c r="AO950" s="252"/>
      <c r="AP950" s="263"/>
      <c r="AQ950" s="264"/>
      <c r="AR950" s="252"/>
      <c r="AS950" s="252"/>
      <c r="AT950" s="252">
        <v>2.2508928047142445</v>
      </c>
      <c r="AU950" s="252"/>
      <c r="AV950" s="263"/>
      <c r="AW950" s="557">
        <f t="shared" si="337"/>
        <v>-1.9143740354834753</v>
      </c>
      <c r="AX950" s="551"/>
      <c r="AY950" s="166"/>
      <c r="AZ950" s="167"/>
      <c r="BA950" s="296"/>
      <c r="BB950" s="296"/>
    </row>
    <row r="951" spans="1:227" s="2" customFormat="1" ht="18.75" customHeight="1" x14ac:dyDescent="0.4">
      <c r="A951" s="868" t="s">
        <v>393</v>
      </c>
      <c r="B951" s="868" t="s">
        <v>394</v>
      </c>
      <c r="C951" s="875" t="s">
        <v>398</v>
      </c>
      <c r="D951" s="1149" t="s">
        <v>399</v>
      </c>
      <c r="E951" s="997"/>
      <c r="F951" s="219"/>
      <c r="G951" s="124"/>
      <c r="H951" s="124">
        <v>0.42099999999999999</v>
      </c>
      <c r="I951" s="251"/>
      <c r="J951" s="251"/>
      <c r="K951" s="252">
        <v>0.4211538461538461</v>
      </c>
      <c r="L951" s="520">
        <f t="shared" si="335"/>
        <v>0</v>
      </c>
      <c r="M951" s="521">
        <f t="shared" si="336"/>
        <v>99.963470319634723</v>
      </c>
      <c r="N951" s="504">
        <f t="shared" si="329"/>
        <v>2</v>
      </c>
      <c r="O951" s="692"/>
      <c r="P951" s="532">
        <v>0.49518262499999999</v>
      </c>
      <c r="Q951" s="227" t="s">
        <v>42</v>
      </c>
      <c r="R951" s="254"/>
      <c r="S951" s="255"/>
      <c r="T951" s="256"/>
      <c r="V951" s="257"/>
      <c r="W951" s="257"/>
      <c r="X951" s="257"/>
      <c r="Y951" s="257"/>
      <c r="Z951" s="258">
        <v>16493.888920942019</v>
      </c>
      <c r="AA951" s="259">
        <f>P951*1000000000/365/Z951</f>
        <v>82.25256836214426</v>
      </c>
      <c r="AB951" s="260"/>
      <c r="AC951" s="260"/>
      <c r="AD951" s="260"/>
      <c r="AE951" s="260"/>
      <c r="AF951" s="260"/>
      <c r="AG951" s="260"/>
      <c r="AH951" s="121"/>
      <c r="AI951" s="90"/>
      <c r="AJ951" s="90"/>
      <c r="AK951" s="90"/>
      <c r="AL951" s="121"/>
      <c r="AM951" s="262"/>
      <c r="AN951" s="252"/>
      <c r="AO951" s="252"/>
      <c r="AP951" s="263"/>
      <c r="AQ951" s="264"/>
      <c r="AR951" s="252"/>
      <c r="AS951" s="252"/>
      <c r="AT951" s="252">
        <v>1.1449922221108246</v>
      </c>
      <c r="AU951" s="252"/>
      <c r="AV951" s="263"/>
      <c r="AW951" s="557">
        <f t="shared" si="337"/>
        <v>-0.72383837595697853</v>
      </c>
      <c r="AX951" s="551"/>
      <c r="AY951" s="166"/>
      <c r="AZ951" s="167"/>
      <c r="BA951" s="167"/>
      <c r="BB951" s="167"/>
      <c r="BJ951" s="167"/>
      <c r="BK951" s="167"/>
      <c r="BL951" s="167"/>
      <c r="BM951" s="167"/>
      <c r="BN951" s="167"/>
      <c r="BO951" s="167"/>
      <c r="BP951" s="167"/>
      <c r="BQ951" s="167"/>
      <c r="BR951" s="167"/>
      <c r="BS951" s="167"/>
      <c r="BT951" s="167"/>
      <c r="BU951" s="167"/>
      <c r="BV951" s="167"/>
      <c r="BW951" s="167"/>
      <c r="BX951" s="167"/>
      <c r="BY951" s="167"/>
      <c r="BZ951" s="167"/>
      <c r="CA951" s="167"/>
      <c r="CB951" s="167"/>
      <c r="CC951" s="167"/>
      <c r="CD951" s="167"/>
      <c r="CE951" s="167"/>
      <c r="CF951" s="167"/>
      <c r="CG951" s="167"/>
      <c r="CH951" s="167"/>
      <c r="CI951" s="167"/>
      <c r="CJ951" s="167"/>
      <c r="CK951" s="167"/>
      <c r="CL951" s="167"/>
      <c r="CM951" s="167"/>
      <c r="CN951" s="167"/>
      <c r="CO951" s="167"/>
      <c r="CP951" s="167"/>
      <c r="CQ951" s="167"/>
      <c r="CR951" s="167"/>
      <c r="CS951" s="167"/>
      <c r="CT951" s="167"/>
      <c r="CU951" s="167"/>
      <c r="CV951" s="167"/>
      <c r="CW951" s="167"/>
      <c r="CX951" s="167"/>
      <c r="CY951" s="167"/>
      <c r="CZ951" s="167"/>
      <c r="DA951" s="167"/>
      <c r="DB951" s="167"/>
      <c r="DC951" s="167"/>
      <c r="DD951" s="167"/>
      <c r="DE951" s="167"/>
      <c r="DF951" s="167"/>
      <c r="DG951" s="167"/>
      <c r="DH951" s="167"/>
      <c r="DI951" s="167"/>
      <c r="DJ951" s="167"/>
      <c r="DK951" s="167"/>
      <c r="DL951" s="167"/>
      <c r="DM951" s="167"/>
      <c r="DN951" s="167"/>
      <c r="DO951" s="167"/>
      <c r="DP951" s="167"/>
      <c r="DQ951" s="167"/>
      <c r="DR951" s="167"/>
      <c r="DS951" s="167"/>
      <c r="DT951" s="167"/>
      <c r="DU951" s="167"/>
      <c r="DV951" s="167"/>
      <c r="DW951" s="167"/>
      <c r="DX951" s="167"/>
      <c r="DY951" s="167"/>
      <c r="DZ951" s="167"/>
      <c r="EA951" s="167"/>
      <c r="EB951" s="167"/>
      <c r="EC951" s="167"/>
      <c r="ED951" s="167"/>
      <c r="EE951" s="167"/>
      <c r="EF951" s="167"/>
      <c r="EG951" s="167"/>
      <c r="EH951" s="167"/>
      <c r="EI951" s="167"/>
      <c r="EJ951" s="167"/>
      <c r="EK951" s="167"/>
      <c r="EL951" s="167"/>
      <c r="EM951" s="167"/>
      <c r="EN951" s="167"/>
      <c r="EO951" s="167"/>
      <c r="EP951" s="167"/>
      <c r="EQ951" s="167"/>
      <c r="ER951" s="167"/>
      <c r="ES951" s="167"/>
      <c r="ET951" s="167"/>
      <c r="EU951" s="167"/>
      <c r="EV951" s="167"/>
      <c r="EW951" s="167"/>
      <c r="EX951" s="167"/>
      <c r="EY951" s="167"/>
      <c r="EZ951" s="167"/>
      <c r="FA951" s="167"/>
      <c r="FB951" s="167"/>
      <c r="FC951" s="167"/>
      <c r="FD951" s="167"/>
      <c r="FE951" s="167"/>
      <c r="FF951" s="167"/>
      <c r="FG951" s="167"/>
      <c r="FH951" s="167"/>
      <c r="FI951" s="167"/>
      <c r="FJ951" s="167"/>
      <c r="FK951" s="167"/>
      <c r="FL951" s="167"/>
      <c r="FM951" s="167"/>
      <c r="FN951" s="167"/>
      <c r="FO951" s="167"/>
      <c r="FP951" s="167"/>
      <c r="FQ951" s="167"/>
      <c r="FR951" s="167"/>
      <c r="FS951" s="167"/>
      <c r="FT951" s="167"/>
      <c r="FU951" s="167"/>
      <c r="FV951" s="167"/>
      <c r="FW951" s="167"/>
      <c r="FX951" s="167"/>
      <c r="FY951" s="167"/>
      <c r="FZ951" s="167"/>
      <c r="GA951" s="167"/>
      <c r="GB951" s="167"/>
      <c r="GC951" s="167"/>
      <c r="GD951" s="167"/>
      <c r="GE951" s="167"/>
      <c r="GF951" s="167"/>
      <c r="GG951" s="167"/>
      <c r="GH951" s="167"/>
      <c r="GI951" s="167"/>
      <c r="GJ951" s="167"/>
      <c r="GK951" s="167"/>
      <c r="GL951" s="167"/>
      <c r="GM951" s="167"/>
      <c r="GN951" s="167"/>
      <c r="GO951" s="167"/>
      <c r="GP951" s="167"/>
      <c r="GQ951" s="167"/>
      <c r="GR951" s="167"/>
      <c r="GS951" s="167"/>
      <c r="GT951" s="167"/>
      <c r="GU951" s="167"/>
      <c r="GV951" s="167"/>
      <c r="GW951" s="167"/>
      <c r="GX951" s="167"/>
      <c r="GY951" s="167"/>
      <c r="GZ951" s="167"/>
      <c r="HA951" s="167"/>
      <c r="HB951" s="167"/>
      <c r="HC951" s="167"/>
      <c r="HD951" s="167"/>
      <c r="HE951" s="167"/>
      <c r="HF951" s="167"/>
      <c r="HG951" s="167"/>
      <c r="HH951" s="167"/>
      <c r="HI951" s="167"/>
      <c r="HJ951" s="167"/>
      <c r="HK951" s="167"/>
      <c r="HL951" s="167"/>
      <c r="HM951" s="167"/>
      <c r="HN951" s="167"/>
      <c r="HO951" s="167"/>
      <c r="HP951" s="167"/>
      <c r="HQ951" s="167"/>
      <c r="HR951" s="167"/>
      <c r="HS951" s="167"/>
    </row>
    <row r="952" spans="1:227" s="2" customFormat="1" ht="18.75" customHeight="1" x14ac:dyDescent="0.4">
      <c r="A952" s="868" t="s">
        <v>393</v>
      </c>
      <c r="B952" s="868" t="s">
        <v>394</v>
      </c>
      <c r="C952" s="875" t="s">
        <v>398</v>
      </c>
      <c r="D952" s="1149" t="s">
        <v>399</v>
      </c>
      <c r="E952" s="997"/>
      <c r="F952" s="219"/>
      <c r="G952" s="124"/>
      <c r="H952" s="124">
        <v>0.104</v>
      </c>
      <c r="I952" s="251"/>
      <c r="J952" s="251"/>
      <c r="K952" s="252">
        <v>0.10388461538461538</v>
      </c>
      <c r="L952" s="520">
        <f t="shared" si="335"/>
        <v>0</v>
      </c>
      <c r="M952" s="521">
        <f t="shared" si="336"/>
        <v>100.11106997408368</v>
      </c>
      <c r="N952" s="504">
        <f t="shared" si="329"/>
        <v>2</v>
      </c>
      <c r="O952" s="692"/>
      <c r="P952" s="532">
        <v>0.13550169600000003</v>
      </c>
      <c r="Q952" s="227" t="s">
        <v>42</v>
      </c>
      <c r="R952" s="254"/>
      <c r="S952" s="255"/>
      <c r="T952" s="256"/>
      <c r="V952" s="257"/>
      <c r="W952" s="257"/>
      <c r="X952" s="257"/>
      <c r="Y952" s="257"/>
      <c r="Z952" s="258">
        <v>4715.6724999999997</v>
      </c>
      <c r="AA952" s="259">
        <f>P952*1000000000/365/Z952</f>
        <v>78.724195390513515</v>
      </c>
      <c r="AB952" s="260"/>
      <c r="AC952" s="260"/>
      <c r="AD952" s="260"/>
      <c r="AE952" s="260"/>
      <c r="AF952" s="260"/>
      <c r="AG952" s="260"/>
      <c r="AH952" s="121"/>
      <c r="AI952" s="90"/>
      <c r="AJ952" s="90"/>
      <c r="AK952" s="90"/>
      <c r="AL952" s="121"/>
      <c r="AM952" s="262"/>
      <c r="AN952" s="252"/>
      <c r="AO952" s="252"/>
      <c r="AP952" s="263"/>
      <c r="AQ952" s="264"/>
      <c r="AR952" s="252"/>
      <c r="AS952" s="252"/>
      <c r="AT952" s="252">
        <v>0.30940433830570141</v>
      </c>
      <c r="AU952" s="252"/>
      <c r="AV952" s="263"/>
      <c r="AW952" s="557">
        <f t="shared" si="337"/>
        <v>-0.20551972292108603</v>
      </c>
      <c r="AX952" s="551"/>
      <c r="AY952" s="166"/>
      <c r="AZ952" s="167"/>
      <c r="BA952" s="167"/>
      <c r="BB952" s="167"/>
      <c r="BJ952" s="167"/>
      <c r="BK952" s="167"/>
      <c r="BL952" s="167"/>
      <c r="BM952" s="167"/>
      <c r="BN952" s="167"/>
      <c r="BO952" s="167"/>
      <c r="BP952" s="167"/>
      <c r="BQ952" s="167"/>
      <c r="BR952" s="167"/>
      <c r="BS952" s="167"/>
      <c r="BT952" s="167"/>
      <c r="BU952" s="167"/>
      <c r="BV952" s="167"/>
      <c r="BW952" s="167"/>
      <c r="BX952" s="167"/>
      <c r="BY952" s="167"/>
      <c r="BZ952" s="167"/>
      <c r="CA952" s="167"/>
      <c r="CB952" s="167"/>
      <c r="CC952" s="167"/>
      <c r="CD952" s="167"/>
      <c r="CE952" s="167"/>
      <c r="CF952" s="167"/>
      <c r="CG952" s="167"/>
      <c r="CH952" s="167"/>
      <c r="CI952" s="167"/>
      <c r="CJ952" s="167"/>
      <c r="CK952" s="167"/>
      <c r="CL952" s="167"/>
      <c r="CM952" s="167"/>
      <c r="CN952" s="167"/>
      <c r="CO952" s="167"/>
      <c r="CP952" s="167"/>
      <c r="CQ952" s="167"/>
      <c r="CR952" s="167"/>
      <c r="CS952" s="167"/>
      <c r="CT952" s="167"/>
      <c r="CU952" s="167"/>
      <c r="CV952" s="167"/>
      <c r="CW952" s="167"/>
      <c r="CX952" s="167"/>
      <c r="CY952" s="167"/>
      <c r="CZ952" s="167"/>
      <c r="DA952" s="167"/>
      <c r="DB952" s="167"/>
      <c r="DC952" s="167"/>
      <c r="DD952" s="167"/>
      <c r="DE952" s="167"/>
      <c r="DF952" s="167"/>
      <c r="DG952" s="167"/>
      <c r="DH952" s="167"/>
      <c r="DI952" s="167"/>
      <c r="DJ952" s="167"/>
      <c r="DK952" s="167"/>
      <c r="DL952" s="167"/>
      <c r="DM952" s="167"/>
      <c r="DN952" s="167"/>
      <c r="DO952" s="167"/>
      <c r="DP952" s="167"/>
      <c r="DQ952" s="167"/>
      <c r="DR952" s="167"/>
      <c r="DS952" s="167"/>
      <c r="DT952" s="167"/>
      <c r="DU952" s="167"/>
      <c r="DV952" s="167"/>
      <c r="DW952" s="167"/>
      <c r="DX952" s="167"/>
      <c r="DY952" s="167"/>
      <c r="DZ952" s="167"/>
      <c r="EA952" s="167"/>
      <c r="EB952" s="167"/>
      <c r="EC952" s="167"/>
      <c r="ED952" s="167"/>
      <c r="EE952" s="167"/>
      <c r="EF952" s="167"/>
      <c r="EG952" s="167"/>
      <c r="EH952" s="167"/>
      <c r="EI952" s="167"/>
      <c r="EJ952" s="167"/>
      <c r="EK952" s="167"/>
      <c r="EL952" s="167"/>
      <c r="EM952" s="167"/>
      <c r="EN952" s="167"/>
      <c r="EO952" s="167"/>
      <c r="EP952" s="167"/>
      <c r="EQ952" s="167"/>
      <c r="ER952" s="167"/>
      <c r="ES952" s="167"/>
      <c r="ET952" s="167"/>
      <c r="EU952" s="167"/>
      <c r="EV952" s="167"/>
      <c r="EW952" s="167"/>
      <c r="EX952" s="167"/>
      <c r="EY952" s="167"/>
      <c r="EZ952" s="167"/>
      <c r="FA952" s="167"/>
      <c r="FB952" s="167"/>
      <c r="FC952" s="167"/>
      <c r="FD952" s="167"/>
      <c r="FE952" s="167"/>
      <c r="FF952" s="167"/>
      <c r="FG952" s="167"/>
      <c r="FH952" s="167"/>
      <c r="FI952" s="167"/>
      <c r="FJ952" s="167"/>
      <c r="FK952" s="167"/>
      <c r="FL952" s="167"/>
      <c r="FM952" s="167"/>
      <c r="FN952" s="167"/>
      <c r="FO952" s="167"/>
      <c r="FP952" s="167"/>
      <c r="FQ952" s="167"/>
      <c r="FR952" s="167"/>
      <c r="FS952" s="167"/>
      <c r="FT952" s="167"/>
      <c r="FU952" s="167"/>
      <c r="FV952" s="167"/>
      <c r="FW952" s="167"/>
      <c r="FX952" s="167"/>
      <c r="FY952" s="167"/>
      <c r="FZ952" s="167"/>
      <c r="GA952" s="167"/>
      <c r="GB952" s="167"/>
      <c r="GC952" s="167"/>
      <c r="GD952" s="167"/>
      <c r="GE952" s="167"/>
      <c r="GF952" s="167"/>
      <c r="GG952" s="167"/>
      <c r="GH952" s="167"/>
      <c r="GI952" s="167"/>
      <c r="GJ952" s="167"/>
      <c r="GK952" s="167"/>
      <c r="GL952" s="167"/>
      <c r="GM952" s="167"/>
      <c r="GN952" s="167"/>
      <c r="GO952" s="167"/>
      <c r="GP952" s="167"/>
      <c r="GQ952" s="167"/>
      <c r="GR952" s="167"/>
      <c r="GS952" s="167"/>
      <c r="GT952" s="167"/>
      <c r="GU952" s="167"/>
      <c r="GV952" s="167"/>
      <c r="GW952" s="167"/>
      <c r="GX952" s="167"/>
      <c r="GY952" s="167"/>
      <c r="GZ952" s="167"/>
      <c r="HA952" s="167"/>
      <c r="HB952" s="167"/>
      <c r="HC952" s="167"/>
      <c r="HD952" s="167"/>
      <c r="HE952" s="167"/>
      <c r="HF952" s="167"/>
      <c r="HG952" s="167"/>
      <c r="HH952" s="167"/>
      <c r="HI952" s="167"/>
      <c r="HJ952" s="167"/>
      <c r="HK952" s="167"/>
      <c r="HL952" s="167"/>
      <c r="HM952" s="167"/>
      <c r="HN952" s="167"/>
      <c r="HO952" s="167"/>
      <c r="HP952" s="167"/>
      <c r="HQ952" s="167"/>
      <c r="HR952" s="167"/>
      <c r="HS952" s="167"/>
    </row>
    <row r="953" spans="1:227" s="2" customFormat="1" ht="18.75" customHeight="1" x14ac:dyDescent="0.4">
      <c r="A953" s="868" t="s">
        <v>393</v>
      </c>
      <c r="B953" s="868" t="s">
        <v>394</v>
      </c>
      <c r="C953" s="875" t="s">
        <v>398</v>
      </c>
      <c r="D953" s="1149" t="s">
        <v>399</v>
      </c>
      <c r="E953" s="997"/>
      <c r="F953" s="219"/>
      <c r="G953" s="124"/>
      <c r="H953" s="124">
        <v>0.48699999999999999</v>
      </c>
      <c r="I953" s="124"/>
      <c r="J953" s="124"/>
      <c r="K953" s="252">
        <v>0.48666666666666664</v>
      </c>
      <c r="L953" s="520">
        <f t="shared" si="335"/>
        <v>0</v>
      </c>
      <c r="M953" s="521">
        <f t="shared" si="336"/>
        <v>100.06849315068493</v>
      </c>
      <c r="N953" s="504">
        <f t="shared" si="329"/>
        <v>2</v>
      </c>
      <c r="O953" s="692"/>
      <c r="P953" s="532">
        <v>0.61068208499999999</v>
      </c>
      <c r="Q953" s="227" t="s">
        <v>42</v>
      </c>
      <c r="R953" s="254"/>
      <c r="S953" s="305"/>
      <c r="T953" s="306"/>
      <c r="U953" s="90"/>
      <c r="V953" s="254"/>
      <c r="W953" s="254"/>
      <c r="X953" s="254"/>
      <c r="Y953" s="254"/>
      <c r="Z953" s="258">
        <v>20912.341898066006</v>
      </c>
      <c r="AA953" s="259">
        <f>P953*1000000000/365/Z953</f>
        <v>80.005463323763664</v>
      </c>
      <c r="AB953" s="260"/>
      <c r="AC953" s="260"/>
      <c r="AD953" s="260"/>
      <c r="AE953" s="260"/>
      <c r="AF953" s="260"/>
      <c r="AG953" s="260"/>
      <c r="AH953" s="121"/>
      <c r="AI953" s="90"/>
      <c r="AJ953" s="90"/>
      <c r="AK953" s="90"/>
      <c r="AL953" s="121"/>
      <c r="AM953" s="262"/>
      <c r="AN953" s="252"/>
      <c r="AO953" s="252"/>
      <c r="AP953" s="263"/>
      <c r="AQ953" s="264"/>
      <c r="AR953" s="252"/>
      <c r="AS953" s="252"/>
      <c r="AT953" s="252">
        <v>1.1449922221108246</v>
      </c>
      <c r="AU953" s="252"/>
      <c r="AV953" s="263"/>
      <c r="AW953" s="557">
        <f t="shared" si="337"/>
        <v>-0.65832555544415805</v>
      </c>
      <c r="AX953" s="551"/>
      <c r="AY953" s="166"/>
      <c r="AZ953" s="167"/>
      <c r="BA953" s="167"/>
      <c r="BB953" s="167"/>
      <c r="BJ953" s="167"/>
      <c r="BK953" s="167"/>
      <c r="BL953" s="167"/>
      <c r="BM953" s="167"/>
      <c r="BN953" s="167"/>
      <c r="BO953" s="167"/>
      <c r="BP953" s="167"/>
      <c r="BQ953" s="167"/>
      <c r="BR953" s="167"/>
      <c r="BS953" s="167"/>
      <c r="BT953" s="167"/>
      <c r="BU953" s="167"/>
      <c r="BV953" s="167"/>
      <c r="BW953" s="167"/>
      <c r="BX953" s="167"/>
      <c r="BY953" s="167"/>
      <c r="BZ953" s="167"/>
      <c r="CA953" s="167"/>
      <c r="CB953" s="167"/>
      <c r="CC953" s="167"/>
      <c r="CD953" s="167"/>
      <c r="CE953" s="167"/>
      <c r="CF953" s="167"/>
      <c r="CG953" s="167"/>
      <c r="CH953" s="167"/>
      <c r="CI953" s="167"/>
      <c r="CJ953" s="167"/>
      <c r="CK953" s="167"/>
      <c r="CL953" s="167"/>
      <c r="CM953" s="167"/>
      <c r="CN953" s="167"/>
      <c r="CO953" s="167"/>
      <c r="CP953" s="167"/>
      <c r="CQ953" s="167"/>
      <c r="CR953" s="167"/>
      <c r="CS953" s="167"/>
      <c r="CT953" s="167"/>
      <c r="CU953" s="167"/>
      <c r="CV953" s="167"/>
      <c r="CW953" s="167"/>
      <c r="CX953" s="167"/>
      <c r="CY953" s="167"/>
      <c r="CZ953" s="167"/>
      <c r="DA953" s="167"/>
      <c r="DB953" s="167"/>
      <c r="DC953" s="167"/>
      <c r="DD953" s="167"/>
      <c r="DE953" s="167"/>
      <c r="DF953" s="167"/>
      <c r="DG953" s="167"/>
      <c r="DH953" s="167"/>
      <c r="DI953" s="167"/>
      <c r="DJ953" s="167"/>
      <c r="DK953" s="167"/>
      <c r="DL953" s="167"/>
      <c r="DM953" s="167"/>
      <c r="DN953" s="167"/>
      <c r="DO953" s="167"/>
      <c r="DP953" s="167"/>
      <c r="DQ953" s="167"/>
      <c r="DR953" s="167"/>
      <c r="DS953" s="167"/>
      <c r="DT953" s="167"/>
      <c r="DU953" s="167"/>
      <c r="DV953" s="167"/>
      <c r="DW953" s="167"/>
      <c r="DX953" s="167"/>
      <c r="DY953" s="167"/>
      <c r="DZ953" s="167"/>
      <c r="EA953" s="167"/>
      <c r="EB953" s="167"/>
      <c r="EC953" s="167"/>
      <c r="ED953" s="167"/>
      <c r="EE953" s="167"/>
      <c r="EF953" s="167"/>
      <c r="EG953" s="167"/>
      <c r="EH953" s="167"/>
      <c r="EI953" s="167"/>
      <c r="EJ953" s="167"/>
      <c r="EK953" s="167"/>
      <c r="EL953" s="167"/>
      <c r="EM953" s="167"/>
      <c r="EN953" s="167"/>
      <c r="EO953" s="167"/>
      <c r="EP953" s="167"/>
      <c r="EQ953" s="167"/>
      <c r="ER953" s="167"/>
      <c r="ES953" s="167"/>
      <c r="ET953" s="167"/>
      <c r="EU953" s="167"/>
      <c r="EV953" s="167"/>
      <c r="EW953" s="167"/>
      <c r="EX953" s="167"/>
      <c r="EY953" s="167"/>
      <c r="EZ953" s="167"/>
      <c r="FA953" s="167"/>
      <c r="FB953" s="167"/>
      <c r="FC953" s="167"/>
      <c r="FD953" s="167"/>
      <c r="FE953" s="167"/>
      <c r="FF953" s="167"/>
      <c r="FG953" s="167"/>
      <c r="FH953" s="167"/>
      <c r="FI953" s="167"/>
      <c r="FJ953" s="167"/>
      <c r="FK953" s="167"/>
      <c r="FL953" s="167"/>
      <c r="FM953" s="167"/>
      <c r="FN953" s="167"/>
      <c r="FO953" s="167"/>
      <c r="FP953" s="167"/>
      <c r="FQ953" s="167"/>
      <c r="FR953" s="167"/>
      <c r="FS953" s="167"/>
      <c r="FT953" s="167"/>
      <c r="FU953" s="167"/>
      <c r="FV953" s="167"/>
      <c r="FW953" s="167"/>
      <c r="FX953" s="167"/>
      <c r="FY953" s="167"/>
      <c r="FZ953" s="167"/>
      <c r="GA953" s="167"/>
      <c r="GB953" s="167"/>
      <c r="GC953" s="167"/>
      <c r="GD953" s="167"/>
      <c r="GE953" s="167"/>
      <c r="GF953" s="167"/>
      <c r="GG953" s="167"/>
      <c r="GH953" s="167"/>
      <c r="GI953" s="167"/>
      <c r="GJ953" s="167"/>
      <c r="GK953" s="167"/>
      <c r="GL953" s="167"/>
      <c r="GM953" s="167"/>
      <c r="GN953" s="167"/>
      <c r="GO953" s="167"/>
      <c r="GP953" s="167"/>
      <c r="GQ953" s="167"/>
      <c r="GR953" s="167"/>
      <c r="GS953" s="167"/>
      <c r="GT953" s="167"/>
      <c r="GU953" s="167"/>
      <c r="GV953" s="167"/>
      <c r="GW953" s="167"/>
      <c r="GX953" s="167"/>
      <c r="GY953" s="167"/>
      <c r="GZ953" s="167"/>
      <c r="HA953" s="167"/>
      <c r="HB953" s="167"/>
      <c r="HC953" s="167"/>
      <c r="HD953" s="167"/>
      <c r="HE953" s="167"/>
      <c r="HF953" s="167"/>
      <c r="HG953" s="167"/>
      <c r="HH953" s="167"/>
      <c r="HI953" s="167"/>
      <c r="HJ953" s="167"/>
      <c r="HK953" s="167"/>
      <c r="HL953" s="167"/>
      <c r="HM953" s="167"/>
      <c r="HN953" s="167"/>
      <c r="HO953" s="167"/>
      <c r="HP953" s="167"/>
      <c r="HQ953" s="167"/>
      <c r="HR953" s="167"/>
      <c r="HS953" s="167"/>
    </row>
    <row r="954" spans="1:227" s="2" customFormat="1" ht="18.75" customHeight="1" x14ac:dyDescent="0.4">
      <c r="A954" s="868" t="s">
        <v>393</v>
      </c>
      <c r="B954" s="868" t="s">
        <v>394</v>
      </c>
      <c r="C954" s="876" t="s">
        <v>398</v>
      </c>
      <c r="D954" s="1328" t="s">
        <v>400</v>
      </c>
      <c r="E954" s="997"/>
      <c r="F954" s="219" t="s">
        <v>42</v>
      </c>
      <c r="G954" s="124"/>
      <c r="H954" s="124" t="s">
        <v>42</v>
      </c>
      <c r="I954" s="124"/>
      <c r="J954" s="124"/>
      <c r="K954" s="252">
        <v>2.5287805629629627</v>
      </c>
      <c r="L954" s="520">
        <f t="shared" si="335"/>
        <v>0</v>
      </c>
      <c r="M954" s="521">
        <f t="shared" si="336"/>
        <v>0</v>
      </c>
      <c r="N954" s="504">
        <f t="shared" si="329"/>
        <v>2</v>
      </c>
      <c r="O954" s="672"/>
      <c r="P954" s="532">
        <v>2.8417129654520026</v>
      </c>
      <c r="Q954" s="227" t="s">
        <v>42</v>
      </c>
      <c r="R954" s="254"/>
      <c r="S954" s="305"/>
      <c r="T954" s="306"/>
      <c r="U954" s="90"/>
      <c r="V954" s="254"/>
      <c r="W954" s="254"/>
      <c r="X954" s="254"/>
      <c r="Y954" s="254"/>
      <c r="Z954" s="258">
        <v>73908.040068842151</v>
      </c>
      <c r="AA954" s="259">
        <f>P954*1000000000/365/Z954</f>
        <v>105.34056872011801</v>
      </c>
      <c r="AB954" s="260"/>
      <c r="AC954" s="260"/>
      <c r="AD954" s="260"/>
      <c r="AE954" s="260"/>
      <c r="AF954" s="260"/>
      <c r="AG954" s="260"/>
      <c r="AH954" s="121"/>
      <c r="AI954" s="90"/>
      <c r="AJ954" s="90"/>
      <c r="AK954" s="90"/>
      <c r="AL954" s="121"/>
      <c r="AM954" s="262"/>
      <c r="AN954" s="252"/>
      <c r="AO954" s="252"/>
      <c r="AP954" s="263"/>
      <c r="AQ954" s="264"/>
      <c r="AR954" s="252"/>
      <c r="AS954" s="252"/>
      <c r="AT954" s="252">
        <v>6.8223594239151257</v>
      </c>
      <c r="AU954" s="252"/>
      <c r="AV954" s="263"/>
      <c r="AW954" s="557">
        <f t="shared" si="337"/>
        <v>-4.293578860952163</v>
      </c>
      <c r="AX954" s="551"/>
      <c r="AY954" s="166"/>
      <c r="AZ954" s="167"/>
      <c r="BA954" s="167"/>
      <c r="BB954" s="167"/>
      <c r="BC954" s="90"/>
      <c r="BD954" s="90"/>
      <c r="BJ954" s="167"/>
      <c r="BK954" s="167"/>
      <c r="BL954" s="167"/>
      <c r="BM954" s="167"/>
      <c r="BN954" s="167"/>
      <c r="BO954" s="167"/>
      <c r="BP954" s="167"/>
      <c r="BQ954" s="167"/>
      <c r="BR954" s="167"/>
      <c r="BS954" s="167"/>
      <c r="BT954" s="167"/>
      <c r="BU954" s="167"/>
      <c r="BV954" s="167"/>
      <c r="BW954" s="167"/>
      <c r="BX954" s="167"/>
      <c r="BY954" s="167"/>
      <c r="BZ954" s="167"/>
      <c r="CA954" s="167"/>
      <c r="CB954" s="167"/>
      <c r="CC954" s="167"/>
      <c r="CD954" s="167"/>
      <c r="CE954" s="167"/>
      <c r="CF954" s="167"/>
      <c r="CG954" s="167"/>
      <c r="CH954" s="167"/>
      <c r="CI954" s="167"/>
      <c r="CJ954" s="167"/>
      <c r="CK954" s="167"/>
      <c r="CL954" s="167"/>
      <c r="CM954" s="167"/>
      <c r="CN954" s="167"/>
      <c r="CO954" s="167"/>
      <c r="CP954" s="167"/>
      <c r="CQ954" s="167"/>
      <c r="CR954" s="167"/>
      <c r="CS954" s="167"/>
      <c r="CT954" s="167"/>
      <c r="CU954" s="167"/>
      <c r="CV954" s="167"/>
      <c r="CW954" s="167"/>
      <c r="CX954" s="167"/>
      <c r="CY954" s="167"/>
      <c r="CZ954" s="167"/>
      <c r="DA954" s="167"/>
      <c r="DB954" s="167"/>
      <c r="DC954" s="167"/>
      <c r="DD954" s="167"/>
      <c r="DE954" s="167"/>
      <c r="DF954" s="167"/>
      <c r="DG954" s="167"/>
      <c r="DH954" s="167"/>
      <c r="DI954" s="167"/>
      <c r="DJ954" s="167"/>
      <c r="DK954" s="167"/>
      <c r="DL954" s="167"/>
      <c r="DM954" s="167"/>
      <c r="DN954" s="167"/>
      <c r="DO954" s="167"/>
      <c r="DP954" s="167"/>
      <c r="DQ954" s="167"/>
      <c r="DR954" s="167"/>
      <c r="DS954" s="167"/>
      <c r="DT954" s="167"/>
      <c r="DU954" s="167"/>
      <c r="DV954" s="167"/>
      <c r="DW954" s="167"/>
      <c r="DX954" s="167"/>
      <c r="DY954" s="167"/>
      <c r="DZ954" s="167"/>
      <c r="EA954" s="167"/>
      <c r="EB954" s="167"/>
      <c r="EC954" s="167"/>
      <c r="ED954" s="167"/>
      <c r="EE954" s="167"/>
      <c r="EF954" s="167"/>
      <c r="EG954" s="167"/>
      <c r="EH954" s="167"/>
      <c r="EI954" s="167"/>
      <c r="EJ954" s="167"/>
      <c r="EK954" s="167"/>
      <c r="EL954" s="167"/>
      <c r="EM954" s="167"/>
      <c r="EN954" s="167"/>
      <c r="EO954" s="167"/>
      <c r="EP954" s="167"/>
      <c r="EQ954" s="167"/>
      <c r="ER954" s="167"/>
      <c r="ES954" s="167"/>
      <c r="ET954" s="167"/>
      <c r="EU954" s="167"/>
      <c r="EV954" s="167"/>
      <c r="EW954" s="167"/>
      <c r="EX954" s="167"/>
      <c r="EY954" s="167"/>
      <c r="EZ954" s="167"/>
      <c r="FA954" s="167"/>
      <c r="FB954" s="167"/>
      <c r="FC954" s="167"/>
      <c r="FD954" s="167"/>
      <c r="FE954" s="167"/>
      <c r="FF954" s="167"/>
      <c r="FG954" s="167"/>
      <c r="FH954" s="167"/>
      <c r="FI954" s="167"/>
      <c r="FJ954" s="167"/>
      <c r="FK954" s="167"/>
      <c r="FL954" s="167"/>
      <c r="FM954" s="167"/>
      <c r="FN954" s="167"/>
      <c r="FO954" s="167"/>
      <c r="FP954" s="167"/>
      <c r="FQ954" s="167"/>
      <c r="FR954" s="167"/>
      <c r="FS954" s="167"/>
      <c r="FT954" s="167"/>
      <c r="FU954" s="167"/>
      <c r="FV954" s="167"/>
      <c r="FW954" s="167"/>
      <c r="FX954" s="167"/>
      <c r="FY954" s="167"/>
      <c r="FZ954" s="167"/>
      <c r="GA954" s="167"/>
      <c r="GB954" s="167"/>
      <c r="GC954" s="167"/>
      <c r="GD954" s="167"/>
      <c r="GE954" s="167"/>
      <c r="GF954" s="167"/>
      <c r="GG954" s="167"/>
      <c r="GH954" s="167"/>
      <c r="GI954" s="167"/>
      <c r="GJ954" s="167"/>
      <c r="GK954" s="167"/>
      <c r="GL954" s="167"/>
      <c r="GM954" s="167"/>
      <c r="GN954" s="167"/>
      <c r="GO954" s="167"/>
      <c r="GP954" s="167"/>
      <c r="GQ954" s="167"/>
      <c r="GR954" s="167"/>
      <c r="GS954" s="167"/>
      <c r="GT954" s="167"/>
      <c r="GU954" s="167"/>
      <c r="GV954" s="167"/>
      <c r="GW954" s="167"/>
      <c r="GX954" s="167"/>
      <c r="GY954" s="167"/>
      <c r="GZ954" s="167"/>
      <c r="HA954" s="167"/>
      <c r="HB954" s="167"/>
      <c r="HC954" s="167"/>
      <c r="HD954" s="167"/>
      <c r="HE954" s="167"/>
      <c r="HF954" s="167"/>
      <c r="HG954" s="167"/>
      <c r="HH954" s="167"/>
      <c r="HI954" s="167"/>
      <c r="HJ954" s="167"/>
      <c r="HK954" s="167"/>
      <c r="HL954" s="167"/>
      <c r="HM954" s="167"/>
      <c r="HN954" s="167"/>
      <c r="HO954" s="167"/>
      <c r="HP954" s="167"/>
      <c r="HQ954" s="167"/>
      <c r="HR954" s="167"/>
      <c r="HS954" s="167"/>
    </row>
    <row r="955" spans="1:227" s="2" customFormat="1" ht="18.75" customHeight="1" x14ac:dyDescent="0.4">
      <c r="A955" s="868" t="s">
        <v>393</v>
      </c>
      <c r="B955" s="868" t="s">
        <v>490</v>
      </c>
      <c r="C955" s="878" t="s">
        <v>494</v>
      </c>
      <c r="D955" s="1149" t="s">
        <v>495</v>
      </c>
      <c r="E955" s="617"/>
      <c r="F955" s="219"/>
      <c r="G955" s="124"/>
      <c r="H955" s="124"/>
      <c r="I955" s="124"/>
      <c r="J955" s="124"/>
      <c r="K955" s="252">
        <v>1.7013076923076922</v>
      </c>
      <c r="L955" s="520">
        <f t="shared" si="335"/>
        <v>0</v>
      </c>
      <c r="M955" s="521">
        <f t="shared" si="336"/>
        <v>0</v>
      </c>
      <c r="N955" s="504">
        <f t="shared" si="329"/>
        <v>3</v>
      </c>
      <c r="O955" s="684"/>
      <c r="P955" s="532">
        <v>1.2001978322343747</v>
      </c>
      <c r="Q955" s="227" t="s">
        <v>42</v>
      </c>
      <c r="R955" s="254"/>
      <c r="S955" s="305"/>
      <c r="T955" s="306"/>
      <c r="U955" s="90"/>
      <c r="V955" s="254"/>
      <c r="W955" s="254"/>
      <c r="X955" s="254"/>
      <c r="Y955" s="254"/>
      <c r="Z955" s="258">
        <v>4370.5692670072085</v>
      </c>
      <c r="AA955" s="259">
        <f>P955*1000000000/365/Z955</f>
        <v>752.35353522950209</v>
      </c>
      <c r="AB955" s="260"/>
      <c r="AC955" s="260"/>
      <c r="AD955" s="260"/>
      <c r="AE955" s="260"/>
      <c r="AF955" s="260"/>
      <c r="AG955" s="260"/>
      <c r="AH955" s="121"/>
      <c r="AI955" s="90"/>
      <c r="AJ955" s="90"/>
      <c r="AK955" s="90"/>
      <c r="AL955" s="121"/>
      <c r="AM955" s="262"/>
      <c r="AN955" s="252"/>
      <c r="AO955" s="252"/>
      <c r="AP955" s="263"/>
      <c r="AQ955" s="264"/>
      <c r="AR955" s="252"/>
      <c r="AS955" s="252"/>
      <c r="AT955" s="252">
        <v>1.8991838713932554</v>
      </c>
      <c r="AU955" s="252"/>
      <c r="AV955" s="263"/>
      <c r="AW955" s="557">
        <f t="shared" si="337"/>
        <v>-0.19787617908556321</v>
      </c>
      <c r="AX955" s="551"/>
      <c r="AY955" s="166"/>
      <c r="AZ955" s="167"/>
      <c r="BA955" s="167"/>
      <c r="BB955" s="167"/>
    </row>
    <row r="956" spans="1:227" s="2" customFormat="1" ht="18.75" customHeight="1" x14ac:dyDescent="0.4">
      <c r="A956" s="868" t="s">
        <v>698</v>
      </c>
      <c r="B956" s="868" t="s">
        <v>742</v>
      </c>
      <c r="C956" s="885" t="s">
        <v>743</v>
      </c>
      <c r="D956" s="865" t="s">
        <v>744</v>
      </c>
      <c r="E956" s="619"/>
      <c r="F956" s="219" t="s">
        <v>202</v>
      </c>
      <c r="G956" s="124"/>
      <c r="H956" s="649" t="s">
        <v>745</v>
      </c>
      <c r="I956" s="124"/>
      <c r="J956" s="124"/>
      <c r="K956" s="252">
        <f>IF(ISNUMBER(F956),F956,0)+IF(ISNUMBER(G956),G956,0)+IF(ISNUMBER(H956),H956,0)</f>
        <v>0</v>
      </c>
      <c r="L956" s="520" t="str">
        <f>IF(IF(ISNUMBER(K956),K956,0)&gt;0,IF(ISNUMBER(F956),F956,0)/K956*100,"")</f>
        <v/>
      </c>
      <c r="M956" s="521" t="str">
        <f>IF(IF(ISNUMBER(K956),K956,0)&gt;0,(IF(ISNUMBER(G956),G956,0)+IF(ISNUMBER(H956),H956,0))/K956*100,"")</f>
        <v/>
      </c>
      <c r="N956" s="504">
        <f t="shared" si="329"/>
        <v>2</v>
      </c>
      <c r="O956" s="254"/>
      <c r="P956" s="534">
        <f>AQ956</f>
        <v>1.6074884657102833</v>
      </c>
      <c r="Q956" s="227" t="s">
        <v>42</v>
      </c>
      <c r="R956" s="254"/>
      <c r="S956" s="305"/>
      <c r="T956" s="306"/>
      <c r="U956" s="90"/>
      <c r="V956" s="254"/>
      <c r="W956" s="254"/>
      <c r="X956" s="254"/>
      <c r="Y956" s="254"/>
      <c r="Z956" s="258">
        <v>22651</v>
      </c>
      <c r="AA956" s="259">
        <f>AR956/Z956*1000000000/365</f>
        <v>207.18000122730027</v>
      </c>
      <c r="AB956" s="260"/>
      <c r="AC956" s="260"/>
      <c r="AD956" s="260"/>
      <c r="AE956" s="260"/>
      <c r="AF956" s="260"/>
      <c r="AG956" s="260"/>
      <c r="AH956" s="121"/>
      <c r="AI956" s="373">
        <v>23334</v>
      </c>
      <c r="AJ956" s="373">
        <v>23998</v>
      </c>
      <c r="AK956" s="373">
        <v>24649</v>
      </c>
      <c r="AL956" s="342"/>
      <c r="AM956" s="371"/>
      <c r="AN956" s="373"/>
      <c r="AO956" s="292"/>
      <c r="AP956" s="295"/>
      <c r="AQ956" s="264">
        <v>1.6074884657102833</v>
      </c>
      <c r="AR956" s="292">
        <v>1.7128844858468462</v>
      </c>
      <c r="AS956" s="292">
        <v>1.8201718797626063</v>
      </c>
      <c r="AT956" s="292">
        <v>1.9296813098831109</v>
      </c>
      <c r="AU956" s="292"/>
      <c r="AV956" s="295"/>
      <c r="AW956" s="559">
        <f t="shared" si="337"/>
        <v>-1.9296813098831109</v>
      </c>
      <c r="AX956" s="551"/>
      <c r="AY956" s="166"/>
      <c r="AZ956" s="167"/>
      <c r="BA956" s="296"/>
      <c r="BB956" s="167"/>
    </row>
    <row r="957" spans="1:227" s="2" customFormat="1" ht="18.75" customHeight="1" x14ac:dyDescent="0.4">
      <c r="A957" s="868" t="s">
        <v>591</v>
      </c>
      <c r="B957" s="868" t="s">
        <v>671</v>
      </c>
      <c r="C957" s="269" t="s">
        <v>672</v>
      </c>
      <c r="D957" s="991" t="s">
        <v>673</v>
      </c>
      <c r="E957" s="610"/>
      <c r="F957" s="953">
        <v>0.17</v>
      </c>
      <c r="G957" s="124"/>
      <c r="H957" s="124"/>
      <c r="I957" s="124"/>
      <c r="J957" s="124"/>
      <c r="K957" s="965">
        <f>IF(ISNUMBER(F957),F957,0)+IF(ISNUMBER(G957),G957,0)+IF(ISNUMBER(H957),H957,0)</f>
        <v>0.17</v>
      </c>
      <c r="L957" s="520">
        <f t="shared" ref="L957:L967" si="338">IF(K957&gt;0,IF(ISNUMBER(F957),F957,0)/K957*100,"")</f>
        <v>100</v>
      </c>
      <c r="M957" s="521">
        <f t="shared" ref="M957:M967" si="339">IF(K957&gt;0,(IF(ISNUMBER(G957),G957,0)+IF(ISNUMBER(H957),H957,0))/K957*100,"")</f>
        <v>0</v>
      </c>
      <c r="N957" s="504">
        <f t="shared" si="329"/>
        <v>2</v>
      </c>
      <c r="O957" s="370"/>
      <c r="P957" s="534">
        <f>AQ957</f>
        <v>3.2679999999999998</v>
      </c>
      <c r="Q957" s="227" t="s">
        <v>42</v>
      </c>
      <c r="R957" s="254"/>
      <c r="S957" s="305"/>
      <c r="T957" s="306"/>
      <c r="U957" s="90"/>
      <c r="V957" s="254"/>
      <c r="W957" s="254"/>
      <c r="X957" s="254"/>
      <c r="Y957" s="254"/>
      <c r="Z957" s="258">
        <v>53491</v>
      </c>
      <c r="AA957" s="259">
        <f>AR957/Z957*1000000000/365</f>
        <v>189.50825935895503</v>
      </c>
      <c r="AB957" s="260"/>
      <c r="AC957" s="260"/>
      <c r="AD957" s="260"/>
      <c r="AE957" s="260"/>
      <c r="AF957" s="260"/>
      <c r="AG957" s="260"/>
      <c r="AH957" s="121"/>
      <c r="AI957" s="261">
        <v>55622</v>
      </c>
      <c r="AJ957" s="261">
        <v>57578</v>
      </c>
      <c r="AK957" s="261">
        <v>59085</v>
      </c>
      <c r="AL957" s="342"/>
      <c r="AM957" s="371"/>
      <c r="AN957" s="261"/>
      <c r="AO957" s="252"/>
      <c r="AP957" s="263"/>
      <c r="AQ957" s="264">
        <v>3.2679999999999998</v>
      </c>
      <c r="AR957" s="252">
        <v>3.7</v>
      </c>
      <c r="AS957" s="252">
        <v>3.9870000000000001</v>
      </c>
      <c r="AT957" s="252">
        <v>4.0910000000000002</v>
      </c>
      <c r="AU957" s="252"/>
      <c r="AV957" s="263"/>
      <c r="AW957" s="557">
        <f t="shared" si="337"/>
        <v>-3.9210000000000003</v>
      </c>
      <c r="AX957" s="551"/>
      <c r="AY957" s="166"/>
      <c r="AZ957" s="167"/>
      <c r="BA957" s="296"/>
      <c r="BB957" s="167"/>
    </row>
    <row r="958" spans="1:227" s="2" customFormat="1" ht="17.05" customHeight="1" x14ac:dyDescent="0.4">
      <c r="A958" s="868" t="s">
        <v>393</v>
      </c>
      <c r="B958" s="868" t="s">
        <v>574</v>
      </c>
      <c r="C958" s="881" t="s">
        <v>575</v>
      </c>
      <c r="D958" s="1149" t="s">
        <v>576</v>
      </c>
      <c r="E958" s="617"/>
      <c r="F958" s="219"/>
      <c r="G958" s="124"/>
      <c r="H958" s="124"/>
      <c r="I958" s="124"/>
      <c r="J958" s="124"/>
      <c r="K958" s="252">
        <v>8.9425000000000008</v>
      </c>
      <c r="L958" s="520">
        <f t="shared" si="338"/>
        <v>0</v>
      </c>
      <c r="M958" s="521">
        <f t="shared" si="339"/>
        <v>0</v>
      </c>
      <c r="N958" s="504">
        <f t="shared" si="329"/>
        <v>3</v>
      </c>
      <c r="O958" s="1016"/>
      <c r="P958" s="532">
        <v>6.1501770000000011</v>
      </c>
      <c r="Q958" s="227" t="s">
        <v>42</v>
      </c>
      <c r="R958" s="254"/>
      <c r="S958" s="305"/>
      <c r="T958" s="306"/>
      <c r="U958" s="90"/>
      <c r="V958" s="254"/>
      <c r="W958" s="254"/>
      <c r="X958" s="254"/>
      <c r="Y958" s="254"/>
      <c r="Z958" s="258">
        <v>78471.760912435784</v>
      </c>
      <c r="AA958" s="259"/>
      <c r="AB958" s="260"/>
      <c r="AC958" s="260"/>
      <c r="AD958" s="260"/>
      <c r="AE958" s="260"/>
      <c r="AF958" s="260"/>
      <c r="AG958" s="260"/>
      <c r="AH958" s="121"/>
      <c r="AI958" s="90"/>
      <c r="AJ958" s="90"/>
      <c r="AK958" s="90"/>
      <c r="AL958" s="121"/>
      <c r="AM958" s="262"/>
      <c r="AN958" s="252"/>
      <c r="AO958" s="252"/>
      <c r="AP958" s="263"/>
      <c r="AQ958" s="264"/>
      <c r="AR958" s="252"/>
      <c r="AS958" s="252"/>
      <c r="AT958" s="252">
        <v>11.995596190102574</v>
      </c>
      <c r="AU958" s="252"/>
      <c r="AV958" s="263"/>
      <c r="AW958" s="557">
        <f t="shared" si="337"/>
        <v>-3.0530961901025737</v>
      </c>
      <c r="AX958" s="551"/>
      <c r="AY958" s="166"/>
      <c r="AZ958" s="167"/>
      <c r="BA958" s="167"/>
      <c r="BB958" s="167"/>
    </row>
    <row r="959" spans="1:227" s="2" customFormat="1" ht="17.05" customHeight="1" x14ac:dyDescent="0.4">
      <c r="A959" s="868" t="s">
        <v>393</v>
      </c>
      <c r="B959" s="868" t="s">
        <v>574</v>
      </c>
      <c r="C959" s="881" t="s">
        <v>575</v>
      </c>
      <c r="D959" s="1149" t="s">
        <v>577</v>
      </c>
      <c r="E959" s="617"/>
      <c r="F959" s="219"/>
      <c r="G959" s="124"/>
      <c r="H959" s="124"/>
      <c r="I959" s="124"/>
      <c r="J959" s="124"/>
      <c r="K959" s="252">
        <v>1.471769846153846</v>
      </c>
      <c r="L959" s="520">
        <f t="shared" si="338"/>
        <v>0</v>
      </c>
      <c r="M959" s="521">
        <f t="shared" si="339"/>
        <v>0</v>
      </c>
      <c r="N959" s="504">
        <f t="shared" si="329"/>
        <v>2</v>
      </c>
      <c r="O959" s="1028"/>
      <c r="P959" s="532">
        <v>1.7498905189999998</v>
      </c>
      <c r="Q959" s="227" t="s">
        <v>42</v>
      </c>
      <c r="R959" s="254"/>
      <c r="S959" s="305"/>
      <c r="T959" s="306"/>
      <c r="U959" s="90"/>
      <c r="V959" s="254"/>
      <c r="W959" s="254"/>
      <c r="X959" s="254"/>
      <c r="Y959" s="254"/>
      <c r="Z959" s="258">
        <v>93411.206939291194</v>
      </c>
      <c r="AA959" s="259"/>
      <c r="AB959" s="260"/>
      <c r="AC959" s="260"/>
      <c r="AD959" s="260"/>
      <c r="AE959" s="260"/>
      <c r="AF959" s="260"/>
      <c r="AG959" s="260"/>
      <c r="AH959" s="121"/>
      <c r="AI959" s="90"/>
      <c r="AJ959" s="90"/>
      <c r="AK959" s="90"/>
      <c r="AL959" s="121"/>
      <c r="AM959" s="262"/>
      <c r="AN959" s="252"/>
      <c r="AO959" s="252"/>
      <c r="AP959" s="263"/>
      <c r="AQ959" s="264"/>
      <c r="AR959" s="252"/>
      <c r="AS959" s="252"/>
      <c r="AT959" s="252">
        <v>2.6534885232685084</v>
      </c>
      <c r="AU959" s="252"/>
      <c r="AV959" s="263"/>
      <c r="AW959" s="557">
        <f t="shared" si="337"/>
        <v>-1.1817186771146624</v>
      </c>
      <c r="AX959" s="551"/>
      <c r="AY959" s="166"/>
      <c r="AZ959" s="167"/>
      <c r="BA959" s="296"/>
      <c r="BB959" s="296"/>
    </row>
    <row r="960" spans="1:227" s="2" customFormat="1" ht="17.05" customHeight="1" x14ac:dyDescent="0.4">
      <c r="A960" s="868" t="s">
        <v>393</v>
      </c>
      <c r="B960" s="868" t="s">
        <v>574</v>
      </c>
      <c r="C960" s="881" t="s">
        <v>575</v>
      </c>
      <c r="D960" s="1149" t="s">
        <v>578</v>
      </c>
      <c r="E960" s="617"/>
      <c r="F960" s="219"/>
      <c r="G960" s="124"/>
      <c r="H960" s="124"/>
      <c r="I960" s="124"/>
      <c r="J960" s="124"/>
      <c r="K960" s="252">
        <v>0.28076923076923077</v>
      </c>
      <c r="L960" s="520">
        <f t="shared" si="338"/>
        <v>0</v>
      </c>
      <c r="M960" s="521">
        <f t="shared" si="339"/>
        <v>0</v>
      </c>
      <c r="N960" s="504">
        <f t="shared" si="329"/>
        <v>2</v>
      </c>
      <c r="O960" s="1016"/>
      <c r="P960" s="532">
        <v>0.61274620000000002</v>
      </c>
      <c r="Q960" s="227" t="s">
        <v>42</v>
      </c>
      <c r="R960" s="254"/>
      <c r="S960" s="305"/>
      <c r="T960" s="306"/>
      <c r="U960" s="90"/>
      <c r="V960" s="254"/>
      <c r="W960" s="254"/>
      <c r="X960" s="254"/>
      <c r="Y960" s="254"/>
      <c r="Z960" s="258">
        <v>16048.357440559732</v>
      </c>
      <c r="AA960" s="259"/>
      <c r="AB960" s="260"/>
      <c r="AC960" s="260"/>
      <c r="AD960" s="260"/>
      <c r="AE960" s="260"/>
      <c r="AF960" s="260"/>
      <c r="AG960" s="260"/>
      <c r="AH960" s="121"/>
      <c r="AI960" s="90"/>
      <c r="AJ960" s="90"/>
      <c r="AK960" s="90"/>
      <c r="AL960" s="121"/>
      <c r="AM960" s="262"/>
      <c r="AN960" s="252"/>
      <c r="AO960" s="252"/>
      <c r="AP960" s="263"/>
      <c r="AQ960" s="264"/>
      <c r="AR960" s="252"/>
      <c r="AS960" s="252"/>
      <c r="AT960" s="252">
        <v>0.80840202513157144</v>
      </c>
      <c r="AU960" s="252"/>
      <c r="AV960" s="263"/>
      <c r="AW960" s="557">
        <f t="shared" si="337"/>
        <v>-0.52763279436234067</v>
      </c>
      <c r="AX960" s="551"/>
      <c r="AY960" s="166"/>
      <c r="AZ960" s="167"/>
      <c r="BA960" s="296"/>
      <c r="BB960" s="296"/>
      <c r="BC960" s="90"/>
      <c r="BD960" s="90"/>
    </row>
    <row r="961" spans="1:227" s="2" customFormat="1" ht="17.05" customHeight="1" x14ac:dyDescent="0.4">
      <c r="A961" s="868" t="s">
        <v>393</v>
      </c>
      <c r="B961" s="868" t="s">
        <v>448</v>
      </c>
      <c r="C961" s="876" t="s">
        <v>462</v>
      </c>
      <c r="D961" s="1149" t="s">
        <v>463</v>
      </c>
      <c r="E961" s="617"/>
      <c r="F961" s="219"/>
      <c r="G961" s="124"/>
      <c r="H961" s="124"/>
      <c r="I961" s="124"/>
      <c r="J961" s="124"/>
      <c r="K961" s="252">
        <v>0.99630399999999997</v>
      </c>
      <c r="L961" s="520">
        <f t="shared" si="338"/>
        <v>0</v>
      </c>
      <c r="M961" s="521">
        <f t="shared" si="339"/>
        <v>0</v>
      </c>
      <c r="N961" s="504">
        <f t="shared" si="329"/>
        <v>2</v>
      </c>
      <c r="O961" s="686"/>
      <c r="P961" s="532">
        <v>1.8698229887499997</v>
      </c>
      <c r="Q961" s="227" t="s">
        <v>42</v>
      </c>
      <c r="R961" s="254"/>
      <c r="S961" s="305"/>
      <c r="T961" s="306"/>
      <c r="U961" s="90"/>
      <c r="V961" s="254"/>
      <c r="W961" s="254"/>
      <c r="X961" s="254"/>
      <c r="Y961" s="254"/>
      <c r="Z961" s="258">
        <v>49702.80990624999</v>
      </c>
      <c r="AA961" s="259">
        <f>P961*1000000000/365/Z961</f>
        <v>103.06867395559323</v>
      </c>
      <c r="AB961" s="260"/>
      <c r="AC961" s="260"/>
      <c r="AD961" s="260"/>
      <c r="AE961" s="260"/>
      <c r="AF961" s="260"/>
      <c r="AG961" s="260"/>
      <c r="AH961" s="121"/>
      <c r="AI961" s="90"/>
      <c r="AJ961" s="90"/>
      <c r="AK961" s="90"/>
      <c r="AL961" s="121"/>
      <c r="AM961" s="262"/>
      <c r="AN961" s="252"/>
      <c r="AO961" s="252"/>
      <c r="AP961" s="263"/>
      <c r="AQ961" s="264"/>
      <c r="AR961" s="252"/>
      <c r="AS961" s="252"/>
      <c r="AT961" s="252">
        <v>3.2688126655276162</v>
      </c>
      <c r="AU961" s="252"/>
      <c r="AV961" s="263"/>
      <c r="AW961" s="557">
        <f t="shared" si="337"/>
        <v>-2.2725086655276163</v>
      </c>
      <c r="AX961" s="551"/>
      <c r="AY961" s="166"/>
      <c r="AZ961" s="167"/>
      <c r="BA961" s="296"/>
      <c r="BB961" s="296"/>
      <c r="BC961" s="90"/>
      <c r="BD961" s="90"/>
    </row>
    <row r="962" spans="1:227" s="2" customFormat="1" ht="17.05" customHeight="1" x14ac:dyDescent="0.4">
      <c r="A962" s="868" t="s">
        <v>393</v>
      </c>
      <c r="B962" s="868" t="s">
        <v>448</v>
      </c>
      <c r="C962" s="876" t="s">
        <v>462</v>
      </c>
      <c r="D962" s="1149" t="s">
        <v>464</v>
      </c>
      <c r="E962" s="617"/>
      <c r="F962" s="219"/>
      <c r="G962" s="251"/>
      <c r="H962" s="251"/>
      <c r="I962" s="251"/>
      <c r="J962" s="251"/>
      <c r="K962" s="292">
        <v>0.59312500000000001</v>
      </c>
      <c r="L962" s="520">
        <f t="shared" si="338"/>
        <v>0</v>
      </c>
      <c r="M962" s="521">
        <f t="shared" si="339"/>
        <v>0</v>
      </c>
      <c r="N962" s="504">
        <f t="shared" ref="N962:N967" si="340">IF(OR(K962="",NOT(ISNUMBER(K962))),1,IF(P962=0,1,IF(P962&gt;K962,2,IF(AT962&gt;K962,3,IF(AU962&gt;K962,4,5)))))</f>
        <v>3</v>
      </c>
      <c r="O962" s="684"/>
      <c r="P962" s="532">
        <v>0.49142953125</v>
      </c>
      <c r="Q962" s="227" t="s">
        <v>42</v>
      </c>
      <c r="R962" s="254"/>
      <c r="S962" s="255"/>
      <c r="T962" s="256"/>
      <c r="V962" s="257"/>
      <c r="W962" s="257"/>
      <c r="X962" s="257"/>
      <c r="Y962" s="257"/>
      <c r="Z962" s="258">
        <v>13943.070850500009</v>
      </c>
      <c r="AA962" s="259">
        <f>P962*1000000000/365/Z962</f>
        <v>96.562822625905113</v>
      </c>
      <c r="AB962" s="293"/>
      <c r="AC962" s="293"/>
      <c r="AD962" s="293"/>
      <c r="AE962" s="293"/>
      <c r="AF962" s="293"/>
      <c r="AG962" s="293"/>
      <c r="AH962" s="121"/>
      <c r="AL962" s="121"/>
      <c r="AM962" s="294"/>
      <c r="AN962" s="292"/>
      <c r="AO962" s="292"/>
      <c r="AP962" s="295"/>
      <c r="AQ962" s="264"/>
      <c r="AR962" s="292"/>
      <c r="AS962" s="292"/>
      <c r="AT962" s="292">
        <v>0.99048509692908526</v>
      </c>
      <c r="AU962" s="292"/>
      <c r="AV962" s="295"/>
      <c r="AW962" s="559">
        <f t="shared" si="337"/>
        <v>-0.39736009692908525</v>
      </c>
      <c r="AX962" s="551"/>
      <c r="AY962" s="166"/>
      <c r="AZ962" s="167"/>
      <c r="BA962" s="296"/>
      <c r="BB962" s="296"/>
      <c r="BC962" s="90"/>
      <c r="BD962" s="90"/>
    </row>
    <row r="963" spans="1:227" s="2" customFormat="1" ht="17.05" customHeight="1" x14ac:dyDescent="0.4">
      <c r="A963" s="868" t="s">
        <v>38</v>
      </c>
      <c r="B963" s="868" t="s">
        <v>39</v>
      </c>
      <c r="C963" s="211" t="s">
        <v>63</v>
      </c>
      <c r="D963" s="604" t="s">
        <v>65</v>
      </c>
      <c r="E963" s="941"/>
      <c r="F963" s="178">
        <v>0.40200000000000002</v>
      </c>
      <c r="G963" s="177">
        <v>7.4999999999999997E-2</v>
      </c>
      <c r="H963" s="177"/>
      <c r="I963" s="177"/>
      <c r="J963" s="177"/>
      <c r="K963" s="177">
        <f>SUM(F963:J963)</f>
        <v>0.47700000000000004</v>
      </c>
      <c r="L963" s="518">
        <f t="shared" si="338"/>
        <v>84.276729559748432</v>
      </c>
      <c r="M963" s="667">
        <f t="shared" si="339"/>
        <v>15.723270440251572</v>
      </c>
      <c r="N963" s="504">
        <f t="shared" si="340"/>
        <v>5</v>
      </c>
      <c r="O963" s="510"/>
      <c r="P963" s="177">
        <f>[1]JH_2015!L23/1000000</f>
        <v>0.21114390000000002</v>
      </c>
      <c r="Q963" s="58"/>
      <c r="R963" s="58" t="s">
        <v>42</v>
      </c>
      <c r="S963" s="716">
        <f>+T963/P963</f>
        <v>0.56091130267083245</v>
      </c>
      <c r="T963" s="708">
        <f>[1]JH_2015!V23/1000000</f>
        <v>0.118433</v>
      </c>
      <c r="U963" s="58">
        <v>96.36</v>
      </c>
      <c r="V963" s="58">
        <v>81.2</v>
      </c>
      <c r="W963" s="58"/>
      <c r="X963" s="58"/>
      <c r="Y963" s="58"/>
      <c r="Z963" s="743">
        <v>1614</v>
      </c>
      <c r="AA963" s="755">
        <f>P963/Z963*1000000/365*1000</f>
        <v>358.41167184396807</v>
      </c>
      <c r="AB963" s="174"/>
      <c r="AC963" s="174"/>
      <c r="AD963" s="364"/>
      <c r="AE963" s="174"/>
      <c r="AF963" s="174"/>
      <c r="AG963" s="174"/>
      <c r="AH963" s="786">
        <f>K963</f>
        <v>0.47700000000000004</v>
      </c>
      <c r="AI963" s="708"/>
      <c r="AJ963" s="708"/>
      <c r="AK963" s="708"/>
      <c r="AL963" s="792"/>
      <c r="AM963" s="177">
        <v>0.17399999999999999</v>
      </c>
      <c r="AN963" s="179">
        <v>0.191</v>
      </c>
      <c r="AO963" s="177">
        <v>0.221</v>
      </c>
      <c r="AP963" s="179">
        <v>0.25700000000000001</v>
      </c>
      <c r="AQ963" s="178">
        <f>AM963</f>
        <v>0.17399999999999999</v>
      </c>
      <c r="AR963" s="179">
        <v>0.19600000000000001</v>
      </c>
      <c r="AS963" s="177">
        <f>AVERAGE(AR963,AT963)</f>
        <v>0.2175</v>
      </c>
      <c r="AT963" s="177">
        <v>0.23899999999999999</v>
      </c>
      <c r="AU963" s="177"/>
      <c r="AV963" s="179">
        <v>0.29099999999999998</v>
      </c>
      <c r="AW963" s="179"/>
      <c r="AX963" s="547">
        <v>0.186</v>
      </c>
      <c r="AY963" s="119"/>
      <c r="AZ963" s="118"/>
      <c r="BA963" s="118"/>
      <c r="BB963" s="118"/>
      <c r="BE963" s="42"/>
      <c r="BF963" s="42"/>
      <c r="BG963" s="42"/>
      <c r="BH963" s="42"/>
    </row>
    <row r="964" spans="1:227" s="2" customFormat="1" ht="17.05" customHeight="1" x14ac:dyDescent="0.4">
      <c r="A964" s="868" t="s">
        <v>38</v>
      </c>
      <c r="B964" s="868" t="s">
        <v>39</v>
      </c>
      <c r="C964" s="211" t="s">
        <v>63</v>
      </c>
      <c r="D964" s="990" t="s">
        <v>66</v>
      </c>
      <c r="E964" s="859"/>
      <c r="F964" s="178">
        <v>0.215</v>
      </c>
      <c r="G964" s="177"/>
      <c r="H964" s="177">
        <v>0.47499999999999998</v>
      </c>
      <c r="I964" s="177"/>
      <c r="J964" s="177"/>
      <c r="K964" s="177">
        <f>SUM(F964:J964)</f>
        <v>0.69</v>
      </c>
      <c r="L964" s="518">
        <f t="shared" si="338"/>
        <v>31.159420289855071</v>
      </c>
      <c r="M964" s="667">
        <f t="shared" si="339"/>
        <v>68.840579710144937</v>
      </c>
      <c r="N964" s="504">
        <f t="shared" si="340"/>
        <v>2</v>
      </c>
      <c r="O964" s="510"/>
      <c r="P964" s="694">
        <f>[1]JH_2015!L24/1000000</f>
        <v>0.83996000000000015</v>
      </c>
      <c r="Q964" s="58"/>
      <c r="R964" s="58" t="s">
        <v>42</v>
      </c>
      <c r="S964" s="716">
        <f>+T964/P964</f>
        <v>0.21149578551359585</v>
      </c>
      <c r="T964" s="708">
        <f>[1]JH_2015!V24/1000000</f>
        <v>0.177648</v>
      </c>
      <c r="U964" s="58">
        <v>96.51</v>
      </c>
      <c r="V964" s="58"/>
      <c r="W964" s="58"/>
      <c r="X964" s="58"/>
      <c r="Y964" s="58"/>
      <c r="Z964" s="743">
        <v>7072</v>
      </c>
      <c r="AA964" s="755">
        <f>P964/Z964*1000000/365*1000</f>
        <v>325.40445050517582</v>
      </c>
      <c r="AB964" s="174"/>
      <c r="AC964" s="174"/>
      <c r="AD964" s="364"/>
      <c r="AE964" s="174"/>
      <c r="AF964" s="174"/>
      <c r="AG964" s="174"/>
      <c r="AH964" s="786">
        <f>K964</f>
        <v>0.69</v>
      </c>
      <c r="AI964" s="708"/>
      <c r="AJ964" s="708"/>
      <c r="AK964" s="708"/>
      <c r="AL964" s="792"/>
      <c r="AM964" s="177">
        <v>0.879</v>
      </c>
      <c r="AN964" s="177">
        <v>0.99</v>
      </c>
      <c r="AO964" s="177">
        <v>1.2070000000000001</v>
      </c>
      <c r="AP964" s="177">
        <v>1.4710000000000001</v>
      </c>
      <c r="AQ964" s="178">
        <f>AM964</f>
        <v>0.879</v>
      </c>
      <c r="AR964" s="177">
        <v>1.05</v>
      </c>
      <c r="AS964" s="177">
        <f>AVERAGE(AR964,AT964)</f>
        <v>1.2305000000000001</v>
      </c>
      <c r="AT964" s="177">
        <v>1.411</v>
      </c>
      <c r="AU964" s="177"/>
      <c r="AV964" s="177">
        <v>1.8959999999999999</v>
      </c>
      <c r="AW964" s="177"/>
      <c r="AX964" s="821">
        <v>-1.206</v>
      </c>
      <c r="AY964" s="119"/>
      <c r="AZ964" s="118"/>
      <c r="BA964" s="118"/>
      <c r="BB964" s="118"/>
      <c r="BC964" s="42"/>
      <c r="BD964" s="42"/>
      <c r="BE964" s="42"/>
      <c r="BF964" s="42"/>
      <c r="BG964" s="42"/>
      <c r="BH964" s="42"/>
      <c r="BI964" s="71"/>
      <c r="BJ964" s="71"/>
      <c r="BK964" s="71"/>
      <c r="BL964" s="71"/>
      <c r="BM964" s="71"/>
      <c r="BN964" s="71"/>
      <c r="BO964" s="71"/>
      <c r="BP964" s="71"/>
      <c r="BQ964" s="71"/>
      <c r="BR964" s="71"/>
      <c r="BS964" s="71"/>
      <c r="BT964" s="71"/>
      <c r="BU964" s="71"/>
      <c r="BV964" s="71"/>
      <c r="BW964" s="71"/>
      <c r="BX964" s="71"/>
      <c r="BY964" s="71"/>
      <c r="BZ964" s="71"/>
      <c r="CA964" s="71"/>
      <c r="CB964" s="71"/>
      <c r="CC964" s="71"/>
      <c r="CD964" s="71"/>
      <c r="CE964" s="71"/>
      <c r="CF964" s="71"/>
      <c r="CG964" s="71"/>
      <c r="CH964" s="71"/>
      <c r="CI964" s="71"/>
      <c r="CJ964" s="71"/>
      <c r="CK964" s="71"/>
      <c r="CL964" s="71"/>
      <c r="CM964" s="71"/>
      <c r="CN964" s="71"/>
      <c r="CO964" s="71"/>
      <c r="CP964" s="71"/>
      <c r="CQ964" s="71"/>
      <c r="CR964" s="71"/>
      <c r="CS964" s="71"/>
      <c r="CT964" s="71"/>
      <c r="CU964" s="71"/>
      <c r="CV964" s="71"/>
      <c r="CW964" s="71"/>
      <c r="CX964" s="71"/>
      <c r="CY964" s="71"/>
      <c r="CZ964" s="71"/>
      <c r="DA964" s="71"/>
      <c r="DB964" s="71"/>
      <c r="DC964" s="71"/>
      <c r="DD964" s="71"/>
      <c r="DE964" s="71"/>
      <c r="DF964" s="71"/>
      <c r="DG964" s="71"/>
      <c r="DH964" s="71"/>
      <c r="DI964" s="71"/>
      <c r="DJ964" s="71"/>
      <c r="DK964" s="71"/>
      <c r="DL964" s="71"/>
      <c r="DM964" s="71"/>
      <c r="DN964" s="71"/>
      <c r="DO964" s="71"/>
      <c r="DP964" s="71"/>
      <c r="DQ964" s="71"/>
      <c r="DR964" s="71"/>
      <c r="DS964" s="71"/>
      <c r="DT964" s="71"/>
      <c r="DU964" s="71"/>
      <c r="DV964" s="71"/>
      <c r="DW964" s="71"/>
      <c r="DX964" s="71"/>
      <c r="DY964" s="71"/>
      <c r="DZ964" s="71"/>
      <c r="EA964" s="71"/>
      <c r="EB964" s="71"/>
      <c r="EC964" s="71"/>
      <c r="ED964" s="71"/>
      <c r="EE964" s="71"/>
      <c r="EF964" s="71"/>
      <c r="EG964" s="71"/>
      <c r="EH964" s="71"/>
      <c r="EI964" s="71"/>
      <c r="EJ964" s="71"/>
      <c r="EK964" s="71"/>
      <c r="EL964" s="71"/>
      <c r="EM964" s="71"/>
      <c r="EN964" s="71"/>
      <c r="EO964" s="71"/>
      <c r="EP964" s="71"/>
      <c r="EQ964" s="71"/>
      <c r="ER964" s="71"/>
      <c r="ES964" s="71"/>
      <c r="ET964" s="71"/>
      <c r="EU964" s="71"/>
      <c r="EV964" s="71"/>
      <c r="EW964" s="71"/>
      <c r="EX964" s="71"/>
      <c r="EY964" s="71"/>
      <c r="EZ964" s="71"/>
      <c r="FA964" s="71"/>
      <c r="FB964" s="71"/>
      <c r="FC964" s="71"/>
      <c r="FD964" s="71"/>
      <c r="FE964" s="71"/>
      <c r="FF964" s="71"/>
      <c r="FG964" s="71"/>
      <c r="FH964" s="71"/>
      <c r="FI964" s="71"/>
      <c r="FJ964" s="71"/>
      <c r="FK964" s="71"/>
      <c r="FL964" s="71"/>
      <c r="FM964" s="71"/>
      <c r="FN964" s="71"/>
      <c r="FO964" s="71"/>
      <c r="FP964" s="71"/>
      <c r="FQ964" s="71"/>
      <c r="FR964" s="71"/>
      <c r="FS964" s="71"/>
      <c r="FT964" s="71"/>
      <c r="FU964" s="71"/>
      <c r="FV964" s="71"/>
      <c r="FW964" s="71"/>
      <c r="FX964" s="71"/>
      <c r="FY964" s="71"/>
      <c r="FZ964" s="71"/>
      <c r="GA964" s="71"/>
      <c r="GB964" s="71"/>
      <c r="GC964" s="71"/>
      <c r="GD964" s="71"/>
      <c r="GE964" s="71"/>
      <c r="GF964" s="71"/>
      <c r="GG964" s="71"/>
      <c r="GH964" s="71"/>
      <c r="GI964" s="71"/>
      <c r="GJ964" s="71"/>
      <c r="GK964" s="71"/>
      <c r="GL964" s="71"/>
      <c r="GM964" s="71"/>
      <c r="GN964" s="71"/>
      <c r="GO964" s="71"/>
      <c r="GP964" s="71"/>
      <c r="GQ964" s="71"/>
      <c r="GR964" s="71"/>
      <c r="GS964" s="71"/>
      <c r="GT964" s="71"/>
      <c r="GU964" s="71"/>
      <c r="GV964" s="71"/>
      <c r="GW964" s="71"/>
      <c r="GX964" s="71"/>
      <c r="GY964" s="71"/>
      <c r="GZ964" s="71"/>
      <c r="HA964" s="71"/>
      <c r="HB964" s="71"/>
      <c r="HC964" s="71"/>
      <c r="HD964" s="71"/>
      <c r="HE964" s="71"/>
      <c r="HF964" s="71"/>
      <c r="HG964" s="71"/>
      <c r="HH964" s="71"/>
      <c r="HI964" s="71"/>
      <c r="HJ964" s="71"/>
      <c r="HK964" s="71"/>
      <c r="HL964" s="71"/>
      <c r="HM964" s="71"/>
      <c r="HN964" s="71"/>
      <c r="HO964" s="71"/>
      <c r="HP964" s="71"/>
      <c r="HQ964" s="71"/>
      <c r="HR964" s="71"/>
      <c r="HS964" s="71"/>
    </row>
    <row r="965" spans="1:227" s="2" customFormat="1" ht="17.05" customHeight="1" x14ac:dyDescent="0.4">
      <c r="A965" s="868" t="s">
        <v>38</v>
      </c>
      <c r="B965" s="868" t="s">
        <v>39</v>
      </c>
      <c r="C965" s="211" t="s">
        <v>63</v>
      </c>
      <c r="D965" s="604" t="s">
        <v>67</v>
      </c>
      <c r="E965" s="941"/>
      <c r="F965" s="178">
        <v>2.5000000000000001E-2</v>
      </c>
      <c r="G965" s="177"/>
      <c r="H965" s="177">
        <v>0.63</v>
      </c>
      <c r="I965" s="177"/>
      <c r="J965" s="177"/>
      <c r="K965" s="177">
        <f>SUM(F965:J965)</f>
        <v>0.65500000000000003</v>
      </c>
      <c r="L965" s="518">
        <f t="shared" si="338"/>
        <v>3.8167938931297711</v>
      </c>
      <c r="M965" s="667">
        <f t="shared" si="339"/>
        <v>96.183206106870216</v>
      </c>
      <c r="N965" s="504">
        <f t="shared" si="340"/>
        <v>2</v>
      </c>
      <c r="O965" s="510"/>
      <c r="P965" s="177">
        <f>[1]JH_2015!L25/1000000</f>
        <v>1.0122937000000001</v>
      </c>
      <c r="Q965" s="58"/>
      <c r="R965" s="58" t="s">
        <v>42</v>
      </c>
      <c r="S965" s="716">
        <f>+T965/P965</f>
        <v>0.48868228657355073</v>
      </c>
      <c r="T965" s="708">
        <f>[1]JH_2015!V25/1000000</f>
        <v>0.49469000000000002</v>
      </c>
      <c r="U965" s="58">
        <v>95.64</v>
      </c>
      <c r="V965" s="58">
        <v>83.7</v>
      </c>
      <c r="W965" s="58"/>
      <c r="X965" s="58"/>
      <c r="Y965" s="58"/>
      <c r="Z965" s="743">
        <v>10334</v>
      </c>
      <c r="AA965" s="755">
        <f>P965/Z965*1000000/365*1000</f>
        <v>268.37694960908397</v>
      </c>
      <c r="AB965" s="174"/>
      <c r="AC965" s="174"/>
      <c r="AD965" s="364"/>
      <c r="AE965" s="174"/>
      <c r="AF965" s="174"/>
      <c r="AG965" s="174"/>
      <c r="AH965" s="786">
        <f>K965</f>
        <v>0.65500000000000003</v>
      </c>
      <c r="AI965" s="708"/>
      <c r="AJ965" s="708"/>
      <c r="AK965" s="708"/>
      <c r="AL965" s="792"/>
      <c r="AM965" s="177">
        <v>0.877</v>
      </c>
      <c r="AN965" s="179">
        <v>0.98799999999999999</v>
      </c>
      <c r="AO965" s="177">
        <v>1.204</v>
      </c>
      <c r="AP965" s="177">
        <v>1.468</v>
      </c>
      <c r="AQ965" s="178">
        <f>AM965</f>
        <v>0.877</v>
      </c>
      <c r="AR965" s="179">
        <v>1.0469999999999999</v>
      </c>
      <c r="AS965" s="177">
        <f>AVERAGE(AR965,AT965)</f>
        <v>1.2269999999999999</v>
      </c>
      <c r="AT965" s="177">
        <v>1.407</v>
      </c>
      <c r="AU965" s="177"/>
      <c r="AV965" s="177">
        <v>1.8919999999999999</v>
      </c>
      <c r="AW965" s="177"/>
      <c r="AX965" s="546">
        <v>-1.2370000000000001</v>
      </c>
      <c r="AY965" s="145"/>
      <c r="AZ965" s="142"/>
      <c r="BA965" s="118"/>
      <c r="BB965" s="118"/>
    </row>
    <row r="966" spans="1:227" s="2" customFormat="1" ht="17.05" customHeight="1" x14ac:dyDescent="0.4">
      <c r="A966" s="868" t="s">
        <v>38</v>
      </c>
      <c r="B966" s="868" t="s">
        <v>39</v>
      </c>
      <c r="C966" s="211" t="s">
        <v>63</v>
      </c>
      <c r="D966" s="990" t="s">
        <v>64</v>
      </c>
      <c r="E966" s="859"/>
      <c r="F966" s="219"/>
      <c r="G966" s="124">
        <v>6.1</v>
      </c>
      <c r="H966" s="124"/>
      <c r="I966" s="124"/>
      <c r="J966" s="124"/>
      <c r="K966" s="177">
        <f>SUM(F966:J966)</f>
        <v>6.1</v>
      </c>
      <c r="L966" s="518">
        <f t="shared" si="338"/>
        <v>0</v>
      </c>
      <c r="M966" s="667">
        <f t="shared" si="339"/>
        <v>100</v>
      </c>
      <c r="N966" s="504">
        <f t="shared" si="340"/>
        <v>3</v>
      </c>
      <c r="O966" s="510"/>
      <c r="P966" s="177">
        <f>[1]JH_2015!L22/1000000</f>
        <v>4.6382842000000002</v>
      </c>
      <c r="Q966" s="58"/>
      <c r="R966" s="58" t="s">
        <v>42</v>
      </c>
      <c r="S966" s="716">
        <f>+T966/P966</f>
        <v>0.13660547148016502</v>
      </c>
      <c r="T966" s="708">
        <f>[1]JH_2015!V22/1000000</f>
        <v>0.63361500000000004</v>
      </c>
      <c r="U966" s="58">
        <v>98.44</v>
      </c>
      <c r="V966" s="58">
        <v>92.9</v>
      </c>
      <c r="W966" s="58"/>
      <c r="X966" s="58"/>
      <c r="Y966" s="58"/>
      <c r="Z966" s="743">
        <v>34223</v>
      </c>
      <c r="AA966" s="755">
        <f>P966/Z966*1000000/365*1000</f>
        <v>371.31835155320925</v>
      </c>
      <c r="AB966" s="174"/>
      <c r="AC966" s="174"/>
      <c r="AD966" s="364"/>
      <c r="AE966" s="174"/>
      <c r="AF966" s="174"/>
      <c r="AG966" s="174"/>
      <c r="AH966" s="786">
        <f>K966</f>
        <v>6.1</v>
      </c>
      <c r="AI966" s="708"/>
      <c r="AJ966" s="708"/>
      <c r="AK966" s="708"/>
      <c r="AL966" s="792"/>
      <c r="AM966" s="177">
        <v>4.7759999999999998</v>
      </c>
      <c r="AN966" s="177">
        <v>5.2229999999999999</v>
      </c>
      <c r="AO966" s="177">
        <v>6.0609999999999999</v>
      </c>
      <c r="AP966" s="177">
        <v>7.0339999999999998</v>
      </c>
      <c r="AQ966" s="178">
        <f>AM966</f>
        <v>4.7759999999999998</v>
      </c>
      <c r="AR966" s="177">
        <v>5.3789999999999996</v>
      </c>
      <c r="AS966" s="177">
        <f>AVERAGE(AR966,AT966)</f>
        <v>5.968</v>
      </c>
      <c r="AT966" s="177">
        <v>6.5570000000000004</v>
      </c>
      <c r="AU966" s="177"/>
      <c r="AV966" s="177">
        <v>7.9930000000000003</v>
      </c>
      <c r="AW966" s="177"/>
      <c r="AX966" s="821">
        <v>-1.893</v>
      </c>
      <c r="AY966" s="119"/>
      <c r="AZ966" s="118"/>
      <c r="BA966" s="118"/>
      <c r="BB966" s="118"/>
      <c r="BE966" s="42"/>
      <c r="BF966" s="42"/>
      <c r="BG966" s="42"/>
      <c r="BH966" s="42"/>
    </row>
    <row r="967" spans="1:227" s="2" customFormat="1" ht="17.05" customHeight="1" thickBot="1" x14ac:dyDescent="0.45">
      <c r="A967" s="868" t="s">
        <v>38</v>
      </c>
      <c r="B967" s="868" t="s">
        <v>39</v>
      </c>
      <c r="C967" s="211" t="s">
        <v>63</v>
      </c>
      <c r="D967" s="1152" t="s">
        <v>68</v>
      </c>
      <c r="E967" s="1163"/>
      <c r="F967" s="307"/>
      <c r="G967" s="308"/>
      <c r="H967" s="308">
        <v>1.1339999999999999</v>
      </c>
      <c r="I967" s="308"/>
      <c r="J967" s="308"/>
      <c r="K967" s="245">
        <f>SUM(F967:J967)</f>
        <v>1.1339999999999999</v>
      </c>
      <c r="L967" s="663">
        <f t="shared" si="338"/>
        <v>0</v>
      </c>
      <c r="M967" s="671">
        <f t="shared" si="339"/>
        <v>100</v>
      </c>
      <c r="N967" s="508">
        <f t="shared" si="340"/>
        <v>3</v>
      </c>
      <c r="O967" s="966"/>
      <c r="P967" s="245">
        <f>[1]JH_2015!L26/1000000</f>
        <v>1.0853766</v>
      </c>
      <c r="Q967" s="627"/>
      <c r="R967" s="627" t="s">
        <v>42</v>
      </c>
      <c r="S967" s="725">
        <f>+T967/P967</f>
        <v>0.36110507633940142</v>
      </c>
      <c r="T967" s="735">
        <f>[1]JH_2015!V26/1000000</f>
        <v>0.39193499999999998</v>
      </c>
      <c r="U967" s="971">
        <v>96.99</v>
      </c>
      <c r="V967" s="971">
        <v>83.7</v>
      </c>
      <c r="W967" s="971"/>
      <c r="X967" s="971"/>
      <c r="Y967" s="971"/>
      <c r="Z967" s="972">
        <v>13257</v>
      </c>
      <c r="AA967" s="761">
        <f>P967/Z967*1000000/365*1000</f>
        <v>224.30674515712039</v>
      </c>
      <c r="AB967" s="1235"/>
      <c r="AC967" s="1235"/>
      <c r="AD967" s="971"/>
      <c r="AE967" s="1235"/>
      <c r="AF967" s="1235"/>
      <c r="AG967" s="1235"/>
      <c r="AH967" s="796">
        <f>K967</f>
        <v>1.1339999999999999</v>
      </c>
      <c r="AI967" s="735"/>
      <c r="AJ967" s="735"/>
      <c r="AK967" s="735"/>
      <c r="AL967" s="804"/>
      <c r="AM967" s="245">
        <v>1.2390000000000001</v>
      </c>
      <c r="AN967" s="245">
        <v>1.395</v>
      </c>
      <c r="AO967" s="245">
        <v>1.7010000000000001</v>
      </c>
      <c r="AP967" s="245">
        <v>2.073</v>
      </c>
      <c r="AQ967" s="246">
        <f>AM967</f>
        <v>1.2390000000000001</v>
      </c>
      <c r="AR967" s="245">
        <v>1.4790000000000001</v>
      </c>
      <c r="AS967" s="245">
        <f>AVERAGE(AR967,AT967)</f>
        <v>1.7335</v>
      </c>
      <c r="AT967" s="245">
        <v>1.988</v>
      </c>
      <c r="AU967" s="245"/>
      <c r="AV967" s="245">
        <v>2.6720000000000002</v>
      </c>
      <c r="AW967" s="245"/>
      <c r="AX967" s="968">
        <v>-1.538</v>
      </c>
      <c r="AY967" s="1102"/>
      <c r="AZ967" s="1114"/>
      <c r="BA967" s="1114"/>
      <c r="BB967" s="1114"/>
      <c r="BC967" s="1152" t="s">
        <v>68</v>
      </c>
      <c r="BD967" s="1152" t="s">
        <v>68</v>
      </c>
      <c r="BE967" s="71"/>
      <c r="BF967" s="71"/>
      <c r="BG967" s="71"/>
      <c r="BH967" s="71"/>
      <c r="BI967" s="71"/>
      <c r="BJ967" s="71"/>
      <c r="BK967" s="71"/>
      <c r="BL967" s="71"/>
      <c r="BM967" s="71"/>
      <c r="BN967" s="71"/>
      <c r="BO967" s="71"/>
      <c r="BP967" s="71"/>
      <c r="BQ967" s="71"/>
      <c r="BR967" s="71"/>
      <c r="BS967" s="71"/>
      <c r="BT967" s="71"/>
      <c r="BU967" s="71"/>
      <c r="BV967" s="71"/>
      <c r="BW967" s="71"/>
      <c r="BX967" s="71"/>
      <c r="BY967" s="71"/>
      <c r="BZ967" s="71"/>
      <c r="CA967" s="71"/>
      <c r="CB967" s="71"/>
      <c r="CC967" s="71"/>
      <c r="CD967" s="71"/>
      <c r="CE967" s="71"/>
      <c r="CF967" s="71"/>
      <c r="CG967" s="71"/>
      <c r="CH967" s="71"/>
      <c r="CI967" s="71"/>
      <c r="CJ967" s="71"/>
      <c r="CK967" s="71"/>
      <c r="CL967" s="71"/>
      <c r="CM967" s="71"/>
      <c r="CN967" s="71"/>
      <c r="CO967" s="71"/>
      <c r="CP967" s="71"/>
      <c r="CQ967" s="71"/>
      <c r="CR967" s="71"/>
      <c r="CS967" s="71"/>
      <c r="CT967" s="71"/>
      <c r="CU967" s="71"/>
      <c r="CV967" s="71"/>
      <c r="CW967" s="71"/>
      <c r="CX967" s="71"/>
      <c r="CY967" s="71"/>
      <c r="CZ967" s="71"/>
      <c r="DA967" s="71"/>
      <c r="DB967" s="71"/>
      <c r="DC967" s="71"/>
      <c r="DD967" s="71"/>
      <c r="DE967" s="71"/>
      <c r="DF967" s="71"/>
      <c r="DG967" s="71"/>
      <c r="DH967" s="71"/>
      <c r="DI967" s="71"/>
      <c r="DJ967" s="71"/>
      <c r="DK967" s="71"/>
      <c r="DL967" s="71"/>
      <c r="DM967" s="71"/>
      <c r="DN967" s="71"/>
      <c r="DO967" s="71"/>
      <c r="DP967" s="71"/>
      <c r="DQ967" s="71"/>
      <c r="DR967" s="71"/>
      <c r="DS967" s="71"/>
      <c r="DT967" s="71"/>
      <c r="DU967" s="71"/>
      <c r="DV967" s="71"/>
      <c r="DW967" s="71"/>
      <c r="DX967" s="71"/>
      <c r="DY967" s="71"/>
      <c r="DZ967" s="71"/>
      <c r="EA967" s="71"/>
      <c r="EB967" s="71"/>
      <c r="EC967" s="71"/>
      <c r="ED967" s="71"/>
      <c r="EE967" s="71"/>
      <c r="EF967" s="71"/>
      <c r="EG967" s="71"/>
      <c r="EH967" s="71"/>
      <c r="EI967" s="71"/>
      <c r="EJ967" s="71"/>
      <c r="EK967" s="71"/>
      <c r="EL967" s="71"/>
      <c r="EM967" s="71"/>
      <c r="EN967" s="71"/>
      <c r="EO967" s="71"/>
      <c r="EP967" s="71"/>
      <c r="EQ967" s="71"/>
      <c r="ER967" s="71"/>
      <c r="ES967" s="71"/>
      <c r="ET967" s="71"/>
      <c r="EU967" s="71"/>
      <c r="EV967" s="71"/>
      <c r="EW967" s="71"/>
      <c r="EX967" s="71"/>
      <c r="EY967" s="71"/>
      <c r="EZ967" s="71"/>
      <c r="FA967" s="71"/>
      <c r="FB967" s="71"/>
      <c r="FC967" s="71"/>
      <c r="FD967" s="71"/>
      <c r="FE967" s="71"/>
      <c r="FF967" s="71"/>
      <c r="FG967" s="71"/>
      <c r="FH967" s="71"/>
      <c r="FI967" s="71"/>
      <c r="FJ967" s="71"/>
      <c r="FK967" s="71"/>
      <c r="FL967" s="71"/>
      <c r="FM967" s="71"/>
      <c r="FN967" s="71"/>
      <c r="FO967" s="71"/>
      <c r="FP967" s="71"/>
      <c r="FQ967" s="71"/>
      <c r="FR967" s="71"/>
      <c r="FS967" s="71"/>
      <c r="FT967" s="71"/>
      <c r="FU967" s="71"/>
      <c r="FV967" s="71"/>
      <c r="FW967" s="71"/>
      <c r="FX967" s="71"/>
      <c r="FY967" s="71"/>
      <c r="FZ967" s="71"/>
      <c r="GA967" s="71"/>
      <c r="GB967" s="71"/>
      <c r="GC967" s="71"/>
      <c r="GD967" s="71"/>
      <c r="GE967" s="71"/>
      <c r="GF967" s="71"/>
      <c r="GG967" s="71"/>
      <c r="GH967" s="71"/>
      <c r="GI967" s="71"/>
      <c r="GJ967" s="71"/>
      <c r="GK967" s="71"/>
      <c r="GL967" s="71"/>
      <c r="GM967" s="71"/>
      <c r="GN967" s="71"/>
      <c r="GO967" s="71"/>
      <c r="GP967" s="71"/>
      <c r="GQ967" s="71"/>
      <c r="GR967" s="71"/>
      <c r="GS967" s="71"/>
      <c r="GT967" s="71"/>
      <c r="GU967" s="71"/>
      <c r="GV967" s="71"/>
      <c r="GW967" s="71"/>
      <c r="GX967" s="71"/>
      <c r="GY967" s="71"/>
      <c r="GZ967" s="71"/>
      <c r="HA967" s="71"/>
      <c r="HB967" s="71"/>
      <c r="HC967" s="71"/>
      <c r="HD967" s="71"/>
      <c r="HE967" s="71"/>
      <c r="HF967" s="71"/>
      <c r="HG967" s="71"/>
      <c r="HH967" s="71"/>
      <c r="HI967" s="71"/>
      <c r="HJ967" s="71"/>
      <c r="HK967" s="71"/>
      <c r="HL967" s="71"/>
      <c r="HM967" s="71"/>
      <c r="HN967" s="71"/>
      <c r="HO967" s="71"/>
      <c r="HP967" s="71"/>
      <c r="HQ967" s="71"/>
      <c r="HR967" s="71"/>
      <c r="HS967" s="71"/>
    </row>
    <row r="968" spans="1:227" s="2" customFormat="1" ht="12.9" thickTop="1" x14ac:dyDescent="0.3">
      <c r="B968" s="485"/>
      <c r="C968" s="867"/>
      <c r="D968" s="71"/>
      <c r="E968" s="71"/>
      <c r="F968" s="251"/>
      <c r="G968" s="251"/>
      <c r="H968" s="251"/>
      <c r="I968" s="251"/>
      <c r="J968" s="251"/>
      <c r="K968" s="487"/>
      <c r="L968" s="488"/>
      <c r="M968" s="493"/>
      <c r="N968" s="324"/>
      <c r="O968" s="324"/>
      <c r="P968" s="325"/>
      <c r="Q968" s="324"/>
      <c r="R968" s="324"/>
      <c r="S968" s="438"/>
      <c r="T968" s="439"/>
      <c r="U968" s="440"/>
      <c r="V968" s="324"/>
      <c r="W968" s="324"/>
      <c r="X968" s="324"/>
      <c r="Y968" s="324"/>
      <c r="Z968" s="494"/>
      <c r="AA968" s="494"/>
      <c r="AB968" s="495"/>
      <c r="AC968" s="296"/>
      <c r="AD968" s="296"/>
      <c r="AE968" s="296"/>
      <c r="AF968" s="296"/>
      <c r="AG968" s="296"/>
      <c r="AH968" s="488"/>
      <c r="AI968" s="488"/>
      <c r="AJ968" s="488"/>
      <c r="AK968" s="488"/>
      <c r="AL968" s="488"/>
      <c r="AM968" s="491"/>
      <c r="AN968" s="487"/>
      <c r="AO968" s="487"/>
      <c r="AP968" s="492"/>
      <c r="AQ968" s="491"/>
      <c r="AR968" s="487"/>
      <c r="AS968" s="487"/>
      <c r="AT968" s="487"/>
      <c r="AU968" s="487"/>
      <c r="AV968" s="492"/>
      <c r="AW968" s="492"/>
      <c r="AX968" s="491"/>
      <c r="AY968" s="166"/>
      <c r="AZ968" s="167"/>
      <c r="BA968" s="296"/>
      <c r="BB968" s="296"/>
    </row>
    <row r="969" spans="1:227" s="2" customFormat="1" ht="12.45" x14ac:dyDescent="0.3">
      <c r="B969" s="485"/>
      <c r="C969" s="486"/>
      <c r="D969" s="71"/>
      <c r="E969" s="71"/>
      <c r="F969" s="251"/>
      <c r="G969" s="251"/>
      <c r="H969" s="251"/>
      <c r="I969" s="251"/>
      <c r="J969" s="251"/>
      <c r="K969" s="487"/>
      <c r="L969" s="488"/>
      <c r="M969" s="489"/>
      <c r="N969" s="254"/>
      <c r="O969" s="254"/>
      <c r="P969" s="253"/>
      <c r="Q969" s="254"/>
      <c r="R969" s="254"/>
      <c r="S969" s="305"/>
      <c r="T969" s="306"/>
      <c r="U969" s="90"/>
      <c r="V969" s="254"/>
      <c r="W969" s="254"/>
      <c r="X969" s="254"/>
      <c r="Y969" s="254"/>
      <c r="Z969" s="490"/>
      <c r="AA969" s="490"/>
      <c r="AB969" s="167"/>
      <c r="AC969" s="296"/>
      <c r="AD969" s="296"/>
      <c r="AE969" s="296"/>
      <c r="AF969" s="296"/>
      <c r="AG969" s="296"/>
      <c r="AH969" s="488"/>
      <c r="AI969" s="488"/>
      <c r="AJ969" s="488"/>
      <c r="AK969" s="488"/>
      <c r="AL969" s="488"/>
      <c r="AM969" s="491"/>
      <c r="AN969" s="487"/>
      <c r="AO969" s="487"/>
      <c r="AP969" s="492"/>
      <c r="AQ969" s="491"/>
      <c r="AR969" s="487"/>
      <c r="AS969" s="487"/>
      <c r="AT969" s="487"/>
      <c r="AU969" s="487"/>
      <c r="AV969" s="492"/>
      <c r="AW969" s="492"/>
      <c r="AX969" s="491"/>
      <c r="AY969" s="166"/>
      <c r="AZ969" s="167"/>
      <c r="BA969" s="296"/>
      <c r="BB969" s="296"/>
    </row>
    <row r="970" spans="1:227" x14ac:dyDescent="0.4">
      <c r="M970" s="496"/>
      <c r="N970" s="496"/>
      <c r="O970" s="496"/>
      <c r="P970" s="496"/>
      <c r="Q970" s="496"/>
      <c r="R970" s="496"/>
      <c r="S970" s="496"/>
      <c r="T970" s="496"/>
      <c r="U970" s="496"/>
      <c r="V970" s="496"/>
      <c r="W970" s="496"/>
      <c r="X970" s="496"/>
      <c r="Y970" s="496"/>
      <c r="Z970" s="496"/>
      <c r="AA970" s="496"/>
      <c r="AB970" s="496"/>
    </row>
    <row r="971" spans="1:227" x14ac:dyDescent="0.4">
      <c r="M971" s="496"/>
      <c r="N971" s="496"/>
      <c r="O971" s="496"/>
      <c r="P971" s="496"/>
      <c r="Q971" s="496"/>
      <c r="R971" s="496"/>
      <c r="S971" s="496"/>
      <c r="T971" s="496"/>
      <c r="U971" s="496"/>
      <c r="V971" s="496"/>
      <c r="W971" s="496"/>
      <c r="X971" s="496"/>
      <c r="Y971" s="496"/>
      <c r="Z971" s="496"/>
      <c r="AA971" s="496"/>
      <c r="AB971" s="496"/>
    </row>
    <row r="972" spans="1:227" x14ac:dyDescent="0.4">
      <c r="M972" s="496"/>
      <c r="N972" s="496"/>
      <c r="O972" s="496"/>
      <c r="P972" s="496"/>
      <c r="Q972" s="496"/>
      <c r="R972" s="496"/>
      <c r="S972" s="496"/>
      <c r="T972" s="496"/>
      <c r="U972" s="496"/>
      <c r="V972" s="496"/>
      <c r="W972" s="496"/>
      <c r="X972" s="496"/>
      <c r="Y972" s="496"/>
      <c r="Z972" s="496"/>
      <c r="AA972" s="496"/>
      <c r="AB972" s="496"/>
    </row>
  </sheetData>
  <autoFilter ref="A1:HS967">
    <sortState ref="A2:HS967">
      <sortCondition ref="C1:C967"/>
    </sortState>
  </autoFilter>
  <conditionalFormatting sqref="BC137:BE279">
    <cfRule type="containsText" dxfId="20" priority="87" stopIfTrue="1" operator="containsText" text="no">
      <formula>NOT(ISERROR(SEARCH("no",BC137)))</formula>
    </cfRule>
    <cfRule type="containsText" dxfId="19" priority="88" stopIfTrue="1" operator="containsText" text="yes">
      <formula>NOT(ISERROR(SEARCH("yes",BC137)))</formula>
    </cfRule>
  </conditionalFormatting>
  <conditionalFormatting sqref="S2:S10 S34 S42 S44 S46 S79 S102 S111:S113 S120:S121 S123:S124 S127 S69:S70 S72 S26:S30 S50:S52">
    <cfRule type="colorScale" priority="89">
      <colorScale>
        <cfvo type="min"/>
        <cfvo type="percentile" val="50"/>
        <cfvo type="max"/>
        <color rgb="FF63BE7B"/>
        <color rgb="FFFCFCFF"/>
        <color rgb="FFF8696B"/>
      </colorScale>
    </cfRule>
  </conditionalFormatting>
  <conditionalFormatting sqref="S11">
    <cfRule type="colorScale" priority="86">
      <colorScale>
        <cfvo type="min"/>
        <cfvo type="percentile" val="50"/>
        <cfvo type="max"/>
        <color rgb="FF63BE7B"/>
        <color rgb="FFFCFCFF"/>
        <color rgb="FFF8696B"/>
      </colorScale>
    </cfRule>
  </conditionalFormatting>
  <conditionalFormatting sqref="S12">
    <cfRule type="colorScale" priority="85">
      <colorScale>
        <cfvo type="min"/>
        <cfvo type="percentile" val="50"/>
        <cfvo type="max"/>
        <color rgb="FF63BE7B"/>
        <color rgb="FFFCFCFF"/>
        <color rgb="FFF8696B"/>
      </colorScale>
    </cfRule>
  </conditionalFormatting>
  <conditionalFormatting sqref="S16">
    <cfRule type="colorScale" priority="84">
      <colorScale>
        <cfvo type="min"/>
        <cfvo type="percentile" val="50"/>
        <cfvo type="max"/>
        <color rgb="FF63BE7B"/>
        <color rgb="FFFCFCFF"/>
        <color rgb="FFF8696B"/>
      </colorScale>
    </cfRule>
  </conditionalFormatting>
  <conditionalFormatting sqref="S17:S18">
    <cfRule type="colorScale" priority="83">
      <colorScale>
        <cfvo type="min"/>
        <cfvo type="percentile" val="50"/>
        <cfvo type="max"/>
        <color rgb="FF63BE7B"/>
        <color rgb="FFFCFCFF"/>
        <color rgb="FFF8696B"/>
      </colorScale>
    </cfRule>
  </conditionalFormatting>
  <conditionalFormatting sqref="S19:S27">
    <cfRule type="colorScale" priority="82">
      <colorScale>
        <cfvo type="min"/>
        <cfvo type="percentile" val="50"/>
        <cfvo type="max"/>
        <color rgb="FF63BE7B"/>
        <color rgb="FFFCFCFF"/>
        <color rgb="FFF8696B"/>
      </colorScale>
    </cfRule>
  </conditionalFormatting>
  <conditionalFormatting sqref="S31:S33">
    <cfRule type="colorScale" priority="81">
      <colorScale>
        <cfvo type="min"/>
        <cfvo type="percentile" val="50"/>
        <cfvo type="max"/>
        <color rgb="FF63BE7B"/>
        <color rgb="FFFCFCFF"/>
        <color rgb="FFF8696B"/>
      </colorScale>
    </cfRule>
  </conditionalFormatting>
  <conditionalFormatting sqref="S35:S40">
    <cfRule type="colorScale" priority="80">
      <colorScale>
        <cfvo type="min"/>
        <cfvo type="percentile" val="50"/>
        <cfvo type="max"/>
        <color rgb="FF63BE7B"/>
        <color rgb="FFFCFCFF"/>
        <color rgb="FFF8696B"/>
      </colorScale>
    </cfRule>
  </conditionalFormatting>
  <conditionalFormatting sqref="S43">
    <cfRule type="colorScale" priority="79">
      <colorScale>
        <cfvo type="min"/>
        <cfvo type="percentile" val="50"/>
        <cfvo type="max"/>
        <color rgb="FF63BE7B"/>
        <color rgb="FFFCFCFF"/>
        <color rgb="FFF8696B"/>
      </colorScale>
    </cfRule>
  </conditionalFormatting>
  <conditionalFormatting sqref="S41">
    <cfRule type="colorScale" priority="78">
      <colorScale>
        <cfvo type="min"/>
        <cfvo type="percentile" val="50"/>
        <cfvo type="max"/>
        <color rgb="FF63BE7B"/>
        <color rgb="FFFCFCFF"/>
        <color rgb="FFF8696B"/>
      </colorScale>
    </cfRule>
  </conditionalFormatting>
  <conditionalFormatting sqref="S45">
    <cfRule type="colorScale" priority="77">
      <colorScale>
        <cfvo type="min"/>
        <cfvo type="percentile" val="50"/>
        <cfvo type="max"/>
        <color rgb="FF63BE7B"/>
        <color rgb="FFFCFCFF"/>
        <color rgb="FFF8696B"/>
      </colorScale>
    </cfRule>
  </conditionalFormatting>
  <conditionalFormatting sqref="S47">
    <cfRule type="colorScale" priority="76">
      <colorScale>
        <cfvo type="min"/>
        <cfvo type="percentile" val="50"/>
        <cfvo type="max"/>
        <color rgb="FF63BE7B"/>
        <color rgb="FFFCFCFF"/>
        <color rgb="FFF8696B"/>
      </colorScale>
    </cfRule>
  </conditionalFormatting>
  <conditionalFormatting sqref="S48">
    <cfRule type="colorScale" priority="75">
      <colorScale>
        <cfvo type="min"/>
        <cfvo type="percentile" val="50"/>
        <cfvo type="max"/>
        <color rgb="FF63BE7B"/>
        <color rgb="FFFCFCFF"/>
        <color rgb="FFF8696B"/>
      </colorScale>
    </cfRule>
  </conditionalFormatting>
  <conditionalFormatting sqref="S49:S52">
    <cfRule type="colorScale" priority="74">
      <colorScale>
        <cfvo type="min"/>
        <cfvo type="percentile" val="50"/>
        <cfvo type="max"/>
        <color rgb="FF63BE7B"/>
        <color rgb="FFFCFCFF"/>
        <color rgb="FFF8696B"/>
      </colorScale>
    </cfRule>
  </conditionalFormatting>
  <conditionalFormatting sqref="S53">
    <cfRule type="colorScale" priority="73">
      <colorScale>
        <cfvo type="min"/>
        <cfvo type="percentile" val="50"/>
        <cfvo type="max"/>
        <color rgb="FF63BE7B"/>
        <color rgb="FFFCFCFF"/>
        <color rgb="FFF8696B"/>
      </colorScale>
    </cfRule>
  </conditionalFormatting>
  <conditionalFormatting sqref="S54:S62">
    <cfRule type="colorScale" priority="72">
      <colorScale>
        <cfvo type="min"/>
        <cfvo type="percentile" val="50"/>
        <cfvo type="max"/>
        <color rgb="FF63BE7B"/>
        <color rgb="FFFCFCFF"/>
        <color rgb="FFF8696B"/>
      </colorScale>
    </cfRule>
  </conditionalFormatting>
  <conditionalFormatting sqref="S63:S68">
    <cfRule type="colorScale" priority="71">
      <colorScale>
        <cfvo type="min"/>
        <cfvo type="percentile" val="50"/>
        <cfvo type="max"/>
        <color rgb="FF63BE7B"/>
        <color rgb="FFFCFCFF"/>
        <color rgb="FFF8696B"/>
      </colorScale>
    </cfRule>
  </conditionalFormatting>
  <conditionalFormatting sqref="S71">
    <cfRule type="colorScale" priority="70">
      <colorScale>
        <cfvo type="min"/>
        <cfvo type="percentile" val="50"/>
        <cfvo type="max"/>
        <color rgb="FF63BE7B"/>
        <color rgb="FFFCFCFF"/>
        <color rgb="FFF8696B"/>
      </colorScale>
    </cfRule>
  </conditionalFormatting>
  <conditionalFormatting sqref="S73:S75">
    <cfRule type="colorScale" priority="69">
      <colorScale>
        <cfvo type="min"/>
        <cfvo type="percentile" val="50"/>
        <cfvo type="max"/>
        <color rgb="FF63BE7B"/>
        <color rgb="FFFCFCFF"/>
        <color rgb="FFF8696B"/>
      </colorScale>
    </cfRule>
  </conditionalFormatting>
  <conditionalFormatting sqref="S76:S78">
    <cfRule type="colorScale" priority="68">
      <colorScale>
        <cfvo type="min"/>
        <cfvo type="percentile" val="50"/>
        <cfvo type="max"/>
        <color rgb="FF63BE7B"/>
        <color rgb="FFFCFCFF"/>
        <color rgb="FFF8696B"/>
      </colorScale>
    </cfRule>
  </conditionalFormatting>
  <conditionalFormatting sqref="S80:S82">
    <cfRule type="colorScale" priority="67">
      <colorScale>
        <cfvo type="min"/>
        <cfvo type="percentile" val="50"/>
        <cfvo type="max"/>
        <color rgb="FF63BE7B"/>
        <color rgb="FFFCFCFF"/>
        <color rgb="FFF8696B"/>
      </colorScale>
    </cfRule>
  </conditionalFormatting>
  <conditionalFormatting sqref="S84:S92">
    <cfRule type="colorScale" priority="66">
      <colorScale>
        <cfvo type="min"/>
        <cfvo type="percentile" val="50"/>
        <cfvo type="max"/>
        <color rgb="FF63BE7B"/>
        <color rgb="FFFCFCFF"/>
        <color rgb="FFF8696B"/>
      </colorScale>
    </cfRule>
  </conditionalFormatting>
  <conditionalFormatting sqref="S83">
    <cfRule type="colorScale" priority="65">
      <colorScale>
        <cfvo type="min"/>
        <cfvo type="percentile" val="50"/>
        <cfvo type="max"/>
        <color rgb="FF63BE7B"/>
        <color rgb="FFFCFCFF"/>
        <color rgb="FFF8696B"/>
      </colorScale>
    </cfRule>
  </conditionalFormatting>
  <conditionalFormatting sqref="S93:S97">
    <cfRule type="colorScale" priority="64">
      <colorScale>
        <cfvo type="min"/>
        <cfvo type="percentile" val="50"/>
        <cfvo type="max"/>
        <color rgb="FF63BE7B"/>
        <color rgb="FFFCFCFF"/>
        <color rgb="FFF8696B"/>
      </colorScale>
    </cfRule>
  </conditionalFormatting>
  <conditionalFormatting sqref="S98">
    <cfRule type="colorScale" priority="63">
      <colorScale>
        <cfvo type="min"/>
        <cfvo type="percentile" val="50"/>
        <cfvo type="max"/>
        <color rgb="FF63BE7B"/>
        <color rgb="FFFCFCFF"/>
        <color rgb="FFF8696B"/>
      </colorScale>
    </cfRule>
  </conditionalFormatting>
  <conditionalFormatting sqref="S99:S101">
    <cfRule type="colorScale" priority="62">
      <colorScale>
        <cfvo type="min"/>
        <cfvo type="percentile" val="50"/>
        <cfvo type="max"/>
        <color rgb="FF63BE7B"/>
        <color rgb="FFFCFCFF"/>
        <color rgb="FFF8696B"/>
      </colorScale>
    </cfRule>
  </conditionalFormatting>
  <conditionalFormatting sqref="S103">
    <cfRule type="colorScale" priority="61">
      <colorScale>
        <cfvo type="min"/>
        <cfvo type="percentile" val="50"/>
        <cfvo type="max"/>
        <color rgb="FF63BE7B"/>
        <color rgb="FFFCFCFF"/>
        <color rgb="FFF8696B"/>
      </colorScale>
    </cfRule>
  </conditionalFormatting>
  <conditionalFormatting sqref="S104:S110">
    <cfRule type="colorScale" priority="60">
      <colorScale>
        <cfvo type="min"/>
        <cfvo type="percentile" val="50"/>
        <cfvo type="max"/>
        <color rgb="FF63BE7B"/>
        <color rgb="FFFCFCFF"/>
        <color rgb="FFF8696B"/>
      </colorScale>
    </cfRule>
  </conditionalFormatting>
  <conditionalFormatting sqref="S114:S120">
    <cfRule type="colorScale" priority="59">
      <colorScale>
        <cfvo type="min"/>
        <cfvo type="percentile" val="50"/>
        <cfvo type="max"/>
        <color rgb="FF63BE7B"/>
        <color rgb="FFFCFCFF"/>
        <color rgb="FFF8696B"/>
      </colorScale>
    </cfRule>
  </conditionalFormatting>
  <conditionalFormatting sqref="S122">
    <cfRule type="colorScale" priority="58">
      <colorScale>
        <cfvo type="min"/>
        <cfvo type="percentile" val="50"/>
        <cfvo type="max"/>
        <color rgb="FF63BE7B"/>
        <color rgb="FFFCFCFF"/>
        <color rgb="FFF8696B"/>
      </colorScale>
    </cfRule>
  </conditionalFormatting>
  <conditionalFormatting sqref="S125:S126">
    <cfRule type="colorScale" priority="57">
      <colorScale>
        <cfvo type="min"/>
        <cfvo type="percentile" val="50"/>
        <cfvo type="max"/>
        <color rgb="FF63BE7B"/>
        <color rgb="FFFCFCFF"/>
        <color rgb="FFF8696B"/>
      </colorScale>
    </cfRule>
  </conditionalFormatting>
  <conditionalFormatting sqref="S128:S136">
    <cfRule type="colorScale" priority="56">
      <colorScale>
        <cfvo type="min"/>
        <cfvo type="percentile" val="50"/>
        <cfvo type="max"/>
        <color rgb="FF63BE7B"/>
        <color rgb="FFFCFCFF"/>
        <color rgb="FFF8696B"/>
      </colorScale>
    </cfRule>
  </conditionalFormatting>
  <conditionalFormatting sqref="S2:S136">
    <cfRule type="colorScale" priority="55">
      <colorScale>
        <cfvo type="min"/>
        <cfvo type="percentile" val="50"/>
        <cfvo type="max"/>
        <color rgb="FF63BE7B"/>
        <color rgb="FFFCFCFF"/>
        <color rgb="FFF8696B"/>
      </colorScale>
    </cfRule>
  </conditionalFormatting>
  <conditionalFormatting sqref="P3 P5 P7:P15 P17:P20 P22:P24 P26:P30 P36:P38 P41:P46 P48:P51 P53 P55:P70 P72:P74 P76:P77 P79 P81:P82 P85:P87 P89:P136">
    <cfRule type="cellIs" dxfId="18" priority="54" operator="greaterThan">
      <formula>$AM3</formula>
    </cfRule>
  </conditionalFormatting>
  <conditionalFormatting sqref="S13:S15">
    <cfRule type="colorScale" priority="90">
      <colorScale>
        <cfvo type="min"/>
        <cfvo type="percentile" val="50"/>
        <cfvo type="max"/>
        <color rgb="FF63BE7B"/>
        <color rgb="FFFCFCFF"/>
        <color rgb="FFF8696B"/>
      </colorScale>
    </cfRule>
  </conditionalFormatting>
  <conditionalFormatting sqref="N2:N136">
    <cfRule type="iconSet" priority="91">
      <iconSet iconSet="4TrafficLights">
        <cfvo type="percent" val="0"/>
        <cfvo type="percent" val="25"/>
        <cfvo type="percent" val="50"/>
        <cfvo type="percent" val="75"/>
      </iconSet>
    </cfRule>
  </conditionalFormatting>
  <conditionalFormatting sqref="S29">
    <cfRule type="colorScale" priority="53">
      <colorScale>
        <cfvo type="min"/>
        <cfvo type="percentile" val="50"/>
        <cfvo type="max"/>
        <color rgb="FF63BE7B"/>
        <color rgb="FFFCFCFF"/>
        <color rgb="FFF8696B"/>
      </colorScale>
    </cfRule>
  </conditionalFormatting>
  <conditionalFormatting sqref="S30">
    <cfRule type="colorScale" priority="52">
      <colorScale>
        <cfvo type="min"/>
        <cfvo type="percentile" val="50"/>
        <cfvo type="max"/>
        <color rgb="FF63BE7B"/>
        <color rgb="FFFCFCFF"/>
        <color rgb="FFF8696B"/>
      </colorScale>
    </cfRule>
  </conditionalFormatting>
  <conditionalFormatting sqref="BF6:BF10">
    <cfRule type="iconSet" priority="51">
      <iconSet iconSet="4TrafficLights">
        <cfvo type="percent" val="0"/>
        <cfvo type="percent" val="25"/>
        <cfvo type="percent" val="50"/>
        <cfvo type="percent" val="75"/>
      </iconSet>
    </cfRule>
  </conditionalFormatting>
  <conditionalFormatting sqref="S165:S171 S137:S145 S173:S175 S180:S181 S185:S187 S191:S195 S199:S201 S204:S210 S161:S163">
    <cfRule type="colorScale" priority="49">
      <colorScale>
        <cfvo type="min"/>
        <cfvo type="percentile" val="50"/>
        <cfvo type="max"/>
        <color rgb="FF63BE7B"/>
        <color rgb="FFFCFCFF"/>
        <color rgb="FFF8696B"/>
      </colorScale>
    </cfRule>
  </conditionalFormatting>
  <conditionalFormatting sqref="U137:U139">
    <cfRule type="colorScale" priority="48">
      <colorScale>
        <cfvo type="min"/>
        <cfvo type="percentile" val="50"/>
        <cfvo type="max"/>
        <color rgb="FFF8696B"/>
        <color rgb="FFFCFCFF"/>
        <color rgb="FF63BE7B"/>
      </colorScale>
    </cfRule>
  </conditionalFormatting>
  <conditionalFormatting sqref="S164">
    <cfRule type="colorScale" priority="47">
      <colorScale>
        <cfvo type="min"/>
        <cfvo type="percentile" val="50"/>
        <cfvo type="max"/>
        <color rgb="FF63BE7B"/>
        <color rgb="FFFCFCFF"/>
        <color rgb="FFF8696B"/>
      </colorScale>
    </cfRule>
  </conditionalFormatting>
  <conditionalFormatting sqref="S172">
    <cfRule type="colorScale" priority="46">
      <colorScale>
        <cfvo type="min"/>
        <cfvo type="percentile" val="50"/>
        <cfvo type="max"/>
        <color rgb="FF63BE7B"/>
        <color rgb="FFFCFCFF"/>
        <color rgb="FFF8696B"/>
      </colorScale>
    </cfRule>
  </conditionalFormatting>
  <conditionalFormatting sqref="S176:S179">
    <cfRule type="colorScale" priority="45">
      <colorScale>
        <cfvo type="min"/>
        <cfvo type="percentile" val="50"/>
        <cfvo type="max"/>
        <color rgb="FF63BE7B"/>
        <color rgb="FFFCFCFF"/>
        <color rgb="FFF8696B"/>
      </colorScale>
    </cfRule>
  </conditionalFormatting>
  <conditionalFormatting sqref="S182">
    <cfRule type="colorScale" priority="44">
      <colorScale>
        <cfvo type="min"/>
        <cfvo type="percentile" val="50"/>
        <cfvo type="max"/>
        <color rgb="FF63BE7B"/>
        <color rgb="FFFCFCFF"/>
        <color rgb="FFF8696B"/>
      </colorScale>
    </cfRule>
  </conditionalFormatting>
  <conditionalFormatting sqref="S183">
    <cfRule type="colorScale" priority="43">
      <colorScale>
        <cfvo type="min"/>
        <cfvo type="percentile" val="50"/>
        <cfvo type="max"/>
        <color rgb="FF63BE7B"/>
        <color rgb="FFFCFCFF"/>
        <color rgb="FFF8696B"/>
      </colorScale>
    </cfRule>
  </conditionalFormatting>
  <conditionalFormatting sqref="S184">
    <cfRule type="colorScale" priority="42">
      <colorScale>
        <cfvo type="min"/>
        <cfvo type="percentile" val="50"/>
        <cfvo type="max"/>
        <color rgb="FF63BE7B"/>
        <color rgb="FFFCFCFF"/>
        <color rgb="FFF8696B"/>
      </colorScale>
    </cfRule>
  </conditionalFormatting>
  <conditionalFormatting sqref="S188">
    <cfRule type="colorScale" priority="41">
      <colorScale>
        <cfvo type="min"/>
        <cfvo type="percentile" val="50"/>
        <cfvo type="max"/>
        <color rgb="FF63BE7B"/>
        <color rgb="FFFCFCFF"/>
        <color rgb="FFF8696B"/>
      </colorScale>
    </cfRule>
  </conditionalFormatting>
  <conditionalFormatting sqref="S189">
    <cfRule type="colorScale" priority="40">
      <colorScale>
        <cfvo type="min"/>
        <cfvo type="percentile" val="50"/>
        <cfvo type="max"/>
        <color rgb="FF63BE7B"/>
        <color rgb="FFFCFCFF"/>
        <color rgb="FFF8696B"/>
      </colorScale>
    </cfRule>
  </conditionalFormatting>
  <conditionalFormatting sqref="S190">
    <cfRule type="colorScale" priority="39">
      <colorScale>
        <cfvo type="min"/>
        <cfvo type="percentile" val="50"/>
        <cfvo type="max"/>
        <color rgb="FF63BE7B"/>
        <color rgb="FFFCFCFF"/>
        <color rgb="FFF8696B"/>
      </colorScale>
    </cfRule>
  </conditionalFormatting>
  <conditionalFormatting sqref="S146">
    <cfRule type="colorScale" priority="38">
      <colorScale>
        <cfvo type="min"/>
        <cfvo type="percentile" val="50"/>
        <cfvo type="max"/>
        <color rgb="FF63BE7B"/>
        <color rgb="FFFCFCFF"/>
        <color rgb="FFF8696B"/>
      </colorScale>
    </cfRule>
  </conditionalFormatting>
  <conditionalFormatting sqref="S147">
    <cfRule type="colorScale" priority="37">
      <colorScale>
        <cfvo type="min"/>
        <cfvo type="percentile" val="50"/>
        <cfvo type="max"/>
        <color rgb="FF63BE7B"/>
        <color rgb="FFFCFCFF"/>
        <color rgb="FFF8696B"/>
      </colorScale>
    </cfRule>
  </conditionalFormatting>
  <conditionalFormatting sqref="S148:S160">
    <cfRule type="colorScale" priority="36">
      <colorScale>
        <cfvo type="min"/>
        <cfvo type="percentile" val="50"/>
        <cfvo type="max"/>
        <color rgb="FF63BE7B"/>
        <color rgb="FFFCFCFF"/>
        <color rgb="FFF8696B"/>
      </colorScale>
    </cfRule>
  </conditionalFormatting>
  <conditionalFormatting sqref="S196:S198">
    <cfRule type="colorScale" priority="35">
      <colorScale>
        <cfvo type="min"/>
        <cfvo type="percentile" val="50"/>
        <cfvo type="max"/>
        <color rgb="FF63BE7B"/>
        <color rgb="FFFCFCFF"/>
        <color rgb="FFF8696B"/>
      </colorScale>
    </cfRule>
  </conditionalFormatting>
  <conditionalFormatting sqref="S203">
    <cfRule type="colorScale" priority="34">
      <colorScale>
        <cfvo type="min"/>
        <cfvo type="percentile" val="50"/>
        <cfvo type="max"/>
        <color rgb="FF63BE7B"/>
        <color rgb="FFFCFCFF"/>
        <color rgb="FFF8696B"/>
      </colorScale>
    </cfRule>
  </conditionalFormatting>
  <conditionalFormatting sqref="S221:S223 S230:S233">
    <cfRule type="colorScale" priority="33">
      <colorScale>
        <cfvo type="min"/>
        <cfvo type="percentile" val="50"/>
        <cfvo type="max"/>
        <color rgb="FF63BE7B"/>
        <color rgb="FFFCFCFF"/>
        <color rgb="FFF8696B"/>
      </colorScale>
    </cfRule>
  </conditionalFormatting>
  <conditionalFormatting sqref="S202">
    <cfRule type="colorScale" priority="32">
      <colorScale>
        <cfvo type="min"/>
        <cfvo type="percentile" val="50"/>
        <cfvo type="max"/>
        <color rgb="FF63BE7B"/>
        <color rgb="FFFCFCFF"/>
        <color rgb="FFF8696B"/>
      </colorScale>
    </cfRule>
  </conditionalFormatting>
  <conditionalFormatting sqref="S234:S256">
    <cfRule type="colorScale" priority="31">
      <colorScale>
        <cfvo type="min"/>
        <cfvo type="percentile" val="50"/>
        <cfvo type="max"/>
        <color rgb="FF63BE7B"/>
        <color rgb="FFFCFCFF"/>
        <color rgb="FFF8696B"/>
      </colorScale>
    </cfRule>
  </conditionalFormatting>
  <conditionalFormatting sqref="S257:S260">
    <cfRule type="colorScale" priority="30">
      <colorScale>
        <cfvo type="min"/>
        <cfvo type="percentile" val="50"/>
        <cfvo type="max"/>
        <color rgb="FF63BE7B"/>
        <color rgb="FFFCFCFF"/>
        <color rgb="FFF8696B"/>
      </colorScale>
    </cfRule>
  </conditionalFormatting>
  <conditionalFormatting sqref="S227">
    <cfRule type="colorScale" priority="29">
      <colorScale>
        <cfvo type="min"/>
        <cfvo type="percentile" val="50"/>
        <cfvo type="max"/>
        <color rgb="FF63BE7B"/>
        <color rgb="FFFCFCFF"/>
        <color rgb="FFF8696B"/>
      </colorScale>
    </cfRule>
  </conditionalFormatting>
  <conditionalFormatting sqref="S224">
    <cfRule type="colorScale" priority="28">
      <colorScale>
        <cfvo type="min"/>
        <cfvo type="percentile" val="50"/>
        <cfvo type="max"/>
        <color rgb="FF63BE7B"/>
        <color rgb="FFFCFCFF"/>
        <color rgb="FFF8696B"/>
      </colorScale>
    </cfRule>
  </conditionalFormatting>
  <conditionalFormatting sqref="S224">
    <cfRule type="colorScale" priority="27">
      <colorScale>
        <cfvo type="min"/>
        <cfvo type="percentile" val="50"/>
        <cfvo type="max"/>
        <color rgb="FFF8696B"/>
        <color rgb="FFFCFCFF"/>
        <color rgb="FF63BE7B"/>
      </colorScale>
    </cfRule>
  </conditionalFormatting>
  <conditionalFormatting sqref="S225">
    <cfRule type="colorScale" priority="26">
      <colorScale>
        <cfvo type="min"/>
        <cfvo type="percentile" val="50"/>
        <cfvo type="max"/>
        <color rgb="FF63BE7B"/>
        <color rgb="FFFCFCFF"/>
        <color rgb="FFF8696B"/>
      </colorScale>
    </cfRule>
  </conditionalFormatting>
  <conditionalFormatting sqref="S225">
    <cfRule type="colorScale" priority="25">
      <colorScale>
        <cfvo type="min"/>
        <cfvo type="percentile" val="50"/>
        <cfvo type="max"/>
        <color rgb="FFF8696B"/>
        <color rgb="FFFCFCFF"/>
        <color rgb="FF63BE7B"/>
      </colorScale>
    </cfRule>
  </conditionalFormatting>
  <conditionalFormatting sqref="S225">
    <cfRule type="colorScale" priority="24">
      <colorScale>
        <cfvo type="min"/>
        <cfvo type="percentile" val="50"/>
        <cfvo type="max"/>
        <color rgb="FF63BE7B"/>
        <color rgb="FFFCFCFF"/>
        <color rgb="FFF8696B"/>
      </colorScale>
    </cfRule>
  </conditionalFormatting>
  <conditionalFormatting sqref="S226">
    <cfRule type="colorScale" priority="23">
      <colorScale>
        <cfvo type="min"/>
        <cfvo type="percentile" val="50"/>
        <cfvo type="max"/>
        <color rgb="FF63BE7B"/>
        <color rgb="FFFCFCFF"/>
        <color rgb="FFF8696B"/>
      </colorScale>
    </cfRule>
  </conditionalFormatting>
  <conditionalFormatting sqref="S226">
    <cfRule type="colorScale" priority="22">
      <colorScale>
        <cfvo type="min"/>
        <cfvo type="percentile" val="50"/>
        <cfvo type="max"/>
        <color rgb="FFF8696B"/>
        <color rgb="FFFCFCFF"/>
        <color rgb="FF63BE7B"/>
      </colorScale>
    </cfRule>
  </conditionalFormatting>
  <conditionalFormatting sqref="S226">
    <cfRule type="colorScale" priority="21">
      <colorScale>
        <cfvo type="min"/>
        <cfvo type="percentile" val="50"/>
        <cfvo type="max"/>
        <color rgb="FF63BE7B"/>
        <color rgb="FFFCFCFF"/>
        <color rgb="FFF8696B"/>
      </colorScale>
    </cfRule>
  </conditionalFormatting>
  <conditionalFormatting sqref="S228">
    <cfRule type="colorScale" priority="20">
      <colorScale>
        <cfvo type="min"/>
        <cfvo type="percentile" val="50"/>
        <cfvo type="max"/>
        <color rgb="FF63BE7B"/>
        <color rgb="FFFCFCFF"/>
        <color rgb="FFF8696B"/>
      </colorScale>
    </cfRule>
  </conditionalFormatting>
  <conditionalFormatting sqref="S228">
    <cfRule type="colorScale" priority="19">
      <colorScale>
        <cfvo type="min"/>
        <cfvo type="percentile" val="50"/>
        <cfvo type="max"/>
        <color rgb="FFF8696B"/>
        <color rgb="FFFCFCFF"/>
        <color rgb="FF63BE7B"/>
      </colorScale>
    </cfRule>
  </conditionalFormatting>
  <conditionalFormatting sqref="S228">
    <cfRule type="colorScale" priority="18">
      <colorScale>
        <cfvo type="min"/>
        <cfvo type="percentile" val="50"/>
        <cfvo type="max"/>
        <color rgb="FF63BE7B"/>
        <color rgb="FFFCFCFF"/>
        <color rgb="FFF8696B"/>
      </colorScale>
    </cfRule>
  </conditionalFormatting>
  <conditionalFormatting sqref="S229">
    <cfRule type="colorScale" priority="17">
      <colorScale>
        <cfvo type="min"/>
        <cfvo type="percentile" val="50"/>
        <cfvo type="max"/>
        <color rgb="FF63BE7B"/>
        <color rgb="FFFCFCFF"/>
        <color rgb="FFF8696B"/>
      </colorScale>
    </cfRule>
  </conditionalFormatting>
  <conditionalFormatting sqref="S229">
    <cfRule type="colorScale" priority="16">
      <colorScale>
        <cfvo type="min"/>
        <cfvo type="percentile" val="50"/>
        <cfvo type="max"/>
        <color rgb="FFF8696B"/>
        <color rgb="FFFCFCFF"/>
        <color rgb="FF63BE7B"/>
      </colorScale>
    </cfRule>
  </conditionalFormatting>
  <conditionalFormatting sqref="S229">
    <cfRule type="colorScale" priority="15">
      <colorScale>
        <cfvo type="min"/>
        <cfvo type="percentile" val="50"/>
        <cfvo type="max"/>
        <color rgb="FF63BE7B"/>
        <color rgb="FFFCFCFF"/>
        <color rgb="FFF8696B"/>
      </colorScale>
    </cfRule>
  </conditionalFormatting>
  <conditionalFormatting sqref="S211:S220">
    <cfRule type="colorScale" priority="50">
      <colorScale>
        <cfvo type="min"/>
        <cfvo type="percentile" val="50"/>
        <cfvo type="max"/>
        <color rgb="FF63BE7B"/>
        <color rgb="FFFCFCFF"/>
        <color rgb="FFF8696B"/>
      </colorScale>
    </cfRule>
  </conditionalFormatting>
  <conditionalFormatting sqref="W137:W139">
    <cfRule type="colorScale" priority="14">
      <colorScale>
        <cfvo type="min"/>
        <cfvo type="percentile" val="50"/>
        <cfvo type="max"/>
        <color rgb="FFF8696B"/>
        <color rgb="FFFCFCFF"/>
        <color rgb="FF63BE7B"/>
      </colorScale>
    </cfRule>
  </conditionalFormatting>
  <conditionalFormatting sqref="S269">
    <cfRule type="colorScale" priority="13">
      <colorScale>
        <cfvo type="min"/>
        <cfvo type="percentile" val="50"/>
        <cfvo type="max"/>
        <color rgb="FF63BE7B"/>
        <color rgb="FFFCFCFF"/>
        <color rgb="FFF8696B"/>
      </colorScale>
    </cfRule>
  </conditionalFormatting>
  <conditionalFormatting sqref="S269">
    <cfRule type="colorScale" priority="12">
      <colorScale>
        <cfvo type="min"/>
        <cfvo type="percentile" val="50"/>
        <cfvo type="max"/>
        <color rgb="FFF8696B"/>
        <color rgb="FFFCFCFF"/>
        <color rgb="FF63BE7B"/>
      </colorScale>
    </cfRule>
  </conditionalFormatting>
  <conditionalFormatting sqref="S269">
    <cfRule type="colorScale" priority="11">
      <colorScale>
        <cfvo type="min"/>
        <cfvo type="percentile" val="50"/>
        <cfvo type="max"/>
        <color rgb="FF63BE7B"/>
        <color rgb="FFFCFCFF"/>
        <color rgb="FFF8696B"/>
      </colorScale>
    </cfRule>
  </conditionalFormatting>
  <conditionalFormatting sqref="AB269">
    <cfRule type="colorScale" priority="10">
      <colorScale>
        <cfvo type="min"/>
        <cfvo type="percentile" val="50"/>
        <cfvo type="max"/>
        <color rgb="FF5A8AC6"/>
        <color rgb="FFFCFCFF"/>
        <color rgb="FFF8696B"/>
      </colorScale>
    </cfRule>
  </conditionalFormatting>
  <conditionalFormatting sqref="S261:S268 S270:S279">
    <cfRule type="colorScale" priority="92">
      <colorScale>
        <cfvo type="min"/>
        <cfvo type="percentile" val="50"/>
        <cfvo type="max"/>
        <color rgb="FF63BE7B"/>
        <color rgb="FFFCFCFF"/>
        <color rgb="FFF8696B"/>
      </colorScale>
    </cfRule>
  </conditionalFormatting>
  <conditionalFormatting sqref="S230:S268 S137:S223 S270:S279">
    <cfRule type="colorScale" priority="93">
      <colorScale>
        <cfvo type="min"/>
        <cfvo type="percentile" val="50"/>
        <cfvo type="max"/>
        <color rgb="FFF8696B"/>
        <color rgb="FFFCFCFF"/>
        <color rgb="FF63BE7B"/>
      </colorScale>
    </cfRule>
  </conditionalFormatting>
  <conditionalFormatting sqref="S230:S268 S227 S137:S224 S270:S279">
    <cfRule type="colorScale" priority="94">
      <colorScale>
        <cfvo type="min"/>
        <cfvo type="percentile" val="50"/>
        <cfvo type="max"/>
        <color rgb="FF63BE7B"/>
        <color rgb="FFFCFCFF"/>
        <color rgb="FFF8696B"/>
      </colorScale>
    </cfRule>
  </conditionalFormatting>
  <conditionalFormatting sqref="N137:N154">
    <cfRule type="iconSet" priority="95">
      <iconSet iconSet="4TrafficLights" showValue="0">
        <cfvo type="percent" val="0"/>
        <cfvo type="percent" val="25"/>
        <cfvo type="percent" val="50"/>
        <cfvo type="percent" val="75"/>
      </iconSet>
    </cfRule>
    <cfRule type="iconSet" priority="96">
      <iconSet iconSet="4TrafficLights">
        <cfvo type="percent" val="0"/>
        <cfvo type="percent" val="25"/>
        <cfvo type="percent" val="50"/>
        <cfvo type="percent" val="75"/>
      </iconSet>
    </cfRule>
  </conditionalFormatting>
  <conditionalFormatting sqref="AB137:AB268 AB270:AB279">
    <cfRule type="colorScale" priority="97">
      <colorScale>
        <cfvo type="min"/>
        <cfvo type="percentile" val="50"/>
        <cfvo type="max"/>
        <color rgb="FF5A8AC6"/>
        <color rgb="FFFCFCFF"/>
        <color rgb="FFF8696B"/>
      </colorScale>
    </cfRule>
  </conditionalFormatting>
  <conditionalFormatting sqref="U137:U279">
    <cfRule type="colorScale" priority="98">
      <colorScale>
        <cfvo type="min"/>
        <cfvo type="percentile" val="50"/>
        <cfvo type="max"/>
        <color rgb="FF63BE7B"/>
        <color rgb="FFFCFCFF"/>
        <color rgb="FFF8696B"/>
      </colorScale>
    </cfRule>
  </conditionalFormatting>
  <conditionalFormatting sqref="W270:W279 W137:W268">
    <cfRule type="colorScale" priority="99">
      <colorScale>
        <cfvo type="min"/>
        <cfvo type="percentile" val="50"/>
        <cfvo type="max"/>
        <color rgb="FF63BE7B"/>
        <color rgb="FFFCFCFF"/>
        <color rgb="FFF8696B"/>
      </colorScale>
    </cfRule>
  </conditionalFormatting>
  <conditionalFormatting sqref="N496:N818 N155:N494">
    <cfRule type="iconSet" priority="8">
      <iconSet iconSet="4TrafficLights" showValue="0">
        <cfvo type="percent" val="0"/>
        <cfvo type="percent" val="25"/>
        <cfvo type="percent" val="50"/>
        <cfvo type="percent" val="75"/>
      </iconSet>
    </cfRule>
    <cfRule type="iconSet" priority="9">
      <iconSet iconSet="4TrafficLights">
        <cfvo type="percent" val="0"/>
        <cfvo type="percent" val="25"/>
        <cfvo type="percent" val="50"/>
        <cfvo type="percent" val="75"/>
      </iconSet>
    </cfRule>
  </conditionalFormatting>
  <conditionalFormatting sqref="N495">
    <cfRule type="iconSet" priority="6">
      <iconSet iconSet="4TrafficLights" showValue="0">
        <cfvo type="percent" val="0"/>
        <cfvo type="percent" val="25"/>
        <cfvo type="percent" val="50"/>
        <cfvo type="percent" val="75"/>
      </iconSet>
    </cfRule>
    <cfRule type="iconSet" priority="7">
      <iconSet iconSet="4TrafficLights">
        <cfvo type="percent" val="0"/>
        <cfvo type="percent" val="25"/>
        <cfvo type="percent" val="50"/>
        <cfvo type="percent" val="75"/>
      </iconSet>
    </cfRule>
  </conditionalFormatting>
  <conditionalFormatting sqref="L2:M519 L524:M560 L564:M967">
    <cfRule type="cellIs" dxfId="17" priority="5" operator="greaterThan">
      <formula>50</formula>
    </cfRule>
  </conditionalFormatting>
  <conditionalFormatting sqref="N2:N136">
    <cfRule type="iconSet" priority="3">
      <iconSet iconSet="4TrafficLights" showValue="0">
        <cfvo type="percent" val="0"/>
        <cfvo type="percent" val="25"/>
        <cfvo type="percent" val="50"/>
        <cfvo type="percent" val="75"/>
      </iconSet>
    </cfRule>
    <cfRule type="iconSet" priority="4">
      <iconSet iconSet="4TrafficLights">
        <cfvo type="percent" val="0"/>
        <cfvo type="percent" val="25"/>
        <cfvo type="percent" val="50"/>
        <cfvo type="percent" val="75"/>
      </iconSet>
    </cfRule>
  </conditionalFormatting>
  <conditionalFormatting sqref="AA2:AA967">
    <cfRule type="colorScale" priority="100">
      <colorScale>
        <cfvo type="min"/>
        <cfvo type="percentile" val="50"/>
        <cfvo type="max"/>
        <color rgb="FF5A8AC6"/>
        <color rgb="FFFCFCFF"/>
        <color rgb="FFF8696B"/>
      </colorScale>
    </cfRule>
  </conditionalFormatting>
  <conditionalFormatting sqref="N2:N967">
    <cfRule type="iconSet" priority="101">
      <iconSet iconSet="4TrafficLights" showValue="0">
        <cfvo type="percent" val="0"/>
        <cfvo type="percent" val="25"/>
        <cfvo type="percent" val="50"/>
        <cfvo type="percent" val="75"/>
      </iconSet>
    </cfRule>
  </conditionalFormatting>
  <conditionalFormatting sqref="W269">
    <cfRule type="colorScale" priority="2">
      <colorScale>
        <cfvo type="min"/>
        <cfvo type="percentile" val="50"/>
        <cfvo type="max"/>
        <color rgb="FF63BE7B"/>
        <color rgb="FFFCFCFF"/>
        <color rgb="FFF8696B"/>
      </colorScale>
    </cfRule>
  </conditionalFormatting>
  <conditionalFormatting sqref="L520:M523 L561:M563">
    <cfRule type="cellIs" dxfId="16" priority="1" operator="greaterThan">
      <formula>50</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22"/>
  <sheetViews>
    <sheetView workbookViewId="0">
      <selection activeCell="E3" sqref="E3"/>
    </sheetView>
  </sheetViews>
  <sheetFormatPr defaultColWidth="5.84375" defaultRowHeight="14.6" x14ac:dyDescent="0.4"/>
  <cols>
    <col min="1" max="1" width="3" customWidth="1"/>
    <col min="3" max="3" width="3.07421875" customWidth="1"/>
    <col min="4" max="4" width="8.4609375" customWidth="1"/>
  </cols>
  <sheetData>
    <row r="3" spans="2:5" ht="17.600000000000001" x14ac:dyDescent="0.4">
      <c r="B3" s="563" t="s">
        <v>1335</v>
      </c>
      <c r="C3" s="2"/>
      <c r="D3" s="2"/>
      <c r="E3" s="2"/>
    </row>
    <row r="4" spans="2:5" x14ac:dyDescent="0.4">
      <c r="B4" s="564" t="s">
        <v>15</v>
      </c>
      <c r="C4" s="565"/>
      <c r="D4" s="42"/>
      <c r="E4" s="2"/>
    </row>
    <row r="5" spans="2:5" ht="24.9" x14ac:dyDescent="0.4">
      <c r="B5" s="485"/>
      <c r="C5" s="566" t="s">
        <v>15</v>
      </c>
      <c r="D5" s="567"/>
      <c r="E5" s="2"/>
    </row>
    <row r="6" spans="2:5" ht="37.299999999999997" x14ac:dyDescent="0.4">
      <c r="B6" s="485"/>
      <c r="C6" s="568">
        <v>1</v>
      </c>
      <c r="D6" s="569" t="s">
        <v>1336</v>
      </c>
      <c r="E6" s="2"/>
    </row>
    <row r="7" spans="2:5" ht="49.75" x14ac:dyDescent="0.4">
      <c r="B7" s="485"/>
      <c r="C7" s="568">
        <v>2</v>
      </c>
      <c r="D7" s="570" t="s">
        <v>1337</v>
      </c>
      <c r="E7" s="2"/>
    </row>
    <row r="8" spans="2:5" ht="49.75" x14ac:dyDescent="0.4">
      <c r="B8" s="485"/>
      <c r="C8" s="568">
        <v>3</v>
      </c>
      <c r="D8" s="570" t="s">
        <v>1338</v>
      </c>
      <c r="E8" s="2"/>
    </row>
    <row r="9" spans="2:5" ht="49.75" x14ac:dyDescent="0.4">
      <c r="B9" s="485"/>
      <c r="C9" s="568">
        <v>4</v>
      </c>
      <c r="D9" s="569" t="s">
        <v>1339</v>
      </c>
      <c r="E9" s="2"/>
    </row>
    <row r="10" spans="2:5" ht="49.75" x14ac:dyDescent="0.4">
      <c r="B10" s="485"/>
      <c r="C10" s="568">
        <v>5</v>
      </c>
      <c r="D10" s="570" t="s">
        <v>1340</v>
      </c>
      <c r="E10" s="2"/>
    </row>
    <row r="11" spans="2:5" x14ac:dyDescent="0.4">
      <c r="B11" s="2"/>
      <c r="C11" s="2"/>
      <c r="D11" s="2"/>
      <c r="E11" s="2"/>
    </row>
    <row r="12" spans="2:5" x14ac:dyDescent="0.4">
      <c r="B12" s="334" t="s">
        <v>1341</v>
      </c>
      <c r="C12" s="2"/>
      <c r="D12" s="2"/>
      <c r="E12" s="2"/>
    </row>
    <row r="13" spans="2:5" x14ac:dyDescent="0.4">
      <c r="B13" s="2"/>
      <c r="C13" s="571"/>
      <c r="D13" s="572" t="s">
        <v>1342</v>
      </c>
      <c r="E13" s="572"/>
    </row>
    <row r="14" spans="2:5" x14ac:dyDescent="0.4">
      <c r="B14" s="2"/>
      <c r="C14" s="573"/>
      <c r="D14" s="572" t="s">
        <v>1343</v>
      </c>
      <c r="E14" s="572"/>
    </row>
    <row r="15" spans="2:5" x14ac:dyDescent="0.4">
      <c r="B15" s="2"/>
      <c r="C15" s="574"/>
      <c r="D15" s="572" t="s">
        <v>1344</v>
      </c>
      <c r="E15" s="572"/>
    </row>
    <row r="16" spans="2:5" x14ac:dyDescent="0.4">
      <c r="B16" s="2"/>
      <c r="C16" s="2"/>
      <c r="D16" s="334" t="s">
        <v>1345</v>
      </c>
      <c r="E16" s="2"/>
    </row>
    <row r="17" spans="2:5" x14ac:dyDescent="0.4">
      <c r="B17" s="2" t="s">
        <v>1346</v>
      </c>
      <c r="C17" s="2"/>
      <c r="D17" s="2"/>
      <c r="E17" s="2"/>
    </row>
    <row r="18" spans="2:5" x14ac:dyDescent="0.4">
      <c r="B18" s="2"/>
      <c r="C18" s="2"/>
      <c r="D18" s="2"/>
      <c r="E18" s="2"/>
    </row>
    <row r="19" spans="2:5" x14ac:dyDescent="0.4">
      <c r="B19" s="2"/>
      <c r="C19" s="575"/>
      <c r="D19" s="2" t="s">
        <v>1347</v>
      </c>
      <c r="E19" s="2"/>
    </row>
    <row r="20" spans="2:5" x14ac:dyDescent="0.4">
      <c r="B20" s="2"/>
      <c r="C20" s="576"/>
      <c r="D20" s="2" t="s">
        <v>1348</v>
      </c>
      <c r="E20" s="2"/>
    </row>
    <row r="21" spans="2:5" x14ac:dyDescent="0.4">
      <c r="B21" s="2"/>
      <c r="C21" s="2"/>
      <c r="D21" s="2"/>
      <c r="E21" s="2"/>
    </row>
    <row r="22" spans="2:5" x14ac:dyDescent="0.4">
      <c r="B22" s="71"/>
      <c r="C22" s="71"/>
      <c r="D22" s="71"/>
      <c r="E22" s="71"/>
    </row>
  </sheetData>
  <conditionalFormatting sqref="C6:C10">
    <cfRule type="iconSet" priority="1">
      <iconSet iconSet="4TrafficLights">
        <cfvo type="percent" val="0"/>
        <cfvo type="percent" val="25"/>
        <cfvo type="percent" val="50"/>
        <cfvo type="percent" val="75"/>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S958"/>
  <sheetViews>
    <sheetView zoomScale="115" zoomScaleNormal="115" workbookViewId="0">
      <pane xSplit="4" ySplit="3" topLeftCell="E938" activePane="bottomRight" state="frozen"/>
      <selection pane="topRight" activeCell="E1" sqref="E1"/>
      <selection pane="bottomLeft" activeCell="A4" sqref="A4"/>
      <selection pane="bottomRight" activeCell="L4" sqref="L4:L953"/>
    </sheetView>
  </sheetViews>
  <sheetFormatPr defaultColWidth="3.3828125" defaultRowHeight="10.75" x14ac:dyDescent="0.3"/>
  <cols>
    <col min="1" max="2" width="3.3828125" style="2939"/>
    <col min="3" max="3" width="9.765625" style="2939" customWidth="1"/>
    <col min="4" max="4" width="12.69140625" style="2939" customWidth="1"/>
    <col min="5" max="5" width="9.3828125" style="2939" customWidth="1"/>
    <col min="6" max="10" width="5.4609375" style="2939" customWidth="1"/>
    <col min="11" max="11" width="4.3046875" style="2939" customWidth="1"/>
    <col min="12" max="13" width="5.53515625" style="2939" bestFit="1" customWidth="1"/>
    <col min="14" max="14" width="3.3828125" style="2939" customWidth="1"/>
    <col min="15" max="15" width="3.07421875" style="2939" customWidth="1"/>
    <col min="16" max="16" width="3.69140625" style="2939" customWidth="1"/>
    <col min="17" max="17" width="2.3828125" style="2939" customWidth="1"/>
    <col min="18" max="18" width="2.07421875" style="2939" customWidth="1"/>
    <col min="19" max="19" width="3.3828125" style="2939" customWidth="1"/>
    <col min="20" max="20" width="3.4609375" style="2939" customWidth="1"/>
    <col min="21" max="25" width="3.3828125" style="2939" customWidth="1"/>
    <col min="26" max="26" width="4.61328125" style="2939" customWidth="1"/>
    <col min="27" max="34" width="3.3828125" style="2939" customWidth="1"/>
    <col min="35" max="38" width="3.69140625" style="2939" customWidth="1"/>
    <col min="39" max="42" width="3.3828125" style="2939" customWidth="1"/>
    <col min="43" max="43" width="4.61328125" style="2939" customWidth="1"/>
    <col min="44" max="45" width="3.3828125" style="2939" customWidth="1"/>
    <col min="46" max="47" width="3.69140625" style="2939" customWidth="1"/>
    <col min="48" max="48" width="3.3828125" style="2939" customWidth="1"/>
    <col min="49" max="49" width="3.61328125" style="2939" customWidth="1"/>
    <col min="50" max="50" width="3.84375" style="2939" customWidth="1"/>
    <col min="51" max="54" width="3.3828125" style="2939" customWidth="1"/>
    <col min="55" max="57" width="3.3828125" style="2939"/>
    <col min="58" max="58" width="3.921875" style="2939" bestFit="1" customWidth="1"/>
    <col min="59" max="16384" width="3.3828125" style="2939"/>
  </cols>
  <sheetData>
    <row r="1" spans="1:227" s="1530" customFormat="1" ht="35.25" customHeight="1" x14ac:dyDescent="0.25">
      <c r="A1" s="1523" t="s">
        <v>0</v>
      </c>
      <c r="B1" s="1523" t="s">
        <v>0</v>
      </c>
      <c r="C1" s="1523" t="s">
        <v>0</v>
      </c>
      <c r="D1" s="1523" t="s">
        <v>0</v>
      </c>
      <c r="E1" s="1524"/>
      <c r="F1" s="1524"/>
      <c r="G1" s="1524"/>
      <c r="H1" s="1524"/>
      <c r="I1" s="1524"/>
      <c r="J1" s="1525"/>
      <c r="K1" s="1526"/>
      <c r="L1" s="1527" t="s">
        <v>1</v>
      </c>
      <c r="M1" s="1527" t="s">
        <v>1</v>
      </c>
      <c r="N1" s="1528" t="s">
        <v>2</v>
      </c>
      <c r="O1" s="1528" t="s">
        <v>2</v>
      </c>
      <c r="P1" s="1528" t="s">
        <v>2</v>
      </c>
      <c r="Q1" s="1528" t="s">
        <v>2</v>
      </c>
      <c r="R1" s="1528" t="s">
        <v>2</v>
      </c>
      <c r="S1" s="1528" t="s">
        <v>2</v>
      </c>
      <c r="T1" s="1528" t="s">
        <v>2</v>
      </c>
      <c r="U1" s="1528" t="s">
        <v>2</v>
      </c>
      <c r="V1" s="1528" t="s">
        <v>2</v>
      </c>
      <c r="W1" s="1528" t="s">
        <v>2</v>
      </c>
      <c r="X1" s="1528" t="s">
        <v>2</v>
      </c>
      <c r="Y1" s="1528" t="s">
        <v>2</v>
      </c>
      <c r="Z1" s="1528" t="s">
        <v>2</v>
      </c>
      <c r="AA1" s="1528" t="s">
        <v>2</v>
      </c>
      <c r="AB1" s="1528" t="s">
        <v>3</v>
      </c>
      <c r="AC1" s="1528" t="s">
        <v>3</v>
      </c>
      <c r="AD1" s="1528" t="s">
        <v>3</v>
      </c>
      <c r="AE1" s="1528" t="s">
        <v>3</v>
      </c>
      <c r="AF1" s="1528" t="s">
        <v>3</v>
      </c>
      <c r="AG1" s="1528" t="s">
        <v>3</v>
      </c>
      <c r="AH1" s="1529" t="s">
        <v>4</v>
      </c>
      <c r="AI1" s="1529" t="s">
        <v>1396</v>
      </c>
      <c r="AJ1" s="1529" t="s">
        <v>1397</v>
      </c>
      <c r="AK1" s="1529" t="s">
        <v>1398</v>
      </c>
      <c r="AL1" s="1529" t="s">
        <v>1399</v>
      </c>
      <c r="AM1" s="1529" t="s">
        <v>1400</v>
      </c>
      <c r="AN1" s="1529" t="s">
        <v>1401</v>
      </c>
      <c r="AO1" s="1529" t="s">
        <v>1402</v>
      </c>
      <c r="AP1" s="1529" t="s">
        <v>1403</v>
      </c>
      <c r="AQ1" s="1529" t="s">
        <v>1404</v>
      </c>
      <c r="AR1" s="1529" t="s">
        <v>1405</v>
      </c>
      <c r="AS1" s="1529" t="s">
        <v>1406</v>
      </c>
      <c r="AT1" s="1529" t="s">
        <v>1407</v>
      </c>
      <c r="AU1" s="1529" t="s">
        <v>1408</v>
      </c>
      <c r="AV1" s="1529" t="s">
        <v>1409</v>
      </c>
      <c r="AW1" s="1529" t="s">
        <v>1410</v>
      </c>
      <c r="AX1" s="1529" t="s">
        <v>1411</v>
      </c>
      <c r="AY1" s="1529" t="s">
        <v>5</v>
      </c>
      <c r="AZ1" s="1529" t="s">
        <v>5</v>
      </c>
      <c r="BA1" s="1529" t="s">
        <v>5</v>
      </c>
      <c r="BB1" s="1529" t="s">
        <v>5</v>
      </c>
      <c r="BC1" s="1527" t="s">
        <v>1</v>
      </c>
    </row>
    <row r="2" spans="1:227" s="1530" customFormat="1" ht="39" customHeight="1" x14ac:dyDescent="0.25">
      <c r="A2" s="1531" t="s">
        <v>6</v>
      </c>
      <c r="B2" s="1532" t="s">
        <v>7</v>
      </c>
      <c r="C2" s="1533" t="s">
        <v>8</v>
      </c>
      <c r="D2" s="1534" t="s">
        <v>9</v>
      </c>
      <c r="E2" s="1535" t="s">
        <v>10</v>
      </c>
      <c r="F2" s="1536" t="s">
        <v>11</v>
      </c>
      <c r="G2" s="1536"/>
      <c r="H2" s="1536"/>
      <c r="I2" s="1536"/>
      <c r="J2" s="1537"/>
      <c r="K2" s="1538" t="s">
        <v>12</v>
      </c>
      <c r="L2" s="1539" t="s">
        <v>13</v>
      </c>
      <c r="M2" s="1539" t="s">
        <v>14</v>
      </c>
      <c r="N2" s="1540" t="s">
        <v>15</v>
      </c>
      <c r="O2" s="1540" t="s">
        <v>16</v>
      </c>
      <c r="P2" s="1523" t="s">
        <v>17</v>
      </c>
      <c r="Q2" s="1541"/>
      <c r="R2" s="1542"/>
      <c r="S2" s="1543" t="s">
        <v>18</v>
      </c>
      <c r="T2" s="1544"/>
      <c r="U2" s="1545" t="s">
        <v>19</v>
      </c>
      <c r="V2" s="1546" t="s">
        <v>20</v>
      </c>
      <c r="W2" s="1547" t="s">
        <v>21</v>
      </c>
      <c r="X2" s="1547" t="s">
        <v>19</v>
      </c>
      <c r="Y2" s="1547" t="s">
        <v>20</v>
      </c>
      <c r="Z2" s="1548" t="s">
        <v>22</v>
      </c>
      <c r="AA2" s="1549" t="s">
        <v>23</v>
      </c>
      <c r="AB2" s="1528" t="s">
        <v>24</v>
      </c>
      <c r="AC2" s="1528" t="s">
        <v>24</v>
      </c>
      <c r="AD2" s="1528" t="s">
        <v>25</v>
      </c>
      <c r="AE2" s="1528" t="s">
        <v>25</v>
      </c>
      <c r="AF2" s="1528" t="s">
        <v>25</v>
      </c>
      <c r="AG2" s="1528" t="s">
        <v>25</v>
      </c>
      <c r="AH2" s="1550" t="s">
        <v>26</v>
      </c>
      <c r="AI2" s="1523" t="s">
        <v>27</v>
      </c>
      <c r="AJ2" s="1523" t="s">
        <v>27</v>
      </c>
      <c r="AK2" s="1523" t="s">
        <v>27</v>
      </c>
      <c r="AL2" s="1523" t="s">
        <v>27</v>
      </c>
      <c r="AM2" s="1551" t="s">
        <v>28</v>
      </c>
      <c r="AN2" s="1551" t="s">
        <v>28</v>
      </c>
      <c r="AO2" s="1551" t="s">
        <v>28</v>
      </c>
      <c r="AP2" s="1551" t="s">
        <v>28</v>
      </c>
      <c r="AQ2" s="1551" t="s">
        <v>29</v>
      </c>
      <c r="AR2" s="1551" t="s">
        <v>29</v>
      </c>
      <c r="AS2" s="1551" t="s">
        <v>29</v>
      </c>
      <c r="AT2" s="1551" t="s">
        <v>29</v>
      </c>
      <c r="AU2" s="1551" t="s">
        <v>29</v>
      </c>
      <c r="AV2" s="1551" t="s">
        <v>29</v>
      </c>
      <c r="AW2" s="1551" t="s">
        <v>30</v>
      </c>
      <c r="AX2" s="1551" t="s">
        <v>30</v>
      </c>
      <c r="AY2" s="1552" t="s">
        <v>31</v>
      </c>
      <c r="AZ2" s="1553"/>
      <c r="BA2" s="1552" t="s">
        <v>32</v>
      </c>
      <c r="BB2" s="1553"/>
      <c r="BC2" s="1539" t="s">
        <v>13</v>
      </c>
    </row>
    <row r="3" spans="1:227" s="1530" customFormat="1" ht="27" customHeight="1" x14ac:dyDescent="0.25">
      <c r="A3" s="1531" t="s">
        <v>6</v>
      </c>
      <c r="B3" s="1532" t="s">
        <v>7</v>
      </c>
      <c r="C3" s="1533" t="s">
        <v>8</v>
      </c>
      <c r="D3" s="1534" t="s">
        <v>9</v>
      </c>
      <c r="E3" s="1535" t="s">
        <v>1444</v>
      </c>
      <c r="F3" s="1554" t="s">
        <v>1375</v>
      </c>
      <c r="G3" s="1538" t="s">
        <v>1376</v>
      </c>
      <c r="H3" s="1538" t="s">
        <v>1377</v>
      </c>
      <c r="I3" s="1538" t="s">
        <v>1378</v>
      </c>
      <c r="J3" s="1538" t="s">
        <v>1379</v>
      </c>
      <c r="K3" s="1555" t="s">
        <v>1349</v>
      </c>
      <c r="L3" s="1539" t="s">
        <v>1390</v>
      </c>
      <c r="M3" s="1539" t="s">
        <v>1391</v>
      </c>
      <c r="N3" s="1540" t="s">
        <v>15</v>
      </c>
      <c r="O3" s="1540" t="s">
        <v>16</v>
      </c>
      <c r="P3" s="1556" t="s">
        <v>1380</v>
      </c>
      <c r="Q3" s="1539" t="s">
        <v>1381</v>
      </c>
      <c r="R3" s="1539" t="s">
        <v>1382</v>
      </c>
      <c r="S3" s="1557" t="s">
        <v>1383</v>
      </c>
      <c r="T3" s="1558" t="s">
        <v>1384</v>
      </c>
      <c r="U3" s="1545" t="s">
        <v>1385</v>
      </c>
      <c r="V3" s="1545" t="s">
        <v>1386</v>
      </c>
      <c r="W3" s="1545" t="s">
        <v>1387</v>
      </c>
      <c r="X3" s="1545" t="s">
        <v>1385</v>
      </c>
      <c r="Y3" s="1545" t="s">
        <v>1386</v>
      </c>
      <c r="Z3" s="1548" t="s">
        <v>1388</v>
      </c>
      <c r="AA3" s="1549" t="s">
        <v>1389</v>
      </c>
      <c r="AB3" s="1539" t="s">
        <v>33</v>
      </c>
      <c r="AC3" s="1539" t="s">
        <v>34</v>
      </c>
      <c r="AD3" s="1539" t="s">
        <v>35</v>
      </c>
      <c r="AE3" s="1533" t="s">
        <v>32</v>
      </c>
      <c r="AF3" s="1533" t="s">
        <v>36</v>
      </c>
      <c r="AG3" s="1533" t="s">
        <v>37</v>
      </c>
      <c r="AH3" s="1550" t="s">
        <v>26</v>
      </c>
      <c r="AI3" s="1559" t="s">
        <v>1392</v>
      </c>
      <c r="AJ3" s="1559" t="s">
        <v>1393</v>
      </c>
      <c r="AK3" s="1559" t="s">
        <v>1394</v>
      </c>
      <c r="AL3" s="1559" t="s">
        <v>1395</v>
      </c>
      <c r="AM3" s="1560" t="s">
        <v>1412</v>
      </c>
      <c r="AN3" s="1560" t="s">
        <v>1413</v>
      </c>
      <c r="AO3" s="1560" t="s">
        <v>1414</v>
      </c>
      <c r="AP3" s="1560" t="s">
        <v>1415</v>
      </c>
      <c r="AQ3" s="1560" t="s">
        <v>1416</v>
      </c>
      <c r="AR3" s="1560" t="s">
        <v>1417</v>
      </c>
      <c r="AS3" s="1560" t="s">
        <v>1418</v>
      </c>
      <c r="AT3" s="1560" t="s">
        <v>1419</v>
      </c>
      <c r="AU3" s="1560" t="s">
        <v>1420</v>
      </c>
      <c r="AV3" s="1560" t="s">
        <v>1421</v>
      </c>
      <c r="AW3" s="1561" t="s">
        <v>1422</v>
      </c>
      <c r="AX3" s="1561" t="s">
        <v>1423</v>
      </c>
      <c r="AY3" s="1562" t="s">
        <v>1424</v>
      </c>
      <c r="AZ3" s="1562" t="s">
        <v>1425</v>
      </c>
      <c r="BA3" s="1562" t="s">
        <v>1426</v>
      </c>
      <c r="BB3" s="1563" t="s">
        <v>1427</v>
      </c>
      <c r="BC3" s="1539" t="s">
        <v>1429</v>
      </c>
      <c r="BD3" s="1530" t="s">
        <v>1441</v>
      </c>
    </row>
    <row r="4" spans="1:227" s="1530" customFormat="1" ht="19.5" customHeight="1" x14ac:dyDescent="0.3">
      <c r="A4" s="1564" t="s">
        <v>865</v>
      </c>
      <c r="B4" s="1564" t="s">
        <v>960</v>
      </c>
      <c r="C4" s="1565" t="s">
        <v>979</v>
      </c>
      <c r="D4" s="1566" t="s">
        <v>982</v>
      </c>
      <c r="E4" s="1567" t="s">
        <v>1434</v>
      </c>
      <c r="F4" s="1568" t="s">
        <v>202</v>
      </c>
      <c r="G4" s="1569"/>
      <c r="H4" s="1570" t="s">
        <v>981</v>
      </c>
      <c r="I4" s="1571"/>
      <c r="J4" s="1571"/>
      <c r="K4" s="1572">
        <f>IF(ISNUMBER(F4),F4,0)+IF(ISNUMBER(G4),G4,0)+IF(ISNUMBER(H4),H4,0)</f>
        <v>0</v>
      </c>
      <c r="L4" s="1573" t="s">
        <v>1440</v>
      </c>
      <c r="M4" s="1574" t="s">
        <v>1435</v>
      </c>
      <c r="N4" s="1575">
        <f t="shared" ref="N4:N67" si="0">IF(OR(K4="",NOT(ISNUMBER(K4))),1,IF(P4=0,1,IF(P4&gt;K4,2,IF(AT4&gt;K4,3,IF(AU4&gt;K4,4,5)))))</f>
        <v>2</v>
      </c>
      <c r="O4" s="1576"/>
      <c r="P4" s="1577">
        <f>AA4*Z4/1000000000*365</f>
        <v>0.33241804664120755</v>
      </c>
      <c r="Q4" s="1578" t="s">
        <v>42</v>
      </c>
      <c r="R4" s="1579"/>
      <c r="S4" s="1580"/>
      <c r="T4" s="1581"/>
      <c r="U4" s="1582"/>
      <c r="V4" s="1579"/>
      <c r="W4" s="1579"/>
      <c r="X4" s="1579"/>
      <c r="Y4" s="1579"/>
      <c r="Z4" s="1583">
        <v>4394</v>
      </c>
      <c r="AA4" s="1584">
        <v>207.2677228856333</v>
      </c>
      <c r="AB4" s="1585"/>
      <c r="AC4" s="1586"/>
      <c r="AD4" s="1586"/>
      <c r="AE4" s="1586"/>
      <c r="AF4" s="1586"/>
      <c r="AG4" s="1587"/>
      <c r="AH4" s="1588"/>
      <c r="AI4" s="1589">
        <v>4557</v>
      </c>
      <c r="AJ4" s="1589">
        <v>4721</v>
      </c>
      <c r="AK4" s="1589">
        <v>4885</v>
      </c>
      <c r="AL4" s="1590"/>
      <c r="AM4" s="1591"/>
      <c r="AN4" s="1592"/>
      <c r="AO4" s="1593"/>
      <c r="AP4" s="1594"/>
      <c r="AQ4" s="1595">
        <v>0.3324180466412075</v>
      </c>
      <c r="AR4" s="1593">
        <v>0.35687724639748825</v>
      </c>
      <c r="AS4" s="1593">
        <v>0.38228502416542232</v>
      </c>
      <c r="AT4" s="1593">
        <v>0.40856572722615631</v>
      </c>
      <c r="AU4" s="1593"/>
      <c r="AV4" s="1596"/>
      <c r="AW4" s="1597">
        <f t="shared" ref="AW4:AW28" si="1">K4-AT4</f>
        <v>-0.40856572722615631</v>
      </c>
      <c r="AX4" s="1598"/>
      <c r="AY4" s="1599"/>
      <c r="AZ4" s="1600"/>
      <c r="BA4" s="1600"/>
      <c r="BB4" s="1601"/>
      <c r="BC4" s="1602" t="s">
        <v>1432</v>
      </c>
    </row>
    <row r="5" spans="1:227" s="1530" customFormat="1" ht="19.5" customHeight="1" x14ac:dyDescent="0.3">
      <c r="A5" s="1564" t="s">
        <v>865</v>
      </c>
      <c r="B5" s="1564" t="s">
        <v>960</v>
      </c>
      <c r="C5" s="1565" t="s">
        <v>979</v>
      </c>
      <c r="D5" s="1566" t="s">
        <v>980</v>
      </c>
      <c r="E5" s="1603" t="s">
        <v>1434</v>
      </c>
      <c r="F5" s="1604" t="s">
        <v>202</v>
      </c>
      <c r="G5" s="1605"/>
      <c r="H5" s="1606" t="s">
        <v>981</v>
      </c>
      <c r="I5" s="1607"/>
      <c r="J5" s="1607"/>
      <c r="K5" s="1608">
        <f>IF(ISNUMBER(F5),F5,0)+IF(ISNUMBER(G5),G5,0)+IF(ISNUMBER(H5),H5,0)</f>
        <v>0</v>
      </c>
      <c r="L5" s="1609" t="s">
        <v>1440</v>
      </c>
      <c r="M5" s="1610" t="s">
        <v>1435</v>
      </c>
      <c r="N5" s="1611">
        <f t="shared" si="0"/>
        <v>2</v>
      </c>
      <c r="O5" s="1612"/>
      <c r="P5" s="1613">
        <f>AA5*Z5/1000000000*365</f>
        <v>0.19318971024923776</v>
      </c>
      <c r="Q5" s="1614" t="s">
        <v>42</v>
      </c>
      <c r="R5" s="1615"/>
      <c r="S5" s="1616"/>
      <c r="T5" s="1617"/>
      <c r="U5" s="1618"/>
      <c r="V5" s="1615"/>
      <c r="W5" s="1615"/>
      <c r="X5" s="1615"/>
      <c r="Y5" s="1615"/>
      <c r="Z5" s="1619">
        <v>2872</v>
      </c>
      <c r="AA5" s="1620">
        <v>184.29208822951668</v>
      </c>
      <c r="AB5" s="1621"/>
      <c r="AC5" s="1622"/>
      <c r="AD5" s="1622"/>
      <c r="AE5" s="1622"/>
      <c r="AF5" s="1622"/>
      <c r="AG5" s="1623"/>
      <c r="AH5" s="1624"/>
      <c r="AI5" s="1625">
        <v>2976</v>
      </c>
      <c r="AJ5" s="1625">
        <v>3081</v>
      </c>
      <c r="AK5" s="1625">
        <v>3191</v>
      </c>
      <c r="AL5" s="1626"/>
      <c r="AM5" s="1627"/>
      <c r="AN5" s="1628"/>
      <c r="AO5" s="1629"/>
      <c r="AP5" s="1630"/>
      <c r="AQ5" s="1631">
        <v>0.19318971024923776</v>
      </c>
      <c r="AR5" s="1629">
        <v>0.20810563813603017</v>
      </c>
      <c r="AS5" s="1629">
        <v>0.22364771773102637</v>
      </c>
      <c r="AT5" s="1629">
        <v>0.24012493584704153</v>
      </c>
      <c r="AU5" s="1629"/>
      <c r="AV5" s="1632"/>
      <c r="AW5" s="1633">
        <f t="shared" si="1"/>
        <v>-0.24012493584704153</v>
      </c>
      <c r="AX5" s="1634"/>
      <c r="AY5" s="1599"/>
      <c r="AZ5" s="1600"/>
      <c r="BA5" s="1600"/>
      <c r="BB5" s="1601"/>
      <c r="BC5" s="1602" t="s">
        <v>1432</v>
      </c>
    </row>
    <row r="6" spans="1:227" s="1530" customFormat="1" ht="19.5" customHeight="1" x14ac:dyDescent="0.25">
      <c r="A6" s="1564" t="s">
        <v>393</v>
      </c>
      <c r="B6" s="1564" t="s">
        <v>394</v>
      </c>
      <c r="C6" s="1635" t="s">
        <v>401</v>
      </c>
      <c r="D6" s="1636" t="s">
        <v>404</v>
      </c>
      <c r="E6" s="1637"/>
      <c r="F6" s="1638"/>
      <c r="G6" s="1607"/>
      <c r="H6" s="1607">
        <f>K6</f>
        <v>9.4629629629629619E-2</v>
      </c>
      <c r="I6" s="1607"/>
      <c r="J6" s="1607"/>
      <c r="K6" s="1608">
        <v>9.4629629629629619E-2</v>
      </c>
      <c r="L6" s="1609">
        <f t="shared" ref="L6:L12" si="2">IF(K6&gt;0,IF(ISNUMBER(F6),F6,0)/K6*100,"")</f>
        <v>0</v>
      </c>
      <c r="M6" s="1610">
        <f t="shared" ref="M6:M12" si="3">IF(K6&gt;0,(IF(ISNUMBER(G6),G6,0)+IF(ISNUMBER(H6),H6,0))/K6*100,"")</f>
        <v>100</v>
      </c>
      <c r="N6" s="1611">
        <f t="shared" si="0"/>
        <v>2</v>
      </c>
      <c r="O6" s="1639"/>
      <c r="P6" s="1640">
        <v>0.10278676425</v>
      </c>
      <c r="Q6" s="1614" t="s">
        <v>42</v>
      </c>
      <c r="R6" s="1615"/>
      <c r="S6" s="1616"/>
      <c r="T6" s="1617"/>
      <c r="U6" s="1618"/>
      <c r="V6" s="1615"/>
      <c r="W6" s="1615"/>
      <c r="X6" s="1615"/>
      <c r="Y6" s="1615"/>
      <c r="Z6" s="1619">
        <v>3273.34</v>
      </c>
      <c r="AA6" s="1620">
        <f t="shared" ref="AA6:AA14" si="4">P6*1000000000/365/Z6</f>
        <v>86.03065165478418</v>
      </c>
      <c r="AB6" s="1621"/>
      <c r="AC6" s="1622"/>
      <c r="AD6" s="1622"/>
      <c r="AE6" s="1622"/>
      <c r="AF6" s="1622"/>
      <c r="AG6" s="1623"/>
      <c r="AH6" s="1624"/>
      <c r="AI6" s="1641"/>
      <c r="AJ6" s="1641"/>
      <c r="AK6" s="1641"/>
      <c r="AL6" s="1642"/>
      <c r="AM6" s="1643"/>
      <c r="AN6" s="1629"/>
      <c r="AO6" s="1629"/>
      <c r="AP6" s="1630"/>
      <c r="AQ6" s="1631"/>
      <c r="AR6" s="1629"/>
      <c r="AS6" s="1629"/>
      <c r="AT6" s="1629">
        <v>0.32314324305351233</v>
      </c>
      <c r="AU6" s="1629"/>
      <c r="AV6" s="1632"/>
      <c r="AW6" s="1633">
        <f t="shared" si="1"/>
        <v>-0.22851361342388271</v>
      </c>
      <c r="AX6" s="1634"/>
      <c r="AY6" s="1644"/>
      <c r="AZ6" s="1645"/>
      <c r="BA6" s="1645"/>
      <c r="BB6" s="1645"/>
      <c r="BC6" s="1530" t="s">
        <v>1432</v>
      </c>
      <c r="BJ6" s="1646"/>
      <c r="BK6" s="1646"/>
      <c r="BL6" s="1646"/>
      <c r="BM6" s="1646"/>
      <c r="BN6" s="1646"/>
      <c r="BO6" s="1646"/>
      <c r="BP6" s="1646"/>
      <c r="BQ6" s="1646"/>
      <c r="BR6" s="1646"/>
      <c r="BS6" s="1646"/>
      <c r="BT6" s="1646"/>
      <c r="BU6" s="1646"/>
      <c r="BV6" s="1646"/>
      <c r="BW6" s="1646"/>
      <c r="BX6" s="1646"/>
      <c r="BY6" s="1646"/>
      <c r="BZ6" s="1646"/>
      <c r="CA6" s="1646"/>
      <c r="CB6" s="1646"/>
      <c r="CC6" s="1646"/>
      <c r="CD6" s="1646"/>
      <c r="CE6" s="1646"/>
      <c r="CF6" s="1646"/>
      <c r="CG6" s="1646"/>
      <c r="CH6" s="1646"/>
      <c r="CI6" s="1646"/>
      <c r="CJ6" s="1646"/>
      <c r="CK6" s="1646"/>
      <c r="CL6" s="1646"/>
      <c r="CM6" s="1646"/>
      <c r="CN6" s="1646"/>
      <c r="CO6" s="1646"/>
      <c r="CP6" s="1646"/>
      <c r="CQ6" s="1646"/>
      <c r="CR6" s="1646"/>
      <c r="CS6" s="1646"/>
      <c r="CT6" s="1646"/>
      <c r="CU6" s="1646"/>
      <c r="CV6" s="1646"/>
      <c r="CW6" s="1646"/>
      <c r="CX6" s="1646"/>
      <c r="CY6" s="1646"/>
      <c r="CZ6" s="1646"/>
      <c r="DA6" s="1646"/>
      <c r="DB6" s="1646"/>
      <c r="DC6" s="1646"/>
      <c r="DD6" s="1646"/>
      <c r="DE6" s="1646"/>
      <c r="DF6" s="1646"/>
      <c r="DG6" s="1646"/>
      <c r="DH6" s="1646"/>
      <c r="DI6" s="1646"/>
      <c r="DJ6" s="1646"/>
      <c r="DK6" s="1646"/>
      <c r="DL6" s="1646"/>
      <c r="DM6" s="1646"/>
      <c r="DN6" s="1646"/>
      <c r="DO6" s="1646"/>
      <c r="DP6" s="1646"/>
      <c r="DQ6" s="1646"/>
      <c r="DR6" s="1646"/>
      <c r="DS6" s="1646"/>
      <c r="DT6" s="1646"/>
      <c r="DU6" s="1646"/>
      <c r="DV6" s="1646"/>
      <c r="DW6" s="1646"/>
      <c r="DX6" s="1646"/>
      <c r="DY6" s="1646"/>
      <c r="DZ6" s="1646"/>
      <c r="EA6" s="1646"/>
      <c r="EB6" s="1646"/>
      <c r="EC6" s="1646"/>
      <c r="ED6" s="1646"/>
      <c r="EE6" s="1646"/>
      <c r="EF6" s="1646"/>
      <c r="EG6" s="1646"/>
      <c r="EH6" s="1646"/>
      <c r="EI6" s="1646"/>
      <c r="EJ6" s="1646"/>
      <c r="EK6" s="1646"/>
      <c r="EL6" s="1646"/>
      <c r="EM6" s="1646"/>
      <c r="EN6" s="1646"/>
      <c r="EO6" s="1646"/>
      <c r="EP6" s="1646"/>
      <c r="EQ6" s="1646"/>
      <c r="ER6" s="1646"/>
      <c r="ES6" s="1646"/>
      <c r="ET6" s="1646"/>
      <c r="EU6" s="1646"/>
      <c r="EV6" s="1646"/>
      <c r="EW6" s="1646"/>
      <c r="EX6" s="1646"/>
      <c r="EY6" s="1646"/>
      <c r="EZ6" s="1646"/>
      <c r="FA6" s="1646"/>
      <c r="FB6" s="1646"/>
      <c r="FC6" s="1646"/>
      <c r="FD6" s="1646"/>
      <c r="FE6" s="1646"/>
      <c r="FF6" s="1646"/>
      <c r="FG6" s="1646"/>
      <c r="FH6" s="1646"/>
      <c r="FI6" s="1646"/>
      <c r="FJ6" s="1646"/>
      <c r="FK6" s="1646"/>
      <c r="FL6" s="1646"/>
      <c r="FM6" s="1646"/>
      <c r="FN6" s="1646"/>
      <c r="FO6" s="1646"/>
      <c r="FP6" s="1646"/>
      <c r="FQ6" s="1646"/>
      <c r="FR6" s="1646"/>
      <c r="FS6" s="1646"/>
      <c r="FT6" s="1646"/>
      <c r="FU6" s="1646"/>
      <c r="FV6" s="1646"/>
      <c r="FW6" s="1646"/>
      <c r="FX6" s="1646"/>
      <c r="FY6" s="1646"/>
      <c r="FZ6" s="1646"/>
      <c r="GA6" s="1646"/>
      <c r="GB6" s="1646"/>
      <c r="GC6" s="1646"/>
      <c r="GD6" s="1646"/>
      <c r="GE6" s="1646"/>
      <c r="GF6" s="1646"/>
      <c r="GG6" s="1646"/>
      <c r="GH6" s="1646"/>
      <c r="GI6" s="1646"/>
      <c r="GJ6" s="1646"/>
      <c r="GK6" s="1646"/>
      <c r="GL6" s="1646"/>
      <c r="GM6" s="1646"/>
      <c r="GN6" s="1646"/>
      <c r="GO6" s="1646"/>
      <c r="GP6" s="1646"/>
      <c r="GQ6" s="1646"/>
      <c r="GR6" s="1646"/>
      <c r="GS6" s="1646"/>
      <c r="GT6" s="1646"/>
      <c r="GU6" s="1646"/>
      <c r="GV6" s="1646"/>
      <c r="GW6" s="1646"/>
      <c r="GX6" s="1646"/>
      <c r="GY6" s="1646"/>
      <c r="GZ6" s="1646"/>
      <c r="HA6" s="1646"/>
      <c r="HB6" s="1646"/>
      <c r="HC6" s="1646"/>
      <c r="HD6" s="1646"/>
      <c r="HE6" s="1646"/>
      <c r="HF6" s="1646"/>
      <c r="HG6" s="1646"/>
      <c r="HH6" s="1646"/>
      <c r="HI6" s="1646"/>
      <c r="HJ6" s="1646"/>
      <c r="HK6" s="1646"/>
      <c r="HL6" s="1646"/>
      <c r="HM6" s="1646"/>
      <c r="HN6" s="1646"/>
      <c r="HO6" s="1646"/>
      <c r="HP6" s="1646"/>
      <c r="HQ6" s="1646"/>
      <c r="HR6" s="1646"/>
      <c r="HS6" s="1646"/>
    </row>
    <row r="7" spans="1:227" s="1530" customFormat="1" ht="19.5" customHeight="1" x14ac:dyDescent="0.25">
      <c r="A7" s="1564" t="s">
        <v>393</v>
      </c>
      <c r="B7" s="1564" t="s">
        <v>394</v>
      </c>
      <c r="C7" s="1635" t="s">
        <v>401</v>
      </c>
      <c r="D7" s="1636" t="s">
        <v>404</v>
      </c>
      <c r="E7" s="1637"/>
      <c r="F7" s="1638"/>
      <c r="G7" s="1607"/>
      <c r="H7" s="1607">
        <f>K7</f>
        <v>0.30979037037037033</v>
      </c>
      <c r="I7" s="1607"/>
      <c r="J7" s="1607"/>
      <c r="K7" s="1608">
        <v>0.30979037037037033</v>
      </c>
      <c r="L7" s="1609">
        <f t="shared" si="2"/>
        <v>0</v>
      </c>
      <c r="M7" s="1610">
        <f t="shared" si="3"/>
        <v>100</v>
      </c>
      <c r="N7" s="1611">
        <f t="shared" si="0"/>
        <v>3</v>
      </c>
      <c r="O7" s="1647"/>
      <c r="P7" s="1640">
        <v>0.28226655502874237</v>
      </c>
      <c r="Q7" s="1614" t="s">
        <v>42</v>
      </c>
      <c r="R7" s="1615"/>
      <c r="S7" s="1616"/>
      <c r="T7" s="1617"/>
      <c r="U7" s="1618"/>
      <c r="V7" s="1615"/>
      <c r="W7" s="1615"/>
      <c r="X7" s="1615"/>
      <c r="Y7" s="1615"/>
      <c r="Z7" s="1619">
        <v>12859.550000000001</v>
      </c>
      <c r="AA7" s="1620">
        <f t="shared" si="4"/>
        <v>60.136865401666967</v>
      </c>
      <c r="AB7" s="1621"/>
      <c r="AC7" s="1622"/>
      <c r="AD7" s="1622"/>
      <c r="AE7" s="1622"/>
      <c r="AF7" s="1622"/>
      <c r="AG7" s="1623"/>
      <c r="AH7" s="1624"/>
      <c r="AI7" s="1641"/>
      <c r="AJ7" s="1641"/>
      <c r="AK7" s="1641"/>
      <c r="AL7" s="1642"/>
      <c r="AM7" s="1643"/>
      <c r="AN7" s="1629"/>
      <c r="AO7" s="1629"/>
      <c r="AP7" s="1630"/>
      <c r="AQ7" s="1631"/>
      <c r="AR7" s="1629"/>
      <c r="AS7" s="1629"/>
      <c r="AT7" s="1629">
        <v>0.60454063496719557</v>
      </c>
      <c r="AU7" s="1629"/>
      <c r="AV7" s="1632"/>
      <c r="AW7" s="1633">
        <f t="shared" si="1"/>
        <v>-0.29475026459682524</v>
      </c>
      <c r="AX7" s="1634"/>
      <c r="AY7" s="1648"/>
      <c r="AZ7" s="1649"/>
      <c r="BA7" s="1649"/>
      <c r="BB7" s="1650"/>
      <c r="BC7" s="1530" t="s">
        <v>1432</v>
      </c>
      <c r="BJ7" s="1646"/>
      <c r="BK7" s="1646"/>
      <c r="BL7" s="1646"/>
      <c r="BM7" s="1646"/>
      <c r="BN7" s="1646"/>
      <c r="BO7" s="1646"/>
      <c r="BP7" s="1646"/>
      <c r="BQ7" s="1646"/>
      <c r="BR7" s="1646"/>
      <c r="BS7" s="1646"/>
      <c r="BT7" s="1646"/>
      <c r="BU7" s="1646"/>
      <c r="BV7" s="1646"/>
      <c r="BW7" s="1646"/>
      <c r="BX7" s="1646"/>
      <c r="BY7" s="1646"/>
      <c r="BZ7" s="1646"/>
      <c r="CA7" s="1646"/>
      <c r="CB7" s="1646"/>
      <c r="CC7" s="1646"/>
      <c r="CD7" s="1646"/>
      <c r="CE7" s="1646"/>
      <c r="CF7" s="1646"/>
      <c r="CG7" s="1646"/>
      <c r="CH7" s="1646"/>
      <c r="CI7" s="1646"/>
      <c r="CJ7" s="1646"/>
      <c r="CK7" s="1646"/>
      <c r="CL7" s="1646"/>
      <c r="CM7" s="1646"/>
      <c r="CN7" s="1646"/>
      <c r="CO7" s="1646"/>
      <c r="CP7" s="1646"/>
      <c r="CQ7" s="1646"/>
      <c r="CR7" s="1646"/>
      <c r="CS7" s="1646"/>
      <c r="CT7" s="1646"/>
      <c r="CU7" s="1646"/>
      <c r="CV7" s="1646"/>
      <c r="CW7" s="1646"/>
      <c r="CX7" s="1646"/>
      <c r="CY7" s="1646"/>
      <c r="CZ7" s="1646"/>
      <c r="DA7" s="1646"/>
      <c r="DB7" s="1646"/>
      <c r="DC7" s="1646"/>
      <c r="DD7" s="1646"/>
      <c r="DE7" s="1646"/>
      <c r="DF7" s="1646"/>
      <c r="DG7" s="1646"/>
      <c r="DH7" s="1646"/>
      <c r="DI7" s="1646"/>
      <c r="DJ7" s="1646"/>
      <c r="DK7" s="1646"/>
      <c r="DL7" s="1646"/>
      <c r="DM7" s="1646"/>
      <c r="DN7" s="1646"/>
      <c r="DO7" s="1646"/>
      <c r="DP7" s="1646"/>
      <c r="DQ7" s="1646"/>
      <c r="DR7" s="1646"/>
      <c r="DS7" s="1646"/>
      <c r="DT7" s="1646"/>
      <c r="DU7" s="1646"/>
      <c r="DV7" s="1646"/>
      <c r="DW7" s="1646"/>
      <c r="DX7" s="1646"/>
      <c r="DY7" s="1646"/>
      <c r="DZ7" s="1646"/>
      <c r="EA7" s="1646"/>
      <c r="EB7" s="1646"/>
      <c r="EC7" s="1646"/>
      <c r="ED7" s="1646"/>
      <c r="EE7" s="1646"/>
      <c r="EF7" s="1646"/>
      <c r="EG7" s="1646"/>
      <c r="EH7" s="1646"/>
      <c r="EI7" s="1646"/>
      <c r="EJ7" s="1646"/>
      <c r="EK7" s="1646"/>
      <c r="EL7" s="1646"/>
      <c r="EM7" s="1646"/>
      <c r="EN7" s="1646"/>
      <c r="EO7" s="1646"/>
      <c r="EP7" s="1646"/>
      <c r="EQ7" s="1646"/>
      <c r="ER7" s="1646"/>
      <c r="ES7" s="1646"/>
      <c r="ET7" s="1646"/>
      <c r="EU7" s="1646"/>
      <c r="EV7" s="1646"/>
      <c r="EW7" s="1646"/>
      <c r="EX7" s="1646"/>
      <c r="EY7" s="1646"/>
      <c r="EZ7" s="1646"/>
      <c r="FA7" s="1646"/>
      <c r="FB7" s="1646"/>
      <c r="FC7" s="1646"/>
      <c r="FD7" s="1646"/>
      <c r="FE7" s="1646"/>
      <c r="FF7" s="1646"/>
      <c r="FG7" s="1646"/>
      <c r="FH7" s="1646"/>
      <c r="FI7" s="1646"/>
      <c r="FJ7" s="1646"/>
      <c r="FK7" s="1646"/>
      <c r="FL7" s="1646"/>
      <c r="FM7" s="1646"/>
      <c r="FN7" s="1646"/>
      <c r="FO7" s="1646"/>
      <c r="FP7" s="1646"/>
      <c r="FQ7" s="1646"/>
      <c r="FR7" s="1646"/>
      <c r="FS7" s="1646"/>
      <c r="FT7" s="1646"/>
      <c r="FU7" s="1646"/>
      <c r="FV7" s="1646"/>
      <c r="FW7" s="1646"/>
      <c r="FX7" s="1646"/>
      <c r="FY7" s="1646"/>
      <c r="FZ7" s="1646"/>
      <c r="GA7" s="1646"/>
      <c r="GB7" s="1646"/>
      <c r="GC7" s="1646"/>
      <c r="GD7" s="1646"/>
      <c r="GE7" s="1646"/>
      <c r="GF7" s="1646"/>
      <c r="GG7" s="1646"/>
      <c r="GH7" s="1646"/>
      <c r="GI7" s="1646"/>
      <c r="GJ7" s="1646"/>
      <c r="GK7" s="1646"/>
      <c r="GL7" s="1646"/>
      <c r="GM7" s="1646"/>
      <c r="GN7" s="1646"/>
      <c r="GO7" s="1646"/>
      <c r="GP7" s="1646"/>
      <c r="GQ7" s="1646"/>
      <c r="GR7" s="1646"/>
      <c r="GS7" s="1646"/>
      <c r="GT7" s="1646"/>
      <c r="GU7" s="1646"/>
      <c r="GV7" s="1646"/>
      <c r="GW7" s="1646"/>
      <c r="GX7" s="1646"/>
      <c r="GY7" s="1646"/>
      <c r="GZ7" s="1646"/>
      <c r="HA7" s="1646"/>
      <c r="HB7" s="1646"/>
      <c r="HC7" s="1646"/>
      <c r="HD7" s="1646"/>
      <c r="HE7" s="1646"/>
      <c r="HF7" s="1646"/>
      <c r="HG7" s="1646"/>
      <c r="HH7" s="1646"/>
      <c r="HI7" s="1646"/>
      <c r="HJ7" s="1646"/>
      <c r="HK7" s="1646"/>
      <c r="HL7" s="1646"/>
      <c r="HM7" s="1646"/>
      <c r="HN7" s="1646"/>
      <c r="HO7" s="1646"/>
      <c r="HP7" s="1646"/>
      <c r="HQ7" s="1646"/>
      <c r="HR7" s="1646"/>
      <c r="HS7" s="1646"/>
    </row>
    <row r="8" spans="1:227" s="1530" customFormat="1" ht="19.5" customHeight="1" x14ac:dyDescent="0.25">
      <c r="A8" s="1564" t="s">
        <v>393</v>
      </c>
      <c r="B8" s="1564" t="s">
        <v>394</v>
      </c>
      <c r="C8" s="1635" t="s">
        <v>401</v>
      </c>
      <c r="D8" s="1636" t="s">
        <v>404</v>
      </c>
      <c r="E8" s="1637"/>
      <c r="F8" s="1638"/>
      <c r="G8" s="1607"/>
      <c r="H8" s="1607">
        <f>K8</f>
        <v>0.13518518518518516</v>
      </c>
      <c r="I8" s="1607"/>
      <c r="J8" s="1607"/>
      <c r="K8" s="1608">
        <v>0.13518518518518516</v>
      </c>
      <c r="L8" s="1609">
        <f t="shared" si="2"/>
        <v>0</v>
      </c>
      <c r="M8" s="1610">
        <f t="shared" si="3"/>
        <v>100</v>
      </c>
      <c r="N8" s="1611">
        <f t="shared" si="0"/>
        <v>2</v>
      </c>
      <c r="O8" s="1647"/>
      <c r="P8" s="1640">
        <v>0.14603755911600194</v>
      </c>
      <c r="Q8" s="1614" t="s">
        <v>42</v>
      </c>
      <c r="R8" s="1615"/>
      <c r="S8" s="1616"/>
      <c r="T8" s="1617"/>
      <c r="U8" s="1618"/>
      <c r="V8" s="1615"/>
      <c r="W8" s="1615"/>
      <c r="X8" s="1615"/>
      <c r="Y8" s="1615"/>
      <c r="Z8" s="1619">
        <v>6380.85</v>
      </c>
      <c r="AA8" s="1620">
        <f t="shared" si="4"/>
        <v>62.703699614890887</v>
      </c>
      <c r="AB8" s="1621"/>
      <c r="AC8" s="1622"/>
      <c r="AD8" s="1622"/>
      <c r="AE8" s="1622"/>
      <c r="AF8" s="1622"/>
      <c r="AG8" s="1623"/>
      <c r="AH8" s="1624"/>
      <c r="AI8" s="1641"/>
      <c r="AJ8" s="1641"/>
      <c r="AK8" s="1641"/>
      <c r="AL8" s="1642"/>
      <c r="AM8" s="1643"/>
      <c r="AN8" s="1629"/>
      <c r="AO8" s="1629"/>
      <c r="AP8" s="1630"/>
      <c r="AQ8" s="1631"/>
      <c r="AR8" s="1629"/>
      <c r="AS8" s="1629"/>
      <c r="AT8" s="1629">
        <v>0.31277399728797955</v>
      </c>
      <c r="AU8" s="1629"/>
      <c r="AV8" s="1632"/>
      <c r="AW8" s="1633">
        <f t="shared" si="1"/>
        <v>-0.1775888121027944</v>
      </c>
      <c r="AX8" s="1634"/>
      <c r="AY8" s="1648"/>
      <c r="AZ8" s="1649"/>
      <c r="BA8" s="1649"/>
      <c r="BB8" s="1650"/>
      <c r="BC8" s="1530" t="s">
        <v>1432</v>
      </c>
      <c r="BJ8" s="1646"/>
      <c r="BK8" s="1646"/>
      <c r="BL8" s="1646"/>
      <c r="BM8" s="1646"/>
      <c r="BN8" s="1646"/>
      <c r="BO8" s="1646"/>
      <c r="BP8" s="1646"/>
      <c r="BQ8" s="1646"/>
      <c r="BR8" s="1646"/>
      <c r="BS8" s="1646"/>
      <c r="BT8" s="1646"/>
      <c r="BU8" s="1646"/>
      <c r="BV8" s="1646"/>
      <c r="BW8" s="1646"/>
      <c r="BX8" s="1646"/>
      <c r="BY8" s="1646"/>
      <c r="BZ8" s="1646"/>
      <c r="CA8" s="1646"/>
      <c r="CB8" s="1646"/>
      <c r="CC8" s="1646"/>
      <c r="CD8" s="1646"/>
      <c r="CE8" s="1646"/>
      <c r="CF8" s="1646"/>
      <c r="CG8" s="1646"/>
      <c r="CH8" s="1646"/>
      <c r="CI8" s="1646"/>
      <c r="CJ8" s="1646"/>
      <c r="CK8" s="1646"/>
      <c r="CL8" s="1646"/>
      <c r="CM8" s="1646"/>
      <c r="CN8" s="1646"/>
      <c r="CO8" s="1646"/>
      <c r="CP8" s="1646"/>
      <c r="CQ8" s="1646"/>
      <c r="CR8" s="1646"/>
      <c r="CS8" s="1646"/>
      <c r="CT8" s="1646"/>
      <c r="CU8" s="1646"/>
      <c r="CV8" s="1646"/>
      <c r="CW8" s="1646"/>
      <c r="CX8" s="1646"/>
      <c r="CY8" s="1646"/>
      <c r="CZ8" s="1646"/>
      <c r="DA8" s="1646"/>
      <c r="DB8" s="1646"/>
      <c r="DC8" s="1646"/>
      <c r="DD8" s="1646"/>
      <c r="DE8" s="1646"/>
      <c r="DF8" s="1646"/>
      <c r="DG8" s="1646"/>
      <c r="DH8" s="1646"/>
      <c r="DI8" s="1646"/>
      <c r="DJ8" s="1646"/>
      <c r="DK8" s="1646"/>
      <c r="DL8" s="1646"/>
      <c r="DM8" s="1646"/>
      <c r="DN8" s="1646"/>
      <c r="DO8" s="1646"/>
      <c r="DP8" s="1646"/>
      <c r="DQ8" s="1646"/>
      <c r="DR8" s="1646"/>
      <c r="DS8" s="1646"/>
      <c r="DT8" s="1646"/>
      <c r="DU8" s="1646"/>
      <c r="DV8" s="1646"/>
      <c r="DW8" s="1646"/>
      <c r="DX8" s="1646"/>
      <c r="DY8" s="1646"/>
      <c r="DZ8" s="1646"/>
      <c r="EA8" s="1646"/>
      <c r="EB8" s="1646"/>
      <c r="EC8" s="1646"/>
      <c r="ED8" s="1646"/>
      <c r="EE8" s="1646"/>
      <c r="EF8" s="1646"/>
      <c r="EG8" s="1646"/>
      <c r="EH8" s="1646"/>
      <c r="EI8" s="1646"/>
      <c r="EJ8" s="1646"/>
      <c r="EK8" s="1646"/>
      <c r="EL8" s="1646"/>
      <c r="EM8" s="1646"/>
      <c r="EN8" s="1646"/>
      <c r="EO8" s="1646"/>
      <c r="EP8" s="1646"/>
      <c r="EQ8" s="1646"/>
      <c r="ER8" s="1646"/>
      <c r="ES8" s="1646"/>
      <c r="ET8" s="1646"/>
      <c r="EU8" s="1646"/>
      <c r="EV8" s="1646"/>
      <c r="EW8" s="1646"/>
      <c r="EX8" s="1646"/>
      <c r="EY8" s="1646"/>
      <c r="EZ8" s="1646"/>
      <c r="FA8" s="1646"/>
      <c r="FB8" s="1646"/>
      <c r="FC8" s="1646"/>
      <c r="FD8" s="1646"/>
      <c r="FE8" s="1646"/>
      <c r="FF8" s="1646"/>
      <c r="FG8" s="1646"/>
      <c r="FH8" s="1646"/>
      <c r="FI8" s="1646"/>
      <c r="FJ8" s="1646"/>
      <c r="FK8" s="1646"/>
      <c r="FL8" s="1646"/>
      <c r="FM8" s="1646"/>
      <c r="FN8" s="1646"/>
      <c r="FO8" s="1646"/>
      <c r="FP8" s="1646"/>
      <c r="FQ8" s="1646"/>
      <c r="FR8" s="1646"/>
      <c r="FS8" s="1646"/>
      <c r="FT8" s="1646"/>
      <c r="FU8" s="1646"/>
      <c r="FV8" s="1646"/>
      <c r="FW8" s="1646"/>
      <c r="FX8" s="1646"/>
      <c r="FY8" s="1646"/>
      <c r="FZ8" s="1646"/>
      <c r="GA8" s="1646"/>
      <c r="GB8" s="1646"/>
      <c r="GC8" s="1646"/>
      <c r="GD8" s="1646"/>
      <c r="GE8" s="1646"/>
      <c r="GF8" s="1646"/>
      <c r="GG8" s="1646"/>
      <c r="GH8" s="1646"/>
      <c r="GI8" s="1646"/>
      <c r="GJ8" s="1646"/>
      <c r="GK8" s="1646"/>
      <c r="GL8" s="1646"/>
      <c r="GM8" s="1646"/>
      <c r="GN8" s="1646"/>
      <c r="GO8" s="1646"/>
      <c r="GP8" s="1646"/>
      <c r="GQ8" s="1646"/>
      <c r="GR8" s="1646"/>
      <c r="GS8" s="1646"/>
      <c r="GT8" s="1646"/>
      <c r="GU8" s="1646"/>
      <c r="GV8" s="1646"/>
      <c r="GW8" s="1646"/>
      <c r="GX8" s="1646"/>
      <c r="GY8" s="1646"/>
      <c r="GZ8" s="1646"/>
      <c r="HA8" s="1646"/>
      <c r="HB8" s="1646"/>
      <c r="HC8" s="1646"/>
      <c r="HD8" s="1646"/>
      <c r="HE8" s="1646"/>
      <c r="HF8" s="1646"/>
      <c r="HG8" s="1646"/>
      <c r="HH8" s="1646"/>
      <c r="HI8" s="1646"/>
      <c r="HJ8" s="1646"/>
      <c r="HK8" s="1646"/>
      <c r="HL8" s="1646"/>
      <c r="HM8" s="1646"/>
      <c r="HN8" s="1646"/>
      <c r="HO8" s="1646"/>
      <c r="HP8" s="1646"/>
      <c r="HQ8" s="1646"/>
      <c r="HR8" s="1646"/>
      <c r="HS8" s="1646"/>
    </row>
    <row r="9" spans="1:227" s="1530" customFormat="1" ht="19.5" customHeight="1" x14ac:dyDescent="0.25">
      <c r="A9" s="1564" t="s">
        <v>393</v>
      </c>
      <c r="B9" s="1564" t="s">
        <v>394</v>
      </c>
      <c r="C9" s="1635" t="s">
        <v>401</v>
      </c>
      <c r="D9" s="1636" t="s">
        <v>404</v>
      </c>
      <c r="E9" s="1637"/>
      <c r="F9" s="1638"/>
      <c r="G9" s="1607"/>
      <c r="H9" s="1607">
        <v>0.315</v>
      </c>
      <c r="I9" s="1607"/>
      <c r="J9" s="1607"/>
      <c r="K9" s="1608">
        <v>0.31535999999999997</v>
      </c>
      <c r="L9" s="1609">
        <f t="shared" si="2"/>
        <v>0</v>
      </c>
      <c r="M9" s="1610">
        <f t="shared" si="3"/>
        <v>99.88584474885846</v>
      </c>
      <c r="N9" s="1611">
        <f t="shared" si="0"/>
        <v>2</v>
      </c>
      <c r="O9" s="1651"/>
      <c r="P9" s="1640">
        <v>0.32505065578078407</v>
      </c>
      <c r="Q9" s="1652" t="s">
        <v>42</v>
      </c>
      <c r="R9" s="1615"/>
      <c r="S9" s="1616"/>
      <c r="T9" s="1617"/>
      <c r="U9" s="1618"/>
      <c r="V9" s="1615"/>
      <c r="W9" s="1615"/>
      <c r="X9" s="1615"/>
      <c r="Y9" s="1615"/>
      <c r="Z9" s="1619">
        <v>11431.824999999999</v>
      </c>
      <c r="AA9" s="1620">
        <f t="shared" si="4"/>
        <v>77.900924993617551</v>
      </c>
      <c r="AB9" s="1621"/>
      <c r="AC9" s="1622"/>
      <c r="AD9" s="1622"/>
      <c r="AE9" s="1622"/>
      <c r="AF9" s="1622"/>
      <c r="AG9" s="1623"/>
      <c r="AH9" s="1653"/>
      <c r="AI9" s="1654"/>
      <c r="AJ9" s="1654"/>
      <c r="AK9" s="1654"/>
      <c r="AL9" s="1655"/>
      <c r="AM9" s="1656"/>
      <c r="AN9" s="1657"/>
      <c r="AO9" s="1658"/>
      <c r="AP9" s="1659"/>
      <c r="AQ9" s="1660"/>
      <c r="AR9" s="1657"/>
      <c r="AS9" s="1629"/>
      <c r="AT9" s="1658">
        <v>0.69617291294821992</v>
      </c>
      <c r="AU9" s="1657"/>
      <c r="AV9" s="1661"/>
      <c r="AW9" s="1662">
        <f t="shared" si="1"/>
        <v>-0.38081291294821995</v>
      </c>
      <c r="AX9" s="1663"/>
      <c r="AY9" s="1648"/>
      <c r="AZ9" s="1649"/>
      <c r="BA9" s="1649"/>
      <c r="BB9" s="1650"/>
      <c r="BC9" s="1530" t="s">
        <v>1432</v>
      </c>
      <c r="BJ9" s="1646"/>
      <c r="BK9" s="1646"/>
      <c r="BL9" s="1646"/>
      <c r="BM9" s="1646"/>
      <c r="BN9" s="1646"/>
      <c r="BO9" s="1646"/>
      <c r="BP9" s="1646"/>
      <c r="BQ9" s="1646"/>
      <c r="BR9" s="1646"/>
      <c r="BS9" s="1646"/>
      <c r="BT9" s="1646"/>
      <c r="BU9" s="1646"/>
      <c r="BV9" s="1646"/>
      <c r="BW9" s="1646"/>
      <c r="BX9" s="1646"/>
      <c r="BY9" s="1646"/>
      <c r="BZ9" s="1646"/>
      <c r="CA9" s="1646"/>
      <c r="CB9" s="1646"/>
      <c r="CC9" s="1646"/>
      <c r="CD9" s="1646"/>
      <c r="CE9" s="1646"/>
      <c r="CF9" s="1646"/>
      <c r="CG9" s="1646"/>
      <c r="CH9" s="1646"/>
      <c r="CI9" s="1646"/>
      <c r="CJ9" s="1646"/>
      <c r="CK9" s="1646"/>
      <c r="CL9" s="1646"/>
      <c r="CM9" s="1646"/>
      <c r="CN9" s="1646"/>
      <c r="CO9" s="1646"/>
      <c r="CP9" s="1646"/>
      <c r="CQ9" s="1646"/>
      <c r="CR9" s="1646"/>
      <c r="CS9" s="1646"/>
      <c r="CT9" s="1646"/>
      <c r="CU9" s="1646"/>
      <c r="CV9" s="1646"/>
      <c r="CW9" s="1646"/>
      <c r="CX9" s="1646"/>
      <c r="CY9" s="1646"/>
      <c r="CZ9" s="1646"/>
      <c r="DA9" s="1646"/>
      <c r="DB9" s="1646"/>
      <c r="DC9" s="1646"/>
      <c r="DD9" s="1646"/>
      <c r="DE9" s="1646"/>
      <c r="DF9" s="1646"/>
      <c r="DG9" s="1646"/>
      <c r="DH9" s="1646"/>
      <c r="DI9" s="1646"/>
      <c r="DJ9" s="1646"/>
      <c r="DK9" s="1646"/>
      <c r="DL9" s="1646"/>
      <c r="DM9" s="1646"/>
      <c r="DN9" s="1646"/>
      <c r="DO9" s="1646"/>
      <c r="DP9" s="1646"/>
      <c r="DQ9" s="1646"/>
      <c r="DR9" s="1646"/>
      <c r="DS9" s="1646"/>
      <c r="DT9" s="1646"/>
      <c r="DU9" s="1646"/>
      <c r="DV9" s="1646"/>
      <c r="DW9" s="1646"/>
      <c r="DX9" s="1646"/>
      <c r="DY9" s="1646"/>
      <c r="DZ9" s="1646"/>
      <c r="EA9" s="1646"/>
      <c r="EB9" s="1646"/>
      <c r="EC9" s="1646"/>
      <c r="ED9" s="1646"/>
      <c r="EE9" s="1646"/>
      <c r="EF9" s="1646"/>
      <c r="EG9" s="1646"/>
      <c r="EH9" s="1646"/>
      <c r="EI9" s="1646"/>
      <c r="EJ9" s="1646"/>
      <c r="EK9" s="1646"/>
      <c r="EL9" s="1646"/>
      <c r="EM9" s="1646"/>
      <c r="EN9" s="1646"/>
      <c r="EO9" s="1646"/>
      <c r="EP9" s="1646"/>
      <c r="EQ9" s="1646"/>
      <c r="ER9" s="1646"/>
      <c r="ES9" s="1646"/>
      <c r="ET9" s="1646"/>
      <c r="EU9" s="1646"/>
      <c r="EV9" s="1646"/>
      <c r="EW9" s="1646"/>
      <c r="EX9" s="1646"/>
      <c r="EY9" s="1646"/>
      <c r="EZ9" s="1646"/>
      <c r="FA9" s="1646"/>
      <c r="FB9" s="1646"/>
      <c r="FC9" s="1646"/>
      <c r="FD9" s="1646"/>
      <c r="FE9" s="1646"/>
      <c r="FF9" s="1646"/>
      <c r="FG9" s="1646"/>
      <c r="FH9" s="1646"/>
      <c r="FI9" s="1646"/>
      <c r="FJ9" s="1646"/>
      <c r="FK9" s="1646"/>
      <c r="FL9" s="1646"/>
      <c r="FM9" s="1646"/>
      <c r="FN9" s="1646"/>
      <c r="FO9" s="1646"/>
      <c r="FP9" s="1646"/>
      <c r="FQ9" s="1646"/>
      <c r="FR9" s="1646"/>
      <c r="FS9" s="1646"/>
      <c r="FT9" s="1646"/>
      <c r="FU9" s="1646"/>
      <c r="FV9" s="1646"/>
      <c r="FW9" s="1646"/>
      <c r="FX9" s="1646"/>
      <c r="FY9" s="1646"/>
      <c r="FZ9" s="1646"/>
      <c r="GA9" s="1646"/>
      <c r="GB9" s="1646"/>
      <c r="GC9" s="1646"/>
      <c r="GD9" s="1646"/>
      <c r="GE9" s="1646"/>
      <c r="GF9" s="1646"/>
      <c r="GG9" s="1646"/>
      <c r="GH9" s="1646"/>
      <c r="GI9" s="1646"/>
      <c r="GJ9" s="1646"/>
      <c r="GK9" s="1646"/>
      <c r="GL9" s="1646"/>
      <c r="GM9" s="1646"/>
      <c r="GN9" s="1646"/>
      <c r="GO9" s="1646"/>
      <c r="GP9" s="1646"/>
      <c r="GQ9" s="1646"/>
      <c r="GR9" s="1646"/>
      <c r="GS9" s="1646"/>
      <c r="GT9" s="1646"/>
      <c r="GU9" s="1646"/>
      <c r="GV9" s="1646"/>
      <c r="GW9" s="1646"/>
      <c r="GX9" s="1646"/>
      <c r="GY9" s="1646"/>
      <c r="GZ9" s="1646"/>
      <c r="HA9" s="1646"/>
      <c r="HB9" s="1646"/>
      <c r="HC9" s="1646"/>
      <c r="HD9" s="1646"/>
      <c r="HE9" s="1646"/>
      <c r="HF9" s="1646"/>
      <c r="HG9" s="1646"/>
      <c r="HH9" s="1646"/>
      <c r="HI9" s="1646"/>
      <c r="HJ9" s="1646"/>
      <c r="HK9" s="1646"/>
      <c r="HL9" s="1646"/>
      <c r="HM9" s="1646"/>
      <c r="HN9" s="1646"/>
      <c r="HO9" s="1646"/>
      <c r="HP9" s="1646"/>
      <c r="HQ9" s="1646"/>
      <c r="HR9" s="1646"/>
      <c r="HS9" s="1646"/>
    </row>
    <row r="10" spans="1:227" s="1530" customFormat="1" ht="19.5" customHeight="1" x14ac:dyDescent="0.25">
      <c r="A10" s="1564" t="s">
        <v>393</v>
      </c>
      <c r="B10" s="1564" t="s">
        <v>394</v>
      </c>
      <c r="C10" s="1635" t="s">
        <v>401</v>
      </c>
      <c r="D10" s="1664" t="s">
        <v>403</v>
      </c>
      <c r="E10" s="1637"/>
      <c r="F10" s="1638"/>
      <c r="G10" s="1607"/>
      <c r="H10" s="1607">
        <v>3.323</v>
      </c>
      <c r="I10" s="1607"/>
      <c r="J10" s="1607"/>
      <c r="K10" s="1608">
        <v>3.3228518518518517</v>
      </c>
      <c r="L10" s="1609">
        <f t="shared" si="2"/>
        <v>0</v>
      </c>
      <c r="M10" s="1610">
        <f t="shared" si="3"/>
        <v>100.0044584638363</v>
      </c>
      <c r="N10" s="1611">
        <f t="shared" si="0"/>
        <v>3</v>
      </c>
      <c r="O10" s="1665"/>
      <c r="P10" s="1640">
        <v>3.2544253300000001</v>
      </c>
      <c r="Q10" s="1652" t="s">
        <v>42</v>
      </c>
      <c r="R10" s="1615"/>
      <c r="S10" s="1616"/>
      <c r="T10" s="1617"/>
      <c r="U10" s="1618"/>
      <c r="V10" s="1615"/>
      <c r="W10" s="1615"/>
      <c r="X10" s="1615"/>
      <c r="Y10" s="1615"/>
      <c r="Z10" s="1619">
        <v>112737.34000000001</v>
      </c>
      <c r="AA10" s="1620">
        <f t="shared" si="4"/>
        <v>79.088559130647539</v>
      </c>
      <c r="AB10" s="1621"/>
      <c r="AC10" s="1622"/>
      <c r="AD10" s="1622"/>
      <c r="AE10" s="1622"/>
      <c r="AF10" s="1622"/>
      <c r="AG10" s="1623"/>
      <c r="AH10" s="1666"/>
      <c r="AI10" s="1667"/>
      <c r="AJ10" s="1667"/>
      <c r="AK10" s="1667"/>
      <c r="AL10" s="1668"/>
      <c r="AM10" s="1669"/>
      <c r="AN10" s="1670"/>
      <c r="AO10" s="1670"/>
      <c r="AP10" s="1671"/>
      <c r="AQ10" s="1672"/>
      <c r="AR10" s="1670"/>
      <c r="AS10" s="1629"/>
      <c r="AT10" s="1670">
        <v>7.2495914501946634</v>
      </c>
      <c r="AU10" s="1670"/>
      <c r="AV10" s="1673"/>
      <c r="AW10" s="1674">
        <f t="shared" si="1"/>
        <v>-3.9267395983428117</v>
      </c>
      <c r="AX10" s="1675"/>
      <c r="AY10" s="1648"/>
      <c r="AZ10" s="1649"/>
      <c r="BA10" s="1649"/>
      <c r="BB10" s="1650"/>
      <c r="BC10" s="1530" t="s">
        <v>1432</v>
      </c>
      <c r="BJ10" s="1646"/>
      <c r="BK10" s="1646"/>
      <c r="BL10" s="1646"/>
      <c r="BM10" s="1646"/>
      <c r="BN10" s="1646"/>
      <c r="BO10" s="1646"/>
      <c r="BP10" s="1646"/>
      <c r="BQ10" s="1646"/>
      <c r="BR10" s="1646"/>
      <c r="BS10" s="1646"/>
      <c r="BT10" s="1646"/>
      <c r="BU10" s="1646"/>
      <c r="BV10" s="1646"/>
      <c r="BW10" s="1646"/>
      <c r="BX10" s="1646"/>
      <c r="BY10" s="1646"/>
      <c r="BZ10" s="1646"/>
      <c r="CA10" s="1646"/>
      <c r="CB10" s="1646"/>
      <c r="CC10" s="1646"/>
      <c r="CD10" s="1646"/>
      <c r="CE10" s="1646"/>
      <c r="CF10" s="1646"/>
      <c r="CG10" s="1646"/>
      <c r="CH10" s="1646"/>
      <c r="CI10" s="1646"/>
      <c r="CJ10" s="1646"/>
      <c r="CK10" s="1646"/>
      <c r="CL10" s="1646"/>
      <c r="CM10" s="1646"/>
      <c r="CN10" s="1646"/>
      <c r="CO10" s="1646"/>
      <c r="CP10" s="1646"/>
      <c r="CQ10" s="1646"/>
      <c r="CR10" s="1646"/>
      <c r="CS10" s="1646"/>
      <c r="CT10" s="1646"/>
      <c r="CU10" s="1646"/>
      <c r="CV10" s="1646"/>
      <c r="CW10" s="1646"/>
      <c r="CX10" s="1646"/>
      <c r="CY10" s="1646"/>
      <c r="CZ10" s="1646"/>
      <c r="DA10" s="1646"/>
      <c r="DB10" s="1646"/>
      <c r="DC10" s="1646"/>
      <c r="DD10" s="1646"/>
      <c r="DE10" s="1646"/>
      <c r="DF10" s="1646"/>
      <c r="DG10" s="1646"/>
      <c r="DH10" s="1646"/>
      <c r="DI10" s="1646"/>
      <c r="DJ10" s="1646"/>
      <c r="DK10" s="1646"/>
      <c r="DL10" s="1646"/>
      <c r="DM10" s="1646"/>
      <c r="DN10" s="1646"/>
      <c r="DO10" s="1646"/>
      <c r="DP10" s="1646"/>
      <c r="DQ10" s="1646"/>
      <c r="DR10" s="1646"/>
      <c r="DS10" s="1646"/>
      <c r="DT10" s="1646"/>
      <c r="DU10" s="1646"/>
      <c r="DV10" s="1646"/>
      <c r="DW10" s="1646"/>
      <c r="DX10" s="1646"/>
      <c r="DY10" s="1646"/>
      <c r="DZ10" s="1646"/>
      <c r="EA10" s="1646"/>
      <c r="EB10" s="1646"/>
      <c r="EC10" s="1646"/>
      <c r="ED10" s="1646"/>
      <c r="EE10" s="1646"/>
      <c r="EF10" s="1646"/>
      <c r="EG10" s="1646"/>
      <c r="EH10" s="1646"/>
      <c r="EI10" s="1646"/>
      <c r="EJ10" s="1646"/>
      <c r="EK10" s="1646"/>
      <c r="EL10" s="1646"/>
      <c r="EM10" s="1646"/>
      <c r="EN10" s="1646"/>
      <c r="EO10" s="1646"/>
      <c r="EP10" s="1646"/>
      <c r="EQ10" s="1646"/>
      <c r="ER10" s="1646"/>
      <c r="ES10" s="1646"/>
      <c r="ET10" s="1646"/>
      <c r="EU10" s="1646"/>
      <c r="EV10" s="1646"/>
      <c r="EW10" s="1646"/>
      <c r="EX10" s="1646"/>
      <c r="EY10" s="1646"/>
      <c r="EZ10" s="1646"/>
      <c r="FA10" s="1646"/>
      <c r="FB10" s="1646"/>
      <c r="FC10" s="1646"/>
      <c r="FD10" s="1646"/>
      <c r="FE10" s="1646"/>
      <c r="FF10" s="1646"/>
      <c r="FG10" s="1646"/>
      <c r="FH10" s="1646"/>
      <c r="FI10" s="1646"/>
      <c r="FJ10" s="1646"/>
      <c r="FK10" s="1646"/>
      <c r="FL10" s="1646"/>
      <c r="FM10" s="1646"/>
      <c r="FN10" s="1646"/>
      <c r="FO10" s="1646"/>
      <c r="FP10" s="1646"/>
      <c r="FQ10" s="1646"/>
      <c r="FR10" s="1646"/>
      <c r="FS10" s="1646"/>
      <c r="FT10" s="1646"/>
      <c r="FU10" s="1646"/>
      <c r="FV10" s="1646"/>
      <c r="FW10" s="1646"/>
      <c r="FX10" s="1646"/>
      <c r="FY10" s="1646"/>
      <c r="FZ10" s="1646"/>
      <c r="GA10" s="1646"/>
      <c r="GB10" s="1646"/>
      <c r="GC10" s="1646"/>
      <c r="GD10" s="1646"/>
      <c r="GE10" s="1646"/>
      <c r="GF10" s="1646"/>
      <c r="GG10" s="1646"/>
      <c r="GH10" s="1646"/>
      <c r="GI10" s="1646"/>
      <c r="GJ10" s="1646"/>
      <c r="GK10" s="1646"/>
      <c r="GL10" s="1646"/>
      <c r="GM10" s="1646"/>
      <c r="GN10" s="1646"/>
      <c r="GO10" s="1646"/>
      <c r="GP10" s="1646"/>
      <c r="GQ10" s="1646"/>
      <c r="GR10" s="1646"/>
      <c r="GS10" s="1646"/>
      <c r="GT10" s="1646"/>
      <c r="GU10" s="1646"/>
      <c r="GV10" s="1646"/>
      <c r="GW10" s="1646"/>
      <c r="GX10" s="1646"/>
      <c r="GY10" s="1646"/>
      <c r="GZ10" s="1646"/>
      <c r="HA10" s="1646"/>
      <c r="HB10" s="1646"/>
      <c r="HC10" s="1646"/>
      <c r="HD10" s="1646"/>
      <c r="HE10" s="1646"/>
      <c r="HF10" s="1646"/>
      <c r="HG10" s="1646"/>
      <c r="HH10" s="1646"/>
      <c r="HI10" s="1646"/>
      <c r="HJ10" s="1646"/>
      <c r="HK10" s="1646"/>
      <c r="HL10" s="1646"/>
      <c r="HM10" s="1646"/>
      <c r="HN10" s="1646"/>
      <c r="HO10" s="1646"/>
      <c r="HP10" s="1646"/>
      <c r="HQ10" s="1646"/>
      <c r="HR10" s="1646"/>
      <c r="HS10" s="1646"/>
    </row>
    <row r="11" spans="1:227" s="1530" customFormat="1" ht="19.5" customHeight="1" x14ac:dyDescent="0.25">
      <c r="A11" s="1564" t="s">
        <v>393</v>
      </c>
      <c r="B11" s="1564" t="s">
        <v>394</v>
      </c>
      <c r="C11" s="1635" t="s">
        <v>401</v>
      </c>
      <c r="D11" s="1676" t="s">
        <v>406</v>
      </c>
      <c r="E11" s="1637"/>
      <c r="F11" s="1638"/>
      <c r="G11" s="1607"/>
      <c r="H11" s="1607">
        <f>K11</f>
        <v>0.13518518518518516</v>
      </c>
      <c r="I11" s="1607"/>
      <c r="J11" s="1607"/>
      <c r="K11" s="1608">
        <v>0.13518518518518516</v>
      </c>
      <c r="L11" s="1609">
        <f t="shared" si="2"/>
        <v>0</v>
      </c>
      <c r="M11" s="1610">
        <f t="shared" si="3"/>
        <v>100</v>
      </c>
      <c r="N11" s="1611">
        <f t="shared" si="0"/>
        <v>3</v>
      </c>
      <c r="O11" s="1651"/>
      <c r="P11" s="1640">
        <v>7.5921212216405548E-2</v>
      </c>
      <c r="Q11" s="1652" t="s">
        <v>42</v>
      </c>
      <c r="R11" s="1615"/>
      <c r="S11" s="1616"/>
      <c r="T11" s="1617"/>
      <c r="U11" s="1618"/>
      <c r="V11" s="1615"/>
      <c r="W11" s="1615"/>
      <c r="X11" s="1615"/>
      <c r="Y11" s="1615"/>
      <c r="Z11" s="1619">
        <v>3111.8999999999996</v>
      </c>
      <c r="AA11" s="1620">
        <f t="shared" si="4"/>
        <v>66.841261332574035</v>
      </c>
      <c r="AB11" s="1621"/>
      <c r="AC11" s="1622"/>
      <c r="AD11" s="1622"/>
      <c r="AE11" s="1622"/>
      <c r="AF11" s="1622"/>
      <c r="AG11" s="1623"/>
      <c r="AH11" s="1624"/>
      <c r="AI11" s="1641"/>
      <c r="AJ11" s="1641"/>
      <c r="AK11" s="1641"/>
      <c r="AL11" s="1642"/>
      <c r="AM11" s="1643"/>
      <c r="AN11" s="1629"/>
      <c r="AO11" s="1629"/>
      <c r="AP11" s="1630"/>
      <c r="AQ11" s="1631"/>
      <c r="AR11" s="1629"/>
      <c r="AS11" s="1629"/>
      <c r="AT11" s="1629">
        <v>0.16268145737424428</v>
      </c>
      <c r="AU11" s="1629"/>
      <c r="AV11" s="1632"/>
      <c r="AW11" s="1633">
        <f t="shared" si="1"/>
        <v>-2.7496272189059118E-2</v>
      </c>
      <c r="AX11" s="1634"/>
      <c r="AY11" s="1648"/>
      <c r="AZ11" s="1649"/>
      <c r="BA11" s="1649"/>
      <c r="BB11" s="1650"/>
      <c r="BC11" s="1530" t="s">
        <v>1432</v>
      </c>
      <c r="BJ11" s="1646"/>
      <c r="BK11" s="1646"/>
      <c r="BL11" s="1646"/>
      <c r="BM11" s="1646"/>
      <c r="BN11" s="1646"/>
      <c r="BO11" s="1646"/>
      <c r="BP11" s="1646"/>
      <c r="BQ11" s="1646"/>
      <c r="BR11" s="1646"/>
      <c r="BS11" s="1646"/>
      <c r="BT11" s="1646"/>
      <c r="BU11" s="1646"/>
      <c r="BV11" s="1646"/>
      <c r="BW11" s="1646"/>
      <c r="BX11" s="1646"/>
      <c r="BY11" s="1646"/>
      <c r="BZ11" s="1646"/>
      <c r="CA11" s="1646"/>
      <c r="CB11" s="1646"/>
      <c r="CC11" s="1646"/>
      <c r="CD11" s="1646"/>
      <c r="CE11" s="1646"/>
      <c r="CF11" s="1646"/>
      <c r="CG11" s="1646"/>
      <c r="CH11" s="1646"/>
      <c r="CI11" s="1646"/>
      <c r="CJ11" s="1646"/>
      <c r="CK11" s="1646"/>
      <c r="CL11" s="1646"/>
      <c r="CM11" s="1646"/>
      <c r="CN11" s="1646"/>
      <c r="CO11" s="1646"/>
      <c r="CP11" s="1646"/>
      <c r="CQ11" s="1646"/>
      <c r="CR11" s="1646"/>
      <c r="CS11" s="1646"/>
      <c r="CT11" s="1646"/>
      <c r="CU11" s="1646"/>
      <c r="CV11" s="1646"/>
      <c r="CW11" s="1646"/>
      <c r="CX11" s="1646"/>
      <c r="CY11" s="1646"/>
      <c r="CZ11" s="1646"/>
      <c r="DA11" s="1646"/>
      <c r="DB11" s="1646"/>
      <c r="DC11" s="1646"/>
      <c r="DD11" s="1646"/>
      <c r="DE11" s="1646"/>
      <c r="DF11" s="1646"/>
      <c r="DG11" s="1646"/>
      <c r="DH11" s="1646"/>
      <c r="DI11" s="1646"/>
      <c r="DJ11" s="1646"/>
      <c r="DK11" s="1646"/>
      <c r="DL11" s="1646"/>
      <c r="DM11" s="1646"/>
      <c r="DN11" s="1646"/>
      <c r="DO11" s="1646"/>
      <c r="DP11" s="1646"/>
      <c r="DQ11" s="1646"/>
      <c r="DR11" s="1646"/>
      <c r="DS11" s="1646"/>
      <c r="DT11" s="1646"/>
      <c r="DU11" s="1646"/>
      <c r="DV11" s="1646"/>
      <c r="DW11" s="1646"/>
      <c r="DX11" s="1646"/>
      <c r="DY11" s="1646"/>
      <c r="DZ11" s="1646"/>
      <c r="EA11" s="1646"/>
      <c r="EB11" s="1646"/>
      <c r="EC11" s="1646"/>
      <c r="ED11" s="1646"/>
      <c r="EE11" s="1646"/>
      <c r="EF11" s="1646"/>
      <c r="EG11" s="1646"/>
      <c r="EH11" s="1646"/>
      <c r="EI11" s="1646"/>
      <c r="EJ11" s="1646"/>
      <c r="EK11" s="1646"/>
      <c r="EL11" s="1646"/>
      <c r="EM11" s="1646"/>
      <c r="EN11" s="1646"/>
      <c r="EO11" s="1646"/>
      <c r="EP11" s="1646"/>
      <c r="EQ11" s="1646"/>
      <c r="ER11" s="1646"/>
      <c r="ES11" s="1646"/>
      <c r="ET11" s="1646"/>
      <c r="EU11" s="1646"/>
      <c r="EV11" s="1646"/>
      <c r="EW11" s="1646"/>
      <c r="EX11" s="1646"/>
      <c r="EY11" s="1646"/>
      <c r="EZ11" s="1646"/>
      <c r="FA11" s="1646"/>
      <c r="FB11" s="1646"/>
      <c r="FC11" s="1646"/>
      <c r="FD11" s="1646"/>
      <c r="FE11" s="1646"/>
      <c r="FF11" s="1646"/>
      <c r="FG11" s="1646"/>
      <c r="FH11" s="1646"/>
      <c r="FI11" s="1646"/>
      <c r="FJ11" s="1646"/>
      <c r="FK11" s="1646"/>
      <c r="FL11" s="1646"/>
      <c r="FM11" s="1646"/>
      <c r="FN11" s="1646"/>
      <c r="FO11" s="1646"/>
      <c r="FP11" s="1646"/>
      <c r="FQ11" s="1646"/>
      <c r="FR11" s="1646"/>
      <c r="FS11" s="1646"/>
      <c r="FT11" s="1646"/>
      <c r="FU11" s="1646"/>
      <c r="FV11" s="1646"/>
      <c r="FW11" s="1646"/>
      <c r="FX11" s="1646"/>
      <c r="FY11" s="1646"/>
      <c r="FZ11" s="1646"/>
      <c r="GA11" s="1646"/>
      <c r="GB11" s="1646"/>
      <c r="GC11" s="1646"/>
      <c r="GD11" s="1646"/>
      <c r="GE11" s="1646"/>
      <c r="GF11" s="1646"/>
      <c r="GG11" s="1646"/>
      <c r="GH11" s="1646"/>
      <c r="GI11" s="1646"/>
      <c r="GJ11" s="1646"/>
      <c r="GK11" s="1646"/>
      <c r="GL11" s="1646"/>
      <c r="GM11" s="1646"/>
      <c r="GN11" s="1646"/>
      <c r="GO11" s="1646"/>
      <c r="GP11" s="1646"/>
      <c r="GQ11" s="1646"/>
      <c r="GR11" s="1646"/>
      <c r="GS11" s="1646"/>
      <c r="GT11" s="1646"/>
      <c r="GU11" s="1646"/>
      <c r="GV11" s="1646"/>
      <c r="GW11" s="1646"/>
      <c r="GX11" s="1646"/>
      <c r="GY11" s="1646"/>
      <c r="GZ11" s="1646"/>
      <c r="HA11" s="1646"/>
      <c r="HB11" s="1646"/>
      <c r="HC11" s="1646"/>
      <c r="HD11" s="1646"/>
      <c r="HE11" s="1646"/>
      <c r="HF11" s="1646"/>
      <c r="HG11" s="1646"/>
      <c r="HH11" s="1646"/>
      <c r="HI11" s="1646"/>
      <c r="HJ11" s="1646"/>
      <c r="HK11" s="1646"/>
      <c r="HL11" s="1646"/>
      <c r="HM11" s="1646"/>
      <c r="HN11" s="1646"/>
      <c r="HO11" s="1646"/>
      <c r="HP11" s="1646"/>
      <c r="HQ11" s="1646"/>
      <c r="HR11" s="1646"/>
      <c r="HS11" s="1646"/>
    </row>
    <row r="12" spans="1:227" s="1530" customFormat="1" ht="19.5" customHeight="1" x14ac:dyDescent="0.25">
      <c r="A12" s="1564" t="s">
        <v>393</v>
      </c>
      <c r="B12" s="1564" t="s">
        <v>394</v>
      </c>
      <c r="C12" s="1635" t="s">
        <v>401</v>
      </c>
      <c r="D12" s="1676" t="s">
        <v>406</v>
      </c>
      <c r="E12" s="1637"/>
      <c r="F12" s="1638"/>
      <c r="G12" s="1607"/>
      <c r="H12" s="1607">
        <f>K12</f>
        <v>4.3259259259259254E-2</v>
      </c>
      <c r="I12" s="1607"/>
      <c r="J12" s="1607"/>
      <c r="K12" s="1608">
        <v>4.3259259259259254E-2</v>
      </c>
      <c r="L12" s="1609">
        <f t="shared" si="2"/>
        <v>0</v>
      </c>
      <c r="M12" s="1610">
        <f t="shared" si="3"/>
        <v>100</v>
      </c>
      <c r="N12" s="1611">
        <f t="shared" si="0"/>
        <v>3</v>
      </c>
      <c r="O12" s="1651"/>
      <c r="P12" s="1640">
        <v>2.9475031720176594E-2</v>
      </c>
      <c r="Q12" s="1652" t="s">
        <v>42</v>
      </c>
      <c r="R12" s="1615"/>
      <c r="S12" s="1616"/>
      <c r="T12" s="1617"/>
      <c r="U12" s="1618"/>
      <c r="V12" s="1615"/>
      <c r="W12" s="1615"/>
      <c r="X12" s="1615"/>
      <c r="Y12" s="1615"/>
      <c r="Z12" s="1619">
        <v>1212.5749999999998</v>
      </c>
      <c r="AA12" s="1620">
        <f t="shared" si="4"/>
        <v>66.596714893617019</v>
      </c>
      <c r="AB12" s="1621"/>
      <c r="AC12" s="1622"/>
      <c r="AD12" s="1622"/>
      <c r="AE12" s="1622"/>
      <c r="AF12" s="1622"/>
      <c r="AG12" s="1623"/>
      <c r="AH12" s="1624"/>
      <c r="AI12" s="1641"/>
      <c r="AJ12" s="1641"/>
      <c r="AK12" s="1641"/>
      <c r="AL12" s="1642"/>
      <c r="AM12" s="1643"/>
      <c r="AN12" s="1629"/>
      <c r="AO12" s="1629"/>
      <c r="AP12" s="1630"/>
      <c r="AQ12" s="1631"/>
      <c r="AR12" s="1629"/>
      <c r="AS12" s="1629"/>
      <c r="AT12" s="1629">
        <v>6.4180436296036356E-2</v>
      </c>
      <c r="AU12" s="1629"/>
      <c r="AV12" s="1632"/>
      <c r="AW12" s="1633">
        <f t="shared" si="1"/>
        <v>-2.0921177036777101E-2</v>
      </c>
      <c r="AX12" s="1634"/>
      <c r="AY12" s="1648"/>
      <c r="AZ12" s="1649"/>
      <c r="BA12" s="1649"/>
      <c r="BB12" s="1650"/>
      <c r="BC12" s="1530" t="s">
        <v>1432</v>
      </c>
      <c r="BJ12" s="1646"/>
      <c r="BK12" s="1646"/>
      <c r="BL12" s="1646"/>
      <c r="BM12" s="1646"/>
      <c r="BN12" s="1646"/>
      <c r="BO12" s="1646"/>
      <c r="BP12" s="1646"/>
      <c r="BQ12" s="1646"/>
      <c r="BR12" s="1646"/>
      <c r="BS12" s="1646"/>
      <c r="BT12" s="1646"/>
      <c r="BU12" s="1646"/>
      <c r="BV12" s="1646"/>
      <c r="BW12" s="1646"/>
      <c r="BX12" s="1646"/>
      <c r="BY12" s="1646"/>
      <c r="BZ12" s="1646"/>
      <c r="CA12" s="1646"/>
      <c r="CB12" s="1646"/>
      <c r="CC12" s="1646"/>
      <c r="CD12" s="1646"/>
      <c r="CE12" s="1646"/>
      <c r="CF12" s="1646"/>
      <c r="CG12" s="1646"/>
      <c r="CH12" s="1646"/>
      <c r="CI12" s="1646"/>
      <c r="CJ12" s="1646"/>
      <c r="CK12" s="1646"/>
      <c r="CL12" s="1646"/>
      <c r="CM12" s="1646"/>
      <c r="CN12" s="1646"/>
      <c r="CO12" s="1646"/>
      <c r="CP12" s="1646"/>
      <c r="CQ12" s="1646"/>
      <c r="CR12" s="1646"/>
      <c r="CS12" s="1646"/>
      <c r="CT12" s="1646"/>
      <c r="CU12" s="1646"/>
      <c r="CV12" s="1646"/>
      <c r="CW12" s="1646"/>
      <c r="CX12" s="1646"/>
      <c r="CY12" s="1646"/>
      <c r="CZ12" s="1646"/>
      <c r="DA12" s="1646"/>
      <c r="DB12" s="1646"/>
      <c r="DC12" s="1646"/>
      <c r="DD12" s="1646"/>
      <c r="DE12" s="1646"/>
      <c r="DF12" s="1646"/>
      <c r="DG12" s="1646"/>
      <c r="DH12" s="1646"/>
      <c r="DI12" s="1646"/>
      <c r="DJ12" s="1646"/>
      <c r="DK12" s="1646"/>
      <c r="DL12" s="1646"/>
      <c r="DM12" s="1646"/>
      <c r="DN12" s="1646"/>
      <c r="DO12" s="1646"/>
      <c r="DP12" s="1646"/>
      <c r="DQ12" s="1646"/>
      <c r="DR12" s="1646"/>
      <c r="DS12" s="1646"/>
      <c r="DT12" s="1646"/>
      <c r="DU12" s="1646"/>
      <c r="DV12" s="1646"/>
      <c r="DW12" s="1646"/>
      <c r="DX12" s="1646"/>
      <c r="DY12" s="1646"/>
      <c r="DZ12" s="1646"/>
      <c r="EA12" s="1646"/>
      <c r="EB12" s="1646"/>
      <c r="EC12" s="1646"/>
      <c r="ED12" s="1646"/>
      <c r="EE12" s="1646"/>
      <c r="EF12" s="1646"/>
      <c r="EG12" s="1646"/>
      <c r="EH12" s="1646"/>
      <c r="EI12" s="1646"/>
      <c r="EJ12" s="1646"/>
      <c r="EK12" s="1646"/>
      <c r="EL12" s="1646"/>
      <c r="EM12" s="1646"/>
      <c r="EN12" s="1646"/>
      <c r="EO12" s="1646"/>
      <c r="EP12" s="1646"/>
      <c r="EQ12" s="1646"/>
      <c r="ER12" s="1646"/>
      <c r="ES12" s="1646"/>
      <c r="ET12" s="1646"/>
      <c r="EU12" s="1646"/>
      <c r="EV12" s="1646"/>
      <c r="EW12" s="1646"/>
      <c r="EX12" s="1646"/>
      <c r="EY12" s="1646"/>
      <c r="EZ12" s="1646"/>
      <c r="FA12" s="1646"/>
      <c r="FB12" s="1646"/>
      <c r="FC12" s="1646"/>
      <c r="FD12" s="1646"/>
      <c r="FE12" s="1646"/>
      <c r="FF12" s="1646"/>
      <c r="FG12" s="1646"/>
      <c r="FH12" s="1646"/>
      <c r="FI12" s="1646"/>
      <c r="FJ12" s="1646"/>
      <c r="FK12" s="1646"/>
      <c r="FL12" s="1646"/>
      <c r="FM12" s="1646"/>
      <c r="FN12" s="1646"/>
      <c r="FO12" s="1646"/>
      <c r="FP12" s="1646"/>
      <c r="FQ12" s="1646"/>
      <c r="FR12" s="1646"/>
      <c r="FS12" s="1646"/>
      <c r="FT12" s="1646"/>
      <c r="FU12" s="1646"/>
      <c r="FV12" s="1646"/>
      <c r="FW12" s="1646"/>
      <c r="FX12" s="1646"/>
      <c r="FY12" s="1646"/>
      <c r="FZ12" s="1646"/>
      <c r="GA12" s="1646"/>
      <c r="GB12" s="1646"/>
      <c r="GC12" s="1646"/>
      <c r="GD12" s="1646"/>
      <c r="GE12" s="1646"/>
      <c r="GF12" s="1646"/>
      <c r="GG12" s="1646"/>
      <c r="GH12" s="1646"/>
      <c r="GI12" s="1646"/>
      <c r="GJ12" s="1646"/>
      <c r="GK12" s="1646"/>
      <c r="GL12" s="1646"/>
      <c r="GM12" s="1646"/>
      <c r="GN12" s="1646"/>
      <c r="GO12" s="1646"/>
      <c r="GP12" s="1646"/>
      <c r="GQ12" s="1646"/>
      <c r="GR12" s="1646"/>
      <c r="GS12" s="1646"/>
      <c r="GT12" s="1646"/>
      <c r="GU12" s="1646"/>
      <c r="GV12" s="1646"/>
      <c r="GW12" s="1646"/>
      <c r="GX12" s="1646"/>
      <c r="GY12" s="1646"/>
      <c r="GZ12" s="1646"/>
      <c r="HA12" s="1646"/>
      <c r="HB12" s="1646"/>
      <c r="HC12" s="1646"/>
      <c r="HD12" s="1646"/>
      <c r="HE12" s="1646"/>
      <c r="HF12" s="1646"/>
      <c r="HG12" s="1646"/>
      <c r="HH12" s="1646"/>
      <c r="HI12" s="1646"/>
      <c r="HJ12" s="1646"/>
      <c r="HK12" s="1646"/>
      <c r="HL12" s="1646"/>
      <c r="HM12" s="1646"/>
      <c r="HN12" s="1646"/>
      <c r="HO12" s="1646"/>
      <c r="HP12" s="1646"/>
      <c r="HQ12" s="1646"/>
      <c r="HR12" s="1646"/>
      <c r="HS12" s="1646"/>
    </row>
    <row r="13" spans="1:227" s="1530" customFormat="1" ht="19.5" customHeight="1" x14ac:dyDescent="0.25">
      <c r="A13" s="1564" t="s">
        <v>393</v>
      </c>
      <c r="B13" s="1564" t="s">
        <v>394</v>
      </c>
      <c r="C13" s="1635" t="s">
        <v>401</v>
      </c>
      <c r="D13" s="1677" t="s">
        <v>406</v>
      </c>
      <c r="E13" s="1603" t="s">
        <v>1443</v>
      </c>
      <c r="F13" s="1638" t="s">
        <v>42</v>
      </c>
      <c r="G13" s="1607"/>
      <c r="H13" s="1607"/>
      <c r="I13" s="1607"/>
      <c r="J13" s="1607"/>
      <c r="K13" s="1678">
        <v>0</v>
      </c>
      <c r="L13" s="1609" t="s">
        <v>1435</v>
      </c>
      <c r="M13" s="1610" t="s">
        <v>1440</v>
      </c>
      <c r="N13" s="1611">
        <f t="shared" si="0"/>
        <v>2</v>
      </c>
      <c r="O13" s="1651"/>
      <c r="P13" s="1640">
        <v>2.9475031720176594E-2</v>
      </c>
      <c r="Q13" s="1652" t="s">
        <v>42</v>
      </c>
      <c r="R13" s="1615"/>
      <c r="S13" s="1616"/>
      <c r="T13" s="1617"/>
      <c r="U13" s="1618"/>
      <c r="V13" s="1615"/>
      <c r="W13" s="1615"/>
      <c r="X13" s="1615"/>
      <c r="Y13" s="1615"/>
      <c r="Z13" s="1619">
        <v>1212.5749999999998</v>
      </c>
      <c r="AA13" s="1620">
        <f t="shared" si="4"/>
        <v>66.596714893617019</v>
      </c>
      <c r="AB13" s="1621"/>
      <c r="AC13" s="1622"/>
      <c r="AD13" s="1622"/>
      <c r="AE13" s="1622"/>
      <c r="AF13" s="1622"/>
      <c r="AG13" s="1623"/>
      <c r="AH13" s="1624"/>
      <c r="AI13" s="1641"/>
      <c r="AJ13" s="1641"/>
      <c r="AK13" s="1641"/>
      <c r="AL13" s="1642"/>
      <c r="AM13" s="1643"/>
      <c r="AN13" s="1629"/>
      <c r="AO13" s="1629"/>
      <c r="AP13" s="1630"/>
      <c r="AQ13" s="1631"/>
      <c r="AR13" s="1629"/>
      <c r="AS13" s="1629"/>
      <c r="AT13" s="1629">
        <v>6.4180436296036356E-2</v>
      </c>
      <c r="AU13" s="1629"/>
      <c r="AV13" s="1632"/>
      <c r="AW13" s="1633">
        <f t="shared" si="1"/>
        <v>-6.4180436296036356E-2</v>
      </c>
      <c r="AX13" s="1634"/>
      <c r="AY13" s="1648"/>
      <c r="AZ13" s="1649"/>
      <c r="BA13" s="1649"/>
      <c r="BB13" s="1650"/>
      <c r="BC13" s="1602" t="s">
        <v>1430</v>
      </c>
      <c r="BJ13" s="1646"/>
      <c r="BK13" s="1646"/>
      <c r="BL13" s="1646"/>
      <c r="BM13" s="1646"/>
      <c r="BN13" s="1646"/>
      <c r="BO13" s="1646"/>
      <c r="BP13" s="1646"/>
      <c r="BQ13" s="1646"/>
      <c r="BR13" s="1646"/>
      <c r="BS13" s="1646"/>
      <c r="BT13" s="1646"/>
      <c r="BU13" s="1646"/>
      <c r="BV13" s="1646"/>
      <c r="BW13" s="1646"/>
      <c r="BX13" s="1646"/>
      <c r="BY13" s="1646"/>
      <c r="BZ13" s="1646"/>
      <c r="CA13" s="1646"/>
      <c r="CB13" s="1646"/>
      <c r="CC13" s="1646"/>
      <c r="CD13" s="1646"/>
      <c r="CE13" s="1646"/>
      <c r="CF13" s="1646"/>
      <c r="CG13" s="1646"/>
      <c r="CH13" s="1646"/>
      <c r="CI13" s="1646"/>
      <c r="CJ13" s="1646"/>
      <c r="CK13" s="1646"/>
      <c r="CL13" s="1646"/>
      <c r="CM13" s="1646"/>
      <c r="CN13" s="1646"/>
      <c r="CO13" s="1646"/>
      <c r="CP13" s="1646"/>
      <c r="CQ13" s="1646"/>
      <c r="CR13" s="1646"/>
      <c r="CS13" s="1646"/>
      <c r="CT13" s="1646"/>
      <c r="CU13" s="1646"/>
      <c r="CV13" s="1646"/>
      <c r="CW13" s="1646"/>
      <c r="CX13" s="1646"/>
      <c r="CY13" s="1646"/>
      <c r="CZ13" s="1646"/>
      <c r="DA13" s="1646"/>
      <c r="DB13" s="1646"/>
      <c r="DC13" s="1646"/>
      <c r="DD13" s="1646"/>
      <c r="DE13" s="1646"/>
      <c r="DF13" s="1646"/>
      <c r="DG13" s="1646"/>
      <c r="DH13" s="1646"/>
      <c r="DI13" s="1646"/>
      <c r="DJ13" s="1646"/>
      <c r="DK13" s="1646"/>
      <c r="DL13" s="1646"/>
      <c r="DM13" s="1646"/>
      <c r="DN13" s="1646"/>
      <c r="DO13" s="1646"/>
      <c r="DP13" s="1646"/>
      <c r="DQ13" s="1646"/>
      <c r="DR13" s="1646"/>
      <c r="DS13" s="1646"/>
      <c r="DT13" s="1646"/>
      <c r="DU13" s="1646"/>
      <c r="DV13" s="1646"/>
      <c r="DW13" s="1646"/>
      <c r="DX13" s="1646"/>
      <c r="DY13" s="1646"/>
      <c r="DZ13" s="1646"/>
      <c r="EA13" s="1646"/>
      <c r="EB13" s="1646"/>
      <c r="EC13" s="1646"/>
      <c r="ED13" s="1646"/>
      <c r="EE13" s="1646"/>
      <c r="EF13" s="1646"/>
      <c r="EG13" s="1646"/>
      <c r="EH13" s="1646"/>
      <c r="EI13" s="1646"/>
      <c r="EJ13" s="1646"/>
      <c r="EK13" s="1646"/>
      <c r="EL13" s="1646"/>
      <c r="EM13" s="1646"/>
      <c r="EN13" s="1646"/>
      <c r="EO13" s="1646"/>
      <c r="EP13" s="1646"/>
      <c r="EQ13" s="1646"/>
      <c r="ER13" s="1646"/>
      <c r="ES13" s="1646"/>
      <c r="ET13" s="1646"/>
      <c r="EU13" s="1646"/>
      <c r="EV13" s="1646"/>
      <c r="EW13" s="1646"/>
      <c r="EX13" s="1646"/>
      <c r="EY13" s="1646"/>
      <c r="EZ13" s="1646"/>
      <c r="FA13" s="1646"/>
      <c r="FB13" s="1646"/>
      <c r="FC13" s="1646"/>
      <c r="FD13" s="1646"/>
      <c r="FE13" s="1646"/>
      <c r="FF13" s="1646"/>
      <c r="FG13" s="1646"/>
      <c r="FH13" s="1646"/>
      <c r="FI13" s="1646"/>
      <c r="FJ13" s="1646"/>
      <c r="FK13" s="1646"/>
      <c r="FL13" s="1646"/>
      <c r="FM13" s="1646"/>
      <c r="FN13" s="1646"/>
      <c r="FO13" s="1646"/>
      <c r="FP13" s="1646"/>
      <c r="FQ13" s="1646"/>
      <c r="FR13" s="1646"/>
      <c r="FS13" s="1646"/>
      <c r="FT13" s="1646"/>
      <c r="FU13" s="1646"/>
      <c r="FV13" s="1646"/>
      <c r="FW13" s="1646"/>
      <c r="FX13" s="1646"/>
      <c r="FY13" s="1646"/>
      <c r="FZ13" s="1646"/>
      <c r="GA13" s="1646"/>
      <c r="GB13" s="1646"/>
      <c r="GC13" s="1646"/>
      <c r="GD13" s="1646"/>
      <c r="GE13" s="1646"/>
      <c r="GF13" s="1646"/>
      <c r="GG13" s="1646"/>
      <c r="GH13" s="1646"/>
      <c r="GI13" s="1646"/>
      <c r="GJ13" s="1646"/>
      <c r="GK13" s="1646"/>
      <c r="GL13" s="1646"/>
      <c r="GM13" s="1646"/>
      <c r="GN13" s="1646"/>
      <c r="GO13" s="1646"/>
      <c r="GP13" s="1646"/>
      <c r="GQ13" s="1646"/>
      <c r="GR13" s="1646"/>
      <c r="GS13" s="1646"/>
      <c r="GT13" s="1646"/>
      <c r="GU13" s="1646"/>
      <c r="GV13" s="1646"/>
      <c r="GW13" s="1646"/>
      <c r="GX13" s="1646"/>
      <c r="GY13" s="1646"/>
      <c r="GZ13" s="1646"/>
      <c r="HA13" s="1646"/>
      <c r="HB13" s="1646"/>
      <c r="HC13" s="1646"/>
      <c r="HD13" s="1646"/>
      <c r="HE13" s="1646"/>
      <c r="HF13" s="1646"/>
      <c r="HG13" s="1646"/>
      <c r="HH13" s="1646"/>
      <c r="HI13" s="1646"/>
      <c r="HJ13" s="1646"/>
      <c r="HK13" s="1646"/>
      <c r="HL13" s="1646"/>
      <c r="HM13" s="1646"/>
      <c r="HN13" s="1646"/>
      <c r="HO13" s="1646"/>
      <c r="HP13" s="1646"/>
      <c r="HQ13" s="1646"/>
      <c r="HR13" s="1646"/>
      <c r="HS13" s="1646"/>
    </row>
    <row r="14" spans="1:227" s="1530" customFormat="1" ht="19.5" customHeight="1" x14ac:dyDescent="0.25">
      <c r="A14" s="1564" t="s">
        <v>393</v>
      </c>
      <c r="B14" s="1564" t="s">
        <v>394</v>
      </c>
      <c r="C14" s="1635" t="s">
        <v>401</v>
      </c>
      <c r="D14" s="1679" t="s">
        <v>405</v>
      </c>
      <c r="E14" s="1637"/>
      <c r="F14" s="1638">
        <v>7.8839999999999993E-2</v>
      </c>
      <c r="G14" s="1607"/>
      <c r="H14" s="1607"/>
      <c r="I14" s="1607"/>
      <c r="J14" s="1607"/>
      <c r="K14" s="1608">
        <v>7.8839999999999993E-2</v>
      </c>
      <c r="L14" s="1609">
        <f>IF(K14&gt;0,IF(ISNUMBER(F14),F14,0)/K14*100,"")</f>
        <v>100</v>
      </c>
      <c r="M14" s="1610">
        <f>IF(K14&gt;0,(IF(ISNUMBER(G14),G14,0)+IF(ISNUMBER(H14),H14,0))/K14*100,"")</f>
        <v>0</v>
      </c>
      <c r="N14" s="1611">
        <f t="shared" si="0"/>
        <v>2</v>
      </c>
      <c r="O14" s="1651"/>
      <c r="P14" s="1640">
        <v>8.0606752713965973E-2</v>
      </c>
      <c r="Q14" s="1652" t="s">
        <v>42</v>
      </c>
      <c r="R14" s="1615"/>
      <c r="S14" s="1616"/>
      <c r="T14" s="1617"/>
      <c r="U14" s="1618"/>
      <c r="V14" s="1615"/>
      <c r="W14" s="1615"/>
      <c r="X14" s="1615"/>
      <c r="Y14" s="1615"/>
      <c r="Z14" s="1619">
        <v>4055.9399999999996</v>
      </c>
      <c r="AA14" s="1620">
        <f t="shared" si="4"/>
        <v>54.448640363128483</v>
      </c>
      <c r="AB14" s="1621"/>
      <c r="AC14" s="1622"/>
      <c r="AD14" s="1622"/>
      <c r="AE14" s="1622"/>
      <c r="AF14" s="1622"/>
      <c r="AG14" s="1623"/>
      <c r="AH14" s="1624"/>
      <c r="AI14" s="1641"/>
      <c r="AJ14" s="1641"/>
      <c r="AK14" s="1641"/>
      <c r="AL14" s="1642"/>
      <c r="AM14" s="1643"/>
      <c r="AN14" s="1670"/>
      <c r="AO14" s="1629"/>
      <c r="AP14" s="1671"/>
      <c r="AQ14" s="1631"/>
      <c r="AR14" s="1670"/>
      <c r="AS14" s="1629"/>
      <c r="AT14" s="1629">
        <v>0.17263843909308585</v>
      </c>
      <c r="AU14" s="1670"/>
      <c r="AV14" s="1673"/>
      <c r="AW14" s="1674">
        <f t="shared" si="1"/>
        <v>-9.3798439093085856E-2</v>
      </c>
      <c r="AX14" s="1675"/>
      <c r="AY14" s="1648"/>
      <c r="AZ14" s="1649"/>
      <c r="BA14" s="1649"/>
      <c r="BB14" s="1650"/>
      <c r="BC14" s="1530" t="s">
        <v>1430</v>
      </c>
      <c r="BJ14" s="1646"/>
      <c r="BK14" s="1646"/>
      <c r="BL14" s="1646"/>
      <c r="BM14" s="1646"/>
      <c r="BN14" s="1646"/>
      <c r="BO14" s="1646"/>
      <c r="BP14" s="1646"/>
      <c r="BQ14" s="1646"/>
      <c r="BR14" s="1646"/>
      <c r="BS14" s="1646"/>
      <c r="BT14" s="1646"/>
      <c r="BU14" s="1646"/>
      <c r="BV14" s="1646"/>
      <c r="BW14" s="1646"/>
      <c r="BX14" s="1646"/>
      <c r="BY14" s="1646"/>
      <c r="BZ14" s="1646"/>
      <c r="CA14" s="1646"/>
      <c r="CB14" s="1646"/>
      <c r="CC14" s="1646"/>
      <c r="CD14" s="1646"/>
      <c r="CE14" s="1646"/>
      <c r="CF14" s="1646"/>
      <c r="CG14" s="1646"/>
      <c r="CH14" s="1646"/>
      <c r="CI14" s="1646"/>
      <c r="CJ14" s="1646"/>
      <c r="CK14" s="1646"/>
      <c r="CL14" s="1646"/>
      <c r="CM14" s="1646"/>
      <c r="CN14" s="1646"/>
      <c r="CO14" s="1646"/>
      <c r="CP14" s="1646"/>
      <c r="CQ14" s="1646"/>
      <c r="CR14" s="1646"/>
      <c r="CS14" s="1646"/>
      <c r="CT14" s="1646"/>
      <c r="CU14" s="1646"/>
      <c r="CV14" s="1646"/>
      <c r="CW14" s="1646"/>
      <c r="CX14" s="1646"/>
      <c r="CY14" s="1646"/>
      <c r="CZ14" s="1646"/>
      <c r="DA14" s="1646"/>
      <c r="DB14" s="1646"/>
      <c r="DC14" s="1646"/>
      <c r="DD14" s="1646"/>
      <c r="DE14" s="1646"/>
      <c r="DF14" s="1646"/>
      <c r="DG14" s="1646"/>
      <c r="DH14" s="1646"/>
      <c r="DI14" s="1646"/>
      <c r="DJ14" s="1646"/>
      <c r="DK14" s="1646"/>
      <c r="DL14" s="1646"/>
      <c r="DM14" s="1646"/>
      <c r="DN14" s="1646"/>
      <c r="DO14" s="1646"/>
      <c r="DP14" s="1646"/>
      <c r="DQ14" s="1646"/>
      <c r="DR14" s="1646"/>
      <c r="DS14" s="1646"/>
      <c r="DT14" s="1646"/>
      <c r="DU14" s="1646"/>
      <c r="DV14" s="1646"/>
      <c r="DW14" s="1646"/>
      <c r="DX14" s="1646"/>
      <c r="DY14" s="1646"/>
      <c r="DZ14" s="1646"/>
      <c r="EA14" s="1646"/>
      <c r="EB14" s="1646"/>
      <c r="EC14" s="1646"/>
      <c r="ED14" s="1646"/>
      <c r="EE14" s="1646"/>
      <c r="EF14" s="1646"/>
      <c r="EG14" s="1646"/>
      <c r="EH14" s="1646"/>
      <c r="EI14" s="1646"/>
      <c r="EJ14" s="1646"/>
      <c r="EK14" s="1646"/>
      <c r="EL14" s="1646"/>
      <c r="EM14" s="1646"/>
      <c r="EN14" s="1646"/>
      <c r="EO14" s="1646"/>
      <c r="EP14" s="1646"/>
      <c r="EQ14" s="1646"/>
      <c r="ER14" s="1646"/>
      <c r="ES14" s="1646"/>
      <c r="ET14" s="1646"/>
      <c r="EU14" s="1646"/>
      <c r="EV14" s="1646"/>
      <c r="EW14" s="1646"/>
      <c r="EX14" s="1646"/>
      <c r="EY14" s="1646"/>
      <c r="EZ14" s="1646"/>
      <c r="FA14" s="1646"/>
      <c r="FB14" s="1646"/>
      <c r="FC14" s="1646"/>
      <c r="FD14" s="1646"/>
      <c r="FE14" s="1646"/>
      <c r="FF14" s="1646"/>
      <c r="FG14" s="1646"/>
      <c r="FH14" s="1646"/>
      <c r="FI14" s="1646"/>
      <c r="FJ14" s="1646"/>
      <c r="FK14" s="1646"/>
      <c r="FL14" s="1646"/>
      <c r="FM14" s="1646"/>
      <c r="FN14" s="1646"/>
      <c r="FO14" s="1646"/>
      <c r="FP14" s="1646"/>
      <c r="FQ14" s="1646"/>
      <c r="FR14" s="1646"/>
      <c r="FS14" s="1646"/>
      <c r="FT14" s="1646"/>
      <c r="FU14" s="1646"/>
      <c r="FV14" s="1646"/>
      <c r="FW14" s="1646"/>
      <c r="FX14" s="1646"/>
      <c r="FY14" s="1646"/>
      <c r="FZ14" s="1646"/>
      <c r="GA14" s="1646"/>
      <c r="GB14" s="1646"/>
      <c r="GC14" s="1646"/>
      <c r="GD14" s="1646"/>
      <c r="GE14" s="1646"/>
      <c r="GF14" s="1646"/>
      <c r="GG14" s="1646"/>
      <c r="GH14" s="1646"/>
      <c r="GI14" s="1646"/>
      <c r="GJ14" s="1646"/>
      <c r="GK14" s="1646"/>
      <c r="GL14" s="1646"/>
      <c r="GM14" s="1646"/>
      <c r="GN14" s="1646"/>
      <c r="GO14" s="1646"/>
      <c r="GP14" s="1646"/>
      <c r="GQ14" s="1646"/>
      <c r="GR14" s="1646"/>
      <c r="GS14" s="1646"/>
      <c r="GT14" s="1646"/>
      <c r="GU14" s="1646"/>
      <c r="GV14" s="1646"/>
      <c r="GW14" s="1646"/>
      <c r="GX14" s="1646"/>
      <c r="GY14" s="1646"/>
      <c r="GZ14" s="1646"/>
      <c r="HA14" s="1646"/>
      <c r="HB14" s="1646"/>
      <c r="HC14" s="1646"/>
      <c r="HD14" s="1646"/>
      <c r="HE14" s="1646"/>
      <c r="HF14" s="1646"/>
      <c r="HG14" s="1646"/>
      <c r="HH14" s="1646"/>
      <c r="HI14" s="1646"/>
      <c r="HJ14" s="1646"/>
      <c r="HK14" s="1646"/>
      <c r="HL14" s="1646"/>
      <c r="HM14" s="1646"/>
      <c r="HN14" s="1646"/>
      <c r="HO14" s="1646"/>
      <c r="HP14" s="1646"/>
      <c r="HQ14" s="1646"/>
      <c r="HR14" s="1646"/>
      <c r="HS14" s="1646"/>
    </row>
    <row r="15" spans="1:227" s="1530" customFormat="1" ht="19.5" customHeight="1" x14ac:dyDescent="0.25">
      <c r="A15" s="1564" t="s">
        <v>393</v>
      </c>
      <c r="B15" s="1564" t="s">
        <v>394</v>
      </c>
      <c r="C15" s="1635" t="s">
        <v>401</v>
      </c>
      <c r="D15" s="1680" t="s">
        <v>402</v>
      </c>
      <c r="E15" s="1637" t="s">
        <v>1818</v>
      </c>
      <c r="F15" s="1638" t="s">
        <v>42</v>
      </c>
      <c r="G15" s="1607"/>
      <c r="H15" s="1607" t="s">
        <v>42</v>
      </c>
      <c r="I15" s="1607"/>
      <c r="J15" s="1607"/>
      <c r="K15" s="1608">
        <v>6.3537037037037036</v>
      </c>
      <c r="L15" s="1609" t="s">
        <v>1435</v>
      </c>
      <c r="M15" s="1610" t="s">
        <v>1440</v>
      </c>
      <c r="N15" s="1611">
        <f t="shared" si="0"/>
        <v>2</v>
      </c>
      <c r="O15" s="1681"/>
      <c r="P15" s="1640">
        <v>6.35881205</v>
      </c>
      <c r="Q15" s="1652" t="s">
        <v>42</v>
      </c>
      <c r="R15" s="1615"/>
      <c r="S15" s="1616"/>
      <c r="T15" s="1617"/>
      <c r="U15" s="1618"/>
      <c r="V15" s="1615"/>
      <c r="W15" s="1615"/>
      <c r="X15" s="1615"/>
      <c r="Y15" s="1615"/>
      <c r="Z15" s="1619">
        <v>0</v>
      </c>
      <c r="AA15" s="1620"/>
      <c r="AB15" s="1621"/>
      <c r="AC15" s="1622"/>
      <c r="AD15" s="1622"/>
      <c r="AE15" s="1622"/>
      <c r="AF15" s="1622"/>
      <c r="AG15" s="1623"/>
      <c r="AH15" s="1624"/>
      <c r="AI15" s="1641"/>
      <c r="AJ15" s="1641"/>
      <c r="AK15" s="1641"/>
      <c r="AL15" s="1642"/>
      <c r="AM15" s="1643"/>
      <c r="AN15" s="1629"/>
      <c r="AO15" s="1629"/>
      <c r="AP15" s="1630"/>
      <c r="AQ15" s="1631"/>
      <c r="AR15" s="1629"/>
      <c r="AS15" s="1629"/>
      <c r="AT15" s="1629">
        <v>16.722702678416042</v>
      </c>
      <c r="AU15" s="1629"/>
      <c r="AV15" s="1632"/>
      <c r="AW15" s="1633">
        <f t="shared" si="1"/>
        <v>-10.368998974712337</v>
      </c>
      <c r="AX15" s="1634"/>
      <c r="AY15" s="1648"/>
      <c r="AZ15" s="1649"/>
      <c r="BA15" s="1649"/>
      <c r="BB15" s="1650"/>
      <c r="BC15" s="1530" t="s">
        <v>1802</v>
      </c>
      <c r="BF15" s="1530" t="e">
        <f>MATCH(D15,'&gt;50 only'!D4,0)</f>
        <v>#N/A</v>
      </c>
      <c r="BJ15" s="1646"/>
      <c r="BK15" s="1646"/>
      <c r="BL15" s="1646"/>
      <c r="BM15" s="1646"/>
      <c r="BN15" s="1646"/>
      <c r="BO15" s="1646"/>
      <c r="BP15" s="1646"/>
      <c r="BQ15" s="1646"/>
      <c r="BR15" s="1646"/>
      <c r="BS15" s="1646"/>
      <c r="BT15" s="1646"/>
      <c r="BU15" s="1646"/>
      <c r="BV15" s="1646"/>
      <c r="BW15" s="1646"/>
      <c r="BX15" s="1646"/>
      <c r="BY15" s="1646"/>
      <c r="BZ15" s="1646"/>
      <c r="CA15" s="1646"/>
      <c r="CB15" s="1646"/>
      <c r="CC15" s="1646"/>
      <c r="CD15" s="1646"/>
      <c r="CE15" s="1646"/>
      <c r="CF15" s="1646"/>
      <c r="CG15" s="1646"/>
      <c r="CH15" s="1646"/>
      <c r="CI15" s="1646"/>
      <c r="CJ15" s="1646"/>
      <c r="CK15" s="1646"/>
      <c r="CL15" s="1646"/>
      <c r="CM15" s="1646"/>
      <c r="CN15" s="1646"/>
      <c r="CO15" s="1646"/>
      <c r="CP15" s="1646"/>
      <c r="CQ15" s="1646"/>
      <c r="CR15" s="1646"/>
      <c r="CS15" s="1646"/>
      <c r="CT15" s="1646"/>
      <c r="CU15" s="1646"/>
      <c r="CV15" s="1646"/>
      <c r="CW15" s="1646"/>
      <c r="CX15" s="1646"/>
      <c r="CY15" s="1646"/>
      <c r="CZ15" s="1646"/>
      <c r="DA15" s="1646"/>
      <c r="DB15" s="1646"/>
      <c r="DC15" s="1646"/>
      <c r="DD15" s="1646"/>
      <c r="DE15" s="1646"/>
      <c r="DF15" s="1646"/>
      <c r="DG15" s="1646"/>
      <c r="DH15" s="1646"/>
      <c r="DI15" s="1646"/>
      <c r="DJ15" s="1646"/>
      <c r="DK15" s="1646"/>
      <c r="DL15" s="1646"/>
      <c r="DM15" s="1646"/>
      <c r="DN15" s="1646"/>
      <c r="DO15" s="1646"/>
      <c r="DP15" s="1646"/>
      <c r="DQ15" s="1646"/>
      <c r="DR15" s="1646"/>
      <c r="DS15" s="1646"/>
      <c r="DT15" s="1646"/>
      <c r="DU15" s="1646"/>
      <c r="DV15" s="1646"/>
      <c r="DW15" s="1646"/>
      <c r="DX15" s="1646"/>
      <c r="DY15" s="1646"/>
      <c r="DZ15" s="1646"/>
      <c r="EA15" s="1646"/>
      <c r="EB15" s="1646"/>
      <c r="EC15" s="1646"/>
      <c r="ED15" s="1646"/>
      <c r="EE15" s="1646"/>
      <c r="EF15" s="1646"/>
      <c r="EG15" s="1646"/>
      <c r="EH15" s="1646"/>
      <c r="EI15" s="1646"/>
      <c r="EJ15" s="1646"/>
      <c r="EK15" s="1646"/>
      <c r="EL15" s="1646"/>
      <c r="EM15" s="1646"/>
      <c r="EN15" s="1646"/>
      <c r="EO15" s="1646"/>
      <c r="EP15" s="1646"/>
      <c r="EQ15" s="1646"/>
      <c r="ER15" s="1646"/>
      <c r="ES15" s="1646"/>
      <c r="ET15" s="1646"/>
      <c r="EU15" s="1646"/>
      <c r="EV15" s="1646"/>
      <c r="EW15" s="1646"/>
      <c r="EX15" s="1646"/>
      <c r="EY15" s="1646"/>
      <c r="EZ15" s="1646"/>
      <c r="FA15" s="1646"/>
      <c r="FB15" s="1646"/>
      <c r="FC15" s="1646"/>
      <c r="FD15" s="1646"/>
      <c r="FE15" s="1646"/>
      <c r="FF15" s="1646"/>
      <c r="FG15" s="1646"/>
      <c r="FH15" s="1646"/>
      <c r="FI15" s="1646"/>
      <c r="FJ15" s="1646"/>
      <c r="FK15" s="1646"/>
      <c r="FL15" s="1646"/>
      <c r="FM15" s="1646"/>
      <c r="FN15" s="1646"/>
      <c r="FO15" s="1646"/>
      <c r="FP15" s="1646"/>
      <c r="FQ15" s="1646"/>
      <c r="FR15" s="1646"/>
      <c r="FS15" s="1646"/>
      <c r="FT15" s="1646"/>
      <c r="FU15" s="1646"/>
      <c r="FV15" s="1646"/>
      <c r="FW15" s="1646"/>
      <c r="FX15" s="1646"/>
      <c r="FY15" s="1646"/>
      <c r="FZ15" s="1646"/>
      <c r="GA15" s="1646"/>
      <c r="GB15" s="1646"/>
      <c r="GC15" s="1646"/>
      <c r="GD15" s="1646"/>
      <c r="GE15" s="1646"/>
      <c r="GF15" s="1646"/>
      <c r="GG15" s="1646"/>
      <c r="GH15" s="1646"/>
      <c r="GI15" s="1646"/>
      <c r="GJ15" s="1646"/>
      <c r="GK15" s="1646"/>
      <c r="GL15" s="1646"/>
      <c r="GM15" s="1646"/>
      <c r="GN15" s="1646"/>
      <c r="GO15" s="1646"/>
      <c r="GP15" s="1646"/>
      <c r="GQ15" s="1646"/>
      <c r="GR15" s="1646"/>
      <c r="GS15" s="1646"/>
      <c r="GT15" s="1646"/>
      <c r="GU15" s="1646"/>
      <c r="GV15" s="1646"/>
      <c r="GW15" s="1646"/>
      <c r="GX15" s="1646"/>
      <c r="GY15" s="1646"/>
      <c r="GZ15" s="1646"/>
      <c r="HA15" s="1646"/>
      <c r="HB15" s="1646"/>
      <c r="HC15" s="1646"/>
      <c r="HD15" s="1646"/>
      <c r="HE15" s="1646"/>
      <c r="HF15" s="1646"/>
      <c r="HG15" s="1646"/>
      <c r="HH15" s="1646"/>
      <c r="HI15" s="1646"/>
      <c r="HJ15" s="1646"/>
      <c r="HK15" s="1646"/>
      <c r="HL15" s="1646"/>
      <c r="HM15" s="1646"/>
      <c r="HN15" s="1646"/>
      <c r="HO15" s="1646"/>
      <c r="HP15" s="1646"/>
      <c r="HQ15" s="1646"/>
      <c r="HR15" s="1646"/>
      <c r="HS15" s="1646"/>
    </row>
    <row r="16" spans="1:227" s="1530" customFormat="1" ht="19.5" customHeight="1" x14ac:dyDescent="0.25">
      <c r="A16" s="1564" t="s">
        <v>1134</v>
      </c>
      <c r="B16" s="1564" t="s">
        <v>1218</v>
      </c>
      <c r="C16" s="1682" t="s">
        <v>1231</v>
      </c>
      <c r="D16" s="1683" t="s">
        <v>1232</v>
      </c>
      <c r="E16" s="1684"/>
      <c r="F16" s="1685">
        <v>1.194</v>
      </c>
      <c r="G16" s="1607"/>
      <c r="H16" s="1686" t="s">
        <v>1138</v>
      </c>
      <c r="I16" s="1607"/>
      <c r="J16" s="1607"/>
      <c r="K16" s="1608">
        <f t="shared" ref="K16:K21" si="5">IF(ISNUMBER(F16),F16,0)+IF(ISNUMBER(G16),G16,0)+IF(ISNUMBER(H16),H16,0)</f>
        <v>1.194</v>
      </c>
      <c r="L16" s="1609">
        <f t="shared" ref="L16:L21" si="6">IF(IF(ISNUMBER(K16),K16,0)&gt;0,IF(ISNUMBER(F16),F16,0)/K16*100,"")</f>
        <v>100</v>
      </c>
      <c r="M16" s="1610">
        <f t="shared" ref="M16:M21" si="7">IF(IF(ISNUMBER(K16),K16,0)&gt;0,(IF(ISNUMBER(G16),G16,0)+IF(ISNUMBER(H16),H16,0))/K16*100,"")</f>
        <v>0</v>
      </c>
      <c r="N16" s="1611">
        <f t="shared" si="0"/>
        <v>2</v>
      </c>
      <c r="O16" s="1615"/>
      <c r="P16" s="1613">
        <f t="shared" ref="P16:P21" si="8">AQ16</f>
        <v>1.458</v>
      </c>
      <c r="Q16" s="1652" t="s">
        <v>42</v>
      </c>
      <c r="R16" s="1615"/>
      <c r="S16" s="1616"/>
      <c r="T16" s="1617"/>
      <c r="U16" s="1618"/>
      <c r="V16" s="1615"/>
      <c r="W16" s="1615"/>
      <c r="X16" s="1615"/>
      <c r="Y16" s="1615"/>
      <c r="Z16" s="1619">
        <v>35107</v>
      </c>
      <c r="AA16" s="1620">
        <f t="shared" ref="AA16:AA21" si="9">AR16/Z16*1000000000/365</f>
        <v>133.52525800771107</v>
      </c>
      <c r="AB16" s="1621"/>
      <c r="AC16" s="1622"/>
      <c r="AD16" s="1622"/>
      <c r="AE16" s="1622"/>
      <c r="AF16" s="1622"/>
      <c r="AG16" s="1623"/>
      <c r="AH16" s="1624"/>
      <c r="AI16" s="1625">
        <v>36441</v>
      </c>
      <c r="AJ16" s="1625">
        <v>37472</v>
      </c>
      <c r="AK16" s="1625">
        <v>38783</v>
      </c>
      <c r="AL16" s="1626"/>
      <c r="AM16" s="1643"/>
      <c r="AN16" s="1629"/>
      <c r="AO16" s="1629"/>
      <c r="AP16" s="1630"/>
      <c r="AQ16" s="1631">
        <v>1.458</v>
      </c>
      <c r="AR16" s="1629">
        <v>1.7110000000000001</v>
      </c>
      <c r="AS16" s="1629">
        <v>1.861</v>
      </c>
      <c r="AT16" s="1629">
        <v>1.927</v>
      </c>
      <c r="AU16" s="1629"/>
      <c r="AV16" s="1632"/>
      <c r="AW16" s="1633">
        <f t="shared" si="1"/>
        <v>-0.7330000000000001</v>
      </c>
      <c r="AX16" s="1634"/>
      <c r="AY16" s="1648"/>
      <c r="AZ16" s="1649"/>
      <c r="BA16" s="1649"/>
      <c r="BB16" s="1650"/>
      <c r="BC16" s="1530" t="s">
        <v>1430</v>
      </c>
    </row>
    <row r="17" spans="1:227" s="1530" customFormat="1" ht="19.5" customHeight="1" x14ac:dyDescent="0.25">
      <c r="A17" s="1564" t="s">
        <v>1134</v>
      </c>
      <c r="B17" s="1564" t="s">
        <v>1218</v>
      </c>
      <c r="C17" s="1682" t="s">
        <v>1231</v>
      </c>
      <c r="D17" s="1683" t="s">
        <v>1233</v>
      </c>
      <c r="E17" s="1684"/>
      <c r="F17" s="1685">
        <v>1.345</v>
      </c>
      <c r="G17" s="1607"/>
      <c r="H17" s="1686" t="s">
        <v>1138</v>
      </c>
      <c r="I17" s="1607"/>
      <c r="J17" s="1607"/>
      <c r="K17" s="1608">
        <f t="shared" si="5"/>
        <v>1.345</v>
      </c>
      <c r="L17" s="1609">
        <f t="shared" si="6"/>
        <v>100</v>
      </c>
      <c r="M17" s="1610">
        <f t="shared" si="7"/>
        <v>0</v>
      </c>
      <c r="N17" s="1611">
        <f t="shared" si="0"/>
        <v>5</v>
      </c>
      <c r="O17" s="1615"/>
      <c r="P17" s="1613">
        <f t="shared" si="8"/>
        <v>0.76700000000000002</v>
      </c>
      <c r="Q17" s="1652" t="s">
        <v>42</v>
      </c>
      <c r="R17" s="1615"/>
      <c r="S17" s="1616"/>
      <c r="T17" s="1617"/>
      <c r="U17" s="1618"/>
      <c r="V17" s="1615"/>
      <c r="W17" s="1615"/>
      <c r="X17" s="1615"/>
      <c r="Y17" s="1615"/>
      <c r="Z17" s="1619">
        <v>18975</v>
      </c>
      <c r="AA17" s="1620">
        <f t="shared" si="9"/>
        <v>120.99554207952063</v>
      </c>
      <c r="AB17" s="1621"/>
      <c r="AC17" s="1622"/>
      <c r="AD17" s="1622"/>
      <c r="AE17" s="1622"/>
      <c r="AF17" s="1622"/>
      <c r="AG17" s="1623"/>
      <c r="AH17" s="1624"/>
      <c r="AI17" s="1625">
        <v>18259</v>
      </c>
      <c r="AJ17" s="1625">
        <v>17645</v>
      </c>
      <c r="AK17" s="1625">
        <v>17231</v>
      </c>
      <c r="AL17" s="1626"/>
      <c r="AM17" s="1643"/>
      <c r="AN17" s="1629"/>
      <c r="AO17" s="1629"/>
      <c r="AP17" s="1630"/>
      <c r="AQ17" s="1631">
        <v>0.76700000000000002</v>
      </c>
      <c r="AR17" s="1629">
        <v>0.83799999999999997</v>
      </c>
      <c r="AS17" s="1629">
        <v>0.85699999999999998</v>
      </c>
      <c r="AT17" s="1629">
        <v>0.83699999999999997</v>
      </c>
      <c r="AU17" s="1629"/>
      <c r="AV17" s="1632"/>
      <c r="AW17" s="1633">
        <f t="shared" si="1"/>
        <v>0.50800000000000001</v>
      </c>
      <c r="AX17" s="1634"/>
      <c r="AY17" s="1648"/>
      <c r="AZ17" s="1649"/>
      <c r="BA17" s="1649"/>
      <c r="BB17" s="1650"/>
      <c r="BC17" s="1530" t="s">
        <v>1430</v>
      </c>
    </row>
    <row r="18" spans="1:227" s="1530" customFormat="1" ht="25.5" customHeight="1" x14ac:dyDescent="0.25">
      <c r="A18" s="1564" t="s">
        <v>1134</v>
      </c>
      <c r="B18" s="1564" t="s">
        <v>1218</v>
      </c>
      <c r="C18" s="1682" t="s">
        <v>1231</v>
      </c>
      <c r="D18" s="1683" t="s">
        <v>1234</v>
      </c>
      <c r="E18" s="1684"/>
      <c r="F18" s="1685">
        <v>1.1339999999999999</v>
      </c>
      <c r="G18" s="1607"/>
      <c r="H18" s="1686" t="s">
        <v>1138</v>
      </c>
      <c r="I18" s="1607"/>
      <c r="J18" s="1607"/>
      <c r="K18" s="1608">
        <f t="shared" si="5"/>
        <v>1.1339999999999999</v>
      </c>
      <c r="L18" s="1609">
        <f t="shared" si="6"/>
        <v>100</v>
      </c>
      <c r="M18" s="1610">
        <f t="shared" si="7"/>
        <v>0</v>
      </c>
      <c r="N18" s="1611">
        <f t="shared" si="0"/>
        <v>2</v>
      </c>
      <c r="O18" s="1615"/>
      <c r="P18" s="1613">
        <f t="shared" si="8"/>
        <v>1.1679999999999999</v>
      </c>
      <c r="Q18" s="1652" t="s">
        <v>42</v>
      </c>
      <c r="R18" s="1615"/>
      <c r="S18" s="1616"/>
      <c r="T18" s="1617"/>
      <c r="U18" s="1618"/>
      <c r="V18" s="1615"/>
      <c r="W18" s="1615"/>
      <c r="X18" s="1615"/>
      <c r="Y18" s="1615"/>
      <c r="Z18" s="1619">
        <v>30038</v>
      </c>
      <c r="AA18" s="1620">
        <f t="shared" si="9"/>
        <v>120.30423563942293</v>
      </c>
      <c r="AB18" s="1621"/>
      <c r="AC18" s="1622"/>
      <c r="AD18" s="1622"/>
      <c r="AE18" s="1622"/>
      <c r="AF18" s="1622"/>
      <c r="AG18" s="1623"/>
      <c r="AH18" s="1624"/>
      <c r="AI18" s="1625">
        <v>29758</v>
      </c>
      <c r="AJ18" s="1625">
        <v>29532</v>
      </c>
      <c r="AK18" s="1625">
        <v>29609</v>
      </c>
      <c r="AL18" s="1626"/>
      <c r="AM18" s="1643"/>
      <c r="AN18" s="1629"/>
      <c r="AO18" s="1629"/>
      <c r="AP18" s="1630"/>
      <c r="AQ18" s="1631">
        <v>1.1679999999999999</v>
      </c>
      <c r="AR18" s="1629">
        <v>1.319</v>
      </c>
      <c r="AS18" s="1629">
        <v>1.39</v>
      </c>
      <c r="AT18" s="1629">
        <v>1.393</v>
      </c>
      <c r="AU18" s="1629"/>
      <c r="AV18" s="1632"/>
      <c r="AW18" s="1633">
        <f t="shared" si="1"/>
        <v>-0.25900000000000012</v>
      </c>
      <c r="AX18" s="1634"/>
      <c r="AY18" s="1599"/>
      <c r="AZ18" s="1600"/>
      <c r="BA18" s="1600"/>
      <c r="BB18" s="1601"/>
      <c r="BC18" s="1530" t="s">
        <v>1430</v>
      </c>
    </row>
    <row r="19" spans="1:227" s="1530" customFormat="1" ht="19.5" customHeight="1" x14ac:dyDescent="0.25">
      <c r="A19" s="1564" t="s">
        <v>1134</v>
      </c>
      <c r="B19" s="1564" t="s">
        <v>1218</v>
      </c>
      <c r="C19" s="1682" t="s">
        <v>1231</v>
      </c>
      <c r="D19" s="1683" t="s">
        <v>1235</v>
      </c>
      <c r="E19" s="1684"/>
      <c r="F19" s="1685">
        <v>1.7110000000000001</v>
      </c>
      <c r="G19" s="1607"/>
      <c r="H19" s="1686" t="s">
        <v>1138</v>
      </c>
      <c r="I19" s="1607"/>
      <c r="J19" s="1607"/>
      <c r="K19" s="1608">
        <f t="shared" si="5"/>
        <v>1.7110000000000001</v>
      </c>
      <c r="L19" s="1609">
        <f t="shared" si="6"/>
        <v>100</v>
      </c>
      <c r="M19" s="1610">
        <f t="shared" si="7"/>
        <v>0</v>
      </c>
      <c r="N19" s="1611">
        <f t="shared" si="0"/>
        <v>3</v>
      </c>
      <c r="O19" s="1615"/>
      <c r="P19" s="1613">
        <f t="shared" si="8"/>
        <v>1.4330000000000001</v>
      </c>
      <c r="Q19" s="1652" t="s">
        <v>42</v>
      </c>
      <c r="R19" s="1615"/>
      <c r="S19" s="1616"/>
      <c r="T19" s="1617"/>
      <c r="U19" s="1618"/>
      <c r="V19" s="1615"/>
      <c r="W19" s="1615"/>
      <c r="X19" s="1615"/>
      <c r="Y19" s="1615"/>
      <c r="Z19" s="1619">
        <v>32570</v>
      </c>
      <c r="AA19" s="1620">
        <f t="shared" si="9"/>
        <v>142.24368168034286</v>
      </c>
      <c r="AB19" s="1621"/>
      <c r="AC19" s="1622"/>
      <c r="AD19" s="1622"/>
      <c r="AE19" s="1622"/>
      <c r="AF19" s="1622"/>
      <c r="AG19" s="1623"/>
      <c r="AH19" s="1624"/>
      <c r="AI19" s="1625">
        <v>34211</v>
      </c>
      <c r="AJ19" s="1625">
        <v>35493</v>
      </c>
      <c r="AK19" s="1625">
        <v>37037</v>
      </c>
      <c r="AL19" s="1626"/>
      <c r="AM19" s="1643"/>
      <c r="AN19" s="1629"/>
      <c r="AO19" s="1629"/>
      <c r="AP19" s="1630"/>
      <c r="AQ19" s="1631">
        <v>1.4330000000000001</v>
      </c>
      <c r="AR19" s="1629">
        <v>1.6910000000000001</v>
      </c>
      <c r="AS19" s="1629">
        <v>1.851</v>
      </c>
      <c r="AT19" s="1629">
        <v>1.931</v>
      </c>
      <c r="AU19" s="1629"/>
      <c r="AV19" s="1632"/>
      <c r="AW19" s="1633">
        <f t="shared" si="1"/>
        <v>-0.21999999999999997</v>
      </c>
      <c r="AX19" s="1634"/>
      <c r="AY19" s="1687"/>
      <c r="AZ19" s="1688"/>
      <c r="BA19" s="1688"/>
      <c r="BB19" s="1689"/>
      <c r="BC19" s="1530" t="s">
        <v>1430</v>
      </c>
    </row>
    <row r="20" spans="1:227" s="1530" customFormat="1" ht="19.5" customHeight="1" x14ac:dyDescent="0.25">
      <c r="A20" s="1564" t="s">
        <v>1134</v>
      </c>
      <c r="B20" s="1564" t="s">
        <v>1218</v>
      </c>
      <c r="C20" s="1682" t="s">
        <v>1231</v>
      </c>
      <c r="D20" s="1683" t="s">
        <v>1236</v>
      </c>
      <c r="E20" s="1684"/>
      <c r="F20" s="1685">
        <v>0.318</v>
      </c>
      <c r="G20" s="1607"/>
      <c r="H20" s="1686">
        <v>0.21</v>
      </c>
      <c r="I20" s="1607"/>
      <c r="J20" s="1607"/>
      <c r="K20" s="1608">
        <f t="shared" si="5"/>
        <v>0.52800000000000002</v>
      </c>
      <c r="L20" s="1609">
        <f t="shared" si="6"/>
        <v>60.227272727272727</v>
      </c>
      <c r="M20" s="1610">
        <f t="shared" si="7"/>
        <v>39.772727272727273</v>
      </c>
      <c r="N20" s="1611">
        <f t="shared" si="0"/>
        <v>3</v>
      </c>
      <c r="O20" s="1615"/>
      <c r="P20" s="1613">
        <f t="shared" si="8"/>
        <v>0.50900000000000001</v>
      </c>
      <c r="Q20" s="1652" t="s">
        <v>42</v>
      </c>
      <c r="R20" s="1615"/>
      <c r="S20" s="1616"/>
      <c r="T20" s="1617"/>
      <c r="U20" s="1618"/>
      <c r="V20" s="1615"/>
      <c r="W20" s="1615"/>
      <c r="X20" s="1615"/>
      <c r="Y20" s="1615"/>
      <c r="Z20" s="1619">
        <v>12409</v>
      </c>
      <c r="AA20" s="1620">
        <f t="shared" si="9"/>
        <v>130.48417134271745</v>
      </c>
      <c r="AB20" s="1621"/>
      <c r="AC20" s="1622"/>
      <c r="AD20" s="1622"/>
      <c r="AE20" s="1622"/>
      <c r="AF20" s="1622"/>
      <c r="AG20" s="1623"/>
      <c r="AH20" s="1624"/>
      <c r="AI20" s="1625">
        <v>12711</v>
      </c>
      <c r="AJ20" s="1625">
        <v>12942</v>
      </c>
      <c r="AK20" s="1625">
        <v>13277</v>
      </c>
      <c r="AL20" s="1626"/>
      <c r="AM20" s="1643"/>
      <c r="AN20" s="1670"/>
      <c r="AO20" s="1629"/>
      <c r="AP20" s="1671"/>
      <c r="AQ20" s="1631">
        <v>0.50900000000000001</v>
      </c>
      <c r="AR20" s="1670">
        <v>0.59099999999999997</v>
      </c>
      <c r="AS20" s="1629">
        <v>0.63700000000000001</v>
      </c>
      <c r="AT20" s="1629">
        <v>0.65300000000000002</v>
      </c>
      <c r="AU20" s="1670"/>
      <c r="AV20" s="1673"/>
      <c r="AW20" s="1674">
        <f t="shared" si="1"/>
        <v>-0.125</v>
      </c>
      <c r="AX20" s="1675"/>
      <c r="AY20" s="1690"/>
      <c r="AZ20" s="1691"/>
      <c r="BA20" s="1691"/>
      <c r="BB20" s="1692"/>
      <c r="BC20" s="1530" t="s">
        <v>1430</v>
      </c>
    </row>
    <row r="21" spans="1:227" s="1530" customFormat="1" ht="19.5" customHeight="1" x14ac:dyDescent="0.25">
      <c r="A21" s="1564" t="s">
        <v>1134</v>
      </c>
      <c r="B21" s="1564" t="s">
        <v>1218</v>
      </c>
      <c r="C21" s="1682" t="s">
        <v>1231</v>
      </c>
      <c r="D21" s="1683" t="s">
        <v>1237</v>
      </c>
      <c r="E21" s="1684"/>
      <c r="F21" s="1685">
        <v>1.21</v>
      </c>
      <c r="G21" s="1607"/>
      <c r="H21" s="1686" t="s">
        <v>1138</v>
      </c>
      <c r="I21" s="1607"/>
      <c r="J21" s="1607"/>
      <c r="K21" s="1608">
        <f t="shared" si="5"/>
        <v>1.21</v>
      </c>
      <c r="L21" s="1609">
        <f t="shared" si="6"/>
        <v>100</v>
      </c>
      <c r="M21" s="1610">
        <f t="shared" si="7"/>
        <v>0</v>
      </c>
      <c r="N21" s="1611">
        <f t="shared" si="0"/>
        <v>2</v>
      </c>
      <c r="O21" s="1615"/>
      <c r="P21" s="1613">
        <f t="shared" si="8"/>
        <v>1.4870000000000001</v>
      </c>
      <c r="Q21" s="1652" t="s">
        <v>42</v>
      </c>
      <c r="R21" s="1615"/>
      <c r="S21" s="1616"/>
      <c r="T21" s="1617"/>
      <c r="U21" s="1618"/>
      <c r="V21" s="1615"/>
      <c r="W21" s="1615"/>
      <c r="X21" s="1615"/>
      <c r="Y21" s="1615"/>
      <c r="Z21" s="1619">
        <v>36099</v>
      </c>
      <c r="AA21" s="1620">
        <f t="shared" si="9"/>
        <v>134.10609408601232</v>
      </c>
      <c r="AB21" s="1621"/>
      <c r="AC21" s="1622"/>
      <c r="AD21" s="1622"/>
      <c r="AE21" s="1622"/>
      <c r="AF21" s="1622"/>
      <c r="AG21" s="1623"/>
      <c r="AH21" s="1624"/>
      <c r="AI21" s="1625">
        <v>37888</v>
      </c>
      <c r="AJ21" s="1625">
        <v>39285</v>
      </c>
      <c r="AK21" s="1625">
        <v>40971</v>
      </c>
      <c r="AL21" s="1626"/>
      <c r="AM21" s="1643"/>
      <c r="AN21" s="1670"/>
      <c r="AO21" s="1629"/>
      <c r="AP21" s="1671"/>
      <c r="AQ21" s="1631">
        <v>1.4870000000000001</v>
      </c>
      <c r="AR21" s="1629">
        <v>1.7669999999999999</v>
      </c>
      <c r="AS21" s="1629">
        <v>1.9390000000000001</v>
      </c>
      <c r="AT21" s="1629">
        <v>2.0219999999999998</v>
      </c>
      <c r="AU21" s="1629"/>
      <c r="AV21" s="1632"/>
      <c r="AW21" s="1674">
        <f t="shared" si="1"/>
        <v>-0.81199999999999983</v>
      </c>
      <c r="AX21" s="1675"/>
      <c r="AY21" s="1693"/>
      <c r="AZ21" s="1694"/>
      <c r="BA21" s="1694"/>
      <c r="BB21" s="1695"/>
      <c r="BC21" s="1530" t="s">
        <v>1430</v>
      </c>
    </row>
    <row r="22" spans="1:227" s="1530" customFormat="1" ht="19.5" customHeight="1" x14ac:dyDescent="0.25">
      <c r="A22" s="1564" t="s">
        <v>591</v>
      </c>
      <c r="B22" s="1564" t="s">
        <v>611</v>
      </c>
      <c r="C22" s="1635" t="s">
        <v>612</v>
      </c>
      <c r="D22" s="1696" t="s">
        <v>614</v>
      </c>
      <c r="E22" s="1697" t="s">
        <v>1832</v>
      </c>
      <c r="F22" s="1638"/>
      <c r="G22" s="1607">
        <f t="shared" ref="G22:G28" si="10">K22</f>
        <v>0.36499999999999999</v>
      </c>
      <c r="H22" s="1607"/>
      <c r="I22" s="1607"/>
      <c r="J22" s="1607"/>
      <c r="K22" s="1608">
        <v>0.36499999999999999</v>
      </c>
      <c r="L22" s="1609">
        <f t="shared" ref="L22:L33" si="11">IF(K22&gt;0,IF(ISNUMBER(F22),F22,0)/K22*100,"")</f>
        <v>0</v>
      </c>
      <c r="M22" s="1610">
        <f t="shared" ref="M22:M33" si="12">IF(K22&gt;0,(IF(ISNUMBER(G22),G22,0)+IF(ISNUMBER(H22),H22,0))/K22*100,"")</f>
        <v>100</v>
      </c>
      <c r="N22" s="1611">
        <f t="shared" si="0"/>
        <v>2</v>
      </c>
      <c r="O22" s="1665"/>
      <c r="P22" s="1640">
        <v>0.45505901332289117</v>
      </c>
      <c r="Q22" s="1652" t="s">
        <v>42</v>
      </c>
      <c r="R22" s="1615"/>
      <c r="S22" s="1616"/>
      <c r="T22" s="1617"/>
      <c r="U22" s="1618"/>
      <c r="V22" s="1615"/>
      <c r="W22" s="1615"/>
      <c r="X22" s="1615"/>
      <c r="Y22" s="1615"/>
      <c r="Z22" s="1619">
        <v>11251.216712466434</v>
      </c>
      <c r="AA22" s="1620"/>
      <c r="AB22" s="1621"/>
      <c r="AC22" s="1622"/>
      <c r="AD22" s="1622"/>
      <c r="AE22" s="1622"/>
      <c r="AF22" s="1622"/>
      <c r="AG22" s="1623"/>
      <c r="AH22" s="1624"/>
      <c r="AI22" s="1641"/>
      <c r="AJ22" s="1641"/>
      <c r="AK22" s="1641"/>
      <c r="AL22" s="1642"/>
      <c r="AM22" s="1643"/>
      <c r="AN22" s="1629"/>
      <c r="AO22" s="1629"/>
      <c r="AP22" s="1630"/>
      <c r="AQ22" s="1631"/>
      <c r="AR22" s="1629"/>
      <c r="AS22" s="1629"/>
      <c r="AT22" s="1629"/>
      <c r="AU22" s="1629"/>
      <c r="AV22" s="1632"/>
      <c r="AW22" s="1633">
        <f t="shared" si="1"/>
        <v>0.36499999999999999</v>
      </c>
      <c r="AX22" s="1634"/>
      <c r="AY22" s="1599"/>
      <c r="AZ22" s="1600"/>
      <c r="BA22" s="1600"/>
      <c r="BB22" s="1601"/>
      <c r="BC22" s="1530" t="s">
        <v>1432</v>
      </c>
      <c r="BF22" s="1530" t="e">
        <f>MATCH(D22,'&gt;50 only'!D11,0)</f>
        <v>#N/A</v>
      </c>
    </row>
    <row r="23" spans="1:227" s="1530" customFormat="1" ht="19.5" customHeight="1" x14ac:dyDescent="0.25">
      <c r="A23" s="1564" t="s">
        <v>591</v>
      </c>
      <c r="B23" s="1564" t="s">
        <v>611</v>
      </c>
      <c r="C23" s="1635" t="s">
        <v>612</v>
      </c>
      <c r="D23" s="1696" t="s">
        <v>613</v>
      </c>
      <c r="E23" s="1697" t="s">
        <v>1832</v>
      </c>
      <c r="F23" s="1638"/>
      <c r="G23" s="1698">
        <f t="shared" si="10"/>
        <v>1.6425000000000001</v>
      </c>
      <c r="H23" s="1607"/>
      <c r="I23" s="1607"/>
      <c r="J23" s="1607"/>
      <c r="K23" s="1608">
        <v>1.6425000000000001</v>
      </c>
      <c r="L23" s="1609">
        <f t="shared" si="11"/>
        <v>0</v>
      </c>
      <c r="M23" s="1610">
        <f t="shared" si="12"/>
        <v>100</v>
      </c>
      <c r="N23" s="1611">
        <f t="shared" si="0"/>
        <v>5</v>
      </c>
      <c r="O23" s="1665"/>
      <c r="P23" s="1640">
        <v>1.2105910531250001</v>
      </c>
      <c r="Q23" s="1652" t="s">
        <v>42</v>
      </c>
      <c r="R23" s="1615"/>
      <c r="S23" s="1616"/>
      <c r="T23" s="1617"/>
      <c r="U23" s="1618"/>
      <c r="V23" s="1615"/>
      <c r="W23" s="1615"/>
      <c r="X23" s="1615"/>
      <c r="Y23" s="1615"/>
      <c r="Z23" s="1619">
        <v>15949.093164338388</v>
      </c>
      <c r="AA23" s="1620"/>
      <c r="AB23" s="1621"/>
      <c r="AC23" s="1622"/>
      <c r="AD23" s="1622"/>
      <c r="AE23" s="1622"/>
      <c r="AF23" s="1622"/>
      <c r="AG23" s="1623"/>
      <c r="AH23" s="1624"/>
      <c r="AI23" s="1641"/>
      <c r="AJ23" s="1641"/>
      <c r="AK23" s="1641"/>
      <c r="AL23" s="1642"/>
      <c r="AM23" s="1643"/>
      <c r="AN23" s="1629"/>
      <c r="AO23" s="1629"/>
      <c r="AP23" s="1630"/>
      <c r="AQ23" s="1631"/>
      <c r="AR23" s="1629"/>
      <c r="AS23" s="1629"/>
      <c r="AT23" s="1629"/>
      <c r="AU23" s="1629"/>
      <c r="AV23" s="1632"/>
      <c r="AW23" s="1633">
        <f t="shared" si="1"/>
        <v>1.6425000000000001</v>
      </c>
      <c r="AX23" s="1634"/>
      <c r="AY23" s="1599"/>
      <c r="AZ23" s="1600"/>
      <c r="BA23" s="1600"/>
      <c r="BB23" s="1601"/>
      <c r="BC23" s="1530" t="s">
        <v>1432</v>
      </c>
      <c r="BF23" s="1530" t="e">
        <f>MATCH(D23,'&gt;50 only'!D12,0)</f>
        <v>#N/A</v>
      </c>
    </row>
    <row r="24" spans="1:227" s="1699" customFormat="1" ht="19.5" customHeight="1" x14ac:dyDescent="0.25">
      <c r="A24" s="1564" t="s">
        <v>591</v>
      </c>
      <c r="B24" s="1564" t="s">
        <v>611</v>
      </c>
      <c r="C24" s="1635" t="s">
        <v>612</v>
      </c>
      <c r="D24" s="1696" t="s">
        <v>616</v>
      </c>
      <c r="E24" s="1697" t="s">
        <v>1832</v>
      </c>
      <c r="F24" s="1638"/>
      <c r="G24" s="1698">
        <f t="shared" si="10"/>
        <v>0.97333333333333327</v>
      </c>
      <c r="H24" s="1607"/>
      <c r="I24" s="1607"/>
      <c r="J24" s="1607"/>
      <c r="K24" s="1608">
        <v>0.97333333333333327</v>
      </c>
      <c r="L24" s="1609">
        <f t="shared" si="11"/>
        <v>0</v>
      </c>
      <c r="M24" s="1610">
        <f t="shared" si="12"/>
        <v>100</v>
      </c>
      <c r="N24" s="1611">
        <f t="shared" si="0"/>
        <v>5</v>
      </c>
      <c r="O24" s="1665"/>
      <c r="P24" s="1640">
        <v>0.79936084080659997</v>
      </c>
      <c r="Q24" s="1652" t="s">
        <v>42</v>
      </c>
      <c r="R24" s="1615"/>
      <c r="S24" s="1616"/>
      <c r="T24" s="1617"/>
      <c r="U24" s="1618"/>
      <c r="V24" s="1615"/>
      <c r="W24" s="1615"/>
      <c r="X24" s="1615"/>
      <c r="Y24" s="1615"/>
      <c r="Z24" s="1619">
        <v>14526.570910984441</v>
      </c>
      <c r="AA24" s="1620"/>
      <c r="AB24" s="1621"/>
      <c r="AC24" s="1622"/>
      <c r="AD24" s="1622"/>
      <c r="AE24" s="1622"/>
      <c r="AF24" s="1622"/>
      <c r="AG24" s="1623"/>
      <c r="AH24" s="1624"/>
      <c r="AI24" s="1641"/>
      <c r="AJ24" s="1641"/>
      <c r="AK24" s="1641"/>
      <c r="AL24" s="1642"/>
      <c r="AM24" s="1643"/>
      <c r="AN24" s="1629"/>
      <c r="AO24" s="1629"/>
      <c r="AP24" s="1630"/>
      <c r="AQ24" s="1631"/>
      <c r="AR24" s="1629"/>
      <c r="AS24" s="1629"/>
      <c r="AT24" s="1629"/>
      <c r="AU24" s="1629"/>
      <c r="AV24" s="1632"/>
      <c r="AW24" s="1633">
        <f t="shared" si="1"/>
        <v>0.97333333333333327</v>
      </c>
      <c r="AX24" s="1634"/>
      <c r="AY24" s="1599"/>
      <c r="AZ24" s="1600"/>
      <c r="BA24" s="1600"/>
      <c r="BB24" s="1601"/>
      <c r="BC24" s="1530" t="s">
        <v>1432</v>
      </c>
      <c r="BD24" s="1530"/>
      <c r="BE24" s="1530"/>
      <c r="BF24" s="1530" t="e">
        <f>MATCH(D24,'&gt;50 only'!D13,0)</f>
        <v>#N/A</v>
      </c>
      <c r="BG24" s="1530"/>
      <c r="BH24" s="1530"/>
      <c r="BI24" s="1530"/>
      <c r="BJ24" s="1530"/>
      <c r="BK24" s="1530"/>
      <c r="BL24" s="1530"/>
      <c r="BM24" s="1530"/>
      <c r="BN24" s="1530"/>
      <c r="BO24" s="1530"/>
      <c r="BP24" s="1530"/>
      <c r="BQ24" s="1530"/>
      <c r="BR24" s="1530"/>
      <c r="BS24" s="1530"/>
      <c r="BT24" s="1530"/>
      <c r="BU24" s="1530"/>
      <c r="BV24" s="1530"/>
      <c r="BW24" s="1530"/>
      <c r="BX24" s="1530"/>
      <c r="BY24" s="1530"/>
      <c r="BZ24" s="1530"/>
      <c r="CA24" s="1530"/>
      <c r="CB24" s="1530"/>
      <c r="CC24" s="1530"/>
      <c r="CD24" s="1530"/>
      <c r="CE24" s="1530"/>
      <c r="CF24" s="1530"/>
      <c r="CG24" s="1530"/>
      <c r="CH24" s="1530"/>
      <c r="CI24" s="1530"/>
      <c r="CJ24" s="1530"/>
      <c r="CK24" s="1530"/>
      <c r="CL24" s="1530"/>
      <c r="CM24" s="1530"/>
      <c r="CN24" s="1530"/>
      <c r="CO24" s="1530"/>
      <c r="CP24" s="1530"/>
      <c r="CQ24" s="1530"/>
      <c r="CR24" s="1530"/>
      <c r="CS24" s="1530"/>
      <c r="CT24" s="1530"/>
      <c r="CU24" s="1530"/>
      <c r="CV24" s="1530"/>
      <c r="CW24" s="1530"/>
      <c r="CX24" s="1530"/>
      <c r="CY24" s="1530"/>
      <c r="CZ24" s="1530"/>
      <c r="DA24" s="1530"/>
      <c r="DB24" s="1530"/>
      <c r="DC24" s="1530"/>
      <c r="DD24" s="1530"/>
      <c r="DE24" s="1530"/>
      <c r="DF24" s="1530"/>
      <c r="DG24" s="1530"/>
      <c r="DH24" s="1530"/>
      <c r="DI24" s="1530"/>
      <c r="DJ24" s="1530"/>
      <c r="DK24" s="1530"/>
      <c r="DL24" s="1530"/>
      <c r="DM24" s="1530"/>
      <c r="DN24" s="1530"/>
      <c r="DO24" s="1530"/>
      <c r="DP24" s="1530"/>
      <c r="DQ24" s="1530"/>
      <c r="DR24" s="1530"/>
      <c r="DS24" s="1530"/>
      <c r="DT24" s="1530"/>
      <c r="DU24" s="1530"/>
      <c r="DV24" s="1530"/>
      <c r="DW24" s="1530"/>
      <c r="DX24" s="1530"/>
      <c r="DY24" s="1530"/>
      <c r="DZ24" s="1530"/>
      <c r="EA24" s="1530"/>
      <c r="EB24" s="1530"/>
      <c r="EC24" s="1530"/>
      <c r="ED24" s="1530"/>
      <c r="EE24" s="1530"/>
      <c r="EF24" s="1530"/>
      <c r="EG24" s="1530"/>
      <c r="EH24" s="1530"/>
      <c r="EI24" s="1530"/>
      <c r="EJ24" s="1530"/>
      <c r="EK24" s="1530"/>
      <c r="EL24" s="1530"/>
      <c r="EM24" s="1530"/>
      <c r="EN24" s="1530"/>
      <c r="EO24" s="1530"/>
      <c r="EP24" s="1530"/>
      <c r="EQ24" s="1530"/>
      <c r="ER24" s="1530"/>
      <c r="ES24" s="1530"/>
      <c r="ET24" s="1530"/>
      <c r="EU24" s="1530"/>
      <c r="EV24" s="1530"/>
      <c r="EW24" s="1530"/>
      <c r="EX24" s="1530"/>
      <c r="EY24" s="1530"/>
      <c r="EZ24" s="1530"/>
      <c r="FA24" s="1530"/>
      <c r="FB24" s="1530"/>
      <c r="FC24" s="1530"/>
      <c r="FD24" s="1530"/>
      <c r="FE24" s="1530"/>
      <c r="FF24" s="1530"/>
      <c r="FG24" s="1530"/>
      <c r="FH24" s="1530"/>
      <c r="FI24" s="1530"/>
      <c r="FJ24" s="1530"/>
      <c r="FK24" s="1530"/>
      <c r="FL24" s="1530"/>
      <c r="FM24" s="1530"/>
      <c r="FN24" s="1530"/>
      <c r="FO24" s="1530"/>
      <c r="FP24" s="1530"/>
      <c r="FQ24" s="1530"/>
      <c r="FR24" s="1530"/>
      <c r="FS24" s="1530"/>
      <c r="FT24" s="1530"/>
      <c r="FU24" s="1530"/>
      <c r="FV24" s="1530"/>
      <c r="FW24" s="1530"/>
      <c r="FX24" s="1530"/>
      <c r="FY24" s="1530"/>
      <c r="FZ24" s="1530"/>
      <c r="GA24" s="1530"/>
      <c r="GB24" s="1530"/>
      <c r="GC24" s="1530"/>
      <c r="GD24" s="1530"/>
      <c r="GE24" s="1530"/>
      <c r="GF24" s="1530"/>
      <c r="GG24" s="1530"/>
      <c r="GH24" s="1530"/>
      <c r="GI24" s="1530"/>
      <c r="GJ24" s="1530"/>
      <c r="GK24" s="1530"/>
      <c r="GL24" s="1530"/>
      <c r="GM24" s="1530"/>
      <c r="GN24" s="1530"/>
      <c r="GO24" s="1530"/>
      <c r="GP24" s="1530"/>
      <c r="GQ24" s="1530"/>
      <c r="GR24" s="1530"/>
      <c r="GS24" s="1530"/>
      <c r="GT24" s="1530"/>
      <c r="GU24" s="1530"/>
      <c r="GV24" s="1530"/>
      <c r="GW24" s="1530"/>
      <c r="GX24" s="1530"/>
      <c r="GY24" s="1530"/>
      <c r="GZ24" s="1530"/>
      <c r="HA24" s="1530"/>
      <c r="HB24" s="1530"/>
      <c r="HC24" s="1530"/>
      <c r="HD24" s="1530"/>
      <c r="HE24" s="1530"/>
      <c r="HF24" s="1530"/>
      <c r="HG24" s="1530"/>
      <c r="HH24" s="1530"/>
      <c r="HI24" s="1530"/>
      <c r="HJ24" s="1530"/>
      <c r="HK24" s="1530"/>
      <c r="HL24" s="1530"/>
      <c r="HM24" s="1530"/>
      <c r="HN24" s="1530"/>
      <c r="HO24" s="1530"/>
      <c r="HP24" s="1530"/>
      <c r="HQ24" s="1530"/>
      <c r="HR24" s="1530"/>
      <c r="HS24" s="1530"/>
    </row>
    <row r="25" spans="1:227" s="1530" customFormat="1" ht="19.5" customHeight="1" x14ac:dyDescent="0.25">
      <c r="A25" s="1564" t="s">
        <v>591</v>
      </c>
      <c r="B25" s="1564" t="s">
        <v>611</v>
      </c>
      <c r="C25" s="1635" t="s">
        <v>612</v>
      </c>
      <c r="D25" s="1696" t="s">
        <v>615</v>
      </c>
      <c r="E25" s="1697" t="s">
        <v>1832</v>
      </c>
      <c r="F25" s="1638"/>
      <c r="G25" s="1698">
        <f t="shared" si="10"/>
        <v>4.7450000000000001</v>
      </c>
      <c r="H25" s="1607"/>
      <c r="I25" s="1607"/>
      <c r="J25" s="1607"/>
      <c r="K25" s="1608">
        <v>4.7450000000000001</v>
      </c>
      <c r="L25" s="1609">
        <f t="shared" si="11"/>
        <v>0</v>
      </c>
      <c r="M25" s="1610">
        <f t="shared" si="12"/>
        <v>100</v>
      </c>
      <c r="N25" s="1611">
        <f t="shared" si="0"/>
        <v>2</v>
      </c>
      <c r="O25" s="1665"/>
      <c r="P25" s="1640">
        <v>4.7599195071299985</v>
      </c>
      <c r="Q25" s="1652" t="s">
        <v>42</v>
      </c>
      <c r="R25" s="1615"/>
      <c r="S25" s="1616"/>
      <c r="T25" s="1617"/>
      <c r="U25" s="1618"/>
      <c r="V25" s="1615"/>
      <c r="W25" s="1615"/>
      <c r="X25" s="1615"/>
      <c r="Y25" s="1615"/>
      <c r="Z25" s="1619">
        <v>74663.337290283118</v>
      </c>
      <c r="AA25" s="1620"/>
      <c r="AB25" s="1621"/>
      <c r="AC25" s="1622"/>
      <c r="AD25" s="1622"/>
      <c r="AE25" s="1622"/>
      <c r="AF25" s="1622"/>
      <c r="AG25" s="1623"/>
      <c r="AH25" s="1624"/>
      <c r="AI25" s="1641"/>
      <c r="AJ25" s="1641"/>
      <c r="AK25" s="1641"/>
      <c r="AL25" s="1642"/>
      <c r="AM25" s="1643"/>
      <c r="AN25" s="1629"/>
      <c r="AO25" s="1629"/>
      <c r="AP25" s="1630"/>
      <c r="AQ25" s="1631"/>
      <c r="AR25" s="1629"/>
      <c r="AS25" s="1629"/>
      <c r="AT25" s="1629"/>
      <c r="AU25" s="1629"/>
      <c r="AV25" s="1632"/>
      <c r="AW25" s="1633">
        <f t="shared" si="1"/>
        <v>4.7450000000000001</v>
      </c>
      <c r="AX25" s="1634"/>
      <c r="AY25" s="1687"/>
      <c r="AZ25" s="1688"/>
      <c r="BA25" s="1688"/>
      <c r="BB25" s="1689"/>
      <c r="BC25" s="1530" t="s">
        <v>1432</v>
      </c>
      <c r="BF25" s="1530" t="e">
        <f>MATCH(D25,'&gt;50 only'!D14,0)</f>
        <v>#N/A</v>
      </c>
    </row>
    <row r="26" spans="1:227" s="1699" customFormat="1" ht="19.5" customHeight="1" x14ac:dyDescent="0.25">
      <c r="A26" s="1564" t="s">
        <v>591</v>
      </c>
      <c r="B26" s="1564" t="s">
        <v>611</v>
      </c>
      <c r="C26" s="1635" t="s">
        <v>612</v>
      </c>
      <c r="D26" s="1696" t="s">
        <v>617</v>
      </c>
      <c r="E26" s="1700" t="s">
        <v>1832</v>
      </c>
      <c r="F26" s="1701"/>
      <c r="G26" s="1702">
        <f t="shared" si="10"/>
        <v>2.3359999999999999</v>
      </c>
      <c r="H26" s="1702"/>
      <c r="I26" s="1702"/>
      <c r="J26" s="1702"/>
      <c r="K26" s="1703">
        <v>2.3359999999999999</v>
      </c>
      <c r="L26" s="1704">
        <f t="shared" si="11"/>
        <v>0</v>
      </c>
      <c r="M26" s="1705">
        <f t="shared" si="12"/>
        <v>100</v>
      </c>
      <c r="N26" s="1611">
        <f t="shared" si="0"/>
        <v>2</v>
      </c>
      <c r="O26" s="1706"/>
      <c r="P26" s="1707">
        <v>3.2850000000000001</v>
      </c>
      <c r="Q26" s="1708" t="s">
        <v>42</v>
      </c>
      <c r="R26" s="1709"/>
      <c r="S26" s="1710"/>
      <c r="T26" s="1711"/>
      <c r="U26" s="1712"/>
      <c r="V26" s="1709"/>
      <c r="W26" s="1709"/>
      <c r="X26" s="1709"/>
      <c r="Y26" s="1709"/>
      <c r="Z26" s="1713">
        <v>37362.304364872638</v>
      </c>
      <c r="AA26" s="1714"/>
      <c r="AB26" s="1715"/>
      <c r="AC26" s="1716"/>
      <c r="AD26" s="1716"/>
      <c r="AE26" s="1716"/>
      <c r="AF26" s="1716"/>
      <c r="AG26" s="1717"/>
      <c r="AH26" s="1718"/>
      <c r="AI26" s="1719"/>
      <c r="AJ26" s="1719"/>
      <c r="AK26" s="1719"/>
      <c r="AL26" s="1720"/>
      <c r="AM26" s="1721"/>
      <c r="AN26" s="1722"/>
      <c r="AO26" s="1723"/>
      <c r="AP26" s="1724"/>
      <c r="AQ26" s="1725"/>
      <c r="AR26" s="1722"/>
      <c r="AS26" s="1723"/>
      <c r="AT26" s="1723"/>
      <c r="AU26" s="1722"/>
      <c r="AV26" s="1726"/>
      <c r="AW26" s="1727">
        <f t="shared" si="1"/>
        <v>2.3359999999999999</v>
      </c>
      <c r="AX26" s="1728"/>
      <c r="AY26" s="1729"/>
      <c r="AZ26" s="1730"/>
      <c r="BA26" s="1730"/>
      <c r="BB26" s="1731"/>
      <c r="BC26" s="1530" t="s">
        <v>1432</v>
      </c>
      <c r="BD26" s="1530"/>
      <c r="BE26" s="1530"/>
      <c r="BF26" s="1530" t="e">
        <f>MATCH(D26,'&gt;50 only'!D15,0)</f>
        <v>#N/A</v>
      </c>
      <c r="BG26" s="1530"/>
      <c r="BH26" s="1530"/>
      <c r="BI26" s="1530"/>
      <c r="BJ26" s="1530"/>
      <c r="BK26" s="1530"/>
      <c r="BL26" s="1530"/>
      <c r="BM26" s="1530"/>
      <c r="BN26" s="1530"/>
      <c r="BO26" s="1530"/>
      <c r="BP26" s="1530"/>
      <c r="BQ26" s="1530"/>
      <c r="BR26" s="1530"/>
      <c r="BS26" s="1530"/>
      <c r="BT26" s="1530"/>
      <c r="BU26" s="1530"/>
      <c r="BV26" s="1530"/>
      <c r="BW26" s="1530"/>
      <c r="BX26" s="1530"/>
      <c r="BY26" s="1530"/>
      <c r="BZ26" s="1530"/>
      <c r="CA26" s="1530"/>
      <c r="CB26" s="1530"/>
      <c r="CC26" s="1530"/>
      <c r="CD26" s="1530"/>
      <c r="CE26" s="1530"/>
      <c r="CF26" s="1530"/>
      <c r="CG26" s="1530"/>
      <c r="CH26" s="1530"/>
      <c r="CI26" s="1530"/>
      <c r="CJ26" s="1530"/>
      <c r="CK26" s="1530"/>
      <c r="CL26" s="1530"/>
      <c r="CM26" s="1530"/>
      <c r="CN26" s="1530"/>
      <c r="CO26" s="1530"/>
      <c r="CP26" s="1530"/>
      <c r="CQ26" s="1530"/>
      <c r="CR26" s="1530"/>
      <c r="CS26" s="1530"/>
      <c r="CT26" s="1530"/>
      <c r="CU26" s="1530"/>
      <c r="CV26" s="1530"/>
      <c r="CW26" s="1530"/>
      <c r="CX26" s="1530"/>
      <c r="CY26" s="1530"/>
      <c r="CZ26" s="1530"/>
      <c r="DA26" s="1530"/>
      <c r="DB26" s="1530"/>
      <c r="DC26" s="1530"/>
      <c r="DD26" s="1530"/>
      <c r="DE26" s="1530"/>
      <c r="DF26" s="1530"/>
      <c r="DG26" s="1530"/>
      <c r="DH26" s="1530"/>
      <c r="DI26" s="1530"/>
      <c r="DJ26" s="1530"/>
      <c r="DK26" s="1530"/>
      <c r="DL26" s="1530"/>
      <c r="DM26" s="1530"/>
      <c r="DN26" s="1530"/>
      <c r="DO26" s="1530"/>
      <c r="DP26" s="1530"/>
      <c r="DQ26" s="1530"/>
      <c r="DR26" s="1530"/>
      <c r="DS26" s="1530"/>
      <c r="DT26" s="1530"/>
      <c r="DU26" s="1530"/>
      <c r="DV26" s="1530"/>
      <c r="DW26" s="1530"/>
      <c r="DX26" s="1530"/>
      <c r="DY26" s="1530"/>
      <c r="DZ26" s="1530"/>
      <c r="EA26" s="1530"/>
      <c r="EB26" s="1530"/>
      <c r="EC26" s="1530"/>
      <c r="ED26" s="1530"/>
      <c r="EE26" s="1530"/>
      <c r="EF26" s="1530"/>
      <c r="EG26" s="1530"/>
      <c r="EH26" s="1530"/>
      <c r="EI26" s="1530"/>
      <c r="EJ26" s="1530"/>
      <c r="EK26" s="1530"/>
      <c r="EL26" s="1530"/>
      <c r="EM26" s="1530"/>
      <c r="EN26" s="1530"/>
      <c r="EO26" s="1530"/>
      <c r="EP26" s="1530"/>
      <c r="EQ26" s="1530"/>
      <c r="ER26" s="1530"/>
      <c r="ES26" s="1530"/>
      <c r="ET26" s="1530"/>
      <c r="EU26" s="1530"/>
      <c r="EV26" s="1530"/>
      <c r="EW26" s="1530"/>
      <c r="EX26" s="1530"/>
      <c r="EY26" s="1530"/>
      <c r="EZ26" s="1530"/>
      <c r="FA26" s="1530"/>
      <c r="FB26" s="1530"/>
      <c r="FC26" s="1530"/>
      <c r="FD26" s="1530"/>
      <c r="FE26" s="1530"/>
      <c r="FF26" s="1530"/>
      <c r="FG26" s="1530"/>
      <c r="FH26" s="1530"/>
      <c r="FI26" s="1530"/>
      <c r="FJ26" s="1530"/>
      <c r="FK26" s="1530"/>
      <c r="FL26" s="1530"/>
      <c r="FM26" s="1530"/>
      <c r="FN26" s="1530"/>
      <c r="FO26" s="1530"/>
      <c r="FP26" s="1530"/>
      <c r="FQ26" s="1530"/>
      <c r="FR26" s="1530"/>
      <c r="FS26" s="1530"/>
      <c r="FT26" s="1530"/>
      <c r="FU26" s="1530"/>
      <c r="FV26" s="1530"/>
      <c r="FW26" s="1530"/>
      <c r="FX26" s="1530"/>
      <c r="FY26" s="1530"/>
      <c r="FZ26" s="1530"/>
      <c r="GA26" s="1530"/>
      <c r="GB26" s="1530"/>
      <c r="GC26" s="1530"/>
      <c r="GD26" s="1530"/>
      <c r="GE26" s="1530"/>
      <c r="GF26" s="1530"/>
      <c r="GG26" s="1530"/>
      <c r="GH26" s="1530"/>
      <c r="GI26" s="1530"/>
      <c r="GJ26" s="1530"/>
      <c r="GK26" s="1530"/>
      <c r="GL26" s="1530"/>
      <c r="GM26" s="1530"/>
      <c r="GN26" s="1530"/>
      <c r="GO26" s="1530"/>
      <c r="GP26" s="1530"/>
      <c r="GQ26" s="1530"/>
      <c r="GR26" s="1530"/>
      <c r="GS26" s="1530"/>
      <c r="GT26" s="1530"/>
      <c r="GU26" s="1530"/>
      <c r="GV26" s="1530"/>
      <c r="GW26" s="1530"/>
      <c r="GX26" s="1530"/>
      <c r="GY26" s="1530"/>
      <c r="GZ26" s="1530"/>
      <c r="HA26" s="1530"/>
      <c r="HB26" s="1530"/>
      <c r="HC26" s="1530"/>
      <c r="HD26" s="1530"/>
      <c r="HE26" s="1530"/>
      <c r="HF26" s="1530"/>
      <c r="HG26" s="1530"/>
      <c r="HH26" s="1530"/>
      <c r="HI26" s="1530"/>
      <c r="HJ26" s="1530"/>
      <c r="HK26" s="1530"/>
      <c r="HL26" s="1530"/>
      <c r="HM26" s="1530"/>
      <c r="HN26" s="1530"/>
      <c r="HO26" s="1530"/>
      <c r="HP26" s="1530"/>
      <c r="HQ26" s="1530"/>
      <c r="HR26" s="1530"/>
      <c r="HS26" s="1530"/>
    </row>
    <row r="27" spans="1:227" s="1530" customFormat="1" ht="19.5" customHeight="1" x14ac:dyDescent="0.25">
      <c r="A27" s="1564" t="s">
        <v>591</v>
      </c>
      <c r="B27" s="1564" t="s">
        <v>611</v>
      </c>
      <c r="C27" s="1635" t="s">
        <v>612</v>
      </c>
      <c r="D27" s="1696" t="s">
        <v>618</v>
      </c>
      <c r="E27" s="1697" t="s">
        <v>1832</v>
      </c>
      <c r="F27" s="1732"/>
      <c r="G27" s="1698">
        <f t="shared" si="10"/>
        <v>0.48666666666666664</v>
      </c>
      <c r="H27" s="1607"/>
      <c r="I27" s="1698"/>
      <c r="J27" s="1698"/>
      <c r="K27" s="1733">
        <v>0.48666666666666664</v>
      </c>
      <c r="L27" s="1734">
        <f t="shared" si="11"/>
        <v>0</v>
      </c>
      <c r="M27" s="1735">
        <f t="shared" si="12"/>
        <v>100</v>
      </c>
      <c r="N27" s="1611">
        <f t="shared" si="0"/>
        <v>2</v>
      </c>
      <c r="O27" s="1736"/>
      <c r="P27" s="1737">
        <v>0.78199424999999978</v>
      </c>
      <c r="Q27" s="1738" t="s">
        <v>42</v>
      </c>
      <c r="R27" s="1739"/>
      <c r="S27" s="1740"/>
      <c r="T27" s="1741"/>
      <c r="U27" s="1742"/>
      <c r="V27" s="1739"/>
      <c r="W27" s="1739"/>
      <c r="X27" s="1739"/>
      <c r="Y27" s="1739"/>
      <c r="Z27" s="1743">
        <v>21101.575911406821</v>
      </c>
      <c r="AA27" s="1744"/>
      <c r="AB27" s="1745"/>
      <c r="AC27" s="1746"/>
      <c r="AD27" s="1746"/>
      <c r="AE27" s="1746"/>
      <c r="AF27" s="1746"/>
      <c r="AG27" s="1747"/>
      <c r="AH27" s="1666"/>
      <c r="AI27" s="1667"/>
      <c r="AJ27" s="1667"/>
      <c r="AK27" s="1667"/>
      <c r="AL27" s="1668"/>
      <c r="AM27" s="1669"/>
      <c r="AN27" s="1670"/>
      <c r="AO27" s="1670"/>
      <c r="AP27" s="1671"/>
      <c r="AQ27" s="1672"/>
      <c r="AR27" s="1670"/>
      <c r="AS27" s="1670"/>
      <c r="AT27" s="1670"/>
      <c r="AU27" s="1670"/>
      <c r="AV27" s="1673"/>
      <c r="AW27" s="1674">
        <f t="shared" si="1"/>
        <v>0.48666666666666664</v>
      </c>
      <c r="AX27" s="1675"/>
      <c r="AY27" s="1693"/>
      <c r="AZ27" s="1694"/>
      <c r="BA27" s="1694"/>
      <c r="BB27" s="1695"/>
      <c r="BC27" s="1530" t="s">
        <v>1432</v>
      </c>
      <c r="BF27" s="1530" t="e">
        <f>MATCH(D27,'&gt;50 only'!D16,0)</f>
        <v>#N/A</v>
      </c>
    </row>
    <row r="28" spans="1:227" s="1530" customFormat="1" ht="19.5" customHeight="1" x14ac:dyDescent="0.25">
      <c r="A28" s="1564" t="s">
        <v>591</v>
      </c>
      <c r="B28" s="1564" t="s">
        <v>611</v>
      </c>
      <c r="C28" s="1635" t="s">
        <v>612</v>
      </c>
      <c r="D28" s="1696" t="s">
        <v>619</v>
      </c>
      <c r="E28" s="1697" t="s">
        <v>1832</v>
      </c>
      <c r="F28" s="1638"/>
      <c r="G28" s="1607">
        <f t="shared" si="10"/>
        <v>1.6762962962962962</v>
      </c>
      <c r="H28" s="1607"/>
      <c r="I28" s="1607"/>
      <c r="J28" s="1607"/>
      <c r="K28" s="1608">
        <v>1.6762962962962962</v>
      </c>
      <c r="L28" s="1609">
        <f t="shared" si="11"/>
        <v>0</v>
      </c>
      <c r="M28" s="1610">
        <f t="shared" si="12"/>
        <v>100</v>
      </c>
      <c r="N28" s="1611">
        <f t="shared" si="0"/>
        <v>2</v>
      </c>
      <c r="O28" s="1665"/>
      <c r="P28" s="1640">
        <v>2.3469182450999995</v>
      </c>
      <c r="Q28" s="1652" t="s">
        <v>42</v>
      </c>
      <c r="R28" s="1615"/>
      <c r="S28" s="1616"/>
      <c r="T28" s="1617"/>
      <c r="U28" s="1618"/>
      <c r="V28" s="1615"/>
      <c r="W28" s="1615"/>
      <c r="X28" s="1615"/>
      <c r="Y28" s="1615"/>
      <c r="Z28" s="1619">
        <v>54565.238468537485</v>
      </c>
      <c r="AA28" s="1620"/>
      <c r="AB28" s="1621"/>
      <c r="AC28" s="1622"/>
      <c r="AD28" s="1622"/>
      <c r="AE28" s="1622"/>
      <c r="AF28" s="1622"/>
      <c r="AG28" s="1623"/>
      <c r="AH28" s="1624"/>
      <c r="AI28" s="1641"/>
      <c r="AJ28" s="1641"/>
      <c r="AK28" s="1641"/>
      <c r="AL28" s="1642"/>
      <c r="AM28" s="1643"/>
      <c r="AN28" s="1629"/>
      <c r="AO28" s="1629"/>
      <c r="AP28" s="1630"/>
      <c r="AQ28" s="1631"/>
      <c r="AR28" s="1629"/>
      <c r="AS28" s="1629"/>
      <c r="AT28" s="1629"/>
      <c r="AU28" s="1629"/>
      <c r="AV28" s="1632"/>
      <c r="AW28" s="1633">
        <f t="shared" si="1"/>
        <v>1.6762962962962962</v>
      </c>
      <c r="AX28" s="1634"/>
      <c r="AY28" s="1599"/>
      <c r="AZ28" s="1600"/>
      <c r="BA28" s="1600"/>
      <c r="BB28" s="1601"/>
      <c r="BC28" s="1530" t="s">
        <v>1432</v>
      </c>
      <c r="BF28" s="1530" t="e">
        <f>MATCH(D28,'&gt;50 only'!D17,0)</f>
        <v>#N/A</v>
      </c>
    </row>
    <row r="29" spans="1:227" s="1530" customFormat="1" ht="19.5" customHeight="1" x14ac:dyDescent="0.25">
      <c r="A29" s="1564" t="s">
        <v>198</v>
      </c>
      <c r="B29" s="1564" t="s">
        <v>238</v>
      </c>
      <c r="C29" s="1748" t="s">
        <v>239</v>
      </c>
      <c r="D29" s="1749" t="s">
        <v>240</v>
      </c>
      <c r="E29" s="1750"/>
      <c r="F29" s="1751"/>
      <c r="G29" s="1752">
        <v>1.37</v>
      </c>
      <c r="H29" s="1752"/>
      <c r="I29" s="1752"/>
      <c r="J29" s="1752"/>
      <c r="K29" s="1753">
        <f>SUM(F29:H29)</f>
        <v>1.37</v>
      </c>
      <c r="L29" s="1754">
        <f t="shared" si="11"/>
        <v>0</v>
      </c>
      <c r="M29" s="1755">
        <f t="shared" si="12"/>
        <v>100</v>
      </c>
      <c r="N29" s="1611">
        <f t="shared" si="0"/>
        <v>5</v>
      </c>
      <c r="O29" s="1756"/>
      <c r="P29" s="1752">
        <v>0.85199999999999998</v>
      </c>
      <c r="Q29" s="1757"/>
      <c r="R29" s="1757" t="s">
        <v>42</v>
      </c>
      <c r="S29" s="1758">
        <v>69.900000000000006</v>
      </c>
      <c r="T29" s="1758">
        <v>0.56999999999999995</v>
      </c>
      <c r="U29" s="1759">
        <v>33.1</v>
      </c>
      <c r="V29" s="1756">
        <v>70.72</v>
      </c>
      <c r="W29" s="1759">
        <v>33.1</v>
      </c>
      <c r="X29" s="1756">
        <v>70.72</v>
      </c>
      <c r="Y29" s="1756">
        <v>57.8</v>
      </c>
      <c r="Z29" s="1760">
        <v>7515</v>
      </c>
      <c r="AA29" s="1761">
        <v>310.6116534055177</v>
      </c>
      <c r="AB29" s="1762">
        <f>O29/AA29*1000000/365*1000</f>
        <v>0</v>
      </c>
      <c r="AC29" s="1763"/>
      <c r="AD29" s="1763"/>
      <c r="AE29" s="1764"/>
      <c r="AF29" s="1763"/>
      <c r="AG29" s="1765" t="s">
        <v>42</v>
      </c>
      <c r="AH29" s="1766"/>
      <c r="AI29" s="1767"/>
      <c r="AJ29" s="1767"/>
      <c r="AK29" s="1767"/>
      <c r="AL29" s="1768"/>
      <c r="AM29" s="1769">
        <f>K29</f>
        <v>1.37</v>
      </c>
      <c r="AN29" s="1770">
        <v>0.71</v>
      </c>
      <c r="AO29" s="1770">
        <v>0.754</v>
      </c>
      <c r="AP29" s="1771">
        <v>0.83299999999999996</v>
      </c>
      <c r="AQ29" s="1772">
        <v>0.92</v>
      </c>
      <c r="AR29" s="1773">
        <f>AN29</f>
        <v>0.71</v>
      </c>
      <c r="AS29" s="1770">
        <v>0.8</v>
      </c>
      <c r="AT29" s="1773">
        <f>AVERAGE(AS29,AV29)</f>
        <v>0.88749999999999996</v>
      </c>
      <c r="AU29" s="1773"/>
      <c r="AV29" s="1770">
        <v>0.97499999999999998</v>
      </c>
      <c r="AW29" s="1771"/>
      <c r="AX29" s="1774">
        <v>1.1890000000000001</v>
      </c>
      <c r="AY29" s="1775">
        <v>0.18099999999999999</v>
      </c>
      <c r="AZ29" s="1776"/>
      <c r="BA29" s="1777"/>
      <c r="BB29" s="1601"/>
      <c r="BC29" s="1530" t="s">
        <v>1432</v>
      </c>
      <c r="BD29" s="1602"/>
      <c r="BE29" s="1602"/>
      <c r="BF29" s="1602"/>
      <c r="BG29" s="1602"/>
      <c r="BH29" s="1602"/>
      <c r="BI29" s="1602"/>
      <c r="BJ29" s="1602"/>
      <c r="BK29" s="1602"/>
      <c r="BL29" s="1602"/>
      <c r="BM29" s="1646"/>
      <c r="BN29" s="1646"/>
      <c r="BO29" s="1646"/>
      <c r="BP29" s="1646"/>
      <c r="BQ29" s="1646"/>
      <c r="BR29" s="1646"/>
      <c r="BS29" s="1646"/>
      <c r="BT29" s="1646"/>
      <c r="BU29" s="1646"/>
      <c r="BV29" s="1646"/>
      <c r="BW29" s="1646"/>
      <c r="BX29" s="1646"/>
      <c r="BY29" s="1646"/>
      <c r="BZ29" s="1646"/>
      <c r="CA29" s="1646"/>
      <c r="CB29" s="1646"/>
      <c r="CC29" s="1646"/>
      <c r="CD29" s="1646"/>
      <c r="CE29" s="1646"/>
      <c r="CF29" s="1646"/>
      <c r="CG29" s="1646"/>
      <c r="CH29" s="1646"/>
      <c r="CI29" s="1646"/>
      <c r="CJ29" s="1646"/>
      <c r="CK29" s="1646"/>
      <c r="CL29" s="1646"/>
      <c r="CM29" s="1646"/>
      <c r="CN29" s="1646"/>
      <c r="CO29" s="1646"/>
      <c r="CP29" s="1646"/>
      <c r="CQ29" s="1646"/>
      <c r="CR29" s="1646"/>
      <c r="CS29" s="1646"/>
      <c r="CT29" s="1646"/>
      <c r="CU29" s="1646"/>
      <c r="CV29" s="1646"/>
      <c r="CW29" s="1646"/>
      <c r="CX29" s="1646"/>
      <c r="CY29" s="1646"/>
      <c r="CZ29" s="1646"/>
      <c r="DA29" s="1646"/>
      <c r="DB29" s="1646"/>
      <c r="DC29" s="1646"/>
      <c r="DD29" s="1646"/>
      <c r="DE29" s="1646"/>
      <c r="DF29" s="1646"/>
      <c r="DG29" s="1646"/>
      <c r="DH29" s="1646"/>
      <c r="DI29" s="1646"/>
      <c r="DJ29" s="1646"/>
      <c r="DK29" s="1646"/>
      <c r="DL29" s="1646"/>
      <c r="DM29" s="1646"/>
      <c r="DN29" s="1646"/>
      <c r="DO29" s="1646"/>
      <c r="DP29" s="1646"/>
      <c r="DQ29" s="1646"/>
      <c r="DR29" s="1646"/>
      <c r="DS29" s="1646"/>
      <c r="DT29" s="1646"/>
      <c r="DU29" s="1646"/>
      <c r="DV29" s="1646"/>
      <c r="DW29" s="1646"/>
      <c r="DX29" s="1646"/>
      <c r="DY29" s="1646"/>
      <c r="DZ29" s="1646"/>
      <c r="EA29" s="1646"/>
      <c r="EB29" s="1646"/>
      <c r="EC29" s="1646"/>
      <c r="ED29" s="1646"/>
      <c r="EE29" s="1646"/>
      <c r="EF29" s="1646"/>
      <c r="EG29" s="1646"/>
      <c r="EH29" s="1646"/>
      <c r="EI29" s="1646"/>
      <c r="EJ29" s="1646"/>
      <c r="EK29" s="1646"/>
      <c r="EL29" s="1646"/>
      <c r="EM29" s="1646"/>
      <c r="EN29" s="1646"/>
      <c r="EO29" s="1646"/>
      <c r="EP29" s="1646"/>
      <c r="EQ29" s="1646"/>
      <c r="ER29" s="1646"/>
      <c r="ES29" s="1646"/>
      <c r="ET29" s="1646"/>
      <c r="EU29" s="1646"/>
      <c r="EV29" s="1646"/>
      <c r="EW29" s="1646"/>
      <c r="EX29" s="1646"/>
      <c r="EY29" s="1646"/>
      <c r="EZ29" s="1646"/>
      <c r="FA29" s="1646"/>
      <c r="FB29" s="1646"/>
      <c r="FC29" s="1646"/>
      <c r="FD29" s="1646"/>
      <c r="FE29" s="1646"/>
      <c r="FF29" s="1646"/>
      <c r="FG29" s="1646"/>
      <c r="FH29" s="1646"/>
      <c r="FI29" s="1646"/>
      <c r="FJ29" s="1646"/>
      <c r="FK29" s="1646"/>
      <c r="FL29" s="1646"/>
      <c r="FM29" s="1646"/>
      <c r="FN29" s="1646"/>
      <c r="FO29" s="1646"/>
      <c r="FP29" s="1646"/>
      <c r="FQ29" s="1646"/>
      <c r="FR29" s="1646"/>
      <c r="FS29" s="1646"/>
      <c r="FT29" s="1646"/>
      <c r="FU29" s="1646"/>
      <c r="FV29" s="1646"/>
      <c r="FW29" s="1646"/>
      <c r="FX29" s="1646"/>
      <c r="FY29" s="1646"/>
      <c r="FZ29" s="1646"/>
      <c r="GA29" s="1646"/>
      <c r="GB29" s="1646"/>
      <c r="GC29" s="1646"/>
      <c r="GD29" s="1646"/>
      <c r="GE29" s="1646"/>
      <c r="GF29" s="1646"/>
      <c r="GG29" s="1646"/>
      <c r="GH29" s="1646"/>
      <c r="GI29" s="1646"/>
      <c r="GJ29" s="1646"/>
      <c r="GK29" s="1646"/>
      <c r="GL29" s="1646"/>
      <c r="GM29" s="1646"/>
      <c r="GN29" s="1646"/>
      <c r="GO29" s="1646"/>
      <c r="GP29" s="1646"/>
      <c r="GQ29" s="1646"/>
      <c r="GR29" s="1646"/>
      <c r="GS29" s="1646"/>
      <c r="GT29" s="1646"/>
      <c r="GU29" s="1646"/>
      <c r="GV29" s="1646"/>
      <c r="GW29" s="1646"/>
      <c r="GX29" s="1646"/>
      <c r="GY29" s="1646"/>
      <c r="GZ29" s="1646"/>
      <c r="HA29" s="1646"/>
      <c r="HB29" s="1646"/>
      <c r="HC29" s="1646"/>
      <c r="HD29" s="1646"/>
      <c r="HE29" s="1646"/>
      <c r="HF29" s="1646"/>
      <c r="HG29" s="1646"/>
      <c r="HH29" s="1646"/>
      <c r="HI29" s="1646"/>
      <c r="HJ29" s="1646"/>
      <c r="HK29" s="1646"/>
      <c r="HL29" s="1646"/>
      <c r="HM29" s="1646"/>
      <c r="HN29" s="1646"/>
      <c r="HO29" s="1646"/>
      <c r="HP29" s="1646"/>
      <c r="HQ29" s="1646"/>
      <c r="HR29" s="1646"/>
      <c r="HS29" s="1646"/>
    </row>
    <row r="30" spans="1:227" s="1530" customFormat="1" ht="19.5" customHeight="1" x14ac:dyDescent="0.25">
      <c r="A30" s="1564" t="s">
        <v>198</v>
      </c>
      <c r="B30" s="1564" t="s">
        <v>238</v>
      </c>
      <c r="C30" s="1748" t="s">
        <v>239</v>
      </c>
      <c r="D30" s="1778" t="s">
        <v>242</v>
      </c>
      <c r="E30" s="1779"/>
      <c r="F30" s="1751"/>
      <c r="G30" s="1752">
        <v>1</v>
      </c>
      <c r="H30" s="1752"/>
      <c r="I30" s="1752"/>
      <c r="J30" s="1752"/>
      <c r="K30" s="1753">
        <f>SUM(F30:H30)</f>
        <v>1</v>
      </c>
      <c r="L30" s="1754">
        <f t="shared" si="11"/>
        <v>0</v>
      </c>
      <c r="M30" s="1755">
        <f t="shared" si="12"/>
        <v>100</v>
      </c>
      <c r="N30" s="1611">
        <f t="shared" si="0"/>
        <v>2</v>
      </c>
      <c r="O30" s="1756"/>
      <c r="P30" s="1752">
        <v>1.1719999999999999</v>
      </c>
      <c r="Q30" s="1757"/>
      <c r="R30" s="1757" t="s">
        <v>42</v>
      </c>
      <c r="S30" s="1758">
        <v>73.3</v>
      </c>
      <c r="T30" s="1758">
        <v>0.75</v>
      </c>
      <c r="U30" s="1759">
        <v>33.1</v>
      </c>
      <c r="V30" s="1756">
        <v>73.95</v>
      </c>
      <c r="W30" s="1759">
        <v>33.1</v>
      </c>
      <c r="X30" s="1756">
        <v>73.95</v>
      </c>
      <c r="Y30" s="1756"/>
      <c r="Z30" s="1760">
        <v>47147</v>
      </c>
      <c r="AA30" s="1761">
        <v>68.105264473022444</v>
      </c>
      <c r="AB30" s="1762">
        <f>O30/AA30*1000000/365*1000</f>
        <v>0</v>
      </c>
      <c r="AC30" s="1763"/>
      <c r="AD30" s="1763"/>
      <c r="AE30" s="1764"/>
      <c r="AF30" s="1763"/>
      <c r="AG30" s="1765"/>
      <c r="AH30" s="1766"/>
      <c r="AI30" s="1767"/>
      <c r="AJ30" s="1767"/>
      <c r="AK30" s="1767"/>
      <c r="AL30" s="1768"/>
      <c r="AM30" s="1769">
        <f>K30</f>
        <v>1</v>
      </c>
      <c r="AN30" s="1770">
        <v>0.86399999999999999</v>
      </c>
      <c r="AO30" s="1770">
        <v>1.0009999999999999</v>
      </c>
      <c r="AP30" s="1771">
        <v>1.2290000000000001</v>
      </c>
      <c r="AQ30" s="1772">
        <v>1.321</v>
      </c>
      <c r="AR30" s="1773">
        <f>AN30</f>
        <v>0.86399999999999999</v>
      </c>
      <c r="AS30" s="1770">
        <v>1.169</v>
      </c>
      <c r="AT30" s="1773">
        <f>AVERAGE(AS30,AV30)</f>
        <v>1.42</v>
      </c>
      <c r="AU30" s="1773"/>
      <c r="AV30" s="1770">
        <v>1.671</v>
      </c>
      <c r="AW30" s="1771"/>
      <c r="AX30" s="1774">
        <v>1.901</v>
      </c>
      <c r="AY30" s="1775">
        <v>-0.90100000000000002</v>
      </c>
      <c r="AZ30" s="1776"/>
      <c r="BA30" s="1777"/>
      <c r="BB30" s="1601"/>
      <c r="BC30" s="1530" t="s">
        <v>1432</v>
      </c>
      <c r="BD30" s="1602"/>
      <c r="BE30" s="1602"/>
      <c r="BF30" s="1602"/>
      <c r="BG30" s="1602"/>
      <c r="BH30" s="1602"/>
      <c r="BI30" s="1602"/>
      <c r="BJ30" s="1602"/>
      <c r="BK30" s="1602"/>
      <c r="BL30" s="1602"/>
      <c r="BM30" s="1646"/>
      <c r="BN30" s="1646"/>
      <c r="BO30" s="1646"/>
      <c r="BP30" s="1646"/>
      <c r="BQ30" s="1646"/>
      <c r="BR30" s="1646"/>
      <c r="BS30" s="1646"/>
      <c r="BT30" s="1646"/>
      <c r="BU30" s="1646"/>
      <c r="BV30" s="1646"/>
      <c r="BW30" s="1646"/>
      <c r="BX30" s="1646"/>
      <c r="BY30" s="1646"/>
      <c r="BZ30" s="1646"/>
      <c r="CA30" s="1646"/>
      <c r="CB30" s="1646"/>
      <c r="CC30" s="1646"/>
      <c r="CD30" s="1646"/>
      <c r="CE30" s="1646"/>
      <c r="CF30" s="1646"/>
      <c r="CG30" s="1646"/>
      <c r="CH30" s="1646"/>
      <c r="CI30" s="1646"/>
      <c r="CJ30" s="1646"/>
      <c r="CK30" s="1646"/>
      <c r="CL30" s="1646"/>
      <c r="CM30" s="1646"/>
      <c r="CN30" s="1646"/>
      <c r="CO30" s="1646"/>
      <c r="CP30" s="1646"/>
      <c r="CQ30" s="1646"/>
      <c r="CR30" s="1646"/>
      <c r="CS30" s="1646"/>
      <c r="CT30" s="1646"/>
      <c r="CU30" s="1646"/>
      <c r="CV30" s="1646"/>
      <c r="CW30" s="1646"/>
      <c r="CX30" s="1646"/>
      <c r="CY30" s="1646"/>
      <c r="CZ30" s="1646"/>
      <c r="DA30" s="1646"/>
      <c r="DB30" s="1646"/>
      <c r="DC30" s="1646"/>
      <c r="DD30" s="1646"/>
      <c r="DE30" s="1646"/>
      <c r="DF30" s="1646"/>
      <c r="DG30" s="1646"/>
      <c r="DH30" s="1646"/>
      <c r="DI30" s="1646"/>
      <c r="DJ30" s="1646"/>
      <c r="DK30" s="1646"/>
      <c r="DL30" s="1646"/>
      <c r="DM30" s="1646"/>
      <c r="DN30" s="1646"/>
      <c r="DO30" s="1646"/>
      <c r="DP30" s="1646"/>
      <c r="DQ30" s="1646"/>
      <c r="DR30" s="1646"/>
      <c r="DS30" s="1646"/>
      <c r="DT30" s="1646"/>
      <c r="DU30" s="1646"/>
      <c r="DV30" s="1646"/>
      <c r="DW30" s="1646"/>
      <c r="DX30" s="1646"/>
      <c r="DY30" s="1646"/>
      <c r="DZ30" s="1646"/>
      <c r="EA30" s="1646"/>
      <c r="EB30" s="1646"/>
      <c r="EC30" s="1646"/>
      <c r="ED30" s="1646"/>
      <c r="EE30" s="1646"/>
      <c r="EF30" s="1646"/>
      <c r="EG30" s="1646"/>
      <c r="EH30" s="1646"/>
      <c r="EI30" s="1646"/>
      <c r="EJ30" s="1646"/>
      <c r="EK30" s="1646"/>
      <c r="EL30" s="1646"/>
      <c r="EM30" s="1646"/>
      <c r="EN30" s="1646"/>
      <c r="EO30" s="1646"/>
      <c r="EP30" s="1646"/>
      <c r="EQ30" s="1646"/>
      <c r="ER30" s="1646"/>
      <c r="ES30" s="1646"/>
      <c r="ET30" s="1646"/>
      <c r="EU30" s="1646"/>
      <c r="EV30" s="1646"/>
      <c r="EW30" s="1646"/>
      <c r="EX30" s="1646"/>
      <c r="EY30" s="1646"/>
      <c r="EZ30" s="1646"/>
      <c r="FA30" s="1646"/>
      <c r="FB30" s="1646"/>
      <c r="FC30" s="1646"/>
      <c r="FD30" s="1646"/>
      <c r="FE30" s="1646"/>
      <c r="FF30" s="1646"/>
      <c r="FG30" s="1646"/>
      <c r="FH30" s="1646"/>
      <c r="FI30" s="1646"/>
      <c r="FJ30" s="1646"/>
      <c r="FK30" s="1646"/>
      <c r="FL30" s="1646"/>
      <c r="FM30" s="1646"/>
      <c r="FN30" s="1646"/>
      <c r="FO30" s="1646"/>
      <c r="FP30" s="1646"/>
      <c r="FQ30" s="1646"/>
      <c r="FR30" s="1646"/>
      <c r="FS30" s="1646"/>
      <c r="FT30" s="1646"/>
      <c r="FU30" s="1646"/>
      <c r="FV30" s="1646"/>
      <c r="FW30" s="1646"/>
      <c r="FX30" s="1646"/>
      <c r="FY30" s="1646"/>
      <c r="FZ30" s="1646"/>
      <c r="GA30" s="1646"/>
      <c r="GB30" s="1646"/>
      <c r="GC30" s="1646"/>
      <c r="GD30" s="1646"/>
      <c r="GE30" s="1646"/>
      <c r="GF30" s="1646"/>
      <c r="GG30" s="1646"/>
      <c r="GH30" s="1646"/>
      <c r="GI30" s="1646"/>
      <c r="GJ30" s="1646"/>
      <c r="GK30" s="1646"/>
      <c r="GL30" s="1646"/>
      <c r="GM30" s="1646"/>
      <c r="GN30" s="1646"/>
      <c r="GO30" s="1646"/>
      <c r="GP30" s="1646"/>
      <c r="GQ30" s="1646"/>
      <c r="GR30" s="1646"/>
      <c r="GS30" s="1646"/>
      <c r="GT30" s="1646"/>
      <c r="GU30" s="1646"/>
      <c r="GV30" s="1646"/>
      <c r="GW30" s="1646"/>
      <c r="GX30" s="1646"/>
      <c r="GY30" s="1646"/>
      <c r="GZ30" s="1646"/>
      <c r="HA30" s="1646"/>
      <c r="HB30" s="1646"/>
      <c r="HC30" s="1646"/>
      <c r="HD30" s="1646"/>
      <c r="HE30" s="1646"/>
      <c r="HF30" s="1646"/>
      <c r="HG30" s="1646"/>
      <c r="HH30" s="1646"/>
      <c r="HI30" s="1646"/>
      <c r="HJ30" s="1646"/>
      <c r="HK30" s="1646"/>
      <c r="HL30" s="1646"/>
      <c r="HM30" s="1646"/>
      <c r="HN30" s="1646"/>
      <c r="HO30" s="1646"/>
      <c r="HP30" s="1646"/>
      <c r="HQ30" s="1646"/>
      <c r="HR30" s="1646"/>
      <c r="HS30" s="1646"/>
    </row>
    <row r="31" spans="1:227" s="1530" customFormat="1" ht="19.5" customHeight="1" x14ac:dyDescent="0.25">
      <c r="A31" s="1564" t="s">
        <v>198</v>
      </c>
      <c r="B31" s="1564" t="s">
        <v>238</v>
      </c>
      <c r="C31" s="1748" t="s">
        <v>239</v>
      </c>
      <c r="D31" s="1749" t="s">
        <v>241</v>
      </c>
      <c r="E31" s="1750"/>
      <c r="F31" s="1751"/>
      <c r="G31" s="1752">
        <v>1.75</v>
      </c>
      <c r="H31" s="1752">
        <v>0.86</v>
      </c>
      <c r="I31" s="1752"/>
      <c r="J31" s="1752"/>
      <c r="K31" s="1753">
        <f>SUM(F31:H31)</f>
        <v>2.61</v>
      </c>
      <c r="L31" s="1754">
        <f t="shared" si="11"/>
        <v>0</v>
      </c>
      <c r="M31" s="1755">
        <f t="shared" si="12"/>
        <v>100</v>
      </c>
      <c r="N31" s="1611">
        <f t="shared" si="0"/>
        <v>5</v>
      </c>
      <c r="O31" s="1756"/>
      <c r="P31" s="1752">
        <v>1.393</v>
      </c>
      <c r="Q31" s="1757" t="s">
        <v>42</v>
      </c>
      <c r="R31" s="1756"/>
      <c r="S31" s="1758" t="s">
        <v>202</v>
      </c>
      <c r="T31" s="1758" t="s">
        <v>202</v>
      </c>
      <c r="U31" s="1759">
        <v>33.1</v>
      </c>
      <c r="V31" s="1756">
        <v>81.709999999999994</v>
      </c>
      <c r="W31" s="1759">
        <v>33.1</v>
      </c>
      <c r="X31" s="1756">
        <v>81.709999999999994</v>
      </c>
      <c r="Y31" s="1756">
        <v>31.9</v>
      </c>
      <c r="Z31" s="1760">
        <v>19293</v>
      </c>
      <c r="AA31" s="1761">
        <v>197.8146662605289</v>
      </c>
      <c r="AB31" s="1762">
        <f>O31/AA31*1000000/365*1000</f>
        <v>0</v>
      </c>
      <c r="AC31" s="1763"/>
      <c r="AD31" s="1763"/>
      <c r="AE31" s="1764"/>
      <c r="AF31" s="1763"/>
      <c r="AG31" s="1765"/>
      <c r="AH31" s="1766"/>
      <c r="AI31" s="1767"/>
      <c r="AJ31" s="1767"/>
      <c r="AK31" s="1767"/>
      <c r="AL31" s="1768"/>
      <c r="AM31" s="1769">
        <f>K31</f>
        <v>2.61</v>
      </c>
      <c r="AN31" s="1770">
        <v>1.393</v>
      </c>
      <c r="AO31" s="1770">
        <v>1.393</v>
      </c>
      <c r="AP31" s="1771">
        <v>1.393</v>
      </c>
      <c r="AQ31" s="1772">
        <v>1.393</v>
      </c>
      <c r="AR31" s="1773">
        <f>AN31</f>
        <v>1.393</v>
      </c>
      <c r="AS31" s="1770">
        <v>1.486</v>
      </c>
      <c r="AT31" s="1773">
        <f>AVERAGE(AS31,AV31)</f>
        <v>1.524</v>
      </c>
      <c r="AU31" s="1773"/>
      <c r="AV31" s="1770">
        <v>1.5620000000000001</v>
      </c>
      <c r="AW31" s="1771"/>
      <c r="AX31" s="1774">
        <v>1.6020000000000001</v>
      </c>
      <c r="AY31" s="1775">
        <v>1.008</v>
      </c>
      <c r="AZ31" s="1776"/>
      <c r="BA31" s="1777"/>
      <c r="BB31" s="1601"/>
      <c r="BC31" s="1530" t="s">
        <v>1432</v>
      </c>
      <c r="BD31" s="1602"/>
      <c r="BE31" s="1602"/>
      <c r="BF31" s="1602"/>
      <c r="BG31" s="1602"/>
      <c r="BH31" s="1602"/>
      <c r="BI31" s="1602"/>
      <c r="BJ31" s="1602"/>
      <c r="BK31" s="1602"/>
      <c r="BL31" s="1602"/>
      <c r="BM31" s="1646"/>
      <c r="BN31" s="1646"/>
      <c r="BO31" s="1646"/>
      <c r="BP31" s="1646"/>
      <c r="BQ31" s="1646"/>
      <c r="BR31" s="1646"/>
      <c r="BS31" s="1646"/>
      <c r="BT31" s="1646"/>
      <c r="BU31" s="1646"/>
      <c r="BV31" s="1646"/>
      <c r="BW31" s="1646"/>
      <c r="BX31" s="1646"/>
      <c r="BY31" s="1646"/>
      <c r="BZ31" s="1646"/>
      <c r="CA31" s="1646"/>
      <c r="CB31" s="1646"/>
      <c r="CC31" s="1646"/>
      <c r="CD31" s="1646"/>
      <c r="CE31" s="1646"/>
      <c r="CF31" s="1646"/>
      <c r="CG31" s="1646"/>
      <c r="CH31" s="1646"/>
      <c r="CI31" s="1646"/>
      <c r="CJ31" s="1646"/>
      <c r="CK31" s="1646"/>
      <c r="CL31" s="1646"/>
      <c r="CM31" s="1646"/>
      <c r="CN31" s="1646"/>
      <c r="CO31" s="1646"/>
      <c r="CP31" s="1646"/>
      <c r="CQ31" s="1646"/>
      <c r="CR31" s="1646"/>
      <c r="CS31" s="1646"/>
      <c r="CT31" s="1646"/>
      <c r="CU31" s="1646"/>
      <c r="CV31" s="1646"/>
      <c r="CW31" s="1646"/>
      <c r="CX31" s="1646"/>
      <c r="CY31" s="1646"/>
      <c r="CZ31" s="1646"/>
      <c r="DA31" s="1646"/>
      <c r="DB31" s="1646"/>
      <c r="DC31" s="1646"/>
      <c r="DD31" s="1646"/>
      <c r="DE31" s="1646"/>
      <c r="DF31" s="1646"/>
      <c r="DG31" s="1646"/>
      <c r="DH31" s="1646"/>
      <c r="DI31" s="1646"/>
      <c r="DJ31" s="1646"/>
      <c r="DK31" s="1646"/>
      <c r="DL31" s="1646"/>
      <c r="DM31" s="1646"/>
      <c r="DN31" s="1646"/>
      <c r="DO31" s="1646"/>
      <c r="DP31" s="1646"/>
      <c r="DQ31" s="1646"/>
      <c r="DR31" s="1646"/>
      <c r="DS31" s="1646"/>
      <c r="DT31" s="1646"/>
      <c r="DU31" s="1646"/>
      <c r="DV31" s="1646"/>
      <c r="DW31" s="1646"/>
      <c r="DX31" s="1646"/>
      <c r="DY31" s="1646"/>
      <c r="DZ31" s="1646"/>
      <c r="EA31" s="1646"/>
      <c r="EB31" s="1646"/>
      <c r="EC31" s="1646"/>
      <c r="ED31" s="1646"/>
      <c r="EE31" s="1646"/>
      <c r="EF31" s="1646"/>
      <c r="EG31" s="1646"/>
      <c r="EH31" s="1646"/>
      <c r="EI31" s="1646"/>
      <c r="EJ31" s="1646"/>
      <c r="EK31" s="1646"/>
      <c r="EL31" s="1646"/>
      <c r="EM31" s="1646"/>
      <c r="EN31" s="1646"/>
      <c r="EO31" s="1646"/>
      <c r="EP31" s="1646"/>
      <c r="EQ31" s="1646"/>
      <c r="ER31" s="1646"/>
      <c r="ES31" s="1646"/>
      <c r="ET31" s="1646"/>
      <c r="EU31" s="1646"/>
      <c r="EV31" s="1646"/>
      <c r="EW31" s="1646"/>
      <c r="EX31" s="1646"/>
      <c r="EY31" s="1646"/>
      <c r="EZ31" s="1646"/>
      <c r="FA31" s="1646"/>
      <c r="FB31" s="1646"/>
      <c r="FC31" s="1646"/>
      <c r="FD31" s="1646"/>
      <c r="FE31" s="1646"/>
      <c r="FF31" s="1646"/>
      <c r="FG31" s="1646"/>
      <c r="FH31" s="1646"/>
      <c r="FI31" s="1646"/>
      <c r="FJ31" s="1646"/>
      <c r="FK31" s="1646"/>
      <c r="FL31" s="1646"/>
      <c r="FM31" s="1646"/>
      <c r="FN31" s="1646"/>
      <c r="FO31" s="1646"/>
      <c r="FP31" s="1646"/>
      <c r="FQ31" s="1646"/>
      <c r="FR31" s="1646"/>
      <c r="FS31" s="1646"/>
      <c r="FT31" s="1646"/>
      <c r="FU31" s="1646"/>
      <c r="FV31" s="1646"/>
      <c r="FW31" s="1646"/>
      <c r="FX31" s="1646"/>
      <c r="FY31" s="1646"/>
      <c r="FZ31" s="1646"/>
      <c r="GA31" s="1646"/>
      <c r="GB31" s="1646"/>
      <c r="GC31" s="1646"/>
      <c r="GD31" s="1646"/>
      <c r="GE31" s="1646"/>
      <c r="GF31" s="1646"/>
      <c r="GG31" s="1646"/>
      <c r="GH31" s="1646"/>
      <c r="GI31" s="1646"/>
      <c r="GJ31" s="1646"/>
      <c r="GK31" s="1646"/>
      <c r="GL31" s="1646"/>
      <c r="GM31" s="1646"/>
      <c r="GN31" s="1646"/>
      <c r="GO31" s="1646"/>
      <c r="GP31" s="1646"/>
      <c r="GQ31" s="1646"/>
      <c r="GR31" s="1646"/>
      <c r="GS31" s="1646"/>
      <c r="GT31" s="1646"/>
      <c r="GU31" s="1646"/>
      <c r="GV31" s="1646"/>
      <c r="GW31" s="1646"/>
      <c r="GX31" s="1646"/>
      <c r="GY31" s="1646"/>
      <c r="GZ31" s="1646"/>
      <c r="HA31" s="1646"/>
      <c r="HB31" s="1646"/>
      <c r="HC31" s="1646"/>
      <c r="HD31" s="1646"/>
      <c r="HE31" s="1646"/>
      <c r="HF31" s="1646"/>
      <c r="HG31" s="1646"/>
      <c r="HH31" s="1646"/>
      <c r="HI31" s="1646"/>
      <c r="HJ31" s="1646"/>
      <c r="HK31" s="1646"/>
      <c r="HL31" s="1646"/>
      <c r="HM31" s="1646"/>
      <c r="HN31" s="1646"/>
      <c r="HO31" s="1646"/>
      <c r="HP31" s="1646"/>
      <c r="HQ31" s="1646"/>
      <c r="HR31" s="1646"/>
      <c r="HS31" s="1646"/>
    </row>
    <row r="32" spans="1:227" s="1530" customFormat="1" ht="19.5" customHeight="1" x14ac:dyDescent="0.25">
      <c r="A32" s="1564" t="s">
        <v>198</v>
      </c>
      <c r="B32" s="1564" t="s">
        <v>238</v>
      </c>
      <c r="C32" s="1748" t="s">
        <v>239</v>
      </c>
      <c r="D32" s="1778" t="s">
        <v>243</v>
      </c>
      <c r="E32" s="1779"/>
      <c r="F32" s="1751">
        <v>0.67600000000000005</v>
      </c>
      <c r="G32" s="1752"/>
      <c r="H32" s="1752"/>
      <c r="I32" s="1752"/>
      <c r="J32" s="1752"/>
      <c r="K32" s="1753">
        <f>SUM(F32:H32)</f>
        <v>0.67600000000000005</v>
      </c>
      <c r="L32" s="1754">
        <f t="shared" si="11"/>
        <v>100</v>
      </c>
      <c r="M32" s="1755">
        <f t="shared" si="12"/>
        <v>0</v>
      </c>
      <c r="N32" s="1611">
        <f t="shared" si="0"/>
        <v>5</v>
      </c>
      <c r="O32" s="1756"/>
      <c r="P32" s="1752">
        <v>0.48099999999999998</v>
      </c>
      <c r="Q32" s="1757" t="s">
        <v>42</v>
      </c>
      <c r="R32" s="1756"/>
      <c r="S32" s="1758" t="s">
        <v>202</v>
      </c>
      <c r="T32" s="1758" t="s">
        <v>202</v>
      </c>
      <c r="U32" s="1759">
        <v>33.1</v>
      </c>
      <c r="V32" s="1756"/>
      <c r="W32" s="1759">
        <v>33.1</v>
      </c>
      <c r="X32" s="1756"/>
      <c r="Y32" s="1756"/>
      <c r="Z32" s="1760">
        <v>14538</v>
      </c>
      <c r="AA32" s="1761">
        <v>90.645771026144047</v>
      </c>
      <c r="AB32" s="1762">
        <f>O32/AA32*1000000/365*1000</f>
        <v>0</v>
      </c>
      <c r="AC32" s="1763"/>
      <c r="AD32" s="1763"/>
      <c r="AE32" s="1764"/>
      <c r="AF32" s="1763"/>
      <c r="AG32" s="1765"/>
      <c r="AH32" s="1766"/>
      <c r="AI32" s="1767"/>
      <c r="AJ32" s="1767"/>
      <c r="AK32" s="1767"/>
      <c r="AL32" s="1768"/>
      <c r="AM32" s="1769">
        <f>K32</f>
        <v>0.67600000000000005</v>
      </c>
      <c r="AN32" s="1780">
        <v>0.48099999999999998</v>
      </c>
      <c r="AO32" s="1770">
        <v>0.48099999999999998</v>
      </c>
      <c r="AP32" s="1781">
        <v>0.48099999999999998</v>
      </c>
      <c r="AQ32" s="1772">
        <v>0.48099999999999998</v>
      </c>
      <c r="AR32" s="1782">
        <f>AN32</f>
        <v>0.48099999999999998</v>
      </c>
      <c r="AS32" s="1770">
        <v>0.48099999999999998</v>
      </c>
      <c r="AT32" s="1773">
        <f>AVERAGE(AS32,AV32)</f>
        <v>0.48099999999999998</v>
      </c>
      <c r="AU32" s="1782"/>
      <c r="AV32" s="1780">
        <v>0.48099999999999998</v>
      </c>
      <c r="AW32" s="1781"/>
      <c r="AX32" s="1783">
        <v>0.48099999999999998</v>
      </c>
      <c r="AY32" s="1784">
        <v>0.19500000000000001</v>
      </c>
      <c r="AZ32" s="1785"/>
      <c r="BA32" s="1786"/>
      <c r="BB32" s="1689"/>
      <c r="BC32" s="1530" t="s">
        <v>1430</v>
      </c>
      <c r="BD32" s="1602"/>
      <c r="BE32" s="1602"/>
      <c r="BF32" s="1602"/>
      <c r="BG32" s="1602"/>
      <c r="BH32" s="1602"/>
      <c r="BI32" s="1602"/>
      <c r="BJ32" s="1602"/>
      <c r="BK32" s="1602"/>
      <c r="BL32" s="1602"/>
      <c r="BM32" s="1646"/>
      <c r="BN32" s="1646"/>
      <c r="BO32" s="1646"/>
      <c r="BP32" s="1646"/>
      <c r="BQ32" s="1646"/>
      <c r="BR32" s="1646"/>
      <c r="BS32" s="1646"/>
      <c r="BT32" s="1646"/>
      <c r="BU32" s="1646"/>
      <c r="BV32" s="1646"/>
      <c r="BW32" s="1646"/>
      <c r="BX32" s="1646"/>
      <c r="BY32" s="1646"/>
      <c r="BZ32" s="1646"/>
      <c r="CA32" s="1646"/>
      <c r="CB32" s="1646"/>
      <c r="CC32" s="1646"/>
      <c r="CD32" s="1646"/>
      <c r="CE32" s="1646"/>
      <c r="CF32" s="1646"/>
      <c r="CG32" s="1646"/>
      <c r="CH32" s="1646"/>
      <c r="CI32" s="1646"/>
      <c r="CJ32" s="1646"/>
      <c r="CK32" s="1646"/>
      <c r="CL32" s="1646"/>
      <c r="CM32" s="1646"/>
      <c r="CN32" s="1646"/>
      <c r="CO32" s="1646"/>
      <c r="CP32" s="1646"/>
      <c r="CQ32" s="1646"/>
      <c r="CR32" s="1646"/>
      <c r="CS32" s="1646"/>
      <c r="CT32" s="1646"/>
      <c r="CU32" s="1646"/>
      <c r="CV32" s="1646"/>
      <c r="CW32" s="1646"/>
      <c r="CX32" s="1646"/>
      <c r="CY32" s="1646"/>
      <c r="CZ32" s="1646"/>
      <c r="DA32" s="1646"/>
      <c r="DB32" s="1646"/>
      <c r="DC32" s="1646"/>
      <c r="DD32" s="1646"/>
      <c r="DE32" s="1646"/>
      <c r="DF32" s="1646"/>
      <c r="DG32" s="1646"/>
      <c r="DH32" s="1646"/>
      <c r="DI32" s="1646"/>
      <c r="DJ32" s="1646"/>
      <c r="DK32" s="1646"/>
      <c r="DL32" s="1646"/>
      <c r="DM32" s="1646"/>
      <c r="DN32" s="1646"/>
      <c r="DO32" s="1646"/>
      <c r="DP32" s="1646"/>
      <c r="DQ32" s="1646"/>
      <c r="DR32" s="1646"/>
      <c r="DS32" s="1646"/>
      <c r="DT32" s="1646"/>
      <c r="DU32" s="1646"/>
      <c r="DV32" s="1646"/>
      <c r="DW32" s="1646"/>
      <c r="DX32" s="1646"/>
      <c r="DY32" s="1646"/>
      <c r="DZ32" s="1646"/>
      <c r="EA32" s="1646"/>
      <c r="EB32" s="1646"/>
      <c r="EC32" s="1646"/>
      <c r="ED32" s="1646"/>
      <c r="EE32" s="1646"/>
      <c r="EF32" s="1646"/>
      <c r="EG32" s="1646"/>
      <c r="EH32" s="1646"/>
      <c r="EI32" s="1646"/>
      <c r="EJ32" s="1646"/>
      <c r="EK32" s="1646"/>
      <c r="EL32" s="1646"/>
      <c r="EM32" s="1646"/>
      <c r="EN32" s="1646"/>
      <c r="EO32" s="1646"/>
      <c r="EP32" s="1646"/>
      <c r="EQ32" s="1646"/>
      <c r="ER32" s="1646"/>
      <c r="ES32" s="1646"/>
      <c r="ET32" s="1646"/>
      <c r="EU32" s="1646"/>
      <c r="EV32" s="1646"/>
      <c r="EW32" s="1646"/>
      <c r="EX32" s="1646"/>
      <c r="EY32" s="1646"/>
      <c r="EZ32" s="1646"/>
      <c r="FA32" s="1646"/>
      <c r="FB32" s="1646"/>
      <c r="FC32" s="1646"/>
      <c r="FD32" s="1646"/>
      <c r="FE32" s="1646"/>
      <c r="FF32" s="1646"/>
      <c r="FG32" s="1646"/>
      <c r="FH32" s="1646"/>
      <c r="FI32" s="1646"/>
      <c r="FJ32" s="1646"/>
      <c r="FK32" s="1646"/>
      <c r="FL32" s="1646"/>
      <c r="FM32" s="1646"/>
      <c r="FN32" s="1646"/>
      <c r="FO32" s="1646"/>
      <c r="FP32" s="1646"/>
      <c r="FQ32" s="1646"/>
      <c r="FR32" s="1646"/>
      <c r="FS32" s="1646"/>
      <c r="FT32" s="1646"/>
      <c r="FU32" s="1646"/>
      <c r="FV32" s="1646"/>
      <c r="FW32" s="1646"/>
      <c r="FX32" s="1646"/>
      <c r="FY32" s="1646"/>
      <c r="FZ32" s="1646"/>
      <c r="GA32" s="1646"/>
      <c r="GB32" s="1646"/>
      <c r="GC32" s="1646"/>
      <c r="GD32" s="1646"/>
      <c r="GE32" s="1646"/>
      <c r="GF32" s="1646"/>
      <c r="GG32" s="1646"/>
      <c r="GH32" s="1646"/>
      <c r="GI32" s="1646"/>
      <c r="GJ32" s="1646"/>
      <c r="GK32" s="1646"/>
      <c r="GL32" s="1646"/>
      <c r="GM32" s="1646"/>
      <c r="GN32" s="1646"/>
      <c r="GO32" s="1646"/>
      <c r="GP32" s="1646"/>
      <c r="GQ32" s="1646"/>
      <c r="GR32" s="1646"/>
      <c r="GS32" s="1646"/>
      <c r="GT32" s="1646"/>
      <c r="GU32" s="1646"/>
      <c r="GV32" s="1646"/>
      <c r="GW32" s="1646"/>
      <c r="GX32" s="1646"/>
      <c r="GY32" s="1646"/>
      <c r="GZ32" s="1646"/>
      <c r="HA32" s="1646"/>
      <c r="HB32" s="1646"/>
      <c r="HC32" s="1646"/>
      <c r="HD32" s="1646"/>
      <c r="HE32" s="1646"/>
      <c r="HF32" s="1646"/>
      <c r="HG32" s="1646"/>
      <c r="HH32" s="1646"/>
      <c r="HI32" s="1646"/>
      <c r="HJ32" s="1646"/>
      <c r="HK32" s="1646"/>
      <c r="HL32" s="1646"/>
      <c r="HM32" s="1646"/>
      <c r="HN32" s="1646"/>
      <c r="HO32" s="1646"/>
      <c r="HP32" s="1646"/>
      <c r="HQ32" s="1646"/>
      <c r="HR32" s="1646"/>
      <c r="HS32" s="1646"/>
    </row>
    <row r="33" spans="1:227" s="1530" customFormat="1" ht="19.5" customHeight="1" x14ac:dyDescent="0.25">
      <c r="A33" s="1564" t="s">
        <v>198</v>
      </c>
      <c r="B33" s="1564" t="s">
        <v>238</v>
      </c>
      <c r="C33" s="1748" t="s">
        <v>239</v>
      </c>
      <c r="D33" s="1749" t="s">
        <v>244</v>
      </c>
      <c r="E33" s="1750"/>
      <c r="F33" s="1751">
        <v>7.0000000000000007E-2</v>
      </c>
      <c r="G33" s="1752">
        <v>2.27</v>
      </c>
      <c r="H33" s="1752"/>
      <c r="I33" s="1752"/>
      <c r="J33" s="1752"/>
      <c r="K33" s="1753">
        <f>SUM(F33:H33)</f>
        <v>2.34</v>
      </c>
      <c r="L33" s="1754">
        <f t="shared" si="11"/>
        <v>2.9914529914529919</v>
      </c>
      <c r="M33" s="1755">
        <f t="shared" si="12"/>
        <v>97.008547008547026</v>
      </c>
      <c r="N33" s="1611">
        <f t="shared" si="0"/>
        <v>5</v>
      </c>
      <c r="O33" s="1756"/>
      <c r="P33" s="1752">
        <v>1.98</v>
      </c>
      <c r="Q33" s="1757"/>
      <c r="R33" s="1757" t="s">
        <v>42</v>
      </c>
      <c r="S33" s="1758">
        <v>24.7</v>
      </c>
      <c r="T33" s="1758">
        <v>0.49</v>
      </c>
      <c r="U33" s="1759">
        <v>33.1</v>
      </c>
      <c r="V33" s="1756">
        <v>63.78</v>
      </c>
      <c r="W33" s="1759">
        <v>33.1</v>
      </c>
      <c r="X33" s="1756">
        <v>63.78</v>
      </c>
      <c r="Y33" s="1756">
        <v>59</v>
      </c>
      <c r="Z33" s="1760">
        <v>24132</v>
      </c>
      <c r="AA33" s="1761">
        <v>224.79104650449921</v>
      </c>
      <c r="AB33" s="1762">
        <f>O33/AA33*1000000/365*1000</f>
        <v>0</v>
      </c>
      <c r="AC33" s="1763"/>
      <c r="AD33" s="1763"/>
      <c r="AE33" s="1764"/>
      <c r="AF33" s="1763"/>
      <c r="AG33" s="1765"/>
      <c r="AH33" s="1766" t="s">
        <v>42</v>
      </c>
      <c r="AI33" s="1767"/>
      <c r="AJ33" s="1767"/>
      <c r="AK33" s="1767"/>
      <c r="AL33" s="1768"/>
      <c r="AM33" s="1769">
        <f>K33</f>
        <v>2.34</v>
      </c>
      <c r="AN33" s="1787">
        <v>1.7969999999999999</v>
      </c>
      <c r="AO33" s="1787">
        <v>1.9219999999999999</v>
      </c>
      <c r="AP33" s="1788">
        <v>2.0710000000000002</v>
      </c>
      <c r="AQ33" s="1789">
        <v>2.15</v>
      </c>
      <c r="AR33" s="1773">
        <f>AN33</f>
        <v>1.7969999999999999</v>
      </c>
      <c r="AS33" s="1787">
        <v>2.0550000000000002</v>
      </c>
      <c r="AT33" s="1773">
        <f>AVERAGE(AS33,AV33)</f>
        <v>2.2199999999999998</v>
      </c>
      <c r="AU33" s="1773"/>
      <c r="AV33" s="1787">
        <v>2.3849999999999998</v>
      </c>
      <c r="AW33" s="1788"/>
      <c r="AX33" s="1790">
        <v>2.569</v>
      </c>
      <c r="AY33" s="1791">
        <v>-0.22900000000000001</v>
      </c>
      <c r="AZ33" s="1792"/>
      <c r="BA33" s="1793"/>
      <c r="BB33" s="1695"/>
      <c r="BC33" s="1530" t="s">
        <v>1432</v>
      </c>
      <c r="BD33" s="1602"/>
      <c r="BE33" s="1602"/>
      <c r="BF33" s="1602"/>
      <c r="BG33" s="1602"/>
      <c r="BH33" s="1602"/>
      <c r="BI33" s="1602"/>
      <c r="BJ33" s="1602"/>
      <c r="BK33" s="1602"/>
      <c r="BL33" s="1602"/>
      <c r="BM33" s="1646"/>
      <c r="BN33" s="1646"/>
      <c r="BO33" s="1646"/>
      <c r="BP33" s="1646"/>
      <c r="BQ33" s="1646"/>
      <c r="BR33" s="1646"/>
      <c r="BS33" s="1646"/>
      <c r="BT33" s="1646"/>
      <c r="BU33" s="1646"/>
      <c r="BV33" s="1646"/>
      <c r="BW33" s="1646"/>
      <c r="BX33" s="1646"/>
      <c r="BY33" s="1646"/>
      <c r="BZ33" s="1646"/>
      <c r="CA33" s="1646"/>
      <c r="CB33" s="1646"/>
      <c r="CC33" s="1646"/>
      <c r="CD33" s="1646"/>
      <c r="CE33" s="1646"/>
      <c r="CF33" s="1646"/>
      <c r="CG33" s="1646"/>
      <c r="CH33" s="1646"/>
      <c r="CI33" s="1646"/>
      <c r="CJ33" s="1646"/>
      <c r="CK33" s="1646"/>
      <c r="CL33" s="1646"/>
      <c r="CM33" s="1646"/>
      <c r="CN33" s="1646"/>
      <c r="CO33" s="1646"/>
      <c r="CP33" s="1646"/>
      <c r="CQ33" s="1646"/>
      <c r="CR33" s="1646"/>
      <c r="CS33" s="1646"/>
      <c r="CT33" s="1646"/>
      <c r="CU33" s="1646"/>
      <c r="CV33" s="1646"/>
      <c r="CW33" s="1646"/>
      <c r="CX33" s="1646"/>
      <c r="CY33" s="1646"/>
      <c r="CZ33" s="1646"/>
      <c r="DA33" s="1646"/>
      <c r="DB33" s="1646"/>
      <c r="DC33" s="1646"/>
      <c r="DD33" s="1646"/>
      <c r="DE33" s="1646"/>
      <c r="DF33" s="1646"/>
      <c r="DG33" s="1646"/>
      <c r="DH33" s="1646"/>
      <c r="DI33" s="1646"/>
      <c r="DJ33" s="1646"/>
      <c r="DK33" s="1646"/>
      <c r="DL33" s="1646"/>
      <c r="DM33" s="1646"/>
      <c r="DN33" s="1646"/>
      <c r="DO33" s="1646"/>
      <c r="DP33" s="1646"/>
      <c r="DQ33" s="1646"/>
      <c r="DR33" s="1646"/>
      <c r="DS33" s="1646"/>
      <c r="DT33" s="1646"/>
      <c r="DU33" s="1646"/>
      <c r="DV33" s="1646"/>
      <c r="DW33" s="1646"/>
      <c r="DX33" s="1646"/>
      <c r="DY33" s="1646"/>
      <c r="DZ33" s="1646"/>
      <c r="EA33" s="1646"/>
      <c r="EB33" s="1646"/>
      <c r="EC33" s="1646"/>
      <c r="ED33" s="1646"/>
      <c r="EE33" s="1646"/>
      <c r="EF33" s="1646"/>
      <c r="EG33" s="1646"/>
      <c r="EH33" s="1646"/>
      <c r="EI33" s="1646"/>
      <c r="EJ33" s="1646"/>
      <c r="EK33" s="1646"/>
      <c r="EL33" s="1646"/>
      <c r="EM33" s="1646"/>
      <c r="EN33" s="1646"/>
      <c r="EO33" s="1646"/>
      <c r="EP33" s="1646"/>
      <c r="EQ33" s="1646"/>
      <c r="ER33" s="1646"/>
      <c r="ES33" s="1646"/>
      <c r="ET33" s="1646"/>
      <c r="EU33" s="1646"/>
      <c r="EV33" s="1646"/>
      <c r="EW33" s="1646"/>
      <c r="EX33" s="1646"/>
      <c r="EY33" s="1646"/>
      <c r="EZ33" s="1646"/>
      <c r="FA33" s="1646"/>
      <c r="FB33" s="1646"/>
      <c r="FC33" s="1646"/>
      <c r="FD33" s="1646"/>
      <c r="FE33" s="1646"/>
      <c r="FF33" s="1646"/>
      <c r="FG33" s="1646"/>
      <c r="FH33" s="1646"/>
      <c r="FI33" s="1646"/>
      <c r="FJ33" s="1646"/>
      <c r="FK33" s="1646"/>
      <c r="FL33" s="1646"/>
      <c r="FM33" s="1646"/>
      <c r="FN33" s="1646"/>
      <c r="FO33" s="1646"/>
      <c r="FP33" s="1646"/>
      <c r="FQ33" s="1646"/>
      <c r="FR33" s="1646"/>
      <c r="FS33" s="1646"/>
      <c r="FT33" s="1646"/>
      <c r="FU33" s="1646"/>
      <c r="FV33" s="1646"/>
      <c r="FW33" s="1646"/>
      <c r="FX33" s="1646"/>
      <c r="FY33" s="1646"/>
      <c r="FZ33" s="1646"/>
      <c r="GA33" s="1646"/>
      <c r="GB33" s="1646"/>
      <c r="GC33" s="1646"/>
      <c r="GD33" s="1646"/>
      <c r="GE33" s="1646"/>
      <c r="GF33" s="1646"/>
      <c r="GG33" s="1646"/>
      <c r="GH33" s="1646"/>
      <c r="GI33" s="1646"/>
      <c r="GJ33" s="1646"/>
      <c r="GK33" s="1646"/>
      <c r="GL33" s="1646"/>
      <c r="GM33" s="1646"/>
      <c r="GN33" s="1646"/>
      <c r="GO33" s="1646"/>
      <c r="GP33" s="1646"/>
      <c r="GQ33" s="1646"/>
      <c r="GR33" s="1646"/>
      <c r="GS33" s="1646"/>
      <c r="GT33" s="1646"/>
      <c r="GU33" s="1646"/>
      <c r="GV33" s="1646"/>
      <c r="GW33" s="1646"/>
      <c r="GX33" s="1646"/>
      <c r="GY33" s="1646"/>
      <c r="GZ33" s="1646"/>
      <c r="HA33" s="1646"/>
      <c r="HB33" s="1646"/>
      <c r="HC33" s="1646"/>
      <c r="HD33" s="1646"/>
      <c r="HE33" s="1646"/>
      <c r="HF33" s="1646"/>
      <c r="HG33" s="1646"/>
      <c r="HH33" s="1646"/>
      <c r="HI33" s="1646"/>
      <c r="HJ33" s="1646"/>
      <c r="HK33" s="1646"/>
      <c r="HL33" s="1646"/>
      <c r="HM33" s="1646"/>
      <c r="HN33" s="1646"/>
      <c r="HO33" s="1646"/>
      <c r="HP33" s="1646"/>
      <c r="HQ33" s="1646"/>
      <c r="HR33" s="1646"/>
      <c r="HS33" s="1646"/>
    </row>
    <row r="34" spans="1:227" s="1530" customFormat="1" ht="19.5" customHeight="1" x14ac:dyDescent="0.25">
      <c r="A34" s="1564" t="s">
        <v>1134</v>
      </c>
      <c r="B34" s="1564" t="s">
        <v>1306</v>
      </c>
      <c r="C34" s="1794" t="s">
        <v>1307</v>
      </c>
      <c r="D34" s="1795" t="s">
        <v>1308</v>
      </c>
      <c r="E34" s="1796"/>
      <c r="F34" s="1797" t="s">
        <v>1138</v>
      </c>
      <c r="G34" s="1607"/>
      <c r="H34" s="1798">
        <v>0.36499999999999999</v>
      </c>
      <c r="I34" s="1607"/>
      <c r="J34" s="1607"/>
      <c r="K34" s="1608">
        <f>IF(ISNUMBER(F34),F34,0)+IF(ISNUMBER(G34),G34,0)+IF(ISNUMBER(H34),H34,0)</f>
        <v>0.36499999999999999</v>
      </c>
      <c r="L34" s="1609">
        <f>IF(IF(ISNUMBER(K34),K34,0)&gt;0,IF(ISNUMBER(F34),F34,0)/K34*100,"")</f>
        <v>0</v>
      </c>
      <c r="M34" s="1610">
        <f>IF(IF(ISNUMBER(K34),K34,0)&gt;0,(IF(ISNUMBER(G34),G34,0)+IF(ISNUMBER(H34),H34,0))/K34*100,"")</f>
        <v>100</v>
      </c>
      <c r="N34" s="1611">
        <f t="shared" si="0"/>
        <v>5</v>
      </c>
      <c r="O34" s="1615"/>
      <c r="P34" s="1613">
        <f>AQ34</f>
        <v>9.6000000000000002E-2</v>
      </c>
      <c r="Q34" s="1652" t="s">
        <v>42</v>
      </c>
      <c r="R34" s="1615"/>
      <c r="S34" s="1616"/>
      <c r="T34" s="1617"/>
      <c r="U34" s="1618"/>
      <c r="V34" s="1615"/>
      <c r="W34" s="1615"/>
      <c r="X34" s="1615"/>
      <c r="Y34" s="1615"/>
      <c r="Z34" s="1619">
        <v>1416</v>
      </c>
      <c r="AA34" s="1620">
        <f>AR34/Z34*1000000000/365</f>
        <v>208.96215463199442</v>
      </c>
      <c r="AB34" s="1621"/>
      <c r="AC34" s="1622"/>
      <c r="AD34" s="1622"/>
      <c r="AE34" s="1622"/>
      <c r="AF34" s="1622"/>
      <c r="AG34" s="1623"/>
      <c r="AH34" s="1624"/>
      <c r="AI34" s="1625">
        <v>1475</v>
      </c>
      <c r="AJ34" s="1625">
        <v>1520</v>
      </c>
      <c r="AK34" s="1625">
        <v>1569</v>
      </c>
      <c r="AL34" s="1626"/>
      <c r="AM34" s="1643"/>
      <c r="AN34" s="1629"/>
      <c r="AO34" s="1629"/>
      <c r="AP34" s="1630"/>
      <c r="AQ34" s="1631">
        <v>9.6000000000000002E-2</v>
      </c>
      <c r="AR34" s="1629">
        <v>0.108</v>
      </c>
      <c r="AS34" s="1629">
        <v>0.115</v>
      </c>
      <c r="AT34" s="1629">
        <v>0.11899999999999999</v>
      </c>
      <c r="AU34" s="1629"/>
      <c r="AV34" s="1632"/>
      <c r="AW34" s="1633">
        <f>K34-AT34</f>
        <v>0.246</v>
      </c>
      <c r="AX34" s="1634"/>
      <c r="AY34" s="1599"/>
      <c r="AZ34" s="1600"/>
      <c r="BA34" s="1600"/>
      <c r="BB34" s="1601"/>
      <c r="BC34" s="1530" t="s">
        <v>1432</v>
      </c>
    </row>
    <row r="35" spans="1:227" s="1530" customFormat="1" ht="19.5" customHeight="1" x14ac:dyDescent="0.25">
      <c r="A35" s="1564" t="s">
        <v>1134</v>
      </c>
      <c r="B35" s="1564" t="s">
        <v>1306</v>
      </c>
      <c r="C35" s="1794" t="s">
        <v>1307</v>
      </c>
      <c r="D35" s="1795" t="s">
        <v>1309</v>
      </c>
      <c r="E35" s="1796"/>
      <c r="F35" s="1797">
        <v>0</v>
      </c>
      <c r="G35" s="1607"/>
      <c r="H35" s="1798">
        <v>0.3</v>
      </c>
      <c r="I35" s="1607"/>
      <c r="J35" s="1607"/>
      <c r="K35" s="1608">
        <f>IF(ISNUMBER(F35),F35,0)+IF(ISNUMBER(G35),G35,0)+IF(ISNUMBER(H35),H35,0)</f>
        <v>0.3</v>
      </c>
      <c r="L35" s="1609">
        <f>IF(IF(ISNUMBER(K35),K35,0)&gt;0,IF(ISNUMBER(F35),F35,0)/K35*100,"")</f>
        <v>0</v>
      </c>
      <c r="M35" s="1610">
        <f>IF(IF(ISNUMBER(K35),K35,0)&gt;0,(IF(ISNUMBER(G35),G35,0)+IF(ISNUMBER(H35),H35,0))/K35*100,"")</f>
        <v>100</v>
      </c>
      <c r="N35" s="1611">
        <f t="shared" si="0"/>
        <v>5</v>
      </c>
      <c r="O35" s="1615"/>
      <c r="P35" s="1613">
        <f>AQ35</f>
        <v>0.08</v>
      </c>
      <c r="Q35" s="1652" t="s">
        <v>42</v>
      </c>
      <c r="R35" s="1615"/>
      <c r="S35" s="1616"/>
      <c r="T35" s="1617"/>
      <c r="U35" s="1618"/>
      <c r="V35" s="1615"/>
      <c r="W35" s="1615"/>
      <c r="X35" s="1615"/>
      <c r="Y35" s="1615"/>
      <c r="Z35" s="1619">
        <v>1206</v>
      </c>
      <c r="AA35" s="1620">
        <f>AR35/Z35*1000000000/365</f>
        <v>204.45716622367613</v>
      </c>
      <c r="AB35" s="1621"/>
      <c r="AC35" s="1622"/>
      <c r="AD35" s="1622"/>
      <c r="AE35" s="1622"/>
      <c r="AF35" s="1622"/>
      <c r="AG35" s="1623"/>
      <c r="AH35" s="1624"/>
      <c r="AI35" s="1625">
        <v>1257</v>
      </c>
      <c r="AJ35" s="1625">
        <v>1296</v>
      </c>
      <c r="AK35" s="1625">
        <v>1339</v>
      </c>
      <c r="AL35" s="1626"/>
      <c r="AM35" s="1643"/>
      <c r="AN35" s="1629"/>
      <c r="AO35" s="1629"/>
      <c r="AP35" s="1630"/>
      <c r="AQ35" s="1631">
        <v>0.08</v>
      </c>
      <c r="AR35" s="1629">
        <v>0.09</v>
      </c>
      <c r="AS35" s="1629">
        <v>0.09</v>
      </c>
      <c r="AT35" s="1629">
        <v>0.1</v>
      </c>
      <c r="AU35" s="1629"/>
      <c r="AV35" s="1632"/>
      <c r="AW35" s="1633">
        <f>K35-AT35</f>
        <v>0.19999999999999998</v>
      </c>
      <c r="AX35" s="1634"/>
      <c r="AY35" s="1599"/>
      <c r="AZ35" s="1600"/>
      <c r="BA35" s="1600"/>
      <c r="BB35" s="1601"/>
      <c r="BC35" s="1530" t="s">
        <v>1432</v>
      </c>
    </row>
    <row r="36" spans="1:227" s="1530" customFormat="1" ht="19.5" customHeight="1" x14ac:dyDescent="0.25">
      <c r="A36" s="1564" t="s">
        <v>1134</v>
      </c>
      <c r="B36" s="1564" t="s">
        <v>1306</v>
      </c>
      <c r="C36" s="1794" t="s">
        <v>1307</v>
      </c>
      <c r="D36" s="1799" t="s">
        <v>1310</v>
      </c>
      <c r="E36" s="1800"/>
      <c r="F36" s="1801">
        <v>0</v>
      </c>
      <c r="G36" s="1702"/>
      <c r="H36" s="1802">
        <v>53.22</v>
      </c>
      <c r="I36" s="1702"/>
      <c r="J36" s="1702"/>
      <c r="K36" s="1703">
        <f>IF(ISNUMBER(F36),F36,0)+IF(ISNUMBER(G36),G36,0)+IF(ISNUMBER(H36),H36,0)</f>
        <v>53.22</v>
      </c>
      <c r="L36" s="1704">
        <f>IF(IF(ISNUMBER(K36),K36,0)&gt;0,IF(ISNUMBER(F36),F36,0)/K36*100,"")</f>
        <v>0</v>
      </c>
      <c r="M36" s="1705">
        <f>IF(IF(ISNUMBER(K36),K36,0)&gt;0,(IF(ISNUMBER(G36),G36,0)+IF(ISNUMBER(H36),H36,0))/K36*100,"")</f>
        <v>100</v>
      </c>
      <c r="N36" s="1611">
        <f t="shared" si="0"/>
        <v>5</v>
      </c>
      <c r="O36" s="1709"/>
      <c r="P36" s="1803">
        <f>AQ36</f>
        <v>25.428999999999998</v>
      </c>
      <c r="Q36" s="1708" t="s">
        <v>42</v>
      </c>
      <c r="R36" s="1709"/>
      <c r="S36" s="1710"/>
      <c r="T36" s="1711"/>
      <c r="U36" s="1712"/>
      <c r="V36" s="1709"/>
      <c r="W36" s="1709"/>
      <c r="X36" s="1709"/>
      <c r="Y36" s="1709"/>
      <c r="Z36" s="1713">
        <v>137192</v>
      </c>
      <c r="AA36" s="1714">
        <f>AR36/Z36*1000000000/365</f>
        <v>543.18435437347273</v>
      </c>
      <c r="AB36" s="1715"/>
      <c r="AC36" s="1716"/>
      <c r="AD36" s="1716"/>
      <c r="AE36" s="1716"/>
      <c r="AF36" s="1716"/>
      <c r="AG36" s="1717"/>
      <c r="AH36" s="1718"/>
      <c r="AI36" s="1804">
        <v>142689</v>
      </c>
      <c r="AJ36" s="1804">
        <v>146886</v>
      </c>
      <c r="AK36" s="1804">
        <v>151473</v>
      </c>
      <c r="AL36" s="1805">
        <v>156204</v>
      </c>
      <c r="AM36" s="1721"/>
      <c r="AN36" s="1723"/>
      <c r="AO36" s="1723"/>
      <c r="AP36" s="1806"/>
      <c r="AQ36" s="1725">
        <v>25.428999999999998</v>
      </c>
      <c r="AR36" s="1723">
        <v>27.2</v>
      </c>
      <c r="AS36" s="1723">
        <v>28.728999999999999</v>
      </c>
      <c r="AT36" s="1723">
        <v>29.65</v>
      </c>
      <c r="AU36" s="1723">
        <v>30.597000000000001</v>
      </c>
      <c r="AV36" s="1807"/>
      <c r="AW36" s="1808">
        <f>K36-AT36</f>
        <v>23.57</v>
      </c>
      <c r="AX36" s="1809"/>
      <c r="AY36" s="1599"/>
      <c r="AZ36" s="1600"/>
      <c r="BA36" s="1600"/>
      <c r="BB36" s="1601"/>
      <c r="BC36" s="1530" t="s">
        <v>1432</v>
      </c>
    </row>
    <row r="37" spans="1:227" s="1530" customFormat="1" ht="19.5" customHeight="1" x14ac:dyDescent="0.25">
      <c r="A37" s="1564" t="s">
        <v>198</v>
      </c>
      <c r="B37" s="1564" t="s">
        <v>276</v>
      </c>
      <c r="C37" s="1748" t="s">
        <v>277</v>
      </c>
      <c r="D37" s="1749" t="s">
        <v>279</v>
      </c>
      <c r="E37" s="1750"/>
      <c r="F37" s="1810">
        <v>7.0000000000000007E-2</v>
      </c>
      <c r="G37" s="1811"/>
      <c r="H37" s="1811"/>
      <c r="I37" s="1811"/>
      <c r="J37" s="1811"/>
      <c r="K37" s="1812">
        <f>SUM(F37:H37)</f>
        <v>7.0000000000000007E-2</v>
      </c>
      <c r="L37" s="1813">
        <f t="shared" ref="L37:L43" si="13">IF(K37&gt;0,IF(ISNUMBER(F37),F37,0)/K37*100,"")</f>
        <v>100</v>
      </c>
      <c r="M37" s="1814">
        <f t="shared" ref="M37:M43" si="14">IF(K37&gt;0,(IF(ISNUMBER(G37),G37,0)+IF(ISNUMBER(H37),H37,0))/K37*100,"")</f>
        <v>0</v>
      </c>
      <c r="N37" s="1611">
        <f t="shared" si="0"/>
        <v>3</v>
      </c>
      <c r="O37" s="1815"/>
      <c r="P37" s="1811">
        <v>7.0000000000000007E-2</v>
      </c>
      <c r="Q37" s="1816"/>
      <c r="R37" s="1816" t="s">
        <v>42</v>
      </c>
      <c r="S37" s="1817">
        <v>26.6</v>
      </c>
      <c r="T37" s="1817">
        <v>1.9E-2</v>
      </c>
      <c r="U37" s="1818">
        <v>37.5</v>
      </c>
      <c r="V37" s="1815"/>
      <c r="W37" s="1818">
        <v>37.5</v>
      </c>
      <c r="X37" s="1815"/>
      <c r="Y37" s="1815"/>
      <c r="Z37" s="1819">
        <v>1873</v>
      </c>
      <c r="AA37" s="1820">
        <v>102.39232350123237</v>
      </c>
      <c r="AB37" s="1821">
        <f>O37/AA37*1000000/365*1000</f>
        <v>0</v>
      </c>
      <c r="AC37" s="1822"/>
      <c r="AD37" s="1822"/>
      <c r="AE37" s="1823"/>
      <c r="AF37" s="1822"/>
      <c r="AG37" s="1824"/>
      <c r="AH37" s="1825"/>
      <c r="AI37" s="1826"/>
      <c r="AJ37" s="1826"/>
      <c r="AK37" s="1826"/>
      <c r="AL37" s="1827"/>
      <c r="AM37" s="1828">
        <f>K37</f>
        <v>7.0000000000000007E-2</v>
      </c>
      <c r="AN37" s="1780">
        <v>7.0000000000000007E-2</v>
      </c>
      <c r="AO37" s="1780">
        <v>7.1999999999999995E-2</v>
      </c>
      <c r="AP37" s="1781">
        <v>7.5999999999999998E-2</v>
      </c>
      <c r="AQ37" s="1829">
        <v>0.08</v>
      </c>
      <c r="AR37" s="1782">
        <f>AN37</f>
        <v>7.0000000000000007E-2</v>
      </c>
      <c r="AS37" s="1780">
        <v>7.3999999999999996E-2</v>
      </c>
      <c r="AT37" s="1782">
        <f>AVERAGE(AS37,AV37)</f>
        <v>7.8E-2</v>
      </c>
      <c r="AU37" s="1782"/>
      <c r="AV37" s="1780">
        <v>8.2000000000000003E-2</v>
      </c>
      <c r="AW37" s="1781"/>
      <c r="AX37" s="1783">
        <v>9.0999999999999998E-2</v>
      </c>
      <c r="AY37" s="1775">
        <v>-2.1000000000000001E-2</v>
      </c>
      <c r="AZ37" s="1776"/>
      <c r="BA37" s="1777"/>
      <c r="BB37" s="1601"/>
      <c r="BC37" s="1530" t="s">
        <v>1430</v>
      </c>
      <c r="BD37" s="1602"/>
      <c r="BE37" s="1602"/>
      <c r="BF37" s="1602"/>
      <c r="BG37" s="1602"/>
      <c r="BH37" s="1602"/>
      <c r="BI37" s="1602"/>
      <c r="BJ37" s="1602"/>
      <c r="BK37" s="1602"/>
      <c r="BL37" s="1602"/>
      <c r="BM37" s="1646"/>
      <c r="BN37" s="1646"/>
      <c r="BO37" s="1646"/>
      <c r="BP37" s="1646"/>
      <c r="BQ37" s="1646"/>
      <c r="BR37" s="1646"/>
      <c r="BS37" s="1646"/>
      <c r="BT37" s="1646"/>
      <c r="BU37" s="1646"/>
      <c r="BV37" s="1646"/>
      <c r="BW37" s="1646"/>
      <c r="BX37" s="1646"/>
      <c r="BY37" s="1646"/>
      <c r="BZ37" s="1646"/>
      <c r="CA37" s="1646"/>
      <c r="CB37" s="1646"/>
      <c r="CC37" s="1646"/>
      <c r="CD37" s="1646"/>
      <c r="CE37" s="1646"/>
      <c r="CF37" s="1646"/>
      <c r="CG37" s="1646"/>
      <c r="CH37" s="1646"/>
      <c r="CI37" s="1646"/>
      <c r="CJ37" s="1646"/>
      <c r="CK37" s="1646"/>
      <c r="CL37" s="1646"/>
      <c r="CM37" s="1646"/>
      <c r="CN37" s="1646"/>
      <c r="CO37" s="1646"/>
      <c r="CP37" s="1646"/>
      <c r="CQ37" s="1646"/>
      <c r="CR37" s="1646"/>
      <c r="CS37" s="1646"/>
      <c r="CT37" s="1646"/>
      <c r="CU37" s="1646"/>
      <c r="CV37" s="1646"/>
      <c r="CW37" s="1646"/>
      <c r="CX37" s="1646"/>
      <c r="CY37" s="1646"/>
      <c r="CZ37" s="1646"/>
      <c r="DA37" s="1646"/>
      <c r="DB37" s="1646"/>
      <c r="DC37" s="1646"/>
      <c r="DD37" s="1646"/>
      <c r="DE37" s="1646"/>
      <c r="DF37" s="1646"/>
      <c r="DG37" s="1646"/>
      <c r="DH37" s="1646"/>
      <c r="DI37" s="1646"/>
      <c r="DJ37" s="1646"/>
      <c r="DK37" s="1646"/>
      <c r="DL37" s="1646"/>
      <c r="DM37" s="1646"/>
      <c r="DN37" s="1646"/>
      <c r="DO37" s="1646"/>
      <c r="DP37" s="1646"/>
      <c r="DQ37" s="1646"/>
      <c r="DR37" s="1646"/>
      <c r="DS37" s="1646"/>
      <c r="DT37" s="1646"/>
      <c r="DU37" s="1646"/>
      <c r="DV37" s="1646"/>
      <c r="DW37" s="1646"/>
      <c r="DX37" s="1646"/>
      <c r="DY37" s="1646"/>
      <c r="DZ37" s="1646"/>
      <c r="EA37" s="1646"/>
      <c r="EB37" s="1646"/>
      <c r="EC37" s="1646"/>
      <c r="ED37" s="1646"/>
      <c r="EE37" s="1646"/>
      <c r="EF37" s="1646"/>
      <c r="EG37" s="1646"/>
      <c r="EH37" s="1646"/>
      <c r="EI37" s="1646"/>
      <c r="EJ37" s="1646"/>
      <c r="EK37" s="1646"/>
      <c r="EL37" s="1646"/>
      <c r="EM37" s="1646"/>
      <c r="EN37" s="1646"/>
      <c r="EO37" s="1646"/>
      <c r="EP37" s="1646"/>
      <c r="EQ37" s="1646"/>
      <c r="ER37" s="1646"/>
      <c r="ES37" s="1646"/>
      <c r="ET37" s="1646"/>
      <c r="EU37" s="1646"/>
      <c r="EV37" s="1646"/>
      <c r="EW37" s="1646"/>
      <c r="EX37" s="1646"/>
      <c r="EY37" s="1646"/>
      <c r="EZ37" s="1646"/>
      <c r="FA37" s="1646"/>
      <c r="FB37" s="1646"/>
      <c r="FC37" s="1646"/>
      <c r="FD37" s="1646"/>
      <c r="FE37" s="1646"/>
      <c r="FF37" s="1646"/>
      <c r="FG37" s="1646"/>
      <c r="FH37" s="1646"/>
      <c r="FI37" s="1646"/>
      <c r="FJ37" s="1646"/>
      <c r="FK37" s="1646"/>
      <c r="FL37" s="1646"/>
      <c r="FM37" s="1646"/>
      <c r="FN37" s="1646"/>
      <c r="FO37" s="1646"/>
      <c r="FP37" s="1646"/>
      <c r="FQ37" s="1646"/>
      <c r="FR37" s="1646"/>
      <c r="FS37" s="1646"/>
      <c r="FT37" s="1646"/>
      <c r="FU37" s="1646"/>
      <c r="FV37" s="1646"/>
      <c r="FW37" s="1646"/>
      <c r="FX37" s="1646"/>
      <c r="FY37" s="1646"/>
      <c r="FZ37" s="1646"/>
      <c r="GA37" s="1646"/>
      <c r="GB37" s="1646"/>
      <c r="GC37" s="1646"/>
      <c r="GD37" s="1646"/>
      <c r="GE37" s="1646"/>
      <c r="GF37" s="1646"/>
      <c r="GG37" s="1646"/>
      <c r="GH37" s="1646"/>
      <c r="GI37" s="1646"/>
      <c r="GJ37" s="1646"/>
      <c r="GK37" s="1646"/>
      <c r="GL37" s="1646"/>
      <c r="GM37" s="1646"/>
      <c r="GN37" s="1646"/>
      <c r="GO37" s="1646"/>
      <c r="GP37" s="1646"/>
      <c r="GQ37" s="1646"/>
      <c r="GR37" s="1646"/>
      <c r="GS37" s="1646"/>
      <c r="GT37" s="1646"/>
      <c r="GU37" s="1646"/>
      <c r="GV37" s="1646"/>
      <c r="GW37" s="1646"/>
      <c r="GX37" s="1646"/>
      <c r="GY37" s="1646"/>
      <c r="GZ37" s="1646"/>
      <c r="HA37" s="1646"/>
      <c r="HB37" s="1646"/>
      <c r="HC37" s="1646"/>
      <c r="HD37" s="1646"/>
      <c r="HE37" s="1646"/>
      <c r="HF37" s="1646"/>
      <c r="HG37" s="1646"/>
      <c r="HH37" s="1646"/>
      <c r="HI37" s="1646"/>
      <c r="HJ37" s="1646"/>
      <c r="HK37" s="1646"/>
      <c r="HL37" s="1646"/>
      <c r="HM37" s="1646"/>
      <c r="HN37" s="1646"/>
      <c r="HO37" s="1646"/>
      <c r="HP37" s="1646"/>
      <c r="HQ37" s="1646"/>
      <c r="HR37" s="1646"/>
      <c r="HS37" s="1646"/>
    </row>
    <row r="38" spans="1:227" s="1530" customFormat="1" ht="19.5" customHeight="1" x14ac:dyDescent="0.25">
      <c r="A38" s="1564" t="s">
        <v>198</v>
      </c>
      <c r="B38" s="1564" t="s">
        <v>276</v>
      </c>
      <c r="C38" s="1748" t="s">
        <v>277</v>
      </c>
      <c r="D38" s="1749" t="s">
        <v>278</v>
      </c>
      <c r="E38" s="1750"/>
      <c r="F38" s="1751">
        <v>0.26800000000000002</v>
      </c>
      <c r="G38" s="1752"/>
      <c r="H38" s="1752"/>
      <c r="I38" s="1752"/>
      <c r="J38" s="1752"/>
      <c r="K38" s="1753">
        <f>SUM(F38:H38)</f>
        <v>0.26800000000000002</v>
      </c>
      <c r="L38" s="1754">
        <f t="shared" si="13"/>
        <v>100</v>
      </c>
      <c r="M38" s="1755">
        <f t="shared" si="14"/>
        <v>0</v>
      </c>
      <c r="N38" s="1611">
        <f t="shared" si="0"/>
        <v>2</v>
      </c>
      <c r="O38" s="1756"/>
      <c r="P38" s="1752">
        <v>0.29799999999999999</v>
      </c>
      <c r="Q38" s="1757"/>
      <c r="R38" s="1757" t="s">
        <v>42</v>
      </c>
      <c r="S38" s="1758">
        <v>58.6</v>
      </c>
      <c r="T38" s="1758">
        <v>0.17499999999999999</v>
      </c>
      <c r="U38" s="1759">
        <v>37.5</v>
      </c>
      <c r="V38" s="1756">
        <v>33.04</v>
      </c>
      <c r="W38" s="1759">
        <v>37.5</v>
      </c>
      <c r="X38" s="1756">
        <v>33.04</v>
      </c>
      <c r="Y38" s="1756">
        <v>18.649999999999999</v>
      </c>
      <c r="Z38" s="1760">
        <v>9169</v>
      </c>
      <c r="AA38" s="1761">
        <v>89.043336913991027</v>
      </c>
      <c r="AB38" s="1762">
        <f>O38/AA38*1000000/365*1000</f>
        <v>0</v>
      </c>
      <c r="AC38" s="1763"/>
      <c r="AD38" s="1763"/>
      <c r="AE38" s="1764" t="s">
        <v>205</v>
      </c>
      <c r="AF38" s="1763"/>
      <c r="AG38" s="1765" t="s">
        <v>42</v>
      </c>
      <c r="AH38" s="1766"/>
      <c r="AI38" s="1767"/>
      <c r="AJ38" s="1767"/>
      <c r="AK38" s="1767"/>
      <c r="AL38" s="1768"/>
      <c r="AM38" s="1769">
        <f>K38</f>
        <v>0.26800000000000002</v>
      </c>
      <c r="AN38" s="1780">
        <v>0.29799999999999999</v>
      </c>
      <c r="AO38" s="1770">
        <v>0.32600000000000001</v>
      </c>
      <c r="AP38" s="1781">
        <v>0.378</v>
      </c>
      <c r="AQ38" s="1772">
        <v>0.439</v>
      </c>
      <c r="AR38" s="1782">
        <f>AN38</f>
        <v>0.29799999999999999</v>
      </c>
      <c r="AS38" s="1770">
        <v>0.33600000000000002</v>
      </c>
      <c r="AT38" s="1773">
        <f>AVERAGE(AS38,AV38)</f>
        <v>0.3725</v>
      </c>
      <c r="AU38" s="1782"/>
      <c r="AV38" s="1780">
        <v>0.40899999999999997</v>
      </c>
      <c r="AW38" s="1781"/>
      <c r="AX38" s="1783">
        <v>0.499</v>
      </c>
      <c r="AY38" s="1775">
        <v>-0.23100000000000001</v>
      </c>
      <c r="AZ38" s="1776"/>
      <c r="BA38" s="1777"/>
      <c r="BB38" s="1601"/>
      <c r="BC38" s="1530" t="s">
        <v>1430</v>
      </c>
      <c r="BD38" s="1602"/>
      <c r="BE38" s="1602"/>
      <c r="BF38" s="1602"/>
      <c r="BG38" s="1602"/>
      <c r="BH38" s="1602"/>
      <c r="BI38" s="1602"/>
      <c r="BJ38" s="1602"/>
      <c r="BK38" s="1602"/>
      <c r="BL38" s="1602"/>
      <c r="BM38" s="1646"/>
      <c r="BN38" s="1646"/>
      <c r="BO38" s="1646"/>
      <c r="BP38" s="1646"/>
      <c r="BQ38" s="1646"/>
      <c r="BR38" s="1646"/>
      <c r="BS38" s="1646"/>
      <c r="BT38" s="1646"/>
      <c r="BU38" s="1646"/>
      <c r="BV38" s="1646"/>
      <c r="BW38" s="1646"/>
      <c r="BX38" s="1646"/>
      <c r="BY38" s="1646"/>
      <c r="BZ38" s="1646"/>
      <c r="CA38" s="1646"/>
      <c r="CB38" s="1646"/>
      <c r="CC38" s="1646"/>
      <c r="CD38" s="1646"/>
      <c r="CE38" s="1646"/>
      <c r="CF38" s="1646"/>
      <c r="CG38" s="1646"/>
      <c r="CH38" s="1646"/>
      <c r="CI38" s="1646"/>
      <c r="CJ38" s="1646"/>
      <c r="CK38" s="1646"/>
      <c r="CL38" s="1646"/>
      <c r="CM38" s="1646"/>
      <c r="CN38" s="1646"/>
      <c r="CO38" s="1646"/>
      <c r="CP38" s="1646"/>
      <c r="CQ38" s="1646"/>
      <c r="CR38" s="1646"/>
      <c r="CS38" s="1646"/>
      <c r="CT38" s="1646"/>
      <c r="CU38" s="1646"/>
      <c r="CV38" s="1646"/>
      <c r="CW38" s="1646"/>
      <c r="CX38" s="1646"/>
      <c r="CY38" s="1646"/>
      <c r="CZ38" s="1646"/>
      <c r="DA38" s="1646"/>
      <c r="DB38" s="1646"/>
      <c r="DC38" s="1646"/>
      <c r="DD38" s="1646"/>
      <c r="DE38" s="1646"/>
      <c r="DF38" s="1646"/>
      <c r="DG38" s="1646"/>
      <c r="DH38" s="1646"/>
      <c r="DI38" s="1646"/>
      <c r="DJ38" s="1646"/>
      <c r="DK38" s="1646"/>
      <c r="DL38" s="1646"/>
      <c r="DM38" s="1646"/>
      <c r="DN38" s="1646"/>
      <c r="DO38" s="1646"/>
      <c r="DP38" s="1646"/>
      <c r="DQ38" s="1646"/>
      <c r="DR38" s="1646"/>
      <c r="DS38" s="1646"/>
      <c r="DT38" s="1646"/>
      <c r="DU38" s="1646"/>
      <c r="DV38" s="1646"/>
      <c r="DW38" s="1646"/>
      <c r="DX38" s="1646"/>
      <c r="DY38" s="1646"/>
      <c r="DZ38" s="1646"/>
      <c r="EA38" s="1646"/>
      <c r="EB38" s="1646"/>
      <c r="EC38" s="1646"/>
      <c r="ED38" s="1646"/>
      <c r="EE38" s="1646"/>
      <c r="EF38" s="1646"/>
      <c r="EG38" s="1646"/>
      <c r="EH38" s="1646"/>
      <c r="EI38" s="1646"/>
      <c r="EJ38" s="1646"/>
      <c r="EK38" s="1646"/>
      <c r="EL38" s="1646"/>
      <c r="EM38" s="1646"/>
      <c r="EN38" s="1646"/>
      <c r="EO38" s="1646"/>
      <c r="EP38" s="1646"/>
      <c r="EQ38" s="1646"/>
      <c r="ER38" s="1646"/>
      <c r="ES38" s="1646"/>
      <c r="ET38" s="1646"/>
      <c r="EU38" s="1646"/>
      <c r="EV38" s="1646"/>
      <c r="EW38" s="1646"/>
      <c r="EX38" s="1646"/>
      <c r="EY38" s="1646"/>
      <c r="EZ38" s="1646"/>
      <c r="FA38" s="1646"/>
      <c r="FB38" s="1646"/>
      <c r="FC38" s="1646"/>
      <c r="FD38" s="1646"/>
      <c r="FE38" s="1646"/>
      <c r="FF38" s="1646"/>
      <c r="FG38" s="1646"/>
      <c r="FH38" s="1646"/>
      <c r="FI38" s="1646"/>
      <c r="FJ38" s="1646"/>
      <c r="FK38" s="1646"/>
      <c r="FL38" s="1646"/>
      <c r="FM38" s="1646"/>
      <c r="FN38" s="1646"/>
      <c r="FO38" s="1646"/>
      <c r="FP38" s="1646"/>
      <c r="FQ38" s="1646"/>
      <c r="FR38" s="1646"/>
      <c r="FS38" s="1646"/>
      <c r="FT38" s="1646"/>
      <c r="FU38" s="1646"/>
      <c r="FV38" s="1646"/>
      <c r="FW38" s="1646"/>
      <c r="FX38" s="1646"/>
      <c r="FY38" s="1646"/>
      <c r="FZ38" s="1646"/>
      <c r="GA38" s="1646"/>
      <c r="GB38" s="1646"/>
      <c r="GC38" s="1646"/>
      <c r="GD38" s="1646"/>
      <c r="GE38" s="1646"/>
      <c r="GF38" s="1646"/>
      <c r="GG38" s="1646"/>
      <c r="GH38" s="1646"/>
      <c r="GI38" s="1646"/>
      <c r="GJ38" s="1646"/>
      <c r="GK38" s="1646"/>
      <c r="GL38" s="1646"/>
      <c r="GM38" s="1646"/>
      <c r="GN38" s="1646"/>
      <c r="GO38" s="1646"/>
      <c r="GP38" s="1646"/>
      <c r="GQ38" s="1646"/>
      <c r="GR38" s="1646"/>
      <c r="GS38" s="1646"/>
      <c r="GT38" s="1646"/>
      <c r="GU38" s="1646"/>
      <c r="GV38" s="1646"/>
      <c r="GW38" s="1646"/>
      <c r="GX38" s="1646"/>
      <c r="GY38" s="1646"/>
      <c r="GZ38" s="1646"/>
      <c r="HA38" s="1646"/>
      <c r="HB38" s="1646"/>
      <c r="HC38" s="1646"/>
      <c r="HD38" s="1646"/>
      <c r="HE38" s="1646"/>
      <c r="HF38" s="1646"/>
      <c r="HG38" s="1646"/>
      <c r="HH38" s="1646"/>
      <c r="HI38" s="1646"/>
      <c r="HJ38" s="1646"/>
      <c r="HK38" s="1646"/>
      <c r="HL38" s="1646"/>
      <c r="HM38" s="1646"/>
      <c r="HN38" s="1646"/>
      <c r="HO38" s="1646"/>
      <c r="HP38" s="1646"/>
      <c r="HQ38" s="1646"/>
      <c r="HR38" s="1646"/>
      <c r="HS38" s="1646"/>
    </row>
    <row r="39" spans="1:227" s="1830" customFormat="1" ht="19.5" customHeight="1" x14ac:dyDescent="0.25">
      <c r="A39" s="1564" t="s">
        <v>198</v>
      </c>
      <c r="B39" s="1564" t="s">
        <v>276</v>
      </c>
      <c r="C39" s="1748" t="s">
        <v>277</v>
      </c>
      <c r="D39" s="1749" t="s">
        <v>280</v>
      </c>
      <c r="E39" s="1750"/>
      <c r="F39" s="1751">
        <v>0.36</v>
      </c>
      <c r="G39" s="1752"/>
      <c r="H39" s="1752"/>
      <c r="I39" s="1752"/>
      <c r="J39" s="1752"/>
      <c r="K39" s="1753">
        <f>SUM(F39:H39)</f>
        <v>0.36</v>
      </c>
      <c r="L39" s="1754">
        <f t="shared" si="13"/>
        <v>100</v>
      </c>
      <c r="M39" s="1755">
        <f t="shared" si="14"/>
        <v>0</v>
      </c>
      <c r="N39" s="1611">
        <f t="shared" si="0"/>
        <v>3</v>
      </c>
      <c r="O39" s="1756"/>
      <c r="P39" s="1752">
        <v>0.35299999999999998</v>
      </c>
      <c r="Q39" s="1757"/>
      <c r="R39" s="1757" t="s">
        <v>42</v>
      </c>
      <c r="S39" s="1758">
        <v>25.8</v>
      </c>
      <c r="T39" s="1758">
        <v>9.0999999999999998E-2</v>
      </c>
      <c r="U39" s="1759">
        <v>37.5</v>
      </c>
      <c r="V39" s="1756">
        <v>36.46</v>
      </c>
      <c r="W39" s="1759">
        <v>37.5</v>
      </c>
      <c r="X39" s="1756">
        <v>36.46</v>
      </c>
      <c r="Y39" s="1756">
        <v>14.6</v>
      </c>
      <c r="Z39" s="1760">
        <v>7910</v>
      </c>
      <c r="AA39" s="1761">
        <v>122.26590236045928</v>
      </c>
      <c r="AB39" s="1762">
        <f>O39/AA39*1000000/365*1000</f>
        <v>0</v>
      </c>
      <c r="AC39" s="1763"/>
      <c r="AD39" s="1763"/>
      <c r="AE39" s="1764" t="s">
        <v>205</v>
      </c>
      <c r="AF39" s="1763"/>
      <c r="AG39" s="1765" t="s">
        <v>42</v>
      </c>
      <c r="AH39" s="1766"/>
      <c r="AI39" s="1767"/>
      <c r="AJ39" s="1767"/>
      <c r="AK39" s="1767"/>
      <c r="AL39" s="1768"/>
      <c r="AM39" s="1769">
        <f>K39</f>
        <v>0.36</v>
      </c>
      <c r="AN39" s="1770">
        <v>0.35299999999999998</v>
      </c>
      <c r="AO39" s="1770">
        <v>0.375</v>
      </c>
      <c r="AP39" s="1771">
        <v>0.41399999999999998</v>
      </c>
      <c r="AQ39" s="1772">
        <v>0.45700000000000002</v>
      </c>
      <c r="AR39" s="1773">
        <f>AN39</f>
        <v>0.35299999999999998</v>
      </c>
      <c r="AS39" s="1770">
        <v>0.39700000000000002</v>
      </c>
      <c r="AT39" s="1773">
        <f>AVERAGE(AS39,AV39)</f>
        <v>0.4405</v>
      </c>
      <c r="AU39" s="1773"/>
      <c r="AV39" s="1770">
        <v>0.48399999999999999</v>
      </c>
      <c r="AW39" s="1771"/>
      <c r="AX39" s="1774">
        <v>0.59</v>
      </c>
      <c r="AY39" s="1784">
        <v>-0.22700000000000001</v>
      </c>
      <c r="AZ39" s="1785"/>
      <c r="BA39" s="1786"/>
      <c r="BB39" s="1689"/>
      <c r="BC39" s="1530" t="s">
        <v>1430</v>
      </c>
      <c r="BD39" s="1602"/>
      <c r="BE39" s="1602"/>
      <c r="BF39" s="1602"/>
      <c r="BG39" s="1602"/>
      <c r="BH39" s="1602"/>
      <c r="BI39" s="1602"/>
      <c r="BJ39" s="1602"/>
      <c r="BK39" s="1602"/>
      <c r="BL39" s="1602"/>
      <c r="BM39" s="1646"/>
      <c r="BN39" s="1646"/>
      <c r="BO39" s="1646"/>
      <c r="BP39" s="1646"/>
      <c r="BQ39" s="1646"/>
      <c r="BR39" s="1646"/>
      <c r="BS39" s="1646"/>
      <c r="BT39" s="1646"/>
      <c r="BU39" s="1646"/>
      <c r="BV39" s="1646"/>
      <c r="BW39" s="1646"/>
      <c r="BX39" s="1646"/>
      <c r="BY39" s="1646"/>
      <c r="BZ39" s="1646"/>
      <c r="CA39" s="1646"/>
      <c r="CB39" s="1646"/>
      <c r="CC39" s="1646"/>
      <c r="CD39" s="1646"/>
      <c r="CE39" s="1646"/>
      <c r="CF39" s="1646"/>
      <c r="CG39" s="1646"/>
      <c r="CH39" s="1646"/>
      <c r="CI39" s="1646"/>
      <c r="CJ39" s="1646"/>
      <c r="CK39" s="1646"/>
      <c r="CL39" s="1646"/>
      <c r="CM39" s="1646"/>
      <c r="CN39" s="1646"/>
      <c r="CO39" s="1646"/>
      <c r="CP39" s="1646"/>
      <c r="CQ39" s="1646"/>
      <c r="CR39" s="1646"/>
      <c r="CS39" s="1646"/>
      <c r="CT39" s="1646"/>
      <c r="CU39" s="1646"/>
      <c r="CV39" s="1646"/>
      <c r="CW39" s="1646"/>
      <c r="CX39" s="1646"/>
      <c r="CY39" s="1646"/>
      <c r="CZ39" s="1646"/>
      <c r="DA39" s="1646"/>
      <c r="DB39" s="1646"/>
      <c r="DC39" s="1646"/>
      <c r="DD39" s="1646"/>
      <c r="DE39" s="1646"/>
      <c r="DF39" s="1646"/>
      <c r="DG39" s="1646"/>
      <c r="DH39" s="1646"/>
      <c r="DI39" s="1646"/>
      <c r="DJ39" s="1646"/>
      <c r="DK39" s="1646"/>
      <c r="DL39" s="1646"/>
      <c r="DM39" s="1646"/>
      <c r="DN39" s="1646"/>
      <c r="DO39" s="1646"/>
      <c r="DP39" s="1646"/>
      <c r="DQ39" s="1646"/>
      <c r="DR39" s="1646"/>
      <c r="DS39" s="1646"/>
      <c r="DT39" s="1646"/>
      <c r="DU39" s="1646"/>
      <c r="DV39" s="1646"/>
      <c r="DW39" s="1646"/>
      <c r="DX39" s="1646"/>
      <c r="DY39" s="1646"/>
      <c r="DZ39" s="1646"/>
      <c r="EA39" s="1646"/>
      <c r="EB39" s="1646"/>
      <c r="EC39" s="1646"/>
      <c r="ED39" s="1646"/>
      <c r="EE39" s="1646"/>
      <c r="EF39" s="1646"/>
      <c r="EG39" s="1646"/>
      <c r="EH39" s="1646"/>
      <c r="EI39" s="1646"/>
      <c r="EJ39" s="1646"/>
      <c r="EK39" s="1646"/>
      <c r="EL39" s="1646"/>
      <c r="EM39" s="1646"/>
      <c r="EN39" s="1646"/>
      <c r="EO39" s="1646"/>
      <c r="EP39" s="1646"/>
      <c r="EQ39" s="1646"/>
      <c r="ER39" s="1646"/>
      <c r="ES39" s="1646"/>
      <c r="ET39" s="1646"/>
      <c r="EU39" s="1646"/>
      <c r="EV39" s="1646"/>
      <c r="EW39" s="1646"/>
      <c r="EX39" s="1646"/>
      <c r="EY39" s="1646"/>
      <c r="EZ39" s="1646"/>
      <c r="FA39" s="1646"/>
      <c r="FB39" s="1646"/>
      <c r="FC39" s="1646"/>
      <c r="FD39" s="1646"/>
      <c r="FE39" s="1646"/>
      <c r="FF39" s="1646"/>
      <c r="FG39" s="1646"/>
      <c r="FH39" s="1646"/>
      <c r="FI39" s="1646"/>
      <c r="FJ39" s="1646"/>
      <c r="FK39" s="1646"/>
      <c r="FL39" s="1646"/>
      <c r="FM39" s="1646"/>
      <c r="FN39" s="1646"/>
      <c r="FO39" s="1646"/>
      <c r="FP39" s="1646"/>
      <c r="FQ39" s="1646"/>
      <c r="FR39" s="1646"/>
      <c r="FS39" s="1646"/>
      <c r="FT39" s="1646"/>
      <c r="FU39" s="1646"/>
      <c r="FV39" s="1646"/>
      <c r="FW39" s="1646"/>
      <c r="FX39" s="1646"/>
      <c r="FY39" s="1646"/>
      <c r="FZ39" s="1646"/>
      <c r="GA39" s="1646"/>
      <c r="GB39" s="1646"/>
      <c r="GC39" s="1646"/>
      <c r="GD39" s="1646"/>
      <c r="GE39" s="1646"/>
      <c r="GF39" s="1646"/>
      <c r="GG39" s="1646"/>
      <c r="GH39" s="1646"/>
      <c r="GI39" s="1646"/>
      <c r="GJ39" s="1646"/>
      <c r="GK39" s="1646"/>
      <c r="GL39" s="1646"/>
      <c r="GM39" s="1646"/>
      <c r="GN39" s="1646"/>
      <c r="GO39" s="1646"/>
      <c r="GP39" s="1646"/>
      <c r="GQ39" s="1646"/>
      <c r="GR39" s="1646"/>
      <c r="GS39" s="1646"/>
      <c r="GT39" s="1646"/>
      <c r="GU39" s="1646"/>
      <c r="GV39" s="1646"/>
      <c r="GW39" s="1646"/>
      <c r="GX39" s="1646"/>
      <c r="GY39" s="1646"/>
      <c r="GZ39" s="1646"/>
      <c r="HA39" s="1646"/>
      <c r="HB39" s="1646"/>
      <c r="HC39" s="1646"/>
      <c r="HD39" s="1646"/>
      <c r="HE39" s="1646"/>
      <c r="HF39" s="1646"/>
      <c r="HG39" s="1646"/>
      <c r="HH39" s="1646"/>
      <c r="HI39" s="1646"/>
      <c r="HJ39" s="1646"/>
      <c r="HK39" s="1646"/>
      <c r="HL39" s="1646"/>
      <c r="HM39" s="1646"/>
      <c r="HN39" s="1646"/>
      <c r="HO39" s="1646"/>
      <c r="HP39" s="1646"/>
      <c r="HQ39" s="1646"/>
      <c r="HR39" s="1646"/>
      <c r="HS39" s="1646"/>
    </row>
    <row r="40" spans="1:227" s="1530" customFormat="1" ht="19.5" customHeight="1" x14ac:dyDescent="0.25">
      <c r="A40" s="1564" t="s">
        <v>38</v>
      </c>
      <c r="B40" s="1564" t="s">
        <v>69</v>
      </c>
      <c r="C40" s="1748" t="s">
        <v>76</v>
      </c>
      <c r="D40" s="1778" t="s">
        <v>76</v>
      </c>
      <c r="E40" s="1779"/>
      <c r="F40" s="1751">
        <v>2.71</v>
      </c>
      <c r="G40" s="1752">
        <v>0.373</v>
      </c>
      <c r="H40" s="1752"/>
      <c r="I40" s="1752"/>
      <c r="J40" s="1752">
        <v>0.442</v>
      </c>
      <c r="K40" s="1831">
        <f>SUM(F40:J40)</f>
        <v>3.5250000000000004</v>
      </c>
      <c r="L40" s="1754">
        <f t="shared" si="13"/>
        <v>76.879432624113463</v>
      </c>
      <c r="M40" s="1755">
        <f t="shared" si="14"/>
        <v>10.581560283687942</v>
      </c>
      <c r="N40" s="1611">
        <f t="shared" si="0"/>
        <v>5</v>
      </c>
      <c r="O40" s="1832"/>
      <c r="P40" s="1752">
        <f>[1]JH_2015!L32/1000000</f>
        <v>2.6564920000000001</v>
      </c>
      <c r="Q40" s="1756"/>
      <c r="R40" s="1756" t="s">
        <v>42</v>
      </c>
      <c r="S40" s="1833">
        <f>+T40/P40</f>
        <v>0.46317775472314621</v>
      </c>
      <c r="T40" s="1834">
        <f>[1]JH_2015!V32/1000000</f>
        <v>1.2304280000000001</v>
      </c>
      <c r="U40" s="1756">
        <v>96.27</v>
      </c>
      <c r="V40" s="1756">
        <v>90.7</v>
      </c>
      <c r="W40" s="1756"/>
      <c r="X40" s="1756"/>
      <c r="Y40" s="1756"/>
      <c r="Z40" s="1760">
        <v>35481</v>
      </c>
      <c r="AA40" s="1835">
        <f>P40/Z40*1000000/365*1000</f>
        <v>205.12556788062912</v>
      </c>
      <c r="AB40" s="1836"/>
      <c r="AC40" s="1837"/>
      <c r="AD40" s="1838"/>
      <c r="AE40" s="1839"/>
      <c r="AF40" s="1839"/>
      <c r="AG40" s="1840"/>
      <c r="AH40" s="1841">
        <f>K40</f>
        <v>3.5250000000000004</v>
      </c>
      <c r="AI40" s="1842"/>
      <c r="AJ40" s="1842"/>
      <c r="AK40" s="1842"/>
      <c r="AL40" s="1843"/>
      <c r="AM40" s="1844">
        <v>2.5249999999999999</v>
      </c>
      <c r="AN40" s="1770">
        <v>2.681</v>
      </c>
      <c r="AO40" s="1770">
        <v>2.9609999999999999</v>
      </c>
      <c r="AP40" s="1771">
        <v>3.2709999999999999</v>
      </c>
      <c r="AQ40" s="1772">
        <f>AM40</f>
        <v>2.5249999999999999</v>
      </c>
      <c r="AR40" s="1770">
        <v>2.7610000000000001</v>
      </c>
      <c r="AS40" s="1770">
        <f>AVERAGE(AR40,AT40)</f>
        <v>2.9830000000000001</v>
      </c>
      <c r="AT40" s="1770">
        <v>3.2050000000000001</v>
      </c>
      <c r="AU40" s="1770"/>
      <c r="AV40" s="1770">
        <v>3.7189999999999999</v>
      </c>
      <c r="AW40" s="1771"/>
      <c r="AX40" s="1845">
        <v>-0.185</v>
      </c>
      <c r="AY40" s="1846"/>
      <c r="AZ40" s="1847"/>
      <c r="BA40" s="1847"/>
      <c r="BB40" s="1848"/>
      <c r="BC40" s="1530" t="s">
        <v>1430</v>
      </c>
      <c r="BD40" s="1602"/>
      <c r="BE40" s="1602"/>
      <c r="BF40" s="1602"/>
      <c r="BG40" s="1602"/>
      <c r="BH40" s="1602"/>
      <c r="BI40" s="1602"/>
      <c r="BJ40" s="1602"/>
      <c r="BK40" s="1602"/>
      <c r="BL40" s="1602"/>
      <c r="BM40" s="1602"/>
      <c r="BN40" s="1602"/>
      <c r="BO40" s="1602"/>
      <c r="BP40" s="1602"/>
      <c r="BQ40" s="1602"/>
      <c r="BR40" s="1602"/>
      <c r="BS40" s="1602"/>
      <c r="BT40" s="1602"/>
      <c r="BU40" s="1602"/>
      <c r="BV40" s="1602"/>
      <c r="BW40" s="1602"/>
      <c r="BX40" s="1602"/>
      <c r="BY40" s="1602"/>
      <c r="BZ40" s="1602"/>
      <c r="CA40" s="1602"/>
      <c r="CB40" s="1602"/>
      <c r="CC40" s="1602"/>
      <c r="CD40" s="1602"/>
      <c r="CE40" s="1602"/>
      <c r="CF40" s="1602"/>
      <c r="CG40" s="1602"/>
      <c r="CH40" s="1602"/>
      <c r="CI40" s="1602"/>
      <c r="CJ40" s="1602"/>
      <c r="CK40" s="1602"/>
      <c r="CL40" s="1602"/>
      <c r="CM40" s="1602"/>
      <c r="CN40" s="1602"/>
      <c r="CO40" s="1602"/>
      <c r="CP40" s="1602"/>
      <c r="CQ40" s="1602"/>
      <c r="CR40" s="1602"/>
      <c r="CS40" s="1602"/>
      <c r="CT40" s="1602"/>
      <c r="CU40" s="1602"/>
      <c r="CV40" s="1602"/>
      <c r="CW40" s="1602"/>
      <c r="CX40" s="1602"/>
      <c r="CY40" s="1602"/>
      <c r="CZ40" s="1602"/>
      <c r="DA40" s="1602"/>
      <c r="DB40" s="1602"/>
      <c r="DC40" s="1602"/>
      <c r="DD40" s="1602"/>
      <c r="DE40" s="1602"/>
      <c r="DF40" s="1602"/>
      <c r="DG40" s="1602"/>
      <c r="DH40" s="1602"/>
      <c r="DI40" s="1602"/>
      <c r="DJ40" s="1602"/>
      <c r="DK40" s="1602"/>
      <c r="DL40" s="1602"/>
      <c r="DM40" s="1602"/>
      <c r="DN40" s="1602"/>
      <c r="DO40" s="1602"/>
      <c r="DP40" s="1602"/>
      <c r="DQ40" s="1602"/>
      <c r="DR40" s="1602"/>
      <c r="DS40" s="1602"/>
      <c r="DT40" s="1602"/>
      <c r="DU40" s="1602"/>
      <c r="DV40" s="1602"/>
      <c r="DW40" s="1602"/>
      <c r="DX40" s="1602"/>
      <c r="DY40" s="1602"/>
      <c r="DZ40" s="1602"/>
      <c r="EA40" s="1602"/>
      <c r="EB40" s="1602"/>
      <c r="EC40" s="1602"/>
      <c r="ED40" s="1602"/>
      <c r="EE40" s="1602"/>
      <c r="EF40" s="1602"/>
      <c r="EG40" s="1602"/>
      <c r="EH40" s="1602"/>
      <c r="EI40" s="1602"/>
      <c r="EJ40" s="1602"/>
      <c r="EK40" s="1602"/>
      <c r="EL40" s="1602"/>
      <c r="EM40" s="1602"/>
      <c r="EN40" s="1602"/>
      <c r="EO40" s="1602"/>
      <c r="EP40" s="1602"/>
      <c r="EQ40" s="1602"/>
      <c r="ER40" s="1602"/>
      <c r="ES40" s="1602"/>
      <c r="ET40" s="1602"/>
      <c r="EU40" s="1602"/>
      <c r="EV40" s="1602"/>
      <c r="EW40" s="1602"/>
      <c r="EX40" s="1602"/>
      <c r="EY40" s="1602"/>
      <c r="EZ40" s="1602"/>
      <c r="FA40" s="1602"/>
      <c r="FB40" s="1602"/>
      <c r="FC40" s="1602"/>
      <c r="FD40" s="1602"/>
      <c r="FE40" s="1602"/>
      <c r="FF40" s="1602"/>
      <c r="FG40" s="1602"/>
      <c r="FH40" s="1602"/>
      <c r="FI40" s="1602"/>
      <c r="FJ40" s="1602"/>
      <c r="FK40" s="1602"/>
      <c r="FL40" s="1602"/>
      <c r="FM40" s="1602"/>
      <c r="FN40" s="1602"/>
      <c r="FO40" s="1602"/>
      <c r="FP40" s="1602"/>
      <c r="FQ40" s="1602"/>
      <c r="FR40" s="1602"/>
      <c r="FS40" s="1602"/>
      <c r="FT40" s="1602"/>
      <c r="FU40" s="1602"/>
      <c r="FV40" s="1602"/>
      <c r="FW40" s="1602"/>
      <c r="FX40" s="1602"/>
      <c r="FY40" s="1602"/>
      <c r="FZ40" s="1602"/>
      <c r="GA40" s="1602"/>
      <c r="GB40" s="1602"/>
      <c r="GC40" s="1602"/>
      <c r="GD40" s="1602"/>
      <c r="GE40" s="1602"/>
      <c r="GF40" s="1602"/>
      <c r="GG40" s="1602"/>
      <c r="GH40" s="1602"/>
      <c r="GI40" s="1602"/>
      <c r="GJ40" s="1602"/>
      <c r="GK40" s="1602"/>
      <c r="GL40" s="1602"/>
      <c r="GM40" s="1602"/>
      <c r="GN40" s="1602"/>
      <c r="GO40" s="1602"/>
      <c r="GP40" s="1602"/>
      <c r="GQ40" s="1602"/>
      <c r="GR40" s="1602"/>
      <c r="GS40" s="1602"/>
      <c r="GT40" s="1602"/>
      <c r="GU40" s="1602"/>
      <c r="GV40" s="1602"/>
      <c r="GW40" s="1602"/>
      <c r="GX40" s="1602"/>
      <c r="GY40" s="1602"/>
      <c r="GZ40" s="1602"/>
      <c r="HA40" s="1602"/>
      <c r="HB40" s="1602"/>
      <c r="HC40" s="1602"/>
      <c r="HD40" s="1602"/>
      <c r="HE40" s="1602"/>
      <c r="HF40" s="1602"/>
      <c r="HG40" s="1602"/>
      <c r="HH40" s="1602"/>
      <c r="HI40" s="1602"/>
      <c r="HJ40" s="1602"/>
      <c r="HK40" s="1602"/>
      <c r="HL40" s="1602"/>
      <c r="HM40" s="1602"/>
      <c r="HN40" s="1602"/>
      <c r="HO40" s="1602"/>
      <c r="HP40" s="1602"/>
      <c r="HQ40" s="1602"/>
      <c r="HR40" s="1602"/>
      <c r="HS40" s="1602"/>
    </row>
    <row r="41" spans="1:227" s="1530" customFormat="1" ht="19.5" customHeight="1" x14ac:dyDescent="0.25">
      <c r="A41" s="1564" t="s">
        <v>38</v>
      </c>
      <c r="B41" s="1564" t="s">
        <v>69</v>
      </c>
      <c r="C41" s="1748" t="s">
        <v>76</v>
      </c>
      <c r="D41" s="1778" t="s">
        <v>77</v>
      </c>
      <c r="E41" s="1779"/>
      <c r="F41" s="1638">
        <v>0.32200000000000001</v>
      </c>
      <c r="G41" s="1607"/>
      <c r="H41" s="1607"/>
      <c r="I41" s="1607"/>
      <c r="J41" s="1607"/>
      <c r="K41" s="1831">
        <f>SUM(F41:J41)</f>
        <v>0.32200000000000001</v>
      </c>
      <c r="L41" s="1754">
        <f t="shared" si="13"/>
        <v>100</v>
      </c>
      <c r="M41" s="1755">
        <f t="shared" si="14"/>
        <v>0</v>
      </c>
      <c r="N41" s="1611">
        <f t="shared" si="0"/>
        <v>5</v>
      </c>
      <c r="O41" s="1832"/>
      <c r="P41" s="1752">
        <f>[1]JH_2015!L33/1000000</f>
        <v>0.113789</v>
      </c>
      <c r="Q41" s="1756"/>
      <c r="R41" s="1756" t="s">
        <v>42</v>
      </c>
      <c r="S41" s="1833">
        <f>+T41/P41</f>
        <v>0.51734350420515163</v>
      </c>
      <c r="T41" s="1834">
        <f>[1]JH_2015!V33/1000000</f>
        <v>5.8867999999999997E-2</v>
      </c>
      <c r="U41" s="1756">
        <v>86.43</v>
      </c>
      <c r="V41" s="1756">
        <v>58.6</v>
      </c>
      <c r="W41" s="1756"/>
      <c r="X41" s="1756"/>
      <c r="Y41" s="1756"/>
      <c r="Z41" s="1760">
        <v>1661</v>
      </c>
      <c r="AA41" s="1835">
        <f>P41/Z41*1000000/365*1000</f>
        <v>187.68855203582589</v>
      </c>
      <c r="AB41" s="1849"/>
      <c r="AC41" s="1850"/>
      <c r="AD41" s="1759"/>
      <c r="AE41" s="1850"/>
      <c r="AF41" s="1850"/>
      <c r="AG41" s="1851"/>
      <c r="AH41" s="1841">
        <f>K41</f>
        <v>0.32200000000000001</v>
      </c>
      <c r="AI41" s="1842"/>
      <c r="AJ41" s="1842"/>
      <c r="AK41" s="1842"/>
      <c r="AL41" s="1843"/>
      <c r="AM41" s="1844">
        <v>0.108</v>
      </c>
      <c r="AN41" s="1770">
        <v>0.115</v>
      </c>
      <c r="AO41" s="1770">
        <v>0.127</v>
      </c>
      <c r="AP41" s="1771">
        <v>0.14000000000000001</v>
      </c>
      <c r="AQ41" s="1772">
        <f>AM41</f>
        <v>0.108</v>
      </c>
      <c r="AR41" s="1770">
        <v>0.11799999999999999</v>
      </c>
      <c r="AS41" s="1770">
        <f>AVERAGE(AR41,AT41)</f>
        <v>0.1275</v>
      </c>
      <c r="AT41" s="1770">
        <v>0.13700000000000001</v>
      </c>
      <c r="AU41" s="1770"/>
      <c r="AV41" s="1770">
        <v>0.159</v>
      </c>
      <c r="AW41" s="1771"/>
      <c r="AX41" s="1845">
        <v>0.16300000000000001</v>
      </c>
      <c r="AY41" s="1852"/>
      <c r="AZ41" s="1853"/>
      <c r="BA41" s="1853"/>
      <c r="BB41" s="1854"/>
      <c r="BC41" s="1530" t="s">
        <v>1430</v>
      </c>
      <c r="BD41" s="1602"/>
      <c r="BE41" s="1602"/>
      <c r="BF41" s="1602"/>
      <c r="BG41" s="1602"/>
      <c r="BH41" s="1602"/>
      <c r="BI41" s="1602"/>
      <c r="BJ41" s="1602"/>
      <c r="BK41" s="1602"/>
      <c r="BL41" s="1602"/>
      <c r="BM41" s="1602"/>
      <c r="BN41" s="1602"/>
      <c r="BO41" s="1602"/>
      <c r="BP41" s="1602"/>
      <c r="BQ41" s="1602"/>
      <c r="BR41" s="1602"/>
      <c r="BS41" s="1602"/>
      <c r="BT41" s="1602"/>
      <c r="BU41" s="1602"/>
      <c r="BV41" s="1602"/>
      <c r="BW41" s="1602"/>
      <c r="BX41" s="1602"/>
      <c r="BY41" s="1602"/>
      <c r="BZ41" s="1602"/>
      <c r="CA41" s="1602"/>
      <c r="CB41" s="1602"/>
      <c r="CC41" s="1602"/>
      <c r="CD41" s="1602"/>
      <c r="CE41" s="1602"/>
      <c r="CF41" s="1602"/>
      <c r="CG41" s="1602"/>
      <c r="CH41" s="1602"/>
      <c r="CI41" s="1602"/>
      <c r="CJ41" s="1602"/>
      <c r="CK41" s="1602"/>
      <c r="CL41" s="1602"/>
      <c r="CM41" s="1602"/>
      <c r="CN41" s="1602"/>
      <c r="CO41" s="1602"/>
      <c r="CP41" s="1602"/>
      <c r="CQ41" s="1602"/>
      <c r="CR41" s="1602"/>
      <c r="CS41" s="1602"/>
      <c r="CT41" s="1602"/>
      <c r="CU41" s="1602"/>
      <c r="CV41" s="1602"/>
      <c r="CW41" s="1602"/>
      <c r="CX41" s="1602"/>
      <c r="CY41" s="1602"/>
      <c r="CZ41" s="1602"/>
      <c r="DA41" s="1602"/>
      <c r="DB41" s="1602"/>
      <c r="DC41" s="1602"/>
      <c r="DD41" s="1602"/>
      <c r="DE41" s="1602"/>
      <c r="DF41" s="1602"/>
      <c r="DG41" s="1602"/>
      <c r="DH41" s="1602"/>
      <c r="DI41" s="1602"/>
      <c r="DJ41" s="1602"/>
      <c r="DK41" s="1602"/>
      <c r="DL41" s="1602"/>
      <c r="DM41" s="1602"/>
      <c r="DN41" s="1602"/>
      <c r="DO41" s="1602"/>
      <c r="DP41" s="1602"/>
      <c r="DQ41" s="1602"/>
      <c r="DR41" s="1602"/>
      <c r="DS41" s="1602"/>
      <c r="DT41" s="1602"/>
      <c r="DU41" s="1602"/>
      <c r="DV41" s="1602"/>
      <c r="DW41" s="1602"/>
      <c r="DX41" s="1602"/>
      <c r="DY41" s="1602"/>
      <c r="DZ41" s="1602"/>
      <c r="EA41" s="1602"/>
      <c r="EB41" s="1602"/>
      <c r="EC41" s="1602"/>
      <c r="ED41" s="1602"/>
      <c r="EE41" s="1602"/>
      <c r="EF41" s="1602"/>
      <c r="EG41" s="1602"/>
      <c r="EH41" s="1602"/>
      <c r="EI41" s="1602"/>
      <c r="EJ41" s="1602"/>
      <c r="EK41" s="1602"/>
      <c r="EL41" s="1602"/>
      <c r="EM41" s="1602"/>
      <c r="EN41" s="1602"/>
      <c r="EO41" s="1602"/>
      <c r="EP41" s="1602"/>
      <c r="EQ41" s="1602"/>
      <c r="ER41" s="1602"/>
      <c r="ES41" s="1602"/>
      <c r="ET41" s="1602"/>
      <c r="EU41" s="1602"/>
      <c r="EV41" s="1602"/>
      <c r="EW41" s="1602"/>
      <c r="EX41" s="1602"/>
      <c r="EY41" s="1602"/>
      <c r="EZ41" s="1602"/>
      <c r="FA41" s="1602"/>
      <c r="FB41" s="1602"/>
      <c r="FC41" s="1602"/>
      <c r="FD41" s="1602"/>
      <c r="FE41" s="1602"/>
      <c r="FF41" s="1602"/>
      <c r="FG41" s="1602"/>
      <c r="FH41" s="1602"/>
      <c r="FI41" s="1602"/>
      <c r="FJ41" s="1602"/>
      <c r="FK41" s="1602"/>
      <c r="FL41" s="1602"/>
      <c r="FM41" s="1602"/>
      <c r="FN41" s="1602"/>
      <c r="FO41" s="1602"/>
      <c r="FP41" s="1602"/>
      <c r="FQ41" s="1602"/>
      <c r="FR41" s="1602"/>
      <c r="FS41" s="1602"/>
      <c r="FT41" s="1602"/>
      <c r="FU41" s="1602"/>
      <c r="FV41" s="1602"/>
      <c r="FW41" s="1602"/>
      <c r="FX41" s="1602"/>
      <c r="FY41" s="1602"/>
      <c r="FZ41" s="1602"/>
      <c r="GA41" s="1602"/>
      <c r="GB41" s="1602"/>
      <c r="GC41" s="1602"/>
      <c r="GD41" s="1602"/>
      <c r="GE41" s="1602"/>
      <c r="GF41" s="1602"/>
      <c r="GG41" s="1602"/>
      <c r="GH41" s="1602"/>
      <c r="GI41" s="1602"/>
      <c r="GJ41" s="1602"/>
      <c r="GK41" s="1602"/>
      <c r="GL41" s="1602"/>
      <c r="GM41" s="1602"/>
      <c r="GN41" s="1602"/>
      <c r="GO41" s="1602"/>
      <c r="GP41" s="1602"/>
      <c r="GQ41" s="1602"/>
      <c r="GR41" s="1602"/>
      <c r="GS41" s="1602"/>
      <c r="GT41" s="1602"/>
      <c r="GU41" s="1602"/>
      <c r="GV41" s="1602"/>
      <c r="GW41" s="1602"/>
      <c r="GX41" s="1602"/>
      <c r="GY41" s="1602"/>
      <c r="GZ41" s="1602"/>
      <c r="HA41" s="1602"/>
      <c r="HB41" s="1602"/>
      <c r="HC41" s="1602"/>
      <c r="HD41" s="1602"/>
      <c r="HE41" s="1602"/>
      <c r="HF41" s="1602"/>
      <c r="HG41" s="1602"/>
      <c r="HH41" s="1602"/>
      <c r="HI41" s="1602"/>
      <c r="HJ41" s="1602"/>
      <c r="HK41" s="1602"/>
      <c r="HL41" s="1602"/>
      <c r="HM41" s="1602"/>
      <c r="HN41" s="1602"/>
      <c r="HO41" s="1602"/>
      <c r="HP41" s="1602"/>
      <c r="HQ41" s="1602"/>
      <c r="HR41" s="1602"/>
      <c r="HS41" s="1602"/>
    </row>
    <row r="42" spans="1:227" s="1530" customFormat="1" ht="19.5" customHeight="1" x14ac:dyDescent="0.25">
      <c r="A42" s="1564" t="s">
        <v>38</v>
      </c>
      <c r="B42" s="1564" t="s">
        <v>69</v>
      </c>
      <c r="C42" s="1748" t="s">
        <v>76</v>
      </c>
      <c r="D42" s="1778" t="s">
        <v>79</v>
      </c>
      <c r="E42" s="1779"/>
      <c r="F42" s="1751">
        <v>0.45</v>
      </c>
      <c r="G42" s="1752"/>
      <c r="H42" s="1752"/>
      <c r="I42" s="1752"/>
      <c r="J42" s="1752"/>
      <c r="K42" s="1831">
        <f>SUM(F42:J42)</f>
        <v>0.45</v>
      </c>
      <c r="L42" s="1754">
        <f t="shared" si="13"/>
        <v>100</v>
      </c>
      <c r="M42" s="1755">
        <f t="shared" si="14"/>
        <v>0</v>
      </c>
      <c r="N42" s="1611">
        <f t="shared" si="0"/>
        <v>1</v>
      </c>
      <c r="O42" s="1832"/>
      <c r="P42" s="1752"/>
      <c r="Q42" s="1756" t="s">
        <v>42</v>
      </c>
      <c r="R42" s="1756"/>
      <c r="S42" s="1855"/>
      <c r="T42" s="1834"/>
      <c r="U42" s="1756">
        <v>11.5</v>
      </c>
      <c r="V42" s="1756">
        <v>57.3</v>
      </c>
      <c r="W42" s="1756"/>
      <c r="X42" s="1756"/>
      <c r="Y42" s="1756"/>
      <c r="Z42" s="1760">
        <v>5291</v>
      </c>
      <c r="AA42" s="1835">
        <f>P42/Z42*1000000/365*1000</f>
        <v>0</v>
      </c>
      <c r="AB42" s="1849"/>
      <c r="AC42" s="1850"/>
      <c r="AD42" s="1759"/>
      <c r="AE42" s="1850"/>
      <c r="AF42" s="1850"/>
      <c r="AG42" s="1851"/>
      <c r="AH42" s="1841">
        <f>K42</f>
        <v>0.45</v>
      </c>
      <c r="AI42" s="1842"/>
      <c r="AJ42" s="1842"/>
      <c r="AK42" s="1842"/>
      <c r="AL42" s="1843"/>
      <c r="AM42" s="1844">
        <v>0.311</v>
      </c>
      <c r="AN42" s="1770">
        <v>0.33</v>
      </c>
      <c r="AO42" s="1770">
        <v>0.36499999999999999</v>
      </c>
      <c r="AP42" s="1771">
        <v>0.40300000000000002</v>
      </c>
      <c r="AQ42" s="1772">
        <f>AM42</f>
        <v>0.311</v>
      </c>
      <c r="AR42" s="1770">
        <v>0.34</v>
      </c>
      <c r="AS42" s="1770">
        <f>AVERAGE(AR42,AT42)</f>
        <v>0.36750000000000005</v>
      </c>
      <c r="AT42" s="1770">
        <v>0.39500000000000002</v>
      </c>
      <c r="AU42" s="1770"/>
      <c r="AV42" s="1770">
        <v>0.45800000000000002</v>
      </c>
      <c r="AW42" s="1771"/>
      <c r="AX42" s="1845">
        <v>-8.0000000000000002E-3</v>
      </c>
      <c r="AY42" s="1852"/>
      <c r="AZ42" s="1853"/>
      <c r="BA42" s="1853"/>
      <c r="BB42" s="1854"/>
      <c r="BC42" s="1530" t="s">
        <v>1430</v>
      </c>
      <c r="BD42" s="1602"/>
      <c r="BE42" s="1602"/>
      <c r="BF42" s="1602"/>
      <c r="BG42" s="1602"/>
      <c r="BH42" s="1602"/>
      <c r="BI42" s="1602"/>
      <c r="BJ42" s="1602"/>
      <c r="BK42" s="1602"/>
      <c r="BL42" s="1602"/>
      <c r="BM42" s="1602"/>
      <c r="BN42" s="1602"/>
      <c r="BO42" s="1602"/>
      <c r="BP42" s="1602"/>
      <c r="BQ42" s="1602"/>
      <c r="BR42" s="1602"/>
      <c r="BS42" s="1602"/>
      <c r="BT42" s="1602"/>
      <c r="BU42" s="1602"/>
      <c r="BV42" s="1602"/>
      <c r="BW42" s="1602"/>
      <c r="BX42" s="1602"/>
      <c r="BY42" s="1602"/>
      <c r="BZ42" s="1602"/>
      <c r="CA42" s="1602"/>
      <c r="CB42" s="1602"/>
      <c r="CC42" s="1602"/>
      <c r="CD42" s="1602"/>
      <c r="CE42" s="1602"/>
      <c r="CF42" s="1602"/>
      <c r="CG42" s="1602"/>
      <c r="CH42" s="1602"/>
      <c r="CI42" s="1602"/>
      <c r="CJ42" s="1602"/>
      <c r="CK42" s="1602"/>
      <c r="CL42" s="1602"/>
      <c r="CM42" s="1602"/>
      <c r="CN42" s="1602"/>
      <c r="CO42" s="1602"/>
      <c r="CP42" s="1602"/>
      <c r="CQ42" s="1602"/>
      <c r="CR42" s="1602"/>
      <c r="CS42" s="1602"/>
      <c r="CT42" s="1602"/>
      <c r="CU42" s="1602"/>
      <c r="CV42" s="1602"/>
      <c r="CW42" s="1602"/>
      <c r="CX42" s="1602"/>
      <c r="CY42" s="1602"/>
      <c r="CZ42" s="1602"/>
      <c r="DA42" s="1602"/>
      <c r="DB42" s="1602"/>
      <c r="DC42" s="1602"/>
      <c r="DD42" s="1602"/>
      <c r="DE42" s="1602"/>
      <c r="DF42" s="1602"/>
      <c r="DG42" s="1602"/>
      <c r="DH42" s="1602"/>
      <c r="DI42" s="1602"/>
      <c r="DJ42" s="1602"/>
      <c r="DK42" s="1602"/>
      <c r="DL42" s="1602"/>
      <c r="DM42" s="1602"/>
      <c r="DN42" s="1602"/>
      <c r="DO42" s="1602"/>
      <c r="DP42" s="1602"/>
      <c r="DQ42" s="1602"/>
      <c r="DR42" s="1602"/>
      <c r="DS42" s="1602"/>
      <c r="DT42" s="1602"/>
      <c r="DU42" s="1602"/>
      <c r="DV42" s="1602"/>
      <c r="DW42" s="1602"/>
      <c r="DX42" s="1602"/>
      <c r="DY42" s="1602"/>
      <c r="DZ42" s="1602"/>
      <c r="EA42" s="1602"/>
      <c r="EB42" s="1602"/>
      <c r="EC42" s="1602"/>
      <c r="ED42" s="1602"/>
      <c r="EE42" s="1602"/>
      <c r="EF42" s="1602"/>
      <c r="EG42" s="1602"/>
      <c r="EH42" s="1602"/>
      <c r="EI42" s="1602"/>
      <c r="EJ42" s="1602"/>
      <c r="EK42" s="1602"/>
      <c r="EL42" s="1602"/>
      <c r="EM42" s="1602"/>
      <c r="EN42" s="1602"/>
      <c r="EO42" s="1602"/>
      <c r="EP42" s="1602"/>
      <c r="EQ42" s="1602"/>
      <c r="ER42" s="1602"/>
      <c r="ES42" s="1602"/>
      <c r="ET42" s="1602"/>
      <c r="EU42" s="1602"/>
      <c r="EV42" s="1602"/>
      <c r="EW42" s="1602"/>
      <c r="EX42" s="1602"/>
      <c r="EY42" s="1602"/>
      <c r="EZ42" s="1602"/>
      <c r="FA42" s="1602"/>
      <c r="FB42" s="1602"/>
      <c r="FC42" s="1602"/>
      <c r="FD42" s="1602"/>
      <c r="FE42" s="1602"/>
      <c r="FF42" s="1602"/>
      <c r="FG42" s="1602"/>
      <c r="FH42" s="1602"/>
      <c r="FI42" s="1602"/>
      <c r="FJ42" s="1602"/>
      <c r="FK42" s="1602"/>
      <c r="FL42" s="1602"/>
      <c r="FM42" s="1602"/>
      <c r="FN42" s="1602"/>
      <c r="FO42" s="1602"/>
      <c r="FP42" s="1602"/>
      <c r="FQ42" s="1602"/>
      <c r="FR42" s="1602"/>
      <c r="FS42" s="1602"/>
      <c r="FT42" s="1602"/>
      <c r="FU42" s="1602"/>
      <c r="FV42" s="1602"/>
      <c r="FW42" s="1602"/>
      <c r="FX42" s="1602"/>
      <c r="FY42" s="1602"/>
      <c r="FZ42" s="1602"/>
      <c r="GA42" s="1602"/>
      <c r="GB42" s="1602"/>
      <c r="GC42" s="1602"/>
      <c r="GD42" s="1602"/>
      <c r="GE42" s="1602"/>
      <c r="GF42" s="1602"/>
      <c r="GG42" s="1602"/>
      <c r="GH42" s="1602"/>
      <c r="GI42" s="1602"/>
      <c r="GJ42" s="1602"/>
      <c r="GK42" s="1602"/>
      <c r="GL42" s="1602"/>
      <c r="GM42" s="1602"/>
      <c r="GN42" s="1602"/>
      <c r="GO42" s="1602"/>
      <c r="GP42" s="1602"/>
      <c r="GQ42" s="1602"/>
      <c r="GR42" s="1602"/>
      <c r="GS42" s="1602"/>
      <c r="GT42" s="1602"/>
      <c r="GU42" s="1602"/>
      <c r="GV42" s="1602"/>
      <c r="GW42" s="1602"/>
      <c r="GX42" s="1602"/>
      <c r="GY42" s="1602"/>
      <c r="GZ42" s="1602"/>
      <c r="HA42" s="1602"/>
      <c r="HB42" s="1602"/>
      <c r="HC42" s="1602"/>
      <c r="HD42" s="1602"/>
      <c r="HE42" s="1602"/>
      <c r="HF42" s="1602"/>
      <c r="HG42" s="1602"/>
      <c r="HH42" s="1602"/>
      <c r="HI42" s="1602"/>
      <c r="HJ42" s="1602"/>
      <c r="HK42" s="1602"/>
      <c r="HL42" s="1602"/>
      <c r="HM42" s="1602"/>
      <c r="HN42" s="1602"/>
      <c r="HO42" s="1602"/>
      <c r="HP42" s="1602"/>
      <c r="HQ42" s="1602"/>
      <c r="HR42" s="1602"/>
      <c r="HS42" s="1602"/>
    </row>
    <row r="43" spans="1:227" s="1530" customFormat="1" ht="19.5" customHeight="1" x14ac:dyDescent="0.25">
      <c r="A43" s="1564" t="s">
        <v>38</v>
      </c>
      <c r="B43" s="1564" t="s">
        <v>69</v>
      </c>
      <c r="C43" s="1748" t="s">
        <v>76</v>
      </c>
      <c r="D43" s="1856" t="s">
        <v>78</v>
      </c>
      <c r="E43" s="1857"/>
      <c r="F43" s="1638">
        <v>0.316</v>
      </c>
      <c r="G43" s="1607"/>
      <c r="H43" s="1607">
        <v>9.8926E-2</v>
      </c>
      <c r="I43" s="1607"/>
      <c r="J43" s="1607"/>
      <c r="K43" s="1831">
        <f>SUM(F43:J43)</f>
        <v>0.41492600000000002</v>
      </c>
      <c r="L43" s="1754">
        <f t="shared" si="13"/>
        <v>76.158158322206845</v>
      </c>
      <c r="M43" s="1755">
        <f t="shared" si="14"/>
        <v>23.841841677793145</v>
      </c>
      <c r="N43" s="1611">
        <f t="shared" si="0"/>
        <v>5</v>
      </c>
      <c r="O43" s="1832"/>
      <c r="P43" s="1752">
        <f>[1]JH_2015!L34/1000000</f>
        <v>0.17315700000000001</v>
      </c>
      <c r="Q43" s="1756"/>
      <c r="R43" s="1756" t="s">
        <v>42</v>
      </c>
      <c r="S43" s="1833">
        <f>+T43/P43</f>
        <v>0.57086343607246604</v>
      </c>
      <c r="T43" s="1834">
        <f>[1]JH_2015!V34/1000000</f>
        <v>9.8849000000000006E-2</v>
      </c>
      <c r="U43" s="1756">
        <v>74.45</v>
      </c>
      <c r="V43" s="1756">
        <v>87.9</v>
      </c>
      <c r="W43" s="1756"/>
      <c r="X43" s="1756"/>
      <c r="Y43" s="1756"/>
      <c r="Z43" s="1760">
        <v>1619</v>
      </c>
      <c r="AA43" s="1835">
        <f>P43/Z43*1000000/365*1000</f>
        <v>293.02207518593417</v>
      </c>
      <c r="AB43" s="1849"/>
      <c r="AC43" s="1850"/>
      <c r="AD43" s="1759"/>
      <c r="AE43" s="1850"/>
      <c r="AF43" s="1850"/>
      <c r="AG43" s="1851"/>
      <c r="AH43" s="1841">
        <f>K43</f>
        <v>0.41492600000000002</v>
      </c>
      <c r="AI43" s="1842"/>
      <c r="AJ43" s="1842"/>
      <c r="AK43" s="1842"/>
      <c r="AL43" s="1843"/>
      <c r="AM43" s="1844">
        <v>0.158</v>
      </c>
      <c r="AN43" s="1773">
        <v>0.16300000000000001</v>
      </c>
      <c r="AO43" s="1770">
        <v>0.17199999999999999</v>
      </c>
      <c r="AP43" s="1858">
        <v>0.18</v>
      </c>
      <c r="AQ43" s="1772">
        <f>AM43</f>
        <v>0.158</v>
      </c>
      <c r="AR43" s="1773">
        <v>0.16800000000000001</v>
      </c>
      <c r="AS43" s="1770">
        <f>AVERAGE(AR43,AT43)</f>
        <v>0.17699999999999999</v>
      </c>
      <c r="AT43" s="1770">
        <v>0.186</v>
      </c>
      <c r="AU43" s="1770"/>
      <c r="AV43" s="1773">
        <v>0.20499999999999999</v>
      </c>
      <c r="AW43" s="1858"/>
      <c r="AX43" s="1859">
        <v>0.21099999999999999</v>
      </c>
      <c r="AY43" s="1852"/>
      <c r="AZ43" s="1853"/>
      <c r="BA43" s="1853"/>
      <c r="BB43" s="1854"/>
      <c r="BC43" s="1530" t="s">
        <v>1430</v>
      </c>
      <c r="BD43" s="1602"/>
      <c r="BE43" s="1602"/>
      <c r="BF43" s="1602"/>
      <c r="BG43" s="1602"/>
      <c r="BH43" s="1602"/>
      <c r="BI43" s="1602"/>
      <c r="BJ43" s="1602"/>
      <c r="BK43" s="1602"/>
      <c r="BL43" s="1602"/>
      <c r="BM43" s="1602"/>
      <c r="BN43" s="1602"/>
      <c r="BO43" s="1602"/>
      <c r="BP43" s="1602"/>
      <c r="BQ43" s="1602"/>
      <c r="BR43" s="1602"/>
      <c r="BS43" s="1602"/>
      <c r="BT43" s="1602"/>
      <c r="BU43" s="1602"/>
      <c r="BV43" s="1602"/>
      <c r="BW43" s="1602"/>
      <c r="BX43" s="1602"/>
      <c r="BY43" s="1602"/>
      <c r="BZ43" s="1602"/>
      <c r="CA43" s="1602"/>
      <c r="CB43" s="1602"/>
      <c r="CC43" s="1602"/>
      <c r="CD43" s="1602"/>
      <c r="CE43" s="1602"/>
      <c r="CF43" s="1602"/>
      <c r="CG43" s="1602"/>
      <c r="CH43" s="1602"/>
      <c r="CI43" s="1602"/>
      <c r="CJ43" s="1602"/>
      <c r="CK43" s="1602"/>
      <c r="CL43" s="1602"/>
      <c r="CM43" s="1602"/>
      <c r="CN43" s="1602"/>
      <c r="CO43" s="1602"/>
      <c r="CP43" s="1602"/>
      <c r="CQ43" s="1602"/>
      <c r="CR43" s="1602"/>
      <c r="CS43" s="1602"/>
      <c r="CT43" s="1602"/>
      <c r="CU43" s="1602"/>
      <c r="CV43" s="1602"/>
      <c r="CW43" s="1602"/>
      <c r="CX43" s="1602"/>
      <c r="CY43" s="1602"/>
      <c r="CZ43" s="1602"/>
      <c r="DA43" s="1602"/>
      <c r="DB43" s="1602"/>
      <c r="DC43" s="1602"/>
      <c r="DD43" s="1602"/>
      <c r="DE43" s="1602"/>
      <c r="DF43" s="1602"/>
      <c r="DG43" s="1602"/>
      <c r="DH43" s="1602"/>
      <c r="DI43" s="1602"/>
      <c r="DJ43" s="1602"/>
      <c r="DK43" s="1602"/>
      <c r="DL43" s="1602"/>
      <c r="DM43" s="1602"/>
      <c r="DN43" s="1602"/>
      <c r="DO43" s="1602"/>
      <c r="DP43" s="1602"/>
      <c r="DQ43" s="1602"/>
      <c r="DR43" s="1602"/>
      <c r="DS43" s="1602"/>
      <c r="DT43" s="1602"/>
      <c r="DU43" s="1602"/>
      <c r="DV43" s="1602"/>
      <c r="DW43" s="1602"/>
      <c r="DX43" s="1602"/>
      <c r="DY43" s="1602"/>
      <c r="DZ43" s="1602"/>
      <c r="EA43" s="1602"/>
      <c r="EB43" s="1602"/>
      <c r="EC43" s="1602"/>
      <c r="ED43" s="1602"/>
      <c r="EE43" s="1602"/>
      <c r="EF43" s="1602"/>
      <c r="EG43" s="1602"/>
      <c r="EH43" s="1602"/>
      <c r="EI43" s="1602"/>
      <c r="EJ43" s="1602"/>
      <c r="EK43" s="1602"/>
      <c r="EL43" s="1602"/>
      <c r="EM43" s="1602"/>
      <c r="EN43" s="1602"/>
      <c r="EO43" s="1602"/>
      <c r="EP43" s="1602"/>
      <c r="EQ43" s="1602"/>
      <c r="ER43" s="1602"/>
      <c r="ES43" s="1602"/>
      <c r="ET43" s="1602"/>
      <c r="EU43" s="1602"/>
      <c r="EV43" s="1602"/>
      <c r="EW43" s="1602"/>
      <c r="EX43" s="1602"/>
      <c r="EY43" s="1602"/>
      <c r="EZ43" s="1602"/>
      <c r="FA43" s="1602"/>
      <c r="FB43" s="1602"/>
      <c r="FC43" s="1602"/>
      <c r="FD43" s="1602"/>
      <c r="FE43" s="1602"/>
      <c r="FF43" s="1602"/>
      <c r="FG43" s="1602"/>
      <c r="FH43" s="1602"/>
      <c r="FI43" s="1602"/>
      <c r="FJ43" s="1602"/>
      <c r="FK43" s="1602"/>
      <c r="FL43" s="1602"/>
      <c r="FM43" s="1602"/>
      <c r="FN43" s="1602"/>
      <c r="FO43" s="1602"/>
      <c r="FP43" s="1602"/>
      <c r="FQ43" s="1602"/>
      <c r="FR43" s="1602"/>
      <c r="FS43" s="1602"/>
      <c r="FT43" s="1602"/>
      <c r="FU43" s="1602"/>
      <c r="FV43" s="1602"/>
      <c r="FW43" s="1602"/>
      <c r="FX43" s="1602"/>
      <c r="FY43" s="1602"/>
      <c r="FZ43" s="1602"/>
      <c r="GA43" s="1602"/>
      <c r="GB43" s="1602"/>
      <c r="GC43" s="1602"/>
      <c r="GD43" s="1602"/>
      <c r="GE43" s="1602"/>
      <c r="GF43" s="1602"/>
      <c r="GG43" s="1602"/>
      <c r="GH43" s="1602"/>
      <c r="GI43" s="1602"/>
      <c r="GJ43" s="1602"/>
      <c r="GK43" s="1602"/>
      <c r="GL43" s="1602"/>
      <c r="GM43" s="1602"/>
      <c r="GN43" s="1602"/>
      <c r="GO43" s="1602"/>
      <c r="GP43" s="1602"/>
      <c r="GQ43" s="1602"/>
      <c r="GR43" s="1602"/>
      <c r="GS43" s="1602"/>
      <c r="GT43" s="1602"/>
      <c r="GU43" s="1602"/>
      <c r="GV43" s="1602"/>
      <c r="GW43" s="1602"/>
      <c r="GX43" s="1602"/>
      <c r="GY43" s="1602"/>
      <c r="GZ43" s="1602"/>
      <c r="HA43" s="1602"/>
      <c r="HB43" s="1602"/>
      <c r="HC43" s="1602"/>
      <c r="HD43" s="1602"/>
      <c r="HE43" s="1602"/>
      <c r="HF43" s="1602"/>
      <c r="HG43" s="1602"/>
      <c r="HH43" s="1602"/>
      <c r="HI43" s="1602"/>
      <c r="HJ43" s="1602"/>
      <c r="HK43" s="1602"/>
      <c r="HL43" s="1602"/>
      <c r="HM43" s="1602"/>
      <c r="HN43" s="1602"/>
      <c r="HO43" s="1602"/>
      <c r="HP43" s="1602"/>
      <c r="HQ43" s="1602"/>
      <c r="HR43" s="1602"/>
      <c r="HS43" s="1602"/>
    </row>
    <row r="44" spans="1:227" s="1530" customFormat="1" ht="19.5" customHeight="1" x14ac:dyDescent="0.25">
      <c r="A44" s="1564" t="s">
        <v>1134</v>
      </c>
      <c r="B44" s="1564" t="s">
        <v>1173</v>
      </c>
      <c r="C44" s="1860" t="s">
        <v>1204</v>
      </c>
      <c r="D44" s="1861" t="s">
        <v>1205</v>
      </c>
      <c r="E44" s="1862" t="s">
        <v>1206</v>
      </c>
      <c r="F44" s="1863">
        <v>0.51</v>
      </c>
      <c r="G44" s="1607"/>
      <c r="H44" s="1864">
        <f>0.652+1.209</f>
        <v>1.8610000000000002</v>
      </c>
      <c r="I44" s="1607"/>
      <c r="J44" s="1607"/>
      <c r="K44" s="1608">
        <f>IF(ISNUMBER(F44),F44,0)+IF(ISNUMBER(G44),G44,0)+IF(ISNUMBER(H44),H44,0)</f>
        <v>2.3710000000000004</v>
      </c>
      <c r="L44" s="1609">
        <f>IF(IF(ISNUMBER(K44),K44,0)&gt;0,IF(ISNUMBER(F44),F44,0)/K44*100,"")</f>
        <v>21.509911429776462</v>
      </c>
      <c r="M44" s="1610">
        <f>IF(IF(ISNUMBER(K44),K44,0)&gt;0,(IF(ISNUMBER(G44),G44,0)+IF(ISNUMBER(H44),H44,0))/K44*100,"")</f>
        <v>78.49008857022352</v>
      </c>
      <c r="N44" s="1611">
        <f t="shared" si="0"/>
        <v>2</v>
      </c>
      <c r="O44" s="1615"/>
      <c r="P44" s="1613">
        <f>AQ44</f>
        <v>3.0529999999999999</v>
      </c>
      <c r="Q44" s="1652" t="s">
        <v>42</v>
      </c>
      <c r="R44" s="1615"/>
      <c r="S44" s="1616"/>
      <c r="T44" s="1617"/>
      <c r="U44" s="1618"/>
      <c r="V44" s="1615"/>
      <c r="W44" s="1615"/>
      <c r="X44" s="1615"/>
      <c r="Y44" s="1615"/>
      <c r="Z44" s="1619">
        <v>32234</v>
      </c>
      <c r="AA44" s="1620">
        <f>AR44/Z44*1000000000/365</f>
        <v>289.067699298197</v>
      </c>
      <c r="AB44" s="1621"/>
      <c r="AC44" s="1622"/>
      <c r="AD44" s="1622"/>
      <c r="AE44" s="1622"/>
      <c r="AF44" s="1622"/>
      <c r="AG44" s="1623"/>
      <c r="AH44" s="1624"/>
      <c r="AI44" s="1625">
        <v>34472</v>
      </c>
      <c r="AJ44" s="1625">
        <v>35590</v>
      </c>
      <c r="AK44" s="1625">
        <v>36252</v>
      </c>
      <c r="AL44" s="1626"/>
      <c r="AM44" s="1643"/>
      <c r="AN44" s="1629"/>
      <c r="AO44" s="1629"/>
      <c r="AP44" s="1630"/>
      <c r="AQ44" s="1631">
        <v>3.0529999999999999</v>
      </c>
      <c r="AR44" s="1629">
        <v>3.4009999999999998</v>
      </c>
      <c r="AS44" s="1629">
        <v>3.5840000000000001</v>
      </c>
      <c r="AT44" s="1629">
        <v>3.637</v>
      </c>
      <c r="AU44" s="1629"/>
      <c r="AV44" s="1632"/>
      <c r="AW44" s="1633">
        <f>K44-AT44</f>
        <v>-1.2659999999999996</v>
      </c>
      <c r="AX44" s="1634"/>
      <c r="AY44" s="1599"/>
      <c r="AZ44" s="1600"/>
      <c r="BA44" s="1600"/>
      <c r="BB44" s="1601"/>
      <c r="BC44" s="1530" t="s">
        <v>1432</v>
      </c>
    </row>
    <row r="45" spans="1:227" s="1530" customFormat="1" ht="19.5" customHeight="1" x14ac:dyDescent="0.25">
      <c r="A45" s="1564" t="s">
        <v>1134</v>
      </c>
      <c r="B45" s="1564" t="s">
        <v>1173</v>
      </c>
      <c r="C45" s="1860" t="s">
        <v>1204</v>
      </c>
      <c r="D45" s="1861" t="s">
        <v>1207</v>
      </c>
      <c r="E45" s="1862"/>
      <c r="F45" s="1865" t="s">
        <v>202</v>
      </c>
      <c r="G45" s="1607"/>
      <c r="H45" s="1864">
        <v>0.248</v>
      </c>
      <c r="I45" s="1607"/>
      <c r="J45" s="1607"/>
      <c r="K45" s="1608">
        <f>IF(ISNUMBER(F45),F45,0)+IF(ISNUMBER(G45),G45,0)+IF(ISNUMBER(H45),H45,0)</f>
        <v>0.248</v>
      </c>
      <c r="L45" s="1609">
        <f>IF(IF(ISNUMBER(K45),K45,0)&gt;0,IF(ISNUMBER(F45),F45,0)/K45*100,"")</f>
        <v>0</v>
      </c>
      <c r="M45" s="1610">
        <f>IF(IF(ISNUMBER(K45),K45,0)&gt;0,(IF(ISNUMBER(G45),G45,0)+IF(ISNUMBER(H45),H45,0))/K45*100,"")</f>
        <v>100</v>
      </c>
      <c r="N45" s="1611">
        <f t="shared" si="0"/>
        <v>5</v>
      </c>
      <c r="O45" s="1615"/>
      <c r="P45" s="1613">
        <f>AQ45</f>
        <v>0.13700000000000001</v>
      </c>
      <c r="Q45" s="1652" t="s">
        <v>42</v>
      </c>
      <c r="R45" s="1615"/>
      <c r="S45" s="1616"/>
      <c r="T45" s="1617"/>
      <c r="U45" s="1618"/>
      <c r="V45" s="1615"/>
      <c r="W45" s="1615"/>
      <c r="X45" s="1615"/>
      <c r="Y45" s="1615"/>
      <c r="Z45" s="1619">
        <v>1976</v>
      </c>
      <c r="AA45" s="1620">
        <f>AR45/Z45*1000000000/365</f>
        <v>203.81565082358159</v>
      </c>
      <c r="AB45" s="1621"/>
      <c r="AC45" s="1622"/>
      <c r="AD45" s="1622"/>
      <c r="AE45" s="1622"/>
      <c r="AF45" s="1622"/>
      <c r="AG45" s="1623"/>
      <c r="AH45" s="1624"/>
      <c r="AI45" s="1625">
        <v>1962</v>
      </c>
      <c r="AJ45" s="1625">
        <v>2002</v>
      </c>
      <c r="AK45" s="1625">
        <v>2028</v>
      </c>
      <c r="AL45" s="1626"/>
      <c r="AM45" s="1643"/>
      <c r="AN45" s="1629"/>
      <c r="AO45" s="1629"/>
      <c r="AP45" s="1630"/>
      <c r="AQ45" s="1631">
        <v>0.13700000000000001</v>
      </c>
      <c r="AR45" s="1629">
        <v>0.14699999999999999</v>
      </c>
      <c r="AS45" s="1629">
        <v>0.155</v>
      </c>
      <c r="AT45" s="1629">
        <v>0.157</v>
      </c>
      <c r="AU45" s="1629"/>
      <c r="AV45" s="1632"/>
      <c r="AW45" s="1633">
        <f>K45-AT45</f>
        <v>9.0999999999999998E-2</v>
      </c>
      <c r="AX45" s="1634"/>
      <c r="AY45" s="1866"/>
      <c r="AZ45" s="1867"/>
      <c r="BA45" s="1867"/>
      <c r="BB45" s="1868"/>
      <c r="BC45" s="1530" t="s">
        <v>1432</v>
      </c>
    </row>
    <row r="46" spans="1:227" s="1530" customFormat="1" ht="19.5" customHeight="1" x14ac:dyDescent="0.25">
      <c r="A46" s="1564" t="s">
        <v>1134</v>
      </c>
      <c r="B46" s="1564" t="s">
        <v>1173</v>
      </c>
      <c r="C46" s="1860" t="s">
        <v>1204</v>
      </c>
      <c r="D46" s="1861" t="s">
        <v>1208</v>
      </c>
      <c r="E46" s="1862"/>
      <c r="F46" s="1863">
        <v>0.23300000000000001</v>
      </c>
      <c r="G46" s="1607"/>
      <c r="H46" s="1869" t="s">
        <v>202</v>
      </c>
      <c r="I46" s="1607"/>
      <c r="J46" s="1607"/>
      <c r="K46" s="1608">
        <f>IF(ISNUMBER(F46),F46,0)+IF(ISNUMBER(G46),G46,0)+IF(ISNUMBER(H46),H46,0)</f>
        <v>0.23300000000000001</v>
      </c>
      <c r="L46" s="1609">
        <f>IF(IF(ISNUMBER(K46),K46,0)&gt;0,IF(ISNUMBER(F46),F46,0)/K46*100,"")</f>
        <v>100</v>
      </c>
      <c r="M46" s="1610">
        <f>IF(IF(ISNUMBER(K46),K46,0)&gt;0,(IF(ISNUMBER(G46),G46,0)+IF(ISNUMBER(H46),H46,0))/K46*100,"")</f>
        <v>0</v>
      </c>
      <c r="N46" s="1611">
        <f t="shared" si="0"/>
        <v>5</v>
      </c>
      <c r="O46" s="1615"/>
      <c r="P46" s="1613">
        <f>AQ46</f>
        <v>3.5999999999999997E-2</v>
      </c>
      <c r="Q46" s="1652" t="s">
        <v>42</v>
      </c>
      <c r="R46" s="1615"/>
      <c r="S46" s="1616"/>
      <c r="T46" s="1617"/>
      <c r="U46" s="1618"/>
      <c r="V46" s="1615"/>
      <c r="W46" s="1615"/>
      <c r="X46" s="1615"/>
      <c r="Y46" s="1615"/>
      <c r="Z46" s="1619">
        <v>2094</v>
      </c>
      <c r="AA46" s="1620">
        <f>AR46/Z46*1000000000/365</f>
        <v>61.49337310777041</v>
      </c>
      <c r="AB46" s="1621"/>
      <c r="AC46" s="1622"/>
      <c r="AD46" s="1622"/>
      <c r="AE46" s="1622"/>
      <c r="AF46" s="1622"/>
      <c r="AG46" s="1623"/>
      <c r="AH46" s="1624"/>
      <c r="AI46" s="1625">
        <v>2079</v>
      </c>
      <c r="AJ46" s="1625">
        <v>2119</v>
      </c>
      <c r="AK46" s="1625">
        <v>2149</v>
      </c>
      <c r="AL46" s="1626"/>
      <c r="AM46" s="1643"/>
      <c r="AN46" s="1670"/>
      <c r="AO46" s="1629"/>
      <c r="AP46" s="1671"/>
      <c r="AQ46" s="1631">
        <v>3.5999999999999997E-2</v>
      </c>
      <c r="AR46" s="1670">
        <v>4.7E-2</v>
      </c>
      <c r="AS46" s="1629">
        <v>5.3999999999999999E-2</v>
      </c>
      <c r="AT46" s="1629">
        <v>5.5E-2</v>
      </c>
      <c r="AU46" s="1670"/>
      <c r="AV46" s="1673"/>
      <c r="AW46" s="1674">
        <f>K46-AT46</f>
        <v>0.17800000000000002</v>
      </c>
      <c r="AX46" s="1675"/>
      <c r="AY46" s="1729"/>
      <c r="AZ46" s="1730"/>
      <c r="BA46" s="1730"/>
      <c r="BB46" s="1731"/>
      <c r="BC46" s="1530" t="s">
        <v>1430</v>
      </c>
    </row>
    <row r="47" spans="1:227" s="1530" customFormat="1" ht="19.5" customHeight="1" x14ac:dyDescent="0.25">
      <c r="A47" s="1564" t="s">
        <v>38</v>
      </c>
      <c r="B47" s="1564" t="s">
        <v>152</v>
      </c>
      <c r="C47" s="1748" t="s">
        <v>153</v>
      </c>
      <c r="D47" s="1778" t="s">
        <v>155</v>
      </c>
      <c r="E47" s="1779"/>
      <c r="F47" s="1638">
        <v>5.7000000000000002E-2</v>
      </c>
      <c r="G47" s="1607"/>
      <c r="H47" s="1607"/>
      <c r="I47" s="1607"/>
      <c r="J47" s="1607"/>
      <c r="K47" s="1753">
        <f>SUM(F47:J47)</f>
        <v>5.7000000000000002E-2</v>
      </c>
      <c r="L47" s="1754">
        <f t="shared" ref="L47:L53" si="15">IF(K47&gt;0,IF(ISNUMBER(F47),F47,0)/K47*100,"")</f>
        <v>100</v>
      </c>
      <c r="M47" s="1755">
        <f t="shared" ref="M47:M52" si="16">IF(K47&gt;0,(IF(ISNUMBER(G47),G47,0)+IF(ISNUMBER(H47),H47,0))/K47*100,"")</f>
        <v>0</v>
      </c>
      <c r="N47" s="1611">
        <f t="shared" si="0"/>
        <v>2</v>
      </c>
      <c r="O47" s="1832"/>
      <c r="P47" s="1752">
        <f>[1]JH_2015!L97/1000000</f>
        <v>6.2390000000000001E-2</v>
      </c>
      <c r="Q47" s="1870"/>
      <c r="R47" s="1834" t="s">
        <v>42</v>
      </c>
      <c r="S47" s="1833">
        <f>+T47/P47</f>
        <v>-1.0258054175348614E-3</v>
      </c>
      <c r="T47" s="1834">
        <f>[1]JH_2015!V97/1000000</f>
        <v>-6.3999999999999997E-5</v>
      </c>
      <c r="U47" s="1756">
        <v>90.98</v>
      </c>
      <c r="V47" s="1756"/>
      <c r="W47" s="1756"/>
      <c r="X47" s="1756"/>
      <c r="Y47" s="1756"/>
      <c r="Z47" s="1760">
        <v>578</v>
      </c>
      <c r="AA47" s="1835">
        <f t="shared" ref="AA47:AA53" si="17">P47/Z47*1000000/365*1000</f>
        <v>295.72925060435136</v>
      </c>
      <c r="AB47" s="1871"/>
      <c r="AC47" s="1763"/>
      <c r="AD47" s="1764"/>
      <c r="AE47" s="1763"/>
      <c r="AF47" s="1763"/>
      <c r="AG47" s="1765"/>
      <c r="AH47" s="1841">
        <f>K47</f>
        <v>5.7000000000000002E-2</v>
      </c>
      <c r="AI47" s="1842"/>
      <c r="AJ47" s="1842"/>
      <c r="AK47" s="1842"/>
      <c r="AL47" s="1843"/>
      <c r="AM47" s="1844">
        <f t="shared" ref="AM47:AM53" si="18">P47</f>
        <v>6.2390000000000001E-2</v>
      </c>
      <c r="AN47" s="1770">
        <v>5.2999999999999999E-2</v>
      </c>
      <c r="AO47" s="1770">
        <f t="shared" ref="AO47:AO53" si="19">AVERAGE(AN47,AP47)</f>
        <v>5.6999999999999995E-2</v>
      </c>
      <c r="AP47" s="1771">
        <v>6.0999999999999999E-2</v>
      </c>
      <c r="AQ47" s="1772">
        <f t="shared" ref="AQ47:AQ53" si="20">AM47</f>
        <v>6.2390000000000001E-2</v>
      </c>
      <c r="AR47" s="1770">
        <v>5.3999999999999999E-2</v>
      </c>
      <c r="AS47" s="1770">
        <f t="shared" ref="AS47:AS53" si="21">AVERAGE(AR47,AT47)</f>
        <v>6.0499999999999998E-2</v>
      </c>
      <c r="AT47" s="1770">
        <v>6.7000000000000004E-2</v>
      </c>
      <c r="AU47" s="1770"/>
      <c r="AV47" s="1770">
        <v>7.1999999999999995E-2</v>
      </c>
      <c r="AW47" s="1771"/>
      <c r="AX47" s="1845">
        <v>-1.4999999999999999E-2</v>
      </c>
      <c r="AY47" s="1872"/>
      <c r="AZ47" s="1873"/>
      <c r="BA47" s="1874"/>
      <c r="BB47" s="1875"/>
      <c r="BC47" s="1530" t="s">
        <v>1430</v>
      </c>
      <c r="BD47" s="1602"/>
      <c r="BE47" s="1602"/>
      <c r="BF47" s="1602"/>
      <c r="BG47" s="1602"/>
      <c r="BH47" s="1602"/>
      <c r="BI47" s="1602"/>
      <c r="BJ47" s="1602"/>
      <c r="BK47" s="1602"/>
      <c r="BL47" s="1602"/>
      <c r="BM47" s="1602"/>
      <c r="BN47" s="1602"/>
      <c r="BO47" s="1602"/>
      <c r="BP47" s="1602"/>
      <c r="BQ47" s="1602"/>
      <c r="BR47" s="1602"/>
      <c r="BS47" s="1602"/>
      <c r="BT47" s="1602"/>
      <c r="BU47" s="1602"/>
      <c r="BV47" s="1602"/>
      <c r="BW47" s="1602"/>
      <c r="BX47" s="1602"/>
      <c r="BY47" s="1602"/>
      <c r="BZ47" s="1602"/>
      <c r="CA47" s="1602"/>
      <c r="CB47" s="1602"/>
      <c r="CC47" s="1602"/>
      <c r="CD47" s="1602"/>
      <c r="CE47" s="1602"/>
      <c r="CF47" s="1602"/>
      <c r="CG47" s="1602"/>
      <c r="CH47" s="1602"/>
      <c r="CI47" s="1602"/>
      <c r="CJ47" s="1602"/>
      <c r="CK47" s="1602"/>
      <c r="CL47" s="1602"/>
      <c r="CM47" s="1602"/>
      <c r="CN47" s="1602"/>
      <c r="CO47" s="1602"/>
      <c r="CP47" s="1602"/>
      <c r="CQ47" s="1602"/>
      <c r="CR47" s="1602"/>
      <c r="CS47" s="1602"/>
      <c r="CT47" s="1602"/>
      <c r="CU47" s="1602"/>
      <c r="CV47" s="1602"/>
      <c r="CW47" s="1602"/>
      <c r="CX47" s="1602"/>
      <c r="CY47" s="1602"/>
      <c r="CZ47" s="1602"/>
      <c r="DA47" s="1602"/>
      <c r="DB47" s="1602"/>
      <c r="DC47" s="1602"/>
      <c r="DD47" s="1602"/>
      <c r="DE47" s="1602"/>
      <c r="DF47" s="1602"/>
      <c r="DG47" s="1602"/>
      <c r="DH47" s="1602"/>
      <c r="DI47" s="1602"/>
      <c r="DJ47" s="1602"/>
      <c r="DK47" s="1602"/>
      <c r="DL47" s="1602"/>
      <c r="DM47" s="1602"/>
      <c r="DN47" s="1602"/>
      <c r="DO47" s="1602"/>
      <c r="DP47" s="1602"/>
      <c r="DQ47" s="1602"/>
      <c r="DR47" s="1602"/>
      <c r="DS47" s="1602"/>
      <c r="DT47" s="1602"/>
      <c r="DU47" s="1602"/>
      <c r="DV47" s="1602"/>
      <c r="DW47" s="1602"/>
      <c r="DX47" s="1602"/>
      <c r="DY47" s="1602"/>
      <c r="DZ47" s="1602"/>
      <c r="EA47" s="1602"/>
      <c r="EB47" s="1602"/>
      <c r="EC47" s="1602"/>
      <c r="ED47" s="1602"/>
      <c r="EE47" s="1602"/>
      <c r="EF47" s="1602"/>
      <c r="EG47" s="1602"/>
      <c r="EH47" s="1602"/>
      <c r="EI47" s="1602"/>
      <c r="EJ47" s="1602"/>
      <c r="EK47" s="1602"/>
      <c r="EL47" s="1602"/>
      <c r="EM47" s="1602"/>
      <c r="EN47" s="1602"/>
      <c r="EO47" s="1602"/>
      <c r="EP47" s="1602"/>
      <c r="EQ47" s="1602"/>
      <c r="ER47" s="1602"/>
      <c r="ES47" s="1602"/>
      <c r="ET47" s="1602"/>
      <c r="EU47" s="1602"/>
      <c r="EV47" s="1602"/>
      <c r="EW47" s="1602"/>
      <c r="EX47" s="1602"/>
      <c r="EY47" s="1602"/>
      <c r="EZ47" s="1602"/>
      <c r="FA47" s="1602"/>
      <c r="FB47" s="1602"/>
      <c r="FC47" s="1602"/>
      <c r="FD47" s="1602"/>
      <c r="FE47" s="1602"/>
      <c r="FF47" s="1602"/>
      <c r="FG47" s="1602"/>
      <c r="FH47" s="1602"/>
      <c r="FI47" s="1602"/>
      <c r="FJ47" s="1602"/>
      <c r="FK47" s="1602"/>
      <c r="FL47" s="1602"/>
      <c r="FM47" s="1602"/>
      <c r="FN47" s="1602"/>
      <c r="FO47" s="1602"/>
      <c r="FP47" s="1602"/>
      <c r="FQ47" s="1602"/>
      <c r="FR47" s="1602"/>
      <c r="FS47" s="1602"/>
      <c r="FT47" s="1602"/>
      <c r="FU47" s="1602"/>
      <c r="FV47" s="1602"/>
      <c r="FW47" s="1602"/>
      <c r="FX47" s="1602"/>
      <c r="FY47" s="1602"/>
      <c r="FZ47" s="1602"/>
      <c r="GA47" s="1602"/>
      <c r="GB47" s="1602"/>
      <c r="GC47" s="1602"/>
      <c r="GD47" s="1602"/>
      <c r="GE47" s="1602"/>
      <c r="GF47" s="1602"/>
      <c r="GG47" s="1602"/>
      <c r="GH47" s="1602"/>
      <c r="GI47" s="1602"/>
      <c r="GJ47" s="1602"/>
      <c r="GK47" s="1602"/>
      <c r="GL47" s="1602"/>
      <c r="GM47" s="1602"/>
      <c r="GN47" s="1602"/>
      <c r="GO47" s="1602"/>
      <c r="GP47" s="1602"/>
      <c r="GQ47" s="1602"/>
      <c r="GR47" s="1602"/>
      <c r="GS47" s="1602"/>
      <c r="GT47" s="1602"/>
      <c r="GU47" s="1602"/>
      <c r="GV47" s="1602"/>
      <c r="GW47" s="1602"/>
      <c r="GX47" s="1602"/>
      <c r="GY47" s="1602"/>
      <c r="GZ47" s="1602"/>
      <c r="HA47" s="1602"/>
      <c r="HB47" s="1602"/>
      <c r="HC47" s="1602"/>
      <c r="HD47" s="1602"/>
      <c r="HE47" s="1602"/>
      <c r="HF47" s="1602"/>
      <c r="HG47" s="1602"/>
      <c r="HH47" s="1602"/>
      <c r="HI47" s="1602"/>
      <c r="HJ47" s="1602"/>
      <c r="HK47" s="1602"/>
      <c r="HL47" s="1602"/>
      <c r="HM47" s="1602"/>
      <c r="HN47" s="1602"/>
      <c r="HO47" s="1602"/>
      <c r="HP47" s="1602"/>
      <c r="HQ47" s="1602"/>
      <c r="HR47" s="1602"/>
      <c r="HS47" s="1602"/>
    </row>
    <row r="48" spans="1:227" s="1530" customFormat="1" ht="19.5" customHeight="1" x14ac:dyDescent="0.25">
      <c r="A48" s="1564" t="s">
        <v>38</v>
      </c>
      <c r="B48" s="1564" t="s">
        <v>152</v>
      </c>
      <c r="C48" s="1748" t="s">
        <v>153</v>
      </c>
      <c r="D48" s="1778" t="s">
        <v>159</v>
      </c>
      <c r="E48" s="1779"/>
      <c r="F48" s="1638"/>
      <c r="G48" s="1607"/>
      <c r="H48" s="1876">
        <v>9.2999999999999999E-2</v>
      </c>
      <c r="I48" s="1607"/>
      <c r="J48" s="1607"/>
      <c r="K48" s="1877">
        <v>9.2999999999999999E-2</v>
      </c>
      <c r="L48" s="1754">
        <f t="shared" si="15"/>
        <v>0</v>
      </c>
      <c r="M48" s="1755">
        <f t="shared" si="16"/>
        <v>100</v>
      </c>
      <c r="N48" s="1611">
        <f t="shared" si="0"/>
        <v>1</v>
      </c>
      <c r="O48" s="1832"/>
      <c r="P48" s="1752"/>
      <c r="Q48" s="1756"/>
      <c r="R48" s="1756"/>
      <c r="S48" s="1855"/>
      <c r="T48" s="1834"/>
      <c r="U48" s="1756"/>
      <c r="V48" s="1756">
        <v>73.8</v>
      </c>
      <c r="W48" s="1756"/>
      <c r="X48" s="1756"/>
      <c r="Y48" s="1756"/>
      <c r="Z48" s="1760">
        <v>670</v>
      </c>
      <c r="AA48" s="1835">
        <f t="shared" si="17"/>
        <v>0</v>
      </c>
      <c r="AB48" s="1871"/>
      <c r="AC48" s="1763"/>
      <c r="AD48" s="1764"/>
      <c r="AE48" s="1763"/>
      <c r="AF48" s="1763"/>
      <c r="AG48" s="1765"/>
      <c r="AH48" s="1878"/>
      <c r="AI48" s="1842"/>
      <c r="AJ48" s="1842"/>
      <c r="AK48" s="1842"/>
      <c r="AL48" s="1843"/>
      <c r="AM48" s="1844">
        <f t="shared" si="18"/>
        <v>0</v>
      </c>
      <c r="AN48" s="1770">
        <v>0.08</v>
      </c>
      <c r="AO48" s="1770">
        <f t="shared" si="19"/>
        <v>8.4999999999999992E-2</v>
      </c>
      <c r="AP48" s="1771">
        <v>0.09</v>
      </c>
      <c r="AQ48" s="1772">
        <f t="shared" si="20"/>
        <v>0</v>
      </c>
      <c r="AR48" s="1770">
        <v>9.4E-2</v>
      </c>
      <c r="AS48" s="1770">
        <f t="shared" si="21"/>
        <v>0.10450000000000001</v>
      </c>
      <c r="AT48" s="1770">
        <v>0.115</v>
      </c>
      <c r="AU48" s="1770"/>
      <c r="AV48" s="1770">
        <v>0.11600000000000001</v>
      </c>
      <c r="AW48" s="1771"/>
      <c r="AX48" s="1845">
        <v>-2.3E-2</v>
      </c>
      <c r="AY48" s="1879"/>
      <c r="AZ48" s="1880"/>
      <c r="BA48" s="1881"/>
      <c r="BB48" s="1882"/>
      <c r="BC48" s="1530" t="s">
        <v>1432</v>
      </c>
      <c r="BD48" s="1602"/>
      <c r="BE48" s="1602"/>
      <c r="BF48" s="1602"/>
      <c r="BG48" s="1602"/>
      <c r="BH48" s="1602"/>
      <c r="BI48" s="1602"/>
      <c r="BJ48" s="1602"/>
      <c r="BK48" s="1602"/>
      <c r="BL48" s="1602"/>
      <c r="BM48" s="1602"/>
      <c r="BN48" s="1602"/>
      <c r="BO48" s="1602"/>
      <c r="BP48" s="1602"/>
      <c r="BQ48" s="1602"/>
      <c r="BR48" s="1602"/>
      <c r="BS48" s="1602"/>
      <c r="BT48" s="1602"/>
      <c r="BU48" s="1602"/>
      <c r="BV48" s="1602"/>
      <c r="BW48" s="1602"/>
      <c r="BX48" s="1602"/>
      <c r="BY48" s="1602"/>
      <c r="BZ48" s="1602"/>
      <c r="CA48" s="1602"/>
      <c r="CB48" s="1602"/>
      <c r="CC48" s="1602"/>
      <c r="CD48" s="1602"/>
      <c r="CE48" s="1602"/>
      <c r="CF48" s="1602"/>
      <c r="CG48" s="1602"/>
      <c r="CH48" s="1602"/>
      <c r="CI48" s="1602"/>
      <c r="CJ48" s="1602"/>
      <c r="CK48" s="1602"/>
      <c r="CL48" s="1602"/>
      <c r="CM48" s="1602"/>
      <c r="CN48" s="1602"/>
      <c r="CO48" s="1602"/>
      <c r="CP48" s="1602"/>
      <c r="CQ48" s="1602"/>
      <c r="CR48" s="1602"/>
      <c r="CS48" s="1602"/>
      <c r="CT48" s="1602"/>
      <c r="CU48" s="1602"/>
      <c r="CV48" s="1602"/>
      <c r="CW48" s="1602"/>
      <c r="CX48" s="1602"/>
      <c r="CY48" s="1602"/>
      <c r="CZ48" s="1602"/>
      <c r="DA48" s="1602"/>
      <c r="DB48" s="1602"/>
      <c r="DC48" s="1602"/>
      <c r="DD48" s="1602"/>
      <c r="DE48" s="1602"/>
      <c r="DF48" s="1602"/>
      <c r="DG48" s="1602"/>
      <c r="DH48" s="1602"/>
      <c r="DI48" s="1602"/>
      <c r="DJ48" s="1602"/>
      <c r="DK48" s="1602"/>
      <c r="DL48" s="1602"/>
      <c r="DM48" s="1602"/>
      <c r="DN48" s="1602"/>
      <c r="DO48" s="1602"/>
      <c r="DP48" s="1602"/>
      <c r="DQ48" s="1602"/>
      <c r="DR48" s="1602"/>
      <c r="DS48" s="1602"/>
      <c r="DT48" s="1602"/>
      <c r="DU48" s="1602"/>
      <c r="DV48" s="1602"/>
      <c r="DW48" s="1602"/>
      <c r="DX48" s="1602"/>
      <c r="DY48" s="1602"/>
      <c r="DZ48" s="1602"/>
      <c r="EA48" s="1602"/>
      <c r="EB48" s="1602"/>
      <c r="EC48" s="1602"/>
      <c r="ED48" s="1602"/>
      <c r="EE48" s="1602"/>
      <c r="EF48" s="1602"/>
      <c r="EG48" s="1602"/>
      <c r="EH48" s="1602"/>
      <c r="EI48" s="1602"/>
      <c r="EJ48" s="1602"/>
      <c r="EK48" s="1602"/>
      <c r="EL48" s="1602"/>
      <c r="EM48" s="1602"/>
      <c r="EN48" s="1602"/>
      <c r="EO48" s="1602"/>
      <c r="EP48" s="1602"/>
      <c r="EQ48" s="1602"/>
      <c r="ER48" s="1602"/>
      <c r="ES48" s="1602"/>
      <c r="ET48" s="1602"/>
      <c r="EU48" s="1602"/>
      <c r="EV48" s="1602"/>
      <c r="EW48" s="1602"/>
      <c r="EX48" s="1602"/>
      <c r="EY48" s="1602"/>
      <c r="EZ48" s="1602"/>
      <c r="FA48" s="1602"/>
      <c r="FB48" s="1602"/>
      <c r="FC48" s="1602"/>
      <c r="FD48" s="1602"/>
      <c r="FE48" s="1602"/>
      <c r="FF48" s="1602"/>
      <c r="FG48" s="1602"/>
      <c r="FH48" s="1602"/>
      <c r="FI48" s="1602"/>
      <c r="FJ48" s="1602"/>
      <c r="FK48" s="1602"/>
      <c r="FL48" s="1602"/>
      <c r="FM48" s="1602"/>
      <c r="FN48" s="1602"/>
      <c r="FO48" s="1602"/>
      <c r="FP48" s="1602"/>
      <c r="FQ48" s="1602"/>
      <c r="FR48" s="1602"/>
      <c r="FS48" s="1602"/>
      <c r="FT48" s="1602"/>
      <c r="FU48" s="1602"/>
      <c r="FV48" s="1602"/>
      <c r="FW48" s="1602"/>
      <c r="FX48" s="1602"/>
      <c r="FY48" s="1602"/>
      <c r="FZ48" s="1602"/>
      <c r="GA48" s="1602"/>
      <c r="GB48" s="1602"/>
      <c r="GC48" s="1602"/>
      <c r="GD48" s="1602"/>
      <c r="GE48" s="1602"/>
      <c r="GF48" s="1602"/>
      <c r="GG48" s="1602"/>
      <c r="GH48" s="1602"/>
      <c r="GI48" s="1602"/>
      <c r="GJ48" s="1602"/>
      <c r="GK48" s="1602"/>
      <c r="GL48" s="1602"/>
      <c r="GM48" s="1602"/>
      <c r="GN48" s="1602"/>
      <c r="GO48" s="1602"/>
      <c r="GP48" s="1602"/>
      <c r="GQ48" s="1602"/>
      <c r="GR48" s="1602"/>
      <c r="GS48" s="1602"/>
      <c r="GT48" s="1602"/>
      <c r="GU48" s="1602"/>
      <c r="GV48" s="1602"/>
      <c r="GW48" s="1602"/>
      <c r="GX48" s="1602"/>
      <c r="GY48" s="1602"/>
      <c r="GZ48" s="1602"/>
      <c r="HA48" s="1602"/>
      <c r="HB48" s="1602"/>
      <c r="HC48" s="1602"/>
      <c r="HD48" s="1602"/>
      <c r="HE48" s="1602"/>
      <c r="HF48" s="1602"/>
      <c r="HG48" s="1602"/>
      <c r="HH48" s="1602"/>
      <c r="HI48" s="1602"/>
      <c r="HJ48" s="1602"/>
      <c r="HK48" s="1602"/>
      <c r="HL48" s="1602"/>
      <c r="HM48" s="1602"/>
      <c r="HN48" s="1602"/>
      <c r="HO48" s="1602"/>
      <c r="HP48" s="1602"/>
      <c r="HQ48" s="1602"/>
      <c r="HR48" s="1602"/>
      <c r="HS48" s="1602"/>
    </row>
    <row r="49" spans="1:227" s="1530" customFormat="1" ht="19.5" customHeight="1" x14ac:dyDescent="0.25">
      <c r="A49" s="1564" t="s">
        <v>38</v>
      </c>
      <c r="B49" s="1564" t="s">
        <v>152</v>
      </c>
      <c r="C49" s="1748" t="s">
        <v>153</v>
      </c>
      <c r="D49" s="1778" t="s">
        <v>156</v>
      </c>
      <c r="E49" s="1779"/>
      <c r="F49" s="1751">
        <v>7.5999999999999998E-2</v>
      </c>
      <c r="G49" s="1752">
        <v>1.9E-2</v>
      </c>
      <c r="H49" s="1883"/>
      <c r="I49" s="1752"/>
      <c r="J49" s="1752"/>
      <c r="K49" s="1753">
        <f>SUM(F49:J49)</f>
        <v>9.5000000000000001E-2</v>
      </c>
      <c r="L49" s="1754">
        <f t="shared" si="15"/>
        <v>80</v>
      </c>
      <c r="M49" s="1755">
        <f t="shared" si="16"/>
        <v>20</v>
      </c>
      <c r="N49" s="1611">
        <f t="shared" si="0"/>
        <v>3</v>
      </c>
      <c r="O49" s="1832"/>
      <c r="P49" s="1752">
        <f>[1]JH_2015!L98/1000000</f>
        <v>8.7364200000000017E-2</v>
      </c>
      <c r="Q49" s="1870"/>
      <c r="R49" s="1834" t="s">
        <v>42</v>
      </c>
      <c r="S49" s="1833">
        <f>+T49/P49</f>
        <v>0.12755796996939248</v>
      </c>
      <c r="T49" s="1834">
        <f>[1]JH_2015!V98/1000000</f>
        <v>1.1143999999999999E-2</v>
      </c>
      <c r="U49" s="1756">
        <v>90.16</v>
      </c>
      <c r="V49" s="1756">
        <v>38</v>
      </c>
      <c r="W49" s="1756"/>
      <c r="X49" s="1756"/>
      <c r="Y49" s="1756"/>
      <c r="Z49" s="1760">
        <v>1530</v>
      </c>
      <c r="AA49" s="1835">
        <f t="shared" si="17"/>
        <v>156.44050496911098</v>
      </c>
      <c r="AB49" s="1871"/>
      <c r="AC49" s="1763"/>
      <c r="AD49" s="1764"/>
      <c r="AE49" s="1763"/>
      <c r="AF49" s="1763"/>
      <c r="AG49" s="1765"/>
      <c r="AH49" s="1841">
        <f>K49</f>
        <v>9.5000000000000001E-2</v>
      </c>
      <c r="AI49" s="1842"/>
      <c r="AJ49" s="1842"/>
      <c r="AK49" s="1842"/>
      <c r="AL49" s="1843"/>
      <c r="AM49" s="1844">
        <f t="shared" si="18"/>
        <v>8.7364200000000017E-2</v>
      </c>
      <c r="AN49" s="1770">
        <v>8.5999999999999993E-2</v>
      </c>
      <c r="AO49" s="1770">
        <f t="shared" si="19"/>
        <v>9.2499999999999999E-2</v>
      </c>
      <c r="AP49" s="1771">
        <v>9.9000000000000005E-2</v>
      </c>
      <c r="AQ49" s="1772">
        <f t="shared" si="20"/>
        <v>8.7364200000000017E-2</v>
      </c>
      <c r="AR49" s="1770">
        <v>9.2999999999999999E-2</v>
      </c>
      <c r="AS49" s="1770">
        <f t="shared" si="21"/>
        <v>0.10050000000000001</v>
      </c>
      <c r="AT49" s="1770">
        <v>0.108</v>
      </c>
      <c r="AU49" s="1770"/>
      <c r="AV49" s="1770">
        <v>0.11700000000000001</v>
      </c>
      <c r="AW49" s="1771"/>
      <c r="AX49" s="1845">
        <v>-2.1999999999999999E-2</v>
      </c>
      <c r="AY49" s="1884"/>
      <c r="AZ49" s="1885"/>
      <c r="BA49" s="1886"/>
      <c r="BB49" s="1887"/>
      <c r="BC49" s="1530" t="s">
        <v>1430</v>
      </c>
      <c r="BD49" s="1602"/>
      <c r="BE49" s="1602"/>
      <c r="BF49" s="1602"/>
      <c r="BG49" s="1602"/>
      <c r="BH49" s="1602"/>
      <c r="BI49" s="1602"/>
      <c r="BJ49" s="1602"/>
      <c r="BK49" s="1602"/>
      <c r="BL49" s="1602"/>
      <c r="BM49" s="1602"/>
      <c r="BN49" s="1602"/>
      <c r="BO49" s="1602"/>
      <c r="BP49" s="1602"/>
      <c r="BQ49" s="1602"/>
      <c r="BR49" s="1602"/>
      <c r="BS49" s="1602"/>
      <c r="BT49" s="1602"/>
      <c r="BU49" s="1602"/>
      <c r="BV49" s="1602"/>
      <c r="BW49" s="1602"/>
      <c r="BX49" s="1602"/>
      <c r="BY49" s="1602"/>
      <c r="BZ49" s="1602"/>
      <c r="CA49" s="1602"/>
      <c r="CB49" s="1602"/>
      <c r="CC49" s="1602"/>
      <c r="CD49" s="1602"/>
      <c r="CE49" s="1602"/>
      <c r="CF49" s="1602"/>
      <c r="CG49" s="1602"/>
      <c r="CH49" s="1602"/>
      <c r="CI49" s="1602"/>
      <c r="CJ49" s="1602"/>
      <c r="CK49" s="1602"/>
      <c r="CL49" s="1602"/>
      <c r="CM49" s="1602"/>
      <c r="CN49" s="1602"/>
      <c r="CO49" s="1602"/>
      <c r="CP49" s="1602"/>
      <c r="CQ49" s="1602"/>
      <c r="CR49" s="1602"/>
      <c r="CS49" s="1602"/>
      <c r="CT49" s="1602"/>
      <c r="CU49" s="1602"/>
      <c r="CV49" s="1602"/>
      <c r="CW49" s="1602"/>
      <c r="CX49" s="1602"/>
      <c r="CY49" s="1602"/>
      <c r="CZ49" s="1602"/>
      <c r="DA49" s="1602"/>
      <c r="DB49" s="1602"/>
      <c r="DC49" s="1602"/>
      <c r="DD49" s="1602"/>
      <c r="DE49" s="1602"/>
      <c r="DF49" s="1602"/>
      <c r="DG49" s="1602"/>
      <c r="DH49" s="1602"/>
      <c r="DI49" s="1602"/>
      <c r="DJ49" s="1602"/>
      <c r="DK49" s="1602"/>
      <c r="DL49" s="1602"/>
      <c r="DM49" s="1602"/>
      <c r="DN49" s="1602"/>
      <c r="DO49" s="1602"/>
      <c r="DP49" s="1602"/>
      <c r="DQ49" s="1602"/>
      <c r="DR49" s="1602"/>
      <c r="DS49" s="1602"/>
      <c r="DT49" s="1602"/>
      <c r="DU49" s="1602"/>
      <c r="DV49" s="1602"/>
      <c r="DW49" s="1602"/>
      <c r="DX49" s="1602"/>
      <c r="DY49" s="1602"/>
      <c r="DZ49" s="1602"/>
      <c r="EA49" s="1602"/>
      <c r="EB49" s="1602"/>
      <c r="EC49" s="1602"/>
      <c r="ED49" s="1602"/>
      <c r="EE49" s="1602"/>
      <c r="EF49" s="1602"/>
      <c r="EG49" s="1602"/>
      <c r="EH49" s="1602"/>
      <c r="EI49" s="1602"/>
      <c r="EJ49" s="1602"/>
      <c r="EK49" s="1602"/>
      <c r="EL49" s="1602"/>
      <c r="EM49" s="1602"/>
      <c r="EN49" s="1602"/>
      <c r="EO49" s="1602"/>
      <c r="EP49" s="1602"/>
      <c r="EQ49" s="1602"/>
      <c r="ER49" s="1602"/>
      <c r="ES49" s="1602"/>
      <c r="ET49" s="1602"/>
      <c r="EU49" s="1602"/>
      <c r="EV49" s="1602"/>
      <c r="EW49" s="1602"/>
      <c r="EX49" s="1602"/>
      <c r="EY49" s="1602"/>
      <c r="EZ49" s="1602"/>
      <c r="FA49" s="1602"/>
      <c r="FB49" s="1602"/>
      <c r="FC49" s="1602"/>
      <c r="FD49" s="1602"/>
      <c r="FE49" s="1602"/>
      <c r="FF49" s="1602"/>
      <c r="FG49" s="1602"/>
      <c r="FH49" s="1602"/>
      <c r="FI49" s="1602"/>
      <c r="FJ49" s="1602"/>
      <c r="FK49" s="1602"/>
      <c r="FL49" s="1602"/>
      <c r="FM49" s="1602"/>
      <c r="FN49" s="1602"/>
      <c r="FO49" s="1602"/>
      <c r="FP49" s="1602"/>
      <c r="FQ49" s="1602"/>
      <c r="FR49" s="1602"/>
      <c r="FS49" s="1602"/>
      <c r="FT49" s="1602"/>
      <c r="FU49" s="1602"/>
      <c r="FV49" s="1602"/>
      <c r="FW49" s="1602"/>
      <c r="FX49" s="1602"/>
      <c r="FY49" s="1602"/>
      <c r="FZ49" s="1602"/>
      <c r="GA49" s="1602"/>
      <c r="GB49" s="1602"/>
      <c r="GC49" s="1602"/>
      <c r="GD49" s="1602"/>
      <c r="GE49" s="1602"/>
      <c r="GF49" s="1602"/>
      <c r="GG49" s="1602"/>
      <c r="GH49" s="1602"/>
      <c r="GI49" s="1602"/>
      <c r="GJ49" s="1602"/>
      <c r="GK49" s="1602"/>
      <c r="GL49" s="1602"/>
      <c r="GM49" s="1602"/>
      <c r="GN49" s="1602"/>
      <c r="GO49" s="1602"/>
      <c r="GP49" s="1602"/>
      <c r="GQ49" s="1602"/>
      <c r="GR49" s="1602"/>
      <c r="GS49" s="1602"/>
      <c r="GT49" s="1602"/>
      <c r="GU49" s="1602"/>
      <c r="GV49" s="1602"/>
      <c r="GW49" s="1602"/>
      <c r="GX49" s="1602"/>
      <c r="GY49" s="1602"/>
      <c r="GZ49" s="1602"/>
      <c r="HA49" s="1602"/>
      <c r="HB49" s="1602"/>
      <c r="HC49" s="1602"/>
      <c r="HD49" s="1602"/>
      <c r="HE49" s="1602"/>
      <c r="HF49" s="1602"/>
      <c r="HG49" s="1602"/>
      <c r="HH49" s="1602"/>
      <c r="HI49" s="1602"/>
      <c r="HJ49" s="1602"/>
      <c r="HK49" s="1602"/>
      <c r="HL49" s="1602"/>
      <c r="HM49" s="1602"/>
      <c r="HN49" s="1602"/>
      <c r="HO49" s="1602"/>
      <c r="HP49" s="1602"/>
      <c r="HQ49" s="1602"/>
      <c r="HR49" s="1602"/>
      <c r="HS49" s="1602"/>
    </row>
    <row r="50" spans="1:227" s="1530" customFormat="1" ht="19.5" customHeight="1" x14ac:dyDescent="0.25">
      <c r="A50" s="1564" t="s">
        <v>38</v>
      </c>
      <c r="B50" s="1564" t="s">
        <v>152</v>
      </c>
      <c r="C50" s="1748" t="s">
        <v>153</v>
      </c>
      <c r="D50" s="1778" t="s">
        <v>154</v>
      </c>
      <c r="E50" s="1779"/>
      <c r="F50" s="1638">
        <v>0.24</v>
      </c>
      <c r="G50" s="1607"/>
      <c r="H50" s="1607">
        <v>0.70399999999999996</v>
      </c>
      <c r="I50" s="1607"/>
      <c r="J50" s="1607"/>
      <c r="K50" s="1753">
        <f>SUM(F50:J50)</f>
        <v>0.94399999999999995</v>
      </c>
      <c r="L50" s="1754">
        <f t="shared" si="15"/>
        <v>25.423728813559322</v>
      </c>
      <c r="M50" s="1755">
        <f t="shared" si="16"/>
        <v>74.576271186440678</v>
      </c>
      <c r="N50" s="1611">
        <f t="shared" si="0"/>
        <v>2</v>
      </c>
      <c r="O50" s="1832"/>
      <c r="P50" s="1888">
        <f>[1]JH_2015!L96/1000000</f>
        <v>0.95114030000000005</v>
      </c>
      <c r="Q50" s="1870"/>
      <c r="R50" s="1834" t="s">
        <v>42</v>
      </c>
      <c r="S50" s="1833">
        <f>+T50/P50</f>
        <v>7.263912589972267E-2</v>
      </c>
      <c r="T50" s="1834">
        <f>[1]JH_2015!V96/1000000</f>
        <v>6.9089999999999999E-2</v>
      </c>
      <c r="U50" s="1756">
        <v>87.52</v>
      </c>
      <c r="V50" s="1756">
        <v>73.3</v>
      </c>
      <c r="W50" s="1756"/>
      <c r="X50" s="1756"/>
      <c r="Y50" s="1756"/>
      <c r="Z50" s="1760">
        <v>12075</v>
      </c>
      <c r="AA50" s="1835">
        <f t="shared" si="17"/>
        <v>215.80652882951873</v>
      </c>
      <c r="AB50" s="1871"/>
      <c r="AC50" s="1763"/>
      <c r="AD50" s="1764"/>
      <c r="AE50" s="1763"/>
      <c r="AF50" s="1763"/>
      <c r="AG50" s="1765"/>
      <c r="AH50" s="1841">
        <f>K50</f>
        <v>0.94399999999999995</v>
      </c>
      <c r="AI50" s="1842"/>
      <c r="AJ50" s="1842"/>
      <c r="AK50" s="1842"/>
      <c r="AL50" s="1843"/>
      <c r="AM50" s="1844">
        <f t="shared" si="18"/>
        <v>0.95114030000000005</v>
      </c>
      <c r="AN50" s="1770">
        <v>1.103</v>
      </c>
      <c r="AO50" s="1770">
        <f t="shared" si="19"/>
        <v>1.274</v>
      </c>
      <c r="AP50" s="1771">
        <v>1.4450000000000001</v>
      </c>
      <c r="AQ50" s="1772">
        <f t="shared" si="20"/>
        <v>0.95114030000000005</v>
      </c>
      <c r="AR50" s="1770">
        <v>1.367</v>
      </c>
      <c r="AS50" s="1770">
        <f t="shared" si="21"/>
        <v>1.627</v>
      </c>
      <c r="AT50" s="1770">
        <v>1.887</v>
      </c>
      <c r="AU50" s="1770"/>
      <c r="AV50" s="1770">
        <v>2.0880000000000001</v>
      </c>
      <c r="AW50" s="1771"/>
      <c r="AX50" s="1845">
        <v>-1.22</v>
      </c>
      <c r="AY50" s="1889"/>
      <c r="AZ50" s="1890"/>
      <c r="BA50" s="1890"/>
      <c r="BB50" s="1891"/>
      <c r="BC50" s="1530" t="s">
        <v>1432</v>
      </c>
      <c r="BD50" s="1602"/>
      <c r="BE50" s="1602"/>
      <c r="BF50" s="1602"/>
      <c r="BG50" s="1602"/>
      <c r="BH50" s="1602"/>
      <c r="BI50" s="1602"/>
      <c r="BJ50" s="1602"/>
      <c r="BK50" s="1602"/>
      <c r="BL50" s="1602"/>
      <c r="BM50" s="1602"/>
      <c r="BN50" s="1602"/>
      <c r="BO50" s="1602"/>
      <c r="BP50" s="1602"/>
      <c r="BQ50" s="1602"/>
      <c r="BR50" s="1602"/>
      <c r="BS50" s="1602"/>
      <c r="BT50" s="1602"/>
      <c r="BU50" s="1602"/>
      <c r="BV50" s="1602"/>
      <c r="BW50" s="1602"/>
      <c r="BX50" s="1602"/>
      <c r="BY50" s="1602"/>
      <c r="BZ50" s="1602"/>
      <c r="CA50" s="1602"/>
      <c r="CB50" s="1602"/>
      <c r="CC50" s="1602"/>
      <c r="CD50" s="1602"/>
      <c r="CE50" s="1602"/>
      <c r="CF50" s="1602"/>
      <c r="CG50" s="1602"/>
      <c r="CH50" s="1602"/>
      <c r="CI50" s="1602"/>
      <c r="CJ50" s="1602"/>
      <c r="CK50" s="1602"/>
      <c r="CL50" s="1602"/>
      <c r="CM50" s="1602"/>
      <c r="CN50" s="1602"/>
      <c r="CO50" s="1602"/>
      <c r="CP50" s="1602"/>
      <c r="CQ50" s="1602"/>
      <c r="CR50" s="1602"/>
      <c r="CS50" s="1602"/>
      <c r="CT50" s="1602"/>
      <c r="CU50" s="1602"/>
      <c r="CV50" s="1602"/>
      <c r="CW50" s="1602"/>
      <c r="CX50" s="1602"/>
      <c r="CY50" s="1602"/>
      <c r="CZ50" s="1602"/>
      <c r="DA50" s="1602"/>
      <c r="DB50" s="1602"/>
      <c r="DC50" s="1602"/>
      <c r="DD50" s="1602"/>
      <c r="DE50" s="1602"/>
      <c r="DF50" s="1602"/>
      <c r="DG50" s="1602"/>
      <c r="DH50" s="1602"/>
      <c r="DI50" s="1602"/>
      <c r="DJ50" s="1602"/>
      <c r="DK50" s="1602"/>
      <c r="DL50" s="1602"/>
      <c r="DM50" s="1602"/>
      <c r="DN50" s="1602"/>
      <c r="DO50" s="1602"/>
      <c r="DP50" s="1602"/>
      <c r="DQ50" s="1602"/>
      <c r="DR50" s="1602"/>
      <c r="DS50" s="1602"/>
      <c r="DT50" s="1602"/>
      <c r="DU50" s="1602"/>
      <c r="DV50" s="1602"/>
      <c r="DW50" s="1602"/>
      <c r="DX50" s="1602"/>
      <c r="DY50" s="1602"/>
      <c r="DZ50" s="1602"/>
      <c r="EA50" s="1602"/>
      <c r="EB50" s="1602"/>
      <c r="EC50" s="1602"/>
      <c r="ED50" s="1602"/>
      <c r="EE50" s="1602"/>
      <c r="EF50" s="1602"/>
      <c r="EG50" s="1602"/>
      <c r="EH50" s="1602"/>
      <c r="EI50" s="1602"/>
      <c r="EJ50" s="1602"/>
      <c r="EK50" s="1602"/>
      <c r="EL50" s="1602"/>
      <c r="EM50" s="1602"/>
      <c r="EN50" s="1602"/>
      <c r="EO50" s="1602"/>
      <c r="EP50" s="1602"/>
      <c r="EQ50" s="1602"/>
      <c r="ER50" s="1602"/>
      <c r="ES50" s="1602"/>
      <c r="ET50" s="1602"/>
      <c r="EU50" s="1602"/>
      <c r="EV50" s="1602"/>
      <c r="EW50" s="1602"/>
      <c r="EX50" s="1602"/>
      <c r="EY50" s="1602"/>
      <c r="EZ50" s="1602"/>
      <c r="FA50" s="1602"/>
      <c r="FB50" s="1602"/>
      <c r="FC50" s="1602"/>
      <c r="FD50" s="1602"/>
      <c r="FE50" s="1602"/>
      <c r="FF50" s="1602"/>
      <c r="FG50" s="1602"/>
      <c r="FH50" s="1602"/>
      <c r="FI50" s="1602"/>
      <c r="FJ50" s="1602"/>
      <c r="FK50" s="1602"/>
      <c r="FL50" s="1602"/>
      <c r="FM50" s="1602"/>
      <c r="FN50" s="1602"/>
      <c r="FO50" s="1602"/>
      <c r="FP50" s="1602"/>
      <c r="FQ50" s="1602"/>
      <c r="FR50" s="1602"/>
      <c r="FS50" s="1602"/>
      <c r="FT50" s="1602"/>
      <c r="FU50" s="1602"/>
      <c r="FV50" s="1602"/>
      <c r="FW50" s="1602"/>
      <c r="FX50" s="1602"/>
      <c r="FY50" s="1602"/>
      <c r="FZ50" s="1602"/>
      <c r="GA50" s="1602"/>
      <c r="GB50" s="1602"/>
      <c r="GC50" s="1602"/>
      <c r="GD50" s="1602"/>
      <c r="GE50" s="1602"/>
      <c r="GF50" s="1602"/>
      <c r="GG50" s="1602"/>
      <c r="GH50" s="1602"/>
      <c r="GI50" s="1602"/>
      <c r="GJ50" s="1602"/>
      <c r="GK50" s="1602"/>
      <c r="GL50" s="1602"/>
      <c r="GM50" s="1602"/>
      <c r="GN50" s="1602"/>
      <c r="GO50" s="1602"/>
      <c r="GP50" s="1602"/>
      <c r="GQ50" s="1602"/>
      <c r="GR50" s="1602"/>
      <c r="GS50" s="1602"/>
      <c r="GT50" s="1602"/>
      <c r="GU50" s="1602"/>
      <c r="GV50" s="1602"/>
      <c r="GW50" s="1602"/>
      <c r="GX50" s="1602"/>
      <c r="GY50" s="1602"/>
      <c r="GZ50" s="1602"/>
      <c r="HA50" s="1602"/>
      <c r="HB50" s="1602"/>
      <c r="HC50" s="1602"/>
      <c r="HD50" s="1602"/>
      <c r="HE50" s="1602"/>
      <c r="HF50" s="1602"/>
      <c r="HG50" s="1602"/>
      <c r="HH50" s="1602"/>
      <c r="HI50" s="1602"/>
      <c r="HJ50" s="1602"/>
      <c r="HK50" s="1602"/>
      <c r="HL50" s="1602"/>
      <c r="HM50" s="1602"/>
      <c r="HN50" s="1602"/>
      <c r="HO50" s="1602"/>
      <c r="HP50" s="1602"/>
      <c r="HQ50" s="1602"/>
      <c r="HR50" s="1602"/>
      <c r="HS50" s="1602"/>
    </row>
    <row r="51" spans="1:227" s="1530" customFormat="1" ht="19.5" customHeight="1" x14ac:dyDescent="0.25">
      <c r="A51" s="1564" t="s">
        <v>38</v>
      </c>
      <c r="B51" s="1564" t="s">
        <v>152</v>
      </c>
      <c r="C51" s="1748" t="s">
        <v>153</v>
      </c>
      <c r="D51" s="1778" t="s">
        <v>158</v>
      </c>
      <c r="E51" s="1779"/>
      <c r="F51" s="1751">
        <v>0.19900000000000001</v>
      </c>
      <c r="G51" s="1752">
        <v>0.65500000000000003</v>
      </c>
      <c r="H51" s="1752"/>
      <c r="I51" s="1752"/>
      <c r="J51" s="1752"/>
      <c r="K51" s="1753">
        <f>SUM(F51:J51)</f>
        <v>0.85400000000000009</v>
      </c>
      <c r="L51" s="1754">
        <f t="shared" si="15"/>
        <v>23.302107728337234</v>
      </c>
      <c r="M51" s="1755">
        <f t="shared" si="16"/>
        <v>76.697892271662766</v>
      </c>
      <c r="N51" s="1611">
        <f t="shared" si="0"/>
        <v>3</v>
      </c>
      <c r="O51" s="1832"/>
      <c r="P51" s="1752">
        <f>[1]JH_2015!L100/1000000</f>
        <v>0.52943990000000007</v>
      </c>
      <c r="Q51" s="1870"/>
      <c r="R51" s="1834" t="s">
        <v>42</v>
      </c>
      <c r="S51" s="1833">
        <f>+T51/P51</f>
        <v>8.2982034410326824E-2</v>
      </c>
      <c r="T51" s="1834">
        <f>[1]JH_2015!V100/1000000</f>
        <v>4.3934000000000001E-2</v>
      </c>
      <c r="U51" s="1834">
        <v>95</v>
      </c>
      <c r="V51" s="1756">
        <v>81.5</v>
      </c>
      <c r="W51" s="1756"/>
      <c r="X51" s="1756"/>
      <c r="Y51" s="1756"/>
      <c r="Z51" s="1760">
        <v>7057</v>
      </c>
      <c r="AA51" s="1835">
        <f t="shared" si="17"/>
        <v>205.54347087609509</v>
      </c>
      <c r="AB51" s="1871"/>
      <c r="AC51" s="1763"/>
      <c r="AD51" s="1764"/>
      <c r="AE51" s="1763"/>
      <c r="AF51" s="1763"/>
      <c r="AG51" s="1765"/>
      <c r="AH51" s="1841">
        <f>K51</f>
        <v>0.85400000000000009</v>
      </c>
      <c r="AI51" s="1842"/>
      <c r="AJ51" s="1842"/>
      <c r="AK51" s="1842"/>
      <c r="AL51" s="1843"/>
      <c r="AM51" s="1844">
        <f t="shared" si="18"/>
        <v>0.52943990000000007</v>
      </c>
      <c r="AN51" s="1773">
        <v>0.77600000000000002</v>
      </c>
      <c r="AO51" s="1770">
        <f t="shared" si="19"/>
        <v>0.91600000000000004</v>
      </c>
      <c r="AP51" s="1858">
        <v>1.056</v>
      </c>
      <c r="AQ51" s="1772">
        <f t="shared" si="20"/>
        <v>0.52943990000000007</v>
      </c>
      <c r="AR51" s="1773">
        <v>0.92300000000000004</v>
      </c>
      <c r="AS51" s="1770">
        <f t="shared" si="21"/>
        <v>1.1040000000000001</v>
      </c>
      <c r="AT51" s="1770">
        <v>1.2849999999999999</v>
      </c>
      <c r="AU51" s="1770"/>
      <c r="AV51" s="1773">
        <v>1.49</v>
      </c>
      <c r="AW51" s="1858"/>
      <c r="AX51" s="1859">
        <v>-0.63600000000000001</v>
      </c>
      <c r="AY51" s="1892"/>
      <c r="AZ51" s="1893"/>
      <c r="BA51" s="1894"/>
      <c r="BB51" s="1894"/>
      <c r="BC51" s="1530" t="s">
        <v>1432</v>
      </c>
      <c r="BD51" s="1602"/>
      <c r="BE51" s="1602"/>
      <c r="BF51" s="1602"/>
      <c r="BG51" s="1602"/>
      <c r="BH51" s="1602"/>
      <c r="BI51" s="1602"/>
      <c r="BJ51" s="1602"/>
      <c r="BK51" s="1602"/>
      <c r="BL51" s="1602"/>
      <c r="BM51" s="1602"/>
      <c r="BN51" s="1602"/>
      <c r="BO51" s="1602"/>
      <c r="BP51" s="1602"/>
      <c r="BQ51" s="1602"/>
      <c r="BR51" s="1602"/>
      <c r="BS51" s="1602"/>
      <c r="BT51" s="1602"/>
      <c r="BU51" s="1602"/>
      <c r="BV51" s="1602"/>
      <c r="BW51" s="1602"/>
      <c r="BX51" s="1602"/>
      <c r="BY51" s="1602"/>
      <c r="BZ51" s="1602"/>
      <c r="CA51" s="1602"/>
      <c r="CB51" s="1602"/>
      <c r="CC51" s="1602"/>
      <c r="CD51" s="1602"/>
      <c r="CE51" s="1602"/>
      <c r="CF51" s="1602"/>
      <c r="CG51" s="1602"/>
      <c r="CH51" s="1602"/>
      <c r="CI51" s="1602"/>
      <c r="CJ51" s="1602"/>
      <c r="CK51" s="1602"/>
      <c r="CL51" s="1602"/>
      <c r="CM51" s="1602"/>
      <c r="CN51" s="1602"/>
      <c r="CO51" s="1602"/>
      <c r="CP51" s="1602"/>
      <c r="CQ51" s="1602"/>
      <c r="CR51" s="1602"/>
      <c r="CS51" s="1602"/>
      <c r="CT51" s="1602"/>
      <c r="CU51" s="1602"/>
      <c r="CV51" s="1602"/>
      <c r="CW51" s="1602"/>
      <c r="CX51" s="1602"/>
      <c r="CY51" s="1602"/>
      <c r="CZ51" s="1602"/>
      <c r="DA51" s="1602"/>
      <c r="DB51" s="1602"/>
      <c r="DC51" s="1602"/>
      <c r="DD51" s="1602"/>
      <c r="DE51" s="1602"/>
      <c r="DF51" s="1602"/>
      <c r="DG51" s="1602"/>
      <c r="DH51" s="1602"/>
      <c r="DI51" s="1602"/>
      <c r="DJ51" s="1602"/>
      <c r="DK51" s="1602"/>
      <c r="DL51" s="1602"/>
      <c r="DM51" s="1602"/>
      <c r="DN51" s="1602"/>
      <c r="DO51" s="1602"/>
      <c r="DP51" s="1602"/>
      <c r="DQ51" s="1602"/>
      <c r="DR51" s="1602"/>
      <c r="DS51" s="1602"/>
      <c r="DT51" s="1602"/>
      <c r="DU51" s="1602"/>
      <c r="DV51" s="1602"/>
      <c r="DW51" s="1602"/>
      <c r="DX51" s="1602"/>
      <c r="DY51" s="1602"/>
      <c r="DZ51" s="1602"/>
      <c r="EA51" s="1602"/>
      <c r="EB51" s="1602"/>
      <c r="EC51" s="1602"/>
      <c r="ED51" s="1602"/>
      <c r="EE51" s="1602"/>
      <c r="EF51" s="1602"/>
      <c r="EG51" s="1602"/>
      <c r="EH51" s="1602"/>
      <c r="EI51" s="1602"/>
      <c r="EJ51" s="1602"/>
      <c r="EK51" s="1602"/>
      <c r="EL51" s="1602"/>
      <c r="EM51" s="1602"/>
      <c r="EN51" s="1602"/>
      <c r="EO51" s="1602"/>
      <c r="EP51" s="1602"/>
      <c r="EQ51" s="1602"/>
      <c r="ER51" s="1602"/>
      <c r="ES51" s="1602"/>
      <c r="ET51" s="1602"/>
      <c r="EU51" s="1602"/>
      <c r="EV51" s="1602"/>
      <c r="EW51" s="1602"/>
      <c r="EX51" s="1602"/>
      <c r="EY51" s="1602"/>
      <c r="EZ51" s="1602"/>
      <c r="FA51" s="1602"/>
      <c r="FB51" s="1602"/>
      <c r="FC51" s="1602"/>
      <c r="FD51" s="1602"/>
      <c r="FE51" s="1602"/>
      <c r="FF51" s="1602"/>
      <c r="FG51" s="1602"/>
      <c r="FH51" s="1602"/>
      <c r="FI51" s="1602"/>
      <c r="FJ51" s="1602"/>
      <c r="FK51" s="1602"/>
      <c r="FL51" s="1602"/>
      <c r="FM51" s="1602"/>
      <c r="FN51" s="1602"/>
      <c r="FO51" s="1602"/>
      <c r="FP51" s="1602"/>
      <c r="FQ51" s="1602"/>
      <c r="FR51" s="1602"/>
      <c r="FS51" s="1602"/>
      <c r="FT51" s="1602"/>
      <c r="FU51" s="1602"/>
      <c r="FV51" s="1602"/>
      <c r="FW51" s="1602"/>
      <c r="FX51" s="1602"/>
      <c r="FY51" s="1602"/>
      <c r="FZ51" s="1602"/>
      <c r="GA51" s="1602"/>
      <c r="GB51" s="1602"/>
      <c r="GC51" s="1602"/>
      <c r="GD51" s="1602"/>
      <c r="GE51" s="1602"/>
      <c r="GF51" s="1602"/>
      <c r="GG51" s="1602"/>
      <c r="GH51" s="1602"/>
      <c r="GI51" s="1602"/>
      <c r="GJ51" s="1602"/>
      <c r="GK51" s="1602"/>
      <c r="GL51" s="1602"/>
      <c r="GM51" s="1602"/>
      <c r="GN51" s="1602"/>
      <c r="GO51" s="1602"/>
      <c r="GP51" s="1602"/>
      <c r="GQ51" s="1602"/>
      <c r="GR51" s="1602"/>
      <c r="GS51" s="1602"/>
      <c r="GT51" s="1602"/>
      <c r="GU51" s="1602"/>
      <c r="GV51" s="1602"/>
      <c r="GW51" s="1602"/>
      <c r="GX51" s="1602"/>
      <c r="GY51" s="1602"/>
      <c r="GZ51" s="1602"/>
      <c r="HA51" s="1602"/>
      <c r="HB51" s="1602"/>
      <c r="HC51" s="1602"/>
      <c r="HD51" s="1602"/>
      <c r="HE51" s="1602"/>
      <c r="HF51" s="1602"/>
      <c r="HG51" s="1602"/>
      <c r="HH51" s="1602"/>
      <c r="HI51" s="1602"/>
      <c r="HJ51" s="1602"/>
      <c r="HK51" s="1602"/>
      <c r="HL51" s="1602"/>
      <c r="HM51" s="1602"/>
      <c r="HN51" s="1602"/>
      <c r="HO51" s="1602"/>
      <c r="HP51" s="1602"/>
      <c r="HQ51" s="1602"/>
      <c r="HR51" s="1602"/>
      <c r="HS51" s="1602"/>
    </row>
    <row r="52" spans="1:227" s="1530" customFormat="1" ht="19.5" customHeight="1" x14ac:dyDescent="0.25">
      <c r="A52" s="1564" t="s">
        <v>38</v>
      </c>
      <c r="B52" s="1564" t="s">
        <v>152</v>
      </c>
      <c r="C52" s="1748" t="s">
        <v>153</v>
      </c>
      <c r="D52" s="1778" t="s">
        <v>157</v>
      </c>
      <c r="E52" s="1779"/>
      <c r="F52" s="1638">
        <v>4.65E-2</v>
      </c>
      <c r="G52" s="1607"/>
      <c r="H52" s="1607"/>
      <c r="I52" s="1607"/>
      <c r="J52" s="1607"/>
      <c r="K52" s="1753">
        <f>SUM(F52:J52)</f>
        <v>4.65E-2</v>
      </c>
      <c r="L52" s="1754">
        <f t="shared" si="15"/>
        <v>100</v>
      </c>
      <c r="M52" s="1755">
        <f t="shared" si="16"/>
        <v>0</v>
      </c>
      <c r="N52" s="1611">
        <f t="shared" si="0"/>
        <v>2</v>
      </c>
      <c r="O52" s="1832"/>
      <c r="P52" s="1888">
        <f>[1]JH_2015!L99/1000000</f>
        <v>6.0891600000000004E-2</v>
      </c>
      <c r="Q52" s="1870"/>
      <c r="R52" s="1834" t="s">
        <v>42</v>
      </c>
      <c r="S52" s="1833">
        <f>+T52/P52</f>
        <v>0.28363518120726011</v>
      </c>
      <c r="T52" s="1834">
        <f>[1]JH_2015!V99/1000000</f>
        <v>1.7271000000000002E-2</v>
      </c>
      <c r="U52" s="1756">
        <v>73.34</v>
      </c>
      <c r="V52" s="1756"/>
      <c r="W52" s="1756"/>
      <c r="X52" s="1756"/>
      <c r="Y52" s="1756"/>
      <c r="Z52" s="1760">
        <v>574</v>
      </c>
      <c r="AA52" s="1835">
        <f t="shared" si="17"/>
        <v>290.63815569662546</v>
      </c>
      <c r="AB52" s="1871"/>
      <c r="AC52" s="1763"/>
      <c r="AD52" s="1764"/>
      <c r="AE52" s="1763"/>
      <c r="AF52" s="1763"/>
      <c r="AG52" s="1765"/>
      <c r="AH52" s="1841">
        <f>K52</f>
        <v>4.65E-2</v>
      </c>
      <c r="AI52" s="1842"/>
      <c r="AJ52" s="1842"/>
      <c r="AK52" s="1842"/>
      <c r="AL52" s="1843"/>
      <c r="AM52" s="1844">
        <f t="shared" si="18"/>
        <v>6.0891600000000004E-2</v>
      </c>
      <c r="AN52" s="1780">
        <v>7.8E-2</v>
      </c>
      <c r="AO52" s="1770">
        <f t="shared" si="19"/>
        <v>7.9000000000000001E-2</v>
      </c>
      <c r="AP52" s="1781">
        <v>0.08</v>
      </c>
      <c r="AQ52" s="1772">
        <f t="shared" si="20"/>
        <v>6.0891600000000004E-2</v>
      </c>
      <c r="AR52" s="1780">
        <v>7.9000000000000001E-2</v>
      </c>
      <c r="AS52" s="1770">
        <f t="shared" si="21"/>
        <v>0.08</v>
      </c>
      <c r="AT52" s="1770">
        <v>8.1000000000000003E-2</v>
      </c>
      <c r="AU52" s="1780"/>
      <c r="AV52" s="1780">
        <v>8.3000000000000004E-2</v>
      </c>
      <c r="AW52" s="1781"/>
      <c r="AX52" s="1895">
        <v>-3.5999999999999997E-2</v>
      </c>
      <c r="AY52" s="1896"/>
      <c r="AZ52" s="1896"/>
      <c r="BA52" s="1896"/>
      <c r="BB52" s="1896"/>
      <c r="BC52" s="1530" t="s">
        <v>1430</v>
      </c>
      <c r="BD52" s="1602"/>
      <c r="BE52" s="1602"/>
      <c r="BF52" s="1602"/>
      <c r="BG52" s="1602"/>
      <c r="BH52" s="1602"/>
      <c r="BI52" s="1602"/>
      <c r="BJ52" s="1602"/>
      <c r="BK52" s="1602"/>
      <c r="BL52" s="1602"/>
      <c r="BM52" s="1602"/>
      <c r="BN52" s="1602"/>
      <c r="BO52" s="1602"/>
      <c r="BP52" s="1602"/>
      <c r="BQ52" s="1602"/>
      <c r="BR52" s="1602"/>
      <c r="BS52" s="1602"/>
      <c r="BT52" s="1602"/>
      <c r="BU52" s="1602"/>
      <c r="BV52" s="1602"/>
      <c r="BW52" s="1602"/>
      <c r="BX52" s="1602"/>
      <c r="BY52" s="1602"/>
      <c r="BZ52" s="1602"/>
      <c r="CA52" s="1602"/>
      <c r="CB52" s="1602"/>
      <c r="CC52" s="1602"/>
      <c r="CD52" s="1602"/>
      <c r="CE52" s="1602"/>
      <c r="CF52" s="1602"/>
      <c r="CG52" s="1602"/>
      <c r="CH52" s="1602"/>
      <c r="CI52" s="1602"/>
      <c r="CJ52" s="1602"/>
      <c r="CK52" s="1602"/>
      <c r="CL52" s="1602"/>
      <c r="CM52" s="1602"/>
      <c r="CN52" s="1602"/>
      <c r="CO52" s="1602"/>
      <c r="CP52" s="1602"/>
      <c r="CQ52" s="1602"/>
      <c r="CR52" s="1602"/>
      <c r="CS52" s="1602"/>
      <c r="CT52" s="1602"/>
      <c r="CU52" s="1602"/>
      <c r="CV52" s="1602"/>
      <c r="CW52" s="1602"/>
      <c r="CX52" s="1602"/>
      <c r="CY52" s="1602"/>
      <c r="CZ52" s="1602"/>
      <c r="DA52" s="1602"/>
      <c r="DB52" s="1602"/>
      <c r="DC52" s="1602"/>
      <c r="DD52" s="1602"/>
      <c r="DE52" s="1602"/>
      <c r="DF52" s="1602"/>
      <c r="DG52" s="1602"/>
      <c r="DH52" s="1602"/>
      <c r="DI52" s="1602"/>
      <c r="DJ52" s="1602"/>
      <c r="DK52" s="1602"/>
      <c r="DL52" s="1602"/>
      <c r="DM52" s="1602"/>
      <c r="DN52" s="1602"/>
      <c r="DO52" s="1602"/>
      <c r="DP52" s="1602"/>
      <c r="DQ52" s="1602"/>
      <c r="DR52" s="1602"/>
      <c r="DS52" s="1602"/>
      <c r="DT52" s="1602"/>
      <c r="DU52" s="1602"/>
      <c r="DV52" s="1602"/>
      <c r="DW52" s="1602"/>
      <c r="DX52" s="1602"/>
      <c r="DY52" s="1602"/>
      <c r="DZ52" s="1602"/>
      <c r="EA52" s="1602"/>
      <c r="EB52" s="1602"/>
      <c r="EC52" s="1602"/>
      <c r="ED52" s="1602"/>
      <c r="EE52" s="1602"/>
      <c r="EF52" s="1602"/>
      <c r="EG52" s="1602"/>
      <c r="EH52" s="1602"/>
      <c r="EI52" s="1602"/>
      <c r="EJ52" s="1602"/>
      <c r="EK52" s="1602"/>
      <c r="EL52" s="1602"/>
      <c r="EM52" s="1602"/>
      <c r="EN52" s="1602"/>
      <c r="EO52" s="1602"/>
      <c r="EP52" s="1602"/>
      <c r="EQ52" s="1602"/>
      <c r="ER52" s="1602"/>
      <c r="ES52" s="1602"/>
      <c r="ET52" s="1602"/>
      <c r="EU52" s="1602"/>
      <c r="EV52" s="1602"/>
      <c r="EW52" s="1602"/>
      <c r="EX52" s="1602"/>
      <c r="EY52" s="1602"/>
      <c r="EZ52" s="1602"/>
      <c r="FA52" s="1602"/>
      <c r="FB52" s="1602"/>
      <c r="FC52" s="1602"/>
      <c r="FD52" s="1602"/>
      <c r="FE52" s="1602"/>
      <c r="FF52" s="1602"/>
      <c r="FG52" s="1602"/>
      <c r="FH52" s="1602"/>
      <c r="FI52" s="1602"/>
      <c r="FJ52" s="1602"/>
      <c r="FK52" s="1602"/>
      <c r="FL52" s="1602"/>
      <c r="FM52" s="1602"/>
      <c r="FN52" s="1602"/>
      <c r="FO52" s="1602"/>
      <c r="FP52" s="1602"/>
      <c r="FQ52" s="1602"/>
      <c r="FR52" s="1602"/>
      <c r="FS52" s="1602"/>
      <c r="FT52" s="1602"/>
      <c r="FU52" s="1602"/>
      <c r="FV52" s="1602"/>
      <c r="FW52" s="1602"/>
      <c r="FX52" s="1602"/>
      <c r="FY52" s="1602"/>
      <c r="FZ52" s="1602"/>
      <c r="GA52" s="1602"/>
      <c r="GB52" s="1602"/>
      <c r="GC52" s="1602"/>
      <c r="GD52" s="1602"/>
      <c r="GE52" s="1602"/>
      <c r="GF52" s="1602"/>
      <c r="GG52" s="1602"/>
      <c r="GH52" s="1602"/>
      <c r="GI52" s="1602"/>
      <c r="GJ52" s="1602"/>
      <c r="GK52" s="1602"/>
      <c r="GL52" s="1602"/>
      <c r="GM52" s="1602"/>
      <c r="GN52" s="1602"/>
      <c r="GO52" s="1602"/>
      <c r="GP52" s="1602"/>
      <c r="GQ52" s="1602"/>
      <c r="GR52" s="1602"/>
      <c r="GS52" s="1602"/>
      <c r="GT52" s="1602"/>
      <c r="GU52" s="1602"/>
      <c r="GV52" s="1602"/>
      <c r="GW52" s="1602"/>
      <c r="GX52" s="1602"/>
      <c r="GY52" s="1602"/>
      <c r="GZ52" s="1602"/>
      <c r="HA52" s="1602"/>
      <c r="HB52" s="1602"/>
      <c r="HC52" s="1602"/>
      <c r="HD52" s="1602"/>
      <c r="HE52" s="1602"/>
      <c r="HF52" s="1602"/>
      <c r="HG52" s="1602"/>
      <c r="HH52" s="1602"/>
      <c r="HI52" s="1602"/>
      <c r="HJ52" s="1602"/>
      <c r="HK52" s="1602"/>
      <c r="HL52" s="1602"/>
      <c r="HM52" s="1602"/>
      <c r="HN52" s="1602"/>
      <c r="HO52" s="1602"/>
      <c r="HP52" s="1602"/>
      <c r="HQ52" s="1602"/>
      <c r="HR52" s="1602"/>
      <c r="HS52" s="1602"/>
    </row>
    <row r="53" spans="1:227" s="1530" customFormat="1" ht="19.5" customHeight="1" x14ac:dyDescent="0.25">
      <c r="A53" s="1564" t="s">
        <v>38</v>
      </c>
      <c r="B53" s="1564" t="s">
        <v>152</v>
      </c>
      <c r="C53" s="1748" t="s">
        <v>153</v>
      </c>
      <c r="D53" s="1778" t="s">
        <v>160</v>
      </c>
      <c r="E53" s="1779"/>
      <c r="F53" s="1638"/>
      <c r="G53" s="1607"/>
      <c r="H53" s="1607">
        <v>1.06</v>
      </c>
      <c r="I53" s="1607"/>
      <c r="J53" s="1607"/>
      <c r="K53" s="1831">
        <f>17.5/(SUM(P$124:P$138)+P$105)*P53</f>
        <v>0.8510292629074151</v>
      </c>
      <c r="L53" s="1754">
        <f t="shared" si="15"/>
        <v>0</v>
      </c>
      <c r="M53" s="1755">
        <v>100</v>
      </c>
      <c r="N53" s="1611">
        <f t="shared" si="0"/>
        <v>2</v>
      </c>
      <c r="O53" s="1832"/>
      <c r="P53" s="1888">
        <f>[1]JH_2015!L101/1000000</f>
        <v>0.98204100000000005</v>
      </c>
      <c r="Q53" s="1870"/>
      <c r="R53" s="1834" t="s">
        <v>42</v>
      </c>
      <c r="S53" s="1833">
        <f>+T53/P53</f>
        <v>7.2462351368221892E-2</v>
      </c>
      <c r="T53" s="1834">
        <f>[1]JH_2015!V101/1000000</f>
        <v>7.1161000000000002E-2</v>
      </c>
      <c r="U53" s="1756">
        <v>97.57</v>
      </c>
      <c r="V53" s="1756">
        <v>58.4</v>
      </c>
      <c r="W53" s="1756"/>
      <c r="X53" s="1756"/>
      <c r="Y53" s="1756"/>
      <c r="Z53" s="1760">
        <v>11017</v>
      </c>
      <c r="AA53" s="1835">
        <f t="shared" si="17"/>
        <v>244.21560203968716</v>
      </c>
      <c r="AB53" s="1871"/>
      <c r="AC53" s="1763"/>
      <c r="AD53" s="1764"/>
      <c r="AE53" s="1763"/>
      <c r="AF53" s="1763"/>
      <c r="AG53" s="1765"/>
      <c r="AH53" s="1841">
        <f>K53</f>
        <v>0.8510292629074151</v>
      </c>
      <c r="AI53" s="1842"/>
      <c r="AJ53" s="1842"/>
      <c r="AK53" s="1842"/>
      <c r="AL53" s="1843"/>
      <c r="AM53" s="1844">
        <f t="shared" si="18"/>
        <v>0.98204100000000005</v>
      </c>
      <c r="AN53" s="1773">
        <v>1.248</v>
      </c>
      <c r="AO53" s="1770">
        <f t="shared" si="19"/>
        <v>1.4735</v>
      </c>
      <c r="AP53" s="1771">
        <v>1.6990000000000001</v>
      </c>
      <c r="AQ53" s="1772">
        <f t="shared" si="20"/>
        <v>0.98204100000000005</v>
      </c>
      <c r="AR53" s="1773">
        <v>1.536</v>
      </c>
      <c r="AS53" s="1770">
        <f t="shared" si="21"/>
        <v>1.86</v>
      </c>
      <c r="AT53" s="1770">
        <v>2.1840000000000002</v>
      </c>
      <c r="AU53" s="1770"/>
      <c r="AV53" s="1770">
        <v>2.516</v>
      </c>
      <c r="AW53" s="1771"/>
      <c r="AX53" s="1774">
        <v>-1.456</v>
      </c>
      <c r="AY53" s="1897"/>
      <c r="AZ53" s="1898"/>
      <c r="BA53" s="1898"/>
      <c r="BB53" s="1899"/>
      <c r="BC53" s="1530" t="s">
        <v>1432</v>
      </c>
      <c r="BD53" s="1602"/>
      <c r="BE53" s="1602"/>
      <c r="BF53" s="1602"/>
      <c r="BG53" s="1602"/>
      <c r="BH53" s="1602"/>
      <c r="BI53" s="1602"/>
      <c r="BJ53" s="1602"/>
      <c r="BK53" s="1602"/>
      <c r="BL53" s="1602"/>
      <c r="BM53" s="1602"/>
      <c r="BN53" s="1602"/>
      <c r="BO53" s="1602"/>
      <c r="BP53" s="1602"/>
      <c r="BQ53" s="1602"/>
      <c r="BR53" s="1602"/>
      <c r="BS53" s="1602"/>
      <c r="BT53" s="1602"/>
      <c r="BU53" s="1602"/>
      <c r="BV53" s="1602"/>
      <c r="BW53" s="1602"/>
      <c r="BX53" s="1602"/>
      <c r="BY53" s="1602"/>
      <c r="BZ53" s="1602"/>
      <c r="CA53" s="1602"/>
      <c r="CB53" s="1602"/>
      <c r="CC53" s="1602"/>
      <c r="CD53" s="1602"/>
      <c r="CE53" s="1602"/>
      <c r="CF53" s="1602"/>
      <c r="CG53" s="1602"/>
      <c r="CH53" s="1602"/>
      <c r="CI53" s="1602"/>
      <c r="CJ53" s="1602"/>
      <c r="CK53" s="1602"/>
      <c r="CL53" s="1602"/>
      <c r="CM53" s="1602"/>
      <c r="CN53" s="1602"/>
      <c r="CO53" s="1602"/>
      <c r="CP53" s="1602"/>
      <c r="CQ53" s="1602"/>
      <c r="CR53" s="1602"/>
      <c r="CS53" s="1602"/>
      <c r="CT53" s="1602"/>
      <c r="CU53" s="1602"/>
      <c r="CV53" s="1602"/>
      <c r="CW53" s="1602"/>
      <c r="CX53" s="1602"/>
      <c r="CY53" s="1602"/>
      <c r="CZ53" s="1602"/>
      <c r="DA53" s="1602"/>
      <c r="DB53" s="1602"/>
      <c r="DC53" s="1602"/>
      <c r="DD53" s="1602"/>
      <c r="DE53" s="1602"/>
      <c r="DF53" s="1602"/>
      <c r="DG53" s="1602"/>
      <c r="DH53" s="1602"/>
      <c r="DI53" s="1602"/>
      <c r="DJ53" s="1602"/>
      <c r="DK53" s="1602"/>
      <c r="DL53" s="1602"/>
      <c r="DM53" s="1602"/>
      <c r="DN53" s="1602"/>
      <c r="DO53" s="1602"/>
      <c r="DP53" s="1602"/>
      <c r="DQ53" s="1602"/>
      <c r="DR53" s="1602"/>
      <c r="DS53" s="1602"/>
      <c r="DT53" s="1602"/>
      <c r="DU53" s="1602"/>
      <c r="DV53" s="1602"/>
      <c r="DW53" s="1602"/>
      <c r="DX53" s="1602"/>
      <c r="DY53" s="1602"/>
      <c r="DZ53" s="1602"/>
      <c r="EA53" s="1602"/>
      <c r="EB53" s="1602"/>
      <c r="EC53" s="1602"/>
      <c r="ED53" s="1602"/>
      <c r="EE53" s="1602"/>
      <c r="EF53" s="1602"/>
      <c r="EG53" s="1602"/>
      <c r="EH53" s="1602"/>
      <c r="EI53" s="1602"/>
      <c r="EJ53" s="1602"/>
      <c r="EK53" s="1602"/>
      <c r="EL53" s="1602"/>
      <c r="EM53" s="1602"/>
      <c r="EN53" s="1602"/>
      <c r="EO53" s="1602"/>
      <c r="EP53" s="1602"/>
      <c r="EQ53" s="1602"/>
      <c r="ER53" s="1602"/>
      <c r="ES53" s="1602"/>
      <c r="ET53" s="1602"/>
      <c r="EU53" s="1602"/>
      <c r="EV53" s="1602"/>
      <c r="EW53" s="1602"/>
      <c r="EX53" s="1602"/>
      <c r="EY53" s="1602"/>
      <c r="EZ53" s="1602"/>
      <c r="FA53" s="1602"/>
      <c r="FB53" s="1602"/>
      <c r="FC53" s="1602"/>
      <c r="FD53" s="1602"/>
      <c r="FE53" s="1602"/>
      <c r="FF53" s="1602"/>
      <c r="FG53" s="1602"/>
      <c r="FH53" s="1602"/>
      <c r="FI53" s="1602"/>
      <c r="FJ53" s="1602"/>
      <c r="FK53" s="1602"/>
      <c r="FL53" s="1602"/>
      <c r="FM53" s="1602"/>
      <c r="FN53" s="1602"/>
      <c r="FO53" s="1602"/>
      <c r="FP53" s="1602"/>
      <c r="FQ53" s="1602"/>
      <c r="FR53" s="1602"/>
      <c r="FS53" s="1602"/>
      <c r="FT53" s="1602"/>
      <c r="FU53" s="1602"/>
      <c r="FV53" s="1602"/>
      <c r="FW53" s="1602"/>
      <c r="FX53" s="1602"/>
      <c r="FY53" s="1602"/>
      <c r="FZ53" s="1602"/>
      <c r="GA53" s="1602"/>
      <c r="GB53" s="1602"/>
      <c r="GC53" s="1602"/>
      <c r="GD53" s="1602"/>
      <c r="GE53" s="1602"/>
      <c r="GF53" s="1602"/>
      <c r="GG53" s="1602"/>
      <c r="GH53" s="1602"/>
      <c r="GI53" s="1602"/>
      <c r="GJ53" s="1602"/>
      <c r="GK53" s="1602"/>
      <c r="GL53" s="1602"/>
      <c r="GM53" s="1602"/>
      <c r="GN53" s="1602"/>
      <c r="GO53" s="1602"/>
      <c r="GP53" s="1602"/>
      <c r="GQ53" s="1602"/>
      <c r="GR53" s="1602"/>
      <c r="GS53" s="1602"/>
      <c r="GT53" s="1602"/>
      <c r="GU53" s="1602"/>
      <c r="GV53" s="1602"/>
      <c r="GW53" s="1602"/>
      <c r="GX53" s="1602"/>
      <c r="GY53" s="1602"/>
      <c r="GZ53" s="1602"/>
      <c r="HA53" s="1602"/>
      <c r="HB53" s="1602"/>
      <c r="HC53" s="1602"/>
      <c r="HD53" s="1602"/>
      <c r="HE53" s="1602"/>
      <c r="HF53" s="1602"/>
      <c r="HG53" s="1602"/>
      <c r="HH53" s="1602"/>
      <c r="HI53" s="1602"/>
      <c r="HJ53" s="1602"/>
      <c r="HK53" s="1602"/>
      <c r="HL53" s="1602"/>
      <c r="HM53" s="1602"/>
      <c r="HN53" s="1602"/>
      <c r="HO53" s="1602"/>
      <c r="HP53" s="1602"/>
      <c r="HQ53" s="1602"/>
      <c r="HR53" s="1602"/>
      <c r="HS53" s="1602"/>
    </row>
    <row r="54" spans="1:227" s="1530" customFormat="1" ht="19.5" customHeight="1" x14ac:dyDescent="0.25">
      <c r="A54" s="1564" t="s">
        <v>393</v>
      </c>
      <c r="B54" s="1564" t="s">
        <v>413</v>
      </c>
      <c r="C54" s="1635" t="s">
        <v>443</v>
      </c>
      <c r="D54" s="1900" t="s">
        <v>444</v>
      </c>
      <c r="E54" s="1603" t="s">
        <v>1443</v>
      </c>
      <c r="F54" s="1638"/>
      <c r="G54" s="1607"/>
      <c r="H54" s="1607"/>
      <c r="I54" s="1607"/>
      <c r="J54" s="1607"/>
      <c r="K54" s="1608">
        <v>0</v>
      </c>
      <c r="L54" s="1609" t="s">
        <v>1440</v>
      </c>
      <c r="M54" s="1610" t="s">
        <v>1435</v>
      </c>
      <c r="N54" s="1611">
        <f t="shared" si="0"/>
        <v>2</v>
      </c>
      <c r="O54" s="1681"/>
      <c r="P54" s="1640">
        <v>1.5004525</v>
      </c>
      <c r="Q54" s="1652" t="s">
        <v>42</v>
      </c>
      <c r="R54" s="1615"/>
      <c r="S54" s="1616"/>
      <c r="T54" s="1617"/>
      <c r="U54" s="1618"/>
      <c r="V54" s="1615"/>
      <c r="W54" s="1615"/>
      <c r="X54" s="1615"/>
      <c r="Y54" s="1615"/>
      <c r="Z54" s="1619">
        <v>0</v>
      </c>
      <c r="AA54" s="1620"/>
      <c r="AB54" s="1621"/>
      <c r="AC54" s="1622"/>
      <c r="AD54" s="1622"/>
      <c r="AE54" s="1622"/>
      <c r="AF54" s="1622"/>
      <c r="AG54" s="1623"/>
      <c r="AH54" s="1624"/>
      <c r="AI54" s="1641"/>
      <c r="AJ54" s="1641"/>
      <c r="AK54" s="1641"/>
      <c r="AL54" s="1642"/>
      <c r="AM54" s="1643"/>
      <c r="AN54" s="1629"/>
      <c r="AO54" s="1629"/>
      <c r="AP54" s="1630"/>
      <c r="AQ54" s="1631"/>
      <c r="AR54" s="1629"/>
      <c r="AS54" s="1629"/>
      <c r="AT54" s="1629"/>
      <c r="AU54" s="1629"/>
      <c r="AV54" s="1632"/>
      <c r="AW54" s="1633">
        <f>K54-AT54</f>
        <v>0</v>
      </c>
      <c r="AX54" s="1634"/>
      <c r="AY54" s="1901"/>
      <c r="AZ54" s="1902"/>
      <c r="BA54" s="1902"/>
      <c r="BB54" s="1903"/>
      <c r="BC54" s="1602" t="s">
        <v>1432</v>
      </c>
      <c r="BJ54" s="1646"/>
      <c r="BK54" s="1646"/>
      <c r="BL54" s="1646"/>
      <c r="BM54" s="1646"/>
      <c r="BN54" s="1646"/>
      <c r="BO54" s="1646"/>
      <c r="BP54" s="1646"/>
      <c r="BQ54" s="1646"/>
      <c r="BR54" s="1646"/>
      <c r="BS54" s="1646"/>
      <c r="BT54" s="1646"/>
      <c r="BU54" s="1646"/>
      <c r="BV54" s="1646"/>
      <c r="BW54" s="1646"/>
      <c r="BX54" s="1646"/>
      <c r="BY54" s="1646"/>
      <c r="BZ54" s="1646"/>
      <c r="CA54" s="1646"/>
      <c r="CB54" s="1646"/>
      <c r="CC54" s="1646"/>
      <c r="CD54" s="1646"/>
      <c r="CE54" s="1646"/>
      <c r="CF54" s="1646"/>
      <c r="CG54" s="1646"/>
      <c r="CH54" s="1646"/>
      <c r="CI54" s="1646"/>
      <c r="CJ54" s="1646"/>
      <c r="CK54" s="1646"/>
      <c r="CL54" s="1646"/>
      <c r="CM54" s="1646"/>
      <c r="CN54" s="1646"/>
      <c r="CO54" s="1646"/>
      <c r="CP54" s="1646"/>
      <c r="CQ54" s="1646"/>
      <c r="CR54" s="1646"/>
      <c r="CS54" s="1646"/>
      <c r="CT54" s="1646"/>
      <c r="CU54" s="1646"/>
      <c r="CV54" s="1646"/>
      <c r="CW54" s="1646"/>
      <c r="CX54" s="1646"/>
      <c r="CY54" s="1646"/>
      <c r="CZ54" s="1646"/>
      <c r="DA54" s="1646"/>
      <c r="DB54" s="1646"/>
      <c r="DC54" s="1646"/>
      <c r="DD54" s="1646"/>
      <c r="DE54" s="1646"/>
      <c r="DF54" s="1646"/>
      <c r="DG54" s="1646"/>
      <c r="DH54" s="1646"/>
      <c r="DI54" s="1646"/>
      <c r="DJ54" s="1646"/>
      <c r="DK54" s="1646"/>
      <c r="DL54" s="1646"/>
      <c r="DM54" s="1646"/>
      <c r="DN54" s="1646"/>
      <c r="DO54" s="1646"/>
      <c r="DP54" s="1646"/>
      <c r="DQ54" s="1646"/>
      <c r="DR54" s="1646"/>
      <c r="DS54" s="1646"/>
      <c r="DT54" s="1646"/>
      <c r="DU54" s="1646"/>
      <c r="DV54" s="1646"/>
      <c r="DW54" s="1646"/>
      <c r="DX54" s="1646"/>
      <c r="DY54" s="1646"/>
      <c r="DZ54" s="1646"/>
      <c r="EA54" s="1646"/>
      <c r="EB54" s="1646"/>
      <c r="EC54" s="1646"/>
      <c r="ED54" s="1646"/>
      <c r="EE54" s="1646"/>
      <c r="EF54" s="1646"/>
      <c r="EG54" s="1646"/>
      <c r="EH54" s="1646"/>
      <c r="EI54" s="1646"/>
      <c r="EJ54" s="1646"/>
      <c r="EK54" s="1646"/>
      <c r="EL54" s="1646"/>
      <c r="EM54" s="1646"/>
      <c r="EN54" s="1646"/>
      <c r="EO54" s="1646"/>
      <c r="EP54" s="1646"/>
      <c r="EQ54" s="1646"/>
      <c r="ER54" s="1646"/>
      <c r="ES54" s="1646"/>
      <c r="ET54" s="1646"/>
      <c r="EU54" s="1646"/>
      <c r="EV54" s="1646"/>
      <c r="EW54" s="1646"/>
      <c r="EX54" s="1646"/>
      <c r="EY54" s="1646"/>
      <c r="EZ54" s="1646"/>
      <c r="FA54" s="1646"/>
      <c r="FB54" s="1646"/>
      <c r="FC54" s="1646"/>
      <c r="FD54" s="1646"/>
      <c r="FE54" s="1646"/>
      <c r="FF54" s="1646"/>
      <c r="FG54" s="1646"/>
      <c r="FH54" s="1646"/>
      <c r="FI54" s="1646"/>
      <c r="FJ54" s="1646"/>
      <c r="FK54" s="1646"/>
      <c r="FL54" s="1646"/>
      <c r="FM54" s="1646"/>
      <c r="FN54" s="1646"/>
      <c r="FO54" s="1646"/>
      <c r="FP54" s="1646"/>
      <c r="FQ54" s="1646"/>
      <c r="FR54" s="1646"/>
      <c r="FS54" s="1646"/>
      <c r="FT54" s="1646"/>
      <c r="FU54" s="1646"/>
      <c r="FV54" s="1646"/>
      <c r="FW54" s="1646"/>
      <c r="FX54" s="1646"/>
      <c r="FY54" s="1646"/>
      <c r="FZ54" s="1646"/>
      <c r="GA54" s="1646"/>
      <c r="GB54" s="1646"/>
      <c r="GC54" s="1646"/>
      <c r="GD54" s="1646"/>
      <c r="GE54" s="1646"/>
      <c r="GF54" s="1646"/>
      <c r="GG54" s="1646"/>
      <c r="GH54" s="1646"/>
      <c r="GI54" s="1646"/>
      <c r="GJ54" s="1646"/>
      <c r="GK54" s="1646"/>
      <c r="GL54" s="1646"/>
      <c r="GM54" s="1646"/>
      <c r="GN54" s="1646"/>
      <c r="GO54" s="1646"/>
      <c r="GP54" s="1646"/>
      <c r="GQ54" s="1646"/>
      <c r="GR54" s="1646"/>
      <c r="GS54" s="1646"/>
      <c r="GT54" s="1646"/>
      <c r="GU54" s="1646"/>
      <c r="GV54" s="1646"/>
      <c r="GW54" s="1646"/>
      <c r="GX54" s="1646"/>
      <c r="GY54" s="1646"/>
      <c r="GZ54" s="1646"/>
      <c r="HA54" s="1646"/>
      <c r="HB54" s="1646"/>
      <c r="HC54" s="1646"/>
      <c r="HD54" s="1646"/>
      <c r="HE54" s="1646"/>
      <c r="HF54" s="1646"/>
      <c r="HG54" s="1646"/>
      <c r="HH54" s="1646"/>
      <c r="HI54" s="1646"/>
      <c r="HJ54" s="1646"/>
      <c r="HK54" s="1646"/>
      <c r="HL54" s="1646"/>
      <c r="HM54" s="1646"/>
      <c r="HN54" s="1646"/>
      <c r="HO54" s="1646"/>
      <c r="HP54" s="1646"/>
      <c r="HQ54" s="1646"/>
      <c r="HR54" s="1646"/>
      <c r="HS54" s="1646"/>
    </row>
    <row r="55" spans="1:227" s="1530" customFormat="1" ht="19.5" customHeight="1" x14ac:dyDescent="0.25">
      <c r="A55" s="1564" t="s">
        <v>393</v>
      </c>
      <c r="B55" s="1564" t="s">
        <v>413</v>
      </c>
      <c r="C55" s="1635" t="s">
        <v>443</v>
      </c>
      <c r="D55" s="1696" t="s">
        <v>445</v>
      </c>
      <c r="E55" s="1697" t="s">
        <v>1801</v>
      </c>
      <c r="F55" s="1638"/>
      <c r="G55" s="1607"/>
      <c r="H55" s="1904"/>
      <c r="I55" s="1607"/>
      <c r="J55" s="1607"/>
      <c r="K55" s="1608">
        <v>0.53533333333333322</v>
      </c>
      <c r="L55" s="1609" t="s">
        <v>1440</v>
      </c>
      <c r="M55" s="1610" t="s">
        <v>1435</v>
      </c>
      <c r="N55" s="1611">
        <f t="shared" si="0"/>
        <v>2</v>
      </c>
      <c r="O55" s="1905"/>
      <c r="P55" s="1640">
        <v>1.2174347587500001</v>
      </c>
      <c r="Q55" s="1652" t="s">
        <v>42</v>
      </c>
      <c r="R55" s="1615"/>
      <c r="S55" s="1616"/>
      <c r="T55" s="1617"/>
      <c r="U55" s="1618"/>
      <c r="V55" s="1615"/>
      <c r="W55" s="1615"/>
      <c r="X55" s="1615"/>
      <c r="Y55" s="1615"/>
      <c r="Z55" s="1619">
        <v>44158.621138079965</v>
      </c>
      <c r="AA55" s="1620">
        <f>P55*1000000000/365/Z55</f>
        <v>75.533103372405378</v>
      </c>
      <c r="AB55" s="1621"/>
      <c r="AC55" s="1622"/>
      <c r="AD55" s="1622"/>
      <c r="AE55" s="1622"/>
      <c r="AF55" s="1622"/>
      <c r="AG55" s="1623"/>
      <c r="AH55" s="1624"/>
      <c r="AI55" s="1641"/>
      <c r="AJ55" s="1641"/>
      <c r="AK55" s="1641"/>
      <c r="AL55" s="1642"/>
      <c r="AM55" s="1643"/>
      <c r="AN55" s="1629"/>
      <c r="AO55" s="1629"/>
      <c r="AP55" s="1630"/>
      <c r="AQ55" s="1631"/>
      <c r="AR55" s="1629"/>
      <c r="AS55" s="1629"/>
      <c r="AT55" s="1629"/>
      <c r="AU55" s="1629"/>
      <c r="AV55" s="1632"/>
      <c r="AW55" s="1633">
        <f>K55-AT55</f>
        <v>0.53533333333333322</v>
      </c>
      <c r="AX55" s="1634"/>
      <c r="AY55" s="1901"/>
      <c r="AZ55" s="1902"/>
      <c r="BA55" s="1902"/>
      <c r="BB55" s="1903"/>
      <c r="BC55" s="1530" t="s">
        <v>1432</v>
      </c>
      <c r="BF55" s="1530" t="e">
        <f>MATCH(D55,'&gt;50 only'!D43,0)</f>
        <v>#N/A</v>
      </c>
      <c r="BJ55" s="1646"/>
      <c r="BK55" s="1646"/>
      <c r="BL55" s="1646"/>
      <c r="BM55" s="1646"/>
      <c r="BN55" s="1646"/>
      <c r="BO55" s="1646"/>
      <c r="BP55" s="1646"/>
      <c r="BQ55" s="1646"/>
      <c r="BR55" s="1646"/>
      <c r="BS55" s="1646"/>
      <c r="BT55" s="1646"/>
      <c r="BU55" s="1646"/>
      <c r="BV55" s="1646"/>
      <c r="BW55" s="1646"/>
      <c r="BX55" s="1646"/>
      <c r="BY55" s="1646"/>
      <c r="BZ55" s="1646"/>
      <c r="CA55" s="1646"/>
      <c r="CB55" s="1646"/>
      <c r="CC55" s="1646"/>
      <c r="CD55" s="1646"/>
      <c r="CE55" s="1646"/>
      <c r="CF55" s="1646"/>
      <c r="CG55" s="1646"/>
      <c r="CH55" s="1646"/>
      <c r="CI55" s="1646"/>
      <c r="CJ55" s="1646"/>
      <c r="CK55" s="1646"/>
      <c r="CL55" s="1646"/>
      <c r="CM55" s="1646"/>
      <c r="CN55" s="1646"/>
      <c r="CO55" s="1646"/>
      <c r="CP55" s="1646"/>
      <c r="CQ55" s="1646"/>
      <c r="CR55" s="1646"/>
      <c r="CS55" s="1646"/>
      <c r="CT55" s="1646"/>
      <c r="CU55" s="1646"/>
      <c r="CV55" s="1646"/>
      <c r="CW55" s="1646"/>
      <c r="CX55" s="1646"/>
      <c r="CY55" s="1646"/>
      <c r="CZ55" s="1646"/>
      <c r="DA55" s="1646"/>
      <c r="DB55" s="1646"/>
      <c r="DC55" s="1646"/>
      <c r="DD55" s="1646"/>
      <c r="DE55" s="1646"/>
      <c r="DF55" s="1646"/>
      <c r="DG55" s="1646"/>
      <c r="DH55" s="1646"/>
      <c r="DI55" s="1646"/>
      <c r="DJ55" s="1646"/>
      <c r="DK55" s="1646"/>
      <c r="DL55" s="1646"/>
      <c r="DM55" s="1646"/>
      <c r="DN55" s="1646"/>
      <c r="DO55" s="1646"/>
      <c r="DP55" s="1646"/>
      <c r="DQ55" s="1646"/>
      <c r="DR55" s="1646"/>
      <c r="DS55" s="1646"/>
      <c r="DT55" s="1646"/>
      <c r="DU55" s="1646"/>
      <c r="DV55" s="1646"/>
      <c r="DW55" s="1646"/>
      <c r="DX55" s="1646"/>
      <c r="DY55" s="1646"/>
      <c r="DZ55" s="1646"/>
      <c r="EA55" s="1646"/>
      <c r="EB55" s="1646"/>
      <c r="EC55" s="1646"/>
      <c r="ED55" s="1646"/>
      <c r="EE55" s="1646"/>
      <c r="EF55" s="1646"/>
      <c r="EG55" s="1646"/>
      <c r="EH55" s="1646"/>
      <c r="EI55" s="1646"/>
      <c r="EJ55" s="1646"/>
      <c r="EK55" s="1646"/>
      <c r="EL55" s="1646"/>
      <c r="EM55" s="1646"/>
      <c r="EN55" s="1646"/>
      <c r="EO55" s="1646"/>
      <c r="EP55" s="1646"/>
      <c r="EQ55" s="1646"/>
      <c r="ER55" s="1646"/>
      <c r="ES55" s="1646"/>
      <c r="ET55" s="1646"/>
      <c r="EU55" s="1646"/>
      <c r="EV55" s="1646"/>
      <c r="EW55" s="1646"/>
      <c r="EX55" s="1646"/>
      <c r="EY55" s="1646"/>
      <c r="EZ55" s="1646"/>
      <c r="FA55" s="1646"/>
      <c r="FB55" s="1646"/>
      <c r="FC55" s="1646"/>
      <c r="FD55" s="1646"/>
      <c r="FE55" s="1646"/>
      <c r="FF55" s="1646"/>
      <c r="FG55" s="1646"/>
      <c r="FH55" s="1646"/>
      <c r="FI55" s="1646"/>
      <c r="FJ55" s="1646"/>
      <c r="FK55" s="1646"/>
      <c r="FL55" s="1646"/>
      <c r="FM55" s="1646"/>
      <c r="FN55" s="1646"/>
      <c r="FO55" s="1646"/>
      <c r="FP55" s="1646"/>
      <c r="FQ55" s="1646"/>
      <c r="FR55" s="1646"/>
      <c r="FS55" s="1646"/>
      <c r="FT55" s="1646"/>
      <c r="FU55" s="1646"/>
      <c r="FV55" s="1646"/>
      <c r="FW55" s="1646"/>
      <c r="FX55" s="1646"/>
      <c r="FY55" s="1646"/>
      <c r="FZ55" s="1646"/>
      <c r="GA55" s="1646"/>
      <c r="GB55" s="1646"/>
      <c r="GC55" s="1646"/>
      <c r="GD55" s="1646"/>
      <c r="GE55" s="1646"/>
      <c r="GF55" s="1646"/>
      <c r="GG55" s="1646"/>
      <c r="GH55" s="1646"/>
      <c r="GI55" s="1646"/>
      <c r="GJ55" s="1646"/>
      <c r="GK55" s="1646"/>
      <c r="GL55" s="1646"/>
      <c r="GM55" s="1646"/>
      <c r="GN55" s="1646"/>
      <c r="GO55" s="1646"/>
      <c r="GP55" s="1646"/>
      <c r="GQ55" s="1646"/>
      <c r="GR55" s="1646"/>
      <c r="GS55" s="1646"/>
      <c r="GT55" s="1646"/>
      <c r="GU55" s="1646"/>
      <c r="GV55" s="1646"/>
      <c r="GW55" s="1646"/>
      <c r="GX55" s="1646"/>
      <c r="GY55" s="1646"/>
      <c r="GZ55" s="1646"/>
      <c r="HA55" s="1646"/>
      <c r="HB55" s="1646"/>
      <c r="HC55" s="1646"/>
      <c r="HD55" s="1646"/>
      <c r="HE55" s="1646"/>
      <c r="HF55" s="1646"/>
      <c r="HG55" s="1646"/>
      <c r="HH55" s="1646"/>
      <c r="HI55" s="1646"/>
      <c r="HJ55" s="1646"/>
      <c r="HK55" s="1646"/>
      <c r="HL55" s="1646"/>
      <c r="HM55" s="1646"/>
      <c r="HN55" s="1646"/>
      <c r="HO55" s="1646"/>
      <c r="HP55" s="1646"/>
      <c r="HQ55" s="1646"/>
      <c r="HR55" s="1646"/>
      <c r="HS55" s="1646"/>
    </row>
    <row r="56" spans="1:227" s="1530" customFormat="1" ht="19.5" customHeight="1" x14ac:dyDescent="0.25">
      <c r="A56" s="1564" t="s">
        <v>38</v>
      </c>
      <c r="B56" s="1564" t="s">
        <v>80</v>
      </c>
      <c r="C56" s="1906" t="s">
        <v>81</v>
      </c>
      <c r="D56" s="1778" t="s">
        <v>84</v>
      </c>
      <c r="E56" s="1779"/>
      <c r="F56" s="1638"/>
      <c r="G56" s="1607"/>
      <c r="H56" s="1607">
        <v>0.13</v>
      </c>
      <c r="I56" s="1607"/>
      <c r="J56" s="1607"/>
      <c r="K56" s="1831">
        <f>SUM(F56:J56)</f>
        <v>0.13</v>
      </c>
      <c r="L56" s="1754">
        <f>IF(K56&gt;0,IF(ISNUMBER(F56),F56,0)/K56*100,"")</f>
        <v>0</v>
      </c>
      <c r="M56" s="1755">
        <f>IF(K56&gt;0,(IF(ISNUMBER(G56),G56,0)+IF(ISNUMBER(H56),H56,0))/K56*100,"")</f>
        <v>100</v>
      </c>
      <c r="N56" s="1611">
        <f t="shared" si="0"/>
        <v>2</v>
      </c>
      <c r="O56" s="1832"/>
      <c r="P56" s="1888">
        <f>[1]JH_2015!L38/1000000</f>
        <v>0.17609900000000001</v>
      </c>
      <c r="Q56" s="1756"/>
      <c r="R56" s="1756" t="s">
        <v>42</v>
      </c>
      <c r="S56" s="1833">
        <f>+T56/P56</f>
        <v>4.5173453568731224E-2</v>
      </c>
      <c r="T56" s="1834">
        <f>[1]JH_2015!V38/1000000</f>
        <v>7.9550000000000003E-3</v>
      </c>
      <c r="U56" s="1907">
        <v>97.38</v>
      </c>
      <c r="V56" s="1907">
        <v>96.1</v>
      </c>
      <c r="W56" s="1907"/>
      <c r="X56" s="1907"/>
      <c r="Y56" s="1907"/>
      <c r="Z56" s="1908">
        <v>4359</v>
      </c>
      <c r="AA56" s="1835">
        <f>P56/Z56*1000000/365*1000</f>
        <v>110.68204030709569</v>
      </c>
      <c r="AB56" s="1909"/>
      <c r="AC56" s="1832"/>
      <c r="AD56" s="1907"/>
      <c r="AE56" s="1832"/>
      <c r="AF56" s="1832"/>
      <c r="AG56" s="1910"/>
      <c r="AH56" s="1841">
        <f>K56</f>
        <v>0.13</v>
      </c>
      <c r="AI56" s="1842"/>
      <c r="AJ56" s="1842"/>
      <c r="AK56" s="1842"/>
      <c r="AL56" s="1843"/>
      <c r="AM56" s="1844">
        <f>P56</f>
        <v>0.17609900000000001</v>
      </c>
      <c r="AN56" s="1770">
        <v>0.20300000000000001</v>
      </c>
      <c r="AO56" s="1770">
        <f>AVERAGE(AN56,AP56)</f>
        <v>0.30349999999999999</v>
      </c>
      <c r="AP56" s="1771">
        <v>0.40400000000000003</v>
      </c>
      <c r="AQ56" s="1772">
        <f>AM56</f>
        <v>0.17609900000000001</v>
      </c>
      <c r="AR56" s="1770">
        <v>0.217</v>
      </c>
      <c r="AS56" s="1770">
        <f>AVERAGE(AR56,AT56)</f>
        <v>0.27700000000000002</v>
      </c>
      <c r="AT56" s="1770">
        <v>0.33700000000000002</v>
      </c>
      <c r="AU56" s="1770"/>
      <c r="AV56" s="1770">
        <v>0.52300000000000002</v>
      </c>
      <c r="AW56" s="1771"/>
      <c r="AX56" s="1845">
        <v>-0.39300000000000002</v>
      </c>
      <c r="AY56" s="1911"/>
      <c r="AZ56" s="1912"/>
      <c r="BA56" s="1912"/>
      <c r="BB56" s="1913"/>
      <c r="BC56" s="1530" t="s">
        <v>1432</v>
      </c>
      <c r="BD56" s="1602"/>
      <c r="BE56" s="1602"/>
      <c r="BF56" s="1602"/>
      <c r="BG56" s="1602"/>
      <c r="BH56" s="1602"/>
      <c r="BI56" s="1602"/>
      <c r="BJ56" s="1602"/>
      <c r="BK56" s="1602"/>
      <c r="BL56" s="1602"/>
      <c r="BM56" s="1602"/>
      <c r="BN56" s="1602"/>
      <c r="BO56" s="1602"/>
      <c r="BP56" s="1602"/>
      <c r="BQ56" s="1602"/>
      <c r="BR56" s="1602"/>
      <c r="BS56" s="1602"/>
      <c r="BT56" s="1602"/>
      <c r="BU56" s="1602"/>
      <c r="BV56" s="1602"/>
      <c r="BW56" s="1602"/>
      <c r="BX56" s="1602"/>
      <c r="BY56" s="1602"/>
      <c r="BZ56" s="1602"/>
      <c r="CA56" s="1602"/>
      <c r="CB56" s="1602"/>
      <c r="CC56" s="1602"/>
      <c r="CD56" s="1602"/>
      <c r="CE56" s="1602"/>
      <c r="CF56" s="1602"/>
      <c r="CG56" s="1602"/>
      <c r="CH56" s="1602"/>
      <c r="CI56" s="1602"/>
      <c r="CJ56" s="1602"/>
      <c r="CK56" s="1602"/>
      <c r="CL56" s="1602"/>
      <c r="CM56" s="1602"/>
      <c r="CN56" s="1602"/>
      <c r="CO56" s="1602"/>
      <c r="CP56" s="1602"/>
      <c r="CQ56" s="1602"/>
      <c r="CR56" s="1602"/>
      <c r="CS56" s="1602"/>
      <c r="CT56" s="1602"/>
      <c r="CU56" s="1602"/>
      <c r="CV56" s="1602"/>
      <c r="CW56" s="1602"/>
      <c r="CX56" s="1602"/>
      <c r="CY56" s="1602"/>
      <c r="CZ56" s="1602"/>
      <c r="DA56" s="1602"/>
      <c r="DB56" s="1602"/>
      <c r="DC56" s="1602"/>
      <c r="DD56" s="1602"/>
      <c r="DE56" s="1602"/>
      <c r="DF56" s="1602"/>
      <c r="DG56" s="1602"/>
      <c r="DH56" s="1602"/>
      <c r="DI56" s="1602"/>
      <c r="DJ56" s="1602"/>
      <c r="DK56" s="1602"/>
      <c r="DL56" s="1602"/>
      <c r="DM56" s="1602"/>
      <c r="DN56" s="1602"/>
      <c r="DO56" s="1602"/>
      <c r="DP56" s="1602"/>
      <c r="DQ56" s="1602"/>
      <c r="DR56" s="1602"/>
      <c r="DS56" s="1602"/>
      <c r="DT56" s="1602"/>
      <c r="DU56" s="1602"/>
      <c r="DV56" s="1602"/>
      <c r="DW56" s="1602"/>
      <c r="DX56" s="1602"/>
      <c r="DY56" s="1602"/>
      <c r="DZ56" s="1602"/>
      <c r="EA56" s="1602"/>
      <c r="EB56" s="1602"/>
      <c r="EC56" s="1602"/>
      <c r="ED56" s="1602"/>
      <c r="EE56" s="1602"/>
      <c r="EF56" s="1602"/>
      <c r="EG56" s="1602"/>
      <c r="EH56" s="1602"/>
      <c r="EI56" s="1602"/>
      <c r="EJ56" s="1602"/>
      <c r="EK56" s="1602"/>
      <c r="EL56" s="1602"/>
      <c r="EM56" s="1602"/>
      <c r="EN56" s="1602"/>
      <c r="EO56" s="1602"/>
      <c r="EP56" s="1602"/>
      <c r="EQ56" s="1602"/>
      <c r="ER56" s="1602"/>
      <c r="ES56" s="1602"/>
      <c r="ET56" s="1602"/>
      <c r="EU56" s="1602"/>
      <c r="EV56" s="1602"/>
      <c r="EW56" s="1602"/>
      <c r="EX56" s="1602"/>
      <c r="EY56" s="1602"/>
      <c r="EZ56" s="1602"/>
      <c r="FA56" s="1602"/>
      <c r="FB56" s="1602"/>
      <c r="FC56" s="1602"/>
      <c r="FD56" s="1602"/>
      <c r="FE56" s="1602"/>
      <c r="FF56" s="1602"/>
      <c r="FG56" s="1602"/>
      <c r="FH56" s="1602"/>
      <c r="FI56" s="1602"/>
      <c r="FJ56" s="1602"/>
      <c r="FK56" s="1602"/>
      <c r="FL56" s="1602"/>
      <c r="FM56" s="1602"/>
      <c r="FN56" s="1602"/>
      <c r="FO56" s="1602"/>
      <c r="FP56" s="1602"/>
      <c r="FQ56" s="1602"/>
      <c r="FR56" s="1602"/>
      <c r="FS56" s="1602"/>
      <c r="FT56" s="1602"/>
      <c r="FU56" s="1602"/>
      <c r="FV56" s="1602"/>
      <c r="FW56" s="1602"/>
      <c r="FX56" s="1602"/>
      <c r="FY56" s="1602"/>
      <c r="FZ56" s="1602"/>
      <c r="GA56" s="1602"/>
      <c r="GB56" s="1602"/>
      <c r="GC56" s="1602"/>
      <c r="GD56" s="1602"/>
      <c r="GE56" s="1602"/>
      <c r="GF56" s="1602"/>
      <c r="GG56" s="1602"/>
      <c r="GH56" s="1602"/>
      <c r="GI56" s="1602"/>
      <c r="GJ56" s="1602"/>
      <c r="GK56" s="1602"/>
      <c r="GL56" s="1602"/>
      <c r="GM56" s="1602"/>
      <c r="GN56" s="1602"/>
      <c r="GO56" s="1602"/>
      <c r="GP56" s="1602"/>
      <c r="GQ56" s="1602"/>
      <c r="GR56" s="1602"/>
      <c r="GS56" s="1602"/>
      <c r="GT56" s="1602"/>
      <c r="GU56" s="1602"/>
      <c r="GV56" s="1602"/>
      <c r="GW56" s="1602"/>
      <c r="GX56" s="1602"/>
      <c r="GY56" s="1602"/>
      <c r="GZ56" s="1602"/>
      <c r="HA56" s="1602"/>
      <c r="HB56" s="1602"/>
      <c r="HC56" s="1602"/>
      <c r="HD56" s="1602"/>
      <c r="HE56" s="1602"/>
      <c r="HF56" s="1602"/>
      <c r="HG56" s="1602"/>
      <c r="HH56" s="1602"/>
      <c r="HI56" s="1602"/>
      <c r="HJ56" s="1602"/>
      <c r="HK56" s="1602"/>
      <c r="HL56" s="1602"/>
      <c r="HM56" s="1602"/>
      <c r="HN56" s="1602"/>
      <c r="HO56" s="1602"/>
      <c r="HP56" s="1602"/>
      <c r="HQ56" s="1602"/>
      <c r="HR56" s="1602"/>
      <c r="HS56" s="1602"/>
    </row>
    <row r="57" spans="1:227" s="1530" customFormat="1" ht="19.5" customHeight="1" x14ac:dyDescent="0.25">
      <c r="A57" s="1564" t="s">
        <v>38</v>
      </c>
      <c r="B57" s="1564" t="s">
        <v>80</v>
      </c>
      <c r="C57" s="1906" t="s">
        <v>81</v>
      </c>
      <c r="D57" s="1856" t="s">
        <v>83</v>
      </c>
      <c r="E57" s="1857"/>
      <c r="F57" s="1751"/>
      <c r="G57" s="1752"/>
      <c r="H57" s="1752">
        <v>0.12</v>
      </c>
      <c r="I57" s="1752"/>
      <c r="J57" s="1752"/>
      <c r="K57" s="1831">
        <f>SUM(F57:J57)</f>
        <v>0.12</v>
      </c>
      <c r="L57" s="1754">
        <f>IF(K57&gt;0,IF(ISNUMBER(F57),F57,0)/K57*100,"")</f>
        <v>0</v>
      </c>
      <c r="M57" s="1755">
        <f>IF(K57&gt;0,(IF(ISNUMBER(G57),G57,0)+IF(ISNUMBER(H57),H57,0))/K57*100,"")</f>
        <v>100</v>
      </c>
      <c r="N57" s="1611">
        <f t="shared" si="0"/>
        <v>3</v>
      </c>
      <c r="O57" s="1832"/>
      <c r="P57" s="1752">
        <f>[1]JH_2015!L37/1000000</f>
        <v>5.4302000000000003E-2</v>
      </c>
      <c r="Q57" s="1756"/>
      <c r="R57" s="1756" t="s">
        <v>42</v>
      </c>
      <c r="S57" s="1833">
        <f>+T57/P57</f>
        <v>0.14500386726087439</v>
      </c>
      <c r="T57" s="1834">
        <f>[1]JH_2015!V37/1000000</f>
        <v>7.8740000000000008E-3</v>
      </c>
      <c r="U57" s="1756">
        <v>97.76</v>
      </c>
      <c r="V57" s="1756"/>
      <c r="W57" s="1756"/>
      <c r="X57" s="1756"/>
      <c r="Y57" s="1756"/>
      <c r="Z57" s="1760">
        <v>562</v>
      </c>
      <c r="AA57" s="1835">
        <f>P57/Z57*1000000/365*1000</f>
        <v>264.7199337005801</v>
      </c>
      <c r="AB57" s="1849"/>
      <c r="AC57" s="1850"/>
      <c r="AD57" s="1759"/>
      <c r="AE57" s="1850"/>
      <c r="AF57" s="1850"/>
      <c r="AG57" s="1851"/>
      <c r="AH57" s="1841">
        <f>K57</f>
        <v>0.12</v>
      </c>
      <c r="AI57" s="1842"/>
      <c r="AJ57" s="1842"/>
      <c r="AK57" s="1842"/>
      <c r="AL57" s="1843"/>
      <c r="AM57" s="1844">
        <v>6.3E-2</v>
      </c>
      <c r="AN57" s="1770">
        <v>8.5000000000000006E-2</v>
      </c>
      <c r="AO57" s="1770">
        <f>AVERAGE(AN57,AP57)</f>
        <v>0.14899999999999999</v>
      </c>
      <c r="AP57" s="1771">
        <v>0.21299999999999999</v>
      </c>
      <c r="AQ57" s="1772">
        <f>AM57</f>
        <v>6.3E-2</v>
      </c>
      <c r="AR57" s="1770">
        <v>9.6000000000000002E-2</v>
      </c>
      <c r="AS57" s="1770">
        <f>AVERAGE(AR57,AT57)</f>
        <v>0.13900000000000001</v>
      </c>
      <c r="AT57" s="1770">
        <v>0.182</v>
      </c>
      <c r="AU57" s="1770"/>
      <c r="AV57" s="1770">
        <v>0.34899999999999998</v>
      </c>
      <c r="AW57" s="1771"/>
      <c r="AX57" s="1845">
        <v>-0.22900000000000001</v>
      </c>
      <c r="AY57" s="1914"/>
      <c r="AZ57" s="1915"/>
      <c r="BA57" s="1915"/>
      <c r="BB57" s="1916"/>
      <c r="BC57" s="1530" t="s">
        <v>1432</v>
      </c>
      <c r="BD57" s="1602"/>
      <c r="BE57" s="1602"/>
      <c r="BF57" s="1602"/>
      <c r="BG57" s="1602"/>
      <c r="BH57" s="1602"/>
      <c r="BI57" s="1602"/>
      <c r="BJ57" s="1602"/>
      <c r="BK57" s="1602"/>
      <c r="BL57" s="1602"/>
      <c r="BM57" s="1602"/>
      <c r="BN57" s="1602"/>
      <c r="BO57" s="1602"/>
      <c r="BP57" s="1602"/>
      <c r="BQ57" s="1602"/>
      <c r="BR57" s="1602"/>
      <c r="BS57" s="1602"/>
      <c r="BT57" s="1602"/>
      <c r="BU57" s="1602"/>
      <c r="BV57" s="1602"/>
      <c r="BW57" s="1602"/>
      <c r="BX57" s="1602"/>
      <c r="BY57" s="1602"/>
      <c r="BZ57" s="1602"/>
      <c r="CA57" s="1602"/>
      <c r="CB57" s="1602"/>
      <c r="CC57" s="1602"/>
      <c r="CD57" s="1602"/>
      <c r="CE57" s="1602"/>
      <c r="CF57" s="1602"/>
      <c r="CG57" s="1602"/>
      <c r="CH57" s="1602"/>
      <c r="CI57" s="1602"/>
      <c r="CJ57" s="1602"/>
      <c r="CK57" s="1602"/>
      <c r="CL57" s="1602"/>
      <c r="CM57" s="1602"/>
      <c r="CN57" s="1602"/>
      <c r="CO57" s="1602"/>
      <c r="CP57" s="1602"/>
      <c r="CQ57" s="1602"/>
      <c r="CR57" s="1602"/>
      <c r="CS57" s="1602"/>
      <c r="CT57" s="1602"/>
      <c r="CU57" s="1602"/>
      <c r="CV57" s="1602"/>
      <c r="CW57" s="1602"/>
      <c r="CX57" s="1602"/>
      <c r="CY57" s="1602"/>
      <c r="CZ57" s="1602"/>
      <c r="DA57" s="1602"/>
      <c r="DB57" s="1602"/>
      <c r="DC57" s="1602"/>
      <c r="DD57" s="1602"/>
      <c r="DE57" s="1602"/>
      <c r="DF57" s="1602"/>
      <c r="DG57" s="1602"/>
      <c r="DH57" s="1602"/>
      <c r="DI57" s="1602"/>
      <c r="DJ57" s="1602"/>
      <c r="DK57" s="1602"/>
      <c r="DL57" s="1602"/>
      <c r="DM57" s="1602"/>
      <c r="DN57" s="1602"/>
      <c r="DO57" s="1602"/>
      <c r="DP57" s="1602"/>
      <c r="DQ57" s="1602"/>
      <c r="DR57" s="1602"/>
      <c r="DS57" s="1602"/>
      <c r="DT57" s="1602"/>
      <c r="DU57" s="1602"/>
      <c r="DV57" s="1602"/>
      <c r="DW57" s="1602"/>
      <c r="DX57" s="1602"/>
      <c r="DY57" s="1602"/>
      <c r="DZ57" s="1602"/>
      <c r="EA57" s="1602"/>
      <c r="EB57" s="1602"/>
      <c r="EC57" s="1602"/>
      <c r="ED57" s="1602"/>
      <c r="EE57" s="1602"/>
      <c r="EF57" s="1602"/>
      <c r="EG57" s="1602"/>
      <c r="EH57" s="1602"/>
      <c r="EI57" s="1602"/>
      <c r="EJ57" s="1602"/>
      <c r="EK57" s="1602"/>
      <c r="EL57" s="1602"/>
      <c r="EM57" s="1602"/>
      <c r="EN57" s="1602"/>
      <c r="EO57" s="1602"/>
      <c r="EP57" s="1602"/>
      <c r="EQ57" s="1602"/>
      <c r="ER57" s="1602"/>
      <c r="ES57" s="1602"/>
      <c r="ET57" s="1602"/>
      <c r="EU57" s="1602"/>
      <c r="EV57" s="1602"/>
      <c r="EW57" s="1602"/>
      <c r="EX57" s="1602"/>
      <c r="EY57" s="1602"/>
      <c r="EZ57" s="1602"/>
      <c r="FA57" s="1602"/>
      <c r="FB57" s="1602"/>
      <c r="FC57" s="1602"/>
      <c r="FD57" s="1602"/>
      <c r="FE57" s="1602"/>
      <c r="FF57" s="1602"/>
      <c r="FG57" s="1602"/>
      <c r="FH57" s="1602"/>
      <c r="FI57" s="1602"/>
      <c r="FJ57" s="1602"/>
      <c r="FK57" s="1602"/>
      <c r="FL57" s="1602"/>
      <c r="FM57" s="1602"/>
      <c r="FN57" s="1602"/>
      <c r="FO57" s="1602"/>
      <c r="FP57" s="1602"/>
      <c r="FQ57" s="1602"/>
      <c r="FR57" s="1602"/>
      <c r="FS57" s="1602"/>
      <c r="FT57" s="1602"/>
      <c r="FU57" s="1602"/>
      <c r="FV57" s="1602"/>
      <c r="FW57" s="1602"/>
      <c r="FX57" s="1602"/>
      <c r="FY57" s="1602"/>
      <c r="FZ57" s="1602"/>
      <c r="GA57" s="1602"/>
      <c r="GB57" s="1602"/>
      <c r="GC57" s="1602"/>
      <c r="GD57" s="1602"/>
      <c r="GE57" s="1602"/>
      <c r="GF57" s="1602"/>
      <c r="GG57" s="1602"/>
      <c r="GH57" s="1602"/>
      <c r="GI57" s="1602"/>
      <c r="GJ57" s="1602"/>
      <c r="GK57" s="1602"/>
      <c r="GL57" s="1602"/>
      <c r="GM57" s="1602"/>
      <c r="GN57" s="1602"/>
      <c r="GO57" s="1602"/>
      <c r="GP57" s="1602"/>
      <c r="GQ57" s="1602"/>
      <c r="GR57" s="1602"/>
      <c r="GS57" s="1602"/>
      <c r="GT57" s="1602"/>
      <c r="GU57" s="1602"/>
      <c r="GV57" s="1602"/>
      <c r="GW57" s="1602"/>
      <c r="GX57" s="1602"/>
      <c r="GY57" s="1602"/>
      <c r="GZ57" s="1602"/>
      <c r="HA57" s="1602"/>
      <c r="HB57" s="1602"/>
      <c r="HC57" s="1602"/>
      <c r="HD57" s="1602"/>
      <c r="HE57" s="1602"/>
      <c r="HF57" s="1602"/>
      <c r="HG57" s="1602"/>
      <c r="HH57" s="1602"/>
      <c r="HI57" s="1602"/>
      <c r="HJ57" s="1602"/>
      <c r="HK57" s="1602"/>
      <c r="HL57" s="1602"/>
      <c r="HM57" s="1602"/>
      <c r="HN57" s="1602"/>
      <c r="HO57" s="1602"/>
      <c r="HP57" s="1602"/>
      <c r="HQ57" s="1602"/>
      <c r="HR57" s="1602"/>
      <c r="HS57" s="1602"/>
    </row>
    <row r="58" spans="1:227" s="1699" customFormat="1" ht="19.5" customHeight="1" x14ac:dyDescent="0.25">
      <c r="A58" s="1564" t="s">
        <v>38</v>
      </c>
      <c r="B58" s="1564" t="s">
        <v>80</v>
      </c>
      <c r="C58" s="1906" t="s">
        <v>81</v>
      </c>
      <c r="D58" s="1856" t="s">
        <v>82</v>
      </c>
      <c r="E58" s="1857"/>
      <c r="F58" s="1638">
        <v>0.439</v>
      </c>
      <c r="G58" s="1607">
        <v>0.29599999999999999</v>
      </c>
      <c r="H58" s="1607">
        <v>3.1539999999999999</v>
      </c>
      <c r="I58" s="1607">
        <v>0.30199999999999999</v>
      </c>
      <c r="J58" s="1607"/>
      <c r="K58" s="1831">
        <f>SUM(F58:J58)</f>
        <v>4.1909999999999998</v>
      </c>
      <c r="L58" s="1754">
        <f>IF(K58&gt;0,IF(ISNUMBER(F58),F58,0)/K58*100,"")</f>
        <v>10.474827010260082</v>
      </c>
      <c r="M58" s="1755">
        <f>IF(K58&gt;0,(IF(ISNUMBER(G58),G58,0)+IF(ISNUMBER(H58),H58,0))/K58*100,"")</f>
        <v>82.319255547601998</v>
      </c>
      <c r="N58" s="1611">
        <f t="shared" si="0"/>
        <v>3</v>
      </c>
      <c r="O58" s="1832"/>
      <c r="P58" s="1752">
        <f>[1]JH_2015!L36/1000000</f>
        <v>3.318765</v>
      </c>
      <c r="Q58" s="1756"/>
      <c r="R58" s="1756" t="s">
        <v>42</v>
      </c>
      <c r="S58" s="1833">
        <f>+T58/P58</f>
        <v>0.23859477847934396</v>
      </c>
      <c r="T58" s="1834">
        <f>[1]JH_2015!V36/1000000</f>
        <v>0.79183999999999999</v>
      </c>
      <c r="U58" s="1756">
        <v>97.76</v>
      </c>
      <c r="V58" s="1756">
        <v>96.5</v>
      </c>
      <c r="W58" s="1756"/>
      <c r="X58" s="1756"/>
      <c r="Y58" s="1756"/>
      <c r="Z58" s="1760">
        <v>43829</v>
      </c>
      <c r="AA58" s="1835">
        <f>P58/Z58*1000000/365*1000</f>
        <v>207.45412510700834</v>
      </c>
      <c r="AB58" s="1849"/>
      <c r="AC58" s="1850"/>
      <c r="AD58" s="1759"/>
      <c r="AE58" s="1850"/>
      <c r="AF58" s="1850"/>
      <c r="AG58" s="1851"/>
      <c r="AH58" s="1841">
        <f>K58</f>
        <v>4.1909999999999998</v>
      </c>
      <c r="AI58" s="1842"/>
      <c r="AJ58" s="1842"/>
      <c r="AK58" s="1842"/>
      <c r="AL58" s="1843"/>
      <c r="AM58" s="1844">
        <v>3.109</v>
      </c>
      <c r="AN58" s="1782">
        <v>4.327</v>
      </c>
      <c r="AO58" s="1770">
        <f>AVERAGE(AN58,AP58)</f>
        <v>7.8049999999999997</v>
      </c>
      <c r="AP58" s="1781">
        <v>11.282999999999999</v>
      </c>
      <c r="AQ58" s="1772">
        <f>AM58</f>
        <v>3.109</v>
      </c>
      <c r="AR58" s="1782">
        <v>4.6159999999999997</v>
      </c>
      <c r="AS58" s="1770">
        <f>AVERAGE(AR58,AT58)</f>
        <v>6.3934999999999995</v>
      </c>
      <c r="AT58" s="1770">
        <v>8.1709999999999994</v>
      </c>
      <c r="AU58" s="1780"/>
      <c r="AV58" s="1780">
        <v>14.535</v>
      </c>
      <c r="AW58" s="1781"/>
      <c r="AX58" s="1783">
        <v>-10.343999999999999</v>
      </c>
      <c r="AY58" s="1917"/>
      <c r="AZ58" s="1918"/>
      <c r="BA58" s="1918"/>
      <c r="BB58" s="1918"/>
      <c r="BC58" s="1530" t="s">
        <v>1432</v>
      </c>
      <c r="BD58" s="1602"/>
      <c r="BE58" s="1602"/>
      <c r="BF58" s="1602"/>
      <c r="BG58" s="1602"/>
      <c r="BH58" s="1602"/>
      <c r="BI58" s="1602"/>
      <c r="BJ58" s="1602"/>
      <c r="BK58" s="1602"/>
      <c r="BL58" s="1602"/>
      <c r="BM58" s="1602"/>
      <c r="BN58" s="1602"/>
      <c r="BO58" s="1602"/>
      <c r="BP58" s="1602"/>
      <c r="BQ58" s="1602"/>
      <c r="BR58" s="1602"/>
      <c r="BS58" s="1602"/>
      <c r="BT58" s="1602"/>
      <c r="BU58" s="1602"/>
      <c r="BV58" s="1602"/>
      <c r="BW58" s="1602"/>
      <c r="BX58" s="1602"/>
      <c r="BY58" s="1602"/>
      <c r="BZ58" s="1602"/>
      <c r="CA58" s="1602"/>
      <c r="CB58" s="1602"/>
      <c r="CC58" s="1602"/>
      <c r="CD58" s="1602"/>
      <c r="CE58" s="1602"/>
      <c r="CF58" s="1602"/>
      <c r="CG58" s="1602"/>
      <c r="CH58" s="1602"/>
      <c r="CI58" s="1602"/>
      <c r="CJ58" s="1602"/>
      <c r="CK58" s="1602"/>
      <c r="CL58" s="1602"/>
      <c r="CM58" s="1602"/>
      <c r="CN58" s="1602"/>
      <c r="CO58" s="1602"/>
      <c r="CP58" s="1602"/>
      <c r="CQ58" s="1602"/>
      <c r="CR58" s="1602"/>
      <c r="CS58" s="1602"/>
      <c r="CT58" s="1602"/>
      <c r="CU58" s="1602"/>
      <c r="CV58" s="1602"/>
      <c r="CW58" s="1602"/>
      <c r="CX58" s="1602"/>
      <c r="CY58" s="1602"/>
      <c r="CZ58" s="1602"/>
      <c r="DA58" s="1602"/>
      <c r="DB58" s="1602"/>
      <c r="DC58" s="1602"/>
      <c r="DD58" s="1602"/>
      <c r="DE58" s="1602"/>
      <c r="DF58" s="1602"/>
      <c r="DG58" s="1602"/>
      <c r="DH58" s="1602"/>
      <c r="DI58" s="1602"/>
      <c r="DJ58" s="1602"/>
      <c r="DK58" s="1602"/>
      <c r="DL58" s="1602"/>
      <c r="DM58" s="1602"/>
      <c r="DN58" s="1602"/>
      <c r="DO58" s="1602"/>
      <c r="DP58" s="1602"/>
      <c r="DQ58" s="1602"/>
      <c r="DR58" s="1602"/>
      <c r="DS58" s="1602"/>
      <c r="DT58" s="1602"/>
      <c r="DU58" s="1602"/>
      <c r="DV58" s="1602"/>
      <c r="DW58" s="1602"/>
      <c r="DX58" s="1602"/>
      <c r="DY58" s="1602"/>
      <c r="DZ58" s="1602"/>
      <c r="EA58" s="1602"/>
      <c r="EB58" s="1602"/>
      <c r="EC58" s="1602"/>
      <c r="ED58" s="1602"/>
      <c r="EE58" s="1602"/>
      <c r="EF58" s="1602"/>
      <c r="EG58" s="1602"/>
      <c r="EH58" s="1602"/>
      <c r="EI58" s="1602"/>
      <c r="EJ58" s="1602"/>
      <c r="EK58" s="1602"/>
      <c r="EL58" s="1602"/>
      <c r="EM58" s="1602"/>
      <c r="EN58" s="1602"/>
      <c r="EO58" s="1602"/>
      <c r="EP58" s="1602"/>
      <c r="EQ58" s="1602"/>
      <c r="ER58" s="1602"/>
      <c r="ES58" s="1602"/>
      <c r="ET58" s="1602"/>
      <c r="EU58" s="1602"/>
      <c r="EV58" s="1602"/>
      <c r="EW58" s="1602"/>
      <c r="EX58" s="1602"/>
      <c r="EY58" s="1602"/>
      <c r="EZ58" s="1602"/>
      <c r="FA58" s="1602"/>
      <c r="FB58" s="1602"/>
      <c r="FC58" s="1602"/>
      <c r="FD58" s="1602"/>
      <c r="FE58" s="1602"/>
      <c r="FF58" s="1602"/>
      <c r="FG58" s="1602"/>
      <c r="FH58" s="1602"/>
      <c r="FI58" s="1602"/>
      <c r="FJ58" s="1602"/>
      <c r="FK58" s="1602"/>
      <c r="FL58" s="1602"/>
      <c r="FM58" s="1602"/>
      <c r="FN58" s="1602"/>
      <c r="FO58" s="1602"/>
      <c r="FP58" s="1602"/>
      <c r="FQ58" s="1602"/>
      <c r="FR58" s="1602"/>
      <c r="FS58" s="1602"/>
      <c r="FT58" s="1602"/>
      <c r="FU58" s="1602"/>
      <c r="FV58" s="1602"/>
      <c r="FW58" s="1602"/>
      <c r="FX58" s="1602"/>
      <c r="FY58" s="1602"/>
      <c r="FZ58" s="1602"/>
      <c r="GA58" s="1602"/>
      <c r="GB58" s="1602"/>
      <c r="GC58" s="1602"/>
      <c r="GD58" s="1602"/>
      <c r="GE58" s="1602"/>
      <c r="GF58" s="1602"/>
      <c r="GG58" s="1602"/>
      <c r="GH58" s="1602"/>
      <c r="GI58" s="1602"/>
      <c r="GJ58" s="1602"/>
      <c r="GK58" s="1602"/>
      <c r="GL58" s="1602"/>
      <c r="GM58" s="1602"/>
      <c r="GN58" s="1602"/>
      <c r="GO58" s="1602"/>
      <c r="GP58" s="1602"/>
      <c r="GQ58" s="1602"/>
      <c r="GR58" s="1602"/>
      <c r="GS58" s="1602"/>
      <c r="GT58" s="1602"/>
      <c r="GU58" s="1602"/>
      <c r="GV58" s="1602"/>
      <c r="GW58" s="1602"/>
      <c r="GX58" s="1602"/>
      <c r="GY58" s="1602"/>
      <c r="GZ58" s="1602"/>
      <c r="HA58" s="1602"/>
      <c r="HB58" s="1602"/>
      <c r="HC58" s="1602"/>
      <c r="HD58" s="1602"/>
      <c r="HE58" s="1602"/>
      <c r="HF58" s="1602"/>
      <c r="HG58" s="1602"/>
      <c r="HH58" s="1602"/>
      <c r="HI58" s="1602"/>
      <c r="HJ58" s="1602"/>
      <c r="HK58" s="1602"/>
      <c r="HL58" s="1602"/>
      <c r="HM58" s="1602"/>
      <c r="HN58" s="1602"/>
      <c r="HO58" s="1602"/>
      <c r="HP58" s="1602"/>
      <c r="HQ58" s="1602"/>
      <c r="HR58" s="1602"/>
      <c r="HS58" s="1602"/>
    </row>
    <row r="59" spans="1:227" s="1530" customFormat="1" ht="19.5" customHeight="1" x14ac:dyDescent="0.25">
      <c r="A59" s="1564" t="s">
        <v>1134</v>
      </c>
      <c r="B59" s="1564" t="s">
        <v>1218</v>
      </c>
      <c r="C59" s="1919" t="s">
        <v>1219</v>
      </c>
      <c r="D59" s="1683" t="s">
        <v>1220</v>
      </c>
      <c r="E59" s="1684"/>
      <c r="F59" s="1685">
        <v>6.3E-2</v>
      </c>
      <c r="G59" s="1607"/>
      <c r="H59" s="1686" t="s">
        <v>1138</v>
      </c>
      <c r="I59" s="1607"/>
      <c r="J59" s="1607"/>
      <c r="K59" s="1608">
        <f t="shared" ref="K59:K69" si="22">IF(ISNUMBER(F59),F59,0)+IF(ISNUMBER(G59),G59,0)+IF(ISNUMBER(H59),H59,0)</f>
        <v>6.3E-2</v>
      </c>
      <c r="L59" s="1609">
        <f t="shared" ref="L59:L69" si="23">IF(IF(ISNUMBER(K59),K59,0)&gt;0,IF(ISNUMBER(F59),F59,0)/K59*100,"")</f>
        <v>100</v>
      </c>
      <c r="M59" s="1610">
        <f t="shared" ref="M59:M69" si="24">IF(IF(ISNUMBER(K59),K59,0)&gt;0,(IF(ISNUMBER(G59),G59,0)+IF(ISNUMBER(H59),H59,0))/K59*100,"")</f>
        <v>0</v>
      </c>
      <c r="N59" s="1611">
        <f t="shared" si="0"/>
        <v>2</v>
      </c>
      <c r="O59" s="1615"/>
      <c r="P59" s="1613">
        <f t="shared" ref="P59:P69" si="25">AQ59</f>
        <v>0.156</v>
      </c>
      <c r="Q59" s="1652" t="s">
        <v>42</v>
      </c>
      <c r="R59" s="1615"/>
      <c r="S59" s="1616"/>
      <c r="T59" s="1617"/>
      <c r="U59" s="1618"/>
      <c r="V59" s="1615"/>
      <c r="W59" s="1615"/>
      <c r="X59" s="1615"/>
      <c r="Y59" s="1615"/>
      <c r="Z59" s="1619">
        <v>4279</v>
      </c>
      <c r="AA59" s="1620">
        <f t="shared" ref="AA59:AA69" si="26">AR59/Z59*1000000000/365</f>
        <v>128.05449999519797</v>
      </c>
      <c r="AB59" s="1621"/>
      <c r="AC59" s="1622"/>
      <c r="AD59" s="1622"/>
      <c r="AE59" s="1622"/>
      <c r="AF59" s="1622"/>
      <c r="AG59" s="1623"/>
      <c r="AH59" s="1624"/>
      <c r="AI59" s="1625">
        <v>4774</v>
      </c>
      <c r="AJ59" s="1625">
        <v>5187</v>
      </c>
      <c r="AK59" s="1625">
        <v>5659</v>
      </c>
      <c r="AL59" s="1626"/>
      <c r="AM59" s="1643"/>
      <c r="AN59" s="1629"/>
      <c r="AO59" s="1629"/>
      <c r="AP59" s="1630"/>
      <c r="AQ59" s="1631">
        <v>0.156</v>
      </c>
      <c r="AR59" s="1629">
        <v>0.2</v>
      </c>
      <c r="AS59" s="1629">
        <v>0.23100000000000001</v>
      </c>
      <c r="AT59" s="1629">
        <v>0.252</v>
      </c>
      <c r="AU59" s="1629"/>
      <c r="AV59" s="1632"/>
      <c r="AW59" s="1633">
        <f t="shared" ref="AW59:AW69" si="27">K59-AT59</f>
        <v>-0.189</v>
      </c>
      <c r="AX59" s="1634"/>
      <c r="AY59" s="1920"/>
      <c r="AZ59" s="1646"/>
      <c r="BA59" s="1646"/>
      <c r="BB59" s="1646"/>
      <c r="BC59" s="1530" t="s">
        <v>1430</v>
      </c>
    </row>
    <row r="60" spans="1:227" s="1530" customFormat="1" ht="19.5" customHeight="1" x14ac:dyDescent="0.25">
      <c r="A60" s="1564" t="s">
        <v>1134</v>
      </c>
      <c r="B60" s="1564" t="s">
        <v>1218</v>
      </c>
      <c r="C60" s="1919" t="s">
        <v>1219</v>
      </c>
      <c r="D60" s="1683" t="s">
        <v>1221</v>
      </c>
      <c r="E60" s="1684"/>
      <c r="F60" s="1685">
        <v>0.221</v>
      </c>
      <c r="G60" s="1607"/>
      <c r="H60" s="1686" t="s">
        <v>1138</v>
      </c>
      <c r="I60" s="1607"/>
      <c r="J60" s="1607"/>
      <c r="K60" s="1608">
        <f t="shared" si="22"/>
        <v>0.221</v>
      </c>
      <c r="L60" s="1609">
        <f t="shared" si="23"/>
        <v>100</v>
      </c>
      <c r="M60" s="1610">
        <f t="shared" si="24"/>
        <v>0</v>
      </c>
      <c r="N60" s="1611">
        <f t="shared" si="0"/>
        <v>2</v>
      </c>
      <c r="O60" s="1615"/>
      <c r="P60" s="1613">
        <f t="shared" si="25"/>
        <v>0.45300000000000001</v>
      </c>
      <c r="Q60" s="1652" t="s">
        <v>42</v>
      </c>
      <c r="R60" s="1615"/>
      <c r="S60" s="1616"/>
      <c r="T60" s="1617"/>
      <c r="U60" s="1618"/>
      <c r="V60" s="1615"/>
      <c r="W60" s="1615"/>
      <c r="X60" s="1615"/>
      <c r="Y60" s="1615"/>
      <c r="Z60" s="1619">
        <v>8379</v>
      </c>
      <c r="AA60" s="1620">
        <f t="shared" si="26"/>
        <v>181.79826604999124</v>
      </c>
      <c r="AB60" s="1621"/>
      <c r="AC60" s="1622"/>
      <c r="AD60" s="1622"/>
      <c r="AE60" s="1622"/>
      <c r="AF60" s="1622"/>
      <c r="AG60" s="1623"/>
      <c r="AH60" s="1624"/>
      <c r="AI60" s="1625">
        <v>9348</v>
      </c>
      <c r="AJ60" s="1625">
        <v>10152</v>
      </c>
      <c r="AK60" s="1625">
        <v>11071</v>
      </c>
      <c r="AL60" s="1626"/>
      <c r="AM60" s="1643"/>
      <c r="AN60" s="1629"/>
      <c r="AO60" s="1629"/>
      <c r="AP60" s="1630"/>
      <c r="AQ60" s="1631">
        <v>0.45300000000000001</v>
      </c>
      <c r="AR60" s="1629">
        <v>0.55600000000000005</v>
      </c>
      <c r="AS60" s="1629">
        <v>0.63100000000000001</v>
      </c>
      <c r="AT60" s="1629">
        <v>0.68799999999999994</v>
      </c>
      <c r="AU60" s="1629"/>
      <c r="AV60" s="1632"/>
      <c r="AW60" s="1633">
        <f t="shared" si="27"/>
        <v>-0.46699999999999997</v>
      </c>
      <c r="AX60" s="1634"/>
      <c r="AY60" s="1921"/>
      <c r="AZ60" s="1922"/>
      <c r="BA60" s="1922"/>
      <c r="BB60" s="1922"/>
      <c r="BC60" s="1530" t="s">
        <v>1430</v>
      </c>
    </row>
    <row r="61" spans="1:227" s="1530" customFormat="1" ht="19.5" customHeight="1" x14ac:dyDescent="0.25">
      <c r="A61" s="1564" t="s">
        <v>1134</v>
      </c>
      <c r="B61" s="1564" t="s">
        <v>1218</v>
      </c>
      <c r="C61" s="1682" t="s">
        <v>1219</v>
      </c>
      <c r="D61" s="1683" t="s">
        <v>1222</v>
      </c>
      <c r="E61" s="1684"/>
      <c r="F61" s="1685">
        <v>0.72</v>
      </c>
      <c r="G61" s="1607"/>
      <c r="H61" s="1686" t="s">
        <v>1138</v>
      </c>
      <c r="I61" s="1607"/>
      <c r="J61" s="1607"/>
      <c r="K61" s="1608">
        <f t="shared" si="22"/>
        <v>0.72</v>
      </c>
      <c r="L61" s="1609">
        <f t="shared" si="23"/>
        <v>100</v>
      </c>
      <c r="M61" s="1610">
        <f t="shared" si="24"/>
        <v>0</v>
      </c>
      <c r="N61" s="1611">
        <f t="shared" si="0"/>
        <v>2</v>
      </c>
      <c r="O61" s="1615"/>
      <c r="P61" s="1613">
        <f t="shared" si="25"/>
        <v>1.837</v>
      </c>
      <c r="Q61" s="1652" t="s">
        <v>42</v>
      </c>
      <c r="R61" s="1615"/>
      <c r="S61" s="1616"/>
      <c r="T61" s="1617"/>
      <c r="U61" s="1618"/>
      <c r="V61" s="1615"/>
      <c r="W61" s="1615"/>
      <c r="X61" s="1615"/>
      <c r="Y61" s="1615"/>
      <c r="Z61" s="1619">
        <v>29411</v>
      </c>
      <c r="AA61" s="1620">
        <f t="shared" si="26"/>
        <v>188.63504149738029</v>
      </c>
      <c r="AB61" s="1621"/>
      <c r="AC61" s="1622"/>
      <c r="AD61" s="1622"/>
      <c r="AE61" s="1622"/>
      <c r="AF61" s="1622"/>
      <c r="AG61" s="1623"/>
      <c r="AH61" s="1923"/>
      <c r="AI61" s="1628">
        <v>30059</v>
      </c>
      <c r="AJ61" s="1628">
        <v>30494</v>
      </c>
      <c r="AK61" s="1628">
        <v>31081</v>
      </c>
      <c r="AL61" s="1924"/>
      <c r="AM61" s="1643"/>
      <c r="AN61" s="1629"/>
      <c r="AO61" s="1629"/>
      <c r="AP61" s="1630"/>
      <c r="AQ61" s="1631">
        <v>1.837</v>
      </c>
      <c r="AR61" s="1629">
        <v>2.0249999999999999</v>
      </c>
      <c r="AS61" s="1629">
        <v>2.1259999999999999</v>
      </c>
      <c r="AT61" s="1629">
        <v>2.153</v>
      </c>
      <c r="AU61" s="1629"/>
      <c r="AV61" s="1632"/>
      <c r="AW61" s="1633">
        <f t="shared" si="27"/>
        <v>-1.4330000000000001</v>
      </c>
      <c r="AX61" s="1634"/>
      <c r="AY61" s="1925"/>
      <c r="AZ61" s="1926"/>
      <c r="BA61" s="1926"/>
      <c r="BB61" s="1926"/>
      <c r="BC61" s="1530" t="s">
        <v>1430</v>
      </c>
    </row>
    <row r="62" spans="1:227" s="1530" customFormat="1" ht="19.5" customHeight="1" x14ac:dyDescent="0.25">
      <c r="A62" s="1564" t="s">
        <v>1134</v>
      </c>
      <c r="B62" s="1564" t="s">
        <v>1218</v>
      </c>
      <c r="C62" s="1682" t="s">
        <v>1219</v>
      </c>
      <c r="D62" s="1683" t="s">
        <v>1223</v>
      </c>
      <c r="E62" s="1684"/>
      <c r="F62" s="1685">
        <v>1</v>
      </c>
      <c r="G62" s="1607"/>
      <c r="H62" s="1686" t="s">
        <v>1138</v>
      </c>
      <c r="I62" s="1607"/>
      <c r="J62" s="1607"/>
      <c r="K62" s="1608">
        <f t="shared" si="22"/>
        <v>1</v>
      </c>
      <c r="L62" s="1609">
        <f t="shared" si="23"/>
        <v>100</v>
      </c>
      <c r="M62" s="1610">
        <f t="shared" si="24"/>
        <v>0</v>
      </c>
      <c r="N62" s="1611">
        <f t="shared" si="0"/>
        <v>2</v>
      </c>
      <c r="O62" s="1615"/>
      <c r="P62" s="1613">
        <f t="shared" si="25"/>
        <v>1.1819999999999999</v>
      </c>
      <c r="Q62" s="1652" t="s">
        <v>42</v>
      </c>
      <c r="R62" s="1615"/>
      <c r="S62" s="1616"/>
      <c r="T62" s="1617"/>
      <c r="U62" s="1618"/>
      <c r="V62" s="1615"/>
      <c r="W62" s="1615"/>
      <c r="X62" s="1615"/>
      <c r="Y62" s="1615"/>
      <c r="Z62" s="1619">
        <v>28105</v>
      </c>
      <c r="AA62" s="1620">
        <f t="shared" si="26"/>
        <v>145.24788403564909</v>
      </c>
      <c r="AB62" s="1621"/>
      <c r="AC62" s="1622"/>
      <c r="AD62" s="1622"/>
      <c r="AE62" s="1622"/>
      <c r="AF62" s="1622"/>
      <c r="AG62" s="1623"/>
      <c r="AH62" s="1923"/>
      <c r="AI62" s="1628">
        <v>31358</v>
      </c>
      <c r="AJ62" s="1628">
        <v>34054</v>
      </c>
      <c r="AK62" s="1628">
        <v>37129</v>
      </c>
      <c r="AL62" s="1924"/>
      <c r="AM62" s="1643"/>
      <c r="AN62" s="1629"/>
      <c r="AO62" s="1629"/>
      <c r="AP62" s="1630"/>
      <c r="AQ62" s="1631">
        <v>1.1819999999999999</v>
      </c>
      <c r="AR62" s="1629">
        <v>1.49</v>
      </c>
      <c r="AS62" s="1629">
        <v>1.71</v>
      </c>
      <c r="AT62" s="1629">
        <v>1.865</v>
      </c>
      <c r="AU62" s="1629"/>
      <c r="AV62" s="1632"/>
      <c r="AW62" s="1633">
        <f t="shared" si="27"/>
        <v>-0.86499999999999999</v>
      </c>
      <c r="AX62" s="1634"/>
      <c r="AY62" s="1921"/>
      <c r="AZ62" s="1922"/>
      <c r="BA62" s="1922"/>
      <c r="BB62" s="1922"/>
      <c r="BC62" s="1530" t="s">
        <v>1430</v>
      </c>
    </row>
    <row r="63" spans="1:227" s="1530" customFormat="1" ht="19.5" customHeight="1" x14ac:dyDescent="0.25">
      <c r="A63" s="1564" t="s">
        <v>1134</v>
      </c>
      <c r="B63" s="1564" t="s">
        <v>1218</v>
      </c>
      <c r="C63" s="1682" t="s">
        <v>1219</v>
      </c>
      <c r="D63" s="1683" t="s">
        <v>1224</v>
      </c>
      <c r="E63" s="1684"/>
      <c r="F63" s="1685">
        <v>0.55200000000000005</v>
      </c>
      <c r="G63" s="1607"/>
      <c r="H63" s="1686" t="s">
        <v>1138</v>
      </c>
      <c r="I63" s="1607"/>
      <c r="J63" s="1607"/>
      <c r="K63" s="1608">
        <f t="shared" si="22"/>
        <v>0.55200000000000005</v>
      </c>
      <c r="L63" s="1609">
        <f t="shared" si="23"/>
        <v>100</v>
      </c>
      <c r="M63" s="1610">
        <f t="shared" si="24"/>
        <v>0</v>
      </c>
      <c r="N63" s="1611">
        <f t="shared" si="0"/>
        <v>2</v>
      </c>
      <c r="O63" s="1615"/>
      <c r="P63" s="1613">
        <f t="shared" si="25"/>
        <v>0.94199999999999995</v>
      </c>
      <c r="Q63" s="1652" t="s">
        <v>42</v>
      </c>
      <c r="R63" s="1615"/>
      <c r="S63" s="1616"/>
      <c r="T63" s="1617"/>
      <c r="U63" s="1618"/>
      <c r="V63" s="1615"/>
      <c r="W63" s="1615"/>
      <c r="X63" s="1615"/>
      <c r="Y63" s="1615"/>
      <c r="Z63" s="1619">
        <v>24979</v>
      </c>
      <c r="AA63" s="1620">
        <f t="shared" si="26"/>
        <v>106.6101004295663</v>
      </c>
      <c r="AB63" s="1621"/>
      <c r="AC63" s="1622"/>
      <c r="AD63" s="1622"/>
      <c r="AE63" s="1622"/>
      <c r="AF63" s="1622"/>
      <c r="AG63" s="1623"/>
      <c r="AH63" s="1624"/>
      <c r="AI63" s="1625">
        <v>21971</v>
      </c>
      <c r="AJ63" s="1625">
        <v>19487</v>
      </c>
      <c r="AK63" s="1625">
        <v>17377</v>
      </c>
      <c r="AL63" s="1626"/>
      <c r="AM63" s="1643"/>
      <c r="AN63" s="1629"/>
      <c r="AO63" s="1629"/>
      <c r="AP63" s="1630"/>
      <c r="AQ63" s="1631">
        <v>0.94199999999999995</v>
      </c>
      <c r="AR63" s="1629">
        <v>0.97199999999999998</v>
      </c>
      <c r="AS63" s="1629">
        <v>0.93700000000000006</v>
      </c>
      <c r="AT63" s="1629">
        <v>0.85299999999999998</v>
      </c>
      <c r="AU63" s="1629"/>
      <c r="AV63" s="1632"/>
      <c r="AW63" s="1633">
        <f t="shared" si="27"/>
        <v>-0.30099999999999993</v>
      </c>
      <c r="AX63" s="1634"/>
      <c r="AY63" s="1925"/>
      <c r="AZ63" s="1926"/>
      <c r="BA63" s="1926"/>
      <c r="BB63" s="1926"/>
      <c r="BC63" s="1530" t="s">
        <v>1430</v>
      </c>
    </row>
    <row r="64" spans="1:227" s="1530" customFormat="1" ht="19.5" customHeight="1" x14ac:dyDescent="0.25">
      <c r="A64" s="1564" t="s">
        <v>1134</v>
      </c>
      <c r="B64" s="1564" t="s">
        <v>1218</v>
      </c>
      <c r="C64" s="1682" t="s">
        <v>1219</v>
      </c>
      <c r="D64" s="1683" t="s">
        <v>1225</v>
      </c>
      <c r="E64" s="1684"/>
      <c r="F64" s="1685">
        <v>0.45600000000000002</v>
      </c>
      <c r="G64" s="1607"/>
      <c r="H64" s="1686" t="s">
        <v>1138</v>
      </c>
      <c r="I64" s="1607"/>
      <c r="J64" s="1607"/>
      <c r="K64" s="1608">
        <f t="shared" si="22"/>
        <v>0.45600000000000002</v>
      </c>
      <c r="L64" s="1609">
        <f t="shared" si="23"/>
        <v>100</v>
      </c>
      <c r="M64" s="1610">
        <f t="shared" si="24"/>
        <v>0</v>
      </c>
      <c r="N64" s="1611">
        <f t="shared" si="0"/>
        <v>5</v>
      </c>
      <c r="O64" s="1615"/>
      <c r="P64" s="1613">
        <f t="shared" si="25"/>
        <v>0.34200000000000003</v>
      </c>
      <c r="Q64" s="1652" t="s">
        <v>42</v>
      </c>
      <c r="R64" s="1615"/>
      <c r="S64" s="1616"/>
      <c r="T64" s="1617"/>
      <c r="U64" s="1618"/>
      <c r="V64" s="1615"/>
      <c r="W64" s="1615"/>
      <c r="X64" s="1615"/>
      <c r="Y64" s="1615"/>
      <c r="Z64" s="1619">
        <v>7603</v>
      </c>
      <c r="AA64" s="1620">
        <f t="shared" si="26"/>
        <v>132.60807287678441</v>
      </c>
      <c r="AB64" s="1621"/>
      <c r="AC64" s="1622"/>
      <c r="AD64" s="1622"/>
      <c r="AE64" s="1622"/>
      <c r="AF64" s="1622"/>
      <c r="AG64" s="1623"/>
      <c r="AH64" s="1624"/>
      <c r="AI64" s="1625">
        <v>7309</v>
      </c>
      <c r="AJ64" s="1625">
        <v>7069</v>
      </c>
      <c r="AK64" s="1625">
        <v>6875</v>
      </c>
      <c r="AL64" s="1626"/>
      <c r="AM64" s="1643"/>
      <c r="AN64" s="1629"/>
      <c r="AO64" s="1629"/>
      <c r="AP64" s="1630"/>
      <c r="AQ64" s="1631">
        <v>0.34200000000000003</v>
      </c>
      <c r="AR64" s="1629">
        <v>0.36799999999999999</v>
      </c>
      <c r="AS64" s="1629">
        <v>0.375</v>
      </c>
      <c r="AT64" s="1629">
        <v>0.36499999999999999</v>
      </c>
      <c r="AU64" s="1629"/>
      <c r="AV64" s="1632"/>
      <c r="AW64" s="1633">
        <f t="shared" si="27"/>
        <v>9.1000000000000025E-2</v>
      </c>
      <c r="AX64" s="1634"/>
      <c r="AY64" s="1920"/>
      <c r="AZ64" s="1646"/>
      <c r="BA64" s="1646"/>
      <c r="BB64" s="1646"/>
      <c r="BC64" s="1530" t="s">
        <v>1430</v>
      </c>
    </row>
    <row r="65" spans="1:227" s="1530" customFormat="1" ht="19.5" customHeight="1" x14ac:dyDescent="0.25">
      <c r="A65" s="1564" t="s">
        <v>1134</v>
      </c>
      <c r="B65" s="1564" t="s">
        <v>1218</v>
      </c>
      <c r="C65" s="1682" t="s">
        <v>1219</v>
      </c>
      <c r="D65" s="1683" t="s">
        <v>1226</v>
      </c>
      <c r="E65" s="1684"/>
      <c r="F65" s="1685">
        <v>0.376</v>
      </c>
      <c r="G65" s="1607"/>
      <c r="H65" s="1686" t="s">
        <v>1138</v>
      </c>
      <c r="I65" s="1607"/>
      <c r="J65" s="1607"/>
      <c r="K65" s="1608">
        <f t="shared" si="22"/>
        <v>0.376</v>
      </c>
      <c r="L65" s="1609">
        <f t="shared" si="23"/>
        <v>100</v>
      </c>
      <c r="M65" s="1610">
        <f t="shared" si="24"/>
        <v>0</v>
      </c>
      <c r="N65" s="1611">
        <f t="shared" si="0"/>
        <v>2</v>
      </c>
      <c r="O65" s="1615"/>
      <c r="P65" s="1613">
        <f t="shared" si="25"/>
        <v>0.6</v>
      </c>
      <c r="Q65" s="1652" t="s">
        <v>42</v>
      </c>
      <c r="R65" s="1615"/>
      <c r="S65" s="1616"/>
      <c r="T65" s="1617"/>
      <c r="U65" s="1618"/>
      <c r="V65" s="1615"/>
      <c r="W65" s="1615"/>
      <c r="X65" s="1615"/>
      <c r="Y65" s="1615"/>
      <c r="Z65" s="1619">
        <v>12713</v>
      </c>
      <c r="AA65" s="1620">
        <f t="shared" si="26"/>
        <v>152.57815050713916</v>
      </c>
      <c r="AB65" s="1621"/>
      <c r="AC65" s="1622"/>
      <c r="AD65" s="1622"/>
      <c r="AE65" s="1622"/>
      <c r="AF65" s="1622"/>
      <c r="AG65" s="1623"/>
      <c r="AH65" s="1624"/>
      <c r="AI65" s="1625">
        <v>13441</v>
      </c>
      <c r="AJ65" s="1625">
        <v>13996</v>
      </c>
      <c r="AK65" s="1625">
        <v>14640</v>
      </c>
      <c r="AL65" s="1626"/>
      <c r="AM65" s="1643"/>
      <c r="AN65" s="1629"/>
      <c r="AO65" s="1629"/>
      <c r="AP65" s="1630"/>
      <c r="AQ65" s="1631">
        <v>0.6</v>
      </c>
      <c r="AR65" s="1629">
        <v>0.70799999999999996</v>
      </c>
      <c r="AS65" s="1629">
        <v>1.3480000000000001</v>
      </c>
      <c r="AT65" s="1629">
        <v>0.81</v>
      </c>
      <c r="AU65" s="1629"/>
      <c r="AV65" s="1632"/>
      <c r="AW65" s="1633">
        <f t="shared" si="27"/>
        <v>-0.43400000000000005</v>
      </c>
      <c r="AX65" s="1634"/>
      <c r="AY65" s="1920"/>
      <c r="AZ65" s="1646"/>
      <c r="BA65" s="1646"/>
      <c r="BB65" s="1646"/>
      <c r="BC65" s="1530" t="s">
        <v>1430</v>
      </c>
    </row>
    <row r="66" spans="1:227" s="1530" customFormat="1" ht="19.5" customHeight="1" x14ac:dyDescent="0.25">
      <c r="A66" s="1564" t="s">
        <v>1134</v>
      </c>
      <c r="B66" s="1564" t="s">
        <v>1218</v>
      </c>
      <c r="C66" s="1682" t="s">
        <v>1219</v>
      </c>
      <c r="D66" s="1927" t="s">
        <v>1227</v>
      </c>
      <c r="E66" s="1928"/>
      <c r="F66" s="1929">
        <v>0.74399999999999999</v>
      </c>
      <c r="G66" s="1607"/>
      <c r="H66" s="1930" t="s">
        <v>1138</v>
      </c>
      <c r="I66" s="1607"/>
      <c r="J66" s="1607"/>
      <c r="K66" s="1608">
        <f t="shared" si="22"/>
        <v>0.74399999999999999</v>
      </c>
      <c r="L66" s="1609">
        <f t="shared" si="23"/>
        <v>100</v>
      </c>
      <c r="M66" s="1610">
        <f t="shared" si="24"/>
        <v>0</v>
      </c>
      <c r="N66" s="1611">
        <f t="shared" si="0"/>
        <v>2</v>
      </c>
      <c r="O66" s="1615"/>
      <c r="P66" s="1613">
        <f t="shared" si="25"/>
        <v>1.0620000000000001</v>
      </c>
      <c r="Q66" s="1652" t="s">
        <v>42</v>
      </c>
      <c r="R66" s="1615"/>
      <c r="S66" s="1616"/>
      <c r="T66" s="1617"/>
      <c r="U66" s="1618"/>
      <c r="V66" s="1615"/>
      <c r="W66" s="1615"/>
      <c r="X66" s="1615"/>
      <c r="Y66" s="1615"/>
      <c r="Z66" s="1619">
        <v>18205</v>
      </c>
      <c r="AA66" s="1620">
        <f t="shared" si="26"/>
        <v>184.20349670608331</v>
      </c>
      <c r="AB66" s="1621"/>
      <c r="AC66" s="1622"/>
      <c r="AD66" s="1622"/>
      <c r="AE66" s="1622"/>
      <c r="AF66" s="1622"/>
      <c r="AG66" s="1623"/>
      <c r="AH66" s="1624"/>
      <c r="AI66" s="1625">
        <v>20173</v>
      </c>
      <c r="AJ66" s="1625">
        <v>21781</v>
      </c>
      <c r="AK66" s="1625">
        <v>23603</v>
      </c>
      <c r="AL66" s="1626">
        <v>25578</v>
      </c>
      <c r="AM66" s="1643"/>
      <c r="AN66" s="1670"/>
      <c r="AO66" s="1629"/>
      <c r="AP66" s="1671"/>
      <c r="AQ66" s="1631">
        <v>1.0620000000000001</v>
      </c>
      <c r="AR66" s="1670">
        <v>1.224</v>
      </c>
      <c r="AS66" s="1629">
        <v>1.365</v>
      </c>
      <c r="AT66" s="1629">
        <v>1.45</v>
      </c>
      <c r="AU66" s="1670">
        <v>1.5429999999999999</v>
      </c>
      <c r="AV66" s="1673"/>
      <c r="AW66" s="1674">
        <f t="shared" si="27"/>
        <v>-0.70599999999999996</v>
      </c>
      <c r="AX66" s="1675"/>
      <c r="AY66" s="1920"/>
      <c r="AZ66" s="1646"/>
      <c r="BA66" s="1646"/>
      <c r="BB66" s="1646"/>
      <c r="BC66" s="1530" t="s">
        <v>1430</v>
      </c>
    </row>
    <row r="67" spans="1:227" s="1830" customFormat="1" ht="19.5" customHeight="1" x14ac:dyDescent="0.25">
      <c r="A67" s="1564" t="s">
        <v>1134</v>
      </c>
      <c r="B67" s="1564" t="s">
        <v>1218</v>
      </c>
      <c r="C67" s="1682" t="s">
        <v>1219</v>
      </c>
      <c r="D67" s="1683" t="s">
        <v>1228</v>
      </c>
      <c r="E67" s="1684"/>
      <c r="F67" s="1685">
        <v>0.97499999999999998</v>
      </c>
      <c r="G67" s="1607"/>
      <c r="H67" s="1686" t="s">
        <v>1138</v>
      </c>
      <c r="I67" s="1607"/>
      <c r="J67" s="1607"/>
      <c r="K67" s="1608">
        <f t="shared" si="22"/>
        <v>0.97499999999999998</v>
      </c>
      <c r="L67" s="1609">
        <f t="shared" si="23"/>
        <v>100</v>
      </c>
      <c r="M67" s="1610">
        <f t="shared" si="24"/>
        <v>0</v>
      </c>
      <c r="N67" s="1611">
        <f t="shared" si="0"/>
        <v>5</v>
      </c>
      <c r="O67" s="1615"/>
      <c r="P67" s="1613">
        <f t="shared" si="25"/>
        <v>0.76400000000000001</v>
      </c>
      <c r="Q67" s="1652" t="s">
        <v>42</v>
      </c>
      <c r="R67" s="1615"/>
      <c r="S67" s="1616"/>
      <c r="T67" s="1617"/>
      <c r="U67" s="1618"/>
      <c r="V67" s="1615"/>
      <c r="W67" s="1615"/>
      <c r="X67" s="1615"/>
      <c r="Y67" s="1615"/>
      <c r="Z67" s="1619">
        <v>17501</v>
      </c>
      <c r="AA67" s="1620">
        <f t="shared" si="26"/>
        <v>137.60466133833449</v>
      </c>
      <c r="AB67" s="1621"/>
      <c r="AC67" s="1622"/>
      <c r="AD67" s="1622"/>
      <c r="AE67" s="1622"/>
      <c r="AF67" s="1622"/>
      <c r="AG67" s="1623"/>
      <c r="AH67" s="1624"/>
      <c r="AI67" s="1625">
        <v>17923</v>
      </c>
      <c r="AJ67" s="1625">
        <v>18210</v>
      </c>
      <c r="AK67" s="1625">
        <v>18586</v>
      </c>
      <c r="AL67" s="1626"/>
      <c r="AM67" s="1643"/>
      <c r="AN67" s="1629"/>
      <c r="AO67" s="1629"/>
      <c r="AP67" s="1630"/>
      <c r="AQ67" s="1631">
        <v>0.76400000000000001</v>
      </c>
      <c r="AR67" s="1629">
        <v>0.879</v>
      </c>
      <c r="AS67" s="1629">
        <v>0.94299999999999995</v>
      </c>
      <c r="AT67" s="1629">
        <v>0.96299999999999997</v>
      </c>
      <c r="AU67" s="1629"/>
      <c r="AV67" s="1632"/>
      <c r="AW67" s="1633">
        <f t="shared" si="27"/>
        <v>1.2000000000000011E-2</v>
      </c>
      <c r="AX67" s="1634"/>
      <c r="AY67" s="1921"/>
      <c r="AZ67" s="1922"/>
      <c r="BA67" s="1922"/>
      <c r="BB67" s="1922"/>
      <c r="BC67" s="1530" t="s">
        <v>1430</v>
      </c>
      <c r="BD67" s="1530"/>
      <c r="BE67" s="1530"/>
      <c r="BF67" s="1530"/>
      <c r="BG67" s="1530"/>
      <c r="BH67" s="1530"/>
      <c r="BI67" s="1530"/>
      <c r="BJ67" s="1530"/>
      <c r="BK67" s="1530"/>
      <c r="BL67" s="1530"/>
      <c r="BM67" s="1530"/>
      <c r="BN67" s="1530"/>
      <c r="BO67" s="1530"/>
      <c r="BP67" s="1530"/>
      <c r="BQ67" s="1530"/>
      <c r="BR67" s="1530"/>
      <c r="BS67" s="1530"/>
      <c r="BT67" s="1530"/>
      <c r="BU67" s="1530"/>
      <c r="BV67" s="1530"/>
      <c r="BW67" s="1530"/>
      <c r="BX67" s="1530"/>
      <c r="BY67" s="1530"/>
      <c r="BZ67" s="1530"/>
      <c r="CA67" s="1530"/>
      <c r="CB67" s="1530"/>
      <c r="CC67" s="1530"/>
      <c r="CD67" s="1530"/>
      <c r="CE67" s="1530"/>
      <c r="CF67" s="1530"/>
      <c r="CG67" s="1530"/>
      <c r="CH67" s="1530"/>
      <c r="CI67" s="1530"/>
      <c r="CJ67" s="1530"/>
      <c r="CK67" s="1530"/>
      <c r="CL67" s="1530"/>
      <c r="CM67" s="1530"/>
      <c r="CN67" s="1530"/>
      <c r="CO67" s="1530"/>
      <c r="CP67" s="1530"/>
      <c r="CQ67" s="1530"/>
      <c r="CR67" s="1530"/>
      <c r="CS67" s="1530"/>
      <c r="CT67" s="1530"/>
      <c r="CU67" s="1530"/>
      <c r="CV67" s="1530"/>
      <c r="CW67" s="1530"/>
      <c r="CX67" s="1530"/>
      <c r="CY67" s="1530"/>
      <c r="CZ67" s="1530"/>
      <c r="DA67" s="1530"/>
      <c r="DB67" s="1530"/>
      <c r="DC67" s="1530"/>
      <c r="DD67" s="1530"/>
      <c r="DE67" s="1530"/>
      <c r="DF67" s="1530"/>
      <c r="DG67" s="1530"/>
      <c r="DH67" s="1530"/>
      <c r="DI67" s="1530"/>
      <c r="DJ67" s="1530"/>
      <c r="DK67" s="1530"/>
      <c r="DL67" s="1530"/>
      <c r="DM67" s="1530"/>
      <c r="DN67" s="1530"/>
      <c r="DO67" s="1530"/>
      <c r="DP67" s="1530"/>
      <c r="DQ67" s="1530"/>
      <c r="DR67" s="1530"/>
      <c r="DS67" s="1530"/>
      <c r="DT67" s="1530"/>
      <c r="DU67" s="1530"/>
      <c r="DV67" s="1530"/>
      <c r="DW67" s="1530"/>
      <c r="DX67" s="1530"/>
      <c r="DY67" s="1530"/>
      <c r="DZ67" s="1530"/>
      <c r="EA67" s="1530"/>
      <c r="EB67" s="1530"/>
      <c r="EC67" s="1530"/>
      <c r="ED67" s="1530"/>
      <c r="EE67" s="1530"/>
      <c r="EF67" s="1530"/>
      <c r="EG67" s="1530"/>
      <c r="EH67" s="1530"/>
      <c r="EI67" s="1530"/>
      <c r="EJ67" s="1530"/>
      <c r="EK67" s="1530"/>
      <c r="EL67" s="1530"/>
      <c r="EM67" s="1530"/>
      <c r="EN67" s="1530"/>
      <c r="EO67" s="1530"/>
      <c r="EP67" s="1530"/>
      <c r="EQ67" s="1530"/>
      <c r="ER67" s="1530"/>
      <c r="ES67" s="1530"/>
      <c r="ET67" s="1530"/>
      <c r="EU67" s="1530"/>
      <c r="EV67" s="1530"/>
      <c r="EW67" s="1530"/>
      <c r="EX67" s="1530"/>
      <c r="EY67" s="1530"/>
      <c r="EZ67" s="1530"/>
      <c r="FA67" s="1530"/>
      <c r="FB67" s="1530"/>
      <c r="FC67" s="1530"/>
      <c r="FD67" s="1530"/>
      <c r="FE67" s="1530"/>
      <c r="FF67" s="1530"/>
      <c r="FG67" s="1530"/>
      <c r="FH67" s="1530"/>
      <c r="FI67" s="1530"/>
      <c r="FJ67" s="1530"/>
      <c r="FK67" s="1530"/>
      <c r="FL67" s="1530"/>
      <c r="FM67" s="1530"/>
      <c r="FN67" s="1530"/>
      <c r="FO67" s="1530"/>
      <c r="FP67" s="1530"/>
      <c r="FQ67" s="1530"/>
      <c r="FR67" s="1530"/>
      <c r="FS67" s="1530"/>
      <c r="FT67" s="1530"/>
      <c r="FU67" s="1530"/>
      <c r="FV67" s="1530"/>
      <c r="FW67" s="1530"/>
      <c r="FX67" s="1530"/>
      <c r="FY67" s="1530"/>
      <c r="FZ67" s="1530"/>
      <c r="GA67" s="1530"/>
      <c r="GB67" s="1530"/>
      <c r="GC67" s="1530"/>
      <c r="GD67" s="1530"/>
      <c r="GE67" s="1530"/>
      <c r="GF67" s="1530"/>
      <c r="GG67" s="1530"/>
      <c r="GH67" s="1530"/>
      <c r="GI67" s="1530"/>
      <c r="GJ67" s="1530"/>
      <c r="GK67" s="1530"/>
      <c r="GL67" s="1530"/>
      <c r="GM67" s="1530"/>
      <c r="GN67" s="1530"/>
      <c r="GO67" s="1530"/>
      <c r="GP67" s="1530"/>
      <c r="GQ67" s="1530"/>
      <c r="GR67" s="1530"/>
      <c r="GS67" s="1530"/>
      <c r="GT67" s="1530"/>
      <c r="GU67" s="1530"/>
      <c r="GV67" s="1530"/>
      <c r="GW67" s="1530"/>
      <c r="GX67" s="1530"/>
      <c r="GY67" s="1530"/>
      <c r="GZ67" s="1530"/>
      <c r="HA67" s="1530"/>
      <c r="HB67" s="1530"/>
      <c r="HC67" s="1530"/>
      <c r="HD67" s="1530"/>
      <c r="HE67" s="1530"/>
      <c r="HF67" s="1530"/>
      <c r="HG67" s="1530"/>
      <c r="HH67" s="1530"/>
      <c r="HI67" s="1530"/>
      <c r="HJ67" s="1530"/>
      <c r="HK67" s="1530"/>
      <c r="HL67" s="1530"/>
      <c r="HM67" s="1530"/>
      <c r="HN67" s="1530"/>
      <c r="HO67" s="1530"/>
      <c r="HP67" s="1530"/>
      <c r="HQ67" s="1530"/>
      <c r="HR67" s="1530"/>
      <c r="HS67" s="1530"/>
    </row>
    <row r="68" spans="1:227" s="1530" customFormat="1" ht="19.5" customHeight="1" x14ac:dyDescent="0.25">
      <c r="A68" s="1564" t="s">
        <v>1134</v>
      </c>
      <c r="B68" s="1564" t="s">
        <v>1218</v>
      </c>
      <c r="C68" s="1682" t="s">
        <v>1219</v>
      </c>
      <c r="D68" s="1683" t="s">
        <v>1229</v>
      </c>
      <c r="E68" s="1931"/>
      <c r="F68" s="1932">
        <v>1.631</v>
      </c>
      <c r="G68" s="1702"/>
      <c r="H68" s="1933" t="s">
        <v>1138</v>
      </c>
      <c r="I68" s="1702"/>
      <c r="J68" s="1702"/>
      <c r="K68" s="1703">
        <f t="shared" si="22"/>
        <v>1.631</v>
      </c>
      <c r="L68" s="1704">
        <f t="shared" si="23"/>
        <v>100</v>
      </c>
      <c r="M68" s="1705">
        <f t="shared" si="24"/>
        <v>0</v>
      </c>
      <c r="N68" s="1611">
        <f t="shared" ref="N68:N131" si="28">IF(OR(K68="",NOT(ISNUMBER(K68))),1,IF(P68=0,1,IF(P68&gt;K68,2,IF(AT68&gt;K68,3,IF(AU68&gt;K68,4,5)))))</f>
        <v>2</v>
      </c>
      <c r="O68" s="1709"/>
      <c r="P68" s="1803">
        <f t="shared" si="25"/>
        <v>1.952</v>
      </c>
      <c r="Q68" s="1708" t="s">
        <v>42</v>
      </c>
      <c r="R68" s="1709"/>
      <c r="S68" s="1710"/>
      <c r="T68" s="1711"/>
      <c r="U68" s="1712"/>
      <c r="V68" s="1709"/>
      <c r="W68" s="1709"/>
      <c r="X68" s="1709"/>
      <c r="Y68" s="1709"/>
      <c r="Z68" s="1713">
        <v>50046</v>
      </c>
      <c r="AA68" s="1714">
        <f t="shared" si="26"/>
        <v>120.38239887796378</v>
      </c>
      <c r="AB68" s="1715"/>
      <c r="AC68" s="1716"/>
      <c r="AD68" s="1716"/>
      <c r="AE68" s="1716"/>
      <c r="AF68" s="1716"/>
      <c r="AG68" s="1717"/>
      <c r="AH68" s="1718"/>
      <c r="AI68" s="1804">
        <v>48253</v>
      </c>
      <c r="AJ68" s="1804">
        <v>46582</v>
      </c>
      <c r="AK68" s="1804">
        <v>45215</v>
      </c>
      <c r="AL68" s="1805"/>
      <c r="AM68" s="1721"/>
      <c r="AN68" s="1723"/>
      <c r="AO68" s="1723"/>
      <c r="AP68" s="1806"/>
      <c r="AQ68" s="1725">
        <v>1.952</v>
      </c>
      <c r="AR68" s="1723">
        <v>2.1989999999999998</v>
      </c>
      <c r="AS68" s="1723">
        <v>2.3029999999999999</v>
      </c>
      <c r="AT68" s="1723">
        <v>2.2799999999999998</v>
      </c>
      <c r="AU68" s="1723"/>
      <c r="AV68" s="1807"/>
      <c r="AW68" s="1808">
        <f t="shared" si="27"/>
        <v>-0.6489999999999998</v>
      </c>
      <c r="AX68" s="1809"/>
      <c r="AY68" s="1934"/>
      <c r="AZ68" s="1935"/>
      <c r="BA68" s="1935"/>
      <c r="BB68" s="1936"/>
      <c r="BC68" s="1530" t="s">
        <v>1430</v>
      </c>
    </row>
    <row r="69" spans="1:227" s="1530" customFormat="1" ht="19.5" customHeight="1" x14ac:dyDescent="0.25">
      <c r="A69" s="1564" t="s">
        <v>1134</v>
      </c>
      <c r="B69" s="1564" t="s">
        <v>1218</v>
      </c>
      <c r="C69" s="1682" t="s">
        <v>1219</v>
      </c>
      <c r="D69" s="1683" t="s">
        <v>1230</v>
      </c>
      <c r="E69" s="1684"/>
      <c r="F69" s="1937">
        <v>7.3999999999999996E-2</v>
      </c>
      <c r="G69" s="1698"/>
      <c r="H69" s="1938" t="s">
        <v>1138</v>
      </c>
      <c r="I69" s="1698"/>
      <c r="J69" s="1698"/>
      <c r="K69" s="1733">
        <f t="shared" si="22"/>
        <v>7.3999999999999996E-2</v>
      </c>
      <c r="L69" s="1734">
        <f t="shared" si="23"/>
        <v>100</v>
      </c>
      <c r="M69" s="1735">
        <f t="shared" si="24"/>
        <v>0</v>
      </c>
      <c r="N69" s="1611">
        <f t="shared" si="28"/>
        <v>2</v>
      </c>
      <c r="O69" s="1739"/>
      <c r="P69" s="1939">
        <f t="shared" si="25"/>
        <v>0.155</v>
      </c>
      <c r="Q69" s="1738" t="s">
        <v>42</v>
      </c>
      <c r="R69" s="1739"/>
      <c r="S69" s="1740"/>
      <c r="T69" s="1741"/>
      <c r="U69" s="1742"/>
      <c r="V69" s="1739"/>
      <c r="W69" s="1739"/>
      <c r="X69" s="1739"/>
      <c r="Y69" s="1739"/>
      <c r="Z69" s="1743">
        <v>4102</v>
      </c>
      <c r="AA69" s="1744">
        <f t="shared" si="26"/>
        <v>132.91211103170522</v>
      </c>
      <c r="AB69" s="1745"/>
      <c r="AC69" s="1746"/>
      <c r="AD69" s="1746"/>
      <c r="AE69" s="1746"/>
      <c r="AF69" s="1746"/>
      <c r="AG69" s="1747"/>
      <c r="AH69" s="1666"/>
      <c r="AI69" s="1940">
        <v>4487</v>
      </c>
      <c r="AJ69" s="1940">
        <v>4776</v>
      </c>
      <c r="AK69" s="1940">
        <v>5109</v>
      </c>
      <c r="AL69" s="1941"/>
      <c r="AM69" s="1669"/>
      <c r="AN69" s="1670"/>
      <c r="AO69" s="1670"/>
      <c r="AP69" s="1671"/>
      <c r="AQ69" s="1672">
        <v>0.155</v>
      </c>
      <c r="AR69" s="1670">
        <v>0.19900000000000001</v>
      </c>
      <c r="AS69" s="1670">
        <v>0.23</v>
      </c>
      <c r="AT69" s="1670">
        <v>0.251</v>
      </c>
      <c r="AU69" s="1670"/>
      <c r="AV69" s="1673"/>
      <c r="AW69" s="1674">
        <f t="shared" si="27"/>
        <v>-0.17699999999999999</v>
      </c>
      <c r="AX69" s="1675"/>
      <c r="AY69" s="1942"/>
      <c r="AZ69" s="1943"/>
      <c r="BA69" s="1943"/>
      <c r="BB69" s="1944"/>
      <c r="BC69" s="1530" t="s">
        <v>1430</v>
      </c>
    </row>
    <row r="70" spans="1:227" s="1530" customFormat="1" ht="19.5" customHeight="1" x14ac:dyDescent="0.25">
      <c r="A70" s="1564" t="s">
        <v>198</v>
      </c>
      <c r="B70" s="1564" t="s">
        <v>276</v>
      </c>
      <c r="C70" s="1748" t="s">
        <v>281</v>
      </c>
      <c r="D70" s="1749" t="s">
        <v>282</v>
      </c>
      <c r="E70" s="1750"/>
      <c r="F70" s="1751"/>
      <c r="G70" s="1752"/>
      <c r="H70" s="1752">
        <v>1.2430000000000001</v>
      </c>
      <c r="I70" s="1752"/>
      <c r="J70" s="1752"/>
      <c r="K70" s="1753">
        <f>SUM(F70:H70)</f>
        <v>1.2430000000000001</v>
      </c>
      <c r="L70" s="1754">
        <f t="shared" ref="L70:L96" si="29">IF(K70&gt;0,IF(ISNUMBER(F70),F70,0)/K70*100,"")</f>
        <v>0</v>
      </c>
      <c r="M70" s="1755">
        <f t="shared" ref="M70:M96" si="30">IF(K70&gt;0,(IF(ISNUMBER(G70),G70,0)+IF(ISNUMBER(H70),H70,0))/K70*100,"")</f>
        <v>100</v>
      </c>
      <c r="N70" s="1611">
        <f t="shared" si="28"/>
        <v>5</v>
      </c>
      <c r="O70" s="1756"/>
      <c r="P70" s="1752">
        <v>0.46400000000000002</v>
      </c>
      <c r="Q70" s="1757" t="s">
        <v>42</v>
      </c>
      <c r="R70" s="1756"/>
      <c r="S70" s="1758" t="s">
        <v>202</v>
      </c>
      <c r="T70" s="1758" t="s">
        <v>202</v>
      </c>
      <c r="U70" s="1759">
        <v>35.9</v>
      </c>
      <c r="V70" s="1756">
        <v>61.24</v>
      </c>
      <c r="W70" s="1759">
        <v>35.9</v>
      </c>
      <c r="X70" s="1756">
        <v>61.24</v>
      </c>
      <c r="Y70" s="1756">
        <v>4</v>
      </c>
      <c r="Z70" s="1760">
        <v>5833</v>
      </c>
      <c r="AA70" s="1761">
        <v>217.93808961294854</v>
      </c>
      <c r="AB70" s="1762">
        <f>O70/AA70*1000000/365*1000</f>
        <v>0</v>
      </c>
      <c r="AC70" s="1763"/>
      <c r="AD70" s="1763"/>
      <c r="AE70" s="1764"/>
      <c r="AF70" s="1763"/>
      <c r="AG70" s="1765"/>
      <c r="AH70" s="1766"/>
      <c r="AI70" s="1767"/>
      <c r="AJ70" s="1767"/>
      <c r="AK70" s="1767"/>
      <c r="AL70" s="1768"/>
      <c r="AM70" s="1769">
        <f>K70</f>
        <v>1.2430000000000001</v>
      </c>
      <c r="AN70" s="1770">
        <v>0.46400000000000002</v>
      </c>
      <c r="AO70" s="1770">
        <v>0.52300000000000002</v>
      </c>
      <c r="AP70" s="1771">
        <v>0.63700000000000001</v>
      </c>
      <c r="AQ70" s="1772">
        <v>0.77700000000000002</v>
      </c>
      <c r="AR70" s="1773">
        <f>AN70</f>
        <v>0.46400000000000002</v>
      </c>
      <c r="AS70" s="1770">
        <v>0.55400000000000005</v>
      </c>
      <c r="AT70" s="1773">
        <f>AVERAGE(AS70,AV70)</f>
        <v>0.64949999999999997</v>
      </c>
      <c r="AU70" s="1773"/>
      <c r="AV70" s="1770">
        <v>0.745</v>
      </c>
      <c r="AW70" s="1771"/>
      <c r="AX70" s="1774">
        <v>1.0009999999999999</v>
      </c>
      <c r="AY70" s="1945">
        <v>0.19900000000000001</v>
      </c>
      <c r="AZ70" s="1946"/>
      <c r="BA70" s="1947"/>
      <c r="BB70" s="1936"/>
      <c r="BC70" s="1530" t="s">
        <v>1432</v>
      </c>
      <c r="BD70" s="1602"/>
      <c r="BE70" s="1602"/>
      <c r="BF70" s="1602"/>
      <c r="BG70" s="1602"/>
      <c r="BH70" s="1602"/>
      <c r="BI70" s="1602"/>
      <c r="BJ70" s="1602"/>
      <c r="BK70" s="1602"/>
      <c r="BL70" s="1602"/>
      <c r="BM70" s="1646"/>
      <c r="BN70" s="1646"/>
      <c r="BO70" s="1646"/>
      <c r="BP70" s="1646"/>
      <c r="BQ70" s="1646"/>
      <c r="BR70" s="1646"/>
      <c r="BS70" s="1646"/>
      <c r="BT70" s="1646"/>
      <c r="BU70" s="1646"/>
      <c r="BV70" s="1646"/>
      <c r="BW70" s="1646"/>
      <c r="BX70" s="1646"/>
      <c r="BY70" s="1646"/>
      <c r="BZ70" s="1646"/>
      <c r="CA70" s="1646"/>
      <c r="CB70" s="1646"/>
      <c r="CC70" s="1646"/>
      <c r="CD70" s="1646"/>
      <c r="CE70" s="1646"/>
      <c r="CF70" s="1646"/>
      <c r="CG70" s="1646"/>
      <c r="CH70" s="1646"/>
      <c r="CI70" s="1646"/>
      <c r="CJ70" s="1646"/>
      <c r="CK70" s="1646"/>
      <c r="CL70" s="1646"/>
      <c r="CM70" s="1646"/>
      <c r="CN70" s="1646"/>
      <c r="CO70" s="1646"/>
      <c r="CP70" s="1646"/>
      <c r="CQ70" s="1646"/>
      <c r="CR70" s="1646"/>
      <c r="CS70" s="1646"/>
      <c r="CT70" s="1646"/>
      <c r="CU70" s="1646"/>
      <c r="CV70" s="1646"/>
      <c r="CW70" s="1646"/>
      <c r="CX70" s="1646"/>
      <c r="CY70" s="1646"/>
      <c r="CZ70" s="1646"/>
      <c r="DA70" s="1646"/>
      <c r="DB70" s="1646"/>
      <c r="DC70" s="1646"/>
      <c r="DD70" s="1646"/>
      <c r="DE70" s="1646"/>
      <c r="DF70" s="1646"/>
      <c r="DG70" s="1646"/>
      <c r="DH70" s="1646"/>
      <c r="DI70" s="1646"/>
      <c r="DJ70" s="1646"/>
      <c r="DK70" s="1646"/>
      <c r="DL70" s="1646"/>
      <c r="DM70" s="1646"/>
      <c r="DN70" s="1646"/>
      <c r="DO70" s="1646"/>
      <c r="DP70" s="1646"/>
      <c r="DQ70" s="1646"/>
      <c r="DR70" s="1646"/>
      <c r="DS70" s="1646"/>
      <c r="DT70" s="1646"/>
      <c r="DU70" s="1646"/>
      <c r="DV70" s="1646"/>
      <c r="DW70" s="1646"/>
      <c r="DX70" s="1646"/>
      <c r="DY70" s="1646"/>
      <c r="DZ70" s="1646"/>
      <c r="EA70" s="1646"/>
      <c r="EB70" s="1646"/>
      <c r="EC70" s="1646"/>
      <c r="ED70" s="1646"/>
      <c r="EE70" s="1646"/>
      <c r="EF70" s="1646"/>
      <c r="EG70" s="1646"/>
      <c r="EH70" s="1646"/>
      <c r="EI70" s="1646"/>
      <c r="EJ70" s="1646"/>
      <c r="EK70" s="1646"/>
      <c r="EL70" s="1646"/>
      <c r="EM70" s="1646"/>
      <c r="EN70" s="1646"/>
      <c r="EO70" s="1646"/>
      <c r="EP70" s="1646"/>
      <c r="EQ70" s="1646"/>
      <c r="ER70" s="1646"/>
      <c r="ES70" s="1646"/>
      <c r="ET70" s="1646"/>
      <c r="EU70" s="1646"/>
      <c r="EV70" s="1646"/>
      <c r="EW70" s="1646"/>
      <c r="EX70" s="1646"/>
      <c r="EY70" s="1646"/>
      <c r="EZ70" s="1646"/>
      <c r="FA70" s="1646"/>
      <c r="FB70" s="1646"/>
      <c r="FC70" s="1646"/>
      <c r="FD70" s="1646"/>
      <c r="FE70" s="1646"/>
      <c r="FF70" s="1646"/>
      <c r="FG70" s="1646"/>
      <c r="FH70" s="1646"/>
      <c r="FI70" s="1646"/>
      <c r="FJ70" s="1646"/>
      <c r="FK70" s="1646"/>
      <c r="FL70" s="1646"/>
      <c r="FM70" s="1646"/>
      <c r="FN70" s="1646"/>
      <c r="FO70" s="1646"/>
      <c r="FP70" s="1646"/>
      <c r="FQ70" s="1646"/>
      <c r="FR70" s="1646"/>
      <c r="FS70" s="1646"/>
      <c r="FT70" s="1646"/>
      <c r="FU70" s="1646"/>
      <c r="FV70" s="1646"/>
      <c r="FW70" s="1646"/>
      <c r="FX70" s="1646"/>
      <c r="FY70" s="1646"/>
      <c r="FZ70" s="1646"/>
      <c r="GA70" s="1646"/>
      <c r="GB70" s="1646"/>
      <c r="GC70" s="1646"/>
      <c r="GD70" s="1646"/>
      <c r="GE70" s="1646"/>
      <c r="GF70" s="1646"/>
      <c r="GG70" s="1646"/>
      <c r="GH70" s="1646"/>
      <c r="GI70" s="1646"/>
      <c r="GJ70" s="1646"/>
      <c r="GK70" s="1646"/>
      <c r="GL70" s="1646"/>
      <c r="GM70" s="1646"/>
      <c r="GN70" s="1646"/>
      <c r="GO70" s="1646"/>
      <c r="GP70" s="1646"/>
      <c r="GQ70" s="1646"/>
      <c r="GR70" s="1646"/>
      <c r="GS70" s="1646"/>
      <c r="GT70" s="1646"/>
      <c r="GU70" s="1646"/>
      <c r="GV70" s="1646"/>
      <c r="GW70" s="1646"/>
      <c r="GX70" s="1646"/>
      <c r="GY70" s="1646"/>
      <c r="GZ70" s="1646"/>
      <c r="HA70" s="1646"/>
      <c r="HB70" s="1646"/>
      <c r="HC70" s="1646"/>
      <c r="HD70" s="1646"/>
      <c r="HE70" s="1646"/>
      <c r="HF70" s="1646"/>
      <c r="HG70" s="1646"/>
      <c r="HH70" s="1646"/>
      <c r="HI70" s="1646"/>
      <c r="HJ70" s="1646"/>
      <c r="HK70" s="1646"/>
      <c r="HL70" s="1646"/>
      <c r="HM70" s="1646"/>
      <c r="HN70" s="1646"/>
      <c r="HO70" s="1646"/>
      <c r="HP70" s="1646"/>
      <c r="HQ70" s="1646"/>
      <c r="HR70" s="1646"/>
      <c r="HS70" s="1646"/>
    </row>
    <row r="71" spans="1:227" s="1530" customFormat="1" ht="19.5" customHeight="1" x14ac:dyDescent="0.25">
      <c r="A71" s="1564" t="s">
        <v>198</v>
      </c>
      <c r="B71" s="1564" t="s">
        <v>276</v>
      </c>
      <c r="C71" s="1748" t="s">
        <v>281</v>
      </c>
      <c r="D71" s="1749" t="s">
        <v>283</v>
      </c>
      <c r="E71" s="1750"/>
      <c r="F71" s="1751">
        <v>0.64</v>
      </c>
      <c r="G71" s="1752"/>
      <c r="H71" s="1752"/>
      <c r="I71" s="1752"/>
      <c r="J71" s="1752"/>
      <c r="K71" s="1753">
        <f>SUM(F71:H71)</f>
        <v>0.64</v>
      </c>
      <c r="L71" s="1754">
        <f t="shared" si="29"/>
        <v>100</v>
      </c>
      <c r="M71" s="1755">
        <f t="shared" si="30"/>
        <v>0</v>
      </c>
      <c r="N71" s="1611">
        <f t="shared" si="28"/>
        <v>5</v>
      </c>
      <c r="O71" s="1756"/>
      <c r="P71" s="1752">
        <v>0.61699999999999999</v>
      </c>
      <c r="Q71" s="1757" t="s">
        <v>42</v>
      </c>
      <c r="R71" s="1756"/>
      <c r="S71" s="1758" t="s">
        <v>202</v>
      </c>
      <c r="T71" s="1758" t="s">
        <v>202</v>
      </c>
      <c r="U71" s="1759">
        <v>35.9</v>
      </c>
      <c r="V71" s="1756">
        <v>42.63</v>
      </c>
      <c r="W71" s="1759">
        <v>35.9</v>
      </c>
      <c r="X71" s="1756">
        <v>42.63</v>
      </c>
      <c r="Y71" s="1756">
        <v>0.4</v>
      </c>
      <c r="Z71" s="1760">
        <v>6986</v>
      </c>
      <c r="AA71" s="1761">
        <v>241.97122228802027</v>
      </c>
      <c r="AB71" s="1762">
        <f>O71/AA71*1000000/365*1000</f>
        <v>0</v>
      </c>
      <c r="AC71" s="1763"/>
      <c r="AD71" s="1763"/>
      <c r="AE71" s="1764"/>
      <c r="AF71" s="1763"/>
      <c r="AG71" s="1765"/>
      <c r="AH71" s="1766"/>
      <c r="AI71" s="1767"/>
      <c r="AJ71" s="1767"/>
      <c r="AK71" s="1767"/>
      <c r="AL71" s="1768"/>
      <c r="AM71" s="1769">
        <f>K71</f>
        <v>0.64</v>
      </c>
      <c r="AN71" s="1770">
        <v>0.56899999999999995</v>
      </c>
      <c r="AO71" s="1770">
        <v>0.58699999999999997</v>
      </c>
      <c r="AP71" s="1771">
        <v>0.61699999999999999</v>
      </c>
      <c r="AQ71" s="1772">
        <v>0.64800000000000002</v>
      </c>
      <c r="AR71" s="1773">
        <f>AN71</f>
        <v>0.56899999999999995</v>
      </c>
      <c r="AS71" s="1770">
        <v>0.60399999999999998</v>
      </c>
      <c r="AT71" s="1773">
        <f>AVERAGE(AS71,AV71)</f>
        <v>0.63600000000000001</v>
      </c>
      <c r="AU71" s="1773"/>
      <c r="AV71" s="1770">
        <v>0.66800000000000004</v>
      </c>
      <c r="AW71" s="1771"/>
      <c r="AX71" s="1774">
        <v>0.73799999999999999</v>
      </c>
      <c r="AY71" s="1948">
        <v>-0.13800000000000001</v>
      </c>
      <c r="AZ71" s="1949"/>
      <c r="BA71" s="1950"/>
      <c r="BB71" s="1951"/>
      <c r="BC71" s="1530" t="s">
        <v>1430</v>
      </c>
      <c r="BD71" s="1602"/>
      <c r="BE71" s="1602"/>
      <c r="BF71" s="1602"/>
      <c r="BG71" s="1602"/>
      <c r="BH71" s="1602"/>
      <c r="BI71" s="1602"/>
      <c r="BJ71" s="1602"/>
      <c r="BK71" s="1602"/>
      <c r="BL71" s="1602"/>
      <c r="BM71" s="1646"/>
      <c r="BN71" s="1646"/>
      <c r="BO71" s="1646"/>
      <c r="BP71" s="1646"/>
      <c r="BQ71" s="1646"/>
      <c r="BR71" s="1646"/>
      <c r="BS71" s="1646"/>
      <c r="BT71" s="1646"/>
      <c r="BU71" s="1646"/>
      <c r="BV71" s="1646"/>
      <c r="BW71" s="1646"/>
      <c r="BX71" s="1646"/>
      <c r="BY71" s="1646"/>
      <c r="BZ71" s="1646"/>
      <c r="CA71" s="1646"/>
      <c r="CB71" s="1646"/>
      <c r="CC71" s="1646"/>
      <c r="CD71" s="1646"/>
      <c r="CE71" s="1646"/>
      <c r="CF71" s="1646"/>
      <c r="CG71" s="1646"/>
      <c r="CH71" s="1646"/>
      <c r="CI71" s="1646"/>
      <c r="CJ71" s="1646"/>
      <c r="CK71" s="1646"/>
      <c r="CL71" s="1646"/>
      <c r="CM71" s="1646"/>
      <c r="CN71" s="1646"/>
      <c r="CO71" s="1646"/>
      <c r="CP71" s="1646"/>
      <c r="CQ71" s="1646"/>
      <c r="CR71" s="1646"/>
      <c r="CS71" s="1646"/>
      <c r="CT71" s="1646"/>
      <c r="CU71" s="1646"/>
      <c r="CV71" s="1646"/>
      <c r="CW71" s="1646"/>
      <c r="CX71" s="1646"/>
      <c r="CY71" s="1646"/>
      <c r="CZ71" s="1646"/>
      <c r="DA71" s="1646"/>
      <c r="DB71" s="1646"/>
      <c r="DC71" s="1646"/>
      <c r="DD71" s="1646"/>
      <c r="DE71" s="1646"/>
      <c r="DF71" s="1646"/>
      <c r="DG71" s="1646"/>
      <c r="DH71" s="1646"/>
      <c r="DI71" s="1646"/>
      <c r="DJ71" s="1646"/>
      <c r="DK71" s="1646"/>
      <c r="DL71" s="1646"/>
      <c r="DM71" s="1646"/>
      <c r="DN71" s="1646"/>
      <c r="DO71" s="1646"/>
      <c r="DP71" s="1646"/>
      <c r="DQ71" s="1646"/>
      <c r="DR71" s="1646"/>
      <c r="DS71" s="1646"/>
      <c r="DT71" s="1646"/>
      <c r="DU71" s="1646"/>
      <c r="DV71" s="1646"/>
      <c r="DW71" s="1646"/>
      <c r="DX71" s="1646"/>
      <c r="DY71" s="1646"/>
      <c r="DZ71" s="1646"/>
      <c r="EA71" s="1646"/>
      <c r="EB71" s="1646"/>
      <c r="EC71" s="1646"/>
      <c r="ED71" s="1646"/>
      <c r="EE71" s="1646"/>
      <c r="EF71" s="1646"/>
      <c r="EG71" s="1646"/>
      <c r="EH71" s="1646"/>
      <c r="EI71" s="1646"/>
      <c r="EJ71" s="1646"/>
      <c r="EK71" s="1646"/>
      <c r="EL71" s="1646"/>
      <c r="EM71" s="1646"/>
      <c r="EN71" s="1646"/>
      <c r="EO71" s="1646"/>
      <c r="EP71" s="1646"/>
      <c r="EQ71" s="1646"/>
      <c r="ER71" s="1646"/>
      <c r="ES71" s="1646"/>
      <c r="ET71" s="1646"/>
      <c r="EU71" s="1646"/>
      <c r="EV71" s="1646"/>
      <c r="EW71" s="1646"/>
      <c r="EX71" s="1646"/>
      <c r="EY71" s="1646"/>
      <c r="EZ71" s="1646"/>
      <c r="FA71" s="1646"/>
      <c r="FB71" s="1646"/>
      <c r="FC71" s="1646"/>
      <c r="FD71" s="1646"/>
      <c r="FE71" s="1646"/>
      <c r="FF71" s="1646"/>
      <c r="FG71" s="1646"/>
      <c r="FH71" s="1646"/>
      <c r="FI71" s="1646"/>
      <c r="FJ71" s="1646"/>
      <c r="FK71" s="1646"/>
      <c r="FL71" s="1646"/>
      <c r="FM71" s="1646"/>
      <c r="FN71" s="1646"/>
      <c r="FO71" s="1646"/>
      <c r="FP71" s="1646"/>
      <c r="FQ71" s="1646"/>
      <c r="FR71" s="1646"/>
      <c r="FS71" s="1646"/>
      <c r="FT71" s="1646"/>
      <c r="FU71" s="1646"/>
      <c r="FV71" s="1646"/>
      <c r="FW71" s="1646"/>
      <c r="FX71" s="1646"/>
      <c r="FY71" s="1646"/>
      <c r="FZ71" s="1646"/>
      <c r="GA71" s="1646"/>
      <c r="GB71" s="1646"/>
      <c r="GC71" s="1646"/>
      <c r="GD71" s="1646"/>
      <c r="GE71" s="1646"/>
      <c r="GF71" s="1646"/>
      <c r="GG71" s="1646"/>
      <c r="GH71" s="1646"/>
      <c r="GI71" s="1646"/>
      <c r="GJ71" s="1646"/>
      <c r="GK71" s="1646"/>
      <c r="GL71" s="1646"/>
      <c r="GM71" s="1646"/>
      <c r="GN71" s="1646"/>
      <c r="GO71" s="1646"/>
      <c r="GP71" s="1646"/>
      <c r="GQ71" s="1646"/>
      <c r="GR71" s="1646"/>
      <c r="GS71" s="1646"/>
      <c r="GT71" s="1646"/>
      <c r="GU71" s="1646"/>
      <c r="GV71" s="1646"/>
      <c r="GW71" s="1646"/>
      <c r="GX71" s="1646"/>
      <c r="GY71" s="1646"/>
      <c r="GZ71" s="1646"/>
      <c r="HA71" s="1646"/>
      <c r="HB71" s="1646"/>
      <c r="HC71" s="1646"/>
      <c r="HD71" s="1646"/>
      <c r="HE71" s="1646"/>
      <c r="HF71" s="1646"/>
      <c r="HG71" s="1646"/>
      <c r="HH71" s="1646"/>
      <c r="HI71" s="1646"/>
      <c r="HJ71" s="1646"/>
      <c r="HK71" s="1646"/>
      <c r="HL71" s="1646"/>
      <c r="HM71" s="1646"/>
      <c r="HN71" s="1646"/>
      <c r="HO71" s="1646"/>
      <c r="HP71" s="1646"/>
      <c r="HQ71" s="1646"/>
      <c r="HR71" s="1646"/>
      <c r="HS71" s="1646"/>
    </row>
    <row r="72" spans="1:227" s="1530" customFormat="1" ht="19.5" customHeight="1" x14ac:dyDescent="0.25">
      <c r="A72" s="1564" t="s">
        <v>198</v>
      </c>
      <c r="B72" s="1564" t="s">
        <v>276</v>
      </c>
      <c r="C72" s="1748" t="s">
        <v>281</v>
      </c>
      <c r="D72" s="1952" t="s">
        <v>284</v>
      </c>
      <c r="E72" s="1750"/>
      <c r="F72" s="1953">
        <v>0.29599999999999999</v>
      </c>
      <c r="G72" s="1954">
        <v>0.22</v>
      </c>
      <c r="H72" s="1954">
        <v>0.2</v>
      </c>
      <c r="I72" s="1752"/>
      <c r="J72" s="1752"/>
      <c r="K72" s="1753">
        <f>SUM(F72:H72)</f>
        <v>0.71599999999999997</v>
      </c>
      <c r="L72" s="1754">
        <f t="shared" si="29"/>
        <v>41.340782122905026</v>
      </c>
      <c r="M72" s="1755">
        <f t="shared" si="30"/>
        <v>58.659217877094981</v>
      </c>
      <c r="N72" s="1611">
        <f t="shared" si="28"/>
        <v>2</v>
      </c>
      <c r="O72" s="1756"/>
      <c r="P72" s="1752">
        <v>1.3109999999999999</v>
      </c>
      <c r="Q72" s="1757" t="s">
        <v>42</v>
      </c>
      <c r="R72" s="1756"/>
      <c r="S72" s="1758" t="s">
        <v>202</v>
      </c>
      <c r="T72" s="1758" t="s">
        <v>202</v>
      </c>
      <c r="U72" s="1759">
        <v>35.9</v>
      </c>
      <c r="V72" s="1756">
        <f>AVERAGE(61.75,61.16)</f>
        <v>61.454999999999998</v>
      </c>
      <c r="W72" s="1759">
        <v>35.9</v>
      </c>
      <c r="X72" s="1756">
        <f>AVERAGE(61.75,61.16)</f>
        <v>61.454999999999998</v>
      </c>
      <c r="Y72" s="1756">
        <v>7.1</v>
      </c>
      <c r="Z72" s="1760">
        <v>19394</v>
      </c>
      <c r="AA72" s="1761">
        <v>185.20061987819983</v>
      </c>
      <c r="AB72" s="1762">
        <f>O72/AA72*1000000/365*1000</f>
        <v>0</v>
      </c>
      <c r="AC72" s="1763"/>
      <c r="AD72" s="1763"/>
      <c r="AE72" s="1764" t="s">
        <v>234</v>
      </c>
      <c r="AF72" s="1837"/>
      <c r="AG72" s="1840"/>
      <c r="AH72" s="1766"/>
      <c r="AI72" s="1767"/>
      <c r="AJ72" s="1767"/>
      <c r="AK72" s="1767"/>
      <c r="AL72" s="1768"/>
      <c r="AM72" s="1769">
        <f>K72</f>
        <v>0.71599999999999997</v>
      </c>
      <c r="AN72" s="1780">
        <v>2.3519999999999999</v>
      </c>
      <c r="AO72" s="1770">
        <v>2.649</v>
      </c>
      <c r="AP72" s="1781">
        <v>3.2290000000000001</v>
      </c>
      <c r="AQ72" s="1772">
        <v>3.9359999999999999</v>
      </c>
      <c r="AR72" s="1782">
        <f>AN72</f>
        <v>2.3519999999999999</v>
      </c>
      <c r="AS72" s="1770">
        <v>2.8090000000000002</v>
      </c>
      <c r="AT72" s="1773">
        <f>AVERAGE(AS72,AV72)</f>
        <v>3.2919999999999998</v>
      </c>
      <c r="AU72" s="1782"/>
      <c r="AV72" s="1780">
        <v>3.7749999999999999</v>
      </c>
      <c r="AW72" s="1781"/>
      <c r="AX72" s="1783">
        <v>5.0730000000000004</v>
      </c>
      <c r="AY72" s="1955">
        <v>-4.3570000000000002</v>
      </c>
      <c r="AZ72" s="1956"/>
      <c r="BA72" s="1957"/>
      <c r="BB72" s="1958"/>
      <c r="BC72" s="1530" t="s">
        <v>1432</v>
      </c>
      <c r="BD72" s="1602"/>
      <c r="BE72" s="1602"/>
      <c r="BF72" s="1530" t="e">
        <f>MATCH(D72,'&gt;50 only'!D61,0)</f>
        <v>#N/A</v>
      </c>
      <c r="BG72" s="1602"/>
      <c r="BH72" s="1602"/>
      <c r="BI72" s="1602"/>
      <c r="BJ72" s="1602"/>
      <c r="BK72" s="1602"/>
      <c r="BL72" s="1602"/>
      <c r="BM72" s="1646"/>
      <c r="BN72" s="1646"/>
      <c r="BO72" s="1646"/>
      <c r="BP72" s="1646"/>
      <c r="BQ72" s="1646"/>
      <c r="BR72" s="1646"/>
      <c r="BS72" s="1646"/>
      <c r="BT72" s="1646"/>
      <c r="BU72" s="1646"/>
      <c r="BV72" s="1646"/>
      <c r="BW72" s="1646"/>
      <c r="BX72" s="1646"/>
      <c r="BY72" s="1646"/>
      <c r="BZ72" s="1646"/>
      <c r="CA72" s="1646"/>
      <c r="CB72" s="1646"/>
      <c r="CC72" s="1646"/>
      <c r="CD72" s="1646"/>
      <c r="CE72" s="1646"/>
      <c r="CF72" s="1646"/>
      <c r="CG72" s="1646"/>
      <c r="CH72" s="1646"/>
      <c r="CI72" s="1646"/>
      <c r="CJ72" s="1646"/>
      <c r="CK72" s="1646"/>
      <c r="CL72" s="1646"/>
      <c r="CM72" s="1646"/>
      <c r="CN72" s="1646"/>
      <c r="CO72" s="1646"/>
      <c r="CP72" s="1646"/>
      <c r="CQ72" s="1646"/>
      <c r="CR72" s="1646"/>
      <c r="CS72" s="1646"/>
      <c r="CT72" s="1646"/>
      <c r="CU72" s="1646"/>
      <c r="CV72" s="1646"/>
      <c r="CW72" s="1646"/>
      <c r="CX72" s="1646"/>
      <c r="CY72" s="1646"/>
      <c r="CZ72" s="1646"/>
      <c r="DA72" s="1646"/>
      <c r="DB72" s="1646"/>
      <c r="DC72" s="1646"/>
      <c r="DD72" s="1646"/>
      <c r="DE72" s="1646"/>
      <c r="DF72" s="1646"/>
      <c r="DG72" s="1646"/>
      <c r="DH72" s="1646"/>
      <c r="DI72" s="1646"/>
      <c r="DJ72" s="1646"/>
      <c r="DK72" s="1646"/>
      <c r="DL72" s="1646"/>
      <c r="DM72" s="1646"/>
      <c r="DN72" s="1646"/>
      <c r="DO72" s="1646"/>
      <c r="DP72" s="1646"/>
      <c r="DQ72" s="1646"/>
      <c r="DR72" s="1646"/>
      <c r="DS72" s="1646"/>
      <c r="DT72" s="1646"/>
      <c r="DU72" s="1646"/>
      <c r="DV72" s="1646"/>
      <c r="DW72" s="1646"/>
      <c r="DX72" s="1646"/>
      <c r="DY72" s="1646"/>
      <c r="DZ72" s="1646"/>
      <c r="EA72" s="1646"/>
      <c r="EB72" s="1646"/>
      <c r="EC72" s="1646"/>
      <c r="ED72" s="1646"/>
      <c r="EE72" s="1646"/>
      <c r="EF72" s="1646"/>
      <c r="EG72" s="1646"/>
      <c r="EH72" s="1646"/>
      <c r="EI72" s="1646"/>
      <c r="EJ72" s="1646"/>
      <c r="EK72" s="1646"/>
      <c r="EL72" s="1646"/>
      <c r="EM72" s="1646"/>
      <c r="EN72" s="1646"/>
      <c r="EO72" s="1646"/>
      <c r="EP72" s="1646"/>
      <c r="EQ72" s="1646"/>
      <c r="ER72" s="1646"/>
      <c r="ES72" s="1646"/>
      <c r="ET72" s="1646"/>
      <c r="EU72" s="1646"/>
      <c r="EV72" s="1646"/>
      <c r="EW72" s="1646"/>
      <c r="EX72" s="1646"/>
      <c r="EY72" s="1646"/>
      <c r="EZ72" s="1646"/>
      <c r="FA72" s="1646"/>
      <c r="FB72" s="1646"/>
      <c r="FC72" s="1646"/>
      <c r="FD72" s="1646"/>
      <c r="FE72" s="1646"/>
      <c r="FF72" s="1646"/>
      <c r="FG72" s="1646"/>
      <c r="FH72" s="1646"/>
      <c r="FI72" s="1646"/>
      <c r="FJ72" s="1646"/>
      <c r="FK72" s="1646"/>
      <c r="FL72" s="1646"/>
      <c r="FM72" s="1646"/>
      <c r="FN72" s="1646"/>
      <c r="FO72" s="1646"/>
      <c r="FP72" s="1646"/>
      <c r="FQ72" s="1646"/>
      <c r="FR72" s="1646"/>
      <c r="FS72" s="1646"/>
      <c r="FT72" s="1646"/>
      <c r="FU72" s="1646"/>
      <c r="FV72" s="1646"/>
      <c r="FW72" s="1646"/>
      <c r="FX72" s="1646"/>
      <c r="FY72" s="1646"/>
      <c r="FZ72" s="1646"/>
      <c r="GA72" s="1646"/>
      <c r="GB72" s="1646"/>
      <c r="GC72" s="1646"/>
      <c r="GD72" s="1646"/>
      <c r="GE72" s="1646"/>
      <c r="GF72" s="1646"/>
      <c r="GG72" s="1646"/>
      <c r="GH72" s="1646"/>
      <c r="GI72" s="1646"/>
      <c r="GJ72" s="1646"/>
      <c r="GK72" s="1646"/>
      <c r="GL72" s="1646"/>
      <c r="GM72" s="1646"/>
      <c r="GN72" s="1646"/>
      <c r="GO72" s="1646"/>
      <c r="GP72" s="1646"/>
      <c r="GQ72" s="1646"/>
      <c r="GR72" s="1646"/>
      <c r="GS72" s="1646"/>
      <c r="GT72" s="1646"/>
      <c r="GU72" s="1646"/>
      <c r="GV72" s="1646"/>
      <c r="GW72" s="1646"/>
      <c r="GX72" s="1646"/>
      <c r="GY72" s="1646"/>
      <c r="GZ72" s="1646"/>
      <c r="HA72" s="1646"/>
      <c r="HB72" s="1646"/>
      <c r="HC72" s="1646"/>
      <c r="HD72" s="1646"/>
      <c r="HE72" s="1646"/>
      <c r="HF72" s="1646"/>
      <c r="HG72" s="1646"/>
      <c r="HH72" s="1646"/>
      <c r="HI72" s="1646"/>
      <c r="HJ72" s="1646"/>
      <c r="HK72" s="1646"/>
      <c r="HL72" s="1646"/>
      <c r="HM72" s="1646"/>
      <c r="HN72" s="1646"/>
      <c r="HO72" s="1646"/>
      <c r="HP72" s="1646"/>
      <c r="HQ72" s="1646"/>
      <c r="HR72" s="1646"/>
      <c r="HS72" s="1646"/>
    </row>
    <row r="73" spans="1:227" s="1530" customFormat="1" ht="19.5" customHeight="1" x14ac:dyDescent="0.25">
      <c r="A73" s="1564" t="s">
        <v>38</v>
      </c>
      <c r="B73" s="1564" t="s">
        <v>39</v>
      </c>
      <c r="C73" s="1564" t="s">
        <v>47</v>
      </c>
      <c r="D73" s="1856" t="s">
        <v>48</v>
      </c>
      <c r="E73" s="1857"/>
      <c r="F73" s="1638"/>
      <c r="G73" s="1607"/>
      <c r="H73" s="1607">
        <v>0.89200000000000002</v>
      </c>
      <c r="I73" s="1607"/>
      <c r="J73" s="1607"/>
      <c r="K73" s="1831">
        <f>SUM(F73:J73)</f>
        <v>0.89200000000000002</v>
      </c>
      <c r="L73" s="1754">
        <f t="shared" si="29"/>
        <v>0</v>
      </c>
      <c r="M73" s="1755">
        <f t="shared" si="30"/>
        <v>100</v>
      </c>
      <c r="N73" s="1611">
        <f t="shared" si="28"/>
        <v>2</v>
      </c>
      <c r="O73" s="1832"/>
      <c r="P73" s="1752">
        <f>[1]JH_2015!L8/1000000</f>
        <v>1.7315529000000001</v>
      </c>
      <c r="Q73" s="1756"/>
      <c r="R73" s="1756" t="s">
        <v>42</v>
      </c>
      <c r="S73" s="1833">
        <f>+T73/P73</f>
        <v>0.31166532654012474</v>
      </c>
      <c r="T73" s="1834">
        <f>[1]JH_2015!V8/1000000</f>
        <v>0.53966499999999995</v>
      </c>
      <c r="U73" s="1756">
        <v>90.74</v>
      </c>
      <c r="V73" s="1756">
        <v>79</v>
      </c>
      <c r="W73" s="1756"/>
      <c r="X73" s="1756"/>
      <c r="Y73" s="1756"/>
      <c r="Z73" s="1760">
        <v>19329</v>
      </c>
      <c r="AA73" s="1835">
        <f>P73/Z73*1000000/365*1000</f>
        <v>245.43331511952019</v>
      </c>
      <c r="AB73" s="1871"/>
      <c r="AC73" s="1763"/>
      <c r="AD73" s="1764"/>
      <c r="AE73" s="1763"/>
      <c r="AF73" s="1763"/>
      <c r="AG73" s="1765"/>
      <c r="AH73" s="1841">
        <f>K73</f>
        <v>0.89200000000000002</v>
      </c>
      <c r="AI73" s="1842"/>
      <c r="AJ73" s="1842"/>
      <c r="AK73" s="1842"/>
      <c r="AL73" s="1843"/>
      <c r="AM73" s="1844">
        <v>1.0329999999999999</v>
      </c>
      <c r="AN73" s="1770">
        <v>1.526</v>
      </c>
      <c r="AO73" s="1770">
        <v>2.4860000000000002</v>
      </c>
      <c r="AP73" s="1771">
        <v>4.05</v>
      </c>
      <c r="AQ73" s="1772">
        <f>AM73</f>
        <v>1.0329999999999999</v>
      </c>
      <c r="AR73" s="1770">
        <v>1.71</v>
      </c>
      <c r="AS73" s="1770">
        <f>AVERAGE(AR73,AT73)</f>
        <v>2.46</v>
      </c>
      <c r="AT73" s="1770">
        <v>3.21</v>
      </c>
      <c r="AU73" s="1770"/>
      <c r="AV73" s="1770">
        <v>6.0250000000000004</v>
      </c>
      <c r="AW73" s="1771"/>
      <c r="AX73" s="1845">
        <v>-5.133</v>
      </c>
      <c r="AY73" s="1959"/>
      <c r="AZ73" s="1893"/>
      <c r="BA73" s="1894"/>
      <c r="BB73" s="1894"/>
      <c r="BC73" s="1530" t="s">
        <v>1432</v>
      </c>
      <c r="BE73" s="1960"/>
      <c r="BF73" s="1961"/>
      <c r="BG73" s="1962"/>
      <c r="BH73" s="1963"/>
    </row>
    <row r="74" spans="1:227" s="1530" customFormat="1" ht="19.5" customHeight="1" x14ac:dyDescent="0.25">
      <c r="A74" s="1564" t="s">
        <v>38</v>
      </c>
      <c r="B74" s="1564" t="s">
        <v>39</v>
      </c>
      <c r="C74" s="1564" t="s">
        <v>47</v>
      </c>
      <c r="D74" s="1778" t="s">
        <v>49</v>
      </c>
      <c r="E74" s="1779"/>
      <c r="F74" s="1751">
        <v>0.622</v>
      </c>
      <c r="G74" s="1752"/>
      <c r="H74" s="1752">
        <v>6.7000000000000004E-2</v>
      </c>
      <c r="I74" s="1752"/>
      <c r="J74" s="1752"/>
      <c r="K74" s="1831">
        <f>SUM(F74:J74)</f>
        <v>0.68900000000000006</v>
      </c>
      <c r="L74" s="1754">
        <f t="shared" si="29"/>
        <v>90.275761973875163</v>
      </c>
      <c r="M74" s="1755">
        <f t="shared" si="30"/>
        <v>9.7242380261248176</v>
      </c>
      <c r="N74" s="1611">
        <f t="shared" si="28"/>
        <v>5</v>
      </c>
      <c r="O74" s="1832"/>
      <c r="P74" s="1752">
        <f>[1]JH_2015!L9/1000000</f>
        <v>0.34805649999999999</v>
      </c>
      <c r="Q74" s="1756"/>
      <c r="R74" s="1756" t="s">
        <v>42</v>
      </c>
      <c r="S74" s="1833">
        <f>+T74/P74</f>
        <v>0.20845178871821102</v>
      </c>
      <c r="T74" s="1834">
        <f>[1]JH_2015!V9/1000000</f>
        <v>7.2553000000000006E-2</v>
      </c>
      <c r="U74" s="1756">
        <v>88.9</v>
      </c>
      <c r="V74" s="1756">
        <v>79.3</v>
      </c>
      <c r="W74" s="1756"/>
      <c r="X74" s="1756"/>
      <c r="Y74" s="1756"/>
      <c r="Z74" s="1760">
        <v>3386</v>
      </c>
      <c r="AA74" s="1835">
        <f>P74/Z74*1000000/365*1000</f>
        <v>281.6241736724142</v>
      </c>
      <c r="AB74" s="1871"/>
      <c r="AC74" s="1763"/>
      <c r="AD74" s="1764"/>
      <c r="AE74" s="1763"/>
      <c r="AF74" s="1763"/>
      <c r="AG74" s="1765"/>
      <c r="AH74" s="1841">
        <f>K74</f>
        <v>0.68900000000000006</v>
      </c>
      <c r="AI74" s="1842"/>
      <c r="AJ74" s="1842"/>
      <c r="AK74" s="1842"/>
      <c r="AL74" s="1843"/>
      <c r="AM74" s="1844">
        <f>P74</f>
        <v>0.34805649999999999</v>
      </c>
      <c r="AN74" s="1770">
        <v>0.36099999999999999</v>
      </c>
      <c r="AO74" s="1770">
        <v>0.39900000000000002</v>
      </c>
      <c r="AP74" s="1771">
        <v>0.441</v>
      </c>
      <c r="AQ74" s="1772">
        <f>AM74</f>
        <v>0.34805649999999999</v>
      </c>
      <c r="AR74" s="1770">
        <v>0.372</v>
      </c>
      <c r="AS74" s="1770">
        <f>AVERAGE(AR74,AT74)</f>
        <v>0.40200000000000002</v>
      </c>
      <c r="AT74" s="1770">
        <v>0.432</v>
      </c>
      <c r="AU74" s="1770"/>
      <c r="AV74" s="1770">
        <v>0.501</v>
      </c>
      <c r="AW74" s="1771"/>
      <c r="AX74" s="1845">
        <v>0.188</v>
      </c>
      <c r="AY74" s="1964"/>
      <c r="AZ74" s="1896"/>
      <c r="BA74" s="1965"/>
      <c r="BB74" s="1965"/>
      <c r="BC74" s="1530" t="s">
        <v>1430</v>
      </c>
      <c r="BE74" s="1960"/>
      <c r="BF74" s="1961"/>
      <c r="BG74" s="1962"/>
      <c r="BH74" s="1963"/>
    </row>
    <row r="75" spans="1:227" s="1530" customFormat="1" ht="19.5" customHeight="1" x14ac:dyDescent="0.25">
      <c r="A75" s="1564" t="s">
        <v>38</v>
      </c>
      <c r="B75" s="1564" t="s">
        <v>39</v>
      </c>
      <c r="C75" s="1564" t="s">
        <v>47</v>
      </c>
      <c r="D75" s="1778" t="s">
        <v>50</v>
      </c>
      <c r="E75" s="1779"/>
      <c r="F75" s="1638">
        <v>0.34200000000000003</v>
      </c>
      <c r="G75" s="1607"/>
      <c r="H75" s="1607">
        <v>0.628</v>
      </c>
      <c r="I75" s="1607"/>
      <c r="J75" s="1607"/>
      <c r="K75" s="1831">
        <f>SUM(F75:J75)</f>
        <v>0.97</v>
      </c>
      <c r="L75" s="1754">
        <f t="shared" si="29"/>
        <v>35.257731958762889</v>
      </c>
      <c r="M75" s="1755">
        <f t="shared" si="30"/>
        <v>64.742268041237111</v>
      </c>
      <c r="N75" s="1611">
        <f t="shared" si="28"/>
        <v>2</v>
      </c>
      <c r="O75" s="1832"/>
      <c r="P75" s="1752">
        <f>[1]JH_2015!L10/1000000</f>
        <v>0.98227030000000004</v>
      </c>
      <c r="Q75" s="1756"/>
      <c r="R75" s="1756" t="s">
        <v>42</v>
      </c>
      <c r="S75" s="1833">
        <f>+T75/P75</f>
        <v>0.51902617843581345</v>
      </c>
      <c r="T75" s="1834">
        <f>[1]JH_2015!V10/1000000</f>
        <v>0.50982400000000005</v>
      </c>
      <c r="U75" s="1756">
        <v>87.64</v>
      </c>
      <c r="V75" s="1756">
        <v>67.3</v>
      </c>
      <c r="W75" s="1756"/>
      <c r="X75" s="1756"/>
      <c r="Y75" s="1756"/>
      <c r="Z75" s="1760">
        <v>8441</v>
      </c>
      <c r="AA75" s="1835">
        <f>P75/Z75*1000000/365*1000</f>
        <v>318.8190388401037</v>
      </c>
      <c r="AB75" s="1871"/>
      <c r="AC75" s="1763"/>
      <c r="AD75" s="1764"/>
      <c r="AE75" s="1763"/>
      <c r="AF75" s="1763"/>
      <c r="AG75" s="1765"/>
      <c r="AH75" s="1841">
        <f>K75</f>
        <v>0.97</v>
      </c>
      <c r="AI75" s="1842"/>
      <c r="AJ75" s="1842"/>
      <c r="AK75" s="1842"/>
      <c r="AL75" s="1843"/>
      <c r="AM75" s="1844">
        <v>0.93700000000000006</v>
      </c>
      <c r="AN75" s="1773">
        <v>0.99399999999999999</v>
      </c>
      <c r="AO75" s="1770">
        <v>1.0980000000000001</v>
      </c>
      <c r="AP75" s="1858">
        <v>1.2130000000000001</v>
      </c>
      <c r="AQ75" s="1772">
        <f>AM75</f>
        <v>0.93700000000000006</v>
      </c>
      <c r="AR75" s="1773">
        <v>1.0549999999999999</v>
      </c>
      <c r="AS75" s="1770">
        <f>AVERAGE(AR75,AT75)</f>
        <v>1.1705000000000001</v>
      </c>
      <c r="AT75" s="1770">
        <v>1.286</v>
      </c>
      <c r="AU75" s="1770"/>
      <c r="AV75" s="1773">
        <v>1.5669999999999999</v>
      </c>
      <c r="AW75" s="1858"/>
      <c r="AX75" s="1859">
        <v>-0.72699999999999998</v>
      </c>
      <c r="AY75" s="1964"/>
      <c r="AZ75" s="1896"/>
      <c r="BA75" s="1965"/>
      <c r="BB75" s="1965"/>
      <c r="BC75" s="1530" t="s">
        <v>1432</v>
      </c>
      <c r="BE75" s="1960"/>
      <c r="BF75" s="1961"/>
      <c r="BG75" s="1962"/>
      <c r="BH75" s="1963"/>
    </row>
    <row r="76" spans="1:227" s="1530" customFormat="1" ht="19.5" customHeight="1" x14ac:dyDescent="0.25">
      <c r="A76" s="1564" t="s">
        <v>38</v>
      </c>
      <c r="B76" s="1564" t="s">
        <v>39</v>
      </c>
      <c r="C76" s="1564" t="s">
        <v>47</v>
      </c>
      <c r="D76" s="1778" t="s">
        <v>51</v>
      </c>
      <c r="E76" s="1779"/>
      <c r="F76" s="1751"/>
      <c r="G76" s="1752">
        <v>11.805</v>
      </c>
      <c r="H76" s="1752">
        <v>2.7269999999999999</v>
      </c>
      <c r="I76" s="1752"/>
      <c r="J76" s="1752"/>
      <c r="K76" s="1831">
        <f>SUM(F76:J76)</f>
        <v>14.532</v>
      </c>
      <c r="L76" s="1754">
        <f t="shared" si="29"/>
        <v>0</v>
      </c>
      <c r="M76" s="1755">
        <f t="shared" si="30"/>
        <v>100</v>
      </c>
      <c r="N76" s="1611">
        <f t="shared" si="28"/>
        <v>3</v>
      </c>
      <c r="O76" s="1832"/>
      <c r="P76" s="1752">
        <f>[1]JH_2015!L11/1000000</f>
        <v>13.603493200000001</v>
      </c>
      <c r="Q76" s="1756"/>
      <c r="R76" s="1756" t="s">
        <v>42</v>
      </c>
      <c r="S76" s="1833">
        <f>+T76/P76</f>
        <v>0.12748232931817835</v>
      </c>
      <c r="T76" s="1834">
        <f>[1]JH_2015!V11/1000000</f>
        <v>1.734205</v>
      </c>
      <c r="U76" s="1756">
        <v>88.76</v>
      </c>
      <c r="V76" s="1756">
        <v>78.7</v>
      </c>
      <c r="W76" s="1756"/>
      <c r="X76" s="1756"/>
      <c r="Y76" s="1756"/>
      <c r="Z76" s="1760">
        <v>102506</v>
      </c>
      <c r="AA76" s="1835">
        <f>P76/Z76*1000000/365*1000</f>
        <v>363.58695474959171</v>
      </c>
      <c r="AB76" s="1871"/>
      <c r="AC76" s="1763"/>
      <c r="AD76" s="1764"/>
      <c r="AE76" s="1763"/>
      <c r="AF76" s="1763"/>
      <c r="AG76" s="1765"/>
      <c r="AH76" s="1841">
        <f>K76</f>
        <v>14.532</v>
      </c>
      <c r="AI76" s="1842"/>
      <c r="AJ76" s="1842"/>
      <c r="AK76" s="1842"/>
      <c r="AL76" s="1843"/>
      <c r="AM76" s="1844">
        <v>14.326000000000001</v>
      </c>
      <c r="AN76" s="1770">
        <v>15.664</v>
      </c>
      <c r="AO76" s="1770">
        <v>18.178999999999998</v>
      </c>
      <c r="AP76" s="1771">
        <v>21.097000000000001</v>
      </c>
      <c r="AQ76" s="1772">
        <f>AM76</f>
        <v>14.326000000000001</v>
      </c>
      <c r="AR76" s="1770">
        <v>16.132999999999999</v>
      </c>
      <c r="AS76" s="1770">
        <f>AVERAGE(AR76,AT76)</f>
        <v>17.8995</v>
      </c>
      <c r="AT76" s="1770">
        <v>19.666</v>
      </c>
      <c r="AU76" s="1770"/>
      <c r="AV76" s="1770">
        <v>23.972999999999999</v>
      </c>
      <c r="AW76" s="1771"/>
      <c r="AX76" s="1845">
        <v>-9.4410000000000007</v>
      </c>
      <c r="AY76" s="1966"/>
      <c r="AZ76" s="1967"/>
      <c r="BA76" s="1968"/>
      <c r="BB76" s="1969"/>
      <c r="BC76" s="1530" t="s">
        <v>1432</v>
      </c>
      <c r="BE76" s="1960"/>
      <c r="BF76" s="1961"/>
      <c r="BG76" s="1962"/>
      <c r="BH76" s="1963"/>
    </row>
    <row r="77" spans="1:227" s="1530" customFormat="1" ht="19.5" customHeight="1" x14ac:dyDescent="0.25">
      <c r="A77" s="1564" t="s">
        <v>198</v>
      </c>
      <c r="B77" s="1564" t="s">
        <v>238</v>
      </c>
      <c r="C77" s="1970" t="s">
        <v>245</v>
      </c>
      <c r="D77" s="1778" t="s">
        <v>246</v>
      </c>
      <c r="E77" s="1779"/>
      <c r="F77" s="1751"/>
      <c r="G77" s="1752">
        <v>11.6</v>
      </c>
      <c r="H77" s="1752"/>
      <c r="I77" s="1752"/>
      <c r="J77" s="1752"/>
      <c r="K77" s="1753">
        <f>SUM(F77:H77)</f>
        <v>11.6</v>
      </c>
      <c r="L77" s="1754">
        <f t="shared" si="29"/>
        <v>0</v>
      </c>
      <c r="M77" s="1755">
        <f t="shared" si="30"/>
        <v>100</v>
      </c>
      <c r="N77" s="1611">
        <f t="shared" si="28"/>
        <v>5</v>
      </c>
      <c r="O77" s="1756"/>
      <c r="P77" s="1752">
        <v>6.88</v>
      </c>
      <c r="Q77" s="1757"/>
      <c r="R77" s="1757" t="s">
        <v>42</v>
      </c>
      <c r="S77" s="1971">
        <v>87.7</v>
      </c>
      <c r="T77" s="1972">
        <v>6.0350000000000001</v>
      </c>
      <c r="U77" s="1837">
        <v>45.7</v>
      </c>
      <c r="V77" s="1838">
        <v>90.91</v>
      </c>
      <c r="W77" s="1837">
        <v>45.7</v>
      </c>
      <c r="X77" s="1838">
        <v>90.91</v>
      </c>
      <c r="Y77" s="1838">
        <v>74.3</v>
      </c>
      <c r="Z77" s="1973">
        <v>82884</v>
      </c>
      <c r="AA77" s="1761">
        <v>227.4180187791751</v>
      </c>
      <c r="AB77" s="1762">
        <f>O77/AA77*1000000/365*1000</f>
        <v>0</v>
      </c>
      <c r="AC77" s="1837"/>
      <c r="AD77" s="1837" t="s">
        <v>42</v>
      </c>
      <c r="AE77" s="1838"/>
      <c r="AF77" s="1837"/>
      <c r="AG77" s="1840"/>
      <c r="AH77" s="1974"/>
      <c r="AI77" s="1975"/>
      <c r="AJ77" s="1975"/>
      <c r="AK77" s="1975"/>
      <c r="AL77" s="1976"/>
      <c r="AM77" s="1769">
        <f>K77</f>
        <v>11.6</v>
      </c>
      <c r="AN77" s="1770">
        <v>5.96</v>
      </c>
      <c r="AO77" s="1770">
        <v>5.96</v>
      </c>
      <c r="AP77" s="1771">
        <v>5.96</v>
      </c>
      <c r="AQ77" s="1772">
        <v>5.96</v>
      </c>
      <c r="AR77" s="1773">
        <f>AN77</f>
        <v>5.96</v>
      </c>
      <c r="AS77" s="1770">
        <v>5.96</v>
      </c>
      <c r="AT77" s="1773">
        <f>AVERAGE(AS77,AV77)</f>
        <v>5.96</v>
      </c>
      <c r="AU77" s="1773"/>
      <c r="AV77" s="1770">
        <v>5.96</v>
      </c>
      <c r="AW77" s="1771"/>
      <c r="AX77" s="1774">
        <v>5.96</v>
      </c>
      <c r="AY77" s="1977">
        <v>5.64</v>
      </c>
      <c r="AZ77" s="1946"/>
      <c r="BA77" s="1947"/>
      <c r="BB77" s="1936"/>
      <c r="BC77" s="1530" t="s">
        <v>1432</v>
      </c>
      <c r="BD77" s="1602"/>
      <c r="BE77" s="1602"/>
      <c r="BF77" s="1602"/>
      <c r="BG77" s="1602"/>
      <c r="BH77" s="1602"/>
      <c r="BI77" s="1602"/>
      <c r="BJ77" s="1602"/>
      <c r="BK77" s="1602"/>
      <c r="BL77" s="1602"/>
      <c r="BM77" s="1646"/>
      <c r="BN77" s="1646"/>
      <c r="BO77" s="1646"/>
      <c r="BP77" s="1646"/>
      <c r="BQ77" s="1646"/>
      <c r="BR77" s="1646"/>
      <c r="BS77" s="1646"/>
      <c r="BT77" s="1646"/>
      <c r="BU77" s="1646"/>
      <c r="BV77" s="1646"/>
      <c r="BW77" s="1646"/>
      <c r="BX77" s="1646"/>
      <c r="BY77" s="1646"/>
      <c r="BZ77" s="1646"/>
      <c r="CA77" s="1646"/>
      <c r="CB77" s="1646"/>
      <c r="CC77" s="1646"/>
      <c r="CD77" s="1646"/>
      <c r="CE77" s="1646"/>
      <c r="CF77" s="1646"/>
      <c r="CG77" s="1646"/>
      <c r="CH77" s="1646"/>
      <c r="CI77" s="1646"/>
      <c r="CJ77" s="1646"/>
      <c r="CK77" s="1646"/>
      <c r="CL77" s="1646"/>
      <c r="CM77" s="1646"/>
      <c r="CN77" s="1646"/>
      <c r="CO77" s="1646"/>
      <c r="CP77" s="1646"/>
      <c r="CQ77" s="1646"/>
      <c r="CR77" s="1646"/>
      <c r="CS77" s="1646"/>
      <c r="CT77" s="1646"/>
      <c r="CU77" s="1646"/>
      <c r="CV77" s="1646"/>
      <c r="CW77" s="1646"/>
      <c r="CX77" s="1646"/>
      <c r="CY77" s="1646"/>
      <c r="CZ77" s="1646"/>
      <c r="DA77" s="1646"/>
      <c r="DB77" s="1646"/>
      <c r="DC77" s="1646"/>
      <c r="DD77" s="1646"/>
      <c r="DE77" s="1646"/>
      <c r="DF77" s="1646"/>
      <c r="DG77" s="1646"/>
      <c r="DH77" s="1646"/>
      <c r="DI77" s="1646"/>
      <c r="DJ77" s="1646"/>
      <c r="DK77" s="1646"/>
      <c r="DL77" s="1646"/>
      <c r="DM77" s="1646"/>
      <c r="DN77" s="1646"/>
      <c r="DO77" s="1646"/>
      <c r="DP77" s="1646"/>
      <c r="DQ77" s="1646"/>
      <c r="DR77" s="1646"/>
      <c r="DS77" s="1646"/>
      <c r="DT77" s="1646"/>
      <c r="DU77" s="1646"/>
      <c r="DV77" s="1646"/>
      <c r="DW77" s="1646"/>
      <c r="DX77" s="1646"/>
      <c r="DY77" s="1646"/>
      <c r="DZ77" s="1646"/>
      <c r="EA77" s="1646"/>
      <c r="EB77" s="1646"/>
      <c r="EC77" s="1646"/>
      <c r="ED77" s="1646"/>
      <c r="EE77" s="1646"/>
      <c r="EF77" s="1646"/>
      <c r="EG77" s="1646"/>
      <c r="EH77" s="1646"/>
      <c r="EI77" s="1646"/>
      <c r="EJ77" s="1646"/>
      <c r="EK77" s="1646"/>
      <c r="EL77" s="1646"/>
      <c r="EM77" s="1646"/>
      <c r="EN77" s="1646"/>
      <c r="EO77" s="1646"/>
      <c r="EP77" s="1646"/>
      <c r="EQ77" s="1646"/>
      <c r="ER77" s="1646"/>
      <c r="ES77" s="1646"/>
      <c r="ET77" s="1646"/>
      <c r="EU77" s="1646"/>
      <c r="EV77" s="1646"/>
      <c r="EW77" s="1646"/>
      <c r="EX77" s="1646"/>
      <c r="EY77" s="1646"/>
      <c r="EZ77" s="1646"/>
      <c r="FA77" s="1646"/>
      <c r="FB77" s="1646"/>
      <c r="FC77" s="1646"/>
      <c r="FD77" s="1646"/>
      <c r="FE77" s="1646"/>
      <c r="FF77" s="1646"/>
      <c r="FG77" s="1646"/>
      <c r="FH77" s="1646"/>
      <c r="FI77" s="1646"/>
      <c r="FJ77" s="1646"/>
      <c r="FK77" s="1646"/>
      <c r="FL77" s="1646"/>
      <c r="FM77" s="1646"/>
      <c r="FN77" s="1646"/>
      <c r="FO77" s="1646"/>
      <c r="FP77" s="1646"/>
      <c r="FQ77" s="1646"/>
      <c r="FR77" s="1646"/>
      <c r="FS77" s="1646"/>
      <c r="FT77" s="1646"/>
      <c r="FU77" s="1646"/>
      <c r="FV77" s="1646"/>
      <c r="FW77" s="1646"/>
      <c r="FX77" s="1646"/>
      <c r="FY77" s="1646"/>
      <c r="FZ77" s="1646"/>
      <c r="GA77" s="1646"/>
      <c r="GB77" s="1646"/>
      <c r="GC77" s="1646"/>
      <c r="GD77" s="1646"/>
      <c r="GE77" s="1646"/>
      <c r="GF77" s="1646"/>
      <c r="GG77" s="1646"/>
      <c r="GH77" s="1646"/>
      <c r="GI77" s="1646"/>
      <c r="GJ77" s="1646"/>
      <c r="GK77" s="1646"/>
      <c r="GL77" s="1646"/>
      <c r="GM77" s="1646"/>
      <c r="GN77" s="1646"/>
      <c r="GO77" s="1646"/>
      <c r="GP77" s="1646"/>
      <c r="GQ77" s="1646"/>
      <c r="GR77" s="1646"/>
      <c r="GS77" s="1646"/>
      <c r="GT77" s="1646"/>
      <c r="GU77" s="1646"/>
      <c r="GV77" s="1646"/>
      <c r="GW77" s="1646"/>
      <c r="GX77" s="1646"/>
      <c r="GY77" s="1646"/>
      <c r="GZ77" s="1646"/>
      <c r="HA77" s="1646"/>
      <c r="HB77" s="1646"/>
      <c r="HC77" s="1646"/>
      <c r="HD77" s="1646"/>
      <c r="HE77" s="1646"/>
      <c r="HF77" s="1646"/>
      <c r="HG77" s="1646"/>
      <c r="HH77" s="1646"/>
      <c r="HI77" s="1646"/>
      <c r="HJ77" s="1646"/>
      <c r="HK77" s="1646"/>
      <c r="HL77" s="1646"/>
      <c r="HM77" s="1646"/>
      <c r="HN77" s="1646"/>
      <c r="HO77" s="1646"/>
      <c r="HP77" s="1646"/>
      <c r="HQ77" s="1646"/>
      <c r="HR77" s="1646"/>
      <c r="HS77" s="1646"/>
    </row>
    <row r="78" spans="1:227" s="1530" customFormat="1" ht="19.5" customHeight="1" x14ac:dyDescent="0.25">
      <c r="A78" s="1564" t="s">
        <v>198</v>
      </c>
      <c r="B78" s="1564" t="s">
        <v>276</v>
      </c>
      <c r="C78" s="1748" t="s">
        <v>285</v>
      </c>
      <c r="D78" s="1749" t="s">
        <v>286</v>
      </c>
      <c r="E78" s="1750"/>
      <c r="F78" s="1751">
        <v>1.48</v>
      </c>
      <c r="G78" s="1752"/>
      <c r="H78" s="1752"/>
      <c r="I78" s="1752"/>
      <c r="J78" s="1752"/>
      <c r="K78" s="1753">
        <f>SUM(F78:H78)</f>
        <v>1.48</v>
      </c>
      <c r="L78" s="1754">
        <f t="shared" si="29"/>
        <v>100</v>
      </c>
      <c r="M78" s="1755">
        <f t="shared" si="30"/>
        <v>0</v>
      </c>
      <c r="N78" s="1611">
        <f t="shared" si="28"/>
        <v>5</v>
      </c>
      <c r="O78" s="1756"/>
      <c r="P78" s="1752">
        <v>0.872</v>
      </c>
      <c r="Q78" s="1757"/>
      <c r="R78" s="1757" t="s">
        <v>42</v>
      </c>
      <c r="S78" s="1758">
        <v>46</v>
      </c>
      <c r="T78" s="1758">
        <v>0.40100000000000002</v>
      </c>
      <c r="U78" s="1759">
        <v>35</v>
      </c>
      <c r="V78" s="1756">
        <v>42.11</v>
      </c>
      <c r="W78" s="1759">
        <v>35</v>
      </c>
      <c r="X78" s="1756">
        <v>42.11</v>
      </c>
      <c r="Y78" s="1756">
        <v>5.3</v>
      </c>
      <c r="Z78" s="1760">
        <v>13770</v>
      </c>
      <c r="AA78" s="1761">
        <v>173.49608539509157</v>
      </c>
      <c r="AB78" s="1762">
        <f>O78/AA78*1000000/365*1000</f>
        <v>0</v>
      </c>
      <c r="AC78" s="1763"/>
      <c r="AD78" s="1763"/>
      <c r="AE78" s="1764"/>
      <c r="AF78" s="1763"/>
      <c r="AG78" s="1765"/>
      <c r="AH78" s="1766"/>
      <c r="AI78" s="1767"/>
      <c r="AJ78" s="1767"/>
      <c r="AK78" s="1767"/>
      <c r="AL78" s="1768"/>
      <c r="AM78" s="1769">
        <f>K78</f>
        <v>1.48</v>
      </c>
      <c r="AN78" s="1780">
        <v>0.872</v>
      </c>
      <c r="AO78" s="1770">
        <v>0.92600000000000005</v>
      </c>
      <c r="AP78" s="1781">
        <v>1.0229999999999999</v>
      </c>
      <c r="AQ78" s="1772">
        <v>1.1299999999999999</v>
      </c>
      <c r="AR78" s="1782">
        <f>AN78</f>
        <v>0.872</v>
      </c>
      <c r="AS78" s="1770">
        <v>0.98099999999999998</v>
      </c>
      <c r="AT78" s="1773">
        <f>AVERAGE(AS78,AV78)</f>
        <v>1.0874999999999999</v>
      </c>
      <c r="AU78" s="1782"/>
      <c r="AV78" s="1780">
        <v>1.194</v>
      </c>
      <c r="AW78" s="1781"/>
      <c r="AX78" s="1783">
        <v>1.4530000000000001</v>
      </c>
      <c r="AY78" s="1955">
        <v>2.7E-2</v>
      </c>
      <c r="AZ78" s="1956"/>
      <c r="BA78" s="1957"/>
      <c r="BB78" s="1958"/>
      <c r="BC78" s="1530" t="s">
        <v>1430</v>
      </c>
      <c r="BD78" s="1602"/>
      <c r="BE78" s="1602"/>
      <c r="BF78" s="1602"/>
      <c r="BG78" s="1602"/>
      <c r="BH78" s="1602"/>
      <c r="BI78" s="1602"/>
      <c r="BJ78" s="1602"/>
      <c r="BK78" s="1602"/>
      <c r="BL78" s="1602"/>
      <c r="BM78" s="1646"/>
      <c r="BN78" s="1646"/>
      <c r="BO78" s="1646"/>
      <c r="BP78" s="1646"/>
      <c r="BQ78" s="1646"/>
      <c r="BR78" s="1646"/>
      <c r="BS78" s="1646"/>
      <c r="BT78" s="1646"/>
      <c r="BU78" s="1646"/>
      <c r="BV78" s="1646"/>
      <c r="BW78" s="1646"/>
      <c r="BX78" s="1646"/>
      <c r="BY78" s="1646"/>
      <c r="BZ78" s="1646"/>
      <c r="CA78" s="1646"/>
      <c r="CB78" s="1646"/>
      <c r="CC78" s="1646"/>
      <c r="CD78" s="1646"/>
      <c r="CE78" s="1646"/>
      <c r="CF78" s="1646"/>
      <c r="CG78" s="1646"/>
      <c r="CH78" s="1646"/>
      <c r="CI78" s="1646"/>
      <c r="CJ78" s="1646"/>
      <c r="CK78" s="1646"/>
      <c r="CL78" s="1646"/>
      <c r="CM78" s="1646"/>
      <c r="CN78" s="1646"/>
      <c r="CO78" s="1646"/>
      <c r="CP78" s="1646"/>
      <c r="CQ78" s="1646"/>
      <c r="CR78" s="1646"/>
      <c r="CS78" s="1646"/>
      <c r="CT78" s="1646"/>
      <c r="CU78" s="1646"/>
      <c r="CV78" s="1646"/>
      <c r="CW78" s="1646"/>
      <c r="CX78" s="1646"/>
      <c r="CY78" s="1646"/>
      <c r="CZ78" s="1646"/>
      <c r="DA78" s="1646"/>
      <c r="DB78" s="1646"/>
      <c r="DC78" s="1646"/>
      <c r="DD78" s="1646"/>
      <c r="DE78" s="1646"/>
      <c r="DF78" s="1646"/>
      <c r="DG78" s="1646"/>
      <c r="DH78" s="1646"/>
      <c r="DI78" s="1646"/>
      <c r="DJ78" s="1646"/>
      <c r="DK78" s="1646"/>
      <c r="DL78" s="1646"/>
      <c r="DM78" s="1646"/>
      <c r="DN78" s="1646"/>
      <c r="DO78" s="1646"/>
      <c r="DP78" s="1646"/>
      <c r="DQ78" s="1646"/>
      <c r="DR78" s="1646"/>
      <c r="DS78" s="1646"/>
      <c r="DT78" s="1646"/>
      <c r="DU78" s="1646"/>
      <c r="DV78" s="1646"/>
      <c r="DW78" s="1646"/>
      <c r="DX78" s="1646"/>
      <c r="DY78" s="1646"/>
      <c r="DZ78" s="1646"/>
      <c r="EA78" s="1646"/>
      <c r="EB78" s="1646"/>
      <c r="EC78" s="1646"/>
      <c r="ED78" s="1646"/>
      <c r="EE78" s="1646"/>
      <c r="EF78" s="1646"/>
      <c r="EG78" s="1646"/>
      <c r="EH78" s="1646"/>
      <c r="EI78" s="1646"/>
      <c r="EJ78" s="1646"/>
      <c r="EK78" s="1646"/>
      <c r="EL78" s="1646"/>
      <c r="EM78" s="1646"/>
      <c r="EN78" s="1646"/>
      <c r="EO78" s="1646"/>
      <c r="EP78" s="1646"/>
      <c r="EQ78" s="1646"/>
      <c r="ER78" s="1646"/>
      <c r="ES78" s="1646"/>
      <c r="ET78" s="1646"/>
      <c r="EU78" s="1646"/>
      <c r="EV78" s="1646"/>
      <c r="EW78" s="1646"/>
      <c r="EX78" s="1646"/>
      <c r="EY78" s="1646"/>
      <c r="EZ78" s="1646"/>
      <c r="FA78" s="1646"/>
      <c r="FB78" s="1646"/>
      <c r="FC78" s="1646"/>
      <c r="FD78" s="1646"/>
      <c r="FE78" s="1646"/>
      <c r="FF78" s="1646"/>
      <c r="FG78" s="1646"/>
      <c r="FH78" s="1646"/>
      <c r="FI78" s="1646"/>
      <c r="FJ78" s="1646"/>
      <c r="FK78" s="1646"/>
      <c r="FL78" s="1646"/>
      <c r="FM78" s="1646"/>
      <c r="FN78" s="1646"/>
      <c r="FO78" s="1646"/>
      <c r="FP78" s="1646"/>
      <c r="FQ78" s="1646"/>
      <c r="FR78" s="1646"/>
      <c r="FS78" s="1646"/>
      <c r="FT78" s="1646"/>
      <c r="FU78" s="1646"/>
      <c r="FV78" s="1646"/>
      <c r="FW78" s="1646"/>
      <c r="FX78" s="1646"/>
      <c r="FY78" s="1646"/>
      <c r="FZ78" s="1646"/>
      <c r="GA78" s="1646"/>
      <c r="GB78" s="1646"/>
      <c r="GC78" s="1646"/>
      <c r="GD78" s="1646"/>
      <c r="GE78" s="1646"/>
      <c r="GF78" s="1646"/>
      <c r="GG78" s="1646"/>
      <c r="GH78" s="1646"/>
      <c r="GI78" s="1646"/>
      <c r="GJ78" s="1646"/>
      <c r="GK78" s="1646"/>
      <c r="GL78" s="1646"/>
      <c r="GM78" s="1646"/>
      <c r="GN78" s="1646"/>
      <c r="GO78" s="1646"/>
      <c r="GP78" s="1646"/>
      <c r="GQ78" s="1646"/>
      <c r="GR78" s="1646"/>
      <c r="GS78" s="1646"/>
      <c r="GT78" s="1646"/>
      <c r="GU78" s="1646"/>
      <c r="GV78" s="1646"/>
      <c r="GW78" s="1646"/>
      <c r="GX78" s="1646"/>
      <c r="GY78" s="1646"/>
      <c r="GZ78" s="1646"/>
      <c r="HA78" s="1646"/>
      <c r="HB78" s="1646"/>
      <c r="HC78" s="1646"/>
      <c r="HD78" s="1646"/>
      <c r="HE78" s="1646"/>
      <c r="HF78" s="1646"/>
      <c r="HG78" s="1646"/>
      <c r="HH78" s="1646"/>
      <c r="HI78" s="1646"/>
      <c r="HJ78" s="1646"/>
      <c r="HK78" s="1646"/>
      <c r="HL78" s="1646"/>
      <c r="HM78" s="1646"/>
      <c r="HN78" s="1646"/>
      <c r="HO78" s="1646"/>
      <c r="HP78" s="1646"/>
      <c r="HQ78" s="1646"/>
      <c r="HR78" s="1646"/>
      <c r="HS78" s="1646"/>
    </row>
    <row r="79" spans="1:227" s="1530" customFormat="1" ht="19.5" customHeight="1" x14ac:dyDescent="0.25">
      <c r="A79" s="1564" t="s">
        <v>198</v>
      </c>
      <c r="B79" s="1564" t="s">
        <v>276</v>
      </c>
      <c r="C79" s="1748" t="s">
        <v>285</v>
      </c>
      <c r="D79" s="1749" t="s">
        <v>287</v>
      </c>
      <c r="E79" s="1750"/>
      <c r="F79" s="1751">
        <v>2.2349999999999999</v>
      </c>
      <c r="G79" s="1752">
        <v>3.5</v>
      </c>
      <c r="H79" s="1752"/>
      <c r="I79" s="1752"/>
      <c r="J79" s="1752"/>
      <c r="K79" s="1753">
        <f>SUM(F79:H79)</f>
        <v>5.7349999999999994</v>
      </c>
      <c r="L79" s="1754">
        <f t="shared" si="29"/>
        <v>38.971229293809941</v>
      </c>
      <c r="M79" s="1755">
        <f t="shared" si="30"/>
        <v>61.028770706190073</v>
      </c>
      <c r="N79" s="1611">
        <f t="shared" si="28"/>
        <v>5</v>
      </c>
      <c r="O79" s="1756"/>
      <c r="P79" s="1752">
        <v>3.8690000000000002</v>
      </c>
      <c r="Q79" s="1757"/>
      <c r="R79" s="1757" t="s">
        <v>42</v>
      </c>
      <c r="S79" s="1758">
        <v>46.3</v>
      </c>
      <c r="T79" s="1758">
        <v>1.79</v>
      </c>
      <c r="U79" s="1759">
        <v>35</v>
      </c>
      <c r="V79" s="1756">
        <v>53.49</v>
      </c>
      <c r="W79" s="1759">
        <v>35</v>
      </c>
      <c r="X79" s="1756">
        <v>53.49</v>
      </c>
      <c r="Y79" s="1756">
        <v>6</v>
      </c>
      <c r="Z79" s="1760">
        <v>27390</v>
      </c>
      <c r="AA79" s="1761">
        <v>387.00255567725458</v>
      </c>
      <c r="AB79" s="1762">
        <f>O79/AA79*1000000/365*1000</f>
        <v>0</v>
      </c>
      <c r="AC79" s="1763"/>
      <c r="AD79" s="1763" t="s">
        <v>42</v>
      </c>
      <c r="AE79" s="1764" t="s">
        <v>205</v>
      </c>
      <c r="AF79" s="1763"/>
      <c r="AG79" s="1765" t="s">
        <v>42</v>
      </c>
      <c r="AH79" s="1766"/>
      <c r="AI79" s="1767"/>
      <c r="AJ79" s="1767"/>
      <c r="AK79" s="1767"/>
      <c r="AL79" s="1768"/>
      <c r="AM79" s="1769">
        <f>K79</f>
        <v>5.7349999999999994</v>
      </c>
      <c r="AN79" s="1770">
        <v>3.8690000000000002</v>
      </c>
      <c r="AO79" s="1770">
        <v>4.3559999999999999</v>
      </c>
      <c r="AP79" s="1771">
        <v>5.3070000000000004</v>
      </c>
      <c r="AQ79" s="1772">
        <v>6.4660000000000002</v>
      </c>
      <c r="AR79" s="1773">
        <f>AN79</f>
        <v>3.8690000000000002</v>
      </c>
      <c r="AS79" s="1770">
        <v>4.617</v>
      </c>
      <c r="AT79" s="1773">
        <f>AVERAGE(AS79,AV79)</f>
        <v>5.4079999999999995</v>
      </c>
      <c r="AU79" s="1773"/>
      <c r="AV79" s="1770">
        <v>6.1989999999999998</v>
      </c>
      <c r="AW79" s="1771"/>
      <c r="AX79" s="1774">
        <v>8.3249999999999993</v>
      </c>
      <c r="AY79" s="1978">
        <v>-5.04</v>
      </c>
      <c r="AZ79" s="1979"/>
      <c r="BA79" s="1980"/>
      <c r="BB79" s="1646"/>
      <c r="BC79" s="1530" t="s">
        <v>1432</v>
      </c>
      <c r="BD79" s="1602"/>
      <c r="BE79" s="1602"/>
      <c r="BF79" s="1602"/>
      <c r="BG79" s="1602"/>
      <c r="BH79" s="1602"/>
      <c r="BI79" s="1602"/>
      <c r="BJ79" s="1602"/>
      <c r="BK79" s="1602"/>
      <c r="BL79" s="1602"/>
      <c r="BM79" s="1646"/>
      <c r="BN79" s="1646"/>
      <c r="BO79" s="1646"/>
      <c r="BP79" s="1646"/>
      <c r="BQ79" s="1646"/>
      <c r="BR79" s="1646"/>
      <c r="BS79" s="1646"/>
      <c r="BT79" s="1646"/>
      <c r="BU79" s="1646"/>
      <c r="BV79" s="1646"/>
      <c r="BW79" s="1646"/>
      <c r="BX79" s="1646"/>
      <c r="BY79" s="1646"/>
      <c r="BZ79" s="1646"/>
      <c r="CA79" s="1646"/>
      <c r="CB79" s="1646"/>
      <c r="CC79" s="1646"/>
      <c r="CD79" s="1646"/>
      <c r="CE79" s="1646"/>
      <c r="CF79" s="1646"/>
      <c r="CG79" s="1646"/>
      <c r="CH79" s="1646"/>
      <c r="CI79" s="1646"/>
      <c r="CJ79" s="1646"/>
      <c r="CK79" s="1646"/>
      <c r="CL79" s="1646"/>
      <c r="CM79" s="1646"/>
      <c r="CN79" s="1646"/>
      <c r="CO79" s="1646"/>
      <c r="CP79" s="1646"/>
      <c r="CQ79" s="1646"/>
      <c r="CR79" s="1646"/>
      <c r="CS79" s="1646"/>
      <c r="CT79" s="1646"/>
      <c r="CU79" s="1646"/>
      <c r="CV79" s="1646"/>
      <c r="CW79" s="1646"/>
      <c r="CX79" s="1646"/>
      <c r="CY79" s="1646"/>
      <c r="CZ79" s="1646"/>
      <c r="DA79" s="1646"/>
      <c r="DB79" s="1646"/>
      <c r="DC79" s="1646"/>
      <c r="DD79" s="1646"/>
      <c r="DE79" s="1646"/>
      <c r="DF79" s="1646"/>
      <c r="DG79" s="1646"/>
      <c r="DH79" s="1646"/>
      <c r="DI79" s="1646"/>
      <c r="DJ79" s="1646"/>
      <c r="DK79" s="1646"/>
      <c r="DL79" s="1646"/>
      <c r="DM79" s="1646"/>
      <c r="DN79" s="1646"/>
      <c r="DO79" s="1646"/>
      <c r="DP79" s="1646"/>
      <c r="DQ79" s="1646"/>
      <c r="DR79" s="1646"/>
      <c r="DS79" s="1646"/>
      <c r="DT79" s="1646"/>
      <c r="DU79" s="1646"/>
      <c r="DV79" s="1646"/>
      <c r="DW79" s="1646"/>
      <c r="DX79" s="1646"/>
      <c r="DY79" s="1646"/>
      <c r="DZ79" s="1646"/>
      <c r="EA79" s="1646"/>
      <c r="EB79" s="1646"/>
      <c r="EC79" s="1646"/>
      <c r="ED79" s="1646"/>
      <c r="EE79" s="1646"/>
      <c r="EF79" s="1646"/>
      <c r="EG79" s="1646"/>
      <c r="EH79" s="1646"/>
      <c r="EI79" s="1646"/>
      <c r="EJ79" s="1646"/>
      <c r="EK79" s="1646"/>
      <c r="EL79" s="1646"/>
      <c r="EM79" s="1646"/>
      <c r="EN79" s="1646"/>
      <c r="EO79" s="1646"/>
      <c r="EP79" s="1646"/>
      <c r="EQ79" s="1646"/>
      <c r="ER79" s="1646"/>
      <c r="ES79" s="1646"/>
      <c r="ET79" s="1646"/>
      <c r="EU79" s="1646"/>
      <c r="EV79" s="1646"/>
      <c r="EW79" s="1646"/>
      <c r="EX79" s="1646"/>
      <c r="EY79" s="1646"/>
      <c r="EZ79" s="1646"/>
      <c r="FA79" s="1646"/>
      <c r="FB79" s="1646"/>
      <c r="FC79" s="1646"/>
      <c r="FD79" s="1646"/>
      <c r="FE79" s="1646"/>
      <c r="FF79" s="1646"/>
      <c r="FG79" s="1646"/>
      <c r="FH79" s="1646"/>
      <c r="FI79" s="1646"/>
      <c r="FJ79" s="1646"/>
      <c r="FK79" s="1646"/>
      <c r="FL79" s="1646"/>
      <c r="FM79" s="1646"/>
      <c r="FN79" s="1646"/>
      <c r="FO79" s="1646"/>
      <c r="FP79" s="1646"/>
      <c r="FQ79" s="1646"/>
      <c r="FR79" s="1646"/>
      <c r="FS79" s="1646"/>
      <c r="FT79" s="1646"/>
      <c r="FU79" s="1646"/>
      <c r="FV79" s="1646"/>
      <c r="FW79" s="1646"/>
      <c r="FX79" s="1646"/>
      <c r="FY79" s="1646"/>
      <c r="FZ79" s="1646"/>
      <c r="GA79" s="1646"/>
      <c r="GB79" s="1646"/>
      <c r="GC79" s="1646"/>
      <c r="GD79" s="1646"/>
      <c r="GE79" s="1646"/>
      <c r="GF79" s="1646"/>
      <c r="GG79" s="1646"/>
      <c r="GH79" s="1646"/>
      <c r="GI79" s="1646"/>
      <c r="GJ79" s="1646"/>
      <c r="GK79" s="1646"/>
      <c r="GL79" s="1646"/>
      <c r="GM79" s="1646"/>
      <c r="GN79" s="1646"/>
      <c r="GO79" s="1646"/>
      <c r="GP79" s="1646"/>
      <c r="GQ79" s="1646"/>
      <c r="GR79" s="1646"/>
      <c r="GS79" s="1646"/>
      <c r="GT79" s="1646"/>
      <c r="GU79" s="1646"/>
      <c r="GV79" s="1646"/>
      <c r="GW79" s="1646"/>
      <c r="GX79" s="1646"/>
      <c r="GY79" s="1646"/>
      <c r="GZ79" s="1646"/>
      <c r="HA79" s="1646"/>
      <c r="HB79" s="1646"/>
      <c r="HC79" s="1646"/>
      <c r="HD79" s="1646"/>
      <c r="HE79" s="1646"/>
      <c r="HF79" s="1646"/>
      <c r="HG79" s="1646"/>
      <c r="HH79" s="1646"/>
      <c r="HI79" s="1646"/>
      <c r="HJ79" s="1646"/>
      <c r="HK79" s="1646"/>
      <c r="HL79" s="1646"/>
      <c r="HM79" s="1646"/>
      <c r="HN79" s="1646"/>
      <c r="HO79" s="1646"/>
      <c r="HP79" s="1646"/>
      <c r="HQ79" s="1646"/>
      <c r="HR79" s="1646"/>
      <c r="HS79" s="1646"/>
    </row>
    <row r="80" spans="1:227" s="1530" customFormat="1" ht="19.5" customHeight="1" x14ac:dyDescent="0.25">
      <c r="A80" s="1564" t="s">
        <v>198</v>
      </c>
      <c r="B80" s="1564" t="s">
        <v>276</v>
      </c>
      <c r="C80" s="1748" t="s">
        <v>285</v>
      </c>
      <c r="D80" s="1952" t="s">
        <v>288</v>
      </c>
      <c r="E80" s="1750"/>
      <c r="F80" s="1751">
        <f>K80</f>
        <v>9.6000000000000002E-2</v>
      </c>
      <c r="G80" s="1752"/>
      <c r="H80" s="1752"/>
      <c r="I80" s="1752"/>
      <c r="J80" s="1752"/>
      <c r="K80" s="1753">
        <v>9.6000000000000002E-2</v>
      </c>
      <c r="L80" s="1754">
        <f t="shared" si="29"/>
        <v>100</v>
      </c>
      <c r="M80" s="1755">
        <f t="shared" si="30"/>
        <v>0</v>
      </c>
      <c r="N80" s="1611">
        <f t="shared" si="28"/>
        <v>3</v>
      </c>
      <c r="O80" s="1756"/>
      <c r="P80" s="1752">
        <v>9.6000000000000002E-2</v>
      </c>
      <c r="Q80" s="1757"/>
      <c r="R80" s="1757" t="s">
        <v>42</v>
      </c>
      <c r="S80" s="1758">
        <v>62.8</v>
      </c>
      <c r="T80" s="1758">
        <v>0.06</v>
      </c>
      <c r="U80" s="1759">
        <v>35</v>
      </c>
      <c r="V80" s="1756">
        <v>42.86</v>
      </c>
      <c r="W80" s="1759">
        <v>35</v>
      </c>
      <c r="X80" s="1756">
        <v>42.86</v>
      </c>
      <c r="Y80" s="1756">
        <v>6.8</v>
      </c>
      <c r="Z80" s="1760">
        <v>1587</v>
      </c>
      <c r="AA80" s="1761">
        <v>165.73011885956961</v>
      </c>
      <c r="AB80" s="1762">
        <f>O80/AA80*1000000/365*1000</f>
        <v>0</v>
      </c>
      <c r="AC80" s="1763"/>
      <c r="AD80" s="1763"/>
      <c r="AE80" s="1764"/>
      <c r="AF80" s="1763"/>
      <c r="AG80" s="1765"/>
      <c r="AH80" s="1766"/>
      <c r="AI80" s="1767"/>
      <c r="AJ80" s="1767"/>
      <c r="AK80" s="1767"/>
      <c r="AL80" s="1768"/>
      <c r="AM80" s="1769">
        <f>K80</f>
        <v>9.6000000000000002E-2</v>
      </c>
      <c r="AN80" s="1770">
        <v>9.6000000000000002E-2</v>
      </c>
      <c r="AO80" s="1770">
        <v>0.10199999999999999</v>
      </c>
      <c r="AP80" s="1771">
        <v>0.113</v>
      </c>
      <c r="AQ80" s="1772">
        <v>0.124</v>
      </c>
      <c r="AR80" s="1773">
        <f>AN80</f>
        <v>9.6000000000000002E-2</v>
      </c>
      <c r="AS80" s="1770">
        <v>0.108</v>
      </c>
      <c r="AT80" s="1773">
        <f>AVERAGE(AS80,AV80)</f>
        <v>0.12</v>
      </c>
      <c r="AU80" s="1773"/>
      <c r="AV80" s="1770">
        <v>0.13200000000000001</v>
      </c>
      <c r="AW80" s="1771"/>
      <c r="AX80" s="1774">
        <v>0.161</v>
      </c>
      <c r="AY80" s="1978">
        <v>-6.5000000000000002E-2</v>
      </c>
      <c r="AZ80" s="1979"/>
      <c r="BA80" s="1980"/>
      <c r="BB80" s="1646"/>
      <c r="BC80" s="1530" t="s">
        <v>1802</v>
      </c>
      <c r="BD80" s="1602"/>
      <c r="BE80" s="1602"/>
      <c r="BF80" s="1530" t="e">
        <f>MATCH(D80,'&gt;50 only'!D69,0)</f>
        <v>#N/A</v>
      </c>
      <c r="BG80" s="1602"/>
      <c r="BH80" s="1602"/>
      <c r="BI80" s="1602"/>
      <c r="BJ80" s="1602"/>
      <c r="BK80" s="1602"/>
      <c r="BL80" s="1602"/>
      <c r="BM80" s="1646"/>
      <c r="BN80" s="1646"/>
      <c r="BO80" s="1646"/>
      <c r="BP80" s="1646"/>
      <c r="BQ80" s="1646"/>
      <c r="BR80" s="1646"/>
      <c r="BS80" s="1646"/>
      <c r="BT80" s="1646"/>
      <c r="BU80" s="1646"/>
      <c r="BV80" s="1646"/>
      <c r="BW80" s="1646"/>
      <c r="BX80" s="1646"/>
      <c r="BY80" s="1646"/>
      <c r="BZ80" s="1646"/>
      <c r="CA80" s="1646"/>
      <c r="CB80" s="1646"/>
      <c r="CC80" s="1646"/>
      <c r="CD80" s="1646"/>
      <c r="CE80" s="1646"/>
      <c r="CF80" s="1646"/>
      <c r="CG80" s="1646"/>
      <c r="CH80" s="1646"/>
      <c r="CI80" s="1646"/>
      <c r="CJ80" s="1646"/>
      <c r="CK80" s="1646"/>
      <c r="CL80" s="1646"/>
      <c r="CM80" s="1646"/>
      <c r="CN80" s="1646"/>
      <c r="CO80" s="1646"/>
      <c r="CP80" s="1646"/>
      <c r="CQ80" s="1646"/>
      <c r="CR80" s="1646"/>
      <c r="CS80" s="1646"/>
      <c r="CT80" s="1646"/>
      <c r="CU80" s="1646"/>
      <c r="CV80" s="1646"/>
      <c r="CW80" s="1646"/>
      <c r="CX80" s="1646"/>
      <c r="CY80" s="1646"/>
      <c r="CZ80" s="1646"/>
      <c r="DA80" s="1646"/>
      <c r="DB80" s="1646"/>
      <c r="DC80" s="1646"/>
      <c r="DD80" s="1646"/>
      <c r="DE80" s="1646"/>
      <c r="DF80" s="1646"/>
      <c r="DG80" s="1646"/>
      <c r="DH80" s="1646"/>
      <c r="DI80" s="1646"/>
      <c r="DJ80" s="1646"/>
      <c r="DK80" s="1646"/>
      <c r="DL80" s="1646"/>
      <c r="DM80" s="1646"/>
      <c r="DN80" s="1646"/>
      <c r="DO80" s="1646"/>
      <c r="DP80" s="1646"/>
      <c r="DQ80" s="1646"/>
      <c r="DR80" s="1646"/>
      <c r="DS80" s="1646"/>
      <c r="DT80" s="1646"/>
      <c r="DU80" s="1646"/>
      <c r="DV80" s="1646"/>
      <c r="DW80" s="1646"/>
      <c r="DX80" s="1646"/>
      <c r="DY80" s="1646"/>
      <c r="DZ80" s="1646"/>
      <c r="EA80" s="1646"/>
      <c r="EB80" s="1646"/>
      <c r="EC80" s="1646"/>
      <c r="ED80" s="1646"/>
      <c r="EE80" s="1646"/>
      <c r="EF80" s="1646"/>
      <c r="EG80" s="1646"/>
      <c r="EH80" s="1646"/>
      <c r="EI80" s="1646"/>
      <c r="EJ80" s="1646"/>
      <c r="EK80" s="1646"/>
      <c r="EL80" s="1646"/>
      <c r="EM80" s="1646"/>
      <c r="EN80" s="1646"/>
      <c r="EO80" s="1646"/>
      <c r="EP80" s="1646"/>
      <c r="EQ80" s="1646"/>
      <c r="ER80" s="1646"/>
      <c r="ES80" s="1646"/>
      <c r="ET80" s="1646"/>
      <c r="EU80" s="1646"/>
      <c r="EV80" s="1646"/>
      <c r="EW80" s="1646"/>
      <c r="EX80" s="1646"/>
      <c r="EY80" s="1646"/>
      <c r="EZ80" s="1646"/>
      <c r="FA80" s="1646"/>
      <c r="FB80" s="1646"/>
      <c r="FC80" s="1646"/>
      <c r="FD80" s="1646"/>
      <c r="FE80" s="1646"/>
      <c r="FF80" s="1646"/>
      <c r="FG80" s="1646"/>
      <c r="FH80" s="1646"/>
      <c r="FI80" s="1646"/>
      <c r="FJ80" s="1646"/>
      <c r="FK80" s="1646"/>
      <c r="FL80" s="1646"/>
      <c r="FM80" s="1646"/>
      <c r="FN80" s="1646"/>
      <c r="FO80" s="1646"/>
      <c r="FP80" s="1646"/>
      <c r="FQ80" s="1646"/>
      <c r="FR80" s="1646"/>
      <c r="FS80" s="1646"/>
      <c r="FT80" s="1646"/>
      <c r="FU80" s="1646"/>
      <c r="FV80" s="1646"/>
      <c r="FW80" s="1646"/>
      <c r="FX80" s="1646"/>
      <c r="FY80" s="1646"/>
      <c r="FZ80" s="1646"/>
      <c r="GA80" s="1646"/>
      <c r="GB80" s="1646"/>
      <c r="GC80" s="1646"/>
      <c r="GD80" s="1646"/>
      <c r="GE80" s="1646"/>
      <c r="GF80" s="1646"/>
      <c r="GG80" s="1646"/>
      <c r="GH80" s="1646"/>
      <c r="GI80" s="1646"/>
      <c r="GJ80" s="1646"/>
      <c r="GK80" s="1646"/>
      <c r="GL80" s="1646"/>
      <c r="GM80" s="1646"/>
      <c r="GN80" s="1646"/>
      <c r="GO80" s="1646"/>
      <c r="GP80" s="1646"/>
      <c r="GQ80" s="1646"/>
      <c r="GR80" s="1646"/>
      <c r="GS80" s="1646"/>
      <c r="GT80" s="1646"/>
      <c r="GU80" s="1646"/>
      <c r="GV80" s="1646"/>
      <c r="GW80" s="1646"/>
      <c r="GX80" s="1646"/>
      <c r="GY80" s="1646"/>
      <c r="GZ80" s="1646"/>
      <c r="HA80" s="1646"/>
      <c r="HB80" s="1646"/>
      <c r="HC80" s="1646"/>
      <c r="HD80" s="1646"/>
      <c r="HE80" s="1646"/>
      <c r="HF80" s="1646"/>
      <c r="HG80" s="1646"/>
      <c r="HH80" s="1646"/>
      <c r="HI80" s="1646"/>
      <c r="HJ80" s="1646"/>
      <c r="HK80" s="1646"/>
      <c r="HL80" s="1646"/>
      <c r="HM80" s="1646"/>
      <c r="HN80" s="1646"/>
      <c r="HO80" s="1646"/>
      <c r="HP80" s="1646"/>
      <c r="HQ80" s="1646"/>
      <c r="HR80" s="1646"/>
      <c r="HS80" s="1646"/>
    </row>
    <row r="81" spans="1:227" s="1530" customFormat="1" ht="19.5" customHeight="1" x14ac:dyDescent="0.25">
      <c r="A81" s="1564" t="s">
        <v>38</v>
      </c>
      <c r="B81" s="1564" t="s">
        <v>118</v>
      </c>
      <c r="C81" s="1748" t="s">
        <v>119</v>
      </c>
      <c r="D81" s="1778" t="s">
        <v>120</v>
      </c>
      <c r="E81" s="1779"/>
      <c r="F81" s="1638">
        <v>0.7</v>
      </c>
      <c r="G81" s="1607">
        <v>0.36299999999999999</v>
      </c>
      <c r="H81" s="1607"/>
      <c r="I81" s="1607"/>
      <c r="J81" s="1607"/>
      <c r="K81" s="1753">
        <f t="shared" ref="K81:K96" si="31">SUM(F81:J81)</f>
        <v>1.0629999999999999</v>
      </c>
      <c r="L81" s="1754">
        <f t="shared" si="29"/>
        <v>65.851364063969896</v>
      </c>
      <c r="M81" s="1755">
        <f t="shared" si="30"/>
        <v>34.148635936030104</v>
      </c>
      <c r="N81" s="1611">
        <f t="shared" si="28"/>
        <v>2</v>
      </c>
      <c r="O81" s="1832"/>
      <c r="P81" s="1888">
        <f>[1]JH_2015!L67/1000000</f>
        <v>1.3637414999999999</v>
      </c>
      <c r="Q81" s="1870"/>
      <c r="R81" s="1834" t="s">
        <v>42</v>
      </c>
      <c r="S81" s="1833">
        <f>+T81/P81</f>
        <v>0.18615698063012676</v>
      </c>
      <c r="T81" s="1834">
        <f>[1]JH_2015!V67/1000000</f>
        <v>0.25386999999999998</v>
      </c>
      <c r="U81" s="1756">
        <v>91.23</v>
      </c>
      <c r="V81" s="1756">
        <v>38.4</v>
      </c>
      <c r="W81" s="1756"/>
      <c r="X81" s="1756"/>
      <c r="Y81" s="1756"/>
      <c r="Z81" s="1760">
        <v>15524</v>
      </c>
      <c r="AA81" s="1835">
        <f>P81/Z81*1000000/365*1000</f>
        <v>240.6775368585275</v>
      </c>
      <c r="AB81" s="1871"/>
      <c r="AC81" s="1763"/>
      <c r="AD81" s="1764"/>
      <c r="AE81" s="1763"/>
      <c r="AF81" s="1763"/>
      <c r="AG81" s="1765"/>
      <c r="AH81" s="1841">
        <f t="shared" ref="AH81:AH96" si="32">K81</f>
        <v>1.0629999999999999</v>
      </c>
      <c r="AI81" s="1842"/>
      <c r="AJ81" s="1842"/>
      <c r="AK81" s="1842"/>
      <c r="AL81" s="1843"/>
      <c r="AM81" s="1844">
        <v>1.5549999999999999</v>
      </c>
      <c r="AN81" s="1773">
        <v>1.7509999999999999</v>
      </c>
      <c r="AO81" s="1770">
        <v>2.1349999999999998</v>
      </c>
      <c r="AP81" s="1858">
        <v>2.6030000000000002</v>
      </c>
      <c r="AQ81" s="1772">
        <f t="shared" ref="AQ81:AQ96" si="33">AM81</f>
        <v>1.5549999999999999</v>
      </c>
      <c r="AR81" s="1773">
        <v>1.9119999999999999</v>
      </c>
      <c r="AS81" s="1770">
        <f t="shared" ref="AS81:AS96" si="34">AVERAGE(AR81,AT81)</f>
        <v>2.3045</v>
      </c>
      <c r="AT81" s="1770">
        <v>2.6970000000000001</v>
      </c>
      <c r="AU81" s="1770"/>
      <c r="AV81" s="1773">
        <v>3.8039999999999998</v>
      </c>
      <c r="AW81" s="1858"/>
      <c r="AX81" s="1859">
        <v>-2.7410000000000001</v>
      </c>
      <c r="AY81" s="1964"/>
      <c r="AZ81" s="1965"/>
      <c r="BA81" s="1965"/>
      <c r="BB81" s="1965"/>
      <c r="BC81" s="1530" t="s">
        <v>1430</v>
      </c>
      <c r="BD81" s="1602"/>
      <c r="BE81" s="1602"/>
      <c r="BF81" s="1602"/>
      <c r="BG81" s="1602"/>
      <c r="BH81" s="1602"/>
      <c r="BI81" s="1602"/>
      <c r="BJ81" s="1602"/>
      <c r="BK81" s="1602"/>
      <c r="BL81" s="1602"/>
      <c r="BM81" s="1602"/>
      <c r="BN81" s="1602"/>
      <c r="BO81" s="1602"/>
      <c r="BP81" s="1602"/>
      <c r="BQ81" s="1602"/>
      <c r="BR81" s="1602"/>
      <c r="BS81" s="1602"/>
      <c r="BT81" s="1602"/>
      <c r="BU81" s="1602"/>
      <c r="BV81" s="1602"/>
      <c r="BW81" s="1602"/>
      <c r="BX81" s="1602"/>
      <c r="BY81" s="1602"/>
      <c r="BZ81" s="1602"/>
      <c r="CA81" s="1602"/>
      <c r="CB81" s="1602"/>
      <c r="CC81" s="1602"/>
      <c r="CD81" s="1602"/>
      <c r="CE81" s="1602"/>
      <c r="CF81" s="1602"/>
      <c r="CG81" s="1602"/>
      <c r="CH81" s="1602"/>
      <c r="CI81" s="1602"/>
      <c r="CJ81" s="1602"/>
      <c r="CK81" s="1602"/>
      <c r="CL81" s="1602"/>
      <c r="CM81" s="1602"/>
      <c r="CN81" s="1602"/>
      <c r="CO81" s="1602"/>
      <c r="CP81" s="1602"/>
      <c r="CQ81" s="1602"/>
      <c r="CR81" s="1602"/>
      <c r="CS81" s="1602"/>
      <c r="CT81" s="1602"/>
      <c r="CU81" s="1602"/>
      <c r="CV81" s="1602"/>
      <c r="CW81" s="1602"/>
      <c r="CX81" s="1602"/>
      <c r="CY81" s="1602"/>
      <c r="CZ81" s="1602"/>
      <c r="DA81" s="1602"/>
      <c r="DB81" s="1602"/>
      <c r="DC81" s="1602"/>
      <c r="DD81" s="1602"/>
      <c r="DE81" s="1602"/>
      <c r="DF81" s="1602"/>
      <c r="DG81" s="1602"/>
      <c r="DH81" s="1602"/>
      <c r="DI81" s="1602"/>
      <c r="DJ81" s="1602"/>
      <c r="DK81" s="1602"/>
      <c r="DL81" s="1602"/>
      <c r="DM81" s="1602"/>
      <c r="DN81" s="1602"/>
      <c r="DO81" s="1602"/>
      <c r="DP81" s="1602"/>
      <c r="DQ81" s="1602"/>
      <c r="DR81" s="1602"/>
      <c r="DS81" s="1602"/>
      <c r="DT81" s="1602"/>
      <c r="DU81" s="1602"/>
      <c r="DV81" s="1602"/>
      <c r="DW81" s="1602"/>
      <c r="DX81" s="1602"/>
      <c r="DY81" s="1602"/>
      <c r="DZ81" s="1602"/>
      <c r="EA81" s="1602"/>
      <c r="EB81" s="1602"/>
      <c r="EC81" s="1602"/>
      <c r="ED81" s="1602"/>
      <c r="EE81" s="1602"/>
      <c r="EF81" s="1602"/>
      <c r="EG81" s="1602"/>
      <c r="EH81" s="1602"/>
      <c r="EI81" s="1602"/>
      <c r="EJ81" s="1602"/>
      <c r="EK81" s="1602"/>
      <c r="EL81" s="1602"/>
      <c r="EM81" s="1602"/>
      <c r="EN81" s="1602"/>
      <c r="EO81" s="1602"/>
      <c r="EP81" s="1602"/>
      <c r="EQ81" s="1602"/>
      <c r="ER81" s="1602"/>
      <c r="ES81" s="1602"/>
      <c r="ET81" s="1602"/>
      <c r="EU81" s="1602"/>
      <c r="EV81" s="1602"/>
      <c r="EW81" s="1602"/>
      <c r="EX81" s="1602"/>
      <c r="EY81" s="1602"/>
      <c r="EZ81" s="1602"/>
      <c r="FA81" s="1602"/>
      <c r="FB81" s="1602"/>
      <c r="FC81" s="1602"/>
      <c r="FD81" s="1602"/>
      <c r="FE81" s="1602"/>
      <c r="FF81" s="1602"/>
      <c r="FG81" s="1602"/>
      <c r="FH81" s="1602"/>
      <c r="FI81" s="1602"/>
      <c r="FJ81" s="1602"/>
      <c r="FK81" s="1602"/>
      <c r="FL81" s="1602"/>
      <c r="FM81" s="1602"/>
      <c r="FN81" s="1602"/>
      <c r="FO81" s="1602"/>
      <c r="FP81" s="1602"/>
      <c r="FQ81" s="1602"/>
      <c r="FR81" s="1602"/>
      <c r="FS81" s="1602"/>
      <c r="FT81" s="1602"/>
      <c r="FU81" s="1602"/>
      <c r="FV81" s="1602"/>
      <c r="FW81" s="1602"/>
      <c r="FX81" s="1602"/>
      <c r="FY81" s="1602"/>
      <c r="FZ81" s="1602"/>
      <c r="GA81" s="1602"/>
      <c r="GB81" s="1602"/>
      <c r="GC81" s="1602"/>
      <c r="GD81" s="1602"/>
      <c r="GE81" s="1602"/>
      <c r="GF81" s="1602"/>
      <c r="GG81" s="1602"/>
      <c r="GH81" s="1602"/>
      <c r="GI81" s="1602"/>
      <c r="GJ81" s="1602"/>
      <c r="GK81" s="1602"/>
      <c r="GL81" s="1602"/>
      <c r="GM81" s="1602"/>
      <c r="GN81" s="1602"/>
      <c r="GO81" s="1602"/>
      <c r="GP81" s="1602"/>
      <c r="GQ81" s="1602"/>
      <c r="GR81" s="1602"/>
      <c r="GS81" s="1602"/>
      <c r="GT81" s="1602"/>
      <c r="GU81" s="1602"/>
      <c r="GV81" s="1602"/>
      <c r="GW81" s="1602"/>
      <c r="GX81" s="1602"/>
      <c r="GY81" s="1602"/>
      <c r="GZ81" s="1602"/>
      <c r="HA81" s="1602"/>
      <c r="HB81" s="1602"/>
      <c r="HC81" s="1602"/>
      <c r="HD81" s="1602"/>
      <c r="HE81" s="1602"/>
      <c r="HF81" s="1602"/>
      <c r="HG81" s="1602"/>
      <c r="HH81" s="1602"/>
      <c r="HI81" s="1602"/>
      <c r="HJ81" s="1602"/>
      <c r="HK81" s="1602"/>
      <c r="HL81" s="1602"/>
      <c r="HM81" s="1602"/>
      <c r="HN81" s="1602"/>
      <c r="HO81" s="1602"/>
      <c r="HP81" s="1602"/>
      <c r="HQ81" s="1602"/>
      <c r="HR81" s="1602"/>
      <c r="HS81" s="1602"/>
    </row>
    <row r="82" spans="1:227" s="1530" customFormat="1" ht="19.5" customHeight="1" x14ac:dyDescent="0.25">
      <c r="A82" s="1564" t="s">
        <v>38</v>
      </c>
      <c r="B82" s="1564" t="s">
        <v>118</v>
      </c>
      <c r="C82" s="1748" t="s">
        <v>119</v>
      </c>
      <c r="D82" s="1778" t="s">
        <v>125</v>
      </c>
      <c r="E82" s="1779"/>
      <c r="F82" s="1638">
        <v>6.3E-2</v>
      </c>
      <c r="G82" s="1607"/>
      <c r="H82" s="1607"/>
      <c r="I82" s="1607"/>
      <c r="J82" s="1607"/>
      <c r="K82" s="1753">
        <f t="shared" si="31"/>
        <v>6.3E-2</v>
      </c>
      <c r="L82" s="1754">
        <f t="shared" si="29"/>
        <v>100</v>
      </c>
      <c r="M82" s="1755">
        <f t="shared" si="30"/>
        <v>0</v>
      </c>
      <c r="N82" s="1611">
        <f t="shared" si="28"/>
        <v>1</v>
      </c>
      <c r="O82" s="1832"/>
      <c r="P82" s="1752"/>
      <c r="Q82" s="1756" t="s">
        <v>42</v>
      </c>
      <c r="R82" s="1756"/>
      <c r="S82" s="1855"/>
      <c r="T82" s="1834"/>
      <c r="U82" s="1756">
        <v>74.2</v>
      </c>
      <c r="V82" s="1756"/>
      <c r="W82" s="1756"/>
      <c r="X82" s="1756"/>
      <c r="Y82" s="1756"/>
      <c r="Z82" s="1760">
        <v>1412</v>
      </c>
      <c r="AA82" s="1835">
        <f>P82/Z82*1000000/365*1000</f>
        <v>0</v>
      </c>
      <c r="AB82" s="1871"/>
      <c r="AC82" s="1763"/>
      <c r="AD82" s="1764"/>
      <c r="AE82" s="1763"/>
      <c r="AF82" s="1763"/>
      <c r="AG82" s="1765"/>
      <c r="AH82" s="1878">
        <f t="shared" si="32"/>
        <v>6.3E-2</v>
      </c>
      <c r="AI82" s="1842"/>
      <c r="AJ82" s="1842"/>
      <c r="AK82" s="1842"/>
      <c r="AL82" s="1843"/>
      <c r="AM82" s="1844">
        <f t="shared" ref="AM82:AM87" si="35">P82</f>
        <v>0</v>
      </c>
      <c r="AN82" s="1770">
        <v>3.2000000000000001E-2</v>
      </c>
      <c r="AO82" s="1770">
        <f t="shared" ref="AO82:AO96" si="36">AVERAGE(AN82,AP82)</f>
        <v>3.5500000000000004E-2</v>
      </c>
      <c r="AP82" s="1771">
        <v>3.9E-2</v>
      </c>
      <c r="AQ82" s="1772">
        <f t="shared" si="33"/>
        <v>0</v>
      </c>
      <c r="AR82" s="1770">
        <v>3.7999999999999999E-2</v>
      </c>
      <c r="AS82" s="1770">
        <f t="shared" si="34"/>
        <v>4.2999999999999997E-2</v>
      </c>
      <c r="AT82" s="1770">
        <v>4.8000000000000001E-2</v>
      </c>
      <c r="AU82" s="1770"/>
      <c r="AV82" s="1770">
        <v>5.3999999999999999E-2</v>
      </c>
      <c r="AW82" s="1771"/>
      <c r="AX82" s="1845">
        <v>8.0000000000000002E-3</v>
      </c>
      <c r="AY82" s="1964"/>
      <c r="AZ82" s="1965"/>
      <c r="BA82" s="1896"/>
      <c r="BB82" s="1896"/>
      <c r="BC82" s="1530" t="s">
        <v>1430</v>
      </c>
      <c r="BD82" s="1602"/>
      <c r="BE82" s="1602"/>
      <c r="BF82" s="1602"/>
      <c r="BG82" s="1602"/>
      <c r="BH82" s="1602"/>
      <c r="BI82" s="1602"/>
      <c r="BJ82" s="1602"/>
      <c r="BK82" s="1602"/>
      <c r="BL82" s="1602"/>
      <c r="BM82" s="1602"/>
      <c r="BN82" s="1602"/>
      <c r="BO82" s="1602"/>
      <c r="BP82" s="1602"/>
      <c r="BQ82" s="1602"/>
      <c r="BR82" s="1602"/>
      <c r="BS82" s="1602"/>
      <c r="BT82" s="1602"/>
      <c r="BU82" s="1602"/>
      <c r="BV82" s="1602"/>
      <c r="BW82" s="1602"/>
      <c r="BX82" s="1602"/>
      <c r="BY82" s="1602"/>
      <c r="BZ82" s="1602"/>
      <c r="CA82" s="1602"/>
      <c r="CB82" s="1602"/>
      <c r="CC82" s="1602"/>
      <c r="CD82" s="1602"/>
      <c r="CE82" s="1602"/>
      <c r="CF82" s="1602"/>
      <c r="CG82" s="1602"/>
      <c r="CH82" s="1602"/>
      <c r="CI82" s="1602"/>
      <c r="CJ82" s="1602"/>
      <c r="CK82" s="1602"/>
      <c r="CL82" s="1602"/>
      <c r="CM82" s="1602"/>
      <c r="CN82" s="1602"/>
      <c r="CO82" s="1602"/>
      <c r="CP82" s="1602"/>
      <c r="CQ82" s="1602"/>
      <c r="CR82" s="1602"/>
      <c r="CS82" s="1602"/>
      <c r="CT82" s="1602"/>
      <c r="CU82" s="1602"/>
      <c r="CV82" s="1602"/>
      <c r="CW82" s="1602"/>
      <c r="CX82" s="1602"/>
      <c r="CY82" s="1602"/>
      <c r="CZ82" s="1602"/>
      <c r="DA82" s="1602"/>
      <c r="DB82" s="1602"/>
      <c r="DC82" s="1602"/>
      <c r="DD82" s="1602"/>
      <c r="DE82" s="1602"/>
      <c r="DF82" s="1602"/>
      <c r="DG82" s="1602"/>
      <c r="DH82" s="1602"/>
      <c r="DI82" s="1602"/>
      <c r="DJ82" s="1602"/>
      <c r="DK82" s="1602"/>
      <c r="DL82" s="1602"/>
      <c r="DM82" s="1602"/>
      <c r="DN82" s="1602"/>
      <c r="DO82" s="1602"/>
      <c r="DP82" s="1602"/>
      <c r="DQ82" s="1602"/>
      <c r="DR82" s="1602"/>
      <c r="DS82" s="1602"/>
      <c r="DT82" s="1602"/>
      <c r="DU82" s="1602"/>
      <c r="DV82" s="1602"/>
      <c r="DW82" s="1602"/>
      <c r="DX82" s="1602"/>
      <c r="DY82" s="1602"/>
      <c r="DZ82" s="1602"/>
      <c r="EA82" s="1602"/>
      <c r="EB82" s="1602"/>
      <c r="EC82" s="1602"/>
      <c r="ED82" s="1602"/>
      <c r="EE82" s="1602"/>
      <c r="EF82" s="1602"/>
      <c r="EG82" s="1602"/>
      <c r="EH82" s="1602"/>
      <c r="EI82" s="1602"/>
      <c r="EJ82" s="1602"/>
      <c r="EK82" s="1602"/>
      <c r="EL82" s="1602"/>
      <c r="EM82" s="1602"/>
      <c r="EN82" s="1602"/>
      <c r="EO82" s="1602"/>
      <c r="EP82" s="1602"/>
      <c r="EQ82" s="1602"/>
      <c r="ER82" s="1602"/>
      <c r="ES82" s="1602"/>
      <c r="ET82" s="1602"/>
      <c r="EU82" s="1602"/>
      <c r="EV82" s="1602"/>
      <c r="EW82" s="1602"/>
      <c r="EX82" s="1602"/>
      <c r="EY82" s="1602"/>
      <c r="EZ82" s="1602"/>
      <c r="FA82" s="1602"/>
      <c r="FB82" s="1602"/>
      <c r="FC82" s="1602"/>
      <c r="FD82" s="1602"/>
      <c r="FE82" s="1602"/>
      <c r="FF82" s="1602"/>
      <c r="FG82" s="1602"/>
      <c r="FH82" s="1602"/>
      <c r="FI82" s="1602"/>
      <c r="FJ82" s="1602"/>
      <c r="FK82" s="1602"/>
      <c r="FL82" s="1602"/>
      <c r="FM82" s="1602"/>
      <c r="FN82" s="1602"/>
      <c r="FO82" s="1602"/>
      <c r="FP82" s="1602"/>
      <c r="FQ82" s="1602"/>
      <c r="FR82" s="1602"/>
      <c r="FS82" s="1602"/>
      <c r="FT82" s="1602"/>
      <c r="FU82" s="1602"/>
      <c r="FV82" s="1602"/>
      <c r="FW82" s="1602"/>
      <c r="FX82" s="1602"/>
      <c r="FY82" s="1602"/>
      <c r="FZ82" s="1602"/>
      <c r="GA82" s="1602"/>
      <c r="GB82" s="1602"/>
      <c r="GC82" s="1602"/>
      <c r="GD82" s="1602"/>
      <c r="GE82" s="1602"/>
      <c r="GF82" s="1602"/>
      <c r="GG82" s="1602"/>
      <c r="GH82" s="1602"/>
      <c r="GI82" s="1602"/>
      <c r="GJ82" s="1602"/>
      <c r="GK82" s="1602"/>
      <c r="GL82" s="1602"/>
      <c r="GM82" s="1602"/>
      <c r="GN82" s="1602"/>
      <c r="GO82" s="1602"/>
      <c r="GP82" s="1602"/>
      <c r="GQ82" s="1602"/>
      <c r="GR82" s="1602"/>
      <c r="GS82" s="1602"/>
      <c r="GT82" s="1602"/>
      <c r="GU82" s="1602"/>
      <c r="GV82" s="1602"/>
      <c r="GW82" s="1602"/>
      <c r="GX82" s="1602"/>
      <c r="GY82" s="1602"/>
      <c r="GZ82" s="1602"/>
      <c r="HA82" s="1602"/>
      <c r="HB82" s="1602"/>
      <c r="HC82" s="1602"/>
      <c r="HD82" s="1602"/>
      <c r="HE82" s="1602"/>
      <c r="HF82" s="1602"/>
      <c r="HG82" s="1602"/>
      <c r="HH82" s="1602"/>
      <c r="HI82" s="1602"/>
      <c r="HJ82" s="1602"/>
      <c r="HK82" s="1602"/>
      <c r="HL82" s="1602"/>
      <c r="HM82" s="1602"/>
      <c r="HN82" s="1602"/>
      <c r="HO82" s="1602"/>
      <c r="HP82" s="1602"/>
      <c r="HQ82" s="1602"/>
      <c r="HR82" s="1602"/>
      <c r="HS82" s="1602"/>
    </row>
    <row r="83" spans="1:227" s="1530" customFormat="1" ht="19.5" customHeight="1" x14ac:dyDescent="0.25">
      <c r="A83" s="1564" t="s">
        <v>38</v>
      </c>
      <c r="B83" s="1564" t="s">
        <v>118</v>
      </c>
      <c r="C83" s="1748" t="s">
        <v>119</v>
      </c>
      <c r="D83" s="1856" t="s">
        <v>123</v>
      </c>
      <c r="E83" s="1857"/>
      <c r="F83" s="1638"/>
      <c r="G83" s="1607"/>
      <c r="H83" s="1607">
        <v>3.0000000000000001E-3</v>
      </c>
      <c r="I83" s="1607"/>
      <c r="J83" s="1607"/>
      <c r="K83" s="1753">
        <f t="shared" si="31"/>
        <v>3.0000000000000001E-3</v>
      </c>
      <c r="L83" s="1754">
        <f t="shared" si="29"/>
        <v>0</v>
      </c>
      <c r="M83" s="1755">
        <f t="shared" si="30"/>
        <v>100</v>
      </c>
      <c r="N83" s="1611">
        <f t="shared" si="28"/>
        <v>1</v>
      </c>
      <c r="O83" s="1832"/>
      <c r="P83" s="1752"/>
      <c r="Q83" s="1756" t="s">
        <v>42</v>
      </c>
      <c r="R83" s="1756"/>
      <c r="S83" s="1855"/>
      <c r="T83" s="1834"/>
      <c r="U83" s="1756">
        <v>87.31</v>
      </c>
      <c r="V83" s="1756"/>
      <c r="W83" s="1756"/>
      <c r="X83" s="1756"/>
      <c r="Y83" s="1756"/>
      <c r="Z83" s="1760"/>
      <c r="AA83" s="1835"/>
      <c r="AB83" s="1871"/>
      <c r="AC83" s="1763"/>
      <c r="AD83" s="1764"/>
      <c r="AE83" s="1837"/>
      <c r="AF83" s="1837"/>
      <c r="AG83" s="1765"/>
      <c r="AH83" s="1878">
        <f t="shared" si="32"/>
        <v>3.0000000000000001E-3</v>
      </c>
      <c r="AI83" s="1842"/>
      <c r="AJ83" s="1842"/>
      <c r="AK83" s="1842"/>
      <c r="AL83" s="1843"/>
      <c r="AM83" s="1844">
        <f t="shared" si="35"/>
        <v>0</v>
      </c>
      <c r="AN83" s="1770">
        <v>3.0000000000000001E-3</v>
      </c>
      <c r="AO83" s="1770">
        <f t="shared" si="36"/>
        <v>3.5000000000000001E-3</v>
      </c>
      <c r="AP83" s="1771">
        <v>4.0000000000000001E-3</v>
      </c>
      <c r="AQ83" s="1772">
        <f t="shared" si="33"/>
        <v>0</v>
      </c>
      <c r="AR83" s="1770">
        <v>4.0000000000000001E-3</v>
      </c>
      <c r="AS83" s="1770">
        <f t="shared" si="34"/>
        <v>4.5000000000000005E-3</v>
      </c>
      <c r="AT83" s="1770">
        <v>5.0000000000000001E-3</v>
      </c>
      <c r="AU83" s="1770"/>
      <c r="AV83" s="1770">
        <v>5.0000000000000001E-3</v>
      </c>
      <c r="AW83" s="1771"/>
      <c r="AX83" s="1845">
        <v>-2E-3</v>
      </c>
      <c r="AY83" s="1964"/>
      <c r="AZ83" s="1896"/>
      <c r="BA83" s="1896"/>
      <c r="BB83" s="1896"/>
      <c r="BC83" s="1530" t="s">
        <v>1432</v>
      </c>
      <c r="BD83" s="1602"/>
      <c r="BE83" s="1602"/>
      <c r="BF83" s="1602"/>
      <c r="BG83" s="1602"/>
      <c r="BH83" s="1602"/>
      <c r="BI83" s="1602"/>
      <c r="BJ83" s="1602"/>
      <c r="BK83" s="1602"/>
      <c r="BL83" s="1602"/>
      <c r="BM83" s="1602"/>
      <c r="BN83" s="1602"/>
      <c r="BO83" s="1602"/>
      <c r="BP83" s="1602"/>
      <c r="BQ83" s="1602"/>
      <c r="BR83" s="1602"/>
      <c r="BS83" s="1602"/>
      <c r="BT83" s="1602"/>
      <c r="BU83" s="1602"/>
      <c r="BV83" s="1602"/>
      <c r="BW83" s="1602"/>
      <c r="BX83" s="1602"/>
      <c r="BY83" s="1602"/>
      <c r="BZ83" s="1602"/>
      <c r="CA83" s="1602"/>
      <c r="CB83" s="1602"/>
      <c r="CC83" s="1602"/>
      <c r="CD83" s="1602"/>
      <c r="CE83" s="1602"/>
      <c r="CF83" s="1602"/>
      <c r="CG83" s="1602"/>
      <c r="CH83" s="1602"/>
      <c r="CI83" s="1602"/>
      <c r="CJ83" s="1602"/>
      <c r="CK83" s="1602"/>
      <c r="CL83" s="1602"/>
      <c r="CM83" s="1602"/>
      <c r="CN83" s="1602"/>
      <c r="CO83" s="1602"/>
      <c r="CP83" s="1602"/>
      <c r="CQ83" s="1602"/>
      <c r="CR83" s="1602"/>
      <c r="CS83" s="1602"/>
      <c r="CT83" s="1602"/>
      <c r="CU83" s="1602"/>
      <c r="CV83" s="1602"/>
      <c r="CW83" s="1602"/>
      <c r="CX83" s="1602"/>
      <c r="CY83" s="1602"/>
      <c r="CZ83" s="1602"/>
      <c r="DA83" s="1602"/>
      <c r="DB83" s="1602"/>
      <c r="DC83" s="1602"/>
      <c r="DD83" s="1602"/>
      <c r="DE83" s="1602"/>
      <c r="DF83" s="1602"/>
      <c r="DG83" s="1602"/>
      <c r="DH83" s="1602"/>
      <c r="DI83" s="1602"/>
      <c r="DJ83" s="1602"/>
      <c r="DK83" s="1602"/>
      <c r="DL83" s="1602"/>
      <c r="DM83" s="1602"/>
      <c r="DN83" s="1602"/>
      <c r="DO83" s="1602"/>
      <c r="DP83" s="1602"/>
      <c r="DQ83" s="1602"/>
      <c r="DR83" s="1602"/>
      <c r="DS83" s="1602"/>
      <c r="DT83" s="1602"/>
      <c r="DU83" s="1602"/>
      <c r="DV83" s="1602"/>
      <c r="DW83" s="1602"/>
      <c r="DX83" s="1602"/>
      <c r="DY83" s="1602"/>
      <c r="DZ83" s="1602"/>
      <c r="EA83" s="1602"/>
      <c r="EB83" s="1602"/>
      <c r="EC83" s="1602"/>
      <c r="ED83" s="1602"/>
      <c r="EE83" s="1602"/>
      <c r="EF83" s="1602"/>
      <c r="EG83" s="1602"/>
      <c r="EH83" s="1602"/>
      <c r="EI83" s="1602"/>
      <c r="EJ83" s="1602"/>
      <c r="EK83" s="1602"/>
      <c r="EL83" s="1602"/>
      <c r="EM83" s="1602"/>
      <c r="EN83" s="1602"/>
      <c r="EO83" s="1602"/>
      <c r="EP83" s="1602"/>
      <c r="EQ83" s="1602"/>
      <c r="ER83" s="1602"/>
      <c r="ES83" s="1602"/>
      <c r="ET83" s="1602"/>
      <c r="EU83" s="1602"/>
      <c r="EV83" s="1602"/>
      <c r="EW83" s="1602"/>
      <c r="EX83" s="1602"/>
      <c r="EY83" s="1602"/>
      <c r="EZ83" s="1602"/>
      <c r="FA83" s="1602"/>
      <c r="FB83" s="1602"/>
      <c r="FC83" s="1602"/>
      <c r="FD83" s="1602"/>
      <c r="FE83" s="1602"/>
      <c r="FF83" s="1602"/>
      <c r="FG83" s="1602"/>
      <c r="FH83" s="1602"/>
      <c r="FI83" s="1602"/>
      <c r="FJ83" s="1602"/>
      <c r="FK83" s="1602"/>
      <c r="FL83" s="1602"/>
      <c r="FM83" s="1602"/>
      <c r="FN83" s="1602"/>
      <c r="FO83" s="1602"/>
      <c r="FP83" s="1602"/>
      <c r="FQ83" s="1602"/>
      <c r="FR83" s="1602"/>
      <c r="FS83" s="1602"/>
      <c r="FT83" s="1602"/>
      <c r="FU83" s="1602"/>
      <c r="FV83" s="1602"/>
      <c r="FW83" s="1602"/>
      <c r="FX83" s="1602"/>
      <c r="FY83" s="1602"/>
      <c r="FZ83" s="1602"/>
      <c r="GA83" s="1602"/>
      <c r="GB83" s="1602"/>
      <c r="GC83" s="1602"/>
      <c r="GD83" s="1602"/>
      <c r="GE83" s="1602"/>
      <c r="GF83" s="1602"/>
      <c r="GG83" s="1602"/>
      <c r="GH83" s="1602"/>
      <c r="GI83" s="1602"/>
      <c r="GJ83" s="1602"/>
      <c r="GK83" s="1602"/>
      <c r="GL83" s="1602"/>
      <c r="GM83" s="1602"/>
      <c r="GN83" s="1602"/>
      <c r="GO83" s="1602"/>
      <c r="GP83" s="1602"/>
      <c r="GQ83" s="1602"/>
      <c r="GR83" s="1602"/>
      <c r="GS83" s="1602"/>
      <c r="GT83" s="1602"/>
      <c r="GU83" s="1602"/>
      <c r="GV83" s="1602"/>
      <c r="GW83" s="1602"/>
      <c r="GX83" s="1602"/>
      <c r="GY83" s="1602"/>
      <c r="GZ83" s="1602"/>
      <c r="HA83" s="1602"/>
      <c r="HB83" s="1602"/>
      <c r="HC83" s="1602"/>
      <c r="HD83" s="1602"/>
      <c r="HE83" s="1602"/>
      <c r="HF83" s="1602"/>
      <c r="HG83" s="1602"/>
      <c r="HH83" s="1602"/>
      <c r="HI83" s="1602"/>
      <c r="HJ83" s="1602"/>
      <c r="HK83" s="1602"/>
      <c r="HL83" s="1602"/>
      <c r="HM83" s="1602"/>
      <c r="HN83" s="1602"/>
      <c r="HO83" s="1602"/>
      <c r="HP83" s="1602"/>
      <c r="HQ83" s="1602"/>
      <c r="HR83" s="1602"/>
      <c r="HS83" s="1602"/>
    </row>
    <row r="84" spans="1:227" s="1530" customFormat="1" ht="19.5" customHeight="1" x14ac:dyDescent="0.25">
      <c r="A84" s="1564" t="s">
        <v>38</v>
      </c>
      <c r="B84" s="1564" t="s">
        <v>118</v>
      </c>
      <c r="C84" s="1748" t="s">
        <v>119</v>
      </c>
      <c r="D84" s="1778" t="s">
        <v>121</v>
      </c>
      <c r="E84" s="1779"/>
      <c r="F84" s="1751">
        <v>0.3</v>
      </c>
      <c r="G84" s="1752"/>
      <c r="H84" s="1752"/>
      <c r="I84" s="1752"/>
      <c r="J84" s="1752"/>
      <c r="K84" s="1753">
        <f t="shared" si="31"/>
        <v>0.3</v>
      </c>
      <c r="L84" s="1754">
        <f t="shared" si="29"/>
        <v>100</v>
      </c>
      <c r="M84" s="1755">
        <f t="shared" si="30"/>
        <v>0</v>
      </c>
      <c r="N84" s="1611">
        <f t="shared" si="28"/>
        <v>3</v>
      </c>
      <c r="O84" s="1832"/>
      <c r="P84" s="1752">
        <f>[1]JH_2015!L68/1000000</f>
        <v>0.18083230000000003</v>
      </c>
      <c r="Q84" s="1870"/>
      <c r="R84" s="1834" t="s">
        <v>42</v>
      </c>
      <c r="S84" s="1833">
        <f>+T84/P84</f>
        <v>0.23957556255160165</v>
      </c>
      <c r="T84" s="1834">
        <f>[1]JH_2015!V68/1000000</f>
        <v>4.3323E-2</v>
      </c>
      <c r="U84" s="1756">
        <v>79.92</v>
      </c>
      <c r="V84" s="1756"/>
      <c r="W84" s="1756"/>
      <c r="X84" s="1756"/>
      <c r="Y84" s="1756"/>
      <c r="Z84" s="1760">
        <v>548</v>
      </c>
      <c r="AA84" s="1835">
        <f>P84/Z84*1000000/365*1000</f>
        <v>904.07109289071093</v>
      </c>
      <c r="AB84" s="1871"/>
      <c r="AC84" s="1763"/>
      <c r="AD84" s="1764"/>
      <c r="AE84" s="1763"/>
      <c r="AF84" s="1763"/>
      <c r="AG84" s="1765"/>
      <c r="AH84" s="1878">
        <f t="shared" si="32"/>
        <v>0.3</v>
      </c>
      <c r="AI84" s="1842"/>
      <c r="AJ84" s="1842"/>
      <c r="AK84" s="1842"/>
      <c r="AL84" s="1843"/>
      <c r="AM84" s="1844">
        <f t="shared" si="35"/>
        <v>0.18083230000000003</v>
      </c>
      <c r="AN84" s="1770">
        <v>0.23200000000000001</v>
      </c>
      <c r="AO84" s="1770">
        <f t="shared" si="36"/>
        <v>0.26050000000000001</v>
      </c>
      <c r="AP84" s="1771">
        <v>0.28899999999999998</v>
      </c>
      <c r="AQ84" s="1772">
        <f t="shared" si="33"/>
        <v>0.18083230000000003</v>
      </c>
      <c r="AR84" s="1770">
        <v>0.28999999999999998</v>
      </c>
      <c r="AS84" s="1770">
        <f t="shared" si="34"/>
        <v>0.34050000000000002</v>
      </c>
      <c r="AT84" s="1770">
        <v>0.39100000000000001</v>
      </c>
      <c r="AU84" s="1770"/>
      <c r="AV84" s="1770">
        <v>0.41199999999999998</v>
      </c>
      <c r="AW84" s="1771"/>
      <c r="AX84" s="1845">
        <v>-0.112</v>
      </c>
      <c r="AY84" s="1981"/>
      <c r="AZ84" s="1896"/>
      <c r="BA84" s="1965"/>
      <c r="BB84" s="1965"/>
      <c r="BC84" s="1530" t="s">
        <v>1430</v>
      </c>
      <c r="BD84" s="1602"/>
      <c r="BE84" s="1602"/>
      <c r="BF84" s="1602"/>
      <c r="BG84" s="1602"/>
      <c r="BH84" s="1602"/>
      <c r="BI84" s="1602"/>
      <c r="BJ84" s="1602"/>
      <c r="BK84" s="1602"/>
      <c r="BL84" s="1602"/>
      <c r="BM84" s="1602"/>
      <c r="BN84" s="1602"/>
      <c r="BO84" s="1602"/>
      <c r="BP84" s="1602"/>
      <c r="BQ84" s="1602"/>
      <c r="BR84" s="1602"/>
      <c r="BS84" s="1602"/>
      <c r="BT84" s="1602"/>
      <c r="BU84" s="1602"/>
      <c r="BV84" s="1602"/>
      <c r="BW84" s="1602"/>
      <c r="BX84" s="1602"/>
      <c r="BY84" s="1602"/>
      <c r="BZ84" s="1602"/>
      <c r="CA84" s="1602"/>
      <c r="CB84" s="1602"/>
      <c r="CC84" s="1602"/>
      <c r="CD84" s="1602"/>
      <c r="CE84" s="1602"/>
      <c r="CF84" s="1602"/>
      <c r="CG84" s="1602"/>
      <c r="CH84" s="1602"/>
      <c r="CI84" s="1602"/>
      <c r="CJ84" s="1602"/>
      <c r="CK84" s="1602"/>
      <c r="CL84" s="1602"/>
      <c r="CM84" s="1602"/>
      <c r="CN84" s="1602"/>
      <c r="CO84" s="1602"/>
      <c r="CP84" s="1602"/>
      <c r="CQ84" s="1602"/>
      <c r="CR84" s="1602"/>
      <c r="CS84" s="1602"/>
      <c r="CT84" s="1602"/>
      <c r="CU84" s="1602"/>
      <c r="CV84" s="1602"/>
      <c r="CW84" s="1602"/>
      <c r="CX84" s="1602"/>
      <c r="CY84" s="1602"/>
      <c r="CZ84" s="1602"/>
      <c r="DA84" s="1602"/>
      <c r="DB84" s="1602"/>
      <c r="DC84" s="1602"/>
      <c r="DD84" s="1602"/>
      <c r="DE84" s="1602"/>
      <c r="DF84" s="1602"/>
      <c r="DG84" s="1602"/>
      <c r="DH84" s="1602"/>
      <c r="DI84" s="1602"/>
      <c r="DJ84" s="1602"/>
      <c r="DK84" s="1602"/>
      <c r="DL84" s="1602"/>
      <c r="DM84" s="1602"/>
      <c r="DN84" s="1602"/>
      <c r="DO84" s="1602"/>
      <c r="DP84" s="1602"/>
      <c r="DQ84" s="1602"/>
      <c r="DR84" s="1602"/>
      <c r="DS84" s="1602"/>
      <c r="DT84" s="1602"/>
      <c r="DU84" s="1602"/>
      <c r="DV84" s="1602"/>
      <c r="DW84" s="1602"/>
      <c r="DX84" s="1602"/>
      <c r="DY84" s="1602"/>
      <c r="DZ84" s="1602"/>
      <c r="EA84" s="1602"/>
      <c r="EB84" s="1602"/>
      <c r="EC84" s="1602"/>
      <c r="ED84" s="1602"/>
      <c r="EE84" s="1602"/>
      <c r="EF84" s="1602"/>
      <c r="EG84" s="1602"/>
      <c r="EH84" s="1602"/>
      <c r="EI84" s="1602"/>
      <c r="EJ84" s="1602"/>
      <c r="EK84" s="1602"/>
      <c r="EL84" s="1602"/>
      <c r="EM84" s="1602"/>
      <c r="EN84" s="1602"/>
      <c r="EO84" s="1602"/>
      <c r="EP84" s="1602"/>
      <c r="EQ84" s="1602"/>
      <c r="ER84" s="1602"/>
      <c r="ES84" s="1602"/>
      <c r="ET84" s="1602"/>
      <c r="EU84" s="1602"/>
      <c r="EV84" s="1602"/>
      <c r="EW84" s="1602"/>
      <c r="EX84" s="1602"/>
      <c r="EY84" s="1602"/>
      <c r="EZ84" s="1602"/>
      <c r="FA84" s="1602"/>
      <c r="FB84" s="1602"/>
      <c r="FC84" s="1602"/>
      <c r="FD84" s="1602"/>
      <c r="FE84" s="1602"/>
      <c r="FF84" s="1602"/>
      <c r="FG84" s="1602"/>
      <c r="FH84" s="1602"/>
      <c r="FI84" s="1602"/>
      <c r="FJ84" s="1602"/>
      <c r="FK84" s="1602"/>
      <c r="FL84" s="1602"/>
      <c r="FM84" s="1602"/>
      <c r="FN84" s="1602"/>
      <c r="FO84" s="1602"/>
      <c r="FP84" s="1602"/>
      <c r="FQ84" s="1602"/>
      <c r="FR84" s="1602"/>
      <c r="FS84" s="1602"/>
      <c r="FT84" s="1602"/>
      <c r="FU84" s="1602"/>
      <c r="FV84" s="1602"/>
      <c r="FW84" s="1602"/>
      <c r="FX84" s="1602"/>
      <c r="FY84" s="1602"/>
      <c r="FZ84" s="1602"/>
      <c r="GA84" s="1602"/>
      <c r="GB84" s="1602"/>
      <c r="GC84" s="1602"/>
      <c r="GD84" s="1602"/>
      <c r="GE84" s="1602"/>
      <c r="GF84" s="1602"/>
      <c r="GG84" s="1602"/>
      <c r="GH84" s="1602"/>
      <c r="GI84" s="1602"/>
      <c r="GJ84" s="1602"/>
      <c r="GK84" s="1602"/>
      <c r="GL84" s="1602"/>
      <c r="GM84" s="1602"/>
      <c r="GN84" s="1602"/>
      <c r="GO84" s="1602"/>
      <c r="GP84" s="1602"/>
      <c r="GQ84" s="1602"/>
      <c r="GR84" s="1602"/>
      <c r="GS84" s="1602"/>
      <c r="GT84" s="1602"/>
      <c r="GU84" s="1602"/>
      <c r="GV84" s="1602"/>
      <c r="GW84" s="1602"/>
      <c r="GX84" s="1602"/>
      <c r="GY84" s="1602"/>
      <c r="GZ84" s="1602"/>
      <c r="HA84" s="1602"/>
      <c r="HB84" s="1602"/>
      <c r="HC84" s="1602"/>
      <c r="HD84" s="1602"/>
      <c r="HE84" s="1602"/>
      <c r="HF84" s="1602"/>
      <c r="HG84" s="1602"/>
      <c r="HH84" s="1602"/>
      <c r="HI84" s="1602"/>
      <c r="HJ84" s="1602"/>
      <c r="HK84" s="1602"/>
      <c r="HL84" s="1602"/>
      <c r="HM84" s="1602"/>
      <c r="HN84" s="1602"/>
      <c r="HO84" s="1602"/>
      <c r="HP84" s="1602"/>
      <c r="HQ84" s="1602"/>
      <c r="HR84" s="1602"/>
      <c r="HS84" s="1602"/>
    </row>
    <row r="85" spans="1:227" s="1530" customFormat="1" ht="19.5" customHeight="1" x14ac:dyDescent="0.25">
      <c r="A85" s="1564" t="s">
        <v>38</v>
      </c>
      <c r="B85" s="1564" t="s">
        <v>118</v>
      </c>
      <c r="C85" s="1748" t="s">
        <v>119</v>
      </c>
      <c r="D85" s="1778" t="s">
        <v>126</v>
      </c>
      <c r="E85" s="1779"/>
      <c r="F85" s="1751">
        <v>0.42</v>
      </c>
      <c r="G85" s="1752"/>
      <c r="H85" s="1752"/>
      <c r="I85" s="1752"/>
      <c r="J85" s="1752"/>
      <c r="K85" s="1753">
        <f t="shared" si="31"/>
        <v>0.42</v>
      </c>
      <c r="L85" s="1754">
        <f t="shared" si="29"/>
        <v>100</v>
      </c>
      <c r="M85" s="1755">
        <f t="shared" si="30"/>
        <v>0</v>
      </c>
      <c r="N85" s="1611">
        <f t="shared" si="28"/>
        <v>3</v>
      </c>
      <c r="O85" s="1832"/>
      <c r="P85" s="1752">
        <f>[1]JH_2015!L73/1000000</f>
        <v>0.39060450000000008</v>
      </c>
      <c r="Q85" s="1756"/>
      <c r="R85" s="1756" t="s">
        <v>42</v>
      </c>
      <c r="S85" s="1833">
        <f>+T85/P85</f>
        <v>0.23067834599959802</v>
      </c>
      <c r="T85" s="1834">
        <f>[1]JH_2015!V73/1000000</f>
        <v>9.0104000000000004E-2</v>
      </c>
      <c r="U85" s="1756">
        <v>87.07</v>
      </c>
      <c r="V85" s="1756">
        <v>31.5</v>
      </c>
      <c r="W85" s="1756"/>
      <c r="X85" s="1756"/>
      <c r="Y85" s="1756"/>
      <c r="Z85" s="1760">
        <v>4214</v>
      </c>
      <c r="AA85" s="1835">
        <f>P85/Z85*1000000/365*1000</f>
        <v>253.95095279271317</v>
      </c>
      <c r="AB85" s="1871"/>
      <c r="AC85" s="1763"/>
      <c r="AD85" s="1764"/>
      <c r="AE85" s="1763"/>
      <c r="AF85" s="1763"/>
      <c r="AG85" s="1765"/>
      <c r="AH85" s="1878">
        <f t="shared" si="32"/>
        <v>0.42</v>
      </c>
      <c r="AI85" s="1842"/>
      <c r="AJ85" s="1842"/>
      <c r="AK85" s="1842"/>
      <c r="AL85" s="1843"/>
      <c r="AM85" s="1844">
        <f t="shared" si="35"/>
        <v>0.39060450000000008</v>
      </c>
      <c r="AN85" s="1773">
        <v>0.41499999999999998</v>
      </c>
      <c r="AO85" s="1770">
        <f t="shared" si="36"/>
        <v>0.47299999999999998</v>
      </c>
      <c r="AP85" s="1858">
        <v>0.53100000000000003</v>
      </c>
      <c r="AQ85" s="1772">
        <f t="shared" si="33"/>
        <v>0.39060450000000008</v>
      </c>
      <c r="AR85" s="1773">
        <v>0.502</v>
      </c>
      <c r="AS85" s="1770">
        <f t="shared" si="34"/>
        <v>0.58699999999999997</v>
      </c>
      <c r="AT85" s="1770">
        <v>0.67200000000000004</v>
      </c>
      <c r="AU85" s="1770"/>
      <c r="AV85" s="1773">
        <v>0.72299999999999998</v>
      </c>
      <c r="AW85" s="1858"/>
      <c r="AX85" s="1859">
        <v>-0.30299999999999999</v>
      </c>
      <c r="AY85" s="1964"/>
      <c r="AZ85" s="1965"/>
      <c r="BA85" s="1896"/>
      <c r="BB85" s="1896"/>
      <c r="BC85" s="1530" t="s">
        <v>1430</v>
      </c>
      <c r="BD85" s="1602"/>
      <c r="BE85" s="1602"/>
      <c r="BF85" s="1602"/>
      <c r="BG85" s="1602"/>
      <c r="BH85" s="1602"/>
      <c r="BI85" s="1602"/>
      <c r="BJ85" s="1602"/>
      <c r="BK85" s="1602"/>
      <c r="BL85" s="1602"/>
      <c r="BM85" s="1602"/>
      <c r="BN85" s="1602"/>
      <c r="BO85" s="1602"/>
      <c r="BP85" s="1602"/>
      <c r="BQ85" s="1602"/>
      <c r="BR85" s="1602"/>
      <c r="BS85" s="1602"/>
      <c r="BT85" s="1602"/>
      <c r="BU85" s="1602"/>
      <c r="BV85" s="1602"/>
      <c r="BW85" s="1602"/>
      <c r="BX85" s="1602"/>
      <c r="BY85" s="1602"/>
      <c r="BZ85" s="1602"/>
      <c r="CA85" s="1602"/>
      <c r="CB85" s="1602"/>
      <c r="CC85" s="1602"/>
      <c r="CD85" s="1602"/>
      <c r="CE85" s="1602"/>
      <c r="CF85" s="1602"/>
      <c r="CG85" s="1602"/>
      <c r="CH85" s="1602"/>
      <c r="CI85" s="1602"/>
      <c r="CJ85" s="1602"/>
      <c r="CK85" s="1602"/>
      <c r="CL85" s="1602"/>
      <c r="CM85" s="1602"/>
      <c r="CN85" s="1602"/>
      <c r="CO85" s="1602"/>
      <c r="CP85" s="1602"/>
      <c r="CQ85" s="1602"/>
      <c r="CR85" s="1602"/>
      <c r="CS85" s="1602"/>
      <c r="CT85" s="1602"/>
      <c r="CU85" s="1602"/>
      <c r="CV85" s="1602"/>
      <c r="CW85" s="1602"/>
      <c r="CX85" s="1602"/>
      <c r="CY85" s="1602"/>
      <c r="CZ85" s="1602"/>
      <c r="DA85" s="1602"/>
      <c r="DB85" s="1602"/>
      <c r="DC85" s="1602"/>
      <c r="DD85" s="1602"/>
      <c r="DE85" s="1602"/>
      <c r="DF85" s="1602"/>
      <c r="DG85" s="1602"/>
      <c r="DH85" s="1602"/>
      <c r="DI85" s="1602"/>
      <c r="DJ85" s="1602"/>
      <c r="DK85" s="1602"/>
      <c r="DL85" s="1602"/>
      <c r="DM85" s="1602"/>
      <c r="DN85" s="1602"/>
      <c r="DO85" s="1602"/>
      <c r="DP85" s="1602"/>
      <c r="DQ85" s="1602"/>
      <c r="DR85" s="1602"/>
      <c r="DS85" s="1602"/>
      <c r="DT85" s="1602"/>
      <c r="DU85" s="1602"/>
      <c r="DV85" s="1602"/>
      <c r="DW85" s="1602"/>
      <c r="DX85" s="1602"/>
      <c r="DY85" s="1602"/>
      <c r="DZ85" s="1602"/>
      <c r="EA85" s="1602"/>
      <c r="EB85" s="1602"/>
      <c r="EC85" s="1602"/>
      <c r="ED85" s="1602"/>
      <c r="EE85" s="1602"/>
      <c r="EF85" s="1602"/>
      <c r="EG85" s="1602"/>
      <c r="EH85" s="1602"/>
      <c r="EI85" s="1602"/>
      <c r="EJ85" s="1602"/>
      <c r="EK85" s="1602"/>
      <c r="EL85" s="1602"/>
      <c r="EM85" s="1602"/>
      <c r="EN85" s="1602"/>
      <c r="EO85" s="1602"/>
      <c r="EP85" s="1602"/>
      <c r="EQ85" s="1602"/>
      <c r="ER85" s="1602"/>
      <c r="ES85" s="1602"/>
      <c r="ET85" s="1602"/>
      <c r="EU85" s="1602"/>
      <c r="EV85" s="1602"/>
      <c r="EW85" s="1602"/>
      <c r="EX85" s="1602"/>
      <c r="EY85" s="1602"/>
      <c r="EZ85" s="1602"/>
      <c r="FA85" s="1602"/>
      <c r="FB85" s="1602"/>
      <c r="FC85" s="1602"/>
      <c r="FD85" s="1602"/>
      <c r="FE85" s="1602"/>
      <c r="FF85" s="1602"/>
      <c r="FG85" s="1602"/>
      <c r="FH85" s="1602"/>
      <c r="FI85" s="1602"/>
      <c r="FJ85" s="1602"/>
      <c r="FK85" s="1602"/>
      <c r="FL85" s="1602"/>
      <c r="FM85" s="1602"/>
      <c r="FN85" s="1602"/>
      <c r="FO85" s="1602"/>
      <c r="FP85" s="1602"/>
      <c r="FQ85" s="1602"/>
      <c r="FR85" s="1602"/>
      <c r="FS85" s="1602"/>
      <c r="FT85" s="1602"/>
      <c r="FU85" s="1602"/>
      <c r="FV85" s="1602"/>
      <c r="FW85" s="1602"/>
      <c r="FX85" s="1602"/>
      <c r="FY85" s="1602"/>
      <c r="FZ85" s="1602"/>
      <c r="GA85" s="1602"/>
      <c r="GB85" s="1602"/>
      <c r="GC85" s="1602"/>
      <c r="GD85" s="1602"/>
      <c r="GE85" s="1602"/>
      <c r="GF85" s="1602"/>
      <c r="GG85" s="1602"/>
      <c r="GH85" s="1602"/>
      <c r="GI85" s="1602"/>
      <c r="GJ85" s="1602"/>
      <c r="GK85" s="1602"/>
      <c r="GL85" s="1602"/>
      <c r="GM85" s="1602"/>
      <c r="GN85" s="1602"/>
      <c r="GO85" s="1602"/>
      <c r="GP85" s="1602"/>
      <c r="GQ85" s="1602"/>
      <c r="GR85" s="1602"/>
      <c r="GS85" s="1602"/>
      <c r="GT85" s="1602"/>
      <c r="GU85" s="1602"/>
      <c r="GV85" s="1602"/>
      <c r="GW85" s="1602"/>
      <c r="GX85" s="1602"/>
      <c r="GY85" s="1602"/>
      <c r="GZ85" s="1602"/>
      <c r="HA85" s="1602"/>
      <c r="HB85" s="1602"/>
      <c r="HC85" s="1602"/>
      <c r="HD85" s="1602"/>
      <c r="HE85" s="1602"/>
      <c r="HF85" s="1602"/>
      <c r="HG85" s="1602"/>
      <c r="HH85" s="1602"/>
      <c r="HI85" s="1602"/>
      <c r="HJ85" s="1602"/>
      <c r="HK85" s="1602"/>
      <c r="HL85" s="1602"/>
      <c r="HM85" s="1602"/>
      <c r="HN85" s="1602"/>
      <c r="HO85" s="1602"/>
      <c r="HP85" s="1602"/>
      <c r="HQ85" s="1602"/>
      <c r="HR85" s="1602"/>
      <c r="HS85" s="1602"/>
    </row>
    <row r="86" spans="1:227" s="1530" customFormat="1" ht="19.5" customHeight="1" x14ac:dyDescent="0.25">
      <c r="A86" s="1564" t="s">
        <v>38</v>
      </c>
      <c r="B86" s="1564" t="s">
        <v>118</v>
      </c>
      <c r="C86" s="1748" t="s">
        <v>119</v>
      </c>
      <c r="D86" s="1778" t="s">
        <v>122</v>
      </c>
      <c r="E86" s="1779"/>
      <c r="F86" s="1638"/>
      <c r="G86" s="1607"/>
      <c r="H86" s="1607">
        <v>3.0000000000000001E-3</v>
      </c>
      <c r="I86" s="1607"/>
      <c r="J86" s="1607"/>
      <c r="K86" s="1753">
        <f t="shared" si="31"/>
        <v>3.0000000000000001E-3</v>
      </c>
      <c r="L86" s="1754">
        <f t="shared" si="29"/>
        <v>0</v>
      </c>
      <c r="M86" s="1755">
        <f t="shared" si="30"/>
        <v>100</v>
      </c>
      <c r="N86" s="1611">
        <f t="shared" si="28"/>
        <v>1</v>
      </c>
      <c r="O86" s="1832"/>
      <c r="P86" s="1752"/>
      <c r="Q86" s="1756" t="s">
        <v>42</v>
      </c>
      <c r="R86" s="1756"/>
      <c r="S86" s="1855"/>
      <c r="T86" s="1834"/>
      <c r="U86" s="1756">
        <v>75.58</v>
      </c>
      <c r="V86" s="1756"/>
      <c r="W86" s="1756"/>
      <c r="X86" s="1756"/>
      <c r="Y86" s="1756"/>
      <c r="Z86" s="1760"/>
      <c r="AA86" s="1835"/>
      <c r="AB86" s="1871"/>
      <c r="AC86" s="1763"/>
      <c r="AD86" s="1764"/>
      <c r="AE86" s="1763"/>
      <c r="AF86" s="1763"/>
      <c r="AG86" s="1765"/>
      <c r="AH86" s="1878">
        <f t="shared" si="32"/>
        <v>3.0000000000000001E-3</v>
      </c>
      <c r="AI86" s="1842"/>
      <c r="AJ86" s="1842"/>
      <c r="AK86" s="1842"/>
      <c r="AL86" s="1843"/>
      <c r="AM86" s="1844">
        <f t="shared" si="35"/>
        <v>0</v>
      </c>
      <c r="AN86" s="1782">
        <v>3.0999999999999999E-3</v>
      </c>
      <c r="AO86" s="1770">
        <f t="shared" si="36"/>
        <v>3.15E-3</v>
      </c>
      <c r="AP86" s="1781">
        <v>3.2000000000000002E-3</v>
      </c>
      <c r="AQ86" s="1772">
        <f t="shared" si="33"/>
        <v>0</v>
      </c>
      <c r="AR86" s="1782">
        <v>3.3E-3</v>
      </c>
      <c r="AS86" s="1770">
        <f t="shared" si="34"/>
        <v>3.4499999999999999E-3</v>
      </c>
      <c r="AT86" s="1770">
        <v>3.5999999999999999E-3</v>
      </c>
      <c r="AU86" s="1780"/>
      <c r="AV86" s="1780">
        <v>3.7000000000000002E-3</v>
      </c>
      <c r="AW86" s="1781"/>
      <c r="AX86" s="1783">
        <v>-6.9999999999999999E-4</v>
      </c>
      <c r="AY86" s="1964"/>
      <c r="AZ86" s="1965"/>
      <c r="BA86" s="1896"/>
      <c r="BB86" s="1896"/>
      <c r="BC86" s="1530" t="s">
        <v>1432</v>
      </c>
      <c r="BD86" s="1602"/>
      <c r="BE86" s="1602"/>
      <c r="BF86" s="1602"/>
      <c r="BG86" s="1602"/>
      <c r="BH86" s="1602"/>
      <c r="BI86" s="1602"/>
      <c r="BJ86" s="1602"/>
      <c r="BK86" s="1602"/>
      <c r="BL86" s="1602"/>
      <c r="BM86" s="1602"/>
      <c r="BN86" s="1602"/>
      <c r="BO86" s="1602"/>
      <c r="BP86" s="1602"/>
      <c r="BQ86" s="1602"/>
      <c r="BR86" s="1602"/>
      <c r="BS86" s="1602"/>
      <c r="BT86" s="1602"/>
      <c r="BU86" s="1602"/>
      <c r="BV86" s="1602"/>
      <c r="BW86" s="1602"/>
      <c r="BX86" s="1602"/>
      <c r="BY86" s="1602"/>
      <c r="BZ86" s="1602"/>
      <c r="CA86" s="1602"/>
      <c r="CB86" s="1602"/>
      <c r="CC86" s="1602"/>
      <c r="CD86" s="1602"/>
      <c r="CE86" s="1602"/>
      <c r="CF86" s="1602"/>
      <c r="CG86" s="1602"/>
      <c r="CH86" s="1602"/>
      <c r="CI86" s="1602"/>
      <c r="CJ86" s="1602"/>
      <c r="CK86" s="1602"/>
      <c r="CL86" s="1602"/>
      <c r="CM86" s="1602"/>
      <c r="CN86" s="1602"/>
      <c r="CO86" s="1602"/>
      <c r="CP86" s="1602"/>
      <c r="CQ86" s="1602"/>
      <c r="CR86" s="1602"/>
      <c r="CS86" s="1602"/>
      <c r="CT86" s="1602"/>
      <c r="CU86" s="1602"/>
      <c r="CV86" s="1602"/>
      <c r="CW86" s="1602"/>
      <c r="CX86" s="1602"/>
      <c r="CY86" s="1602"/>
      <c r="CZ86" s="1602"/>
      <c r="DA86" s="1602"/>
      <c r="DB86" s="1602"/>
      <c r="DC86" s="1602"/>
      <c r="DD86" s="1602"/>
      <c r="DE86" s="1602"/>
      <c r="DF86" s="1602"/>
      <c r="DG86" s="1602"/>
      <c r="DH86" s="1602"/>
      <c r="DI86" s="1602"/>
      <c r="DJ86" s="1602"/>
      <c r="DK86" s="1602"/>
      <c r="DL86" s="1602"/>
      <c r="DM86" s="1602"/>
      <c r="DN86" s="1602"/>
      <c r="DO86" s="1602"/>
      <c r="DP86" s="1602"/>
      <c r="DQ86" s="1602"/>
      <c r="DR86" s="1602"/>
      <c r="DS86" s="1602"/>
      <c r="DT86" s="1602"/>
      <c r="DU86" s="1602"/>
      <c r="DV86" s="1602"/>
      <c r="DW86" s="1602"/>
      <c r="DX86" s="1602"/>
      <c r="DY86" s="1602"/>
      <c r="DZ86" s="1602"/>
      <c r="EA86" s="1602"/>
      <c r="EB86" s="1602"/>
      <c r="EC86" s="1602"/>
      <c r="ED86" s="1602"/>
      <c r="EE86" s="1602"/>
      <c r="EF86" s="1602"/>
      <c r="EG86" s="1602"/>
      <c r="EH86" s="1602"/>
      <c r="EI86" s="1602"/>
      <c r="EJ86" s="1602"/>
      <c r="EK86" s="1602"/>
      <c r="EL86" s="1602"/>
      <c r="EM86" s="1602"/>
      <c r="EN86" s="1602"/>
      <c r="EO86" s="1602"/>
      <c r="EP86" s="1602"/>
      <c r="EQ86" s="1602"/>
      <c r="ER86" s="1602"/>
      <c r="ES86" s="1602"/>
      <c r="ET86" s="1602"/>
      <c r="EU86" s="1602"/>
      <c r="EV86" s="1602"/>
      <c r="EW86" s="1602"/>
      <c r="EX86" s="1602"/>
      <c r="EY86" s="1602"/>
      <c r="EZ86" s="1602"/>
      <c r="FA86" s="1602"/>
      <c r="FB86" s="1602"/>
      <c r="FC86" s="1602"/>
      <c r="FD86" s="1602"/>
      <c r="FE86" s="1602"/>
      <c r="FF86" s="1602"/>
      <c r="FG86" s="1602"/>
      <c r="FH86" s="1602"/>
      <c r="FI86" s="1602"/>
      <c r="FJ86" s="1602"/>
      <c r="FK86" s="1602"/>
      <c r="FL86" s="1602"/>
      <c r="FM86" s="1602"/>
      <c r="FN86" s="1602"/>
      <c r="FO86" s="1602"/>
      <c r="FP86" s="1602"/>
      <c r="FQ86" s="1602"/>
      <c r="FR86" s="1602"/>
      <c r="FS86" s="1602"/>
      <c r="FT86" s="1602"/>
      <c r="FU86" s="1602"/>
      <c r="FV86" s="1602"/>
      <c r="FW86" s="1602"/>
      <c r="FX86" s="1602"/>
      <c r="FY86" s="1602"/>
      <c r="FZ86" s="1602"/>
      <c r="GA86" s="1602"/>
      <c r="GB86" s="1602"/>
      <c r="GC86" s="1602"/>
      <c r="GD86" s="1602"/>
      <c r="GE86" s="1602"/>
      <c r="GF86" s="1602"/>
      <c r="GG86" s="1602"/>
      <c r="GH86" s="1602"/>
      <c r="GI86" s="1602"/>
      <c r="GJ86" s="1602"/>
      <c r="GK86" s="1602"/>
      <c r="GL86" s="1602"/>
      <c r="GM86" s="1602"/>
      <c r="GN86" s="1602"/>
      <c r="GO86" s="1602"/>
      <c r="GP86" s="1602"/>
      <c r="GQ86" s="1602"/>
      <c r="GR86" s="1602"/>
      <c r="GS86" s="1602"/>
      <c r="GT86" s="1602"/>
      <c r="GU86" s="1602"/>
      <c r="GV86" s="1602"/>
      <c r="GW86" s="1602"/>
      <c r="GX86" s="1602"/>
      <c r="GY86" s="1602"/>
      <c r="GZ86" s="1602"/>
      <c r="HA86" s="1602"/>
      <c r="HB86" s="1602"/>
      <c r="HC86" s="1602"/>
      <c r="HD86" s="1602"/>
      <c r="HE86" s="1602"/>
      <c r="HF86" s="1602"/>
      <c r="HG86" s="1602"/>
      <c r="HH86" s="1602"/>
      <c r="HI86" s="1602"/>
      <c r="HJ86" s="1602"/>
      <c r="HK86" s="1602"/>
      <c r="HL86" s="1602"/>
      <c r="HM86" s="1602"/>
      <c r="HN86" s="1602"/>
      <c r="HO86" s="1602"/>
      <c r="HP86" s="1602"/>
      <c r="HQ86" s="1602"/>
      <c r="HR86" s="1602"/>
      <c r="HS86" s="1602"/>
    </row>
    <row r="87" spans="1:227" s="1530" customFormat="1" ht="19.5" customHeight="1" x14ac:dyDescent="0.25">
      <c r="A87" s="1564" t="s">
        <v>38</v>
      </c>
      <c r="B87" s="1564" t="s">
        <v>118</v>
      </c>
      <c r="C87" s="1748" t="s">
        <v>119</v>
      </c>
      <c r="D87" s="1778" t="s">
        <v>127</v>
      </c>
      <c r="E87" s="1779"/>
      <c r="F87" s="1638">
        <v>1.139</v>
      </c>
      <c r="G87" s="1607"/>
      <c r="H87" s="1607"/>
      <c r="I87" s="1607"/>
      <c r="J87" s="1607"/>
      <c r="K87" s="1753">
        <f t="shared" si="31"/>
        <v>1.139</v>
      </c>
      <c r="L87" s="1754">
        <f t="shared" si="29"/>
        <v>100</v>
      </c>
      <c r="M87" s="1755">
        <f t="shared" si="30"/>
        <v>0</v>
      </c>
      <c r="N87" s="1611">
        <f t="shared" si="28"/>
        <v>5</v>
      </c>
      <c r="O87" s="1832"/>
      <c r="P87" s="1752">
        <f>[1]JH_2015!L74/1000000</f>
        <v>0.58328380000000002</v>
      </c>
      <c r="Q87" s="1870"/>
      <c r="R87" s="1834" t="s">
        <v>42</v>
      </c>
      <c r="S87" s="1833">
        <f t="shared" ref="S87:S94" si="37">+T87/P87</f>
        <v>0.18396533557078046</v>
      </c>
      <c r="T87" s="1834">
        <f>[1]JH_2015!V74/1000000</f>
        <v>0.107304</v>
      </c>
      <c r="U87" s="1756">
        <v>84.49</v>
      </c>
      <c r="V87" s="1756">
        <v>17.600000000000001</v>
      </c>
      <c r="W87" s="1756"/>
      <c r="X87" s="1756"/>
      <c r="Y87" s="1756"/>
      <c r="Z87" s="1760">
        <v>3877</v>
      </c>
      <c r="AA87" s="1835">
        <f t="shared" ref="AA87:AA95" si="38">P87/Z87*1000000/365*1000</f>
        <v>412.18411354634458</v>
      </c>
      <c r="AB87" s="1871"/>
      <c r="AC87" s="1763"/>
      <c r="AD87" s="1764"/>
      <c r="AE87" s="1763"/>
      <c r="AF87" s="1763"/>
      <c r="AG87" s="1765"/>
      <c r="AH87" s="1878">
        <f t="shared" si="32"/>
        <v>1.139</v>
      </c>
      <c r="AI87" s="1842"/>
      <c r="AJ87" s="1842"/>
      <c r="AK87" s="1842"/>
      <c r="AL87" s="1843"/>
      <c r="AM87" s="1844">
        <f t="shared" si="35"/>
        <v>0.58328380000000002</v>
      </c>
      <c r="AN87" s="1770">
        <v>0.57599999999999996</v>
      </c>
      <c r="AO87" s="1770">
        <f t="shared" si="36"/>
        <v>0.63100000000000001</v>
      </c>
      <c r="AP87" s="1771">
        <v>0.68600000000000005</v>
      </c>
      <c r="AQ87" s="1772">
        <f t="shared" si="33"/>
        <v>0.58328380000000002</v>
      </c>
      <c r="AR87" s="1770">
        <v>0.67600000000000005</v>
      </c>
      <c r="AS87" s="1770">
        <f t="shared" si="34"/>
        <v>0.76449999999999996</v>
      </c>
      <c r="AT87" s="1770">
        <v>0.85299999999999998</v>
      </c>
      <c r="AU87" s="1770"/>
      <c r="AV87" s="1770">
        <v>0.92600000000000005</v>
      </c>
      <c r="AW87" s="1771"/>
      <c r="AX87" s="1845">
        <v>0.21299999999999999</v>
      </c>
      <c r="AY87" s="1966"/>
      <c r="AZ87" s="1967"/>
      <c r="BA87" s="1967"/>
      <c r="BB87" s="1982"/>
      <c r="BC87" s="1530" t="s">
        <v>1430</v>
      </c>
      <c r="BD87" s="1602"/>
      <c r="BE87" s="1602"/>
      <c r="BF87" s="1602"/>
      <c r="BG87" s="1602"/>
      <c r="BH87" s="1602"/>
      <c r="BI87" s="1602"/>
      <c r="BJ87" s="1602"/>
      <c r="BK87" s="1602"/>
      <c r="BL87" s="1602"/>
      <c r="BM87" s="1602"/>
      <c r="BN87" s="1602"/>
      <c r="BO87" s="1602"/>
      <c r="BP87" s="1602"/>
      <c r="BQ87" s="1602"/>
      <c r="BR87" s="1602"/>
      <c r="BS87" s="1602"/>
      <c r="BT87" s="1602"/>
      <c r="BU87" s="1602"/>
      <c r="BV87" s="1602"/>
      <c r="BW87" s="1602"/>
      <c r="BX87" s="1602"/>
      <c r="BY87" s="1602"/>
      <c r="BZ87" s="1602"/>
      <c r="CA87" s="1602"/>
      <c r="CB87" s="1602"/>
      <c r="CC87" s="1602"/>
      <c r="CD87" s="1602"/>
      <c r="CE87" s="1602"/>
      <c r="CF87" s="1602"/>
      <c r="CG87" s="1602"/>
      <c r="CH87" s="1602"/>
      <c r="CI87" s="1602"/>
      <c r="CJ87" s="1602"/>
      <c r="CK87" s="1602"/>
      <c r="CL87" s="1602"/>
      <c r="CM87" s="1602"/>
      <c r="CN87" s="1602"/>
      <c r="CO87" s="1602"/>
      <c r="CP87" s="1602"/>
      <c r="CQ87" s="1602"/>
      <c r="CR87" s="1602"/>
      <c r="CS87" s="1602"/>
      <c r="CT87" s="1602"/>
      <c r="CU87" s="1602"/>
      <c r="CV87" s="1602"/>
      <c r="CW87" s="1602"/>
      <c r="CX87" s="1602"/>
      <c r="CY87" s="1602"/>
      <c r="CZ87" s="1602"/>
      <c r="DA87" s="1602"/>
      <c r="DB87" s="1602"/>
      <c r="DC87" s="1602"/>
      <c r="DD87" s="1602"/>
      <c r="DE87" s="1602"/>
      <c r="DF87" s="1602"/>
      <c r="DG87" s="1602"/>
      <c r="DH87" s="1602"/>
      <c r="DI87" s="1602"/>
      <c r="DJ87" s="1602"/>
      <c r="DK87" s="1602"/>
      <c r="DL87" s="1602"/>
      <c r="DM87" s="1602"/>
      <c r="DN87" s="1602"/>
      <c r="DO87" s="1602"/>
      <c r="DP87" s="1602"/>
      <c r="DQ87" s="1602"/>
      <c r="DR87" s="1602"/>
      <c r="DS87" s="1602"/>
      <c r="DT87" s="1602"/>
      <c r="DU87" s="1602"/>
      <c r="DV87" s="1602"/>
      <c r="DW87" s="1602"/>
      <c r="DX87" s="1602"/>
      <c r="DY87" s="1602"/>
      <c r="DZ87" s="1602"/>
      <c r="EA87" s="1602"/>
      <c r="EB87" s="1602"/>
      <c r="EC87" s="1602"/>
      <c r="ED87" s="1602"/>
      <c r="EE87" s="1602"/>
      <c r="EF87" s="1602"/>
      <c r="EG87" s="1602"/>
      <c r="EH87" s="1602"/>
      <c r="EI87" s="1602"/>
      <c r="EJ87" s="1602"/>
      <c r="EK87" s="1602"/>
      <c r="EL87" s="1602"/>
      <c r="EM87" s="1602"/>
      <c r="EN87" s="1602"/>
      <c r="EO87" s="1602"/>
      <c r="EP87" s="1602"/>
      <c r="EQ87" s="1602"/>
      <c r="ER87" s="1602"/>
      <c r="ES87" s="1602"/>
      <c r="ET87" s="1602"/>
      <c r="EU87" s="1602"/>
      <c r="EV87" s="1602"/>
      <c r="EW87" s="1602"/>
      <c r="EX87" s="1602"/>
      <c r="EY87" s="1602"/>
      <c r="EZ87" s="1602"/>
      <c r="FA87" s="1602"/>
      <c r="FB87" s="1602"/>
      <c r="FC87" s="1602"/>
      <c r="FD87" s="1602"/>
      <c r="FE87" s="1602"/>
      <c r="FF87" s="1602"/>
      <c r="FG87" s="1602"/>
      <c r="FH87" s="1602"/>
      <c r="FI87" s="1602"/>
      <c r="FJ87" s="1602"/>
      <c r="FK87" s="1602"/>
      <c r="FL87" s="1602"/>
      <c r="FM87" s="1602"/>
      <c r="FN87" s="1602"/>
      <c r="FO87" s="1602"/>
      <c r="FP87" s="1602"/>
      <c r="FQ87" s="1602"/>
      <c r="FR87" s="1602"/>
      <c r="FS87" s="1602"/>
      <c r="FT87" s="1602"/>
      <c r="FU87" s="1602"/>
      <c r="FV87" s="1602"/>
      <c r="FW87" s="1602"/>
      <c r="FX87" s="1602"/>
      <c r="FY87" s="1602"/>
      <c r="FZ87" s="1602"/>
      <c r="GA87" s="1602"/>
      <c r="GB87" s="1602"/>
      <c r="GC87" s="1602"/>
      <c r="GD87" s="1602"/>
      <c r="GE87" s="1602"/>
      <c r="GF87" s="1602"/>
      <c r="GG87" s="1602"/>
      <c r="GH87" s="1602"/>
      <c r="GI87" s="1602"/>
      <c r="GJ87" s="1602"/>
      <c r="GK87" s="1602"/>
      <c r="GL87" s="1602"/>
      <c r="GM87" s="1602"/>
      <c r="GN87" s="1602"/>
      <c r="GO87" s="1602"/>
      <c r="GP87" s="1602"/>
      <c r="GQ87" s="1602"/>
      <c r="GR87" s="1602"/>
      <c r="GS87" s="1602"/>
      <c r="GT87" s="1602"/>
      <c r="GU87" s="1602"/>
      <c r="GV87" s="1602"/>
      <c r="GW87" s="1602"/>
      <c r="GX87" s="1602"/>
      <c r="GY87" s="1602"/>
      <c r="GZ87" s="1602"/>
      <c r="HA87" s="1602"/>
      <c r="HB87" s="1602"/>
      <c r="HC87" s="1602"/>
      <c r="HD87" s="1602"/>
      <c r="HE87" s="1602"/>
      <c r="HF87" s="1602"/>
      <c r="HG87" s="1602"/>
      <c r="HH87" s="1602"/>
      <c r="HI87" s="1602"/>
      <c r="HJ87" s="1602"/>
      <c r="HK87" s="1602"/>
      <c r="HL87" s="1602"/>
      <c r="HM87" s="1602"/>
      <c r="HN87" s="1602"/>
      <c r="HO87" s="1602"/>
      <c r="HP87" s="1602"/>
      <c r="HQ87" s="1602"/>
      <c r="HR87" s="1602"/>
      <c r="HS87" s="1602"/>
    </row>
    <row r="88" spans="1:227" s="1530" customFormat="1" ht="19.5" customHeight="1" x14ac:dyDescent="0.25">
      <c r="A88" s="1564" t="s">
        <v>38</v>
      </c>
      <c r="B88" s="1564" t="s">
        <v>118</v>
      </c>
      <c r="C88" s="1748" t="s">
        <v>119</v>
      </c>
      <c r="D88" s="1778" t="s">
        <v>124</v>
      </c>
      <c r="E88" s="1779"/>
      <c r="F88" s="1751">
        <v>0.10199999999999999</v>
      </c>
      <c r="G88" s="1752"/>
      <c r="H88" s="1752"/>
      <c r="I88" s="1752"/>
      <c r="J88" s="1752"/>
      <c r="K88" s="1753">
        <f t="shared" si="31"/>
        <v>0.10199999999999999</v>
      </c>
      <c r="L88" s="1754">
        <f t="shared" si="29"/>
        <v>100</v>
      </c>
      <c r="M88" s="1755">
        <f t="shared" si="30"/>
        <v>0</v>
      </c>
      <c r="N88" s="1611">
        <f t="shared" si="28"/>
        <v>5</v>
      </c>
      <c r="O88" s="1832"/>
      <c r="P88" s="1983">
        <f>[1]JH_2015!L71/1000000</f>
        <v>3.56169E-2</v>
      </c>
      <c r="Q88" s="1870"/>
      <c r="R88" s="1834" t="s">
        <v>42</v>
      </c>
      <c r="S88" s="1833">
        <f t="shared" si="37"/>
        <v>0.41617883645123521</v>
      </c>
      <c r="T88" s="1834">
        <f>[1]JH_2015!V71/1000000</f>
        <v>1.4822999999999999E-2</v>
      </c>
      <c r="U88" s="1857">
        <v>83.78</v>
      </c>
      <c r="V88" s="1756"/>
      <c r="W88" s="1756"/>
      <c r="X88" s="1756"/>
      <c r="Y88" s="1756"/>
      <c r="Z88" s="1760">
        <v>44</v>
      </c>
      <c r="AA88" s="1835">
        <f t="shared" si="38"/>
        <v>2217.7397260273974</v>
      </c>
      <c r="AB88" s="1871"/>
      <c r="AC88" s="1763"/>
      <c r="AD88" s="1764"/>
      <c r="AE88" s="1763"/>
      <c r="AF88" s="1763"/>
      <c r="AG88" s="1765"/>
      <c r="AH88" s="1878">
        <f t="shared" si="32"/>
        <v>0.10199999999999999</v>
      </c>
      <c r="AI88" s="1842"/>
      <c r="AJ88" s="1842"/>
      <c r="AK88" s="1842"/>
      <c r="AL88" s="1843"/>
      <c r="AM88" s="1844">
        <v>0.03</v>
      </c>
      <c r="AN88" s="1770">
        <v>3.1E-2</v>
      </c>
      <c r="AO88" s="1770">
        <f t="shared" si="36"/>
        <v>3.15E-2</v>
      </c>
      <c r="AP88" s="1771">
        <v>3.2000000000000001E-2</v>
      </c>
      <c r="AQ88" s="1772">
        <f t="shared" si="33"/>
        <v>0.03</v>
      </c>
      <c r="AR88" s="1770">
        <v>3.3000000000000002E-2</v>
      </c>
      <c r="AS88" s="1770">
        <f t="shared" si="34"/>
        <v>3.4000000000000002E-2</v>
      </c>
      <c r="AT88" s="1770">
        <v>3.5000000000000003E-2</v>
      </c>
      <c r="AU88" s="1770"/>
      <c r="AV88" s="1770">
        <v>3.6999999999999998E-2</v>
      </c>
      <c r="AW88" s="1771"/>
      <c r="AX88" s="1845">
        <v>6.5000000000000002E-2</v>
      </c>
      <c r="AY88" s="1984"/>
      <c r="AZ88" s="1985"/>
      <c r="BA88" s="1986"/>
      <c r="BB88" s="1987"/>
      <c r="BC88" s="1530" t="s">
        <v>1430</v>
      </c>
      <c r="BD88" s="1602"/>
      <c r="BE88" s="1602"/>
      <c r="BF88" s="1602"/>
      <c r="BG88" s="1602"/>
      <c r="BH88" s="1602"/>
      <c r="BI88" s="1602"/>
      <c r="BJ88" s="1602"/>
      <c r="BK88" s="1602"/>
      <c r="BL88" s="1602"/>
      <c r="BM88" s="1602"/>
      <c r="BN88" s="1602"/>
      <c r="BO88" s="1602"/>
      <c r="BP88" s="1602"/>
      <c r="BQ88" s="1602"/>
      <c r="BR88" s="1602"/>
      <c r="BS88" s="1602"/>
      <c r="BT88" s="1602"/>
      <c r="BU88" s="1602"/>
      <c r="BV88" s="1602"/>
      <c r="BW88" s="1602"/>
      <c r="BX88" s="1602"/>
      <c r="BY88" s="1602"/>
      <c r="BZ88" s="1602"/>
      <c r="CA88" s="1602"/>
      <c r="CB88" s="1602"/>
      <c r="CC88" s="1602"/>
      <c r="CD88" s="1602"/>
      <c r="CE88" s="1602"/>
      <c r="CF88" s="1602"/>
      <c r="CG88" s="1602"/>
      <c r="CH88" s="1602"/>
      <c r="CI88" s="1602"/>
      <c r="CJ88" s="1602"/>
      <c r="CK88" s="1602"/>
      <c r="CL88" s="1602"/>
      <c r="CM88" s="1602"/>
      <c r="CN88" s="1602"/>
      <c r="CO88" s="1602"/>
      <c r="CP88" s="1602"/>
      <c r="CQ88" s="1602"/>
      <c r="CR88" s="1602"/>
      <c r="CS88" s="1602"/>
      <c r="CT88" s="1602"/>
      <c r="CU88" s="1602"/>
      <c r="CV88" s="1602"/>
      <c r="CW88" s="1602"/>
      <c r="CX88" s="1602"/>
      <c r="CY88" s="1602"/>
      <c r="CZ88" s="1602"/>
      <c r="DA88" s="1602"/>
      <c r="DB88" s="1602"/>
      <c r="DC88" s="1602"/>
      <c r="DD88" s="1602"/>
      <c r="DE88" s="1602"/>
      <c r="DF88" s="1602"/>
      <c r="DG88" s="1602"/>
      <c r="DH88" s="1602"/>
      <c r="DI88" s="1602"/>
      <c r="DJ88" s="1602"/>
      <c r="DK88" s="1602"/>
      <c r="DL88" s="1602"/>
      <c r="DM88" s="1602"/>
      <c r="DN88" s="1602"/>
      <c r="DO88" s="1602"/>
      <c r="DP88" s="1602"/>
      <c r="DQ88" s="1602"/>
      <c r="DR88" s="1602"/>
      <c r="DS88" s="1602"/>
      <c r="DT88" s="1602"/>
      <c r="DU88" s="1602"/>
      <c r="DV88" s="1602"/>
      <c r="DW88" s="1602"/>
      <c r="DX88" s="1602"/>
      <c r="DY88" s="1602"/>
      <c r="DZ88" s="1602"/>
      <c r="EA88" s="1602"/>
      <c r="EB88" s="1602"/>
      <c r="EC88" s="1602"/>
      <c r="ED88" s="1602"/>
      <c r="EE88" s="1602"/>
      <c r="EF88" s="1602"/>
      <c r="EG88" s="1602"/>
      <c r="EH88" s="1602"/>
      <c r="EI88" s="1602"/>
      <c r="EJ88" s="1602"/>
      <c r="EK88" s="1602"/>
      <c r="EL88" s="1602"/>
      <c r="EM88" s="1602"/>
      <c r="EN88" s="1602"/>
      <c r="EO88" s="1602"/>
      <c r="EP88" s="1602"/>
      <c r="EQ88" s="1602"/>
      <c r="ER88" s="1602"/>
      <c r="ES88" s="1602"/>
      <c r="ET88" s="1602"/>
      <c r="EU88" s="1602"/>
      <c r="EV88" s="1602"/>
      <c r="EW88" s="1602"/>
      <c r="EX88" s="1602"/>
      <c r="EY88" s="1602"/>
      <c r="EZ88" s="1602"/>
      <c r="FA88" s="1602"/>
      <c r="FB88" s="1602"/>
      <c r="FC88" s="1602"/>
      <c r="FD88" s="1602"/>
      <c r="FE88" s="1602"/>
      <c r="FF88" s="1602"/>
      <c r="FG88" s="1602"/>
      <c r="FH88" s="1602"/>
      <c r="FI88" s="1602"/>
      <c r="FJ88" s="1602"/>
      <c r="FK88" s="1602"/>
      <c r="FL88" s="1602"/>
      <c r="FM88" s="1602"/>
      <c r="FN88" s="1602"/>
      <c r="FO88" s="1602"/>
      <c r="FP88" s="1602"/>
      <c r="FQ88" s="1602"/>
      <c r="FR88" s="1602"/>
      <c r="FS88" s="1602"/>
      <c r="FT88" s="1602"/>
      <c r="FU88" s="1602"/>
      <c r="FV88" s="1602"/>
      <c r="FW88" s="1602"/>
      <c r="FX88" s="1602"/>
      <c r="FY88" s="1602"/>
      <c r="FZ88" s="1602"/>
      <c r="GA88" s="1602"/>
      <c r="GB88" s="1602"/>
      <c r="GC88" s="1602"/>
      <c r="GD88" s="1602"/>
      <c r="GE88" s="1602"/>
      <c r="GF88" s="1602"/>
      <c r="GG88" s="1602"/>
      <c r="GH88" s="1602"/>
      <c r="GI88" s="1602"/>
      <c r="GJ88" s="1602"/>
      <c r="GK88" s="1602"/>
      <c r="GL88" s="1602"/>
      <c r="GM88" s="1602"/>
      <c r="GN88" s="1602"/>
      <c r="GO88" s="1602"/>
      <c r="GP88" s="1602"/>
      <c r="GQ88" s="1602"/>
      <c r="GR88" s="1602"/>
      <c r="GS88" s="1602"/>
      <c r="GT88" s="1602"/>
      <c r="GU88" s="1602"/>
      <c r="GV88" s="1602"/>
      <c r="GW88" s="1602"/>
      <c r="GX88" s="1602"/>
      <c r="GY88" s="1602"/>
      <c r="GZ88" s="1602"/>
      <c r="HA88" s="1602"/>
      <c r="HB88" s="1602"/>
      <c r="HC88" s="1602"/>
      <c r="HD88" s="1602"/>
      <c r="HE88" s="1602"/>
      <c r="HF88" s="1602"/>
      <c r="HG88" s="1602"/>
      <c r="HH88" s="1602"/>
      <c r="HI88" s="1602"/>
      <c r="HJ88" s="1602"/>
      <c r="HK88" s="1602"/>
      <c r="HL88" s="1602"/>
      <c r="HM88" s="1602"/>
      <c r="HN88" s="1602"/>
      <c r="HO88" s="1602"/>
      <c r="HP88" s="1602"/>
      <c r="HQ88" s="1602"/>
      <c r="HR88" s="1602"/>
      <c r="HS88" s="1602"/>
    </row>
    <row r="89" spans="1:227" s="1530" customFormat="1" ht="19.5" customHeight="1" x14ac:dyDescent="0.25">
      <c r="A89" s="1564" t="s">
        <v>38</v>
      </c>
      <c r="B89" s="1564" t="s">
        <v>118</v>
      </c>
      <c r="C89" s="1748" t="s">
        <v>119</v>
      </c>
      <c r="D89" s="1778" t="s">
        <v>128</v>
      </c>
      <c r="E89" s="1779"/>
      <c r="F89" s="1638">
        <v>1.9E-2</v>
      </c>
      <c r="G89" s="1607"/>
      <c r="H89" s="1607">
        <v>0.215</v>
      </c>
      <c r="I89" s="1607"/>
      <c r="J89" s="1607"/>
      <c r="K89" s="1753">
        <f t="shared" si="31"/>
        <v>0.23399999999999999</v>
      </c>
      <c r="L89" s="1754">
        <f t="shared" si="29"/>
        <v>8.1196581196581192</v>
      </c>
      <c r="M89" s="1755">
        <f t="shared" si="30"/>
        <v>91.880341880341888</v>
      </c>
      <c r="N89" s="1611">
        <f t="shared" si="28"/>
        <v>3</v>
      </c>
      <c r="O89" s="1832"/>
      <c r="P89" s="1983">
        <f>[1]JH_2015!L75/1000000</f>
        <v>0.20378930000000001</v>
      </c>
      <c r="Q89" s="1870"/>
      <c r="R89" s="1834" t="s">
        <v>42</v>
      </c>
      <c r="S89" s="1833">
        <f t="shared" si="37"/>
        <v>0.11254761658242116</v>
      </c>
      <c r="T89" s="1834">
        <f>[1]JH_2015!V75/1000000</f>
        <v>2.2936000000000002E-2</v>
      </c>
      <c r="U89" s="1756">
        <v>75.64</v>
      </c>
      <c r="V89" s="1756">
        <v>12.3</v>
      </c>
      <c r="W89" s="1756"/>
      <c r="X89" s="1756"/>
      <c r="Y89" s="1756"/>
      <c r="Z89" s="1760">
        <v>1267</v>
      </c>
      <c r="AA89" s="1835">
        <f t="shared" si="38"/>
        <v>440.66838935680232</v>
      </c>
      <c r="AB89" s="1871"/>
      <c r="AC89" s="1763"/>
      <c r="AD89" s="1764"/>
      <c r="AE89" s="1763"/>
      <c r="AF89" s="1763"/>
      <c r="AG89" s="1765"/>
      <c r="AH89" s="1841">
        <f t="shared" si="32"/>
        <v>0.23399999999999999</v>
      </c>
      <c r="AI89" s="1842"/>
      <c r="AJ89" s="1842"/>
      <c r="AK89" s="1842"/>
      <c r="AL89" s="1843"/>
      <c r="AM89" s="1844">
        <v>0.2</v>
      </c>
      <c r="AN89" s="1773">
        <v>0.21099999999999999</v>
      </c>
      <c r="AO89" s="1770">
        <f t="shared" si="36"/>
        <v>0.23349999999999999</v>
      </c>
      <c r="AP89" s="1771">
        <v>0.25600000000000001</v>
      </c>
      <c r="AQ89" s="1772">
        <f t="shared" si="33"/>
        <v>0.2</v>
      </c>
      <c r="AR89" s="1773">
        <v>0.223</v>
      </c>
      <c r="AS89" s="1770">
        <f t="shared" si="34"/>
        <v>0.2465</v>
      </c>
      <c r="AT89" s="1770">
        <v>0.27</v>
      </c>
      <c r="AU89" s="1770"/>
      <c r="AV89" s="1770">
        <v>0.32700000000000001</v>
      </c>
      <c r="AW89" s="1771"/>
      <c r="AX89" s="1774">
        <v>-9.2999999999999999E-2</v>
      </c>
      <c r="AY89" s="1984"/>
      <c r="AZ89" s="1986"/>
      <c r="BA89" s="1986"/>
      <c r="BB89" s="1987"/>
      <c r="BC89" s="1530" t="s">
        <v>1432</v>
      </c>
      <c r="BD89" s="1602"/>
      <c r="BE89" s="1602"/>
      <c r="BF89" s="1602"/>
      <c r="BG89" s="1602"/>
      <c r="BH89" s="1602"/>
      <c r="BI89" s="1602"/>
      <c r="BJ89" s="1602"/>
      <c r="BK89" s="1602"/>
      <c r="BL89" s="1602"/>
      <c r="BM89" s="1602"/>
      <c r="BN89" s="1602"/>
      <c r="BO89" s="1602"/>
      <c r="BP89" s="1602"/>
      <c r="BQ89" s="1602"/>
      <c r="BR89" s="1602"/>
      <c r="BS89" s="1602"/>
      <c r="BT89" s="1602"/>
      <c r="BU89" s="1602"/>
      <c r="BV89" s="1602"/>
      <c r="BW89" s="1602"/>
      <c r="BX89" s="1602"/>
      <c r="BY89" s="1602"/>
      <c r="BZ89" s="1602"/>
      <c r="CA89" s="1602"/>
      <c r="CB89" s="1602"/>
      <c r="CC89" s="1602"/>
      <c r="CD89" s="1602"/>
      <c r="CE89" s="1602"/>
      <c r="CF89" s="1602"/>
      <c r="CG89" s="1602"/>
      <c r="CH89" s="1602"/>
      <c r="CI89" s="1602"/>
      <c r="CJ89" s="1602"/>
      <c r="CK89" s="1602"/>
      <c r="CL89" s="1602"/>
      <c r="CM89" s="1602"/>
      <c r="CN89" s="1602"/>
      <c r="CO89" s="1602"/>
      <c r="CP89" s="1602"/>
      <c r="CQ89" s="1602"/>
      <c r="CR89" s="1602"/>
      <c r="CS89" s="1602"/>
      <c r="CT89" s="1602"/>
      <c r="CU89" s="1602"/>
      <c r="CV89" s="1602"/>
      <c r="CW89" s="1602"/>
      <c r="CX89" s="1602"/>
      <c r="CY89" s="1602"/>
      <c r="CZ89" s="1602"/>
      <c r="DA89" s="1602"/>
      <c r="DB89" s="1602"/>
      <c r="DC89" s="1602"/>
      <c r="DD89" s="1602"/>
      <c r="DE89" s="1602"/>
      <c r="DF89" s="1602"/>
      <c r="DG89" s="1602"/>
      <c r="DH89" s="1602"/>
      <c r="DI89" s="1602"/>
      <c r="DJ89" s="1602"/>
      <c r="DK89" s="1602"/>
      <c r="DL89" s="1602"/>
      <c r="DM89" s="1602"/>
      <c r="DN89" s="1602"/>
      <c r="DO89" s="1602"/>
      <c r="DP89" s="1602"/>
      <c r="DQ89" s="1602"/>
      <c r="DR89" s="1602"/>
      <c r="DS89" s="1602"/>
      <c r="DT89" s="1602"/>
      <c r="DU89" s="1602"/>
      <c r="DV89" s="1602"/>
      <c r="DW89" s="1602"/>
      <c r="DX89" s="1602"/>
      <c r="DY89" s="1602"/>
      <c r="DZ89" s="1602"/>
      <c r="EA89" s="1602"/>
      <c r="EB89" s="1602"/>
      <c r="EC89" s="1602"/>
      <c r="ED89" s="1602"/>
      <c r="EE89" s="1602"/>
      <c r="EF89" s="1602"/>
      <c r="EG89" s="1602"/>
      <c r="EH89" s="1602"/>
      <c r="EI89" s="1602"/>
      <c r="EJ89" s="1602"/>
      <c r="EK89" s="1602"/>
      <c r="EL89" s="1602"/>
      <c r="EM89" s="1602"/>
      <c r="EN89" s="1602"/>
      <c r="EO89" s="1602"/>
      <c r="EP89" s="1602"/>
      <c r="EQ89" s="1602"/>
      <c r="ER89" s="1602"/>
      <c r="ES89" s="1602"/>
      <c r="ET89" s="1602"/>
      <c r="EU89" s="1602"/>
      <c r="EV89" s="1602"/>
      <c r="EW89" s="1602"/>
      <c r="EX89" s="1602"/>
      <c r="EY89" s="1602"/>
      <c r="EZ89" s="1602"/>
      <c r="FA89" s="1602"/>
      <c r="FB89" s="1602"/>
      <c r="FC89" s="1602"/>
      <c r="FD89" s="1602"/>
      <c r="FE89" s="1602"/>
      <c r="FF89" s="1602"/>
      <c r="FG89" s="1602"/>
      <c r="FH89" s="1602"/>
      <c r="FI89" s="1602"/>
      <c r="FJ89" s="1602"/>
      <c r="FK89" s="1602"/>
      <c r="FL89" s="1602"/>
      <c r="FM89" s="1602"/>
      <c r="FN89" s="1602"/>
      <c r="FO89" s="1602"/>
      <c r="FP89" s="1602"/>
      <c r="FQ89" s="1602"/>
      <c r="FR89" s="1602"/>
      <c r="FS89" s="1602"/>
      <c r="FT89" s="1602"/>
      <c r="FU89" s="1602"/>
      <c r="FV89" s="1602"/>
      <c r="FW89" s="1602"/>
      <c r="FX89" s="1602"/>
      <c r="FY89" s="1602"/>
      <c r="FZ89" s="1602"/>
      <c r="GA89" s="1602"/>
      <c r="GB89" s="1602"/>
      <c r="GC89" s="1602"/>
      <c r="GD89" s="1602"/>
      <c r="GE89" s="1602"/>
      <c r="GF89" s="1602"/>
      <c r="GG89" s="1602"/>
      <c r="GH89" s="1602"/>
      <c r="GI89" s="1602"/>
      <c r="GJ89" s="1602"/>
      <c r="GK89" s="1602"/>
      <c r="GL89" s="1602"/>
      <c r="GM89" s="1602"/>
      <c r="GN89" s="1602"/>
      <c r="GO89" s="1602"/>
      <c r="GP89" s="1602"/>
      <c r="GQ89" s="1602"/>
      <c r="GR89" s="1602"/>
      <c r="GS89" s="1602"/>
      <c r="GT89" s="1602"/>
      <c r="GU89" s="1602"/>
      <c r="GV89" s="1602"/>
      <c r="GW89" s="1602"/>
      <c r="GX89" s="1602"/>
      <c r="GY89" s="1602"/>
      <c r="GZ89" s="1602"/>
      <c r="HA89" s="1602"/>
      <c r="HB89" s="1602"/>
      <c r="HC89" s="1602"/>
      <c r="HD89" s="1602"/>
      <c r="HE89" s="1602"/>
      <c r="HF89" s="1602"/>
      <c r="HG89" s="1602"/>
      <c r="HH89" s="1602"/>
      <c r="HI89" s="1602"/>
      <c r="HJ89" s="1602"/>
      <c r="HK89" s="1602"/>
      <c r="HL89" s="1602"/>
      <c r="HM89" s="1602"/>
      <c r="HN89" s="1602"/>
      <c r="HO89" s="1602"/>
      <c r="HP89" s="1602"/>
      <c r="HQ89" s="1602"/>
      <c r="HR89" s="1602"/>
      <c r="HS89" s="1602"/>
    </row>
    <row r="90" spans="1:227" s="1530" customFormat="1" ht="19.5" customHeight="1" x14ac:dyDescent="0.25">
      <c r="A90" s="1564" t="s">
        <v>38</v>
      </c>
      <c r="B90" s="1564" t="s">
        <v>152</v>
      </c>
      <c r="C90" s="1748" t="s">
        <v>161</v>
      </c>
      <c r="D90" s="1778" t="s">
        <v>162</v>
      </c>
      <c r="E90" s="1779"/>
      <c r="F90" s="1638">
        <v>0.8</v>
      </c>
      <c r="G90" s="1607"/>
      <c r="H90" s="1607">
        <v>0.748</v>
      </c>
      <c r="I90" s="1607"/>
      <c r="J90" s="1607"/>
      <c r="K90" s="1753">
        <f t="shared" si="31"/>
        <v>1.548</v>
      </c>
      <c r="L90" s="1754">
        <f t="shared" si="29"/>
        <v>51.679586563307502</v>
      </c>
      <c r="M90" s="1755">
        <f t="shared" si="30"/>
        <v>48.320413436692505</v>
      </c>
      <c r="N90" s="1611">
        <f t="shared" si="28"/>
        <v>5</v>
      </c>
      <c r="O90" s="1832"/>
      <c r="P90" s="1752">
        <f>[1]JH_2015!L102/1000000</f>
        <v>0.89256750000000007</v>
      </c>
      <c r="Q90" s="1870"/>
      <c r="R90" s="1834" t="s">
        <v>42</v>
      </c>
      <c r="S90" s="1833">
        <f t="shared" si="37"/>
        <v>0.32925913166231119</v>
      </c>
      <c r="T90" s="1834">
        <f>[1]JH_2015!V102/1000000</f>
        <v>0.29388599999999998</v>
      </c>
      <c r="U90" s="1756">
        <v>82.92</v>
      </c>
      <c r="V90" s="1756">
        <v>66.900000000000006</v>
      </c>
      <c r="W90" s="1756"/>
      <c r="X90" s="1756"/>
      <c r="Y90" s="1756"/>
      <c r="Z90" s="1760">
        <v>7177</v>
      </c>
      <c r="AA90" s="1835">
        <f t="shared" si="38"/>
        <v>340.72598731488154</v>
      </c>
      <c r="AB90" s="1871"/>
      <c r="AC90" s="1763"/>
      <c r="AD90" s="1764"/>
      <c r="AE90" s="1763"/>
      <c r="AF90" s="1763"/>
      <c r="AG90" s="1765"/>
      <c r="AH90" s="1841">
        <f t="shared" si="32"/>
        <v>1.548</v>
      </c>
      <c r="AI90" s="1842"/>
      <c r="AJ90" s="1842"/>
      <c r="AK90" s="1842"/>
      <c r="AL90" s="1843"/>
      <c r="AM90" s="1844">
        <f t="shared" ref="AM90:AM96" si="39">P90</f>
        <v>0.89256750000000007</v>
      </c>
      <c r="AN90" s="1770">
        <v>0.98</v>
      </c>
      <c r="AO90" s="1770">
        <f t="shared" si="36"/>
        <v>1.0895000000000001</v>
      </c>
      <c r="AP90" s="1771">
        <v>1.1990000000000001</v>
      </c>
      <c r="AQ90" s="1772">
        <f t="shared" si="33"/>
        <v>0.89256750000000007</v>
      </c>
      <c r="AR90" s="1770">
        <v>1.1359999999999999</v>
      </c>
      <c r="AS90" s="1770">
        <f t="shared" si="34"/>
        <v>1.2885</v>
      </c>
      <c r="AT90" s="1770">
        <v>1.4410000000000001</v>
      </c>
      <c r="AU90" s="1770"/>
      <c r="AV90" s="1770">
        <v>1.526</v>
      </c>
      <c r="AW90" s="1771"/>
      <c r="AX90" s="1845">
        <v>2.1000000000000001E-2</v>
      </c>
      <c r="AY90" s="1988"/>
      <c r="AZ90" s="1986"/>
      <c r="BA90" s="1985"/>
      <c r="BB90" s="1989"/>
      <c r="BC90" s="1530" t="s">
        <v>1430</v>
      </c>
      <c r="BD90" s="1602"/>
      <c r="BE90" s="1602"/>
      <c r="BF90" s="1602"/>
      <c r="BG90" s="1602"/>
      <c r="BH90" s="1602"/>
      <c r="BI90" s="1602"/>
      <c r="BJ90" s="1602"/>
      <c r="BK90" s="1602"/>
      <c r="BL90" s="1602"/>
      <c r="BM90" s="1602"/>
      <c r="BN90" s="1602"/>
      <c r="BO90" s="1602"/>
      <c r="BP90" s="1602"/>
      <c r="BQ90" s="1602"/>
      <c r="BR90" s="1602"/>
      <c r="BS90" s="1602"/>
      <c r="BT90" s="1602"/>
      <c r="BU90" s="1602"/>
      <c r="BV90" s="1602"/>
      <c r="BW90" s="1602"/>
      <c r="BX90" s="1602"/>
      <c r="BY90" s="1602"/>
      <c r="BZ90" s="1602"/>
      <c r="CA90" s="1602"/>
      <c r="CB90" s="1602"/>
      <c r="CC90" s="1602"/>
      <c r="CD90" s="1602"/>
      <c r="CE90" s="1602"/>
      <c r="CF90" s="1602"/>
      <c r="CG90" s="1602"/>
      <c r="CH90" s="1602"/>
      <c r="CI90" s="1602"/>
      <c r="CJ90" s="1602"/>
      <c r="CK90" s="1602"/>
      <c r="CL90" s="1602"/>
      <c r="CM90" s="1602"/>
      <c r="CN90" s="1602"/>
      <c r="CO90" s="1602"/>
      <c r="CP90" s="1602"/>
      <c r="CQ90" s="1602"/>
      <c r="CR90" s="1602"/>
      <c r="CS90" s="1602"/>
      <c r="CT90" s="1602"/>
      <c r="CU90" s="1602"/>
      <c r="CV90" s="1602"/>
      <c r="CW90" s="1602"/>
      <c r="CX90" s="1602"/>
      <c r="CY90" s="1602"/>
      <c r="CZ90" s="1602"/>
      <c r="DA90" s="1602"/>
      <c r="DB90" s="1602"/>
      <c r="DC90" s="1602"/>
      <c r="DD90" s="1602"/>
      <c r="DE90" s="1602"/>
      <c r="DF90" s="1602"/>
      <c r="DG90" s="1602"/>
      <c r="DH90" s="1602"/>
      <c r="DI90" s="1602"/>
      <c r="DJ90" s="1602"/>
      <c r="DK90" s="1602"/>
      <c r="DL90" s="1602"/>
      <c r="DM90" s="1602"/>
      <c r="DN90" s="1602"/>
      <c r="DO90" s="1602"/>
      <c r="DP90" s="1602"/>
      <c r="DQ90" s="1602"/>
      <c r="DR90" s="1602"/>
      <c r="DS90" s="1602"/>
      <c r="DT90" s="1602"/>
      <c r="DU90" s="1602"/>
      <c r="DV90" s="1602"/>
      <c r="DW90" s="1602"/>
      <c r="DX90" s="1602"/>
      <c r="DY90" s="1602"/>
      <c r="DZ90" s="1602"/>
      <c r="EA90" s="1602"/>
      <c r="EB90" s="1602"/>
      <c r="EC90" s="1602"/>
      <c r="ED90" s="1602"/>
      <c r="EE90" s="1602"/>
      <c r="EF90" s="1602"/>
      <c r="EG90" s="1602"/>
      <c r="EH90" s="1602"/>
      <c r="EI90" s="1602"/>
      <c r="EJ90" s="1602"/>
      <c r="EK90" s="1602"/>
      <c r="EL90" s="1602"/>
      <c r="EM90" s="1602"/>
      <c r="EN90" s="1602"/>
      <c r="EO90" s="1602"/>
      <c r="EP90" s="1602"/>
      <c r="EQ90" s="1602"/>
      <c r="ER90" s="1602"/>
      <c r="ES90" s="1602"/>
      <c r="ET90" s="1602"/>
      <c r="EU90" s="1602"/>
      <c r="EV90" s="1602"/>
      <c r="EW90" s="1602"/>
      <c r="EX90" s="1602"/>
      <c r="EY90" s="1602"/>
      <c r="EZ90" s="1602"/>
      <c r="FA90" s="1602"/>
      <c r="FB90" s="1602"/>
      <c r="FC90" s="1602"/>
      <c r="FD90" s="1602"/>
      <c r="FE90" s="1602"/>
      <c r="FF90" s="1602"/>
      <c r="FG90" s="1602"/>
      <c r="FH90" s="1602"/>
      <c r="FI90" s="1602"/>
      <c r="FJ90" s="1602"/>
      <c r="FK90" s="1602"/>
      <c r="FL90" s="1602"/>
      <c r="FM90" s="1602"/>
      <c r="FN90" s="1602"/>
      <c r="FO90" s="1602"/>
      <c r="FP90" s="1602"/>
      <c r="FQ90" s="1602"/>
      <c r="FR90" s="1602"/>
      <c r="FS90" s="1602"/>
      <c r="FT90" s="1602"/>
      <c r="FU90" s="1602"/>
      <c r="FV90" s="1602"/>
      <c r="FW90" s="1602"/>
      <c r="FX90" s="1602"/>
      <c r="FY90" s="1602"/>
      <c r="FZ90" s="1602"/>
      <c r="GA90" s="1602"/>
      <c r="GB90" s="1602"/>
      <c r="GC90" s="1602"/>
      <c r="GD90" s="1602"/>
      <c r="GE90" s="1602"/>
      <c r="GF90" s="1602"/>
      <c r="GG90" s="1602"/>
      <c r="GH90" s="1602"/>
      <c r="GI90" s="1602"/>
      <c r="GJ90" s="1602"/>
      <c r="GK90" s="1602"/>
      <c r="GL90" s="1602"/>
      <c r="GM90" s="1602"/>
      <c r="GN90" s="1602"/>
      <c r="GO90" s="1602"/>
      <c r="GP90" s="1602"/>
      <c r="GQ90" s="1602"/>
      <c r="GR90" s="1602"/>
      <c r="GS90" s="1602"/>
      <c r="GT90" s="1602"/>
      <c r="GU90" s="1602"/>
      <c r="GV90" s="1602"/>
      <c r="GW90" s="1602"/>
      <c r="GX90" s="1602"/>
      <c r="GY90" s="1602"/>
      <c r="GZ90" s="1602"/>
      <c r="HA90" s="1602"/>
      <c r="HB90" s="1602"/>
      <c r="HC90" s="1602"/>
      <c r="HD90" s="1602"/>
      <c r="HE90" s="1602"/>
      <c r="HF90" s="1602"/>
      <c r="HG90" s="1602"/>
      <c r="HH90" s="1602"/>
      <c r="HI90" s="1602"/>
      <c r="HJ90" s="1602"/>
      <c r="HK90" s="1602"/>
      <c r="HL90" s="1602"/>
      <c r="HM90" s="1602"/>
      <c r="HN90" s="1602"/>
      <c r="HO90" s="1602"/>
      <c r="HP90" s="1602"/>
      <c r="HQ90" s="1602"/>
      <c r="HR90" s="1602"/>
      <c r="HS90" s="1602"/>
    </row>
    <row r="91" spans="1:227" s="1530" customFormat="1" ht="19.5" customHeight="1" x14ac:dyDescent="0.25">
      <c r="A91" s="1564" t="s">
        <v>38</v>
      </c>
      <c r="B91" s="1564" t="s">
        <v>152</v>
      </c>
      <c r="C91" s="1748" t="s">
        <v>161</v>
      </c>
      <c r="D91" s="1778" t="s">
        <v>163</v>
      </c>
      <c r="E91" s="1779"/>
      <c r="F91" s="1751"/>
      <c r="G91" s="1752">
        <v>1.448</v>
      </c>
      <c r="H91" s="1752">
        <v>0.6</v>
      </c>
      <c r="I91" s="1752"/>
      <c r="J91" s="1752"/>
      <c r="K91" s="1753">
        <f t="shared" si="31"/>
        <v>2.048</v>
      </c>
      <c r="L91" s="1754">
        <f t="shared" si="29"/>
        <v>0</v>
      </c>
      <c r="M91" s="1755">
        <f t="shared" si="30"/>
        <v>100</v>
      </c>
      <c r="N91" s="1611">
        <f t="shared" si="28"/>
        <v>5</v>
      </c>
      <c r="O91" s="1832"/>
      <c r="P91" s="1752">
        <f>[1]JH_2015!L103/1000000</f>
        <v>1.5007280000000001</v>
      </c>
      <c r="Q91" s="1870"/>
      <c r="R91" s="1834" t="s">
        <v>42</v>
      </c>
      <c r="S91" s="1833">
        <f t="shared" si="37"/>
        <v>9.9193191571024186E-2</v>
      </c>
      <c r="T91" s="1834">
        <f>[1]JH_2015!V103/1000000</f>
        <v>0.14886199999999999</v>
      </c>
      <c r="U91" s="1756">
        <v>73.430000000000007</v>
      </c>
      <c r="V91" s="1756">
        <v>65.3</v>
      </c>
      <c r="W91" s="1756"/>
      <c r="X91" s="1756"/>
      <c r="Y91" s="1756"/>
      <c r="Z91" s="1760">
        <v>7674</v>
      </c>
      <c r="AA91" s="1835">
        <f t="shared" si="38"/>
        <v>535.78102184569138</v>
      </c>
      <c r="AB91" s="1871"/>
      <c r="AC91" s="1763"/>
      <c r="AD91" s="1764"/>
      <c r="AE91" s="1763"/>
      <c r="AF91" s="1763"/>
      <c r="AG91" s="1840"/>
      <c r="AH91" s="1841">
        <f t="shared" si="32"/>
        <v>2.048</v>
      </c>
      <c r="AI91" s="1842"/>
      <c r="AJ91" s="1842"/>
      <c r="AK91" s="1842"/>
      <c r="AL91" s="1843"/>
      <c r="AM91" s="1844">
        <f t="shared" si="39"/>
        <v>1.5007280000000001</v>
      </c>
      <c r="AN91" s="1770">
        <v>1.45</v>
      </c>
      <c r="AO91" s="1770">
        <f t="shared" si="36"/>
        <v>1.6139999999999999</v>
      </c>
      <c r="AP91" s="1771">
        <v>1.778</v>
      </c>
      <c r="AQ91" s="1772">
        <f t="shared" si="33"/>
        <v>1.5007280000000001</v>
      </c>
      <c r="AR91" s="1770">
        <v>1.627</v>
      </c>
      <c r="AS91" s="1770">
        <f t="shared" si="34"/>
        <v>1.8250000000000002</v>
      </c>
      <c r="AT91" s="1770">
        <v>2.0230000000000001</v>
      </c>
      <c r="AU91" s="1770"/>
      <c r="AV91" s="1770">
        <v>2.1629999999999998</v>
      </c>
      <c r="AW91" s="1771"/>
      <c r="AX91" s="1845">
        <v>-0.115</v>
      </c>
      <c r="AY91" s="1990"/>
      <c r="AZ91" s="1991"/>
      <c r="BA91" s="1991"/>
      <c r="BB91" s="1992"/>
      <c r="BC91" s="1530" t="s">
        <v>1432</v>
      </c>
      <c r="BD91" s="1602"/>
      <c r="BE91" s="1602"/>
      <c r="BF91" s="1602"/>
      <c r="BG91" s="1602"/>
      <c r="BH91" s="1602"/>
      <c r="BI91" s="1602"/>
      <c r="BJ91" s="1602"/>
      <c r="BK91" s="1602"/>
      <c r="BL91" s="1602"/>
      <c r="BM91" s="1602"/>
      <c r="BN91" s="1602"/>
      <c r="BO91" s="1602"/>
      <c r="BP91" s="1602"/>
      <c r="BQ91" s="1602"/>
      <c r="BR91" s="1602"/>
      <c r="BS91" s="1602"/>
      <c r="BT91" s="1602"/>
      <c r="BU91" s="1602"/>
      <c r="BV91" s="1602"/>
      <c r="BW91" s="1602"/>
      <c r="BX91" s="1602"/>
      <c r="BY91" s="1602"/>
      <c r="BZ91" s="1602"/>
      <c r="CA91" s="1602"/>
      <c r="CB91" s="1602"/>
      <c r="CC91" s="1602"/>
      <c r="CD91" s="1602"/>
      <c r="CE91" s="1602"/>
      <c r="CF91" s="1602"/>
      <c r="CG91" s="1602"/>
      <c r="CH91" s="1602"/>
      <c r="CI91" s="1602"/>
      <c r="CJ91" s="1602"/>
      <c r="CK91" s="1602"/>
      <c r="CL91" s="1602"/>
      <c r="CM91" s="1602"/>
      <c r="CN91" s="1602"/>
      <c r="CO91" s="1602"/>
      <c r="CP91" s="1602"/>
      <c r="CQ91" s="1602"/>
      <c r="CR91" s="1602"/>
      <c r="CS91" s="1602"/>
      <c r="CT91" s="1602"/>
      <c r="CU91" s="1602"/>
      <c r="CV91" s="1602"/>
      <c r="CW91" s="1602"/>
      <c r="CX91" s="1602"/>
      <c r="CY91" s="1602"/>
      <c r="CZ91" s="1602"/>
      <c r="DA91" s="1602"/>
      <c r="DB91" s="1602"/>
      <c r="DC91" s="1602"/>
      <c r="DD91" s="1602"/>
      <c r="DE91" s="1602"/>
      <c r="DF91" s="1602"/>
      <c r="DG91" s="1602"/>
      <c r="DH91" s="1602"/>
      <c r="DI91" s="1602"/>
      <c r="DJ91" s="1602"/>
      <c r="DK91" s="1602"/>
      <c r="DL91" s="1602"/>
      <c r="DM91" s="1602"/>
      <c r="DN91" s="1602"/>
      <c r="DO91" s="1602"/>
      <c r="DP91" s="1602"/>
      <c r="DQ91" s="1602"/>
      <c r="DR91" s="1602"/>
      <c r="DS91" s="1602"/>
      <c r="DT91" s="1602"/>
      <c r="DU91" s="1602"/>
      <c r="DV91" s="1602"/>
      <c r="DW91" s="1602"/>
      <c r="DX91" s="1602"/>
      <c r="DY91" s="1602"/>
      <c r="DZ91" s="1602"/>
      <c r="EA91" s="1602"/>
      <c r="EB91" s="1602"/>
      <c r="EC91" s="1602"/>
      <c r="ED91" s="1602"/>
      <c r="EE91" s="1602"/>
      <c r="EF91" s="1602"/>
      <c r="EG91" s="1602"/>
      <c r="EH91" s="1602"/>
      <c r="EI91" s="1602"/>
      <c r="EJ91" s="1602"/>
      <c r="EK91" s="1602"/>
      <c r="EL91" s="1602"/>
      <c r="EM91" s="1602"/>
      <c r="EN91" s="1602"/>
      <c r="EO91" s="1602"/>
      <c r="EP91" s="1602"/>
      <c r="EQ91" s="1602"/>
      <c r="ER91" s="1602"/>
      <c r="ES91" s="1602"/>
      <c r="ET91" s="1602"/>
      <c r="EU91" s="1602"/>
      <c r="EV91" s="1602"/>
      <c r="EW91" s="1602"/>
      <c r="EX91" s="1602"/>
      <c r="EY91" s="1602"/>
      <c r="EZ91" s="1602"/>
      <c r="FA91" s="1602"/>
      <c r="FB91" s="1602"/>
      <c r="FC91" s="1602"/>
      <c r="FD91" s="1602"/>
      <c r="FE91" s="1602"/>
      <c r="FF91" s="1602"/>
      <c r="FG91" s="1602"/>
      <c r="FH91" s="1602"/>
      <c r="FI91" s="1602"/>
      <c r="FJ91" s="1602"/>
      <c r="FK91" s="1602"/>
      <c r="FL91" s="1602"/>
      <c r="FM91" s="1602"/>
      <c r="FN91" s="1602"/>
      <c r="FO91" s="1602"/>
      <c r="FP91" s="1602"/>
      <c r="FQ91" s="1602"/>
      <c r="FR91" s="1602"/>
      <c r="FS91" s="1602"/>
      <c r="FT91" s="1602"/>
      <c r="FU91" s="1602"/>
      <c r="FV91" s="1602"/>
      <c r="FW91" s="1602"/>
      <c r="FX91" s="1602"/>
      <c r="FY91" s="1602"/>
      <c r="FZ91" s="1602"/>
      <c r="GA91" s="1602"/>
      <c r="GB91" s="1602"/>
      <c r="GC91" s="1602"/>
      <c r="GD91" s="1602"/>
      <c r="GE91" s="1602"/>
      <c r="GF91" s="1602"/>
      <c r="GG91" s="1602"/>
      <c r="GH91" s="1602"/>
      <c r="GI91" s="1602"/>
      <c r="GJ91" s="1602"/>
      <c r="GK91" s="1602"/>
      <c r="GL91" s="1602"/>
      <c r="GM91" s="1602"/>
      <c r="GN91" s="1602"/>
      <c r="GO91" s="1602"/>
      <c r="GP91" s="1602"/>
      <c r="GQ91" s="1602"/>
      <c r="GR91" s="1602"/>
      <c r="GS91" s="1602"/>
      <c r="GT91" s="1602"/>
      <c r="GU91" s="1602"/>
      <c r="GV91" s="1602"/>
      <c r="GW91" s="1602"/>
      <c r="GX91" s="1602"/>
      <c r="GY91" s="1602"/>
      <c r="GZ91" s="1602"/>
      <c r="HA91" s="1602"/>
      <c r="HB91" s="1602"/>
      <c r="HC91" s="1602"/>
      <c r="HD91" s="1602"/>
      <c r="HE91" s="1602"/>
      <c r="HF91" s="1602"/>
      <c r="HG91" s="1602"/>
      <c r="HH91" s="1602"/>
      <c r="HI91" s="1602"/>
      <c r="HJ91" s="1602"/>
      <c r="HK91" s="1602"/>
      <c r="HL91" s="1602"/>
      <c r="HM91" s="1602"/>
      <c r="HN91" s="1602"/>
      <c r="HO91" s="1602"/>
      <c r="HP91" s="1602"/>
      <c r="HQ91" s="1602"/>
      <c r="HR91" s="1602"/>
      <c r="HS91" s="1602"/>
    </row>
    <row r="92" spans="1:227" s="1530" customFormat="1" ht="19.5" customHeight="1" x14ac:dyDescent="0.25">
      <c r="A92" s="1564" t="s">
        <v>38</v>
      </c>
      <c r="B92" s="1564" t="s">
        <v>152</v>
      </c>
      <c r="C92" s="1748" t="s">
        <v>161</v>
      </c>
      <c r="D92" s="1778" t="s">
        <v>164</v>
      </c>
      <c r="E92" s="1779"/>
      <c r="F92" s="1751">
        <v>0.187</v>
      </c>
      <c r="G92" s="1752"/>
      <c r="H92" s="1752"/>
      <c r="I92" s="1752"/>
      <c r="J92" s="1752"/>
      <c r="K92" s="1753">
        <f t="shared" si="31"/>
        <v>0.187</v>
      </c>
      <c r="L92" s="1754">
        <f t="shared" si="29"/>
        <v>100</v>
      </c>
      <c r="M92" s="1755">
        <f t="shared" si="30"/>
        <v>0</v>
      </c>
      <c r="N92" s="1611">
        <f t="shared" si="28"/>
        <v>2</v>
      </c>
      <c r="O92" s="1832"/>
      <c r="P92" s="1888">
        <f>[1]JH_2015!L104/1000000</f>
        <v>0.27208100000000002</v>
      </c>
      <c r="Q92" s="1870"/>
      <c r="R92" s="1834" t="s">
        <v>42</v>
      </c>
      <c r="S92" s="1833">
        <f t="shared" si="37"/>
        <v>0.3601059978462296</v>
      </c>
      <c r="T92" s="1834">
        <f>[1]JH_2015!V104/1000000</f>
        <v>9.7977999999999996E-2</v>
      </c>
      <c r="U92" s="1756">
        <v>79.569999999999993</v>
      </c>
      <c r="V92" s="1756">
        <v>56.7</v>
      </c>
      <c r="W92" s="1756"/>
      <c r="X92" s="1756"/>
      <c r="Y92" s="1756"/>
      <c r="Z92" s="1760">
        <v>1525</v>
      </c>
      <c r="AA92" s="1835">
        <f t="shared" si="38"/>
        <v>488.80485066247473</v>
      </c>
      <c r="AB92" s="1871"/>
      <c r="AC92" s="1763"/>
      <c r="AD92" s="1764"/>
      <c r="AE92" s="1763"/>
      <c r="AF92" s="1763"/>
      <c r="AG92" s="1840"/>
      <c r="AH92" s="1841">
        <f t="shared" si="32"/>
        <v>0.187</v>
      </c>
      <c r="AI92" s="1842"/>
      <c r="AJ92" s="1842"/>
      <c r="AK92" s="1842"/>
      <c r="AL92" s="1843"/>
      <c r="AM92" s="1844">
        <f t="shared" si="39"/>
        <v>0.27208100000000002</v>
      </c>
      <c r="AN92" s="1780">
        <v>0.221</v>
      </c>
      <c r="AO92" s="1770">
        <f t="shared" si="36"/>
        <v>0.22799999999999998</v>
      </c>
      <c r="AP92" s="1781">
        <v>0.23499999999999999</v>
      </c>
      <c r="AQ92" s="1772">
        <f t="shared" si="33"/>
        <v>0.27208100000000002</v>
      </c>
      <c r="AR92" s="1780">
        <v>0.255</v>
      </c>
      <c r="AS92" s="1770">
        <f t="shared" si="34"/>
        <v>0.26550000000000001</v>
      </c>
      <c r="AT92" s="1770">
        <v>0.27600000000000002</v>
      </c>
      <c r="AU92" s="1780"/>
      <c r="AV92" s="1780">
        <v>0.28699999999999998</v>
      </c>
      <c r="AW92" s="1781"/>
      <c r="AX92" s="1895">
        <v>-0.1</v>
      </c>
      <c r="AY92" s="1959"/>
      <c r="AZ92" s="1894"/>
      <c r="BA92" s="1894"/>
      <c r="BB92" s="1894"/>
      <c r="BC92" s="1530" t="s">
        <v>1430</v>
      </c>
      <c r="BD92" s="1602"/>
      <c r="BE92" s="1602"/>
      <c r="BF92" s="1602"/>
      <c r="BG92" s="1602"/>
      <c r="BH92" s="1602"/>
      <c r="BI92" s="1602"/>
      <c r="BJ92" s="1602"/>
      <c r="BK92" s="1602"/>
      <c r="BL92" s="1602"/>
      <c r="BM92" s="1602"/>
      <c r="BN92" s="1602"/>
      <c r="BO92" s="1602"/>
      <c r="BP92" s="1602"/>
      <c r="BQ92" s="1602"/>
      <c r="BR92" s="1602"/>
      <c r="BS92" s="1602"/>
      <c r="BT92" s="1602"/>
      <c r="BU92" s="1602"/>
      <c r="BV92" s="1602"/>
      <c r="BW92" s="1602"/>
      <c r="BX92" s="1602"/>
      <c r="BY92" s="1602"/>
      <c r="BZ92" s="1602"/>
      <c r="CA92" s="1602"/>
      <c r="CB92" s="1602"/>
      <c r="CC92" s="1602"/>
      <c r="CD92" s="1602"/>
      <c r="CE92" s="1602"/>
      <c r="CF92" s="1602"/>
      <c r="CG92" s="1602"/>
      <c r="CH92" s="1602"/>
      <c r="CI92" s="1602"/>
      <c r="CJ92" s="1602"/>
      <c r="CK92" s="1602"/>
      <c r="CL92" s="1602"/>
      <c r="CM92" s="1602"/>
      <c r="CN92" s="1602"/>
      <c r="CO92" s="1602"/>
      <c r="CP92" s="1602"/>
      <c r="CQ92" s="1602"/>
      <c r="CR92" s="1602"/>
      <c r="CS92" s="1602"/>
      <c r="CT92" s="1602"/>
      <c r="CU92" s="1602"/>
      <c r="CV92" s="1602"/>
      <c r="CW92" s="1602"/>
      <c r="CX92" s="1602"/>
      <c r="CY92" s="1602"/>
      <c r="CZ92" s="1602"/>
      <c r="DA92" s="1602"/>
      <c r="DB92" s="1602"/>
      <c r="DC92" s="1602"/>
      <c r="DD92" s="1602"/>
      <c r="DE92" s="1602"/>
      <c r="DF92" s="1602"/>
      <c r="DG92" s="1602"/>
      <c r="DH92" s="1602"/>
      <c r="DI92" s="1602"/>
      <c r="DJ92" s="1602"/>
      <c r="DK92" s="1602"/>
      <c r="DL92" s="1602"/>
      <c r="DM92" s="1602"/>
      <c r="DN92" s="1602"/>
      <c r="DO92" s="1602"/>
      <c r="DP92" s="1602"/>
      <c r="DQ92" s="1602"/>
      <c r="DR92" s="1602"/>
      <c r="DS92" s="1602"/>
      <c r="DT92" s="1602"/>
      <c r="DU92" s="1602"/>
      <c r="DV92" s="1602"/>
      <c r="DW92" s="1602"/>
      <c r="DX92" s="1602"/>
      <c r="DY92" s="1602"/>
      <c r="DZ92" s="1602"/>
      <c r="EA92" s="1602"/>
      <c r="EB92" s="1602"/>
      <c r="EC92" s="1602"/>
      <c r="ED92" s="1602"/>
      <c r="EE92" s="1602"/>
      <c r="EF92" s="1602"/>
      <c r="EG92" s="1602"/>
      <c r="EH92" s="1602"/>
      <c r="EI92" s="1602"/>
      <c r="EJ92" s="1602"/>
      <c r="EK92" s="1602"/>
      <c r="EL92" s="1602"/>
      <c r="EM92" s="1602"/>
      <c r="EN92" s="1602"/>
      <c r="EO92" s="1602"/>
      <c r="EP92" s="1602"/>
      <c r="EQ92" s="1602"/>
      <c r="ER92" s="1602"/>
      <c r="ES92" s="1602"/>
      <c r="ET92" s="1602"/>
      <c r="EU92" s="1602"/>
      <c r="EV92" s="1602"/>
      <c r="EW92" s="1602"/>
      <c r="EX92" s="1602"/>
      <c r="EY92" s="1602"/>
      <c r="EZ92" s="1602"/>
      <c r="FA92" s="1602"/>
      <c r="FB92" s="1602"/>
      <c r="FC92" s="1602"/>
      <c r="FD92" s="1602"/>
      <c r="FE92" s="1602"/>
      <c r="FF92" s="1602"/>
      <c r="FG92" s="1602"/>
      <c r="FH92" s="1602"/>
      <c r="FI92" s="1602"/>
      <c r="FJ92" s="1602"/>
      <c r="FK92" s="1602"/>
      <c r="FL92" s="1602"/>
      <c r="FM92" s="1602"/>
      <c r="FN92" s="1602"/>
      <c r="FO92" s="1602"/>
      <c r="FP92" s="1602"/>
      <c r="FQ92" s="1602"/>
      <c r="FR92" s="1602"/>
      <c r="FS92" s="1602"/>
      <c r="FT92" s="1602"/>
      <c r="FU92" s="1602"/>
      <c r="FV92" s="1602"/>
      <c r="FW92" s="1602"/>
      <c r="FX92" s="1602"/>
      <c r="FY92" s="1602"/>
      <c r="FZ92" s="1602"/>
      <c r="GA92" s="1602"/>
      <c r="GB92" s="1602"/>
      <c r="GC92" s="1602"/>
      <c r="GD92" s="1602"/>
      <c r="GE92" s="1602"/>
      <c r="GF92" s="1602"/>
      <c r="GG92" s="1602"/>
      <c r="GH92" s="1602"/>
      <c r="GI92" s="1602"/>
      <c r="GJ92" s="1602"/>
      <c r="GK92" s="1602"/>
      <c r="GL92" s="1602"/>
      <c r="GM92" s="1602"/>
      <c r="GN92" s="1602"/>
      <c r="GO92" s="1602"/>
      <c r="GP92" s="1602"/>
      <c r="GQ92" s="1602"/>
      <c r="GR92" s="1602"/>
      <c r="GS92" s="1602"/>
      <c r="GT92" s="1602"/>
      <c r="GU92" s="1602"/>
      <c r="GV92" s="1602"/>
      <c r="GW92" s="1602"/>
      <c r="GX92" s="1602"/>
      <c r="GY92" s="1602"/>
      <c r="GZ92" s="1602"/>
      <c r="HA92" s="1602"/>
      <c r="HB92" s="1602"/>
      <c r="HC92" s="1602"/>
      <c r="HD92" s="1602"/>
      <c r="HE92" s="1602"/>
      <c r="HF92" s="1602"/>
      <c r="HG92" s="1602"/>
      <c r="HH92" s="1602"/>
      <c r="HI92" s="1602"/>
      <c r="HJ92" s="1602"/>
      <c r="HK92" s="1602"/>
      <c r="HL92" s="1602"/>
      <c r="HM92" s="1602"/>
      <c r="HN92" s="1602"/>
      <c r="HO92" s="1602"/>
      <c r="HP92" s="1602"/>
      <c r="HQ92" s="1602"/>
      <c r="HR92" s="1602"/>
      <c r="HS92" s="1602"/>
    </row>
    <row r="93" spans="1:227" s="1530" customFormat="1" ht="19.5" customHeight="1" x14ac:dyDescent="0.25">
      <c r="A93" s="1564" t="s">
        <v>38</v>
      </c>
      <c r="B93" s="1564" t="s">
        <v>152</v>
      </c>
      <c r="C93" s="1748" t="s">
        <v>161</v>
      </c>
      <c r="D93" s="1778" t="s">
        <v>165</v>
      </c>
      <c r="E93" s="1779"/>
      <c r="F93" s="1751">
        <v>0.109</v>
      </c>
      <c r="G93" s="1752"/>
      <c r="H93" s="1752"/>
      <c r="I93" s="1752"/>
      <c r="J93" s="1752"/>
      <c r="K93" s="1753">
        <f t="shared" si="31"/>
        <v>0.109</v>
      </c>
      <c r="L93" s="1754">
        <f t="shared" si="29"/>
        <v>100</v>
      </c>
      <c r="M93" s="1755">
        <f t="shared" si="30"/>
        <v>0</v>
      </c>
      <c r="N93" s="1611">
        <f t="shared" si="28"/>
        <v>2</v>
      </c>
      <c r="O93" s="1832"/>
      <c r="P93" s="1888">
        <f>[1]JH_2015!L105/1000000</f>
        <v>0.28323680000000007</v>
      </c>
      <c r="Q93" s="1870"/>
      <c r="R93" s="1834" t="s">
        <v>42</v>
      </c>
      <c r="S93" s="1833">
        <f t="shared" si="37"/>
        <v>0.32916626653033776</v>
      </c>
      <c r="T93" s="1834">
        <f>[1]JH_2015!V105/1000000</f>
        <v>9.3231999999999995E-2</v>
      </c>
      <c r="U93" s="1756">
        <v>82.2</v>
      </c>
      <c r="V93" s="1756">
        <v>56.8</v>
      </c>
      <c r="W93" s="1756"/>
      <c r="X93" s="1756"/>
      <c r="Y93" s="1756"/>
      <c r="Z93" s="1760">
        <v>2261</v>
      </c>
      <c r="AA93" s="1835">
        <f t="shared" si="38"/>
        <v>343.20709105560042</v>
      </c>
      <c r="AB93" s="1871"/>
      <c r="AC93" s="1763"/>
      <c r="AD93" s="1764"/>
      <c r="AE93" s="1763"/>
      <c r="AF93" s="1763"/>
      <c r="AG93" s="1840"/>
      <c r="AH93" s="1841">
        <f t="shared" si="32"/>
        <v>0.109</v>
      </c>
      <c r="AI93" s="1842"/>
      <c r="AJ93" s="1842"/>
      <c r="AK93" s="1842"/>
      <c r="AL93" s="1843"/>
      <c r="AM93" s="1844">
        <f t="shared" si="39"/>
        <v>0.28323680000000007</v>
      </c>
      <c r="AN93" s="1773">
        <v>0.184</v>
      </c>
      <c r="AO93" s="1770">
        <f t="shared" si="36"/>
        <v>0.20500000000000002</v>
      </c>
      <c r="AP93" s="1858">
        <v>0.22600000000000001</v>
      </c>
      <c r="AQ93" s="1772">
        <f t="shared" si="33"/>
        <v>0.28323680000000007</v>
      </c>
      <c r="AR93" s="1773">
        <v>0.219</v>
      </c>
      <c r="AS93" s="1770">
        <f t="shared" si="34"/>
        <v>0.251</v>
      </c>
      <c r="AT93" s="1770">
        <v>0.28299999999999997</v>
      </c>
      <c r="AU93" s="1770"/>
      <c r="AV93" s="1773">
        <v>0.29499999999999998</v>
      </c>
      <c r="AW93" s="1858"/>
      <c r="AX93" s="1859">
        <v>-0.186</v>
      </c>
      <c r="AY93" s="1964"/>
      <c r="AZ93" s="1965"/>
      <c r="BA93" s="1965"/>
      <c r="BB93" s="1965"/>
      <c r="BC93" s="1530" t="s">
        <v>1430</v>
      </c>
      <c r="BD93" s="1602"/>
      <c r="BE93" s="1602"/>
      <c r="BF93" s="1602"/>
      <c r="BG93" s="1602"/>
      <c r="BH93" s="1602"/>
      <c r="BI93" s="1602"/>
      <c r="BJ93" s="1602"/>
      <c r="BK93" s="1602"/>
      <c r="BL93" s="1602"/>
      <c r="BM93" s="1602"/>
      <c r="BN93" s="1602"/>
      <c r="BO93" s="1602"/>
      <c r="BP93" s="1602"/>
      <c r="BQ93" s="1602"/>
      <c r="BR93" s="1602"/>
      <c r="BS93" s="1602"/>
      <c r="BT93" s="1602"/>
      <c r="BU93" s="1602"/>
      <c r="BV93" s="1602"/>
      <c r="BW93" s="1602"/>
      <c r="BX93" s="1602"/>
      <c r="BY93" s="1602"/>
      <c r="BZ93" s="1602"/>
      <c r="CA93" s="1602"/>
      <c r="CB93" s="1602"/>
      <c r="CC93" s="1602"/>
      <c r="CD93" s="1602"/>
      <c r="CE93" s="1602"/>
      <c r="CF93" s="1602"/>
      <c r="CG93" s="1602"/>
      <c r="CH93" s="1602"/>
      <c r="CI93" s="1602"/>
      <c r="CJ93" s="1602"/>
      <c r="CK93" s="1602"/>
      <c r="CL93" s="1602"/>
      <c r="CM93" s="1602"/>
      <c r="CN93" s="1602"/>
      <c r="CO93" s="1602"/>
      <c r="CP93" s="1602"/>
      <c r="CQ93" s="1602"/>
      <c r="CR93" s="1602"/>
      <c r="CS93" s="1602"/>
      <c r="CT93" s="1602"/>
      <c r="CU93" s="1602"/>
      <c r="CV93" s="1602"/>
      <c r="CW93" s="1602"/>
      <c r="CX93" s="1602"/>
      <c r="CY93" s="1602"/>
      <c r="CZ93" s="1602"/>
      <c r="DA93" s="1602"/>
      <c r="DB93" s="1602"/>
      <c r="DC93" s="1602"/>
      <c r="DD93" s="1602"/>
      <c r="DE93" s="1602"/>
      <c r="DF93" s="1602"/>
      <c r="DG93" s="1602"/>
      <c r="DH93" s="1602"/>
      <c r="DI93" s="1602"/>
      <c r="DJ93" s="1602"/>
      <c r="DK93" s="1602"/>
      <c r="DL93" s="1602"/>
      <c r="DM93" s="1602"/>
      <c r="DN93" s="1602"/>
      <c r="DO93" s="1602"/>
      <c r="DP93" s="1602"/>
      <c r="DQ93" s="1602"/>
      <c r="DR93" s="1602"/>
      <c r="DS93" s="1602"/>
      <c r="DT93" s="1602"/>
      <c r="DU93" s="1602"/>
      <c r="DV93" s="1602"/>
      <c r="DW93" s="1602"/>
      <c r="DX93" s="1602"/>
      <c r="DY93" s="1602"/>
      <c r="DZ93" s="1602"/>
      <c r="EA93" s="1602"/>
      <c r="EB93" s="1602"/>
      <c r="EC93" s="1602"/>
      <c r="ED93" s="1602"/>
      <c r="EE93" s="1602"/>
      <c r="EF93" s="1602"/>
      <c r="EG93" s="1602"/>
      <c r="EH93" s="1602"/>
      <c r="EI93" s="1602"/>
      <c r="EJ93" s="1602"/>
      <c r="EK93" s="1602"/>
      <c r="EL93" s="1602"/>
      <c r="EM93" s="1602"/>
      <c r="EN93" s="1602"/>
      <c r="EO93" s="1602"/>
      <c r="EP93" s="1602"/>
      <c r="EQ93" s="1602"/>
      <c r="ER93" s="1602"/>
      <c r="ES93" s="1602"/>
      <c r="ET93" s="1602"/>
      <c r="EU93" s="1602"/>
      <c r="EV93" s="1602"/>
      <c r="EW93" s="1602"/>
      <c r="EX93" s="1602"/>
      <c r="EY93" s="1602"/>
      <c r="EZ93" s="1602"/>
      <c r="FA93" s="1602"/>
      <c r="FB93" s="1602"/>
      <c r="FC93" s="1602"/>
      <c r="FD93" s="1602"/>
      <c r="FE93" s="1602"/>
      <c r="FF93" s="1602"/>
      <c r="FG93" s="1602"/>
      <c r="FH93" s="1602"/>
      <c r="FI93" s="1602"/>
      <c r="FJ93" s="1602"/>
      <c r="FK93" s="1602"/>
      <c r="FL93" s="1602"/>
      <c r="FM93" s="1602"/>
      <c r="FN93" s="1602"/>
      <c r="FO93" s="1602"/>
      <c r="FP93" s="1602"/>
      <c r="FQ93" s="1602"/>
      <c r="FR93" s="1602"/>
      <c r="FS93" s="1602"/>
      <c r="FT93" s="1602"/>
      <c r="FU93" s="1602"/>
      <c r="FV93" s="1602"/>
      <c r="FW93" s="1602"/>
      <c r="FX93" s="1602"/>
      <c r="FY93" s="1602"/>
      <c r="FZ93" s="1602"/>
      <c r="GA93" s="1602"/>
      <c r="GB93" s="1602"/>
      <c r="GC93" s="1602"/>
      <c r="GD93" s="1602"/>
      <c r="GE93" s="1602"/>
      <c r="GF93" s="1602"/>
      <c r="GG93" s="1602"/>
      <c r="GH93" s="1602"/>
      <c r="GI93" s="1602"/>
      <c r="GJ93" s="1602"/>
      <c r="GK93" s="1602"/>
      <c r="GL93" s="1602"/>
      <c r="GM93" s="1602"/>
      <c r="GN93" s="1602"/>
      <c r="GO93" s="1602"/>
      <c r="GP93" s="1602"/>
      <c r="GQ93" s="1602"/>
      <c r="GR93" s="1602"/>
      <c r="GS93" s="1602"/>
      <c r="GT93" s="1602"/>
      <c r="GU93" s="1602"/>
      <c r="GV93" s="1602"/>
      <c r="GW93" s="1602"/>
      <c r="GX93" s="1602"/>
      <c r="GY93" s="1602"/>
      <c r="GZ93" s="1602"/>
      <c r="HA93" s="1602"/>
      <c r="HB93" s="1602"/>
      <c r="HC93" s="1602"/>
      <c r="HD93" s="1602"/>
      <c r="HE93" s="1602"/>
      <c r="HF93" s="1602"/>
      <c r="HG93" s="1602"/>
      <c r="HH93" s="1602"/>
      <c r="HI93" s="1602"/>
      <c r="HJ93" s="1602"/>
      <c r="HK93" s="1602"/>
      <c r="HL93" s="1602"/>
      <c r="HM93" s="1602"/>
      <c r="HN93" s="1602"/>
      <c r="HO93" s="1602"/>
      <c r="HP93" s="1602"/>
      <c r="HQ93" s="1602"/>
      <c r="HR93" s="1602"/>
      <c r="HS93" s="1602"/>
    </row>
    <row r="94" spans="1:227" s="1530" customFormat="1" ht="19.5" customHeight="1" x14ac:dyDescent="0.25">
      <c r="A94" s="1564" t="s">
        <v>38</v>
      </c>
      <c r="B94" s="1564" t="s">
        <v>152</v>
      </c>
      <c r="C94" s="1748" t="s">
        <v>161</v>
      </c>
      <c r="D94" s="1993" t="s">
        <v>168</v>
      </c>
      <c r="E94" s="1994"/>
      <c r="F94" s="1638">
        <v>0.53700000000000003</v>
      </c>
      <c r="G94" s="1607"/>
      <c r="H94" s="1607"/>
      <c r="I94" s="1607"/>
      <c r="J94" s="1607"/>
      <c r="K94" s="1753">
        <f t="shared" si="31"/>
        <v>0.53700000000000003</v>
      </c>
      <c r="L94" s="1754">
        <f t="shared" si="29"/>
        <v>100</v>
      </c>
      <c r="M94" s="1755">
        <f t="shared" si="30"/>
        <v>0</v>
      </c>
      <c r="N94" s="1611">
        <f t="shared" si="28"/>
        <v>2</v>
      </c>
      <c r="O94" s="1832"/>
      <c r="P94" s="1888">
        <f>[1]JH_2015!L108/1000000</f>
        <v>0.84612699999999996</v>
      </c>
      <c r="Q94" s="1870"/>
      <c r="R94" s="1834" t="s">
        <v>42</v>
      </c>
      <c r="S94" s="1833">
        <f t="shared" si="37"/>
        <v>0.31660140853559809</v>
      </c>
      <c r="T94" s="1834">
        <f>[1]JH_2015!V108/1000000</f>
        <v>0.26788499999999998</v>
      </c>
      <c r="U94" s="1756">
        <v>87.31</v>
      </c>
      <c r="V94" s="1756">
        <v>66.2</v>
      </c>
      <c r="W94" s="1756"/>
      <c r="X94" s="1756"/>
      <c r="Y94" s="1756"/>
      <c r="Z94" s="1760">
        <v>6120</v>
      </c>
      <c r="AA94" s="1835">
        <f t="shared" si="38"/>
        <v>378.78368699077805</v>
      </c>
      <c r="AB94" s="1871"/>
      <c r="AC94" s="1763"/>
      <c r="AD94" s="1764"/>
      <c r="AE94" s="1763"/>
      <c r="AF94" s="1763"/>
      <c r="AG94" s="1840"/>
      <c r="AH94" s="1841">
        <f t="shared" si="32"/>
        <v>0.53700000000000003</v>
      </c>
      <c r="AI94" s="1842"/>
      <c r="AJ94" s="1842"/>
      <c r="AK94" s="1842"/>
      <c r="AL94" s="1843"/>
      <c r="AM94" s="1844">
        <f t="shared" si="39"/>
        <v>0.84612699999999996</v>
      </c>
      <c r="AN94" s="1770">
        <v>0.83299999999999996</v>
      </c>
      <c r="AO94" s="1770">
        <f t="shared" si="36"/>
        <v>0.88549999999999995</v>
      </c>
      <c r="AP94" s="1771">
        <v>0.93799999999999994</v>
      </c>
      <c r="AQ94" s="1772">
        <f t="shared" si="33"/>
        <v>0.84612699999999996</v>
      </c>
      <c r="AR94" s="1770">
        <v>0.92300000000000004</v>
      </c>
      <c r="AS94" s="1770">
        <f t="shared" si="34"/>
        <v>1.0024999999999999</v>
      </c>
      <c r="AT94" s="1770">
        <v>1.0820000000000001</v>
      </c>
      <c r="AU94" s="1770"/>
      <c r="AV94" s="1770">
        <v>1.117</v>
      </c>
      <c r="AW94" s="1771"/>
      <c r="AX94" s="1845">
        <v>-0.57999999999999996</v>
      </c>
      <c r="AY94" s="1964"/>
      <c r="AZ94" s="1965"/>
      <c r="BA94" s="1965"/>
      <c r="BB94" s="1965"/>
      <c r="BC94" s="1530" t="s">
        <v>1430</v>
      </c>
      <c r="BD94" s="1602"/>
      <c r="BE94" s="1602"/>
      <c r="BF94" s="1602"/>
      <c r="BG94" s="1602"/>
      <c r="BH94" s="1602"/>
      <c r="BI94" s="1602"/>
      <c r="BJ94" s="1602"/>
      <c r="BK94" s="1602"/>
      <c r="BL94" s="1602"/>
      <c r="BM94" s="1602"/>
      <c r="BN94" s="1602"/>
      <c r="BO94" s="1602"/>
      <c r="BP94" s="1602"/>
      <c r="BQ94" s="1602"/>
      <c r="BR94" s="1602"/>
      <c r="BS94" s="1602"/>
      <c r="BT94" s="1602"/>
      <c r="BU94" s="1602"/>
      <c r="BV94" s="1602"/>
      <c r="BW94" s="1602"/>
      <c r="BX94" s="1602"/>
      <c r="BY94" s="1602"/>
      <c r="BZ94" s="1602"/>
      <c r="CA94" s="1602"/>
      <c r="CB94" s="1602"/>
      <c r="CC94" s="1602"/>
      <c r="CD94" s="1602"/>
      <c r="CE94" s="1602"/>
      <c r="CF94" s="1602"/>
      <c r="CG94" s="1602"/>
      <c r="CH94" s="1602"/>
      <c r="CI94" s="1602"/>
      <c r="CJ94" s="1602"/>
      <c r="CK94" s="1602"/>
      <c r="CL94" s="1602"/>
      <c r="CM94" s="1602"/>
      <c r="CN94" s="1602"/>
      <c r="CO94" s="1602"/>
      <c r="CP94" s="1602"/>
      <c r="CQ94" s="1602"/>
      <c r="CR94" s="1602"/>
      <c r="CS94" s="1602"/>
      <c r="CT94" s="1602"/>
      <c r="CU94" s="1602"/>
      <c r="CV94" s="1602"/>
      <c r="CW94" s="1602"/>
      <c r="CX94" s="1602"/>
      <c r="CY94" s="1602"/>
      <c r="CZ94" s="1602"/>
      <c r="DA94" s="1602"/>
      <c r="DB94" s="1602"/>
      <c r="DC94" s="1602"/>
      <c r="DD94" s="1602"/>
      <c r="DE94" s="1602"/>
      <c r="DF94" s="1602"/>
      <c r="DG94" s="1602"/>
      <c r="DH94" s="1602"/>
      <c r="DI94" s="1602"/>
      <c r="DJ94" s="1602"/>
      <c r="DK94" s="1602"/>
      <c r="DL94" s="1602"/>
      <c r="DM94" s="1602"/>
      <c r="DN94" s="1602"/>
      <c r="DO94" s="1602"/>
      <c r="DP94" s="1602"/>
      <c r="DQ94" s="1602"/>
      <c r="DR94" s="1602"/>
      <c r="DS94" s="1602"/>
      <c r="DT94" s="1602"/>
      <c r="DU94" s="1602"/>
      <c r="DV94" s="1602"/>
      <c r="DW94" s="1602"/>
      <c r="DX94" s="1602"/>
      <c r="DY94" s="1602"/>
      <c r="DZ94" s="1602"/>
      <c r="EA94" s="1602"/>
      <c r="EB94" s="1602"/>
      <c r="EC94" s="1602"/>
      <c r="ED94" s="1602"/>
      <c r="EE94" s="1602"/>
      <c r="EF94" s="1602"/>
      <c r="EG94" s="1602"/>
      <c r="EH94" s="1602"/>
      <c r="EI94" s="1602"/>
      <c r="EJ94" s="1602"/>
      <c r="EK94" s="1602"/>
      <c r="EL94" s="1602"/>
      <c r="EM94" s="1602"/>
      <c r="EN94" s="1602"/>
      <c r="EO94" s="1602"/>
      <c r="EP94" s="1602"/>
      <c r="EQ94" s="1602"/>
      <c r="ER94" s="1602"/>
      <c r="ES94" s="1602"/>
      <c r="ET94" s="1602"/>
      <c r="EU94" s="1602"/>
      <c r="EV94" s="1602"/>
      <c r="EW94" s="1602"/>
      <c r="EX94" s="1602"/>
      <c r="EY94" s="1602"/>
      <c r="EZ94" s="1602"/>
      <c r="FA94" s="1602"/>
      <c r="FB94" s="1602"/>
      <c r="FC94" s="1602"/>
      <c r="FD94" s="1602"/>
      <c r="FE94" s="1602"/>
      <c r="FF94" s="1602"/>
      <c r="FG94" s="1602"/>
      <c r="FH94" s="1602"/>
      <c r="FI94" s="1602"/>
      <c r="FJ94" s="1602"/>
      <c r="FK94" s="1602"/>
      <c r="FL94" s="1602"/>
      <c r="FM94" s="1602"/>
      <c r="FN94" s="1602"/>
      <c r="FO94" s="1602"/>
      <c r="FP94" s="1602"/>
      <c r="FQ94" s="1602"/>
      <c r="FR94" s="1602"/>
      <c r="FS94" s="1602"/>
      <c r="FT94" s="1602"/>
      <c r="FU94" s="1602"/>
      <c r="FV94" s="1602"/>
      <c r="FW94" s="1602"/>
      <c r="FX94" s="1602"/>
      <c r="FY94" s="1602"/>
      <c r="FZ94" s="1602"/>
      <c r="GA94" s="1602"/>
      <c r="GB94" s="1602"/>
      <c r="GC94" s="1602"/>
      <c r="GD94" s="1602"/>
      <c r="GE94" s="1602"/>
      <c r="GF94" s="1602"/>
      <c r="GG94" s="1602"/>
      <c r="GH94" s="1602"/>
      <c r="GI94" s="1602"/>
      <c r="GJ94" s="1602"/>
      <c r="GK94" s="1602"/>
      <c r="GL94" s="1602"/>
      <c r="GM94" s="1602"/>
      <c r="GN94" s="1602"/>
      <c r="GO94" s="1602"/>
      <c r="GP94" s="1602"/>
      <c r="GQ94" s="1602"/>
      <c r="GR94" s="1602"/>
      <c r="GS94" s="1602"/>
      <c r="GT94" s="1602"/>
      <c r="GU94" s="1602"/>
      <c r="GV94" s="1602"/>
      <c r="GW94" s="1602"/>
      <c r="GX94" s="1602"/>
      <c r="GY94" s="1602"/>
      <c r="GZ94" s="1602"/>
      <c r="HA94" s="1602"/>
      <c r="HB94" s="1602"/>
      <c r="HC94" s="1602"/>
      <c r="HD94" s="1602"/>
      <c r="HE94" s="1602"/>
      <c r="HF94" s="1602"/>
      <c r="HG94" s="1602"/>
      <c r="HH94" s="1602"/>
      <c r="HI94" s="1602"/>
      <c r="HJ94" s="1602"/>
      <c r="HK94" s="1602"/>
      <c r="HL94" s="1602"/>
      <c r="HM94" s="1602"/>
      <c r="HN94" s="1602"/>
      <c r="HO94" s="1602"/>
      <c r="HP94" s="1602"/>
      <c r="HQ94" s="1602"/>
      <c r="HR94" s="1602"/>
      <c r="HS94" s="1602"/>
    </row>
    <row r="95" spans="1:227" s="1530" customFormat="1" ht="19.5" customHeight="1" x14ac:dyDescent="0.25">
      <c r="A95" s="1564" t="s">
        <v>38</v>
      </c>
      <c r="B95" s="1564" t="s">
        <v>152</v>
      </c>
      <c r="C95" s="1748" t="s">
        <v>161</v>
      </c>
      <c r="D95" s="1778" t="s">
        <v>167</v>
      </c>
      <c r="E95" s="1779"/>
      <c r="F95" s="1751">
        <v>0.13100000000000001</v>
      </c>
      <c r="G95" s="1752"/>
      <c r="H95" s="1752"/>
      <c r="I95" s="1752"/>
      <c r="J95" s="1752"/>
      <c r="K95" s="1753">
        <f t="shared" si="31"/>
        <v>0.13100000000000001</v>
      </c>
      <c r="L95" s="1754">
        <f t="shared" si="29"/>
        <v>100</v>
      </c>
      <c r="M95" s="1755">
        <f t="shared" si="30"/>
        <v>0</v>
      </c>
      <c r="N95" s="1611">
        <f t="shared" si="28"/>
        <v>1</v>
      </c>
      <c r="O95" s="1832"/>
      <c r="P95" s="1752"/>
      <c r="Q95" s="1756" t="s">
        <v>42</v>
      </c>
      <c r="R95" s="1834"/>
      <c r="S95" s="1833"/>
      <c r="T95" s="1834"/>
      <c r="U95" s="1756">
        <v>82.22</v>
      </c>
      <c r="V95" s="1756"/>
      <c r="W95" s="1756"/>
      <c r="X95" s="1756"/>
      <c r="Y95" s="1756"/>
      <c r="Z95" s="1760">
        <v>298</v>
      </c>
      <c r="AA95" s="1835">
        <f t="shared" si="38"/>
        <v>0</v>
      </c>
      <c r="AB95" s="1871"/>
      <c r="AC95" s="1763"/>
      <c r="AD95" s="1764"/>
      <c r="AE95" s="1763"/>
      <c r="AF95" s="1763"/>
      <c r="AG95" s="1840"/>
      <c r="AH95" s="1841">
        <f t="shared" si="32"/>
        <v>0.13100000000000001</v>
      </c>
      <c r="AI95" s="1842"/>
      <c r="AJ95" s="1842"/>
      <c r="AK95" s="1842"/>
      <c r="AL95" s="1843"/>
      <c r="AM95" s="1844">
        <f t="shared" si="39"/>
        <v>0</v>
      </c>
      <c r="AN95" s="1773">
        <v>3.6999999999999998E-2</v>
      </c>
      <c r="AO95" s="1770">
        <f t="shared" si="36"/>
        <v>3.95E-2</v>
      </c>
      <c r="AP95" s="1771">
        <v>4.2000000000000003E-2</v>
      </c>
      <c r="AQ95" s="1772">
        <f t="shared" si="33"/>
        <v>0</v>
      </c>
      <c r="AR95" s="1773">
        <v>4.1000000000000002E-2</v>
      </c>
      <c r="AS95" s="1770">
        <f t="shared" si="34"/>
        <v>4.3499999999999997E-2</v>
      </c>
      <c r="AT95" s="1770">
        <v>4.5999999999999999E-2</v>
      </c>
      <c r="AU95" s="1770"/>
      <c r="AV95" s="1770">
        <v>4.9000000000000002E-2</v>
      </c>
      <c r="AW95" s="1771"/>
      <c r="AX95" s="1774">
        <v>8.2000000000000003E-2</v>
      </c>
      <c r="AY95" s="1966"/>
      <c r="AZ95" s="1968"/>
      <c r="BA95" s="1968"/>
      <c r="BB95" s="1969"/>
      <c r="BC95" s="1530" t="s">
        <v>1430</v>
      </c>
      <c r="BD95" s="1602"/>
      <c r="BE95" s="1602"/>
      <c r="BF95" s="1602"/>
      <c r="BG95" s="1602"/>
      <c r="BH95" s="1602"/>
      <c r="BI95" s="1602"/>
      <c r="BJ95" s="1602"/>
      <c r="BK95" s="1602"/>
      <c r="BL95" s="1602"/>
      <c r="BM95" s="1602"/>
      <c r="BN95" s="1602"/>
      <c r="BO95" s="1602"/>
      <c r="BP95" s="1602"/>
      <c r="BQ95" s="1602"/>
      <c r="BR95" s="1602"/>
      <c r="BS95" s="1602"/>
      <c r="BT95" s="1602"/>
      <c r="BU95" s="1602"/>
      <c r="BV95" s="1602"/>
      <c r="BW95" s="1602"/>
      <c r="BX95" s="1602"/>
      <c r="BY95" s="1602"/>
      <c r="BZ95" s="1602"/>
      <c r="CA95" s="1602"/>
      <c r="CB95" s="1602"/>
      <c r="CC95" s="1602"/>
      <c r="CD95" s="1602"/>
      <c r="CE95" s="1602"/>
      <c r="CF95" s="1602"/>
      <c r="CG95" s="1602"/>
      <c r="CH95" s="1602"/>
      <c r="CI95" s="1602"/>
      <c r="CJ95" s="1602"/>
      <c r="CK95" s="1602"/>
      <c r="CL95" s="1602"/>
      <c r="CM95" s="1602"/>
      <c r="CN95" s="1602"/>
      <c r="CO95" s="1602"/>
      <c r="CP95" s="1602"/>
      <c r="CQ95" s="1602"/>
      <c r="CR95" s="1602"/>
      <c r="CS95" s="1602"/>
      <c r="CT95" s="1602"/>
      <c r="CU95" s="1602"/>
      <c r="CV95" s="1602"/>
      <c r="CW95" s="1602"/>
      <c r="CX95" s="1602"/>
      <c r="CY95" s="1602"/>
      <c r="CZ95" s="1602"/>
      <c r="DA95" s="1602"/>
      <c r="DB95" s="1602"/>
      <c r="DC95" s="1602"/>
      <c r="DD95" s="1602"/>
      <c r="DE95" s="1602"/>
      <c r="DF95" s="1602"/>
      <c r="DG95" s="1602"/>
      <c r="DH95" s="1602"/>
      <c r="DI95" s="1602"/>
      <c r="DJ95" s="1602"/>
      <c r="DK95" s="1602"/>
      <c r="DL95" s="1602"/>
      <c r="DM95" s="1602"/>
      <c r="DN95" s="1602"/>
      <c r="DO95" s="1602"/>
      <c r="DP95" s="1602"/>
      <c r="DQ95" s="1602"/>
      <c r="DR95" s="1602"/>
      <c r="DS95" s="1602"/>
      <c r="DT95" s="1602"/>
      <c r="DU95" s="1602"/>
      <c r="DV95" s="1602"/>
      <c r="DW95" s="1602"/>
      <c r="DX95" s="1602"/>
      <c r="DY95" s="1602"/>
      <c r="DZ95" s="1602"/>
      <c r="EA95" s="1602"/>
      <c r="EB95" s="1602"/>
      <c r="EC95" s="1602"/>
      <c r="ED95" s="1602"/>
      <c r="EE95" s="1602"/>
      <c r="EF95" s="1602"/>
      <c r="EG95" s="1602"/>
      <c r="EH95" s="1602"/>
      <c r="EI95" s="1602"/>
      <c r="EJ95" s="1602"/>
      <c r="EK95" s="1602"/>
      <c r="EL95" s="1602"/>
      <c r="EM95" s="1602"/>
      <c r="EN95" s="1602"/>
      <c r="EO95" s="1602"/>
      <c r="EP95" s="1602"/>
      <c r="EQ95" s="1602"/>
      <c r="ER95" s="1602"/>
      <c r="ES95" s="1602"/>
      <c r="ET95" s="1602"/>
      <c r="EU95" s="1602"/>
      <c r="EV95" s="1602"/>
      <c r="EW95" s="1602"/>
      <c r="EX95" s="1602"/>
      <c r="EY95" s="1602"/>
      <c r="EZ95" s="1602"/>
      <c r="FA95" s="1602"/>
      <c r="FB95" s="1602"/>
      <c r="FC95" s="1602"/>
      <c r="FD95" s="1602"/>
      <c r="FE95" s="1602"/>
      <c r="FF95" s="1602"/>
      <c r="FG95" s="1602"/>
      <c r="FH95" s="1602"/>
      <c r="FI95" s="1602"/>
      <c r="FJ95" s="1602"/>
      <c r="FK95" s="1602"/>
      <c r="FL95" s="1602"/>
      <c r="FM95" s="1602"/>
      <c r="FN95" s="1602"/>
      <c r="FO95" s="1602"/>
      <c r="FP95" s="1602"/>
      <c r="FQ95" s="1602"/>
      <c r="FR95" s="1602"/>
      <c r="FS95" s="1602"/>
      <c r="FT95" s="1602"/>
      <c r="FU95" s="1602"/>
      <c r="FV95" s="1602"/>
      <c r="FW95" s="1602"/>
      <c r="FX95" s="1602"/>
      <c r="FY95" s="1602"/>
      <c r="FZ95" s="1602"/>
      <c r="GA95" s="1602"/>
      <c r="GB95" s="1602"/>
      <c r="GC95" s="1602"/>
      <c r="GD95" s="1602"/>
      <c r="GE95" s="1602"/>
      <c r="GF95" s="1602"/>
      <c r="GG95" s="1602"/>
      <c r="GH95" s="1602"/>
      <c r="GI95" s="1602"/>
      <c r="GJ95" s="1602"/>
      <c r="GK95" s="1602"/>
      <c r="GL95" s="1602"/>
      <c r="GM95" s="1602"/>
      <c r="GN95" s="1602"/>
      <c r="GO95" s="1602"/>
      <c r="GP95" s="1602"/>
      <c r="GQ95" s="1602"/>
      <c r="GR95" s="1602"/>
      <c r="GS95" s="1602"/>
      <c r="GT95" s="1602"/>
      <c r="GU95" s="1602"/>
      <c r="GV95" s="1602"/>
      <c r="GW95" s="1602"/>
      <c r="GX95" s="1602"/>
      <c r="GY95" s="1602"/>
      <c r="GZ95" s="1602"/>
      <c r="HA95" s="1602"/>
      <c r="HB95" s="1602"/>
      <c r="HC95" s="1602"/>
      <c r="HD95" s="1602"/>
      <c r="HE95" s="1602"/>
      <c r="HF95" s="1602"/>
      <c r="HG95" s="1602"/>
      <c r="HH95" s="1602"/>
      <c r="HI95" s="1602"/>
      <c r="HJ95" s="1602"/>
      <c r="HK95" s="1602"/>
      <c r="HL95" s="1602"/>
      <c r="HM95" s="1602"/>
      <c r="HN95" s="1602"/>
      <c r="HO95" s="1602"/>
      <c r="HP95" s="1602"/>
      <c r="HQ95" s="1602"/>
      <c r="HR95" s="1602"/>
      <c r="HS95" s="1602"/>
    </row>
    <row r="96" spans="1:227" s="1530" customFormat="1" ht="19.5" customHeight="1" x14ac:dyDescent="0.25">
      <c r="A96" s="1564" t="s">
        <v>38</v>
      </c>
      <c r="B96" s="1564" t="s">
        <v>152</v>
      </c>
      <c r="C96" s="1748" t="s">
        <v>161</v>
      </c>
      <c r="D96" s="1778" t="s">
        <v>166</v>
      </c>
      <c r="E96" s="1779"/>
      <c r="F96" s="1638"/>
      <c r="G96" s="1607"/>
      <c r="H96" s="1607">
        <v>8.3000000000000004E-2</v>
      </c>
      <c r="I96" s="1607"/>
      <c r="J96" s="1607"/>
      <c r="K96" s="1753">
        <f t="shared" si="31"/>
        <v>8.3000000000000004E-2</v>
      </c>
      <c r="L96" s="1754">
        <f t="shared" si="29"/>
        <v>0</v>
      </c>
      <c r="M96" s="1755">
        <f t="shared" si="30"/>
        <v>100</v>
      </c>
      <c r="N96" s="1611">
        <f t="shared" si="28"/>
        <v>1</v>
      </c>
      <c r="O96" s="1832"/>
      <c r="P96" s="1752"/>
      <c r="Q96" s="1756" t="s">
        <v>42</v>
      </c>
      <c r="R96" s="1834"/>
      <c r="S96" s="1833"/>
      <c r="T96" s="1834"/>
      <c r="U96" s="1756"/>
      <c r="V96" s="1756"/>
      <c r="W96" s="1756"/>
      <c r="X96" s="1756"/>
      <c r="Y96" s="1756"/>
      <c r="Z96" s="1760"/>
      <c r="AA96" s="1835"/>
      <c r="AB96" s="1871"/>
      <c r="AC96" s="1763"/>
      <c r="AD96" s="1764"/>
      <c r="AE96" s="1763"/>
      <c r="AF96" s="1763"/>
      <c r="AG96" s="1840"/>
      <c r="AH96" s="1841">
        <f t="shared" si="32"/>
        <v>8.3000000000000004E-2</v>
      </c>
      <c r="AI96" s="1842"/>
      <c r="AJ96" s="1842"/>
      <c r="AK96" s="1842"/>
      <c r="AL96" s="1843"/>
      <c r="AM96" s="1844">
        <f t="shared" si="39"/>
        <v>0</v>
      </c>
      <c r="AN96" s="1770">
        <v>9.5000000000000001E-2</v>
      </c>
      <c r="AO96" s="1770">
        <f t="shared" si="36"/>
        <v>0.10250000000000001</v>
      </c>
      <c r="AP96" s="1771">
        <v>0.11</v>
      </c>
      <c r="AQ96" s="1772">
        <f t="shared" si="33"/>
        <v>0</v>
      </c>
      <c r="AR96" s="1770">
        <v>0.10199999999999999</v>
      </c>
      <c r="AS96" s="1770">
        <f t="shared" si="34"/>
        <v>0.10999999999999999</v>
      </c>
      <c r="AT96" s="1770">
        <v>0.11799999999999999</v>
      </c>
      <c r="AU96" s="1770"/>
      <c r="AV96" s="1770">
        <v>0.127</v>
      </c>
      <c r="AW96" s="1771"/>
      <c r="AX96" s="1845">
        <v>-4.4999999999999998E-2</v>
      </c>
      <c r="AY96" s="1984"/>
      <c r="AZ96" s="1985"/>
      <c r="BA96" s="1985"/>
      <c r="BB96" s="1989"/>
      <c r="BC96" s="1530" t="s">
        <v>1432</v>
      </c>
      <c r="BD96" s="1602"/>
      <c r="BE96" s="1602"/>
      <c r="BF96" s="1602"/>
      <c r="BG96" s="1602"/>
      <c r="BH96" s="1602"/>
      <c r="BI96" s="1602"/>
      <c r="BJ96" s="1602"/>
      <c r="BK96" s="1602"/>
      <c r="BL96" s="1602"/>
      <c r="BM96" s="1602"/>
      <c r="BN96" s="1602"/>
      <c r="BO96" s="1602"/>
      <c r="BP96" s="1602"/>
      <c r="BQ96" s="1602"/>
      <c r="BR96" s="1602"/>
      <c r="BS96" s="1602"/>
      <c r="BT96" s="1602"/>
      <c r="BU96" s="1602"/>
      <c r="BV96" s="1602"/>
      <c r="BW96" s="1602"/>
      <c r="BX96" s="1602"/>
      <c r="BY96" s="1602"/>
      <c r="BZ96" s="1602"/>
      <c r="CA96" s="1602"/>
      <c r="CB96" s="1602"/>
      <c r="CC96" s="1602"/>
      <c r="CD96" s="1602"/>
      <c r="CE96" s="1602"/>
      <c r="CF96" s="1602"/>
      <c r="CG96" s="1602"/>
      <c r="CH96" s="1602"/>
      <c r="CI96" s="1602"/>
      <c r="CJ96" s="1602"/>
      <c r="CK96" s="1602"/>
      <c r="CL96" s="1602"/>
      <c r="CM96" s="1602"/>
      <c r="CN96" s="1602"/>
      <c r="CO96" s="1602"/>
      <c r="CP96" s="1602"/>
      <c r="CQ96" s="1602"/>
      <c r="CR96" s="1602"/>
      <c r="CS96" s="1602"/>
      <c r="CT96" s="1602"/>
      <c r="CU96" s="1602"/>
      <c r="CV96" s="1602"/>
      <c r="CW96" s="1602"/>
      <c r="CX96" s="1602"/>
      <c r="CY96" s="1602"/>
      <c r="CZ96" s="1602"/>
      <c r="DA96" s="1602"/>
      <c r="DB96" s="1602"/>
      <c r="DC96" s="1602"/>
      <c r="DD96" s="1602"/>
      <c r="DE96" s="1602"/>
      <c r="DF96" s="1602"/>
      <c r="DG96" s="1602"/>
      <c r="DH96" s="1602"/>
      <c r="DI96" s="1602"/>
      <c r="DJ96" s="1602"/>
      <c r="DK96" s="1602"/>
      <c r="DL96" s="1602"/>
      <c r="DM96" s="1602"/>
      <c r="DN96" s="1602"/>
      <c r="DO96" s="1602"/>
      <c r="DP96" s="1602"/>
      <c r="DQ96" s="1602"/>
      <c r="DR96" s="1602"/>
      <c r="DS96" s="1602"/>
      <c r="DT96" s="1602"/>
      <c r="DU96" s="1602"/>
      <c r="DV96" s="1602"/>
      <c r="DW96" s="1602"/>
      <c r="DX96" s="1602"/>
      <c r="DY96" s="1602"/>
      <c r="DZ96" s="1602"/>
      <c r="EA96" s="1602"/>
      <c r="EB96" s="1602"/>
      <c r="EC96" s="1602"/>
      <c r="ED96" s="1602"/>
      <c r="EE96" s="1602"/>
      <c r="EF96" s="1602"/>
      <c r="EG96" s="1602"/>
      <c r="EH96" s="1602"/>
      <c r="EI96" s="1602"/>
      <c r="EJ96" s="1602"/>
      <c r="EK96" s="1602"/>
      <c r="EL96" s="1602"/>
      <c r="EM96" s="1602"/>
      <c r="EN96" s="1602"/>
      <c r="EO96" s="1602"/>
      <c r="EP96" s="1602"/>
      <c r="EQ96" s="1602"/>
      <c r="ER96" s="1602"/>
      <c r="ES96" s="1602"/>
      <c r="ET96" s="1602"/>
      <c r="EU96" s="1602"/>
      <c r="EV96" s="1602"/>
      <c r="EW96" s="1602"/>
      <c r="EX96" s="1602"/>
      <c r="EY96" s="1602"/>
      <c r="EZ96" s="1602"/>
      <c r="FA96" s="1602"/>
      <c r="FB96" s="1602"/>
      <c r="FC96" s="1602"/>
      <c r="FD96" s="1602"/>
      <c r="FE96" s="1602"/>
      <c r="FF96" s="1602"/>
      <c r="FG96" s="1602"/>
      <c r="FH96" s="1602"/>
      <c r="FI96" s="1602"/>
      <c r="FJ96" s="1602"/>
      <c r="FK96" s="1602"/>
      <c r="FL96" s="1602"/>
      <c r="FM96" s="1602"/>
      <c r="FN96" s="1602"/>
      <c r="FO96" s="1602"/>
      <c r="FP96" s="1602"/>
      <c r="FQ96" s="1602"/>
      <c r="FR96" s="1602"/>
      <c r="FS96" s="1602"/>
      <c r="FT96" s="1602"/>
      <c r="FU96" s="1602"/>
      <c r="FV96" s="1602"/>
      <c r="FW96" s="1602"/>
      <c r="FX96" s="1602"/>
      <c r="FY96" s="1602"/>
      <c r="FZ96" s="1602"/>
      <c r="GA96" s="1602"/>
      <c r="GB96" s="1602"/>
      <c r="GC96" s="1602"/>
      <c r="GD96" s="1602"/>
      <c r="GE96" s="1602"/>
      <c r="GF96" s="1602"/>
      <c r="GG96" s="1602"/>
      <c r="GH96" s="1602"/>
      <c r="GI96" s="1602"/>
      <c r="GJ96" s="1602"/>
      <c r="GK96" s="1602"/>
      <c r="GL96" s="1602"/>
      <c r="GM96" s="1602"/>
      <c r="GN96" s="1602"/>
      <c r="GO96" s="1602"/>
      <c r="GP96" s="1602"/>
      <c r="GQ96" s="1602"/>
      <c r="GR96" s="1602"/>
      <c r="GS96" s="1602"/>
      <c r="GT96" s="1602"/>
      <c r="GU96" s="1602"/>
      <c r="GV96" s="1602"/>
      <c r="GW96" s="1602"/>
      <c r="GX96" s="1602"/>
      <c r="GY96" s="1602"/>
      <c r="GZ96" s="1602"/>
      <c r="HA96" s="1602"/>
      <c r="HB96" s="1602"/>
      <c r="HC96" s="1602"/>
      <c r="HD96" s="1602"/>
      <c r="HE96" s="1602"/>
      <c r="HF96" s="1602"/>
      <c r="HG96" s="1602"/>
      <c r="HH96" s="1602"/>
      <c r="HI96" s="1602"/>
      <c r="HJ96" s="1602"/>
      <c r="HK96" s="1602"/>
      <c r="HL96" s="1602"/>
      <c r="HM96" s="1602"/>
      <c r="HN96" s="1602"/>
      <c r="HO96" s="1602"/>
      <c r="HP96" s="1602"/>
      <c r="HQ96" s="1602"/>
      <c r="HR96" s="1602"/>
      <c r="HS96" s="1602"/>
    </row>
    <row r="97" spans="1:58" s="1530" customFormat="1" ht="19.5" customHeight="1" x14ac:dyDescent="0.25">
      <c r="A97" s="1564" t="s">
        <v>698</v>
      </c>
      <c r="B97" s="1564" t="s">
        <v>742</v>
      </c>
      <c r="C97" s="1565" t="s">
        <v>752</v>
      </c>
      <c r="D97" s="1566" t="s">
        <v>755</v>
      </c>
      <c r="E97" s="1603" t="s">
        <v>1434</v>
      </c>
      <c r="F97" s="1638" t="s">
        <v>202</v>
      </c>
      <c r="G97" s="1607"/>
      <c r="H97" s="1995" t="s">
        <v>756</v>
      </c>
      <c r="I97" s="1607"/>
      <c r="J97" s="1607"/>
      <c r="K97" s="1608" t="s">
        <v>750</v>
      </c>
      <c r="L97" s="1609" t="s">
        <v>1440</v>
      </c>
      <c r="M97" s="1610" t="s">
        <v>1435</v>
      </c>
      <c r="N97" s="1611">
        <f t="shared" si="28"/>
        <v>1</v>
      </c>
      <c r="O97" s="1615"/>
      <c r="P97" s="1613">
        <f>AQ97</f>
        <v>5.5485880874798719</v>
      </c>
      <c r="Q97" s="1652" t="s">
        <v>42</v>
      </c>
      <c r="R97" s="1615"/>
      <c r="S97" s="1616"/>
      <c r="T97" s="1617"/>
      <c r="U97" s="1618"/>
      <c r="V97" s="1615"/>
      <c r="W97" s="1615"/>
      <c r="X97" s="1615"/>
      <c r="Y97" s="1615"/>
      <c r="Z97" s="1619">
        <v>286610</v>
      </c>
      <c r="AA97" s="1620">
        <f>AR97/Z97*1000000000/365</f>
        <v>57.082066627118429</v>
      </c>
      <c r="AB97" s="1621"/>
      <c r="AC97" s="1622"/>
      <c r="AD97" s="1622"/>
      <c r="AE97" s="1622"/>
      <c r="AF97" s="1622"/>
      <c r="AG97" s="1623"/>
      <c r="AH97" s="1624"/>
      <c r="AI97" s="1625">
        <v>292389</v>
      </c>
      <c r="AJ97" s="1625">
        <v>299581</v>
      </c>
      <c r="AK97" s="1625">
        <v>308171</v>
      </c>
      <c r="AL97" s="1626"/>
      <c r="AM97" s="1627"/>
      <c r="AN97" s="1628"/>
      <c r="AO97" s="1629"/>
      <c r="AP97" s="1630"/>
      <c r="AQ97" s="1631">
        <v>5.5485880874798719</v>
      </c>
      <c r="AR97" s="1629">
        <v>5.9715062573394215</v>
      </c>
      <c r="AS97" s="1629">
        <v>6.5894425733212181</v>
      </c>
      <c r="AT97" s="1629">
        <v>7.3751430490409566</v>
      </c>
      <c r="AU97" s="1629"/>
      <c r="AV97" s="1632"/>
      <c r="AW97" s="1633"/>
      <c r="AX97" s="1634"/>
      <c r="AY97" s="1996"/>
      <c r="AZ97" s="1997"/>
      <c r="BA97" s="1997"/>
      <c r="BB97" s="1951"/>
      <c r="BC97" s="1602" t="s">
        <v>1432</v>
      </c>
    </row>
    <row r="98" spans="1:58" s="1530" customFormat="1" ht="19.5" customHeight="1" x14ac:dyDescent="0.25">
      <c r="A98" s="1564" t="s">
        <v>393</v>
      </c>
      <c r="B98" s="1564" t="s">
        <v>490</v>
      </c>
      <c r="C98" s="1998" t="s">
        <v>496</v>
      </c>
      <c r="D98" s="1696" t="s">
        <v>497</v>
      </c>
      <c r="E98" s="1999"/>
      <c r="F98" s="1701"/>
      <c r="G98" s="1607">
        <f>K98</f>
        <v>0.56153846153846154</v>
      </c>
      <c r="H98" s="1702"/>
      <c r="I98" s="1702"/>
      <c r="J98" s="1702"/>
      <c r="K98" s="1703">
        <v>0.56153846153846154</v>
      </c>
      <c r="L98" s="1704">
        <f>IF(K98&gt;0,IF(ISNUMBER(F98),F98,0)/K98*100,"")</f>
        <v>0</v>
      </c>
      <c r="M98" s="1705">
        <f>IF(K98&gt;0,(IF(ISNUMBER(G98),G98,0)+IF(ISNUMBER(H98),H98,0))/K98*100,"")</f>
        <v>100</v>
      </c>
      <c r="N98" s="1611">
        <f t="shared" si="28"/>
        <v>3</v>
      </c>
      <c r="O98" s="2000"/>
      <c r="P98" s="1707">
        <v>0.55819573457022176</v>
      </c>
      <c r="Q98" s="1708" t="s">
        <v>42</v>
      </c>
      <c r="R98" s="1709"/>
      <c r="S98" s="1710"/>
      <c r="T98" s="1711"/>
      <c r="U98" s="1712"/>
      <c r="V98" s="1709"/>
      <c r="W98" s="1709"/>
      <c r="X98" s="1709"/>
      <c r="Y98" s="1709"/>
      <c r="Z98" s="1713">
        <v>15774.225747072991</v>
      </c>
      <c r="AA98" s="1714">
        <f>P98*1000000000/365/Z98</f>
        <v>96.949505281927486</v>
      </c>
      <c r="AB98" s="1715"/>
      <c r="AC98" s="1716"/>
      <c r="AD98" s="1716"/>
      <c r="AE98" s="1716"/>
      <c r="AF98" s="1716"/>
      <c r="AG98" s="1717"/>
      <c r="AH98" s="1718"/>
      <c r="AI98" s="1719"/>
      <c r="AJ98" s="1719"/>
      <c r="AK98" s="1719"/>
      <c r="AL98" s="1720"/>
      <c r="AM98" s="1721"/>
      <c r="AN98" s="1722"/>
      <c r="AO98" s="1723"/>
      <c r="AP98" s="1724"/>
      <c r="AQ98" s="1725"/>
      <c r="AR98" s="1722"/>
      <c r="AS98" s="1723"/>
      <c r="AT98" s="1723">
        <v>0.90703684063569268</v>
      </c>
      <c r="AU98" s="1722"/>
      <c r="AV98" s="1726"/>
      <c r="AW98" s="1727">
        <f t="shared" ref="AW98:AW112" si="40">K98-AT98</f>
        <v>-0.34549837909723113</v>
      </c>
      <c r="AX98" s="1728"/>
      <c r="AY98" s="1996"/>
      <c r="AZ98" s="1997"/>
      <c r="BA98" s="1997"/>
      <c r="BB98" s="1951"/>
      <c r="BC98" s="1530" t="s">
        <v>1432</v>
      </c>
      <c r="BF98" s="1530" t="e">
        <f>MATCH(D98,'&gt;50 only'!D87,0)</f>
        <v>#N/A</v>
      </c>
    </row>
    <row r="99" spans="1:58" s="1530" customFormat="1" ht="19.5" customHeight="1" x14ac:dyDescent="0.25">
      <c r="A99" s="1564" t="s">
        <v>393</v>
      </c>
      <c r="B99" s="1564" t="s">
        <v>490</v>
      </c>
      <c r="C99" s="1998" t="s">
        <v>496</v>
      </c>
      <c r="D99" s="1696" t="s">
        <v>499</v>
      </c>
      <c r="E99" s="1697"/>
      <c r="F99" s="1732"/>
      <c r="G99" s="1607">
        <f>K99</f>
        <v>0.4211538461538461</v>
      </c>
      <c r="H99" s="1698"/>
      <c r="I99" s="1698"/>
      <c r="J99" s="1698"/>
      <c r="K99" s="1733">
        <v>0.4211538461538461</v>
      </c>
      <c r="L99" s="1734">
        <f>IF(K99&gt;0,IF(ISNUMBER(F99),F99,0)/K99*100,"")</f>
        <v>0</v>
      </c>
      <c r="M99" s="1735">
        <f>IF(K99&gt;0,(IF(ISNUMBER(G99),G99,0)+IF(ISNUMBER(H99),H99,0))/K99*100,"")</f>
        <v>100</v>
      </c>
      <c r="N99" s="1611">
        <f t="shared" si="28"/>
        <v>3</v>
      </c>
      <c r="O99" s="2001"/>
      <c r="P99" s="1737">
        <v>0.32562910799310935</v>
      </c>
      <c r="Q99" s="1738" t="s">
        <v>42</v>
      </c>
      <c r="R99" s="1739"/>
      <c r="S99" s="1740"/>
      <c r="T99" s="1741"/>
      <c r="U99" s="1742"/>
      <c r="V99" s="1739"/>
      <c r="W99" s="1739"/>
      <c r="X99" s="1739"/>
      <c r="Y99" s="1739"/>
      <c r="Z99" s="1743">
        <v>2679.5369441868716</v>
      </c>
      <c r="AA99" s="1744">
        <f>P99*1000000000/365/Z99</f>
        <v>332.9435499601222</v>
      </c>
      <c r="AB99" s="1745"/>
      <c r="AC99" s="1746"/>
      <c r="AD99" s="1746"/>
      <c r="AE99" s="1746"/>
      <c r="AF99" s="1746"/>
      <c r="AG99" s="1747"/>
      <c r="AH99" s="1666"/>
      <c r="AI99" s="1667"/>
      <c r="AJ99" s="1667"/>
      <c r="AK99" s="1667"/>
      <c r="AL99" s="1668"/>
      <c r="AM99" s="1669"/>
      <c r="AN99" s="1670"/>
      <c r="AO99" s="1670"/>
      <c r="AP99" s="1671"/>
      <c r="AQ99" s="1672"/>
      <c r="AR99" s="1670"/>
      <c r="AS99" s="1670"/>
      <c r="AT99" s="1670">
        <v>0.5287322146127944</v>
      </c>
      <c r="AU99" s="1670"/>
      <c r="AV99" s="1673"/>
      <c r="AW99" s="1674">
        <f t="shared" si="40"/>
        <v>-0.1075783684589483</v>
      </c>
      <c r="AX99" s="1675"/>
      <c r="AY99" s="1996"/>
      <c r="AZ99" s="1997"/>
      <c r="BA99" s="1997"/>
      <c r="BB99" s="1951"/>
      <c r="BC99" s="1530" t="s">
        <v>1432</v>
      </c>
      <c r="BF99" s="1530" t="e">
        <f>MATCH(D99,'&gt;50 only'!D88,0)</f>
        <v>#N/A</v>
      </c>
    </row>
    <row r="100" spans="1:58" s="1530" customFormat="1" ht="19.5" customHeight="1" x14ac:dyDescent="0.25">
      <c r="A100" s="1564" t="s">
        <v>393</v>
      </c>
      <c r="B100" s="1564" t="s">
        <v>490</v>
      </c>
      <c r="C100" s="1998" t="s">
        <v>496</v>
      </c>
      <c r="D100" s="1696" t="s">
        <v>498</v>
      </c>
      <c r="E100" s="1999"/>
      <c r="F100" s="1638"/>
      <c r="G100" s="1607">
        <f>K100</f>
        <v>2.1930000000000001</v>
      </c>
      <c r="H100" s="1607"/>
      <c r="I100" s="1607"/>
      <c r="J100" s="1607"/>
      <c r="K100" s="1608">
        <v>2.1930000000000001</v>
      </c>
      <c r="L100" s="1609">
        <f>IF(K100&gt;0,IF(ISNUMBER(F100),F100,0)/K100*100,"")</f>
        <v>0</v>
      </c>
      <c r="M100" s="1610">
        <f>IF(K100&gt;0,(IF(ISNUMBER(G100),G100,0)+IF(ISNUMBER(H100),H100,0))/K100*100,"")</f>
        <v>100</v>
      </c>
      <c r="N100" s="1611">
        <f t="shared" si="28"/>
        <v>3</v>
      </c>
      <c r="O100" s="1651"/>
      <c r="P100" s="1640">
        <v>0.55819573457022176</v>
      </c>
      <c r="Q100" s="1652" t="s">
        <v>42</v>
      </c>
      <c r="R100" s="1615"/>
      <c r="S100" s="1616"/>
      <c r="T100" s="1617"/>
      <c r="U100" s="1618"/>
      <c r="V100" s="1615"/>
      <c r="W100" s="1615"/>
      <c r="X100" s="1615"/>
      <c r="Y100" s="1615"/>
      <c r="Z100" s="1619">
        <v>88275.6674745645</v>
      </c>
      <c r="AA100" s="1620">
        <f>P100*1000000000/365/Z100</f>
        <v>17.324178067810344</v>
      </c>
      <c r="AB100" s="1621"/>
      <c r="AC100" s="1622"/>
      <c r="AD100" s="1622"/>
      <c r="AE100" s="1622"/>
      <c r="AF100" s="1622"/>
      <c r="AG100" s="1623"/>
      <c r="AH100" s="1624"/>
      <c r="AI100" s="1641"/>
      <c r="AJ100" s="1641"/>
      <c r="AK100" s="1641"/>
      <c r="AL100" s="1642"/>
      <c r="AM100" s="1643"/>
      <c r="AN100" s="1629"/>
      <c r="AO100" s="1629"/>
      <c r="AP100" s="1630"/>
      <c r="AQ100" s="1631"/>
      <c r="AR100" s="1629"/>
      <c r="AS100" s="1629"/>
      <c r="AT100" s="1629">
        <v>3.2689708767680505</v>
      </c>
      <c r="AU100" s="1629"/>
      <c r="AV100" s="1632"/>
      <c r="AW100" s="1633">
        <f t="shared" si="40"/>
        <v>-1.0759708767680505</v>
      </c>
      <c r="AX100" s="1634"/>
      <c r="AY100" s="1942"/>
      <c r="AZ100" s="1943"/>
      <c r="BA100" s="1943"/>
      <c r="BB100" s="1944"/>
      <c r="BC100" s="1530" t="s">
        <v>1432</v>
      </c>
      <c r="BF100" s="1530" t="e">
        <f>MATCH(D100,'&gt;50 only'!D89,0)</f>
        <v>#N/A</v>
      </c>
    </row>
    <row r="101" spans="1:58" s="1530" customFormat="1" ht="19.5" customHeight="1" x14ac:dyDescent="0.25">
      <c r="A101" s="1564" t="s">
        <v>1008</v>
      </c>
      <c r="B101" s="1564" t="s">
        <v>1081</v>
      </c>
      <c r="C101" s="1565" t="s">
        <v>1087</v>
      </c>
      <c r="D101" s="2002" t="s">
        <v>1088</v>
      </c>
      <c r="E101" s="1603"/>
      <c r="F101" s="1638" t="s">
        <v>202</v>
      </c>
      <c r="G101" s="1607"/>
      <c r="H101" s="1607">
        <v>0.36</v>
      </c>
      <c r="I101" s="1607"/>
      <c r="J101" s="1607"/>
      <c r="K101" s="1608">
        <f t="shared" ref="K101:K111" si="41">IF(ISNUMBER(F101),F101,0)+IF(ISNUMBER(G101),G101,0)+IF(ISNUMBER(H101),H101,0)</f>
        <v>0.36</v>
      </c>
      <c r="L101" s="1609">
        <f>IF(IF(ISNUMBER(K101),K101,0)&gt;0,IF(ISNUMBER(F101),F101,0)/K101*100,"")</f>
        <v>0</v>
      </c>
      <c r="M101" s="1610">
        <f t="shared" ref="M101:M109" si="42">IF(IF(ISNUMBER(K101),K101,0)&gt;0,(IF(ISNUMBER(G101),G101,0)+IF(ISNUMBER(H101),H101,0))/K101*100,"")</f>
        <v>100</v>
      </c>
      <c r="N101" s="1611">
        <f t="shared" si="28"/>
        <v>2</v>
      </c>
      <c r="O101" s="1615"/>
      <c r="P101" s="1613">
        <f>AQ101</f>
        <v>4.8507152420827735</v>
      </c>
      <c r="Q101" s="1652" t="s">
        <v>42</v>
      </c>
      <c r="R101" s="1615"/>
      <c r="S101" s="1616"/>
      <c r="T101" s="1617"/>
      <c r="U101" s="1618"/>
      <c r="V101" s="1615"/>
      <c r="W101" s="1615"/>
      <c r="X101" s="1615"/>
      <c r="Y101" s="1615"/>
      <c r="Z101" s="1619">
        <v>61974</v>
      </c>
      <c r="AA101" s="1620">
        <f>AR101/Z101*1000000000/365</f>
        <v>231.05035367845636</v>
      </c>
      <c r="AB101" s="1621"/>
      <c r="AC101" s="1622"/>
      <c r="AD101" s="1622"/>
      <c r="AE101" s="1622"/>
      <c r="AF101" s="1622"/>
      <c r="AG101" s="1623"/>
      <c r="AH101" s="1624"/>
      <c r="AI101" s="1625">
        <v>64579</v>
      </c>
      <c r="AJ101" s="1625">
        <v>66992</v>
      </c>
      <c r="AK101" s="1625">
        <v>69324</v>
      </c>
      <c r="AL101" s="1626"/>
      <c r="AM101" s="1627"/>
      <c r="AN101" s="1628"/>
      <c r="AO101" s="1629"/>
      <c r="AP101" s="1630"/>
      <c r="AQ101" s="1631">
        <v>4.8507152420827735</v>
      </c>
      <c r="AR101" s="1629">
        <v>5.226476835887059</v>
      </c>
      <c r="AS101" s="1629">
        <v>5.6000542696762583</v>
      </c>
      <c r="AT101" s="1629">
        <v>5.9794888219337157</v>
      </c>
      <c r="AU101" s="1629"/>
      <c r="AV101" s="1632"/>
      <c r="AW101" s="1633">
        <f t="shared" si="40"/>
        <v>-5.6194888219337154</v>
      </c>
      <c r="AX101" s="1634"/>
      <c r="AY101" s="1934"/>
      <c r="AZ101" s="1935"/>
      <c r="BA101" s="1935"/>
      <c r="BB101" s="1936"/>
      <c r="BC101" s="1530" t="s">
        <v>1432</v>
      </c>
    </row>
    <row r="102" spans="1:58" s="1530" customFormat="1" ht="19.5" customHeight="1" x14ac:dyDescent="0.25">
      <c r="A102" s="1564" t="s">
        <v>1008</v>
      </c>
      <c r="B102" s="1564" t="s">
        <v>1081</v>
      </c>
      <c r="C102" s="1565" t="s">
        <v>1087</v>
      </c>
      <c r="D102" s="2002" t="s">
        <v>1089</v>
      </c>
      <c r="E102" s="1603"/>
      <c r="F102" s="1638" t="s">
        <v>202</v>
      </c>
      <c r="G102" s="1607">
        <v>0.81</v>
      </c>
      <c r="H102" s="1607"/>
      <c r="I102" s="1607"/>
      <c r="J102" s="1607"/>
      <c r="K102" s="1608">
        <f t="shared" si="41"/>
        <v>0.81</v>
      </c>
      <c r="L102" s="1609">
        <f>IF(IF(ISNUMBER(K102),K102,0)&gt;0,IF(ISNUMBER(F102),F102,0)/K102*100,"")</f>
        <v>0</v>
      </c>
      <c r="M102" s="1610">
        <f t="shared" si="42"/>
        <v>100</v>
      </c>
      <c r="N102" s="1611">
        <f t="shared" si="28"/>
        <v>5</v>
      </c>
      <c r="O102" s="1615"/>
      <c r="P102" s="1613">
        <f>AQ102</f>
        <v>0.34793532092904889</v>
      </c>
      <c r="Q102" s="1652" t="s">
        <v>42</v>
      </c>
      <c r="R102" s="1615"/>
      <c r="S102" s="1616"/>
      <c r="T102" s="1617"/>
      <c r="U102" s="1618"/>
      <c r="V102" s="1615"/>
      <c r="W102" s="1615"/>
      <c r="X102" s="1615"/>
      <c r="Y102" s="1615"/>
      <c r="Z102" s="1619">
        <v>6533</v>
      </c>
      <c r="AA102" s="1620">
        <f>AR102/Z102*1000000000/365</f>
        <v>157.5838810756029</v>
      </c>
      <c r="AB102" s="1621"/>
      <c r="AC102" s="1622"/>
      <c r="AD102" s="1622"/>
      <c r="AE102" s="1622"/>
      <c r="AF102" s="1622"/>
      <c r="AG102" s="1623"/>
      <c r="AH102" s="1624"/>
      <c r="AI102" s="1625">
        <v>6809</v>
      </c>
      <c r="AJ102" s="1625">
        <v>7065</v>
      </c>
      <c r="AK102" s="1625">
        <v>7310</v>
      </c>
      <c r="AL102" s="1626"/>
      <c r="AM102" s="1627"/>
      <c r="AN102" s="1628"/>
      <c r="AO102" s="1629"/>
      <c r="AP102" s="1630"/>
      <c r="AQ102" s="1631">
        <v>0.34793532092904889</v>
      </c>
      <c r="AR102" s="1629">
        <v>0.37576585569942356</v>
      </c>
      <c r="AS102" s="1629">
        <v>0.40351863023948126</v>
      </c>
      <c r="AT102" s="1629">
        <v>0.43160932650086448</v>
      </c>
      <c r="AU102" s="1629"/>
      <c r="AV102" s="1632"/>
      <c r="AW102" s="1633">
        <f t="shared" si="40"/>
        <v>0.37839067349913558</v>
      </c>
      <c r="AX102" s="1634"/>
      <c r="AY102" s="1996"/>
      <c r="AZ102" s="1997"/>
      <c r="BA102" s="1997"/>
      <c r="BB102" s="1951"/>
      <c r="BC102" s="1530" t="s">
        <v>1432</v>
      </c>
    </row>
    <row r="103" spans="1:58" s="1530" customFormat="1" ht="19.5" customHeight="1" x14ac:dyDescent="0.25">
      <c r="A103" s="1564" t="s">
        <v>1008</v>
      </c>
      <c r="B103" s="1564" t="s">
        <v>1081</v>
      </c>
      <c r="C103" s="1565" t="s">
        <v>1087</v>
      </c>
      <c r="D103" s="2003" t="s">
        <v>1091</v>
      </c>
      <c r="E103" s="2004"/>
      <c r="F103" s="1638">
        <v>2.1999999999999999E-2</v>
      </c>
      <c r="G103" s="1607">
        <v>0.11</v>
      </c>
      <c r="H103" s="1607">
        <v>0.84</v>
      </c>
      <c r="I103" s="1607"/>
      <c r="J103" s="1607"/>
      <c r="K103" s="1608">
        <f t="shared" si="41"/>
        <v>0.97199999999999998</v>
      </c>
      <c r="L103" s="1609">
        <f>IF(IF(ISNUMBER(K103),K103,0)&gt;0,IF(ISNUMBER(F103),F103,0)/K103*100,"")</f>
        <v>2.2633744855967075</v>
      </c>
      <c r="M103" s="1610">
        <f t="shared" si="42"/>
        <v>97.736625514403286</v>
      </c>
      <c r="N103" s="1611">
        <f t="shared" si="28"/>
        <v>2</v>
      </c>
      <c r="O103" s="1615"/>
      <c r="P103" s="1613">
        <f>AQ103</f>
        <v>1.014</v>
      </c>
      <c r="Q103" s="1652" t="s">
        <v>42</v>
      </c>
      <c r="R103" s="1615"/>
      <c r="S103" s="1616"/>
      <c r="T103" s="1617"/>
      <c r="U103" s="1618"/>
      <c r="V103" s="1615"/>
      <c r="W103" s="1615"/>
      <c r="X103" s="1615"/>
      <c r="Y103" s="1615"/>
      <c r="Z103" s="1619">
        <v>13709</v>
      </c>
      <c r="AA103" s="1620">
        <f>AR103/Z103*1000000000/365</f>
        <v>222.63146797874015</v>
      </c>
      <c r="AB103" s="1621"/>
      <c r="AC103" s="1622"/>
      <c r="AD103" s="1622"/>
      <c r="AE103" s="1622"/>
      <c r="AF103" s="1622"/>
      <c r="AG103" s="1623"/>
      <c r="AH103" s="1624"/>
      <c r="AI103" s="1625">
        <v>14646</v>
      </c>
      <c r="AJ103" s="1625">
        <v>15544</v>
      </c>
      <c r="AK103" s="1625">
        <v>16400</v>
      </c>
      <c r="AL103" s="1626">
        <v>17303</v>
      </c>
      <c r="AM103" s="1627"/>
      <c r="AN103" s="1628"/>
      <c r="AO103" s="1629"/>
      <c r="AP103" s="1630"/>
      <c r="AQ103" s="1631">
        <v>1.014</v>
      </c>
      <c r="AR103" s="1629">
        <v>1.1140000000000001</v>
      </c>
      <c r="AS103" s="1629">
        <v>1.2150000000000001</v>
      </c>
      <c r="AT103" s="1629">
        <v>1.323</v>
      </c>
      <c r="AU103" s="1629">
        <v>1.4390000000000001</v>
      </c>
      <c r="AV103" s="1632"/>
      <c r="AW103" s="1633">
        <f t="shared" si="40"/>
        <v>-0.35099999999999998</v>
      </c>
      <c r="AX103" s="1634"/>
      <c r="AY103" s="1996"/>
      <c r="AZ103" s="1997"/>
      <c r="BA103" s="1997"/>
      <c r="BB103" s="1951"/>
      <c r="BC103" s="1530" t="s">
        <v>1432</v>
      </c>
    </row>
    <row r="104" spans="1:58" s="1530" customFormat="1" ht="19.5" customHeight="1" x14ac:dyDescent="0.25">
      <c r="A104" s="1564" t="s">
        <v>1008</v>
      </c>
      <c r="B104" s="1564" t="s">
        <v>1081</v>
      </c>
      <c r="C104" s="1565" t="s">
        <v>1087</v>
      </c>
      <c r="D104" s="2005" t="s">
        <v>1090</v>
      </c>
      <c r="E104" s="2006"/>
      <c r="F104" s="1638">
        <v>0.5</v>
      </c>
      <c r="G104" s="1607"/>
      <c r="H104" s="1607" t="s">
        <v>202</v>
      </c>
      <c r="I104" s="1607"/>
      <c r="J104" s="1607"/>
      <c r="K104" s="1608">
        <f t="shared" si="41"/>
        <v>0.5</v>
      </c>
      <c r="L104" s="1609">
        <f>IF(IF(ISNUMBER(K104),K104,0)&gt;0,IF(ISNUMBER(F104),F104,0)/K104*100,"")</f>
        <v>100</v>
      </c>
      <c r="M104" s="1610">
        <f t="shared" si="42"/>
        <v>0</v>
      </c>
      <c r="N104" s="1611">
        <f t="shared" si="28"/>
        <v>5</v>
      </c>
      <c r="O104" s="1615"/>
      <c r="P104" s="1613">
        <f>AQ104</f>
        <v>0.31046427938086674</v>
      </c>
      <c r="Q104" s="1652" t="s">
        <v>42</v>
      </c>
      <c r="R104" s="1615"/>
      <c r="S104" s="1616"/>
      <c r="T104" s="1617"/>
      <c r="U104" s="1618"/>
      <c r="V104" s="1615"/>
      <c r="W104" s="1615"/>
      <c r="X104" s="1615"/>
      <c r="Y104" s="1615"/>
      <c r="Z104" s="1619">
        <v>6434</v>
      </c>
      <c r="AA104" s="1620">
        <f>AR104/Z104*1000000000/365</f>
        <v>143.29778010823793</v>
      </c>
      <c r="AB104" s="1621"/>
      <c r="AC104" s="1622"/>
      <c r="AD104" s="1622"/>
      <c r="AE104" s="1622"/>
      <c r="AF104" s="1622"/>
      <c r="AG104" s="1623"/>
      <c r="AH104" s="1624"/>
      <c r="AI104" s="1625">
        <v>6706</v>
      </c>
      <c r="AJ104" s="1625">
        <v>6959</v>
      </c>
      <c r="AK104" s="1625">
        <v>7202</v>
      </c>
      <c r="AL104" s="1626"/>
      <c r="AM104" s="1627"/>
      <c r="AN104" s="1628"/>
      <c r="AO104" s="1629"/>
      <c r="AP104" s="1630"/>
      <c r="AQ104" s="1631">
        <v>0.31046427938086674</v>
      </c>
      <c r="AR104" s="1629">
        <v>0.33652193978398703</v>
      </c>
      <c r="AS104" s="1629">
        <v>0.36263861108512463</v>
      </c>
      <c r="AT104" s="1629">
        <v>0.38919072094732393</v>
      </c>
      <c r="AU104" s="1629"/>
      <c r="AV104" s="1632"/>
      <c r="AW104" s="1633">
        <f t="shared" si="40"/>
        <v>0.11080927905267607</v>
      </c>
      <c r="AX104" s="1634"/>
      <c r="AY104" s="1942"/>
      <c r="AZ104" s="1943"/>
      <c r="BA104" s="1943"/>
      <c r="BB104" s="1944"/>
      <c r="BC104" s="1530" t="s">
        <v>1430</v>
      </c>
    </row>
    <row r="105" spans="1:58" s="1530" customFormat="1" ht="19.5" customHeight="1" x14ac:dyDescent="0.25">
      <c r="A105" s="1564" t="s">
        <v>1008</v>
      </c>
      <c r="B105" s="1564" t="s">
        <v>1081</v>
      </c>
      <c r="C105" s="1565" t="s">
        <v>1087</v>
      </c>
      <c r="D105" s="2003" t="s">
        <v>1092</v>
      </c>
      <c r="E105" s="1857" t="s">
        <v>1433</v>
      </c>
      <c r="F105" s="2007" t="s">
        <v>1093</v>
      </c>
      <c r="G105" s="1607"/>
      <c r="H105" s="1607" t="s">
        <v>202</v>
      </c>
      <c r="I105" s="1607"/>
      <c r="J105" s="1607"/>
      <c r="K105" s="1608">
        <f t="shared" si="41"/>
        <v>0</v>
      </c>
      <c r="L105" s="1609">
        <v>100</v>
      </c>
      <c r="M105" s="1610" t="str">
        <f t="shared" si="42"/>
        <v/>
      </c>
      <c r="N105" s="1611">
        <f t="shared" si="28"/>
        <v>2</v>
      </c>
      <c r="O105" s="1615"/>
      <c r="P105" s="1613">
        <f>AQ105</f>
        <v>0.17899999999999999</v>
      </c>
      <c r="Q105" s="1652" t="s">
        <v>42</v>
      </c>
      <c r="R105" s="1615"/>
      <c r="S105" s="1616"/>
      <c r="T105" s="1617"/>
      <c r="U105" s="1618"/>
      <c r="V105" s="1615"/>
      <c r="W105" s="1615"/>
      <c r="X105" s="1615"/>
      <c r="Y105" s="1615"/>
      <c r="Z105" s="1619">
        <v>4709</v>
      </c>
      <c r="AA105" s="1620">
        <f>AR105/Z105*1000000000/365</f>
        <v>121.59752383224198</v>
      </c>
      <c r="AB105" s="1621"/>
      <c r="AC105" s="1622"/>
      <c r="AD105" s="1622"/>
      <c r="AE105" s="1622"/>
      <c r="AF105" s="1622"/>
      <c r="AG105" s="1623"/>
      <c r="AH105" s="1624"/>
      <c r="AI105" s="1625">
        <v>5505</v>
      </c>
      <c r="AJ105" s="1625">
        <v>6367</v>
      </c>
      <c r="AK105" s="1625">
        <v>7259</v>
      </c>
      <c r="AL105" s="1626">
        <v>8275</v>
      </c>
      <c r="AM105" s="1627"/>
      <c r="AN105" s="1628"/>
      <c r="AO105" s="1629"/>
      <c r="AP105" s="1630"/>
      <c r="AQ105" s="1631">
        <v>0.17899999999999999</v>
      </c>
      <c r="AR105" s="1629">
        <v>0.20899999999999999</v>
      </c>
      <c r="AS105" s="1629">
        <v>0.24199999999999999</v>
      </c>
      <c r="AT105" s="1629">
        <v>0.27600000000000002</v>
      </c>
      <c r="AU105" s="1629">
        <v>0.315</v>
      </c>
      <c r="AV105" s="1632"/>
      <c r="AW105" s="1633">
        <f t="shared" si="40"/>
        <v>-0.27600000000000002</v>
      </c>
      <c r="AX105" s="1634"/>
      <c r="AY105" s="1934"/>
      <c r="AZ105" s="1935"/>
      <c r="BA105" s="1935"/>
      <c r="BB105" s="1936"/>
      <c r="BC105" s="1530" t="s">
        <v>1430</v>
      </c>
      <c r="BD105" s="1530" t="s">
        <v>1365</v>
      </c>
    </row>
    <row r="106" spans="1:58" s="1530" customFormat="1" ht="19.5" customHeight="1" x14ac:dyDescent="0.25">
      <c r="A106" s="1564" t="s">
        <v>1008</v>
      </c>
      <c r="B106" s="1564" t="s">
        <v>1081</v>
      </c>
      <c r="C106" s="1565" t="s">
        <v>1087</v>
      </c>
      <c r="D106" s="2002" t="s">
        <v>1094</v>
      </c>
      <c r="E106" s="1603" t="s">
        <v>1445</v>
      </c>
      <c r="F106" s="1638"/>
      <c r="G106" s="1607"/>
      <c r="H106" s="1607"/>
      <c r="I106" s="1607"/>
      <c r="J106" s="1607"/>
      <c r="K106" s="1608">
        <f t="shared" si="41"/>
        <v>0</v>
      </c>
      <c r="L106" s="1609" t="str">
        <f>IF(IF(ISNUMBER(K106),K106,0)&gt;0,IF(ISNUMBER(F106),F106,0)/K106*100,"")</f>
        <v/>
      </c>
      <c r="M106" s="1610" t="str">
        <f t="shared" si="42"/>
        <v/>
      </c>
      <c r="N106" s="1611">
        <f t="shared" si="28"/>
        <v>1</v>
      </c>
      <c r="O106" s="1615"/>
      <c r="P106" s="1613"/>
      <c r="Q106" s="1652" t="s">
        <v>42</v>
      </c>
      <c r="R106" s="1615"/>
      <c r="S106" s="1616"/>
      <c r="T106" s="1617"/>
      <c r="U106" s="1618"/>
      <c r="V106" s="1615"/>
      <c r="W106" s="1615"/>
      <c r="X106" s="1615"/>
      <c r="Y106" s="1615"/>
      <c r="Z106" s="1619"/>
      <c r="AA106" s="1620"/>
      <c r="AB106" s="1621"/>
      <c r="AC106" s="1622"/>
      <c r="AD106" s="1622"/>
      <c r="AE106" s="1622"/>
      <c r="AF106" s="1622"/>
      <c r="AG106" s="1623"/>
      <c r="AH106" s="1624"/>
      <c r="AI106" s="1625"/>
      <c r="AJ106" s="1625"/>
      <c r="AK106" s="1625"/>
      <c r="AL106" s="1626"/>
      <c r="AM106" s="1627"/>
      <c r="AN106" s="2008"/>
      <c r="AO106" s="1629"/>
      <c r="AP106" s="1671"/>
      <c r="AQ106" s="1631"/>
      <c r="AR106" s="1670"/>
      <c r="AS106" s="1629"/>
      <c r="AT106" s="1629"/>
      <c r="AU106" s="1670"/>
      <c r="AV106" s="1673"/>
      <c r="AW106" s="1674">
        <f t="shared" si="40"/>
        <v>0</v>
      </c>
      <c r="AX106" s="1675"/>
      <c r="AY106" s="1996"/>
      <c r="AZ106" s="1997"/>
      <c r="BA106" s="1997"/>
      <c r="BB106" s="1951"/>
      <c r="BC106" s="1602" t="s">
        <v>1431</v>
      </c>
    </row>
    <row r="107" spans="1:58" s="1530" customFormat="1" ht="19.5" customHeight="1" x14ac:dyDescent="0.3">
      <c r="A107" s="1564" t="s">
        <v>865</v>
      </c>
      <c r="B107" s="1564" t="s">
        <v>988</v>
      </c>
      <c r="C107" s="1565" t="s">
        <v>992</v>
      </c>
      <c r="D107" s="2002" t="s">
        <v>993</v>
      </c>
      <c r="E107" s="1603"/>
      <c r="F107" s="1604">
        <v>0.19</v>
      </c>
      <c r="G107" s="1605"/>
      <c r="H107" s="1606" t="s">
        <v>994</v>
      </c>
      <c r="I107" s="1607"/>
      <c r="J107" s="1607"/>
      <c r="K107" s="1608">
        <f t="shared" si="41"/>
        <v>0.19</v>
      </c>
      <c r="L107" s="1609">
        <f>IF(IF(ISNUMBER(K107),K107,0)&gt;0,IF(ISNUMBER(F107),F107,0)/K107*100,"")</f>
        <v>100</v>
      </c>
      <c r="M107" s="1610">
        <f t="shared" si="42"/>
        <v>0</v>
      </c>
      <c r="N107" s="1611">
        <f t="shared" si="28"/>
        <v>2</v>
      </c>
      <c r="O107" s="1615"/>
      <c r="P107" s="1613">
        <f>AA107*Z107/1000000000*365</f>
        <v>1.5062933773685547</v>
      </c>
      <c r="Q107" s="1652" t="s">
        <v>42</v>
      </c>
      <c r="R107" s="1615"/>
      <c r="S107" s="1616"/>
      <c r="T107" s="1617"/>
      <c r="U107" s="1618"/>
      <c r="V107" s="1615"/>
      <c r="W107" s="1615"/>
      <c r="X107" s="1615"/>
      <c r="Y107" s="1615"/>
      <c r="Z107" s="1619">
        <v>21355</v>
      </c>
      <c r="AA107" s="1620">
        <v>193.24894267725372</v>
      </c>
      <c r="AB107" s="1621"/>
      <c r="AC107" s="1622"/>
      <c r="AD107" s="1622"/>
      <c r="AE107" s="1622"/>
      <c r="AF107" s="1622"/>
      <c r="AG107" s="1623"/>
      <c r="AH107" s="1624"/>
      <c r="AI107" s="1625">
        <v>21862</v>
      </c>
      <c r="AJ107" s="1625">
        <v>22340</v>
      </c>
      <c r="AK107" s="1625">
        <v>22822</v>
      </c>
      <c r="AL107" s="1626"/>
      <c r="AM107" s="1627"/>
      <c r="AN107" s="1628"/>
      <c r="AO107" s="1629"/>
      <c r="AP107" s="1630"/>
      <c r="AQ107" s="1631">
        <v>1.506293377368555</v>
      </c>
      <c r="AR107" s="1629">
        <v>1.600237660306894</v>
      </c>
      <c r="AS107" s="1629">
        <v>1.6946806610525946</v>
      </c>
      <c r="AT107" s="1629">
        <v>1.7919819994114039</v>
      </c>
      <c r="AU107" s="1629"/>
      <c r="AV107" s="1632"/>
      <c r="AW107" s="1633">
        <f t="shared" si="40"/>
        <v>-1.601981999411404</v>
      </c>
      <c r="AX107" s="1634"/>
      <c r="AY107" s="1996"/>
      <c r="AZ107" s="1997"/>
      <c r="BA107" s="1997"/>
      <c r="BB107" s="1951"/>
      <c r="BC107" s="1530" t="s">
        <v>1430</v>
      </c>
    </row>
    <row r="108" spans="1:58" s="1530" customFormat="1" ht="19.5" customHeight="1" x14ac:dyDescent="0.3">
      <c r="A108" s="1564" t="s">
        <v>865</v>
      </c>
      <c r="B108" s="1564" t="s">
        <v>988</v>
      </c>
      <c r="C108" s="1565" t="s">
        <v>992</v>
      </c>
      <c r="D108" s="2003" t="s">
        <v>997</v>
      </c>
      <c r="E108" s="2004"/>
      <c r="F108" s="1604">
        <v>7.0000000000000007E-2</v>
      </c>
      <c r="G108" s="1605"/>
      <c r="H108" s="2009">
        <v>0.41099999999999998</v>
      </c>
      <c r="I108" s="1607"/>
      <c r="J108" s="1607"/>
      <c r="K108" s="1608">
        <f t="shared" si="41"/>
        <v>0.48099999999999998</v>
      </c>
      <c r="L108" s="1609">
        <f>IF(IF(ISNUMBER(K108),K108,0)&gt;0,IF(ISNUMBER(F108),F108,0)/K108*100,"")</f>
        <v>14.553014553014554</v>
      </c>
      <c r="M108" s="1610">
        <f t="shared" si="42"/>
        <v>85.446985446985451</v>
      </c>
      <c r="N108" s="1611">
        <f t="shared" si="28"/>
        <v>2</v>
      </c>
      <c r="O108" s="1615"/>
      <c r="P108" s="1613">
        <f>AA108*Z108/1000000000*365</f>
        <v>0.73299999999999998</v>
      </c>
      <c r="Q108" s="1652" t="s">
        <v>42</v>
      </c>
      <c r="R108" s="1615"/>
      <c r="S108" s="1616"/>
      <c r="T108" s="1617"/>
      <c r="U108" s="1618"/>
      <c r="V108" s="1615"/>
      <c r="W108" s="1615"/>
      <c r="X108" s="1615"/>
      <c r="Y108" s="1615"/>
      <c r="Z108" s="1619">
        <v>14783</v>
      </c>
      <c r="AA108" s="1620">
        <v>135.84652493284122</v>
      </c>
      <c r="AB108" s="1621"/>
      <c r="AC108" s="1622"/>
      <c r="AD108" s="1622"/>
      <c r="AE108" s="1622"/>
      <c r="AF108" s="1622"/>
      <c r="AG108" s="1623"/>
      <c r="AH108" s="1624"/>
      <c r="AI108" s="1625">
        <v>16258</v>
      </c>
      <c r="AJ108" s="1625">
        <v>17606</v>
      </c>
      <c r="AK108" s="1625">
        <v>19221</v>
      </c>
      <c r="AL108" s="1626">
        <v>20761</v>
      </c>
      <c r="AM108" s="1627"/>
      <c r="AN108" s="1628"/>
      <c r="AO108" s="1629"/>
      <c r="AP108" s="1630"/>
      <c r="AQ108" s="1631">
        <v>0.73299999999999998</v>
      </c>
      <c r="AR108" s="1629">
        <v>0.80600000000000005</v>
      </c>
      <c r="AS108" s="1629">
        <v>0.89100000000000001</v>
      </c>
      <c r="AT108" s="1629">
        <v>0.95299999999999996</v>
      </c>
      <c r="AU108" s="1629">
        <v>1.03</v>
      </c>
      <c r="AV108" s="1632"/>
      <c r="AW108" s="1633">
        <f t="shared" si="40"/>
        <v>-0.47199999999999998</v>
      </c>
      <c r="AX108" s="1634"/>
      <c r="AY108" s="1996"/>
      <c r="AZ108" s="1997"/>
      <c r="BA108" s="1997"/>
      <c r="BB108" s="1951"/>
      <c r="BC108" s="1530" t="s">
        <v>1432</v>
      </c>
    </row>
    <row r="109" spans="1:58" s="1530" customFormat="1" ht="19.5" customHeight="1" x14ac:dyDescent="0.3">
      <c r="A109" s="1564" t="s">
        <v>865</v>
      </c>
      <c r="B109" s="1564" t="s">
        <v>988</v>
      </c>
      <c r="C109" s="1565" t="s">
        <v>992</v>
      </c>
      <c r="D109" s="2003" t="s">
        <v>995</v>
      </c>
      <c r="E109" s="2004"/>
      <c r="F109" s="1604">
        <v>0.19</v>
      </c>
      <c r="G109" s="1605"/>
      <c r="H109" s="1606" t="s">
        <v>996</v>
      </c>
      <c r="I109" s="1607"/>
      <c r="J109" s="1607"/>
      <c r="K109" s="1608">
        <f t="shared" si="41"/>
        <v>0.19</v>
      </c>
      <c r="L109" s="1609">
        <f>IF(IF(ISNUMBER(K109),K109,0)&gt;0,IF(ISNUMBER(F109),F109,0)/K109*100,"")</f>
        <v>100</v>
      </c>
      <c r="M109" s="1610">
        <f t="shared" si="42"/>
        <v>0</v>
      </c>
      <c r="N109" s="1611">
        <f t="shared" si="28"/>
        <v>2</v>
      </c>
      <c r="O109" s="1615"/>
      <c r="P109" s="1613">
        <f>AA109*Z109/1000000000*365</f>
        <v>0.38199999999999995</v>
      </c>
      <c r="Q109" s="1652" t="s">
        <v>42</v>
      </c>
      <c r="R109" s="1615"/>
      <c r="S109" s="1616"/>
      <c r="T109" s="1617"/>
      <c r="U109" s="1618"/>
      <c r="V109" s="1615"/>
      <c r="W109" s="1615"/>
      <c r="X109" s="1615"/>
      <c r="Y109" s="1615"/>
      <c r="Z109" s="1619">
        <v>7584</v>
      </c>
      <c r="AA109" s="1620">
        <v>137.99780359516791</v>
      </c>
      <c r="AB109" s="1621"/>
      <c r="AC109" s="1622"/>
      <c r="AD109" s="1622"/>
      <c r="AE109" s="1622"/>
      <c r="AF109" s="1622"/>
      <c r="AG109" s="1623"/>
      <c r="AH109" s="1624"/>
      <c r="AI109" s="1625">
        <v>8243</v>
      </c>
      <c r="AJ109" s="1625">
        <v>8849</v>
      </c>
      <c r="AK109" s="1625">
        <v>9400</v>
      </c>
      <c r="AL109" s="1626">
        <v>9985</v>
      </c>
      <c r="AM109" s="1627"/>
      <c r="AN109" s="1628"/>
      <c r="AO109" s="1629"/>
      <c r="AP109" s="1630"/>
      <c r="AQ109" s="1631">
        <v>0.38200000000000001</v>
      </c>
      <c r="AR109" s="1629">
        <v>0.41499999999999998</v>
      </c>
      <c r="AS109" s="1629">
        <v>0.44500000000000001</v>
      </c>
      <c r="AT109" s="1629">
        <v>0.47299999999999998</v>
      </c>
      <c r="AU109" s="1629">
        <v>0.503</v>
      </c>
      <c r="AV109" s="1632"/>
      <c r="AW109" s="1633">
        <f t="shared" si="40"/>
        <v>-0.28299999999999997</v>
      </c>
      <c r="AX109" s="1634"/>
      <c r="AY109" s="1942"/>
      <c r="AZ109" s="1943"/>
      <c r="BA109" s="1943"/>
      <c r="BB109" s="1944"/>
      <c r="BC109" s="1530" t="s">
        <v>1430</v>
      </c>
    </row>
    <row r="110" spans="1:58" s="1530" customFormat="1" ht="19.5" customHeight="1" x14ac:dyDescent="0.25">
      <c r="A110" s="1564" t="s">
        <v>591</v>
      </c>
      <c r="B110" s="1564" t="s">
        <v>611</v>
      </c>
      <c r="C110" s="1565" t="s">
        <v>656</v>
      </c>
      <c r="D110" s="2002" t="s">
        <v>657</v>
      </c>
      <c r="E110" s="2010"/>
      <c r="F110" s="1638" t="s">
        <v>658</v>
      </c>
      <c r="G110" s="1607">
        <v>3.8</v>
      </c>
      <c r="H110" s="1607"/>
      <c r="I110" s="1607"/>
      <c r="J110" s="1607"/>
      <c r="K110" s="1608">
        <f t="shared" si="41"/>
        <v>3.8</v>
      </c>
      <c r="L110" s="1609">
        <f>IF(K110&gt;0,IF(ISNUMBER(F110),F110,0)/K110*100,"")</f>
        <v>0</v>
      </c>
      <c r="M110" s="1610">
        <f>IF(K110&gt;0,(IF(ISNUMBER(G110),G110,0)+IF(ISNUMBER(H110),H110,0))/K110*100,"")</f>
        <v>100</v>
      </c>
      <c r="N110" s="1611">
        <f t="shared" si="28"/>
        <v>5</v>
      </c>
      <c r="O110" s="1615"/>
      <c r="P110" s="2011">
        <f>AA110*Z110/1000000000*365</f>
        <v>1.528035986608699</v>
      </c>
      <c r="Q110" s="1652" t="s">
        <v>42</v>
      </c>
      <c r="R110" s="1615"/>
      <c r="S110" s="1616"/>
      <c r="T110" s="1617"/>
      <c r="U110" s="1618"/>
      <c r="V110" s="1615"/>
      <c r="W110" s="1615"/>
      <c r="X110" s="1615"/>
      <c r="Y110" s="1615"/>
      <c r="Z110" s="1619">
        <v>29244</v>
      </c>
      <c r="AA110" s="1620">
        <v>143.15415002432991</v>
      </c>
      <c r="AB110" s="1621"/>
      <c r="AC110" s="1622"/>
      <c r="AD110" s="1622"/>
      <c r="AE110" s="1622"/>
      <c r="AF110" s="1622"/>
      <c r="AG110" s="1623"/>
      <c r="AH110" s="1624"/>
      <c r="AI110" s="1641">
        <v>29244</v>
      </c>
      <c r="AJ110" s="1641">
        <v>29380</v>
      </c>
      <c r="AK110" s="1641">
        <v>29554</v>
      </c>
      <c r="AL110" s="1642">
        <v>29789</v>
      </c>
      <c r="AM110" s="1643"/>
      <c r="AN110" s="1629"/>
      <c r="AO110" s="1629"/>
      <c r="AP110" s="1630"/>
      <c r="AQ110" s="1631">
        <v>1.528035986608699</v>
      </c>
      <c r="AR110" s="1629">
        <v>1.5812302552712452</v>
      </c>
      <c r="AS110" s="1629">
        <v>1.63893595662578</v>
      </c>
      <c r="AT110" s="1629">
        <v>1.7005988722180767</v>
      </c>
      <c r="AU110" s="1629"/>
      <c r="AV110" s="1632"/>
      <c r="AW110" s="1633">
        <f t="shared" si="40"/>
        <v>2.0994011277819231</v>
      </c>
      <c r="AX110" s="1634"/>
      <c r="AY110" s="1934"/>
      <c r="AZ110" s="1935"/>
      <c r="BA110" s="1935"/>
      <c r="BB110" s="1936"/>
      <c r="BC110" s="1530" t="s">
        <v>1432</v>
      </c>
    </row>
    <row r="111" spans="1:58" s="1530" customFormat="1" ht="19.5" customHeight="1" x14ac:dyDescent="0.25">
      <c r="A111" s="1564" t="s">
        <v>698</v>
      </c>
      <c r="B111" s="1564" t="s">
        <v>811</v>
      </c>
      <c r="C111" s="1682" t="s">
        <v>831</v>
      </c>
      <c r="D111" s="2012" t="s">
        <v>832</v>
      </c>
      <c r="E111" s="2013"/>
      <c r="F111" s="1638">
        <v>1.89</v>
      </c>
      <c r="G111" s="1607"/>
      <c r="H111" s="1607"/>
      <c r="I111" s="1607"/>
      <c r="J111" s="1607"/>
      <c r="K111" s="1608">
        <f t="shared" si="41"/>
        <v>1.89</v>
      </c>
      <c r="L111" s="1609">
        <f>IF(IF(ISNUMBER(K111),K111,0)&gt;0,IF(ISNUMBER(F111),F111,0)/K111*100,"")</f>
        <v>100</v>
      </c>
      <c r="M111" s="1610">
        <f>IF(IF(ISNUMBER(K111),K111,0)&gt;0,(IF(ISNUMBER(G111),G111,0)+IF(ISNUMBER(H111),H111,0))/K111*100,"")</f>
        <v>0</v>
      </c>
      <c r="N111" s="1611">
        <f t="shared" si="28"/>
        <v>5</v>
      </c>
      <c r="O111" s="1615"/>
      <c r="P111" s="1613">
        <f t="shared" ref="P111:P119" si="43">AQ111</f>
        <v>0.104</v>
      </c>
      <c r="Q111" s="1652" t="s">
        <v>42</v>
      </c>
      <c r="R111" s="1615"/>
      <c r="S111" s="1616"/>
      <c r="T111" s="1617"/>
      <c r="U111" s="1618"/>
      <c r="V111" s="1615"/>
      <c r="W111" s="1615"/>
      <c r="X111" s="1615"/>
      <c r="Y111" s="1615"/>
      <c r="Z111" s="1619">
        <v>2024</v>
      </c>
      <c r="AA111" s="1620">
        <f t="shared" ref="AA111:AA119" si="44">AR111/Z111*1000000000/365</f>
        <v>157.01987113541611</v>
      </c>
      <c r="AB111" s="1621"/>
      <c r="AC111" s="1622"/>
      <c r="AD111" s="1622"/>
      <c r="AE111" s="1622"/>
      <c r="AF111" s="1622"/>
      <c r="AG111" s="1623"/>
      <c r="AH111" s="1624"/>
      <c r="AI111" s="1625">
        <v>2037</v>
      </c>
      <c r="AJ111" s="1625">
        <v>2035</v>
      </c>
      <c r="AK111" s="1625">
        <v>2084</v>
      </c>
      <c r="AL111" s="1626"/>
      <c r="AM111" s="1627"/>
      <c r="AN111" s="1628"/>
      <c r="AO111" s="1629"/>
      <c r="AP111" s="1630"/>
      <c r="AQ111" s="1631">
        <v>0.104</v>
      </c>
      <c r="AR111" s="1629">
        <v>0.11600000000000001</v>
      </c>
      <c r="AS111" s="1629">
        <v>0.121</v>
      </c>
      <c r="AT111" s="1629">
        <v>0.124</v>
      </c>
      <c r="AU111" s="1629"/>
      <c r="AV111" s="1632"/>
      <c r="AW111" s="1633">
        <f t="shared" si="40"/>
        <v>1.766</v>
      </c>
      <c r="AX111" s="1634"/>
      <c r="AY111" s="1996"/>
      <c r="AZ111" s="1997"/>
      <c r="BA111" s="1997"/>
      <c r="BB111" s="1951"/>
      <c r="BC111" s="1530" t="s">
        <v>1430</v>
      </c>
    </row>
    <row r="112" spans="1:58" s="1530" customFormat="1" ht="19.5" customHeight="1" x14ac:dyDescent="0.25">
      <c r="A112" s="1564" t="s">
        <v>698</v>
      </c>
      <c r="B112" s="1564" t="s">
        <v>811</v>
      </c>
      <c r="C112" s="1682" t="s">
        <v>831</v>
      </c>
      <c r="D112" s="2012" t="s">
        <v>833</v>
      </c>
      <c r="E112" s="2013"/>
      <c r="F112" s="1638">
        <v>2.8</v>
      </c>
      <c r="G112" s="1607"/>
      <c r="H112" s="1607">
        <v>2.4</v>
      </c>
      <c r="I112" s="1607"/>
      <c r="J112" s="1607"/>
      <c r="K112" s="1608">
        <f>IF(ISNUMBER(F112),F112,0)+IF(ISNUMBER(G112),G112,0)+IF(ISNUMBER(H112),H112,0)+J112</f>
        <v>5.1999999999999993</v>
      </c>
      <c r="L112" s="1609">
        <f>IF(IF(ISNUMBER(K112),K112,0)&gt;0,IF(ISNUMBER(F112),F112,0)/K112*100,"")</f>
        <v>53.846153846153854</v>
      </c>
      <c r="M112" s="1610">
        <f>IF(IF(ISNUMBER(K112),K112,0)&gt;0,(IF(ISNUMBER(G112),G112,0)+IF(ISNUMBER(H112),H112,0))/K112*100,"")</f>
        <v>46.153846153846153</v>
      </c>
      <c r="N112" s="1611">
        <f t="shared" si="28"/>
        <v>5</v>
      </c>
      <c r="O112" s="1615"/>
      <c r="P112" s="1613">
        <f t="shared" si="43"/>
        <v>3.169</v>
      </c>
      <c r="Q112" s="1652" t="s">
        <v>42</v>
      </c>
      <c r="R112" s="1615"/>
      <c r="S112" s="1616"/>
      <c r="T112" s="1617"/>
      <c r="U112" s="1618"/>
      <c r="V112" s="1615"/>
      <c r="W112" s="1615"/>
      <c r="X112" s="1615"/>
      <c r="Y112" s="1615"/>
      <c r="Z112" s="1619">
        <v>61208</v>
      </c>
      <c r="AA112" s="1620">
        <f t="shared" si="44"/>
        <v>158.31935300784392</v>
      </c>
      <c r="AB112" s="1621"/>
      <c r="AC112" s="1622"/>
      <c r="AD112" s="1622"/>
      <c r="AE112" s="1622"/>
      <c r="AF112" s="1622"/>
      <c r="AG112" s="1623"/>
      <c r="AH112" s="1624"/>
      <c r="AI112" s="1625">
        <v>61821</v>
      </c>
      <c r="AJ112" s="1625">
        <v>62247</v>
      </c>
      <c r="AK112" s="1625">
        <v>63863</v>
      </c>
      <c r="AL112" s="1626"/>
      <c r="AM112" s="1627"/>
      <c r="AN112" s="2008"/>
      <c r="AO112" s="1629"/>
      <c r="AP112" s="1671"/>
      <c r="AQ112" s="1631">
        <v>3.169</v>
      </c>
      <c r="AR112" s="1670">
        <v>3.5369999999999999</v>
      </c>
      <c r="AS112" s="1629">
        <v>3.7309999999999999</v>
      </c>
      <c r="AT112" s="1629">
        <v>3.827</v>
      </c>
      <c r="AU112" s="1670"/>
      <c r="AV112" s="1673"/>
      <c r="AW112" s="1674">
        <f t="shared" si="40"/>
        <v>1.3729999999999993</v>
      </c>
      <c r="AX112" s="1675"/>
      <c r="AY112" s="1996"/>
      <c r="AZ112" s="1997"/>
      <c r="BA112" s="1997"/>
      <c r="BB112" s="1951"/>
      <c r="BC112" s="1530" t="s">
        <v>1430</v>
      </c>
    </row>
    <row r="113" spans="1:227" s="1530" customFormat="1" ht="19.5" customHeight="1" x14ac:dyDescent="0.25">
      <c r="A113" s="1564" t="s">
        <v>698</v>
      </c>
      <c r="B113" s="1564" t="s">
        <v>787</v>
      </c>
      <c r="C113" s="2014" t="s">
        <v>806</v>
      </c>
      <c r="D113" s="2002" t="s">
        <v>809</v>
      </c>
      <c r="E113" s="1603" t="s">
        <v>1450</v>
      </c>
      <c r="F113" s="1638"/>
      <c r="G113" s="1607"/>
      <c r="H113" s="1607"/>
      <c r="I113" s="1607"/>
      <c r="J113" s="1607"/>
      <c r="K113" s="1608" t="s">
        <v>750</v>
      </c>
      <c r="L113" s="1609">
        <v>100</v>
      </c>
      <c r="M113" s="1610">
        <v>0</v>
      </c>
      <c r="N113" s="1611">
        <f t="shared" si="28"/>
        <v>1</v>
      </c>
      <c r="O113" s="1615"/>
      <c r="P113" s="1613">
        <f t="shared" si="43"/>
        <v>0.79394728530000003</v>
      </c>
      <c r="Q113" s="1652" t="s">
        <v>42</v>
      </c>
      <c r="R113" s="1615"/>
      <c r="S113" s="1616"/>
      <c r="T113" s="1617"/>
      <c r="U113" s="1618"/>
      <c r="V113" s="1615"/>
      <c r="W113" s="1615"/>
      <c r="X113" s="1615"/>
      <c r="Y113" s="1615"/>
      <c r="Z113" s="1619">
        <v>13939</v>
      </c>
      <c r="AA113" s="1620">
        <f t="shared" si="44"/>
        <v>173.97577553076172</v>
      </c>
      <c r="AB113" s="1621"/>
      <c r="AC113" s="1622"/>
      <c r="AD113" s="1622"/>
      <c r="AE113" s="1622"/>
      <c r="AF113" s="1622"/>
      <c r="AG113" s="1623"/>
      <c r="AH113" s="1624"/>
      <c r="AI113" s="1625"/>
      <c r="AJ113" s="1625"/>
      <c r="AK113" s="1625"/>
      <c r="AL113" s="1626"/>
      <c r="AM113" s="1627"/>
      <c r="AN113" s="1628"/>
      <c r="AO113" s="1629"/>
      <c r="AP113" s="1630"/>
      <c r="AQ113" s="1631">
        <v>0.79394728530000003</v>
      </c>
      <c r="AR113" s="1629">
        <v>0.88514264232000006</v>
      </c>
      <c r="AS113" s="1629">
        <v>0.95993558610000018</v>
      </c>
      <c r="AT113" s="1629">
        <v>1.0357334641200002</v>
      </c>
      <c r="AU113" s="1629"/>
      <c r="AV113" s="1632"/>
      <c r="AW113" s="1633"/>
      <c r="AX113" s="1634"/>
      <c r="AY113" s="2015"/>
      <c r="AZ113" s="2016"/>
      <c r="BA113" s="2016"/>
      <c r="BB113" s="1958"/>
      <c r="BC113" s="1602" t="s">
        <v>1430</v>
      </c>
    </row>
    <row r="114" spans="1:227" s="1530" customFormat="1" ht="19.5" customHeight="1" x14ac:dyDescent="0.25">
      <c r="A114" s="1564" t="s">
        <v>698</v>
      </c>
      <c r="B114" s="1564" t="s">
        <v>787</v>
      </c>
      <c r="C114" s="2014" t="s">
        <v>806</v>
      </c>
      <c r="D114" s="2002" t="s">
        <v>810</v>
      </c>
      <c r="E114" s="1603" t="s">
        <v>1445</v>
      </c>
      <c r="F114" s="1638"/>
      <c r="G114" s="1607"/>
      <c r="H114" s="1607"/>
      <c r="I114" s="1607"/>
      <c r="J114" s="1607"/>
      <c r="K114" s="1608" t="s">
        <v>750</v>
      </c>
      <c r="L114" s="1609" t="str">
        <f>IF(IF(ISNUMBER(K114),K114,0)&gt;0,IF(ISNUMBER(F114),F114,0)/K114*100,"")</f>
        <v/>
      </c>
      <c r="M114" s="1610" t="str">
        <f>IF(IF(ISNUMBER(K114),K114,0)&gt;0,(IF(ISNUMBER(G114),G114,0)+IF(ISNUMBER(H114),H114,0))/K114*100,"")</f>
        <v/>
      </c>
      <c r="N114" s="1611">
        <f t="shared" si="28"/>
        <v>1</v>
      </c>
      <c r="O114" s="1615"/>
      <c r="P114" s="1613">
        <f t="shared" si="43"/>
        <v>0.25430668140345547</v>
      </c>
      <c r="Q114" s="1652" t="s">
        <v>42</v>
      </c>
      <c r="R114" s="1615"/>
      <c r="S114" s="1616"/>
      <c r="T114" s="1617"/>
      <c r="U114" s="1618"/>
      <c r="V114" s="1615"/>
      <c r="W114" s="1615"/>
      <c r="X114" s="1615"/>
      <c r="Y114" s="1615"/>
      <c r="Z114" s="1619">
        <v>4638</v>
      </c>
      <c r="AA114" s="1620">
        <f t="shared" si="44"/>
        <v>167.80684400589018</v>
      </c>
      <c r="AB114" s="1621"/>
      <c r="AC114" s="1622"/>
      <c r="AD114" s="1622"/>
      <c r="AE114" s="1622"/>
      <c r="AF114" s="1622"/>
      <c r="AG114" s="1623"/>
      <c r="AH114" s="1624"/>
      <c r="AI114" s="1625"/>
      <c r="AJ114" s="1625"/>
      <c r="AK114" s="1625"/>
      <c r="AL114" s="1626"/>
      <c r="AM114" s="1627"/>
      <c r="AN114" s="1628"/>
      <c r="AO114" s="1629"/>
      <c r="AP114" s="1630"/>
      <c r="AQ114" s="1631">
        <v>0.25430668140345547</v>
      </c>
      <c r="AR114" s="1629">
        <v>0.2840751720122513</v>
      </c>
      <c r="AS114" s="1629">
        <v>0.3084741952680628</v>
      </c>
      <c r="AT114" s="1629">
        <v>0.33338917472795809</v>
      </c>
      <c r="AU114" s="1629"/>
      <c r="AV114" s="1632"/>
      <c r="AW114" s="1633"/>
      <c r="AX114" s="1634"/>
      <c r="AY114" s="1925"/>
      <c r="AZ114" s="1926"/>
      <c r="BA114" s="1926"/>
      <c r="BB114" s="1926"/>
      <c r="BC114" s="1602" t="s">
        <v>1431</v>
      </c>
    </row>
    <row r="115" spans="1:227" s="1530" customFormat="1" ht="19.5" customHeight="1" x14ac:dyDescent="0.25">
      <c r="A115" s="1564" t="s">
        <v>698</v>
      </c>
      <c r="B115" s="1564" t="s">
        <v>787</v>
      </c>
      <c r="C115" s="2014" t="s">
        <v>806</v>
      </c>
      <c r="D115" s="2002" t="s">
        <v>807</v>
      </c>
      <c r="E115" s="1603" t="s">
        <v>1923</v>
      </c>
      <c r="F115" s="1638"/>
      <c r="G115" s="1607"/>
      <c r="H115" s="1607"/>
      <c r="I115" s="1607"/>
      <c r="J115" s="1607"/>
      <c r="K115" s="1608" t="s">
        <v>750</v>
      </c>
      <c r="L115" s="1609" t="str">
        <f>IF(IF(ISNUMBER(K115),K115,0)&gt;0,IF(ISNUMBER(F115),F115,0)/K115*100,"")</f>
        <v/>
      </c>
      <c r="M115" s="1610" t="str">
        <f>IF(IF(ISNUMBER(K115),K115,0)&gt;0,(IF(ISNUMBER(G115),G115,0)+IF(ISNUMBER(H115),H115,0))/K115*100,"")</f>
        <v/>
      </c>
      <c r="N115" s="1611">
        <f t="shared" si="28"/>
        <v>1</v>
      </c>
      <c r="O115" s="1615"/>
      <c r="P115" s="1613">
        <f t="shared" si="43"/>
        <v>3.4471279389582148</v>
      </c>
      <c r="Q115" s="1652" t="s">
        <v>42</v>
      </c>
      <c r="R115" s="1615"/>
      <c r="S115" s="1616"/>
      <c r="T115" s="1617"/>
      <c r="U115" s="1618"/>
      <c r="V115" s="1615"/>
      <c r="W115" s="1615"/>
      <c r="X115" s="1615"/>
      <c r="Y115" s="1615"/>
      <c r="Z115" s="1619">
        <v>58086</v>
      </c>
      <c r="AA115" s="1620">
        <f t="shared" si="44"/>
        <v>180.95827903266704</v>
      </c>
      <c r="AB115" s="1621"/>
      <c r="AC115" s="1622"/>
      <c r="AD115" s="1622"/>
      <c r="AE115" s="1622"/>
      <c r="AF115" s="1622"/>
      <c r="AG115" s="1623"/>
      <c r="AH115" s="1624"/>
      <c r="AI115" s="1625"/>
      <c r="AJ115" s="1625"/>
      <c r="AK115" s="1625"/>
      <c r="AL115" s="1626"/>
      <c r="AM115" s="1627"/>
      <c r="AN115" s="1628"/>
      <c r="AO115" s="1629"/>
      <c r="AP115" s="1630"/>
      <c r="AQ115" s="1631">
        <v>3.4471279389582148</v>
      </c>
      <c r="AR115" s="1629">
        <v>3.8365670475003966</v>
      </c>
      <c r="AS115" s="1629">
        <v>4.1545340640618518</v>
      </c>
      <c r="AT115" s="1629">
        <v>4.4765162926697508</v>
      </c>
      <c r="AU115" s="1629"/>
      <c r="AV115" s="1632"/>
      <c r="AW115" s="1633"/>
      <c r="AX115" s="1634"/>
      <c r="AY115" s="1920"/>
      <c r="AZ115" s="1646"/>
      <c r="BA115" s="1646"/>
      <c r="BB115" s="1646"/>
      <c r="BC115" s="1602" t="s">
        <v>1431</v>
      </c>
    </row>
    <row r="116" spans="1:227" s="1530" customFormat="1" ht="19.5" customHeight="1" x14ac:dyDescent="0.25">
      <c r="A116" s="1564" t="s">
        <v>698</v>
      </c>
      <c r="B116" s="1564" t="s">
        <v>787</v>
      </c>
      <c r="C116" s="2014" t="s">
        <v>806</v>
      </c>
      <c r="D116" s="2002" t="s">
        <v>808</v>
      </c>
      <c r="E116" s="2017" t="s">
        <v>1436</v>
      </c>
      <c r="F116" s="1638"/>
      <c r="G116" s="1607"/>
      <c r="H116" s="1607"/>
      <c r="I116" s="1607"/>
      <c r="J116" s="1607"/>
      <c r="K116" s="1608" t="s">
        <v>750</v>
      </c>
      <c r="L116" s="1609">
        <v>100</v>
      </c>
      <c r="M116" s="1610" t="str">
        <f>IF(IF(ISNUMBER(K116),K116,0)&gt;0,(IF(ISNUMBER(G116),G116,0)+IF(ISNUMBER(H116),H116,0))/K116*100,"")</f>
        <v/>
      </c>
      <c r="N116" s="1611">
        <f t="shared" si="28"/>
        <v>1</v>
      </c>
      <c r="O116" s="1615"/>
      <c r="P116" s="1613">
        <f t="shared" si="43"/>
        <v>3.7969818839224105</v>
      </c>
      <c r="Q116" s="1652" t="s">
        <v>42</v>
      </c>
      <c r="R116" s="1615"/>
      <c r="S116" s="1616"/>
      <c r="T116" s="1617"/>
      <c r="U116" s="1618"/>
      <c r="V116" s="1615"/>
      <c r="W116" s="1615"/>
      <c r="X116" s="1615"/>
      <c r="Y116" s="1615"/>
      <c r="Z116" s="1619">
        <v>39386</v>
      </c>
      <c r="AA116" s="1620">
        <f t="shared" si="44"/>
        <v>302.48479439591512</v>
      </c>
      <c r="AB116" s="1621"/>
      <c r="AC116" s="1622"/>
      <c r="AD116" s="1622"/>
      <c r="AE116" s="1622"/>
      <c r="AF116" s="1622"/>
      <c r="AG116" s="1623"/>
      <c r="AH116" s="1624"/>
      <c r="AI116" s="1625"/>
      <c r="AJ116" s="1625"/>
      <c r="AK116" s="1625"/>
      <c r="AL116" s="1626"/>
      <c r="AM116" s="1627"/>
      <c r="AN116" s="1628"/>
      <c r="AO116" s="1629"/>
      <c r="AP116" s="1630"/>
      <c r="AQ116" s="1631">
        <v>3.7969818839224105</v>
      </c>
      <c r="AR116" s="1629">
        <v>4.3484881309082919</v>
      </c>
      <c r="AS116" s="1629">
        <v>4.7400514181940903</v>
      </c>
      <c r="AT116" s="1629">
        <v>5.0921749427345571</v>
      </c>
      <c r="AU116" s="1629"/>
      <c r="AV116" s="1632"/>
      <c r="AW116" s="1633"/>
      <c r="AX116" s="1634"/>
      <c r="AY116" s="1934"/>
      <c r="AZ116" s="1935"/>
      <c r="BA116" s="1935"/>
      <c r="BB116" s="1936"/>
      <c r="BC116" s="1530" t="s">
        <v>1430</v>
      </c>
    </row>
    <row r="117" spans="1:227" s="1530" customFormat="1" ht="19.5" customHeight="1" x14ac:dyDescent="0.25">
      <c r="A117" s="1564" t="s">
        <v>591</v>
      </c>
      <c r="B117" s="1564" t="s">
        <v>671</v>
      </c>
      <c r="C117" s="2018" t="s">
        <v>694</v>
      </c>
      <c r="D117" s="2019" t="s">
        <v>695</v>
      </c>
      <c r="E117" s="2020"/>
      <c r="F117" s="1638">
        <v>2.6190000000000002</v>
      </c>
      <c r="G117" s="1607"/>
      <c r="H117" s="1607"/>
      <c r="I117" s="1607"/>
      <c r="J117" s="1607"/>
      <c r="K117" s="1608">
        <f>IF(ISNUMBER(F117),F117,0)+IF(ISNUMBER(G117),G117,0)+IF(ISNUMBER(H117),H117,0)</f>
        <v>2.6190000000000002</v>
      </c>
      <c r="L117" s="1609">
        <f t="shared" ref="L117:L126" si="45">IF(K117&gt;0,IF(ISNUMBER(F117),F117,0)/K117*100,"")</f>
        <v>100</v>
      </c>
      <c r="M117" s="1610">
        <f t="shared" ref="M117:M126" si="46">IF(K117&gt;0,(IF(ISNUMBER(G117),G117,0)+IF(ISNUMBER(H117),H117,0))/K117*100,"")</f>
        <v>0</v>
      </c>
      <c r="N117" s="1611">
        <f t="shared" si="28"/>
        <v>5</v>
      </c>
      <c r="O117" s="1615"/>
      <c r="P117" s="1613">
        <f t="shared" si="43"/>
        <v>1.1930000000000001</v>
      </c>
      <c r="Q117" s="1652" t="s">
        <v>42</v>
      </c>
      <c r="R117" s="1615"/>
      <c r="S117" s="1616"/>
      <c r="T117" s="1617"/>
      <c r="U117" s="1618"/>
      <c r="V117" s="1615"/>
      <c r="W117" s="1615"/>
      <c r="X117" s="1615"/>
      <c r="Y117" s="1615"/>
      <c r="Z117" s="1619">
        <v>54495</v>
      </c>
      <c r="AA117" s="1620">
        <f t="shared" si="44"/>
        <v>75.110573170593767</v>
      </c>
      <c r="AB117" s="1621"/>
      <c r="AC117" s="1622"/>
      <c r="AD117" s="1622"/>
      <c r="AE117" s="1622"/>
      <c r="AF117" s="1622"/>
      <c r="AG117" s="1623"/>
      <c r="AH117" s="1624"/>
      <c r="AI117" s="1625">
        <v>58416</v>
      </c>
      <c r="AJ117" s="1625">
        <v>59752</v>
      </c>
      <c r="AK117" s="1625">
        <v>59991</v>
      </c>
      <c r="AL117" s="1626">
        <v>60230</v>
      </c>
      <c r="AM117" s="1627"/>
      <c r="AN117" s="1628"/>
      <c r="AO117" s="1629"/>
      <c r="AP117" s="1630"/>
      <c r="AQ117" s="1631">
        <v>1.1930000000000001</v>
      </c>
      <c r="AR117" s="1629">
        <v>1.494</v>
      </c>
      <c r="AS117" s="1629">
        <v>1.7310000000000001</v>
      </c>
      <c r="AT117" s="1629">
        <v>1.7450000000000001</v>
      </c>
      <c r="AU117" s="1629">
        <v>1.7589999999999999</v>
      </c>
      <c r="AV117" s="1632"/>
      <c r="AW117" s="1633">
        <f>K117-AT117</f>
        <v>0.87400000000000011</v>
      </c>
      <c r="AX117" s="1634"/>
      <c r="AY117" s="1996"/>
      <c r="AZ117" s="1997"/>
      <c r="BA117" s="1997"/>
      <c r="BB117" s="1951"/>
      <c r="BC117" s="1530" t="s">
        <v>1430</v>
      </c>
    </row>
    <row r="118" spans="1:227" s="1530" customFormat="1" ht="19.5" customHeight="1" x14ac:dyDescent="0.25">
      <c r="A118" s="1564" t="s">
        <v>591</v>
      </c>
      <c r="B118" s="1564" t="s">
        <v>671</v>
      </c>
      <c r="C118" s="2018" t="s">
        <v>694</v>
      </c>
      <c r="D118" s="2021" t="s">
        <v>696</v>
      </c>
      <c r="E118" s="2010"/>
      <c r="F118" s="1638">
        <v>0.16</v>
      </c>
      <c r="G118" s="1607"/>
      <c r="H118" s="1607"/>
      <c r="I118" s="1607"/>
      <c r="J118" s="1607"/>
      <c r="K118" s="1608">
        <f>IF(ISNUMBER(F118),F118,0)+IF(ISNUMBER(G118),G118,0)+IF(ISNUMBER(H118),H118,0)</f>
        <v>0.16</v>
      </c>
      <c r="L118" s="1609">
        <f t="shared" si="45"/>
        <v>100</v>
      </c>
      <c r="M118" s="1610">
        <f t="shared" si="46"/>
        <v>0</v>
      </c>
      <c r="N118" s="1611">
        <f t="shared" si="28"/>
        <v>5</v>
      </c>
      <c r="O118" s="1615"/>
      <c r="P118" s="1613">
        <f t="shared" si="43"/>
        <v>0.115</v>
      </c>
      <c r="Q118" s="1652" t="s">
        <v>42</v>
      </c>
      <c r="R118" s="1615"/>
      <c r="S118" s="1616"/>
      <c r="T118" s="1617"/>
      <c r="U118" s="1618"/>
      <c r="V118" s="1615"/>
      <c r="W118" s="1615"/>
      <c r="X118" s="1615"/>
      <c r="Y118" s="1615"/>
      <c r="Z118" s="1619">
        <v>2580</v>
      </c>
      <c r="AA118" s="1620">
        <f t="shared" si="44"/>
        <v>152.91494106403312</v>
      </c>
      <c r="AB118" s="1621"/>
      <c r="AC118" s="1622"/>
      <c r="AD118" s="1622"/>
      <c r="AE118" s="1622"/>
      <c r="AF118" s="1622"/>
      <c r="AG118" s="1623"/>
      <c r="AH118" s="1624"/>
      <c r="AI118" s="1625">
        <v>2888</v>
      </c>
      <c r="AJ118" s="1625">
        <v>2983</v>
      </c>
      <c r="AK118" s="1625">
        <v>2997</v>
      </c>
      <c r="AL118" s="1626"/>
      <c r="AM118" s="1627"/>
      <c r="AN118" s="1628"/>
      <c r="AO118" s="1629"/>
      <c r="AP118" s="1630"/>
      <c r="AQ118" s="1631">
        <v>0.115</v>
      </c>
      <c r="AR118" s="1629">
        <v>0.14399999999999999</v>
      </c>
      <c r="AS118" s="1629">
        <v>0.157</v>
      </c>
      <c r="AT118" s="1629">
        <v>0.158</v>
      </c>
      <c r="AU118" s="1629"/>
      <c r="AV118" s="1632"/>
      <c r="AW118" s="1633">
        <f>K118-AT118</f>
        <v>2.0000000000000018E-3</v>
      </c>
      <c r="AX118" s="1634"/>
      <c r="AY118" s="1996"/>
      <c r="AZ118" s="1997"/>
      <c r="BA118" s="1997"/>
      <c r="BB118" s="1951"/>
      <c r="BC118" s="1530" t="s">
        <v>1430</v>
      </c>
    </row>
    <row r="119" spans="1:227" s="1530" customFormat="1" ht="19.5" customHeight="1" x14ac:dyDescent="0.25">
      <c r="A119" s="1564" t="s">
        <v>591</v>
      </c>
      <c r="B119" s="1564" t="s">
        <v>671</v>
      </c>
      <c r="C119" s="2018" t="s">
        <v>694</v>
      </c>
      <c r="D119" s="2021" t="s">
        <v>697</v>
      </c>
      <c r="E119" s="2010"/>
      <c r="F119" s="1638">
        <v>9</v>
      </c>
      <c r="G119" s="1607"/>
      <c r="H119" s="1607"/>
      <c r="I119" s="1607"/>
      <c r="J119" s="1607"/>
      <c r="K119" s="1608">
        <f>IF(ISNUMBER(F119),F119,0)+IF(ISNUMBER(G119),G119,0)+IF(ISNUMBER(H119),H119,0)</f>
        <v>9</v>
      </c>
      <c r="L119" s="1609">
        <f t="shared" si="45"/>
        <v>100</v>
      </c>
      <c r="M119" s="1610">
        <f t="shared" si="46"/>
        <v>0</v>
      </c>
      <c r="N119" s="1611">
        <f t="shared" si="28"/>
        <v>2</v>
      </c>
      <c r="O119" s="1615"/>
      <c r="P119" s="1613">
        <f t="shared" si="43"/>
        <v>9.4390000000000001</v>
      </c>
      <c r="Q119" s="1652" t="s">
        <v>42</v>
      </c>
      <c r="R119" s="1615"/>
      <c r="S119" s="1616"/>
      <c r="T119" s="1617"/>
      <c r="U119" s="1618"/>
      <c r="V119" s="1615"/>
      <c r="W119" s="1615"/>
      <c r="X119" s="1615"/>
      <c r="Y119" s="1615"/>
      <c r="Z119" s="1619">
        <v>212643</v>
      </c>
      <c r="AA119" s="1620">
        <f t="shared" si="44"/>
        <v>136.40458163238287</v>
      </c>
      <c r="AB119" s="1621"/>
      <c r="AC119" s="1622"/>
      <c r="AD119" s="1622"/>
      <c r="AE119" s="1622"/>
      <c r="AF119" s="1622"/>
      <c r="AG119" s="1623"/>
      <c r="AH119" s="1624"/>
      <c r="AI119" s="1625">
        <v>212467</v>
      </c>
      <c r="AJ119" s="1625">
        <v>212512</v>
      </c>
      <c r="AK119" s="1625">
        <v>212530</v>
      </c>
      <c r="AL119" s="1626"/>
      <c r="AM119" s="1627"/>
      <c r="AN119" s="1628"/>
      <c r="AO119" s="1629"/>
      <c r="AP119" s="1630"/>
      <c r="AQ119" s="1631">
        <v>9.4390000000000001</v>
      </c>
      <c r="AR119" s="1629">
        <v>10.587</v>
      </c>
      <c r="AS119" s="1629">
        <v>11.167</v>
      </c>
      <c r="AT119" s="1629">
        <v>11.167999999999999</v>
      </c>
      <c r="AU119" s="1629"/>
      <c r="AV119" s="1632"/>
      <c r="AW119" s="1633">
        <f>K119-AT119</f>
        <v>-2.1679999999999993</v>
      </c>
      <c r="AX119" s="1634"/>
      <c r="AY119" s="1942"/>
      <c r="AZ119" s="1943"/>
      <c r="BA119" s="1943"/>
      <c r="BB119" s="1944"/>
      <c r="BC119" s="1530" t="s">
        <v>1430</v>
      </c>
    </row>
    <row r="120" spans="1:227" s="1530" customFormat="1" ht="19.5" customHeight="1" x14ac:dyDescent="0.25">
      <c r="A120" s="1564" t="s">
        <v>38</v>
      </c>
      <c r="B120" s="1564" t="s">
        <v>39</v>
      </c>
      <c r="C120" s="2022" t="s">
        <v>52</v>
      </c>
      <c r="D120" s="1778" t="s">
        <v>57</v>
      </c>
      <c r="E120" s="1779"/>
      <c r="F120" s="1751"/>
      <c r="G120" s="1752"/>
      <c r="H120" s="1752">
        <v>5.0000000000000001E-3</v>
      </c>
      <c r="I120" s="1752"/>
      <c r="J120" s="1752"/>
      <c r="K120" s="1831">
        <v>5.0000000000000001E-3</v>
      </c>
      <c r="L120" s="1754">
        <f t="shared" si="45"/>
        <v>0</v>
      </c>
      <c r="M120" s="1755">
        <f t="shared" si="46"/>
        <v>100</v>
      </c>
      <c r="N120" s="1611">
        <f t="shared" si="28"/>
        <v>3</v>
      </c>
      <c r="O120" s="1832"/>
      <c r="P120" s="1752">
        <v>5.0000000000000001E-3</v>
      </c>
      <c r="Q120" s="1756"/>
      <c r="R120" s="1756" t="s">
        <v>42</v>
      </c>
      <c r="S120" s="1833">
        <f>+T120/P120</f>
        <v>0.4</v>
      </c>
      <c r="T120" s="1834">
        <v>2E-3</v>
      </c>
      <c r="U120" s="1756">
        <v>95.14</v>
      </c>
      <c r="V120" s="1756"/>
      <c r="W120" s="1756"/>
      <c r="X120" s="1756"/>
      <c r="Y120" s="1756"/>
      <c r="Z120" s="1760">
        <v>25</v>
      </c>
      <c r="AA120" s="1835">
        <f>P120/Z120*1000000/365*1000</f>
        <v>547.94520547945206</v>
      </c>
      <c r="AB120" s="1871"/>
      <c r="AC120" s="1763"/>
      <c r="AD120" s="1764"/>
      <c r="AE120" s="1763"/>
      <c r="AF120" s="1763"/>
      <c r="AG120" s="1765"/>
      <c r="AH120" s="1841">
        <f>K120</f>
        <v>5.0000000000000001E-3</v>
      </c>
      <c r="AI120" s="1842"/>
      <c r="AJ120" s="1842"/>
      <c r="AK120" s="1842"/>
      <c r="AL120" s="1843"/>
      <c r="AM120" s="1844">
        <v>5.0000000000000001E-3</v>
      </c>
      <c r="AN120" s="1770">
        <v>5.0000000000000001E-3</v>
      </c>
      <c r="AO120" s="1770">
        <v>6.0000000000000001E-3</v>
      </c>
      <c r="AP120" s="1771">
        <v>6.0000000000000001E-3</v>
      </c>
      <c r="AQ120" s="1772">
        <f>AM120</f>
        <v>5.0000000000000001E-3</v>
      </c>
      <c r="AR120" s="1770">
        <v>5.0000000000000001E-3</v>
      </c>
      <c r="AS120" s="1770">
        <f>AVERAGE(AR120,AT120)</f>
        <v>5.4999999999999997E-3</v>
      </c>
      <c r="AT120" s="1770">
        <v>6.0000000000000001E-3</v>
      </c>
      <c r="AU120" s="1770"/>
      <c r="AV120" s="1770">
        <v>7.0000000000000001E-3</v>
      </c>
      <c r="AW120" s="1771"/>
      <c r="AX120" s="1845">
        <v>-2E-3</v>
      </c>
      <c r="AY120" s="1990"/>
      <c r="AZ120" s="2023"/>
      <c r="BA120" s="1991"/>
      <c r="BB120" s="1992"/>
      <c r="BC120" s="1530" t="s">
        <v>1432</v>
      </c>
      <c r="BE120" s="1963"/>
      <c r="BF120" s="2024"/>
      <c r="BG120" s="2024"/>
      <c r="BH120" s="2024"/>
      <c r="BI120" s="2025"/>
      <c r="BJ120" s="2026"/>
    </row>
    <row r="121" spans="1:227" s="1530" customFormat="1" ht="19.5" customHeight="1" x14ac:dyDescent="0.25">
      <c r="A121" s="1564" t="s">
        <v>38</v>
      </c>
      <c r="B121" s="1564" t="s">
        <v>39</v>
      </c>
      <c r="C121" s="2022" t="s">
        <v>52</v>
      </c>
      <c r="D121" s="1778" t="s">
        <v>56</v>
      </c>
      <c r="E121" s="1779"/>
      <c r="F121" s="1751"/>
      <c r="G121" s="1752">
        <v>0.13500000000000001</v>
      </c>
      <c r="H121" s="1752"/>
      <c r="I121" s="1752"/>
      <c r="J121" s="1752"/>
      <c r="K121" s="1831">
        <f>SUM(F121:J121)</f>
        <v>0.13500000000000001</v>
      </c>
      <c r="L121" s="1754">
        <f t="shared" si="45"/>
        <v>0</v>
      </c>
      <c r="M121" s="1755">
        <f t="shared" si="46"/>
        <v>100</v>
      </c>
      <c r="N121" s="1611">
        <f t="shared" si="28"/>
        <v>2</v>
      </c>
      <c r="O121" s="1832"/>
      <c r="P121" s="1752">
        <f>[1]JH_2015!L16/1000000</f>
        <v>0.22441800000000001</v>
      </c>
      <c r="Q121" s="1756"/>
      <c r="R121" s="1756" t="s">
        <v>42</v>
      </c>
      <c r="S121" s="1833">
        <f>+T121/P121</f>
        <v>0.27160031726510347</v>
      </c>
      <c r="T121" s="1834">
        <f>[1]JH_2015!V16/1000000</f>
        <v>6.0951999999999999E-2</v>
      </c>
      <c r="U121" s="1756">
        <v>96.3</v>
      </c>
      <c r="V121" s="1756">
        <v>76.599999999999994</v>
      </c>
      <c r="W121" s="1756"/>
      <c r="X121" s="1756"/>
      <c r="Y121" s="1756"/>
      <c r="Z121" s="1760">
        <v>3441</v>
      </c>
      <c r="AA121" s="1835">
        <f>P121/Z121*1000000/365*1000</f>
        <v>178.68173078071445</v>
      </c>
      <c r="AB121" s="1871"/>
      <c r="AC121" s="1763"/>
      <c r="AD121" s="1764"/>
      <c r="AE121" s="1763"/>
      <c r="AF121" s="1763"/>
      <c r="AG121" s="1765"/>
      <c r="AH121" s="1841">
        <f>K121</f>
        <v>0.13500000000000001</v>
      </c>
      <c r="AI121" s="1842"/>
      <c r="AJ121" s="1842"/>
      <c r="AK121" s="1842"/>
      <c r="AL121" s="1843"/>
      <c r="AM121" s="1844">
        <v>0.22</v>
      </c>
      <c r="AN121" s="1780">
        <v>0.24099999999999999</v>
      </c>
      <c r="AO121" s="1770">
        <f>AVERAGE(AN121,AP121)</f>
        <v>0.28249999999999997</v>
      </c>
      <c r="AP121" s="1781">
        <v>0.32400000000000001</v>
      </c>
      <c r="AQ121" s="1772">
        <f>AM121</f>
        <v>0.22</v>
      </c>
      <c r="AR121" s="1780">
        <v>0.248</v>
      </c>
      <c r="AS121" s="1770">
        <f>AVERAGE(AR121,AT121)</f>
        <v>0.27500000000000002</v>
      </c>
      <c r="AT121" s="1770">
        <v>0.30199999999999999</v>
      </c>
      <c r="AU121" s="1780"/>
      <c r="AV121" s="1780">
        <v>0.36799999999999999</v>
      </c>
      <c r="AW121" s="1781"/>
      <c r="AX121" s="1895">
        <v>-0.14799999999999999</v>
      </c>
      <c r="AY121" s="1959"/>
      <c r="AZ121" s="1893"/>
      <c r="BA121" s="1894"/>
      <c r="BB121" s="1894"/>
      <c r="BC121" s="1530" t="s">
        <v>1432</v>
      </c>
      <c r="BE121" s="1963"/>
      <c r="BF121" s="2024"/>
      <c r="BG121" s="2024"/>
      <c r="BH121" s="2024"/>
      <c r="BI121" s="2025"/>
      <c r="BJ121" s="2026"/>
    </row>
    <row r="122" spans="1:227" s="1530" customFormat="1" ht="19.5" customHeight="1" x14ac:dyDescent="0.25">
      <c r="A122" s="1564" t="s">
        <v>38</v>
      </c>
      <c r="B122" s="1564" t="s">
        <v>39</v>
      </c>
      <c r="C122" s="2022" t="s">
        <v>52</v>
      </c>
      <c r="D122" s="1778" t="s">
        <v>55</v>
      </c>
      <c r="E122" s="1779"/>
      <c r="F122" s="1638"/>
      <c r="G122" s="1607">
        <v>3.9E-2</v>
      </c>
      <c r="H122" s="1607"/>
      <c r="I122" s="1607"/>
      <c r="J122" s="1607"/>
      <c r="K122" s="1831">
        <f>SUM(F122:J122)</f>
        <v>3.9E-2</v>
      </c>
      <c r="L122" s="1754">
        <f t="shared" si="45"/>
        <v>0</v>
      </c>
      <c r="M122" s="1755">
        <f t="shared" si="46"/>
        <v>100</v>
      </c>
      <c r="N122" s="1611">
        <f t="shared" si="28"/>
        <v>2</v>
      </c>
      <c r="O122" s="1832"/>
      <c r="P122" s="1752">
        <f>[1]JH_2015!L15/1000000</f>
        <v>4.2301999999999999E-2</v>
      </c>
      <c r="Q122" s="1756"/>
      <c r="R122" s="1756" t="s">
        <v>42</v>
      </c>
      <c r="S122" s="1833">
        <f>+T122/P122</f>
        <v>-0.4505933525601627</v>
      </c>
      <c r="T122" s="1834">
        <f>[1]JH_2015!V15/1000000</f>
        <v>-1.9061000000000002E-2</v>
      </c>
      <c r="U122" s="1756">
        <v>98.55</v>
      </c>
      <c r="V122" s="1756">
        <v>69.900000000000006</v>
      </c>
      <c r="W122" s="1756"/>
      <c r="X122" s="1756"/>
      <c r="Y122" s="1756"/>
      <c r="Z122" s="1760">
        <v>743</v>
      </c>
      <c r="AA122" s="1835">
        <f>P122/Z122*1000000/365*1000</f>
        <v>155.98370176441307</v>
      </c>
      <c r="AB122" s="1871"/>
      <c r="AC122" s="1763"/>
      <c r="AD122" s="1764"/>
      <c r="AE122" s="1763"/>
      <c r="AF122" s="1763"/>
      <c r="AG122" s="1765"/>
      <c r="AH122" s="1841">
        <f>K122</f>
        <v>3.9E-2</v>
      </c>
      <c r="AI122" s="1842"/>
      <c r="AJ122" s="1842"/>
      <c r="AK122" s="1842"/>
      <c r="AL122" s="1843"/>
      <c r="AM122" s="1844">
        <f>P122</f>
        <v>4.2301999999999999E-2</v>
      </c>
      <c r="AN122" s="1770">
        <v>4.1000000000000002E-2</v>
      </c>
      <c r="AO122" s="1770">
        <f>AVERAGE(AN122,AP122)</f>
        <v>4.5999999999999999E-2</v>
      </c>
      <c r="AP122" s="1771">
        <v>5.0999999999999997E-2</v>
      </c>
      <c r="AQ122" s="1772">
        <f>AM122</f>
        <v>4.2301999999999999E-2</v>
      </c>
      <c r="AR122" s="1770">
        <v>0.43</v>
      </c>
      <c r="AS122" s="1770">
        <f>AVERAGE(AR122,AT122)</f>
        <v>0.24</v>
      </c>
      <c r="AT122" s="1770">
        <v>0.05</v>
      </c>
      <c r="AU122" s="1770"/>
      <c r="AV122" s="1770">
        <v>5.8000000000000003E-2</v>
      </c>
      <c r="AW122" s="1771"/>
      <c r="AX122" s="1845">
        <v>-1.9E-2</v>
      </c>
      <c r="AY122" s="1964"/>
      <c r="AZ122" s="1896"/>
      <c r="BA122" s="1965"/>
      <c r="BB122" s="1965"/>
      <c r="BC122" s="1530" t="s">
        <v>1432</v>
      </c>
      <c r="BE122" s="1963"/>
      <c r="BF122" s="2024"/>
      <c r="BG122" s="2024"/>
      <c r="BH122" s="2024"/>
      <c r="BI122" s="2025"/>
      <c r="BJ122" s="2026"/>
    </row>
    <row r="123" spans="1:227" s="1530" customFormat="1" ht="19.5" customHeight="1" x14ac:dyDescent="0.25">
      <c r="A123" s="1564" t="s">
        <v>38</v>
      </c>
      <c r="B123" s="1564" t="s">
        <v>39</v>
      </c>
      <c r="C123" s="2022" t="s">
        <v>52</v>
      </c>
      <c r="D123" s="1778" t="s">
        <v>53</v>
      </c>
      <c r="E123" s="1779"/>
      <c r="F123" s="1638"/>
      <c r="G123" s="1607">
        <v>28.503</v>
      </c>
      <c r="H123" s="1607">
        <v>2.1589999999999998</v>
      </c>
      <c r="I123" s="1607"/>
      <c r="J123" s="1607"/>
      <c r="K123" s="1831">
        <f>SUM(F123:J123)</f>
        <v>30.661999999999999</v>
      </c>
      <c r="L123" s="1754">
        <f t="shared" si="45"/>
        <v>0</v>
      </c>
      <c r="M123" s="1755">
        <f t="shared" si="46"/>
        <v>100</v>
      </c>
      <c r="N123" s="1611">
        <f t="shared" si="28"/>
        <v>5</v>
      </c>
      <c r="O123" s="1832"/>
      <c r="P123" s="1752">
        <f>[1]JH_2015!L13/1000000</f>
        <v>18.654540000000001</v>
      </c>
      <c r="Q123" s="1756"/>
      <c r="R123" s="1756" t="s">
        <v>42</v>
      </c>
      <c r="S123" s="1833">
        <f>+T123/P123</f>
        <v>0.16169125585514302</v>
      </c>
      <c r="T123" s="1834">
        <f>[1]JH_2015!V13/1000000</f>
        <v>3.016276</v>
      </c>
      <c r="U123" s="1756">
        <v>96.33</v>
      </c>
      <c r="V123" s="1756">
        <v>84.8</v>
      </c>
      <c r="W123" s="1756"/>
      <c r="X123" s="1756"/>
      <c r="Y123" s="1756"/>
      <c r="Z123" s="1760">
        <v>215887</v>
      </c>
      <c r="AA123" s="1835">
        <f>P123/Z123*1000000/365*1000</f>
        <v>236.73648143298709</v>
      </c>
      <c r="AB123" s="1871"/>
      <c r="AC123" s="1763"/>
      <c r="AD123" s="1764"/>
      <c r="AE123" s="1763"/>
      <c r="AF123" s="1763"/>
      <c r="AG123" s="1765"/>
      <c r="AH123" s="1841">
        <f>K123</f>
        <v>30.661999999999999</v>
      </c>
      <c r="AI123" s="1842"/>
      <c r="AJ123" s="1842"/>
      <c r="AK123" s="1842"/>
      <c r="AL123" s="1843"/>
      <c r="AM123" s="1844">
        <v>18.492000000000001</v>
      </c>
      <c r="AN123" s="1773">
        <v>20.824999999999999</v>
      </c>
      <c r="AO123" s="1770">
        <v>25.385999999999999</v>
      </c>
      <c r="AP123" s="1771">
        <v>30.945</v>
      </c>
      <c r="AQ123" s="1772">
        <f>AM123</f>
        <v>18.492000000000001</v>
      </c>
      <c r="AR123" s="1773">
        <v>22.081</v>
      </c>
      <c r="AS123" s="1770">
        <f>AVERAGE(AR123,AT123)</f>
        <v>25.878</v>
      </c>
      <c r="AT123" s="1770">
        <v>29.675000000000001</v>
      </c>
      <c r="AU123" s="1770"/>
      <c r="AV123" s="1770">
        <v>39.880000000000003</v>
      </c>
      <c r="AW123" s="1771"/>
      <c r="AX123" s="1774">
        <v>-9.218</v>
      </c>
      <c r="AY123" s="1966"/>
      <c r="AZ123" s="1967"/>
      <c r="BA123" s="1968"/>
      <c r="BB123" s="1969"/>
      <c r="BC123" s="1530" t="s">
        <v>1432</v>
      </c>
      <c r="BE123" s="1963"/>
      <c r="BF123" s="1963"/>
      <c r="BG123" s="1963"/>
      <c r="BH123" s="1963"/>
    </row>
    <row r="124" spans="1:227" s="1530" customFormat="1" ht="19.5" customHeight="1" x14ac:dyDescent="0.25">
      <c r="A124" s="1564" t="s">
        <v>38</v>
      </c>
      <c r="B124" s="1564" t="s">
        <v>39</v>
      </c>
      <c r="C124" s="1564" t="s">
        <v>52</v>
      </c>
      <c r="D124" s="1856" t="s">
        <v>54</v>
      </c>
      <c r="E124" s="1857"/>
      <c r="F124" s="1638"/>
      <c r="G124" s="1607"/>
      <c r="H124" s="1607">
        <v>0.46500000000000002</v>
      </c>
      <c r="I124" s="1607"/>
      <c r="J124" s="1607"/>
      <c r="K124" s="1831">
        <f>SUM(F124:J124)</f>
        <v>0.46500000000000002</v>
      </c>
      <c r="L124" s="1754">
        <f t="shared" si="45"/>
        <v>0</v>
      </c>
      <c r="M124" s="1755">
        <f t="shared" si="46"/>
        <v>100</v>
      </c>
      <c r="N124" s="1611">
        <f t="shared" si="28"/>
        <v>2</v>
      </c>
      <c r="O124" s="1832"/>
      <c r="P124" s="1752">
        <f>[1]JH_2015!L14/1000000</f>
        <v>0.66325489999999998</v>
      </c>
      <c r="Q124" s="1756"/>
      <c r="R124" s="1756" t="s">
        <v>42</v>
      </c>
      <c r="S124" s="1833">
        <f>+T124/P124</f>
        <v>0.1439190272095992</v>
      </c>
      <c r="T124" s="1834">
        <f>[1]JH_2015!V14/1000000</f>
        <v>9.5454999999999998E-2</v>
      </c>
      <c r="U124" s="1756">
        <v>95</v>
      </c>
      <c r="V124" s="1756">
        <v>79.5</v>
      </c>
      <c r="W124" s="1756"/>
      <c r="X124" s="1756"/>
      <c r="Y124" s="1756"/>
      <c r="Z124" s="1760">
        <v>8171</v>
      </c>
      <c r="AA124" s="1835">
        <f>P124/Z124*1000000/365*1000</f>
        <v>222.3885341241913</v>
      </c>
      <c r="AB124" s="1871"/>
      <c r="AC124" s="1763"/>
      <c r="AD124" s="1764"/>
      <c r="AE124" s="1763"/>
      <c r="AF124" s="1763"/>
      <c r="AG124" s="1765"/>
      <c r="AH124" s="1841">
        <f>K124</f>
        <v>0.46500000000000002</v>
      </c>
      <c r="AI124" s="1842"/>
      <c r="AJ124" s="1842"/>
      <c r="AK124" s="1842"/>
      <c r="AL124" s="1843"/>
      <c r="AM124" s="1844">
        <v>0.66400000000000003</v>
      </c>
      <c r="AN124" s="1770">
        <v>0.70499999999999996</v>
      </c>
      <c r="AO124" s="1770">
        <v>0.77900000000000003</v>
      </c>
      <c r="AP124" s="1771">
        <v>0.86</v>
      </c>
      <c r="AQ124" s="1772">
        <f>AM124</f>
        <v>0.66400000000000003</v>
      </c>
      <c r="AR124" s="1770">
        <v>0.72599999999999998</v>
      </c>
      <c r="AS124" s="1770">
        <f>AVERAGE(AR124,AT124)</f>
        <v>0.78449999999999998</v>
      </c>
      <c r="AT124" s="1770">
        <v>0.84299999999999997</v>
      </c>
      <c r="AU124" s="1770"/>
      <c r="AV124" s="1770">
        <v>0.97799999999999998</v>
      </c>
      <c r="AW124" s="1771"/>
      <c r="AX124" s="1845">
        <v>-0.51300000000000001</v>
      </c>
      <c r="AY124" s="1984"/>
      <c r="AZ124" s="1986"/>
      <c r="BA124" s="1985"/>
      <c r="BB124" s="1989"/>
      <c r="BC124" s="1530" t="s">
        <v>1432</v>
      </c>
      <c r="BE124" s="2027"/>
      <c r="BF124" s="1963"/>
      <c r="BG124" s="1963"/>
      <c r="BH124" s="1963"/>
    </row>
    <row r="125" spans="1:227" s="1530" customFormat="1" ht="19.5" customHeight="1" x14ac:dyDescent="0.25">
      <c r="A125" s="1564" t="s">
        <v>393</v>
      </c>
      <c r="B125" s="1564" t="s">
        <v>472</v>
      </c>
      <c r="C125" s="2028" t="s">
        <v>481</v>
      </c>
      <c r="D125" s="1696" t="s">
        <v>482</v>
      </c>
      <c r="E125" s="1697"/>
      <c r="F125" s="1638"/>
      <c r="G125" s="1607">
        <f>K125</f>
        <v>0.55966666666666665</v>
      </c>
      <c r="H125" s="1607"/>
      <c r="I125" s="1607"/>
      <c r="J125" s="1607"/>
      <c r="K125" s="1608">
        <v>0.55966666666666665</v>
      </c>
      <c r="L125" s="1609">
        <f t="shared" si="45"/>
        <v>0</v>
      </c>
      <c r="M125" s="1610">
        <f t="shared" si="46"/>
        <v>100</v>
      </c>
      <c r="N125" s="1611">
        <f t="shared" si="28"/>
        <v>2</v>
      </c>
      <c r="O125" s="2029"/>
      <c r="P125" s="1640">
        <v>0.74744669999999991</v>
      </c>
      <c r="Q125" s="1652" t="s">
        <v>42</v>
      </c>
      <c r="R125" s="1615"/>
      <c r="S125" s="1616"/>
      <c r="T125" s="1617"/>
      <c r="U125" s="1618"/>
      <c r="V125" s="1615"/>
      <c r="W125" s="1615"/>
      <c r="X125" s="1615"/>
      <c r="Y125" s="1615"/>
      <c r="Z125" s="1619">
        <v>28270.51327949109</v>
      </c>
      <c r="AA125" s="1620">
        <f>P125*1000000000/365/Z125</f>
        <v>72.435868349364995</v>
      </c>
      <c r="AB125" s="1621"/>
      <c r="AC125" s="1622"/>
      <c r="AD125" s="1622"/>
      <c r="AE125" s="1622"/>
      <c r="AF125" s="1622"/>
      <c r="AG125" s="1623"/>
      <c r="AH125" s="1624"/>
      <c r="AI125" s="1641"/>
      <c r="AJ125" s="1641"/>
      <c r="AK125" s="1641"/>
      <c r="AL125" s="1642"/>
      <c r="AM125" s="1643"/>
      <c r="AN125" s="1629"/>
      <c r="AO125" s="1629"/>
      <c r="AP125" s="1630"/>
      <c r="AQ125" s="1631"/>
      <c r="AR125" s="1629"/>
      <c r="AS125" s="1629"/>
      <c r="AT125" s="1629">
        <v>1.5009114997735289</v>
      </c>
      <c r="AU125" s="1629"/>
      <c r="AV125" s="1632"/>
      <c r="AW125" s="1633">
        <f t="shared" ref="AW125:AW136" si="47">K125-AT125</f>
        <v>-0.94124483310686224</v>
      </c>
      <c r="AX125" s="1634"/>
      <c r="AY125" s="1996"/>
      <c r="AZ125" s="1997"/>
      <c r="BA125" s="1997"/>
      <c r="BB125" s="1951"/>
      <c r="BC125" s="1530" t="s">
        <v>1432</v>
      </c>
      <c r="BF125" s="1530" t="e">
        <f>MATCH(D125,'&gt;50 only'!D114,0)</f>
        <v>#N/A</v>
      </c>
    </row>
    <row r="126" spans="1:227" s="1530" customFormat="1" ht="19.5" customHeight="1" x14ac:dyDescent="0.25">
      <c r="A126" s="1564" t="s">
        <v>393</v>
      </c>
      <c r="B126" s="1564" t="s">
        <v>472</v>
      </c>
      <c r="C126" s="2028" t="s">
        <v>481</v>
      </c>
      <c r="D126" s="1696" t="s">
        <v>484</v>
      </c>
      <c r="E126" s="1697"/>
      <c r="F126" s="1638">
        <f>K126</f>
        <v>0.21024000000000001</v>
      </c>
      <c r="G126" s="1607"/>
      <c r="H126" s="1607"/>
      <c r="I126" s="1607"/>
      <c r="J126" s="1607"/>
      <c r="K126" s="1608">
        <v>0.21024000000000001</v>
      </c>
      <c r="L126" s="1609">
        <f t="shared" si="45"/>
        <v>100</v>
      </c>
      <c r="M126" s="1610">
        <f t="shared" si="46"/>
        <v>0</v>
      </c>
      <c r="N126" s="1611">
        <f t="shared" si="28"/>
        <v>3</v>
      </c>
      <c r="O126" s="2030"/>
      <c r="P126" s="1640">
        <v>0.16766813699999999</v>
      </c>
      <c r="Q126" s="1652" t="s">
        <v>42</v>
      </c>
      <c r="R126" s="1615"/>
      <c r="S126" s="1616"/>
      <c r="T126" s="1617"/>
      <c r="U126" s="1618"/>
      <c r="V126" s="1615"/>
      <c r="W126" s="1615"/>
      <c r="X126" s="1615"/>
      <c r="Y126" s="1615"/>
      <c r="Z126" s="1619">
        <v>4849.5397333616484</v>
      </c>
      <c r="AA126" s="1620">
        <f>P126*1000000000/365/Z126</f>
        <v>94.7233725592517</v>
      </c>
      <c r="AB126" s="1621"/>
      <c r="AC126" s="1622"/>
      <c r="AD126" s="1622"/>
      <c r="AE126" s="1622"/>
      <c r="AF126" s="1622"/>
      <c r="AG126" s="1623"/>
      <c r="AH126" s="1624"/>
      <c r="AI126" s="1641"/>
      <c r="AJ126" s="1641"/>
      <c r="AK126" s="1641"/>
      <c r="AL126" s="1642"/>
      <c r="AM126" s="1643"/>
      <c r="AN126" s="1629"/>
      <c r="AO126" s="1629"/>
      <c r="AP126" s="1630"/>
      <c r="AQ126" s="1631"/>
      <c r="AR126" s="1629"/>
      <c r="AS126" s="1629"/>
      <c r="AT126" s="1629">
        <v>0.29787825822862157</v>
      </c>
      <c r="AU126" s="1629"/>
      <c r="AV126" s="1632"/>
      <c r="AW126" s="1633">
        <f t="shared" si="47"/>
        <v>-8.7638258228621563E-2</v>
      </c>
      <c r="AX126" s="1634"/>
      <c r="AY126" s="1942"/>
      <c r="AZ126" s="1943"/>
      <c r="BA126" s="1943"/>
      <c r="BB126" s="1944"/>
      <c r="BC126" s="1530" t="s">
        <v>1802</v>
      </c>
      <c r="BF126" s="1530" t="e">
        <f>MATCH(D126,'&gt;50 only'!D115,0)</f>
        <v>#N/A</v>
      </c>
    </row>
    <row r="127" spans="1:227" s="1530" customFormat="1" ht="19.5" customHeight="1" x14ac:dyDescent="0.25">
      <c r="A127" s="1564" t="s">
        <v>393</v>
      </c>
      <c r="B127" s="1564" t="s">
        <v>472</v>
      </c>
      <c r="C127" s="2028" t="s">
        <v>481</v>
      </c>
      <c r="D127" s="1696" t="s">
        <v>483</v>
      </c>
      <c r="E127" s="1697" t="s">
        <v>1821</v>
      </c>
      <c r="F127" s="1638"/>
      <c r="G127" s="1607"/>
      <c r="H127" s="1607"/>
      <c r="I127" s="1607"/>
      <c r="J127" s="1607"/>
      <c r="K127" s="1608">
        <v>0.97418400000000005</v>
      </c>
      <c r="L127" s="1609" t="s">
        <v>1435</v>
      </c>
      <c r="M127" s="1610" t="s">
        <v>1440</v>
      </c>
      <c r="N127" s="1611">
        <f t="shared" si="28"/>
        <v>2</v>
      </c>
      <c r="O127" s="2029"/>
      <c r="P127" s="1640">
        <v>1.3854041505554382</v>
      </c>
      <c r="Q127" s="1652" t="s">
        <v>42</v>
      </c>
      <c r="R127" s="1615"/>
      <c r="S127" s="1616"/>
      <c r="T127" s="1617"/>
      <c r="U127" s="1618"/>
      <c r="V127" s="1615"/>
      <c r="W127" s="1615"/>
      <c r="X127" s="1615"/>
      <c r="Y127" s="1615"/>
      <c r="Z127" s="1619">
        <v>52315.740047418811</v>
      </c>
      <c r="AA127" s="1620">
        <f>P127*1000000000/365/Z127</f>
        <v>72.552310381169846</v>
      </c>
      <c r="AB127" s="1621"/>
      <c r="AC127" s="1622"/>
      <c r="AD127" s="1622"/>
      <c r="AE127" s="1622"/>
      <c r="AF127" s="1622"/>
      <c r="AG127" s="1623"/>
      <c r="AH127" s="1624"/>
      <c r="AI127" s="1641"/>
      <c r="AJ127" s="1641"/>
      <c r="AK127" s="1641"/>
      <c r="AL127" s="1642"/>
      <c r="AM127" s="1643"/>
      <c r="AN127" s="1670"/>
      <c r="AO127" s="1629"/>
      <c r="AP127" s="1671"/>
      <c r="AQ127" s="1631"/>
      <c r="AR127" s="1670"/>
      <c r="AS127" s="1629"/>
      <c r="AT127" s="1629">
        <v>2.3777560818147867</v>
      </c>
      <c r="AU127" s="1670"/>
      <c r="AV127" s="1673"/>
      <c r="AW127" s="1674">
        <f t="shared" si="47"/>
        <v>-1.4035720818147865</v>
      </c>
      <c r="AX127" s="1675"/>
      <c r="AY127" s="2015"/>
      <c r="AZ127" s="2016"/>
      <c r="BA127" s="2016"/>
      <c r="BB127" s="1958"/>
      <c r="BC127" s="1530" t="s">
        <v>1802</v>
      </c>
      <c r="BF127" s="1530" t="e">
        <f>MATCH(D127,'&gt;50 only'!D116,0)</f>
        <v>#N/A</v>
      </c>
    </row>
    <row r="128" spans="1:227" s="1530" customFormat="1" ht="19.5" customHeight="1" x14ac:dyDescent="0.25">
      <c r="A128" s="1564" t="s">
        <v>393</v>
      </c>
      <c r="B128" s="1564" t="s">
        <v>394</v>
      </c>
      <c r="C128" s="1635" t="s">
        <v>395</v>
      </c>
      <c r="D128" s="1679" t="s">
        <v>397</v>
      </c>
      <c r="E128" s="1637"/>
      <c r="F128" s="1638"/>
      <c r="G128" s="1607"/>
      <c r="H128" s="1607">
        <v>0.94599999999999995</v>
      </c>
      <c r="I128" s="1607"/>
      <c r="J128" s="1607"/>
      <c r="K128" s="1608">
        <v>0.9462962962962963</v>
      </c>
      <c r="L128" s="1609">
        <f>IF(K128&gt;0,IF(ISNUMBER(F128),F128,0)/K128*100,"")</f>
        <v>0</v>
      </c>
      <c r="M128" s="1610">
        <f>IF(K128&gt;0,(IF(ISNUMBER(G128),G128,0)+IF(ISNUMBER(H128),H128,0))/K128*100,"")</f>
        <v>99.968688845401161</v>
      </c>
      <c r="N128" s="1611">
        <f t="shared" si="28"/>
        <v>2</v>
      </c>
      <c r="O128" s="1665"/>
      <c r="P128" s="1640">
        <v>1.0901118977416242</v>
      </c>
      <c r="Q128" s="1652" t="s">
        <v>42</v>
      </c>
      <c r="R128" s="1615"/>
      <c r="S128" s="1616"/>
      <c r="T128" s="1617"/>
      <c r="U128" s="1618"/>
      <c r="V128" s="1615"/>
      <c r="W128" s="1615"/>
      <c r="X128" s="1615"/>
      <c r="Y128" s="1615"/>
      <c r="Z128" s="1619">
        <v>17639.575000000001</v>
      </c>
      <c r="AA128" s="1620">
        <f>P128*1000000000/365/Z128</f>
        <v>169.31291933156828</v>
      </c>
      <c r="AB128" s="1621"/>
      <c r="AC128" s="1622"/>
      <c r="AD128" s="1622"/>
      <c r="AE128" s="1622"/>
      <c r="AF128" s="1622"/>
      <c r="AG128" s="1623"/>
      <c r="AH128" s="1624"/>
      <c r="AI128" s="1641"/>
      <c r="AJ128" s="1641"/>
      <c r="AK128" s="1641"/>
      <c r="AL128" s="1642"/>
      <c r="AM128" s="1643"/>
      <c r="AN128" s="1629"/>
      <c r="AO128" s="1629"/>
      <c r="AP128" s="1630"/>
      <c r="AQ128" s="1631"/>
      <c r="AR128" s="1629"/>
      <c r="AS128" s="1629"/>
      <c r="AT128" s="1629">
        <v>2.924080701071607</v>
      </c>
      <c r="AU128" s="1629"/>
      <c r="AV128" s="1632"/>
      <c r="AW128" s="1633">
        <f t="shared" si="47"/>
        <v>-1.9777844047753108</v>
      </c>
      <c r="AX128" s="1634"/>
      <c r="AY128" s="1646"/>
      <c r="AZ128" s="1646"/>
      <c r="BA128" s="1646"/>
      <c r="BB128" s="1646"/>
      <c r="BC128" s="1530" t="s">
        <v>1432</v>
      </c>
      <c r="BJ128" s="1646"/>
      <c r="BK128" s="1646"/>
      <c r="BL128" s="1646"/>
      <c r="BM128" s="1646"/>
      <c r="BN128" s="1646"/>
      <c r="BO128" s="1646"/>
      <c r="BP128" s="1646"/>
      <c r="BQ128" s="1646"/>
      <c r="BR128" s="1646"/>
      <c r="BS128" s="1646"/>
      <c r="BT128" s="1646"/>
      <c r="BU128" s="1646"/>
      <c r="BV128" s="1646"/>
      <c r="BW128" s="1646"/>
      <c r="BX128" s="1646"/>
      <c r="BY128" s="1646"/>
      <c r="BZ128" s="1646"/>
      <c r="CA128" s="1646"/>
      <c r="CB128" s="1646"/>
      <c r="CC128" s="1646"/>
      <c r="CD128" s="1646"/>
      <c r="CE128" s="1646"/>
      <c r="CF128" s="1646"/>
      <c r="CG128" s="1646"/>
      <c r="CH128" s="1646"/>
      <c r="CI128" s="1646"/>
      <c r="CJ128" s="1646"/>
      <c r="CK128" s="1646"/>
      <c r="CL128" s="1646"/>
      <c r="CM128" s="1646"/>
      <c r="CN128" s="1646"/>
      <c r="CO128" s="1646"/>
      <c r="CP128" s="1646"/>
      <c r="CQ128" s="1646"/>
      <c r="CR128" s="1646"/>
      <c r="CS128" s="1646"/>
      <c r="CT128" s="1646"/>
      <c r="CU128" s="1646"/>
      <c r="CV128" s="1646"/>
      <c r="CW128" s="1646"/>
      <c r="CX128" s="1646"/>
      <c r="CY128" s="1646"/>
      <c r="CZ128" s="1646"/>
      <c r="DA128" s="1646"/>
      <c r="DB128" s="1646"/>
      <c r="DC128" s="1646"/>
      <c r="DD128" s="1646"/>
      <c r="DE128" s="1646"/>
      <c r="DF128" s="1646"/>
      <c r="DG128" s="1646"/>
      <c r="DH128" s="1646"/>
      <c r="DI128" s="1646"/>
      <c r="DJ128" s="1646"/>
      <c r="DK128" s="1646"/>
      <c r="DL128" s="1646"/>
      <c r="DM128" s="1646"/>
      <c r="DN128" s="1646"/>
      <c r="DO128" s="1646"/>
      <c r="DP128" s="1646"/>
      <c r="DQ128" s="1646"/>
      <c r="DR128" s="1646"/>
      <c r="DS128" s="1646"/>
      <c r="DT128" s="1646"/>
      <c r="DU128" s="1646"/>
      <c r="DV128" s="1646"/>
      <c r="DW128" s="1646"/>
      <c r="DX128" s="1646"/>
      <c r="DY128" s="1646"/>
      <c r="DZ128" s="1646"/>
      <c r="EA128" s="1646"/>
      <c r="EB128" s="1646"/>
      <c r="EC128" s="1646"/>
      <c r="ED128" s="1646"/>
      <c r="EE128" s="1646"/>
      <c r="EF128" s="1646"/>
      <c r="EG128" s="1646"/>
      <c r="EH128" s="1646"/>
      <c r="EI128" s="1646"/>
      <c r="EJ128" s="1646"/>
      <c r="EK128" s="1646"/>
      <c r="EL128" s="1646"/>
      <c r="EM128" s="1646"/>
      <c r="EN128" s="1646"/>
      <c r="EO128" s="1646"/>
      <c r="EP128" s="1646"/>
      <c r="EQ128" s="1646"/>
      <c r="ER128" s="1646"/>
      <c r="ES128" s="1646"/>
      <c r="ET128" s="1646"/>
      <c r="EU128" s="1646"/>
      <c r="EV128" s="1646"/>
      <c r="EW128" s="1646"/>
      <c r="EX128" s="1646"/>
      <c r="EY128" s="1646"/>
      <c r="EZ128" s="1646"/>
      <c r="FA128" s="1646"/>
      <c r="FB128" s="1646"/>
      <c r="FC128" s="1646"/>
      <c r="FD128" s="1646"/>
      <c r="FE128" s="1646"/>
      <c r="FF128" s="1646"/>
      <c r="FG128" s="1646"/>
      <c r="FH128" s="1646"/>
      <c r="FI128" s="1646"/>
      <c r="FJ128" s="1646"/>
      <c r="FK128" s="1646"/>
      <c r="FL128" s="1646"/>
      <c r="FM128" s="1646"/>
      <c r="FN128" s="1646"/>
      <c r="FO128" s="1646"/>
      <c r="FP128" s="1646"/>
      <c r="FQ128" s="1646"/>
      <c r="FR128" s="1646"/>
      <c r="FS128" s="1646"/>
      <c r="FT128" s="1646"/>
      <c r="FU128" s="1646"/>
      <c r="FV128" s="1646"/>
      <c r="FW128" s="1646"/>
      <c r="FX128" s="1646"/>
      <c r="FY128" s="1646"/>
      <c r="FZ128" s="1646"/>
      <c r="GA128" s="1646"/>
      <c r="GB128" s="1646"/>
      <c r="GC128" s="1646"/>
      <c r="GD128" s="1646"/>
      <c r="GE128" s="1646"/>
      <c r="GF128" s="1646"/>
      <c r="GG128" s="1646"/>
      <c r="GH128" s="1646"/>
      <c r="GI128" s="1646"/>
      <c r="GJ128" s="1646"/>
      <c r="GK128" s="1646"/>
      <c r="GL128" s="1646"/>
      <c r="GM128" s="1646"/>
      <c r="GN128" s="1646"/>
      <c r="GO128" s="1646"/>
      <c r="GP128" s="1646"/>
      <c r="GQ128" s="1646"/>
      <c r="GR128" s="1646"/>
      <c r="GS128" s="1646"/>
      <c r="GT128" s="1646"/>
      <c r="GU128" s="1646"/>
      <c r="GV128" s="1646"/>
      <c r="GW128" s="1646"/>
      <c r="GX128" s="1646"/>
      <c r="GY128" s="1646"/>
      <c r="GZ128" s="1646"/>
      <c r="HA128" s="1646"/>
      <c r="HB128" s="1646"/>
      <c r="HC128" s="1646"/>
      <c r="HD128" s="1646"/>
      <c r="HE128" s="1646"/>
      <c r="HF128" s="1646"/>
      <c r="HG128" s="1646"/>
      <c r="HH128" s="1646"/>
      <c r="HI128" s="1646"/>
      <c r="HJ128" s="1646"/>
      <c r="HK128" s="1646"/>
      <c r="HL128" s="1646"/>
      <c r="HM128" s="1646"/>
      <c r="HN128" s="1646"/>
      <c r="HO128" s="1646"/>
      <c r="HP128" s="1646"/>
      <c r="HQ128" s="1646"/>
      <c r="HR128" s="1646"/>
      <c r="HS128" s="1646"/>
    </row>
    <row r="129" spans="1:227" s="1530" customFormat="1" ht="19.5" customHeight="1" x14ac:dyDescent="0.25">
      <c r="A129" s="1564" t="s">
        <v>393</v>
      </c>
      <c r="B129" s="1564" t="s">
        <v>394</v>
      </c>
      <c r="C129" s="1635" t="s">
        <v>395</v>
      </c>
      <c r="D129" s="1679" t="s">
        <v>396</v>
      </c>
      <c r="E129" s="1637"/>
      <c r="F129" s="1638"/>
      <c r="G129" s="1607"/>
      <c r="H129" s="1607">
        <v>1.5549999999999999</v>
      </c>
      <c r="I129" s="1607"/>
      <c r="J129" s="1607"/>
      <c r="K129" s="1608">
        <v>1.5545214814814814</v>
      </c>
      <c r="L129" s="1609">
        <f>IF(K129&gt;0,IF(ISNUMBER(F129),F129,0)/K129*100,"")</f>
        <v>0</v>
      </c>
      <c r="M129" s="1610">
        <v>100</v>
      </c>
      <c r="N129" s="1611">
        <f t="shared" si="28"/>
        <v>2</v>
      </c>
      <c r="O129" s="1651"/>
      <c r="P129" s="1640">
        <v>1.6781524799531249</v>
      </c>
      <c r="Q129" s="1652" t="s">
        <v>42</v>
      </c>
      <c r="R129" s="1615"/>
      <c r="S129" s="1616"/>
      <c r="T129" s="1617"/>
      <c r="U129" s="1618"/>
      <c r="V129" s="1615"/>
      <c r="W129" s="1615"/>
      <c r="X129" s="1615"/>
      <c r="Y129" s="1615"/>
      <c r="Z129" s="1619">
        <v>72391.414445999995</v>
      </c>
      <c r="AA129" s="1620">
        <f>P129*1000000000/365/Z129</f>
        <v>63.511371651654215</v>
      </c>
      <c r="AB129" s="1621"/>
      <c r="AC129" s="1622"/>
      <c r="AD129" s="1622"/>
      <c r="AE129" s="1622"/>
      <c r="AF129" s="1622"/>
      <c r="AG129" s="1623"/>
      <c r="AH129" s="1624"/>
      <c r="AI129" s="1641"/>
      <c r="AJ129" s="1625">
        <v>113875.07956017973</v>
      </c>
      <c r="AK129" s="1641"/>
      <c r="AL129" s="1642"/>
      <c r="AM129" s="1643"/>
      <c r="AN129" s="1629"/>
      <c r="AO129" s="1629"/>
      <c r="AP129" s="1630"/>
      <c r="AQ129" s="1631"/>
      <c r="AR129" s="1629"/>
      <c r="AS129" s="1629"/>
      <c r="AT129" s="1629">
        <v>3.8131868231221318</v>
      </c>
      <c r="AU129" s="1629"/>
      <c r="AV129" s="1632"/>
      <c r="AW129" s="1633">
        <f t="shared" si="47"/>
        <v>-2.2586653416406506</v>
      </c>
      <c r="AX129" s="1634"/>
      <c r="AY129" s="1922"/>
      <c r="AZ129" s="1922"/>
      <c r="BA129" s="1922"/>
      <c r="BB129" s="1922"/>
      <c r="BC129" s="1530" t="s">
        <v>1432</v>
      </c>
      <c r="BJ129" s="1646"/>
      <c r="BK129" s="1646"/>
      <c r="BL129" s="1646"/>
      <c r="BM129" s="1646"/>
      <c r="BN129" s="1646"/>
      <c r="BO129" s="1646"/>
      <c r="BP129" s="1646"/>
      <c r="BQ129" s="1646"/>
      <c r="BR129" s="1646"/>
      <c r="BS129" s="1646"/>
      <c r="BT129" s="1646"/>
      <c r="BU129" s="1646"/>
      <c r="BV129" s="1646"/>
      <c r="BW129" s="1646"/>
      <c r="BX129" s="1646"/>
      <c r="BY129" s="1646"/>
      <c r="BZ129" s="1646"/>
      <c r="CA129" s="1646"/>
      <c r="CB129" s="1646"/>
      <c r="CC129" s="1646"/>
      <c r="CD129" s="1646"/>
      <c r="CE129" s="1646"/>
      <c r="CF129" s="1646"/>
      <c r="CG129" s="1646"/>
      <c r="CH129" s="1646"/>
      <c r="CI129" s="1646"/>
      <c r="CJ129" s="1646"/>
      <c r="CK129" s="1646"/>
      <c r="CL129" s="1646"/>
      <c r="CM129" s="1646"/>
      <c r="CN129" s="1646"/>
      <c r="CO129" s="1646"/>
      <c r="CP129" s="1646"/>
      <c r="CQ129" s="1646"/>
      <c r="CR129" s="1646"/>
      <c r="CS129" s="1646"/>
      <c r="CT129" s="1646"/>
      <c r="CU129" s="1646"/>
      <c r="CV129" s="1646"/>
      <c r="CW129" s="1646"/>
      <c r="CX129" s="1646"/>
      <c r="CY129" s="1646"/>
      <c r="CZ129" s="1646"/>
      <c r="DA129" s="1646"/>
      <c r="DB129" s="1646"/>
      <c r="DC129" s="1646"/>
      <c r="DD129" s="1646"/>
      <c r="DE129" s="1646"/>
      <c r="DF129" s="1646"/>
      <c r="DG129" s="1646"/>
      <c r="DH129" s="1646"/>
      <c r="DI129" s="1646"/>
      <c r="DJ129" s="1646"/>
      <c r="DK129" s="1646"/>
      <c r="DL129" s="1646"/>
      <c r="DM129" s="1646"/>
      <c r="DN129" s="1646"/>
      <c r="DO129" s="1646"/>
      <c r="DP129" s="1646"/>
      <c r="DQ129" s="1646"/>
      <c r="DR129" s="1646"/>
      <c r="DS129" s="1646"/>
      <c r="DT129" s="1646"/>
      <c r="DU129" s="1646"/>
      <c r="DV129" s="1646"/>
      <c r="DW129" s="1646"/>
      <c r="DX129" s="1646"/>
      <c r="DY129" s="1646"/>
      <c r="DZ129" s="1646"/>
      <c r="EA129" s="1646"/>
      <c r="EB129" s="1646"/>
      <c r="EC129" s="1646"/>
      <c r="ED129" s="1646"/>
      <c r="EE129" s="1646"/>
      <c r="EF129" s="1646"/>
      <c r="EG129" s="1646"/>
      <c r="EH129" s="1646"/>
      <c r="EI129" s="1646"/>
      <c r="EJ129" s="1646"/>
      <c r="EK129" s="1646"/>
      <c r="EL129" s="1646"/>
      <c r="EM129" s="1646"/>
      <c r="EN129" s="1646"/>
      <c r="EO129" s="1646"/>
      <c r="EP129" s="1646"/>
      <c r="EQ129" s="1646"/>
      <c r="ER129" s="1646"/>
      <c r="ES129" s="1646"/>
      <c r="ET129" s="1646"/>
      <c r="EU129" s="1646"/>
      <c r="EV129" s="1646"/>
      <c r="EW129" s="1646"/>
      <c r="EX129" s="1646"/>
      <c r="EY129" s="1646"/>
      <c r="EZ129" s="1646"/>
      <c r="FA129" s="1646"/>
      <c r="FB129" s="1646"/>
      <c r="FC129" s="1646"/>
      <c r="FD129" s="1646"/>
      <c r="FE129" s="1646"/>
      <c r="FF129" s="1646"/>
      <c r="FG129" s="1646"/>
      <c r="FH129" s="1646"/>
      <c r="FI129" s="1646"/>
      <c r="FJ129" s="1646"/>
      <c r="FK129" s="1646"/>
      <c r="FL129" s="1646"/>
      <c r="FM129" s="1646"/>
      <c r="FN129" s="1646"/>
      <c r="FO129" s="1646"/>
      <c r="FP129" s="1646"/>
      <c r="FQ129" s="1646"/>
      <c r="FR129" s="1646"/>
      <c r="FS129" s="1646"/>
      <c r="FT129" s="1646"/>
      <c r="FU129" s="1646"/>
      <c r="FV129" s="1646"/>
      <c r="FW129" s="1646"/>
      <c r="FX129" s="1646"/>
      <c r="FY129" s="1646"/>
      <c r="FZ129" s="1646"/>
      <c r="GA129" s="1646"/>
      <c r="GB129" s="1646"/>
      <c r="GC129" s="1646"/>
      <c r="GD129" s="1646"/>
      <c r="GE129" s="1646"/>
      <c r="GF129" s="1646"/>
      <c r="GG129" s="1646"/>
      <c r="GH129" s="1646"/>
      <c r="GI129" s="1646"/>
      <c r="GJ129" s="1646"/>
      <c r="GK129" s="1646"/>
      <c r="GL129" s="1646"/>
      <c r="GM129" s="1646"/>
      <c r="GN129" s="1646"/>
      <c r="GO129" s="1646"/>
      <c r="GP129" s="1646"/>
      <c r="GQ129" s="1646"/>
      <c r="GR129" s="1646"/>
      <c r="GS129" s="1646"/>
      <c r="GT129" s="1646"/>
      <c r="GU129" s="1646"/>
      <c r="GV129" s="1646"/>
      <c r="GW129" s="1646"/>
      <c r="GX129" s="1646"/>
      <c r="GY129" s="1646"/>
      <c r="GZ129" s="1646"/>
      <c r="HA129" s="1646"/>
      <c r="HB129" s="1646"/>
      <c r="HC129" s="1646"/>
      <c r="HD129" s="1646"/>
      <c r="HE129" s="1646"/>
      <c r="HF129" s="1646"/>
      <c r="HG129" s="1646"/>
      <c r="HH129" s="1646"/>
      <c r="HI129" s="1646"/>
      <c r="HJ129" s="1646"/>
      <c r="HK129" s="1646"/>
      <c r="HL129" s="1646"/>
      <c r="HM129" s="1646"/>
      <c r="HN129" s="1646"/>
      <c r="HO129" s="1646"/>
      <c r="HP129" s="1646"/>
      <c r="HQ129" s="1646"/>
      <c r="HR129" s="1646"/>
      <c r="HS129" s="1646"/>
    </row>
    <row r="130" spans="1:227" s="1530" customFormat="1" ht="19.5" customHeight="1" x14ac:dyDescent="0.25">
      <c r="A130" s="1564" t="s">
        <v>1134</v>
      </c>
      <c r="B130" s="1564" t="s">
        <v>1262</v>
      </c>
      <c r="C130" s="2031" t="s">
        <v>1289</v>
      </c>
      <c r="D130" s="2032" t="s">
        <v>1290</v>
      </c>
      <c r="E130" s="1963" t="s">
        <v>1265</v>
      </c>
      <c r="F130" s="2033">
        <v>0.13</v>
      </c>
      <c r="G130" s="1607"/>
      <c r="H130" s="2034">
        <v>1.2E-2</v>
      </c>
      <c r="I130" s="1607"/>
      <c r="J130" s="1607"/>
      <c r="K130" s="1608">
        <f t="shared" ref="K130:K136" si="48">IF(ISNUMBER(F130),F130,0)+IF(ISNUMBER(G130),G130,0)+IF(ISNUMBER(H130),H130,0)</f>
        <v>0.14200000000000002</v>
      </c>
      <c r="L130" s="1609">
        <f t="shared" ref="L130:L136" si="49">IF(IF(ISNUMBER(K130),K130,0)&gt;0,IF(ISNUMBER(F130),F130,0)/K130*100,"")</f>
        <v>91.549295774647874</v>
      </c>
      <c r="M130" s="1610">
        <f t="shared" ref="M130:M136" si="50">IF(IF(ISNUMBER(K130),K130,0)&gt;0,(IF(ISNUMBER(G130),G130,0)+IF(ISNUMBER(H130),H130,0))/K130*100,"")</f>
        <v>8.4507042253521121</v>
      </c>
      <c r="N130" s="1611">
        <f t="shared" si="28"/>
        <v>2</v>
      </c>
      <c r="O130" s="1615"/>
      <c r="P130" s="1613">
        <f t="shared" ref="P130:P136" si="51">AQ130</f>
        <v>0.45500000000000002</v>
      </c>
      <c r="Q130" s="1652" t="s">
        <v>42</v>
      </c>
      <c r="R130" s="1615"/>
      <c r="S130" s="1616"/>
      <c r="T130" s="1617"/>
      <c r="U130" s="1618"/>
      <c r="V130" s="1615"/>
      <c r="W130" s="1615"/>
      <c r="X130" s="1615"/>
      <c r="Y130" s="1615"/>
      <c r="Z130" s="1619">
        <v>9569</v>
      </c>
      <c r="AA130" s="1620">
        <f t="shared" ref="AA130:AA136" si="52">AR130/Z130*1000000000/365</f>
        <v>148.02365515355666</v>
      </c>
      <c r="AB130" s="1621"/>
      <c r="AC130" s="1622"/>
      <c r="AD130" s="1622"/>
      <c r="AE130" s="1622"/>
      <c r="AF130" s="1622"/>
      <c r="AG130" s="1623"/>
      <c r="AH130" s="1624"/>
      <c r="AI130" s="1625">
        <v>9768</v>
      </c>
      <c r="AJ130" s="1625">
        <v>9889</v>
      </c>
      <c r="AK130" s="1625">
        <v>10183</v>
      </c>
      <c r="AL130" s="1626"/>
      <c r="AM130" s="1643"/>
      <c r="AN130" s="1629"/>
      <c r="AO130" s="1629"/>
      <c r="AP130" s="1630"/>
      <c r="AQ130" s="1631">
        <v>0.45500000000000002</v>
      </c>
      <c r="AR130" s="1629">
        <v>0.51700000000000002</v>
      </c>
      <c r="AS130" s="1629">
        <v>0.55100000000000005</v>
      </c>
      <c r="AT130" s="1629">
        <v>0.56699999999999995</v>
      </c>
      <c r="AU130" s="1629"/>
      <c r="AV130" s="1632"/>
      <c r="AW130" s="1633">
        <f t="shared" si="47"/>
        <v>-0.42499999999999993</v>
      </c>
      <c r="AX130" s="1634"/>
      <c r="AY130" s="1925"/>
      <c r="AZ130" s="1926"/>
      <c r="BA130" s="1926"/>
      <c r="BB130" s="1926"/>
      <c r="BC130" s="1530" t="s">
        <v>1430</v>
      </c>
    </row>
    <row r="131" spans="1:227" s="1530" customFormat="1" ht="19.5" customHeight="1" x14ac:dyDescent="0.25">
      <c r="A131" s="1564" t="s">
        <v>1134</v>
      </c>
      <c r="B131" s="1564" t="s">
        <v>1262</v>
      </c>
      <c r="C131" s="2031" t="s">
        <v>1289</v>
      </c>
      <c r="D131" s="2032" t="s">
        <v>1291</v>
      </c>
      <c r="E131" s="1963"/>
      <c r="F131" s="2033">
        <v>0.1</v>
      </c>
      <c r="G131" s="1607"/>
      <c r="H131" s="2034">
        <v>0.37</v>
      </c>
      <c r="I131" s="1607"/>
      <c r="J131" s="1607"/>
      <c r="K131" s="1608">
        <f t="shared" si="48"/>
        <v>0.47</v>
      </c>
      <c r="L131" s="1609">
        <f t="shared" si="49"/>
        <v>21.276595744680854</v>
      </c>
      <c r="M131" s="1610">
        <f t="shared" si="50"/>
        <v>78.723404255319153</v>
      </c>
      <c r="N131" s="1611">
        <f t="shared" si="28"/>
        <v>5</v>
      </c>
      <c r="O131" s="1615"/>
      <c r="P131" s="1613">
        <f t="shared" si="51"/>
        <v>0.39300000000000002</v>
      </c>
      <c r="Q131" s="1652" t="s">
        <v>42</v>
      </c>
      <c r="R131" s="1615"/>
      <c r="S131" s="1616"/>
      <c r="T131" s="1617"/>
      <c r="U131" s="1618"/>
      <c r="V131" s="1615"/>
      <c r="W131" s="1615"/>
      <c r="X131" s="1615"/>
      <c r="Y131" s="1615"/>
      <c r="Z131" s="1619">
        <v>8601</v>
      </c>
      <c r="AA131" s="1620">
        <f t="shared" si="52"/>
        <v>139.51866062085804</v>
      </c>
      <c r="AB131" s="1621"/>
      <c r="AC131" s="1622"/>
      <c r="AD131" s="1622"/>
      <c r="AE131" s="1622"/>
      <c r="AF131" s="1622"/>
      <c r="AG131" s="1623"/>
      <c r="AH131" s="1624"/>
      <c r="AI131" s="1625">
        <v>8561</v>
      </c>
      <c r="AJ131" s="1625">
        <v>8534</v>
      </c>
      <c r="AK131" s="1625">
        <v>8525</v>
      </c>
      <c r="AL131" s="1626"/>
      <c r="AM131" s="1643"/>
      <c r="AN131" s="1629"/>
      <c r="AO131" s="1629"/>
      <c r="AP131" s="1630"/>
      <c r="AQ131" s="1631">
        <v>0.39300000000000002</v>
      </c>
      <c r="AR131" s="1629">
        <v>0.438</v>
      </c>
      <c r="AS131" s="1629">
        <v>0.45900000000000002</v>
      </c>
      <c r="AT131" s="1629">
        <v>0.45900000000000002</v>
      </c>
      <c r="AU131" s="1629"/>
      <c r="AV131" s="1632"/>
      <c r="AW131" s="1633">
        <f t="shared" si="47"/>
        <v>1.0999999999999954E-2</v>
      </c>
      <c r="AX131" s="1634"/>
      <c r="AY131" s="1921"/>
      <c r="AZ131" s="1922"/>
      <c r="BA131" s="1922"/>
      <c r="BB131" s="1922"/>
      <c r="BC131" s="1530" t="s">
        <v>1432</v>
      </c>
    </row>
    <row r="132" spans="1:227" s="1699" customFormat="1" ht="19.5" customHeight="1" x14ac:dyDescent="0.25">
      <c r="A132" s="1564" t="s">
        <v>1134</v>
      </c>
      <c r="B132" s="1564" t="s">
        <v>1262</v>
      </c>
      <c r="C132" s="2031" t="s">
        <v>1289</v>
      </c>
      <c r="D132" s="2032" t="s">
        <v>1292</v>
      </c>
      <c r="E132" s="1963" t="s">
        <v>1265</v>
      </c>
      <c r="F132" s="2035" t="s">
        <v>1293</v>
      </c>
      <c r="G132" s="1607"/>
      <c r="H132" s="1752">
        <v>0.2</v>
      </c>
      <c r="I132" s="1607"/>
      <c r="J132" s="1607"/>
      <c r="K132" s="1608">
        <f t="shared" si="48"/>
        <v>0.2</v>
      </c>
      <c r="L132" s="1609">
        <f t="shared" si="49"/>
        <v>0</v>
      </c>
      <c r="M132" s="1610">
        <f t="shared" si="50"/>
        <v>100</v>
      </c>
      <c r="N132" s="1611">
        <f t="shared" ref="N132:N195" si="53">IF(OR(K132="",NOT(ISNUMBER(K132))),1,IF(P132=0,1,IF(P132&gt;K132,2,IF(AT132&gt;K132,3,IF(AU132&gt;K132,4,5)))))</f>
        <v>2</v>
      </c>
      <c r="O132" s="1615"/>
      <c r="P132" s="1613">
        <f t="shared" si="51"/>
        <v>0.95599999999999996</v>
      </c>
      <c r="Q132" s="1652" t="s">
        <v>42</v>
      </c>
      <c r="R132" s="1615"/>
      <c r="S132" s="1616"/>
      <c r="T132" s="1617"/>
      <c r="U132" s="1618"/>
      <c r="V132" s="1615"/>
      <c r="W132" s="1615"/>
      <c r="X132" s="1615"/>
      <c r="Y132" s="1615"/>
      <c r="Z132" s="1619">
        <v>21434</v>
      </c>
      <c r="AA132" s="1620">
        <f t="shared" si="52"/>
        <v>139.83672081611473</v>
      </c>
      <c r="AB132" s="1621"/>
      <c r="AC132" s="1622"/>
      <c r="AD132" s="1622"/>
      <c r="AE132" s="1622"/>
      <c r="AF132" s="1622"/>
      <c r="AG132" s="1623"/>
      <c r="AH132" s="1624"/>
      <c r="AI132" s="1625">
        <v>21875</v>
      </c>
      <c r="AJ132" s="1625">
        <v>22146</v>
      </c>
      <c r="AK132" s="1625">
        <v>22798</v>
      </c>
      <c r="AL132" s="1626"/>
      <c r="AM132" s="1643"/>
      <c r="AN132" s="1670"/>
      <c r="AO132" s="1629"/>
      <c r="AP132" s="1671"/>
      <c r="AQ132" s="1631">
        <v>0.95599999999999996</v>
      </c>
      <c r="AR132" s="1670">
        <v>1.0940000000000001</v>
      </c>
      <c r="AS132" s="1629">
        <v>1.1679999999999999</v>
      </c>
      <c r="AT132" s="1629">
        <v>1.202</v>
      </c>
      <c r="AU132" s="1670"/>
      <c r="AV132" s="1673"/>
      <c r="AW132" s="1674">
        <f t="shared" si="47"/>
        <v>-1.002</v>
      </c>
      <c r="AX132" s="1675"/>
      <c r="AY132" s="1934"/>
      <c r="AZ132" s="1935"/>
      <c r="BA132" s="1935"/>
      <c r="BB132" s="1936"/>
      <c r="BC132" s="1530" t="s">
        <v>1432</v>
      </c>
      <c r="BD132" s="1530"/>
      <c r="BE132" s="1530"/>
      <c r="BF132" s="1530"/>
      <c r="BG132" s="1530"/>
      <c r="BH132" s="1530"/>
      <c r="BI132" s="1530"/>
      <c r="BJ132" s="1530"/>
      <c r="BK132" s="1530"/>
      <c r="BL132" s="1530"/>
      <c r="BM132" s="1530"/>
      <c r="BN132" s="1530"/>
      <c r="BO132" s="1530"/>
      <c r="BP132" s="1530"/>
      <c r="BQ132" s="1530"/>
      <c r="BR132" s="1530"/>
      <c r="BS132" s="1530"/>
      <c r="BT132" s="1530"/>
      <c r="BU132" s="1530"/>
      <c r="BV132" s="1530"/>
      <c r="BW132" s="1530"/>
      <c r="BX132" s="1530"/>
      <c r="BY132" s="1530"/>
      <c r="BZ132" s="1530"/>
      <c r="CA132" s="1530"/>
      <c r="CB132" s="1530"/>
      <c r="CC132" s="1530"/>
      <c r="CD132" s="1530"/>
      <c r="CE132" s="1530"/>
      <c r="CF132" s="1530"/>
      <c r="CG132" s="1530"/>
      <c r="CH132" s="1530"/>
      <c r="CI132" s="1530"/>
      <c r="CJ132" s="1530"/>
      <c r="CK132" s="1530"/>
      <c r="CL132" s="1530"/>
      <c r="CM132" s="1530"/>
      <c r="CN132" s="1530"/>
      <c r="CO132" s="1530"/>
      <c r="CP132" s="1530"/>
      <c r="CQ132" s="1530"/>
      <c r="CR132" s="1530"/>
      <c r="CS132" s="1530"/>
      <c r="CT132" s="1530"/>
      <c r="CU132" s="1530"/>
      <c r="CV132" s="1530"/>
      <c r="CW132" s="1530"/>
      <c r="CX132" s="1530"/>
      <c r="CY132" s="1530"/>
      <c r="CZ132" s="1530"/>
      <c r="DA132" s="1530"/>
      <c r="DB132" s="1530"/>
      <c r="DC132" s="1530"/>
      <c r="DD132" s="1530"/>
      <c r="DE132" s="1530"/>
      <c r="DF132" s="1530"/>
      <c r="DG132" s="1530"/>
      <c r="DH132" s="1530"/>
      <c r="DI132" s="1530"/>
      <c r="DJ132" s="1530"/>
      <c r="DK132" s="1530"/>
      <c r="DL132" s="1530"/>
      <c r="DM132" s="1530"/>
      <c r="DN132" s="1530"/>
      <c r="DO132" s="1530"/>
      <c r="DP132" s="1530"/>
      <c r="DQ132" s="1530"/>
      <c r="DR132" s="1530"/>
      <c r="DS132" s="1530"/>
      <c r="DT132" s="1530"/>
      <c r="DU132" s="1530"/>
      <c r="DV132" s="1530"/>
      <c r="DW132" s="1530"/>
      <c r="DX132" s="1530"/>
      <c r="DY132" s="1530"/>
      <c r="DZ132" s="1530"/>
      <c r="EA132" s="1530"/>
      <c r="EB132" s="1530"/>
      <c r="EC132" s="1530"/>
      <c r="ED132" s="1530"/>
      <c r="EE132" s="1530"/>
      <c r="EF132" s="1530"/>
      <c r="EG132" s="1530"/>
      <c r="EH132" s="1530"/>
      <c r="EI132" s="1530"/>
      <c r="EJ132" s="1530"/>
      <c r="EK132" s="1530"/>
      <c r="EL132" s="1530"/>
      <c r="EM132" s="1530"/>
      <c r="EN132" s="1530"/>
      <c r="EO132" s="1530"/>
      <c r="EP132" s="1530"/>
      <c r="EQ132" s="1530"/>
      <c r="ER132" s="1530"/>
      <c r="ES132" s="1530"/>
      <c r="ET132" s="1530"/>
      <c r="EU132" s="1530"/>
      <c r="EV132" s="1530"/>
      <c r="EW132" s="1530"/>
      <c r="EX132" s="1530"/>
      <c r="EY132" s="1530"/>
      <c r="EZ132" s="1530"/>
      <c r="FA132" s="1530"/>
      <c r="FB132" s="1530"/>
      <c r="FC132" s="1530"/>
      <c r="FD132" s="1530"/>
      <c r="FE132" s="1530"/>
      <c r="FF132" s="1530"/>
      <c r="FG132" s="1530"/>
      <c r="FH132" s="1530"/>
      <c r="FI132" s="1530"/>
      <c r="FJ132" s="1530"/>
      <c r="FK132" s="1530"/>
      <c r="FL132" s="1530"/>
      <c r="FM132" s="1530"/>
      <c r="FN132" s="1530"/>
      <c r="FO132" s="1530"/>
      <c r="FP132" s="1530"/>
      <c r="FQ132" s="1530"/>
      <c r="FR132" s="1530"/>
      <c r="FS132" s="1530"/>
      <c r="FT132" s="1530"/>
      <c r="FU132" s="1530"/>
      <c r="FV132" s="1530"/>
      <c r="FW132" s="1530"/>
      <c r="FX132" s="1530"/>
      <c r="FY132" s="1530"/>
      <c r="FZ132" s="1530"/>
      <c r="GA132" s="1530"/>
      <c r="GB132" s="1530"/>
      <c r="GC132" s="1530"/>
      <c r="GD132" s="1530"/>
      <c r="GE132" s="1530"/>
      <c r="GF132" s="1530"/>
      <c r="GG132" s="1530"/>
      <c r="GH132" s="1530"/>
      <c r="GI132" s="1530"/>
      <c r="GJ132" s="1530"/>
      <c r="GK132" s="1530"/>
      <c r="GL132" s="1530"/>
      <c r="GM132" s="1530"/>
      <c r="GN132" s="1530"/>
      <c r="GO132" s="1530"/>
      <c r="GP132" s="1530"/>
      <c r="GQ132" s="1530"/>
      <c r="GR132" s="1530"/>
      <c r="GS132" s="1530"/>
      <c r="GT132" s="1530"/>
      <c r="GU132" s="1530"/>
      <c r="GV132" s="1530"/>
      <c r="GW132" s="1530"/>
      <c r="GX132" s="1530"/>
      <c r="GY132" s="1530"/>
      <c r="GZ132" s="1530"/>
      <c r="HA132" s="1530"/>
      <c r="HB132" s="1530"/>
      <c r="HC132" s="1530"/>
      <c r="HD132" s="1530"/>
      <c r="HE132" s="1530"/>
      <c r="HF132" s="1530"/>
      <c r="HG132" s="1530"/>
      <c r="HH132" s="1530"/>
      <c r="HI132" s="1530"/>
      <c r="HJ132" s="1530"/>
      <c r="HK132" s="1530"/>
      <c r="HL132" s="1530"/>
      <c r="HM132" s="1530"/>
      <c r="HN132" s="1530"/>
      <c r="HO132" s="1530"/>
      <c r="HP132" s="1530"/>
      <c r="HQ132" s="1530"/>
      <c r="HR132" s="1530"/>
      <c r="HS132" s="1530"/>
    </row>
    <row r="133" spans="1:227" s="1530" customFormat="1" ht="19.5" customHeight="1" x14ac:dyDescent="0.25">
      <c r="A133" s="1564" t="s">
        <v>1134</v>
      </c>
      <c r="B133" s="1564" t="s">
        <v>1262</v>
      </c>
      <c r="C133" s="2031" t="s">
        <v>1289</v>
      </c>
      <c r="D133" s="2032" t="s">
        <v>1294</v>
      </c>
      <c r="E133" s="1963"/>
      <c r="F133" s="1751">
        <v>1.6</v>
      </c>
      <c r="G133" s="1607"/>
      <c r="H133" s="1752">
        <v>0.14799999999999999</v>
      </c>
      <c r="I133" s="1607"/>
      <c r="J133" s="1607"/>
      <c r="K133" s="1608">
        <f t="shared" si="48"/>
        <v>1.748</v>
      </c>
      <c r="L133" s="1609">
        <f t="shared" si="49"/>
        <v>91.533180778032047</v>
      </c>
      <c r="M133" s="1610">
        <f t="shared" si="50"/>
        <v>8.4668192219679632</v>
      </c>
      <c r="N133" s="1611">
        <f t="shared" si="53"/>
        <v>3</v>
      </c>
      <c r="O133" s="1615"/>
      <c r="P133" s="1613">
        <f t="shared" si="51"/>
        <v>1.4139999999999999</v>
      </c>
      <c r="Q133" s="1652" t="s">
        <v>42</v>
      </c>
      <c r="R133" s="1615"/>
      <c r="S133" s="1616"/>
      <c r="T133" s="1617"/>
      <c r="U133" s="1618"/>
      <c r="V133" s="1615"/>
      <c r="W133" s="1615"/>
      <c r="X133" s="1615"/>
      <c r="Y133" s="1615"/>
      <c r="Z133" s="1619">
        <v>32490</v>
      </c>
      <c r="AA133" s="1620">
        <f t="shared" si="52"/>
        <v>138.12469168595607</v>
      </c>
      <c r="AB133" s="1621"/>
      <c r="AC133" s="1622"/>
      <c r="AD133" s="1622"/>
      <c r="AE133" s="1622"/>
      <c r="AF133" s="1622"/>
      <c r="AG133" s="1623"/>
      <c r="AH133" s="1624"/>
      <c r="AI133" s="1625">
        <v>35169</v>
      </c>
      <c r="AJ133" s="1625">
        <v>35890</v>
      </c>
      <c r="AK133" s="1625">
        <v>36336</v>
      </c>
      <c r="AL133" s="1626"/>
      <c r="AM133" s="1643"/>
      <c r="AN133" s="1629"/>
      <c r="AO133" s="1629"/>
      <c r="AP133" s="1630"/>
      <c r="AQ133" s="1631">
        <v>1.4139999999999999</v>
      </c>
      <c r="AR133" s="1629">
        <v>1.6379999999999999</v>
      </c>
      <c r="AS133" s="1629">
        <v>1.7569999999999999</v>
      </c>
      <c r="AT133" s="1629">
        <v>1.8089999999999999</v>
      </c>
      <c r="AU133" s="1629"/>
      <c r="AV133" s="1632"/>
      <c r="AW133" s="1633">
        <f t="shared" si="47"/>
        <v>-6.0999999999999943E-2</v>
      </c>
      <c r="AX133" s="1634"/>
      <c r="AY133" s="2015"/>
      <c r="AZ133" s="2016"/>
      <c r="BA133" s="2016"/>
      <c r="BB133" s="1958"/>
      <c r="BC133" s="1530" t="s">
        <v>1430</v>
      </c>
    </row>
    <row r="134" spans="1:227" s="1530" customFormat="1" ht="19.5" customHeight="1" x14ac:dyDescent="0.25">
      <c r="A134" s="1564" t="s">
        <v>1134</v>
      </c>
      <c r="B134" s="1564" t="s">
        <v>1262</v>
      </c>
      <c r="C134" s="2031" t="s">
        <v>1289</v>
      </c>
      <c r="D134" s="2032" t="s">
        <v>1296</v>
      </c>
      <c r="E134" s="1963" t="s">
        <v>1265</v>
      </c>
      <c r="F134" s="1751">
        <v>1.2E-2</v>
      </c>
      <c r="G134" s="1607"/>
      <c r="H134" s="1752">
        <v>3.69</v>
      </c>
      <c r="I134" s="1607"/>
      <c r="J134" s="1607"/>
      <c r="K134" s="1608">
        <f t="shared" si="48"/>
        <v>3.702</v>
      </c>
      <c r="L134" s="1609">
        <f t="shared" si="49"/>
        <v>0.32414910858995138</v>
      </c>
      <c r="M134" s="1610">
        <f t="shared" si="50"/>
        <v>99.67585089141005</v>
      </c>
      <c r="N134" s="1611">
        <f t="shared" si="53"/>
        <v>2</v>
      </c>
      <c r="O134" s="1615"/>
      <c r="P134" s="1613">
        <f t="shared" si="51"/>
        <v>4.1260000000000003</v>
      </c>
      <c r="Q134" s="1652" t="s">
        <v>42</v>
      </c>
      <c r="R134" s="1615"/>
      <c r="S134" s="1616"/>
      <c r="T134" s="1617"/>
      <c r="U134" s="1618"/>
      <c r="V134" s="1615"/>
      <c r="W134" s="1615"/>
      <c r="X134" s="1615"/>
      <c r="Y134" s="1615"/>
      <c r="Z134" s="1619">
        <v>113889</v>
      </c>
      <c r="AA134" s="1620">
        <f t="shared" si="52"/>
        <v>114.17028620874183</v>
      </c>
      <c r="AB134" s="1621"/>
      <c r="AC134" s="1622"/>
      <c r="AD134" s="1622"/>
      <c r="AE134" s="1622"/>
      <c r="AF134" s="1622"/>
      <c r="AG134" s="1623"/>
      <c r="AH134" s="1624"/>
      <c r="AI134" s="1625">
        <v>113916</v>
      </c>
      <c r="AJ134" s="1625">
        <v>113912</v>
      </c>
      <c r="AK134" s="1625">
        <v>113962</v>
      </c>
      <c r="AL134" s="1626"/>
      <c r="AM134" s="1643"/>
      <c r="AN134" s="1629"/>
      <c r="AO134" s="1629"/>
      <c r="AP134" s="1630"/>
      <c r="AQ134" s="1631">
        <v>4.1260000000000003</v>
      </c>
      <c r="AR134" s="1629">
        <v>4.7460000000000004</v>
      </c>
      <c r="AS134" s="1629">
        <v>5.056</v>
      </c>
      <c r="AT134" s="1629">
        <v>5.0579999999999998</v>
      </c>
      <c r="AU134" s="1629"/>
      <c r="AV134" s="1632"/>
      <c r="AW134" s="1633">
        <f t="shared" si="47"/>
        <v>-1.3559999999999999</v>
      </c>
      <c r="AX134" s="1634"/>
      <c r="AY134" s="2036"/>
      <c r="AZ134" s="2037"/>
      <c r="BA134" s="2037"/>
      <c r="BB134" s="2038"/>
      <c r="BC134" s="1530" t="s">
        <v>1432</v>
      </c>
    </row>
    <row r="135" spans="1:227" s="1530" customFormat="1" ht="19.5" customHeight="1" x14ac:dyDescent="0.25">
      <c r="A135" s="1564" t="s">
        <v>1134</v>
      </c>
      <c r="B135" s="1564" t="s">
        <v>1262</v>
      </c>
      <c r="C135" s="2031" t="s">
        <v>1289</v>
      </c>
      <c r="D135" s="2032" t="s">
        <v>1295</v>
      </c>
      <c r="E135" s="1963"/>
      <c r="F135" s="1751">
        <v>1.008</v>
      </c>
      <c r="G135" s="1607"/>
      <c r="H135" s="1752">
        <v>4.38</v>
      </c>
      <c r="I135" s="1607"/>
      <c r="J135" s="1607"/>
      <c r="K135" s="1608">
        <f t="shared" si="48"/>
        <v>5.3879999999999999</v>
      </c>
      <c r="L135" s="1609">
        <f t="shared" si="49"/>
        <v>18.70824053452116</v>
      </c>
      <c r="M135" s="1610">
        <f t="shared" si="50"/>
        <v>81.291759465478847</v>
      </c>
      <c r="N135" s="1611">
        <f t="shared" si="53"/>
        <v>3</v>
      </c>
      <c r="O135" s="1615"/>
      <c r="P135" s="1613">
        <f t="shared" si="51"/>
        <v>5.05</v>
      </c>
      <c r="Q135" s="1652" t="s">
        <v>42</v>
      </c>
      <c r="R135" s="1615"/>
      <c r="S135" s="1616"/>
      <c r="T135" s="1617"/>
      <c r="U135" s="1618"/>
      <c r="V135" s="1615"/>
      <c r="W135" s="1615"/>
      <c r="X135" s="1615"/>
      <c r="Y135" s="1615"/>
      <c r="Z135" s="1619">
        <v>84975</v>
      </c>
      <c r="AA135" s="1620">
        <f t="shared" si="52"/>
        <v>181.35873967766506</v>
      </c>
      <c r="AB135" s="1621"/>
      <c r="AC135" s="1622"/>
      <c r="AD135" s="1622"/>
      <c r="AE135" s="1622"/>
      <c r="AF135" s="1622"/>
      <c r="AG135" s="1623"/>
      <c r="AH135" s="1624"/>
      <c r="AI135" s="1625">
        <v>86706</v>
      </c>
      <c r="AJ135" s="1625">
        <v>87772</v>
      </c>
      <c r="AK135" s="1625">
        <v>90355</v>
      </c>
      <c r="AL135" s="1626"/>
      <c r="AM135" s="1643"/>
      <c r="AN135" s="1629"/>
      <c r="AO135" s="1629"/>
      <c r="AP135" s="1630"/>
      <c r="AQ135" s="1631">
        <v>5.05</v>
      </c>
      <c r="AR135" s="1629">
        <v>5.625</v>
      </c>
      <c r="AS135" s="1629">
        <v>5.9329999999999998</v>
      </c>
      <c r="AT135" s="1629">
        <v>6.1070000000000002</v>
      </c>
      <c r="AU135" s="1629"/>
      <c r="AV135" s="1632"/>
      <c r="AW135" s="1633">
        <f t="shared" si="47"/>
        <v>-0.71900000000000031</v>
      </c>
      <c r="AX135" s="1634"/>
      <c r="AY135" s="1926"/>
      <c r="AZ135" s="1926"/>
      <c r="BA135" s="1926"/>
      <c r="BB135" s="1926"/>
      <c r="BC135" s="1530" t="s">
        <v>1432</v>
      </c>
    </row>
    <row r="136" spans="1:227" s="1530" customFormat="1" ht="19.5" customHeight="1" x14ac:dyDescent="0.25">
      <c r="A136" s="1564" t="s">
        <v>1134</v>
      </c>
      <c r="B136" s="1564" t="s">
        <v>1262</v>
      </c>
      <c r="C136" s="2031" t="s">
        <v>1289</v>
      </c>
      <c r="D136" s="2032" t="s">
        <v>1297</v>
      </c>
      <c r="E136" s="1963"/>
      <c r="F136" s="1751">
        <v>0.3</v>
      </c>
      <c r="G136" s="1607"/>
      <c r="H136" s="1752">
        <v>0.219</v>
      </c>
      <c r="I136" s="1607"/>
      <c r="J136" s="1607"/>
      <c r="K136" s="1608">
        <f t="shared" si="48"/>
        <v>0.51900000000000002</v>
      </c>
      <c r="L136" s="1609">
        <f t="shared" si="49"/>
        <v>57.803468208092482</v>
      </c>
      <c r="M136" s="1610">
        <f t="shared" si="50"/>
        <v>42.196531791907518</v>
      </c>
      <c r="N136" s="1611">
        <f t="shared" si="53"/>
        <v>5</v>
      </c>
      <c r="O136" s="1615"/>
      <c r="P136" s="1613">
        <f t="shared" si="51"/>
        <v>0.189</v>
      </c>
      <c r="Q136" s="1652" t="s">
        <v>42</v>
      </c>
      <c r="R136" s="1615"/>
      <c r="S136" s="1616"/>
      <c r="T136" s="1617"/>
      <c r="U136" s="1618"/>
      <c r="V136" s="1615"/>
      <c r="W136" s="1615"/>
      <c r="X136" s="1615"/>
      <c r="Y136" s="1615"/>
      <c r="Z136" s="1619">
        <v>2197</v>
      </c>
      <c r="AA136" s="1620">
        <f t="shared" si="52"/>
        <v>254.39422375468416</v>
      </c>
      <c r="AB136" s="1621"/>
      <c r="AC136" s="1622"/>
      <c r="AD136" s="1622"/>
      <c r="AE136" s="1622"/>
      <c r="AF136" s="1622"/>
      <c r="AG136" s="1623"/>
      <c r="AH136" s="1624"/>
      <c r="AI136" s="1625">
        <v>2202</v>
      </c>
      <c r="AJ136" s="1625">
        <v>2202</v>
      </c>
      <c r="AK136" s="1625">
        <v>2206</v>
      </c>
      <c r="AL136" s="1626"/>
      <c r="AM136" s="1643"/>
      <c r="AN136" s="1629"/>
      <c r="AO136" s="1629"/>
      <c r="AP136" s="1630"/>
      <c r="AQ136" s="1631">
        <v>0.189</v>
      </c>
      <c r="AR136" s="1629">
        <v>0.20399999999999999</v>
      </c>
      <c r="AS136" s="1629">
        <v>0.21099999999999999</v>
      </c>
      <c r="AT136" s="1629">
        <v>0.214</v>
      </c>
      <c r="AU136" s="1629"/>
      <c r="AV136" s="1632"/>
      <c r="AW136" s="1633">
        <f t="shared" si="47"/>
        <v>0.30500000000000005</v>
      </c>
      <c r="AX136" s="1634"/>
      <c r="AY136" s="1646"/>
      <c r="AZ136" s="1646"/>
      <c r="BA136" s="2039"/>
      <c r="BB136" s="2039"/>
      <c r="BC136" s="1530" t="s">
        <v>1430</v>
      </c>
    </row>
    <row r="137" spans="1:227" s="1530" customFormat="1" ht="19.5" customHeight="1" x14ac:dyDescent="0.25">
      <c r="A137" s="1564" t="s">
        <v>198</v>
      </c>
      <c r="B137" s="1564" t="s">
        <v>217</v>
      </c>
      <c r="C137" s="1564" t="s">
        <v>218</v>
      </c>
      <c r="D137" s="1778" t="s">
        <v>222</v>
      </c>
      <c r="E137" s="1857" t="s">
        <v>1433</v>
      </c>
      <c r="F137" s="1751"/>
      <c r="G137" s="1752"/>
      <c r="H137" s="1752"/>
      <c r="I137" s="1752"/>
      <c r="J137" s="1752"/>
      <c r="K137" s="1753"/>
      <c r="L137" s="1754">
        <v>100</v>
      </c>
      <c r="M137" s="1755" t="str">
        <f t="shared" ref="M137:M159" si="54">IF(K137&gt;0,(IF(ISNUMBER(G137),G137,0)+IF(ISNUMBER(H137),H137,0))/K137*100,"")</f>
        <v/>
      </c>
      <c r="N137" s="1611">
        <f t="shared" si="53"/>
        <v>1</v>
      </c>
      <c r="O137" s="1756"/>
      <c r="P137" s="1752">
        <v>1.169</v>
      </c>
      <c r="Q137" s="1757" t="s">
        <v>42</v>
      </c>
      <c r="R137" s="1756"/>
      <c r="S137" s="1758" t="s">
        <v>202</v>
      </c>
      <c r="T137" s="1758" t="s">
        <v>202</v>
      </c>
      <c r="U137" s="1759">
        <v>58</v>
      </c>
      <c r="V137" s="1756"/>
      <c r="W137" s="1759">
        <v>58</v>
      </c>
      <c r="X137" s="1756"/>
      <c r="Y137" s="1756"/>
      <c r="Z137" s="1760">
        <v>29680</v>
      </c>
      <c r="AA137" s="1761">
        <v>107.90902041871284</v>
      </c>
      <c r="AB137" s="1762">
        <f>O137/AA137*1000000/365*1000</f>
        <v>0</v>
      </c>
      <c r="AC137" s="1763"/>
      <c r="AD137" s="1763"/>
      <c r="AE137" s="1764"/>
      <c r="AF137" s="1763"/>
      <c r="AG137" s="1765"/>
      <c r="AH137" s="1766"/>
      <c r="AI137" s="1767"/>
      <c r="AJ137" s="1767"/>
      <c r="AK137" s="1767"/>
      <c r="AL137" s="1768"/>
      <c r="AM137" s="1769">
        <f>K137</f>
        <v>0</v>
      </c>
      <c r="AN137" s="1770">
        <v>1.169</v>
      </c>
      <c r="AO137" s="1770">
        <v>1.169</v>
      </c>
      <c r="AP137" s="1771">
        <v>1.169</v>
      </c>
      <c r="AQ137" s="1772">
        <v>1.169</v>
      </c>
      <c r="AR137" s="1773">
        <f>AN137</f>
        <v>1.169</v>
      </c>
      <c r="AS137" s="1770">
        <v>1.169</v>
      </c>
      <c r="AT137" s="1773">
        <f>AVERAGE(AS137,AV137)</f>
        <v>1.169</v>
      </c>
      <c r="AU137" s="1773"/>
      <c r="AV137" s="1770">
        <v>1.169</v>
      </c>
      <c r="AW137" s="1771"/>
      <c r="AX137" s="1774">
        <v>1.169</v>
      </c>
      <c r="AY137" s="1945"/>
      <c r="AZ137" s="1946"/>
      <c r="BA137" s="1947"/>
      <c r="BB137" s="1936"/>
      <c r="BC137" s="1530" t="s">
        <v>1430</v>
      </c>
      <c r="BD137" s="1602"/>
      <c r="BE137" s="1602"/>
      <c r="BF137" s="1602"/>
      <c r="BG137" s="1602"/>
      <c r="BH137" s="1602"/>
      <c r="BI137" s="1602"/>
      <c r="BJ137" s="1602"/>
      <c r="BK137" s="1602"/>
      <c r="BL137" s="1602"/>
      <c r="BM137" s="1646"/>
      <c r="BN137" s="1646"/>
      <c r="BO137" s="1646"/>
      <c r="BP137" s="1646"/>
      <c r="BQ137" s="1646"/>
      <c r="BR137" s="1646"/>
      <c r="BS137" s="1646"/>
      <c r="BT137" s="1646"/>
      <c r="BU137" s="1646"/>
      <c r="BV137" s="1646"/>
      <c r="BW137" s="1646"/>
      <c r="BX137" s="1646"/>
      <c r="BY137" s="1646"/>
      <c r="BZ137" s="1646"/>
      <c r="CA137" s="1646"/>
      <c r="CB137" s="1646"/>
      <c r="CC137" s="1646"/>
      <c r="CD137" s="1646"/>
      <c r="CE137" s="1646"/>
      <c r="CF137" s="1646"/>
      <c r="CG137" s="1646"/>
      <c r="CH137" s="1646"/>
      <c r="CI137" s="1646"/>
      <c r="CJ137" s="1646"/>
      <c r="CK137" s="1646"/>
      <c r="CL137" s="1646"/>
      <c r="CM137" s="1646"/>
      <c r="CN137" s="1646"/>
      <c r="CO137" s="1646"/>
      <c r="CP137" s="1646"/>
      <c r="CQ137" s="1646"/>
      <c r="CR137" s="1646"/>
      <c r="CS137" s="1646"/>
      <c r="CT137" s="1646"/>
      <c r="CU137" s="1646"/>
      <c r="CV137" s="1646"/>
      <c r="CW137" s="1646"/>
      <c r="CX137" s="1646"/>
      <c r="CY137" s="1646"/>
      <c r="CZ137" s="1646"/>
      <c r="DA137" s="1646"/>
      <c r="DB137" s="1646"/>
      <c r="DC137" s="1646"/>
      <c r="DD137" s="1646"/>
      <c r="DE137" s="1646"/>
      <c r="DF137" s="1646"/>
      <c r="DG137" s="1646"/>
      <c r="DH137" s="1646"/>
      <c r="DI137" s="1646"/>
      <c r="DJ137" s="1646"/>
      <c r="DK137" s="1646"/>
      <c r="DL137" s="1646"/>
      <c r="DM137" s="1646"/>
      <c r="DN137" s="1646"/>
      <c r="DO137" s="1646"/>
      <c r="DP137" s="1646"/>
      <c r="DQ137" s="1646"/>
      <c r="DR137" s="1646"/>
      <c r="DS137" s="1646"/>
      <c r="DT137" s="1646"/>
      <c r="DU137" s="1646"/>
      <c r="DV137" s="1646"/>
      <c r="DW137" s="1646"/>
      <c r="DX137" s="1646"/>
      <c r="DY137" s="1646"/>
      <c r="DZ137" s="1646"/>
      <c r="EA137" s="1646"/>
      <c r="EB137" s="1646"/>
      <c r="EC137" s="1646"/>
      <c r="ED137" s="1646"/>
      <c r="EE137" s="1646"/>
      <c r="EF137" s="1646"/>
      <c r="EG137" s="1646"/>
      <c r="EH137" s="1646"/>
      <c r="EI137" s="1646"/>
      <c r="EJ137" s="1646"/>
      <c r="EK137" s="1646"/>
      <c r="EL137" s="1646"/>
      <c r="EM137" s="1646"/>
      <c r="EN137" s="1646"/>
      <c r="EO137" s="1646"/>
      <c r="EP137" s="1646"/>
      <c r="EQ137" s="1646"/>
      <c r="ER137" s="1646"/>
      <c r="ES137" s="1646"/>
      <c r="ET137" s="1646"/>
      <c r="EU137" s="1646"/>
      <c r="EV137" s="1646"/>
      <c r="EW137" s="1646"/>
      <c r="EX137" s="1646"/>
      <c r="EY137" s="1646"/>
      <c r="EZ137" s="1646"/>
      <c r="FA137" s="1646"/>
      <c r="FB137" s="1646"/>
      <c r="FC137" s="1646"/>
      <c r="FD137" s="1646"/>
      <c r="FE137" s="1646"/>
      <c r="FF137" s="1646"/>
      <c r="FG137" s="1646"/>
      <c r="FH137" s="1646"/>
      <c r="FI137" s="1646"/>
      <c r="FJ137" s="1646"/>
      <c r="FK137" s="1646"/>
      <c r="FL137" s="1646"/>
      <c r="FM137" s="1646"/>
      <c r="FN137" s="1646"/>
      <c r="FO137" s="1646"/>
      <c r="FP137" s="1646"/>
      <c r="FQ137" s="1646"/>
      <c r="FR137" s="1646"/>
      <c r="FS137" s="1646"/>
      <c r="FT137" s="1646"/>
      <c r="FU137" s="1646"/>
      <c r="FV137" s="1646"/>
      <c r="FW137" s="1646"/>
      <c r="FX137" s="1646"/>
      <c r="FY137" s="1646"/>
      <c r="FZ137" s="1646"/>
      <c r="GA137" s="1646"/>
      <c r="GB137" s="1646"/>
      <c r="GC137" s="1646"/>
      <c r="GD137" s="1646"/>
      <c r="GE137" s="1646"/>
      <c r="GF137" s="1646"/>
      <c r="GG137" s="1646"/>
      <c r="GH137" s="1646"/>
      <c r="GI137" s="1646"/>
      <c r="GJ137" s="1646"/>
      <c r="GK137" s="1646"/>
      <c r="GL137" s="1646"/>
      <c r="GM137" s="1646"/>
      <c r="GN137" s="1646"/>
      <c r="GO137" s="1646"/>
      <c r="GP137" s="1646"/>
      <c r="GQ137" s="1646"/>
      <c r="GR137" s="1646"/>
      <c r="GS137" s="1646"/>
      <c r="GT137" s="1646"/>
      <c r="GU137" s="1646"/>
      <c r="GV137" s="1646"/>
      <c r="GW137" s="1646"/>
      <c r="GX137" s="1646"/>
      <c r="GY137" s="1646"/>
      <c r="GZ137" s="1646"/>
      <c r="HA137" s="1646"/>
      <c r="HB137" s="1646"/>
      <c r="HC137" s="1646"/>
      <c r="HD137" s="1646"/>
      <c r="HE137" s="1646"/>
      <c r="HF137" s="1646"/>
      <c r="HG137" s="1646"/>
      <c r="HH137" s="1646"/>
      <c r="HI137" s="1646"/>
      <c r="HJ137" s="1646"/>
      <c r="HK137" s="1646"/>
      <c r="HL137" s="1646"/>
      <c r="HM137" s="1646"/>
      <c r="HN137" s="1646"/>
      <c r="HO137" s="1646"/>
      <c r="HP137" s="1646"/>
      <c r="HQ137" s="1646"/>
      <c r="HR137" s="1646"/>
      <c r="HS137" s="1646"/>
    </row>
    <row r="138" spans="1:227" s="1530" customFormat="1" ht="19.5" customHeight="1" thickBot="1" x14ac:dyDescent="0.3">
      <c r="A138" s="1564" t="s">
        <v>198</v>
      </c>
      <c r="B138" s="1564" t="s">
        <v>217</v>
      </c>
      <c r="C138" s="1564" t="s">
        <v>218</v>
      </c>
      <c r="D138" s="2040" t="s">
        <v>223</v>
      </c>
      <c r="E138" s="2041"/>
      <c r="F138" s="2042">
        <v>0.14399999999999999</v>
      </c>
      <c r="G138" s="2043"/>
      <c r="H138" s="2043"/>
      <c r="I138" s="2043"/>
      <c r="J138" s="2043"/>
      <c r="K138" s="2044">
        <f>SUM(F138:H138)</f>
        <v>0.14399999999999999</v>
      </c>
      <c r="L138" s="1754">
        <f t="shared" ref="L138:L159" si="55">IF(K138&gt;0,IF(ISNUMBER(F138),F138,0)/K138*100,"")</f>
        <v>100</v>
      </c>
      <c r="M138" s="2045">
        <f t="shared" si="54"/>
        <v>0</v>
      </c>
      <c r="N138" s="1611">
        <f t="shared" si="53"/>
        <v>2</v>
      </c>
      <c r="O138" s="2046"/>
      <c r="P138" s="2047">
        <v>0.53100000000000003</v>
      </c>
      <c r="Q138" s="2048" t="s">
        <v>42</v>
      </c>
      <c r="R138" s="2046"/>
      <c r="S138" s="2049" t="s">
        <v>202</v>
      </c>
      <c r="T138" s="2049" t="s">
        <v>202</v>
      </c>
      <c r="U138" s="2050">
        <v>58</v>
      </c>
      <c r="V138" s="2046"/>
      <c r="W138" s="2050">
        <v>58</v>
      </c>
      <c r="X138" s="2046"/>
      <c r="Y138" s="2046"/>
      <c r="Z138" s="2051">
        <v>27007</v>
      </c>
      <c r="AA138" s="2052">
        <v>53.867312939161884</v>
      </c>
      <c r="AB138" s="2053">
        <f>O138/AA138*1000000/365*1000</f>
        <v>0</v>
      </c>
      <c r="AC138" s="2054"/>
      <c r="AD138" s="2054"/>
      <c r="AE138" s="2046"/>
      <c r="AF138" s="2054"/>
      <c r="AG138" s="2055"/>
      <c r="AH138" s="2056"/>
      <c r="AI138" s="2057"/>
      <c r="AJ138" s="2057"/>
      <c r="AK138" s="2057"/>
      <c r="AL138" s="2058"/>
      <c r="AM138" s="2059">
        <f>K138</f>
        <v>0.14399999999999999</v>
      </c>
      <c r="AN138" s="2060">
        <v>0.88400000000000001</v>
      </c>
      <c r="AO138" s="2060">
        <v>0.88400000000000001</v>
      </c>
      <c r="AP138" s="2061">
        <v>0.88400000000000001</v>
      </c>
      <c r="AQ138" s="2062">
        <v>0.88400000000000001</v>
      </c>
      <c r="AR138" s="2060">
        <f>AN138</f>
        <v>0.88400000000000001</v>
      </c>
      <c r="AS138" s="2060">
        <v>0.88400000000000001</v>
      </c>
      <c r="AT138" s="2060">
        <f>AVERAGE(AS138,AV138)</f>
        <v>0.88400000000000001</v>
      </c>
      <c r="AU138" s="2060"/>
      <c r="AV138" s="2060">
        <v>0.88400000000000001</v>
      </c>
      <c r="AW138" s="2061"/>
      <c r="AX138" s="2063">
        <v>0.88400000000000001</v>
      </c>
      <c r="AY138" s="2064">
        <v>-1.0349999999999999</v>
      </c>
      <c r="AZ138" s="1956"/>
      <c r="BA138" s="1957"/>
      <c r="BB138" s="1958"/>
      <c r="BC138" s="1530" t="s">
        <v>1430</v>
      </c>
      <c r="BD138" s="1602"/>
      <c r="BE138" s="1602"/>
      <c r="BF138" s="1602"/>
      <c r="BG138" s="1602"/>
      <c r="BH138" s="1602"/>
      <c r="BI138" s="1602"/>
      <c r="BJ138" s="1602"/>
      <c r="BK138" s="1602"/>
      <c r="BL138" s="1602"/>
      <c r="BM138" s="1646"/>
      <c r="BN138" s="1646"/>
      <c r="BO138" s="1646"/>
      <c r="BP138" s="1646"/>
      <c r="BQ138" s="1646"/>
      <c r="BR138" s="1646"/>
      <c r="BS138" s="1646"/>
      <c r="BT138" s="1646"/>
      <c r="BU138" s="1646"/>
      <c r="BV138" s="1646"/>
      <c r="BW138" s="1646"/>
      <c r="BX138" s="1646"/>
      <c r="BY138" s="1646"/>
      <c r="BZ138" s="1646"/>
      <c r="CA138" s="1646"/>
      <c r="CB138" s="1646"/>
      <c r="CC138" s="1646"/>
      <c r="CD138" s="1646"/>
      <c r="CE138" s="1646"/>
      <c r="CF138" s="1646"/>
      <c r="CG138" s="1646"/>
      <c r="CH138" s="1646"/>
      <c r="CI138" s="1646"/>
      <c r="CJ138" s="1646"/>
      <c r="CK138" s="1646"/>
      <c r="CL138" s="1646"/>
      <c r="CM138" s="1646"/>
      <c r="CN138" s="1646"/>
      <c r="CO138" s="1646"/>
      <c r="CP138" s="1646"/>
      <c r="CQ138" s="1646"/>
      <c r="CR138" s="1646"/>
      <c r="CS138" s="1646"/>
      <c r="CT138" s="1646"/>
      <c r="CU138" s="1646"/>
      <c r="CV138" s="1646"/>
      <c r="CW138" s="1646"/>
      <c r="CX138" s="1646"/>
      <c r="CY138" s="1646"/>
      <c r="CZ138" s="1646"/>
      <c r="DA138" s="1646"/>
      <c r="DB138" s="1646"/>
      <c r="DC138" s="1646"/>
      <c r="DD138" s="1646"/>
      <c r="DE138" s="1646"/>
      <c r="DF138" s="1646"/>
      <c r="DG138" s="1646"/>
      <c r="DH138" s="1646"/>
      <c r="DI138" s="1646"/>
      <c r="DJ138" s="1646"/>
      <c r="DK138" s="1646"/>
      <c r="DL138" s="1646"/>
      <c r="DM138" s="1646"/>
      <c r="DN138" s="1646"/>
      <c r="DO138" s="1646"/>
      <c r="DP138" s="1646"/>
      <c r="DQ138" s="1646"/>
      <c r="DR138" s="1646"/>
      <c r="DS138" s="1646"/>
      <c r="DT138" s="1646"/>
      <c r="DU138" s="1646"/>
      <c r="DV138" s="1646"/>
      <c r="DW138" s="1646"/>
      <c r="DX138" s="1646"/>
      <c r="DY138" s="1646"/>
      <c r="DZ138" s="1646"/>
      <c r="EA138" s="1646"/>
      <c r="EB138" s="1646"/>
      <c r="EC138" s="1646"/>
      <c r="ED138" s="1646"/>
      <c r="EE138" s="1646"/>
      <c r="EF138" s="1646"/>
      <c r="EG138" s="1646"/>
      <c r="EH138" s="1646"/>
      <c r="EI138" s="1646"/>
      <c r="EJ138" s="1646"/>
      <c r="EK138" s="1646"/>
      <c r="EL138" s="1646"/>
      <c r="EM138" s="1646"/>
      <c r="EN138" s="1646"/>
      <c r="EO138" s="1646"/>
      <c r="EP138" s="1646"/>
      <c r="EQ138" s="1646"/>
      <c r="ER138" s="1646"/>
      <c r="ES138" s="1646"/>
      <c r="ET138" s="1646"/>
      <c r="EU138" s="1646"/>
      <c r="EV138" s="1646"/>
      <c r="EW138" s="1646"/>
      <c r="EX138" s="1646"/>
      <c r="EY138" s="1646"/>
      <c r="EZ138" s="1646"/>
      <c r="FA138" s="1646"/>
      <c r="FB138" s="1646"/>
      <c r="FC138" s="1646"/>
      <c r="FD138" s="1646"/>
      <c r="FE138" s="1646"/>
      <c r="FF138" s="1646"/>
      <c r="FG138" s="1646"/>
      <c r="FH138" s="1646"/>
      <c r="FI138" s="1646"/>
      <c r="FJ138" s="1646"/>
      <c r="FK138" s="1646"/>
      <c r="FL138" s="1646"/>
      <c r="FM138" s="1646"/>
      <c r="FN138" s="1646"/>
      <c r="FO138" s="1646"/>
      <c r="FP138" s="1646"/>
      <c r="FQ138" s="1646"/>
      <c r="FR138" s="1646"/>
      <c r="FS138" s="1646"/>
      <c r="FT138" s="1646"/>
      <c r="FU138" s="1646"/>
      <c r="FV138" s="1646"/>
      <c r="FW138" s="1646"/>
      <c r="FX138" s="1646"/>
      <c r="FY138" s="1646"/>
      <c r="FZ138" s="1646"/>
      <c r="GA138" s="1646"/>
      <c r="GB138" s="1646"/>
      <c r="GC138" s="1646"/>
      <c r="GD138" s="1646"/>
      <c r="GE138" s="1646"/>
      <c r="GF138" s="1646"/>
      <c r="GG138" s="1646"/>
      <c r="GH138" s="1646"/>
      <c r="GI138" s="1646"/>
      <c r="GJ138" s="1646"/>
      <c r="GK138" s="1646"/>
      <c r="GL138" s="1646"/>
      <c r="GM138" s="1646"/>
      <c r="GN138" s="1646"/>
      <c r="GO138" s="1646"/>
      <c r="GP138" s="1646"/>
      <c r="GQ138" s="1646"/>
      <c r="GR138" s="1646"/>
      <c r="GS138" s="1646"/>
      <c r="GT138" s="1646"/>
      <c r="GU138" s="1646"/>
      <c r="GV138" s="1646"/>
      <c r="GW138" s="1646"/>
      <c r="GX138" s="1646"/>
      <c r="GY138" s="1646"/>
      <c r="GZ138" s="1646"/>
      <c r="HA138" s="1646"/>
      <c r="HB138" s="1646"/>
      <c r="HC138" s="1646"/>
      <c r="HD138" s="1646"/>
      <c r="HE138" s="1646"/>
      <c r="HF138" s="1646"/>
      <c r="HG138" s="1646"/>
      <c r="HH138" s="1646"/>
      <c r="HI138" s="1646"/>
      <c r="HJ138" s="1646"/>
      <c r="HK138" s="1646"/>
      <c r="HL138" s="1646"/>
      <c r="HM138" s="1646"/>
      <c r="HN138" s="1646"/>
      <c r="HO138" s="1646"/>
      <c r="HP138" s="1646"/>
      <c r="HQ138" s="1646"/>
      <c r="HR138" s="1646"/>
      <c r="HS138" s="1646"/>
    </row>
    <row r="139" spans="1:227" s="1530" customFormat="1" ht="15" customHeight="1" thickTop="1" thickBot="1" x14ac:dyDescent="0.3">
      <c r="A139" s="1564" t="s">
        <v>198</v>
      </c>
      <c r="B139" s="1564" t="s">
        <v>217</v>
      </c>
      <c r="C139" s="2065" t="s">
        <v>218</v>
      </c>
      <c r="D139" s="2066" t="s">
        <v>219</v>
      </c>
      <c r="E139" s="2067"/>
      <c r="F139" s="2068"/>
      <c r="G139" s="2069">
        <v>0.47499999999999998</v>
      </c>
      <c r="H139" s="2069">
        <v>0.22</v>
      </c>
      <c r="I139" s="2069"/>
      <c r="J139" s="2069"/>
      <c r="K139" s="2070">
        <f>SUM(F139:H139)</f>
        <v>0.69499999999999995</v>
      </c>
      <c r="L139" s="2071">
        <f t="shared" si="55"/>
        <v>0</v>
      </c>
      <c r="M139" s="1814">
        <f t="shared" si="54"/>
        <v>100</v>
      </c>
      <c r="N139" s="2072">
        <f t="shared" si="53"/>
        <v>2</v>
      </c>
      <c r="O139" s="2073"/>
      <c r="P139" s="2069">
        <v>1.054</v>
      </c>
      <c r="Q139" s="2074" t="s">
        <v>42</v>
      </c>
      <c r="R139" s="2075"/>
      <c r="S139" s="2076" t="s">
        <v>202</v>
      </c>
      <c r="T139" s="2076" t="s">
        <v>202</v>
      </c>
      <c r="U139" s="2077">
        <v>58</v>
      </c>
      <c r="V139" s="2078">
        <v>63.47</v>
      </c>
      <c r="W139" s="2077">
        <v>58</v>
      </c>
      <c r="X139" s="2078">
        <v>63.47</v>
      </c>
      <c r="Y139" s="2075">
        <f>AVERAGE(11.5,26.5)</f>
        <v>19</v>
      </c>
      <c r="Z139" s="2079">
        <v>10520</v>
      </c>
      <c r="AA139" s="2080">
        <v>274.49346320120839</v>
      </c>
      <c r="AB139" s="2081">
        <f>O139/AA139*1000000/365*1000</f>
        <v>0</v>
      </c>
      <c r="AC139" s="2082"/>
      <c r="AD139" s="2082"/>
      <c r="AE139" s="2083"/>
      <c r="AF139" s="2082"/>
      <c r="AG139" s="2082"/>
      <c r="AH139" s="2084"/>
      <c r="AI139" s="2085"/>
      <c r="AJ139" s="2085"/>
      <c r="AK139" s="2085"/>
      <c r="AL139" s="2086"/>
      <c r="AM139" s="2087">
        <f>K139</f>
        <v>0.69499999999999995</v>
      </c>
      <c r="AN139" s="2088">
        <v>1.054</v>
      </c>
      <c r="AO139" s="2088">
        <v>1.103</v>
      </c>
      <c r="AP139" s="2088">
        <v>1.159</v>
      </c>
      <c r="AQ139" s="2089">
        <v>1.1890000000000001</v>
      </c>
      <c r="AR139" s="2090">
        <f>AN139</f>
        <v>1.054</v>
      </c>
      <c r="AS139" s="2088">
        <v>1.153</v>
      </c>
      <c r="AT139" s="2090">
        <f>AVERAGE(AS139,AV139)</f>
        <v>1.2135</v>
      </c>
      <c r="AU139" s="2090"/>
      <c r="AV139" s="2088">
        <v>1.274</v>
      </c>
      <c r="AW139" s="2088"/>
      <c r="AX139" s="2091">
        <v>1.339</v>
      </c>
      <c r="AY139" s="2092">
        <v>-0.64400000000000002</v>
      </c>
      <c r="AZ139" s="1979"/>
      <c r="BA139" s="1980"/>
      <c r="BB139" s="1920"/>
      <c r="BC139" s="1530" t="s">
        <v>1432</v>
      </c>
      <c r="BD139" s="1602"/>
      <c r="BE139" s="1602"/>
      <c r="BF139" s="1602"/>
      <c r="BG139" s="1602"/>
      <c r="BH139" s="1602"/>
      <c r="BI139" s="1602"/>
      <c r="BJ139" s="1602"/>
      <c r="BK139" s="1602"/>
      <c r="BL139" s="1602"/>
      <c r="BM139" s="1646"/>
      <c r="BN139" s="1646"/>
      <c r="BO139" s="1646"/>
      <c r="BP139" s="1646"/>
      <c r="BQ139" s="1646"/>
      <c r="BR139" s="1646"/>
      <c r="BS139" s="1646"/>
      <c r="BT139" s="1646"/>
      <c r="BU139" s="1646"/>
      <c r="BV139" s="1646"/>
      <c r="BW139" s="1646"/>
      <c r="BX139" s="1646"/>
      <c r="BY139" s="1646"/>
      <c r="BZ139" s="1646"/>
      <c r="CA139" s="1646"/>
      <c r="CB139" s="1646"/>
      <c r="CC139" s="1646"/>
      <c r="CD139" s="1646"/>
      <c r="CE139" s="1646"/>
      <c r="CF139" s="1646"/>
      <c r="CG139" s="1646"/>
      <c r="CH139" s="1646"/>
      <c r="CI139" s="1646"/>
      <c r="CJ139" s="1646"/>
      <c r="CK139" s="1646"/>
      <c r="CL139" s="1646"/>
      <c r="CM139" s="1646"/>
      <c r="CN139" s="1646"/>
      <c r="CO139" s="1646"/>
      <c r="CP139" s="1646"/>
      <c r="CQ139" s="1646"/>
      <c r="CR139" s="1646"/>
      <c r="CS139" s="1646"/>
      <c r="CT139" s="1646"/>
      <c r="CU139" s="1646"/>
      <c r="CV139" s="1646"/>
      <c r="CW139" s="1646"/>
      <c r="CX139" s="1646"/>
      <c r="CY139" s="1646"/>
      <c r="CZ139" s="1646"/>
      <c r="DA139" s="1646"/>
      <c r="DB139" s="1646"/>
      <c r="DC139" s="1646"/>
      <c r="DD139" s="1646"/>
      <c r="DE139" s="1646"/>
      <c r="DF139" s="1646"/>
      <c r="DG139" s="1646"/>
      <c r="DH139" s="1646"/>
      <c r="DI139" s="1646"/>
      <c r="DJ139" s="1646"/>
      <c r="DK139" s="1646"/>
      <c r="DL139" s="1646"/>
      <c r="DM139" s="1646"/>
      <c r="DN139" s="1646"/>
      <c r="DO139" s="1646"/>
      <c r="DP139" s="1646"/>
      <c r="DQ139" s="1646"/>
      <c r="DR139" s="1646"/>
      <c r="DS139" s="1646"/>
      <c r="DT139" s="1646"/>
      <c r="DU139" s="1646"/>
      <c r="DV139" s="1646"/>
      <c r="DW139" s="1646"/>
      <c r="DX139" s="1646"/>
      <c r="DY139" s="1646"/>
      <c r="DZ139" s="1646"/>
      <c r="EA139" s="1646"/>
      <c r="EB139" s="1646"/>
      <c r="EC139" s="1646"/>
      <c r="ED139" s="1646"/>
      <c r="EE139" s="1646"/>
      <c r="EF139" s="1646"/>
      <c r="EG139" s="1646"/>
      <c r="EH139" s="1646"/>
      <c r="EI139" s="1646"/>
      <c r="EJ139" s="1646"/>
      <c r="EK139" s="1646"/>
      <c r="EL139" s="1646"/>
      <c r="EM139" s="1646"/>
      <c r="EN139" s="1646"/>
      <c r="EO139" s="1646"/>
      <c r="EP139" s="1646"/>
      <c r="EQ139" s="1646"/>
      <c r="ER139" s="1646"/>
      <c r="ES139" s="1646"/>
      <c r="ET139" s="1646"/>
      <c r="EU139" s="1646"/>
      <c r="EV139" s="1646"/>
      <c r="EW139" s="1646"/>
      <c r="EX139" s="1646"/>
      <c r="EY139" s="1646"/>
      <c r="EZ139" s="1646"/>
      <c r="FA139" s="1646"/>
      <c r="FB139" s="1646"/>
      <c r="FC139" s="1646"/>
      <c r="FD139" s="1646"/>
      <c r="FE139" s="1646"/>
      <c r="FF139" s="1646"/>
      <c r="FG139" s="1646"/>
      <c r="FH139" s="1646"/>
      <c r="FI139" s="1646"/>
      <c r="FJ139" s="1646"/>
      <c r="FK139" s="1646"/>
      <c r="FL139" s="1646"/>
      <c r="FM139" s="1646"/>
      <c r="FN139" s="1646"/>
      <c r="FO139" s="1646"/>
      <c r="FP139" s="1646"/>
      <c r="FQ139" s="1646"/>
      <c r="FR139" s="1646"/>
      <c r="FS139" s="1646"/>
      <c r="FT139" s="1646"/>
      <c r="FU139" s="1646"/>
      <c r="FV139" s="1646"/>
      <c r="FW139" s="1646"/>
      <c r="FX139" s="1646"/>
      <c r="FY139" s="1646"/>
      <c r="FZ139" s="1646"/>
      <c r="GA139" s="1646"/>
      <c r="GB139" s="1646"/>
      <c r="GC139" s="1646"/>
      <c r="GD139" s="1646"/>
      <c r="GE139" s="1646"/>
      <c r="GF139" s="1646"/>
      <c r="GG139" s="1646"/>
      <c r="GH139" s="1646"/>
      <c r="GI139" s="1646"/>
      <c r="GJ139" s="1646"/>
      <c r="GK139" s="1646"/>
      <c r="GL139" s="1646"/>
      <c r="GM139" s="1646"/>
      <c r="GN139" s="1646"/>
      <c r="GO139" s="1646"/>
      <c r="GP139" s="1646"/>
      <c r="GQ139" s="1646"/>
      <c r="GR139" s="1646"/>
      <c r="GS139" s="1646"/>
      <c r="GT139" s="1646"/>
      <c r="GU139" s="1646"/>
      <c r="GV139" s="1646"/>
      <c r="GW139" s="1646"/>
      <c r="GX139" s="1646"/>
      <c r="GY139" s="1646"/>
      <c r="GZ139" s="1646"/>
      <c r="HA139" s="1646"/>
      <c r="HB139" s="1646"/>
      <c r="HC139" s="1646"/>
      <c r="HD139" s="1646"/>
      <c r="HE139" s="1646"/>
      <c r="HF139" s="1646"/>
      <c r="HG139" s="1646"/>
      <c r="HH139" s="1646"/>
      <c r="HI139" s="1646"/>
      <c r="HJ139" s="1646"/>
      <c r="HK139" s="1646"/>
      <c r="HL139" s="1646"/>
      <c r="HM139" s="1646"/>
      <c r="HN139" s="1646"/>
      <c r="HO139" s="1646"/>
      <c r="HP139" s="1646"/>
      <c r="HQ139" s="1646"/>
      <c r="HR139" s="1646"/>
      <c r="HS139" s="1646"/>
    </row>
    <row r="140" spans="1:227" s="1530" customFormat="1" ht="15" customHeight="1" thickTop="1" thickBot="1" x14ac:dyDescent="0.3">
      <c r="A140" s="1564" t="s">
        <v>198</v>
      </c>
      <c r="B140" s="1564" t="s">
        <v>217</v>
      </c>
      <c r="C140" s="2065" t="s">
        <v>218</v>
      </c>
      <c r="D140" s="1749" t="s">
        <v>220</v>
      </c>
      <c r="E140" s="2093"/>
      <c r="F140" s="1751">
        <v>0.12</v>
      </c>
      <c r="G140" s="1752">
        <v>1.8919999999999999</v>
      </c>
      <c r="H140" s="1752"/>
      <c r="I140" s="1752"/>
      <c r="J140" s="1752"/>
      <c r="K140" s="1753">
        <f>SUM(F140:H140)</f>
        <v>2.012</v>
      </c>
      <c r="L140" s="1754">
        <f t="shared" si="55"/>
        <v>5.964214711729622</v>
      </c>
      <c r="M140" s="1755">
        <f t="shared" si="54"/>
        <v>94.035785288270375</v>
      </c>
      <c r="N140" s="1611">
        <f t="shared" si="53"/>
        <v>2</v>
      </c>
      <c r="O140" s="1857"/>
      <c r="P140" s="2094">
        <v>3.8519999999999999</v>
      </c>
      <c r="Q140" s="1757" t="s">
        <v>42</v>
      </c>
      <c r="R140" s="1756"/>
      <c r="S140" s="1758" t="s">
        <v>202</v>
      </c>
      <c r="T140" s="1758" t="s">
        <v>202</v>
      </c>
      <c r="U140" s="2077">
        <v>58</v>
      </c>
      <c r="V140" s="2095"/>
      <c r="W140" s="2077">
        <v>58</v>
      </c>
      <c r="X140" s="2095"/>
      <c r="Y140" s="1756">
        <v>10</v>
      </c>
      <c r="Z140" s="1760">
        <v>66487</v>
      </c>
      <c r="AA140" s="1761">
        <v>158.7291449085422</v>
      </c>
      <c r="AB140" s="1762">
        <f>O140/AA140*1000000/365*1000</f>
        <v>0</v>
      </c>
      <c r="AC140" s="1763"/>
      <c r="AD140" s="1763"/>
      <c r="AE140" s="1764"/>
      <c r="AF140" s="1763"/>
      <c r="AG140" s="1763"/>
      <c r="AH140" s="1765"/>
      <c r="AI140" s="2096"/>
      <c r="AJ140" s="2096"/>
      <c r="AK140" s="2096"/>
      <c r="AL140" s="2097"/>
      <c r="AM140" s="2098">
        <f>K140</f>
        <v>2.012</v>
      </c>
      <c r="AN140" s="2099">
        <v>3.8519999999999999</v>
      </c>
      <c r="AO140" s="2099">
        <v>4.0890000000000004</v>
      </c>
      <c r="AP140" s="2099">
        <v>4.5170000000000003</v>
      </c>
      <c r="AQ140" s="2100">
        <v>4.9889999999999999</v>
      </c>
      <c r="AR140" s="2101">
        <f>AN140</f>
        <v>3.8519999999999999</v>
      </c>
      <c r="AS140" s="2099">
        <v>4.3380000000000001</v>
      </c>
      <c r="AT140" s="2101">
        <f>AVERAGE(AS140,AV140)</f>
        <v>4.8130000000000006</v>
      </c>
      <c r="AU140" s="2101"/>
      <c r="AV140" s="2099">
        <v>5.2880000000000003</v>
      </c>
      <c r="AW140" s="2099"/>
      <c r="AX140" s="2102">
        <v>6.4459999999999997</v>
      </c>
      <c r="AY140" s="2103">
        <v>-4.4340000000000002</v>
      </c>
      <c r="AZ140" s="1979"/>
      <c r="BA140" s="1980"/>
      <c r="BB140" s="1920"/>
      <c r="BC140" s="1530" t="s">
        <v>1432</v>
      </c>
      <c r="BD140" s="1602"/>
      <c r="BE140" s="1602"/>
      <c r="BF140" s="1602"/>
      <c r="BG140" s="1602"/>
      <c r="BH140" s="1602"/>
      <c r="BI140" s="1602"/>
      <c r="BJ140" s="1602"/>
      <c r="BK140" s="1602"/>
      <c r="BL140" s="1602"/>
      <c r="BM140" s="1646"/>
      <c r="BN140" s="1646"/>
      <c r="BO140" s="1646"/>
      <c r="BP140" s="1646"/>
      <c r="BQ140" s="1646"/>
      <c r="BR140" s="1646"/>
      <c r="BS140" s="1646"/>
      <c r="BT140" s="1646"/>
      <c r="BU140" s="1646"/>
      <c r="BV140" s="1646"/>
      <c r="BW140" s="1646"/>
      <c r="BX140" s="1646"/>
      <c r="BY140" s="1646"/>
      <c r="BZ140" s="1646"/>
      <c r="CA140" s="1646"/>
      <c r="CB140" s="1646"/>
      <c r="CC140" s="1646"/>
      <c r="CD140" s="1646"/>
      <c r="CE140" s="1646"/>
      <c r="CF140" s="1646"/>
      <c r="CG140" s="1646"/>
      <c r="CH140" s="1646"/>
      <c r="CI140" s="1646"/>
      <c r="CJ140" s="1646"/>
      <c r="CK140" s="1646"/>
      <c r="CL140" s="1646"/>
      <c r="CM140" s="1646"/>
      <c r="CN140" s="1646"/>
      <c r="CO140" s="1646"/>
      <c r="CP140" s="1646"/>
      <c r="CQ140" s="1646"/>
      <c r="CR140" s="1646"/>
      <c r="CS140" s="1646"/>
      <c r="CT140" s="1646"/>
      <c r="CU140" s="1646"/>
      <c r="CV140" s="1646"/>
      <c r="CW140" s="1646"/>
      <c r="CX140" s="1646"/>
      <c r="CY140" s="1646"/>
      <c r="CZ140" s="1646"/>
      <c r="DA140" s="1646"/>
      <c r="DB140" s="1646"/>
      <c r="DC140" s="1646"/>
      <c r="DD140" s="1646"/>
      <c r="DE140" s="1646"/>
      <c r="DF140" s="1646"/>
      <c r="DG140" s="1646"/>
      <c r="DH140" s="1646"/>
      <c r="DI140" s="1646"/>
      <c r="DJ140" s="1646"/>
      <c r="DK140" s="1646"/>
      <c r="DL140" s="1646"/>
      <c r="DM140" s="1646"/>
      <c r="DN140" s="1646"/>
      <c r="DO140" s="1646"/>
      <c r="DP140" s="1646"/>
      <c r="DQ140" s="1646"/>
      <c r="DR140" s="1646"/>
      <c r="DS140" s="1646"/>
      <c r="DT140" s="1646"/>
      <c r="DU140" s="1646"/>
      <c r="DV140" s="1646"/>
      <c r="DW140" s="1646"/>
      <c r="DX140" s="1646"/>
      <c r="DY140" s="1646"/>
      <c r="DZ140" s="1646"/>
      <c r="EA140" s="1646"/>
      <c r="EB140" s="1646"/>
      <c r="EC140" s="1646"/>
      <c r="ED140" s="1646"/>
      <c r="EE140" s="1646"/>
      <c r="EF140" s="1646"/>
      <c r="EG140" s="1646"/>
      <c r="EH140" s="1646"/>
      <c r="EI140" s="1646"/>
      <c r="EJ140" s="1646"/>
      <c r="EK140" s="1646"/>
      <c r="EL140" s="1646"/>
      <c r="EM140" s="1646"/>
      <c r="EN140" s="1646"/>
      <c r="EO140" s="1646"/>
      <c r="EP140" s="1646"/>
      <c r="EQ140" s="1646"/>
      <c r="ER140" s="1646"/>
      <c r="ES140" s="1646"/>
      <c r="ET140" s="1646"/>
      <c r="EU140" s="1646"/>
      <c r="EV140" s="1646"/>
      <c r="EW140" s="1646"/>
      <c r="EX140" s="1646"/>
      <c r="EY140" s="1646"/>
      <c r="EZ140" s="1646"/>
      <c r="FA140" s="1646"/>
      <c r="FB140" s="1646"/>
      <c r="FC140" s="1646"/>
      <c r="FD140" s="1646"/>
      <c r="FE140" s="1646"/>
      <c r="FF140" s="1646"/>
      <c r="FG140" s="1646"/>
      <c r="FH140" s="1646"/>
      <c r="FI140" s="1646"/>
      <c r="FJ140" s="1646"/>
      <c r="FK140" s="1646"/>
      <c r="FL140" s="1646"/>
      <c r="FM140" s="1646"/>
      <c r="FN140" s="1646"/>
      <c r="FO140" s="1646"/>
      <c r="FP140" s="1646"/>
      <c r="FQ140" s="1646"/>
      <c r="FR140" s="1646"/>
      <c r="FS140" s="1646"/>
      <c r="FT140" s="1646"/>
      <c r="FU140" s="1646"/>
      <c r="FV140" s="1646"/>
      <c r="FW140" s="1646"/>
      <c r="FX140" s="1646"/>
      <c r="FY140" s="1646"/>
      <c r="FZ140" s="1646"/>
      <c r="GA140" s="1646"/>
      <c r="GB140" s="1646"/>
      <c r="GC140" s="1646"/>
      <c r="GD140" s="1646"/>
      <c r="GE140" s="1646"/>
      <c r="GF140" s="1646"/>
      <c r="GG140" s="1646"/>
      <c r="GH140" s="1646"/>
      <c r="GI140" s="1646"/>
      <c r="GJ140" s="1646"/>
      <c r="GK140" s="1646"/>
      <c r="GL140" s="1646"/>
      <c r="GM140" s="1646"/>
      <c r="GN140" s="1646"/>
      <c r="GO140" s="1646"/>
      <c r="GP140" s="1646"/>
      <c r="GQ140" s="1646"/>
      <c r="GR140" s="1646"/>
      <c r="GS140" s="1646"/>
      <c r="GT140" s="1646"/>
      <c r="GU140" s="1646"/>
      <c r="GV140" s="1646"/>
      <c r="GW140" s="1646"/>
      <c r="GX140" s="1646"/>
      <c r="GY140" s="1646"/>
      <c r="GZ140" s="1646"/>
      <c r="HA140" s="1646"/>
      <c r="HB140" s="1646"/>
      <c r="HC140" s="1646"/>
      <c r="HD140" s="1646"/>
      <c r="HE140" s="1646"/>
      <c r="HF140" s="1646"/>
      <c r="HG140" s="1646"/>
      <c r="HH140" s="1646"/>
      <c r="HI140" s="1646"/>
      <c r="HJ140" s="1646"/>
      <c r="HK140" s="1646"/>
      <c r="HL140" s="1646"/>
      <c r="HM140" s="1646"/>
      <c r="HN140" s="1646"/>
      <c r="HO140" s="1646"/>
      <c r="HP140" s="1646"/>
      <c r="HQ140" s="1646"/>
      <c r="HR140" s="1646"/>
      <c r="HS140" s="1646"/>
    </row>
    <row r="141" spans="1:227" s="1530" customFormat="1" ht="41.6" thickTop="1" x14ac:dyDescent="0.25">
      <c r="A141" s="1564" t="s">
        <v>198</v>
      </c>
      <c r="B141" s="1564" t="s">
        <v>217</v>
      </c>
      <c r="C141" s="2065" t="s">
        <v>218</v>
      </c>
      <c r="D141" s="1749" t="s">
        <v>221</v>
      </c>
      <c r="E141" s="2093"/>
      <c r="F141" s="1751"/>
      <c r="G141" s="1752">
        <v>0.47499999999999998</v>
      </c>
      <c r="H141" s="1752"/>
      <c r="I141" s="1752"/>
      <c r="J141" s="1752"/>
      <c r="K141" s="1753">
        <f>SUM(F141:H141)</f>
        <v>0.47499999999999998</v>
      </c>
      <c r="L141" s="1754">
        <f t="shared" si="55"/>
        <v>0</v>
      </c>
      <c r="M141" s="1755">
        <f t="shared" si="54"/>
        <v>100</v>
      </c>
      <c r="N141" s="1611">
        <f t="shared" si="53"/>
        <v>2</v>
      </c>
      <c r="O141" s="1857"/>
      <c r="P141" s="2094">
        <v>1.014</v>
      </c>
      <c r="Q141" s="1757" t="s">
        <v>42</v>
      </c>
      <c r="R141" s="1756"/>
      <c r="S141" s="1758" t="s">
        <v>202</v>
      </c>
      <c r="T141" s="1758" t="s">
        <v>202</v>
      </c>
      <c r="U141" s="2077">
        <v>58</v>
      </c>
      <c r="V141" s="2095">
        <v>97.1</v>
      </c>
      <c r="W141" s="2077">
        <v>58</v>
      </c>
      <c r="X141" s="2095">
        <v>97.1</v>
      </c>
      <c r="Y141" s="1756">
        <v>20.5</v>
      </c>
      <c r="Z141" s="1760">
        <v>13466</v>
      </c>
      <c r="AA141" s="1761">
        <v>206.3034451047692</v>
      </c>
      <c r="AB141" s="1762">
        <f>O141/AA141*1000000/365*1000</f>
        <v>0</v>
      </c>
      <c r="AC141" s="1763"/>
      <c r="AD141" s="1763"/>
      <c r="AE141" s="1764" t="s">
        <v>208</v>
      </c>
      <c r="AF141" s="1763" t="s">
        <v>42</v>
      </c>
      <c r="AG141" s="1763" t="s">
        <v>42</v>
      </c>
      <c r="AH141" s="1765"/>
      <c r="AI141" s="2096"/>
      <c r="AJ141" s="2096"/>
      <c r="AK141" s="2096"/>
      <c r="AL141" s="2097"/>
      <c r="AM141" s="2098">
        <f>K141</f>
        <v>0.47499999999999998</v>
      </c>
      <c r="AN141" s="2099">
        <v>1.014</v>
      </c>
      <c r="AO141" s="2099">
        <v>1.075</v>
      </c>
      <c r="AP141" s="2099">
        <v>1.1439999999999999</v>
      </c>
      <c r="AQ141" s="2100">
        <v>1.173</v>
      </c>
      <c r="AR141" s="2101">
        <f>AN141</f>
        <v>1.014</v>
      </c>
      <c r="AS141" s="2099">
        <v>1.1379999999999999</v>
      </c>
      <c r="AT141" s="2101">
        <f>AVERAGE(AS141,AV141)</f>
        <v>1.2109999999999999</v>
      </c>
      <c r="AU141" s="2101"/>
      <c r="AV141" s="2099">
        <v>1.284</v>
      </c>
      <c r="AW141" s="2099"/>
      <c r="AX141" s="2102">
        <v>1.347</v>
      </c>
      <c r="AY141" s="2103">
        <v>-0.872</v>
      </c>
      <c r="AZ141" s="1979"/>
      <c r="BA141" s="1980"/>
      <c r="BB141" s="1920"/>
      <c r="BC141" s="1530" t="s">
        <v>1432</v>
      </c>
      <c r="BD141" s="1602"/>
      <c r="BE141" s="1602"/>
      <c r="BF141" s="1602"/>
      <c r="BG141" s="1602"/>
      <c r="BH141" s="1602"/>
      <c r="BI141" s="1602"/>
      <c r="BJ141" s="1602"/>
      <c r="BK141" s="1602"/>
      <c r="BL141" s="1602"/>
      <c r="BM141" s="1646"/>
      <c r="BN141" s="1646"/>
      <c r="BO141" s="1646"/>
      <c r="BP141" s="1646"/>
      <c r="BQ141" s="1646"/>
      <c r="BR141" s="1646"/>
      <c r="BS141" s="1646"/>
      <c r="BT141" s="1646"/>
      <c r="BU141" s="1646"/>
      <c r="BV141" s="1646"/>
      <c r="BW141" s="1646"/>
      <c r="BX141" s="1646"/>
      <c r="BY141" s="1646"/>
      <c r="BZ141" s="1646"/>
      <c r="CA141" s="1646"/>
      <c r="CB141" s="1646"/>
      <c r="CC141" s="1646"/>
      <c r="CD141" s="1646"/>
      <c r="CE141" s="1646"/>
      <c r="CF141" s="1646"/>
      <c r="CG141" s="1646"/>
      <c r="CH141" s="1646"/>
      <c r="CI141" s="1646"/>
      <c r="CJ141" s="1646"/>
      <c r="CK141" s="1646"/>
      <c r="CL141" s="1646"/>
      <c r="CM141" s="1646"/>
      <c r="CN141" s="1646"/>
      <c r="CO141" s="1646"/>
      <c r="CP141" s="1646"/>
      <c r="CQ141" s="1646"/>
      <c r="CR141" s="1646"/>
      <c r="CS141" s="1646"/>
      <c r="CT141" s="1646"/>
      <c r="CU141" s="1646"/>
      <c r="CV141" s="1646"/>
      <c r="CW141" s="1646"/>
      <c r="CX141" s="1646"/>
      <c r="CY141" s="1646"/>
      <c r="CZ141" s="1646"/>
      <c r="DA141" s="1646"/>
      <c r="DB141" s="1646"/>
      <c r="DC141" s="1646"/>
      <c r="DD141" s="1646"/>
      <c r="DE141" s="1646"/>
      <c r="DF141" s="1646"/>
      <c r="DG141" s="1646"/>
      <c r="DH141" s="1646"/>
      <c r="DI141" s="1646"/>
      <c r="DJ141" s="1646"/>
      <c r="DK141" s="1646"/>
      <c r="DL141" s="1646"/>
      <c r="DM141" s="1646"/>
      <c r="DN141" s="1646"/>
      <c r="DO141" s="1646"/>
      <c r="DP141" s="1646"/>
      <c r="DQ141" s="1646"/>
      <c r="DR141" s="1646"/>
      <c r="DS141" s="1646"/>
      <c r="DT141" s="1646"/>
      <c r="DU141" s="1646"/>
      <c r="DV141" s="1646"/>
      <c r="DW141" s="1646"/>
      <c r="DX141" s="1646"/>
      <c r="DY141" s="1646"/>
      <c r="DZ141" s="1646"/>
      <c r="EA141" s="1646"/>
      <c r="EB141" s="1646"/>
      <c r="EC141" s="1646"/>
      <c r="ED141" s="1646"/>
      <c r="EE141" s="1646"/>
      <c r="EF141" s="1646"/>
      <c r="EG141" s="1646"/>
      <c r="EH141" s="1646"/>
      <c r="EI141" s="1646"/>
      <c r="EJ141" s="1646"/>
      <c r="EK141" s="1646"/>
      <c r="EL141" s="1646"/>
      <c r="EM141" s="1646"/>
      <c r="EN141" s="1646"/>
      <c r="EO141" s="1646"/>
      <c r="EP141" s="1646"/>
      <c r="EQ141" s="1646"/>
      <c r="ER141" s="1646"/>
      <c r="ES141" s="1646"/>
      <c r="ET141" s="1646"/>
      <c r="EU141" s="1646"/>
      <c r="EV141" s="1646"/>
      <c r="EW141" s="1646"/>
      <c r="EX141" s="1646"/>
      <c r="EY141" s="1646"/>
      <c r="EZ141" s="1646"/>
      <c r="FA141" s="1646"/>
      <c r="FB141" s="1646"/>
      <c r="FC141" s="1646"/>
      <c r="FD141" s="1646"/>
      <c r="FE141" s="1646"/>
      <c r="FF141" s="1646"/>
      <c r="FG141" s="1646"/>
      <c r="FH141" s="1646"/>
      <c r="FI141" s="1646"/>
      <c r="FJ141" s="1646"/>
      <c r="FK141" s="1646"/>
      <c r="FL141" s="1646"/>
      <c r="FM141" s="1646"/>
      <c r="FN141" s="1646"/>
      <c r="FO141" s="1646"/>
      <c r="FP141" s="1646"/>
      <c r="FQ141" s="1646"/>
      <c r="FR141" s="1646"/>
      <c r="FS141" s="1646"/>
      <c r="FT141" s="1646"/>
      <c r="FU141" s="1646"/>
      <c r="FV141" s="1646"/>
      <c r="FW141" s="1646"/>
      <c r="FX141" s="1646"/>
      <c r="FY141" s="1646"/>
      <c r="FZ141" s="1646"/>
      <c r="GA141" s="1646"/>
      <c r="GB141" s="1646"/>
      <c r="GC141" s="1646"/>
      <c r="GD141" s="1646"/>
      <c r="GE141" s="1646"/>
      <c r="GF141" s="1646"/>
      <c r="GG141" s="1646"/>
      <c r="GH141" s="1646"/>
      <c r="GI141" s="1646"/>
      <c r="GJ141" s="1646"/>
      <c r="GK141" s="1646"/>
      <c r="GL141" s="1646"/>
      <c r="GM141" s="1646"/>
      <c r="GN141" s="1646"/>
      <c r="GO141" s="1646"/>
      <c r="GP141" s="1646"/>
      <c r="GQ141" s="1646"/>
      <c r="GR141" s="1646"/>
      <c r="GS141" s="1646"/>
      <c r="GT141" s="1646"/>
      <c r="GU141" s="1646"/>
      <c r="GV141" s="1646"/>
      <c r="GW141" s="1646"/>
      <c r="GX141" s="1646"/>
      <c r="GY141" s="1646"/>
      <c r="GZ141" s="1646"/>
      <c r="HA141" s="1646"/>
      <c r="HB141" s="1646"/>
      <c r="HC141" s="1646"/>
      <c r="HD141" s="1646"/>
      <c r="HE141" s="1646"/>
      <c r="HF141" s="1646"/>
      <c r="HG141" s="1646"/>
      <c r="HH141" s="1646"/>
      <c r="HI141" s="1646"/>
      <c r="HJ141" s="1646"/>
      <c r="HK141" s="1646"/>
      <c r="HL141" s="1646"/>
      <c r="HM141" s="1646"/>
      <c r="HN141" s="1646"/>
      <c r="HO141" s="1646"/>
      <c r="HP141" s="1646"/>
      <c r="HQ141" s="1646"/>
      <c r="HR141" s="1646"/>
      <c r="HS141" s="1646"/>
    </row>
    <row r="142" spans="1:227" s="1530" customFormat="1" ht="41.15" x14ac:dyDescent="0.25">
      <c r="A142" s="1564" t="s">
        <v>591</v>
      </c>
      <c r="B142" s="1564" t="s">
        <v>671</v>
      </c>
      <c r="C142" s="2104" t="s">
        <v>689</v>
      </c>
      <c r="D142" s="2021" t="s">
        <v>690</v>
      </c>
      <c r="E142" s="2105"/>
      <c r="F142" s="1638"/>
      <c r="G142" s="1607">
        <v>1.42</v>
      </c>
      <c r="H142" s="1607"/>
      <c r="I142" s="1607"/>
      <c r="J142" s="1607"/>
      <c r="K142" s="1608">
        <f>IF(ISNUMBER(F142),F142,0)+IF(ISNUMBER(G142),G142,0)+IF(ISNUMBER(H142),H142,0)</f>
        <v>1.42</v>
      </c>
      <c r="L142" s="1609">
        <f t="shared" si="55"/>
        <v>0</v>
      </c>
      <c r="M142" s="1610">
        <f t="shared" si="54"/>
        <v>100</v>
      </c>
      <c r="N142" s="1611">
        <f t="shared" si="53"/>
        <v>2</v>
      </c>
      <c r="O142" s="2106"/>
      <c r="P142" s="2107">
        <f t="shared" ref="P142:P150" si="56">AQ142</f>
        <v>1.45</v>
      </c>
      <c r="Q142" s="1652" t="s">
        <v>42</v>
      </c>
      <c r="R142" s="1615"/>
      <c r="S142" s="1616"/>
      <c r="T142" s="1617"/>
      <c r="U142" s="2108"/>
      <c r="V142" s="2109"/>
      <c r="W142" s="2110"/>
      <c r="X142" s="2109"/>
      <c r="Y142" s="1615"/>
      <c r="Z142" s="1619"/>
      <c r="AA142" s="1620"/>
      <c r="AB142" s="1621"/>
      <c r="AC142" s="1622"/>
      <c r="AD142" s="1622"/>
      <c r="AE142" s="1622"/>
      <c r="AF142" s="1622"/>
      <c r="AG142" s="1622"/>
      <c r="AH142" s="2111"/>
      <c r="AI142" s="2112"/>
      <c r="AJ142" s="2112"/>
      <c r="AK142" s="2112">
        <v>27289</v>
      </c>
      <c r="AL142" s="2113"/>
      <c r="AM142" s="2114"/>
      <c r="AN142" s="2112"/>
      <c r="AO142" s="2115"/>
      <c r="AP142" s="2116"/>
      <c r="AQ142" s="2117">
        <v>1.45</v>
      </c>
      <c r="AR142" s="2115">
        <v>1.6</v>
      </c>
      <c r="AS142" s="2115">
        <v>1.82</v>
      </c>
      <c r="AT142" s="2115">
        <v>2.08</v>
      </c>
      <c r="AU142" s="2115"/>
      <c r="AV142" s="2116"/>
      <c r="AW142" s="2118">
        <f t="shared" ref="AW142:AW150" si="57">K142-AT142</f>
        <v>-0.66000000000000014</v>
      </c>
      <c r="AX142" s="2119"/>
      <c r="AY142" s="2120"/>
      <c r="AZ142" s="1646"/>
      <c r="BA142" s="1646"/>
      <c r="BB142" s="1920"/>
      <c r="BC142" s="1530" t="s">
        <v>1432</v>
      </c>
    </row>
    <row r="143" spans="1:227" s="1530" customFormat="1" ht="41.15" x14ac:dyDescent="0.25">
      <c r="A143" s="1564" t="s">
        <v>591</v>
      </c>
      <c r="B143" s="1564" t="s">
        <v>671</v>
      </c>
      <c r="C143" s="2121" t="s">
        <v>674</v>
      </c>
      <c r="D143" s="2021" t="s">
        <v>675</v>
      </c>
      <c r="E143" s="2105"/>
      <c r="F143" s="1638">
        <v>0.16</v>
      </c>
      <c r="G143" s="1607"/>
      <c r="H143" s="1607"/>
      <c r="I143" s="1607"/>
      <c r="J143" s="1607"/>
      <c r="K143" s="1608">
        <f>IF(ISNUMBER(F143),F143,0)+IF(ISNUMBER(G143),G143,0)+IF(ISNUMBER(H143),H143,0)</f>
        <v>0.16</v>
      </c>
      <c r="L143" s="1609">
        <f t="shared" si="55"/>
        <v>100</v>
      </c>
      <c r="M143" s="1610">
        <f t="shared" si="54"/>
        <v>0</v>
      </c>
      <c r="N143" s="1611">
        <f t="shared" si="53"/>
        <v>5</v>
      </c>
      <c r="O143" s="2122"/>
      <c r="P143" s="1613">
        <f t="shared" si="56"/>
        <v>2.1999999999999999E-2</v>
      </c>
      <c r="Q143" s="1652" t="s">
        <v>42</v>
      </c>
      <c r="R143" s="1615"/>
      <c r="S143" s="1616"/>
      <c r="T143" s="1617"/>
      <c r="U143" s="2108"/>
      <c r="V143" s="2109"/>
      <c r="W143" s="2110"/>
      <c r="X143" s="2109"/>
      <c r="Y143" s="1615"/>
      <c r="Z143" s="1619">
        <v>1286</v>
      </c>
      <c r="AA143" s="1620">
        <f t="shared" ref="AA143:AA150" si="58">AR143/Z143*1000000000/365</f>
        <v>66.043162402266773</v>
      </c>
      <c r="AB143" s="1621"/>
      <c r="AC143" s="1622"/>
      <c r="AD143" s="1622"/>
      <c r="AE143" s="1622"/>
      <c r="AF143" s="1622"/>
      <c r="AG143" s="1622"/>
      <c r="AH143" s="2111"/>
      <c r="AI143" s="2112">
        <v>1353</v>
      </c>
      <c r="AJ143" s="2112">
        <v>1416</v>
      </c>
      <c r="AK143" s="2112">
        <v>1462</v>
      </c>
      <c r="AL143" s="2113"/>
      <c r="AM143" s="2114"/>
      <c r="AN143" s="2112"/>
      <c r="AO143" s="2115"/>
      <c r="AP143" s="2116"/>
      <c r="AQ143" s="2117">
        <v>2.1999999999999999E-2</v>
      </c>
      <c r="AR143" s="2115">
        <v>3.1E-2</v>
      </c>
      <c r="AS143" s="2115">
        <v>3.5999999999999997E-2</v>
      </c>
      <c r="AT143" s="2115">
        <v>3.6999999999999998E-2</v>
      </c>
      <c r="AU143" s="2115"/>
      <c r="AV143" s="2116"/>
      <c r="AW143" s="2118">
        <f t="shared" si="57"/>
        <v>0.123</v>
      </c>
      <c r="AX143" s="2119"/>
      <c r="AY143" s="2120"/>
      <c r="AZ143" s="1646"/>
      <c r="BA143" s="1646"/>
      <c r="BB143" s="1920"/>
      <c r="BC143" s="1530" t="s">
        <v>1430</v>
      </c>
    </row>
    <row r="144" spans="1:227" s="1646" customFormat="1" ht="41.15" x14ac:dyDescent="0.25">
      <c r="A144" s="1564" t="s">
        <v>591</v>
      </c>
      <c r="B144" s="1564" t="s">
        <v>671</v>
      </c>
      <c r="C144" s="2121" t="s">
        <v>674</v>
      </c>
      <c r="D144" s="2019" t="s">
        <v>676</v>
      </c>
      <c r="E144" s="2105"/>
      <c r="F144" s="1638"/>
      <c r="G144" s="1607">
        <v>28</v>
      </c>
      <c r="H144" s="1607"/>
      <c r="I144" s="1607">
        <v>2.5</v>
      </c>
      <c r="J144" s="1607"/>
      <c r="K144" s="1608">
        <f>IF(ISNUMBER(F144),F144,0)+IF(ISNUMBER(G144),G144,0)+IF(ISNUMBER(H144),H144,0)+I144</f>
        <v>30.5</v>
      </c>
      <c r="L144" s="1609">
        <f t="shared" si="55"/>
        <v>0</v>
      </c>
      <c r="M144" s="1610">
        <f t="shared" si="54"/>
        <v>91.803278688524586</v>
      </c>
      <c r="N144" s="1611">
        <f t="shared" si="53"/>
        <v>2</v>
      </c>
      <c r="O144" s="2123"/>
      <c r="P144" s="1613">
        <f t="shared" si="56"/>
        <v>41.9</v>
      </c>
      <c r="Q144" s="1652" t="s">
        <v>42</v>
      </c>
      <c r="R144" s="1615"/>
      <c r="S144" s="1616"/>
      <c r="T144" s="1617"/>
      <c r="U144" s="2108"/>
      <c r="V144" s="2109"/>
      <c r="W144" s="2110"/>
      <c r="X144" s="2109"/>
      <c r="Y144" s="1615"/>
      <c r="Z144" s="1619">
        <v>380353</v>
      </c>
      <c r="AA144" s="1620">
        <f t="shared" si="58"/>
        <v>323.41981956271405</v>
      </c>
      <c r="AB144" s="1621"/>
      <c r="AC144" s="1622"/>
      <c r="AD144" s="1622"/>
      <c r="AE144" s="1622"/>
      <c r="AF144" s="1622"/>
      <c r="AG144" s="1622"/>
      <c r="AH144" s="2111"/>
      <c r="AI144" s="2124">
        <v>399550</v>
      </c>
      <c r="AJ144" s="2124">
        <v>416908</v>
      </c>
      <c r="AK144" s="2124">
        <v>429469</v>
      </c>
      <c r="AL144" s="2113">
        <v>442413</v>
      </c>
      <c r="AM144" s="2114"/>
      <c r="AN144" s="2124"/>
      <c r="AO144" s="2125"/>
      <c r="AP144" s="2126"/>
      <c r="AQ144" s="2117">
        <v>41.9</v>
      </c>
      <c r="AR144" s="2125">
        <v>44.9</v>
      </c>
      <c r="AS144" s="2125">
        <v>47.6</v>
      </c>
      <c r="AT144" s="2125">
        <v>48.9</v>
      </c>
      <c r="AU144" s="2125">
        <v>50.3</v>
      </c>
      <c r="AV144" s="2126"/>
      <c r="AW144" s="2127">
        <f t="shared" si="57"/>
        <v>-18.399999999999999</v>
      </c>
      <c r="AX144" s="2119"/>
      <c r="AY144" s="2120"/>
      <c r="BA144" s="2039"/>
      <c r="BB144" s="1920"/>
      <c r="BC144" s="1530" t="s">
        <v>1432</v>
      </c>
      <c r="BD144" s="1530"/>
      <c r="BE144" s="1530"/>
      <c r="BF144" s="1530"/>
      <c r="BG144" s="1530"/>
      <c r="BH144" s="1530"/>
      <c r="BI144" s="1530"/>
      <c r="BJ144" s="1530"/>
      <c r="BK144" s="1530"/>
      <c r="BL144" s="1530"/>
      <c r="BM144" s="1530"/>
      <c r="BN144" s="1530"/>
      <c r="BO144" s="1530"/>
      <c r="BP144" s="1530"/>
      <c r="BQ144" s="1530"/>
      <c r="BR144" s="1530"/>
      <c r="BS144" s="1530"/>
      <c r="BT144" s="1530"/>
      <c r="BU144" s="1530"/>
      <c r="BV144" s="1530"/>
      <c r="BW144" s="1530"/>
      <c r="BX144" s="1530"/>
      <c r="BY144" s="1530"/>
      <c r="BZ144" s="1530"/>
      <c r="CA144" s="1530"/>
      <c r="CB144" s="1530"/>
      <c r="CC144" s="1530"/>
      <c r="CD144" s="1530"/>
      <c r="CE144" s="1530"/>
      <c r="CF144" s="1530"/>
      <c r="CG144" s="1530"/>
      <c r="CH144" s="1530"/>
      <c r="CI144" s="1530"/>
      <c r="CJ144" s="1530"/>
      <c r="CK144" s="1530"/>
      <c r="CL144" s="1530"/>
      <c r="CM144" s="1530"/>
      <c r="CN144" s="1530"/>
      <c r="CO144" s="1530"/>
      <c r="CP144" s="1530"/>
      <c r="CQ144" s="1530"/>
      <c r="CR144" s="1530"/>
      <c r="CS144" s="1530"/>
      <c r="CT144" s="1530"/>
      <c r="CU144" s="1530"/>
      <c r="CV144" s="1530"/>
      <c r="CW144" s="1530"/>
      <c r="CX144" s="1530"/>
      <c r="CY144" s="1530"/>
      <c r="CZ144" s="1530"/>
      <c r="DA144" s="1530"/>
      <c r="DB144" s="1530"/>
      <c r="DC144" s="1530"/>
      <c r="DD144" s="1530"/>
      <c r="DE144" s="1530"/>
      <c r="DF144" s="1530"/>
      <c r="DG144" s="1530"/>
      <c r="DH144" s="1530"/>
      <c r="DI144" s="1530"/>
      <c r="DJ144" s="1530"/>
      <c r="DK144" s="1530"/>
      <c r="DL144" s="1530"/>
      <c r="DM144" s="1530"/>
      <c r="DN144" s="1530"/>
      <c r="DO144" s="1530"/>
      <c r="DP144" s="1530"/>
      <c r="DQ144" s="1530"/>
      <c r="DR144" s="1530"/>
      <c r="DS144" s="1530"/>
      <c r="DT144" s="1530"/>
      <c r="DU144" s="1530"/>
      <c r="DV144" s="1530"/>
      <c r="DW144" s="1530"/>
      <c r="DX144" s="1530"/>
      <c r="DY144" s="1530"/>
      <c r="DZ144" s="1530"/>
      <c r="EA144" s="1530"/>
      <c r="EB144" s="1530"/>
      <c r="EC144" s="1530"/>
      <c r="ED144" s="1530"/>
      <c r="EE144" s="1530"/>
      <c r="EF144" s="1530"/>
      <c r="EG144" s="1530"/>
      <c r="EH144" s="1530"/>
      <c r="EI144" s="1530"/>
      <c r="EJ144" s="1530"/>
      <c r="EK144" s="1530"/>
      <c r="EL144" s="1530"/>
      <c r="EM144" s="1530"/>
      <c r="EN144" s="1530"/>
      <c r="EO144" s="1530"/>
      <c r="EP144" s="1530"/>
      <c r="EQ144" s="1530"/>
      <c r="ER144" s="1530"/>
      <c r="ES144" s="1530"/>
      <c r="ET144" s="1530"/>
      <c r="EU144" s="1530"/>
      <c r="EV144" s="1530"/>
      <c r="EW144" s="1530"/>
      <c r="EX144" s="1530"/>
      <c r="EY144" s="1530"/>
      <c r="EZ144" s="1530"/>
      <c r="FA144" s="1530"/>
      <c r="FB144" s="1530"/>
      <c r="FC144" s="1530"/>
      <c r="FD144" s="1530"/>
      <c r="FE144" s="1530"/>
      <c r="FF144" s="1530"/>
      <c r="FG144" s="1530"/>
      <c r="FH144" s="1530"/>
      <c r="FI144" s="1530"/>
      <c r="FJ144" s="1530"/>
      <c r="FK144" s="1530"/>
      <c r="FL144" s="1530"/>
      <c r="FM144" s="1530"/>
      <c r="FN144" s="1530"/>
      <c r="FO144" s="1530"/>
      <c r="FP144" s="1530"/>
      <c r="FQ144" s="1530"/>
      <c r="FR144" s="1530"/>
      <c r="FS144" s="1530"/>
      <c r="FT144" s="1530"/>
      <c r="FU144" s="1530"/>
      <c r="FV144" s="1530"/>
      <c r="FW144" s="1530"/>
      <c r="FX144" s="1530"/>
      <c r="FY144" s="1530"/>
      <c r="FZ144" s="1530"/>
      <c r="GA144" s="1530"/>
      <c r="GB144" s="1530"/>
      <c r="GC144" s="1530"/>
      <c r="GD144" s="1530"/>
      <c r="GE144" s="1530"/>
      <c r="GF144" s="1530"/>
      <c r="GG144" s="1530"/>
      <c r="GH144" s="1530"/>
      <c r="GI144" s="1530"/>
      <c r="GJ144" s="1530"/>
      <c r="GK144" s="1530"/>
      <c r="GL144" s="1530"/>
      <c r="GM144" s="1530"/>
      <c r="GN144" s="1530"/>
      <c r="GO144" s="1530"/>
      <c r="GP144" s="1530"/>
      <c r="GQ144" s="1530"/>
      <c r="GR144" s="1530"/>
      <c r="GS144" s="1530"/>
      <c r="GT144" s="1530"/>
      <c r="GU144" s="1530"/>
      <c r="GV144" s="1530"/>
      <c r="GW144" s="1530"/>
      <c r="GX144" s="1530"/>
      <c r="GY144" s="1530"/>
      <c r="GZ144" s="1530"/>
      <c r="HA144" s="1530"/>
      <c r="HB144" s="1530"/>
      <c r="HC144" s="1530"/>
      <c r="HD144" s="1530"/>
      <c r="HE144" s="1530"/>
      <c r="HF144" s="1530"/>
      <c r="HG144" s="1530"/>
      <c r="HH144" s="1530"/>
      <c r="HI144" s="1530"/>
      <c r="HJ144" s="1530"/>
      <c r="HK144" s="1530"/>
      <c r="HL144" s="1530"/>
      <c r="HM144" s="1530"/>
      <c r="HN144" s="1530"/>
      <c r="HO144" s="1530"/>
      <c r="HP144" s="1530"/>
      <c r="HQ144" s="1530"/>
      <c r="HR144" s="1530"/>
      <c r="HS144" s="1530"/>
    </row>
    <row r="145" spans="1:227" s="1646" customFormat="1" ht="41.15" x14ac:dyDescent="0.25">
      <c r="A145" s="1564" t="s">
        <v>591</v>
      </c>
      <c r="B145" s="1564" t="s">
        <v>671</v>
      </c>
      <c r="C145" s="2121" t="s">
        <v>674</v>
      </c>
      <c r="D145" s="2021" t="s">
        <v>677</v>
      </c>
      <c r="E145" s="2105"/>
      <c r="F145" s="1638"/>
      <c r="G145" s="1607"/>
      <c r="H145" s="1607">
        <v>1.2</v>
      </c>
      <c r="I145" s="1607"/>
      <c r="J145" s="1607"/>
      <c r="K145" s="1608">
        <f t="shared" ref="K145:K150" si="59">IF(ISNUMBER(F145),F145,0)+IF(ISNUMBER(G145),G145,0)+IF(ISNUMBER(H145),H145,0)</f>
        <v>1.2</v>
      </c>
      <c r="L145" s="1609">
        <f t="shared" si="55"/>
        <v>0</v>
      </c>
      <c r="M145" s="1610">
        <f t="shared" si="54"/>
        <v>100</v>
      </c>
      <c r="N145" s="1611">
        <f t="shared" si="53"/>
        <v>3</v>
      </c>
      <c r="O145" s="2123"/>
      <c r="P145" s="1613">
        <f t="shared" si="56"/>
        <v>1.117</v>
      </c>
      <c r="Q145" s="1652" t="s">
        <v>42</v>
      </c>
      <c r="R145" s="1615"/>
      <c r="S145" s="1616"/>
      <c r="T145" s="1617"/>
      <c r="U145" s="2108"/>
      <c r="V145" s="2109"/>
      <c r="W145" s="2110"/>
      <c r="X145" s="2109"/>
      <c r="Y145" s="1615"/>
      <c r="Z145" s="1619">
        <v>18996</v>
      </c>
      <c r="AA145" s="1620">
        <f t="shared" si="58"/>
        <v>191.24429944876644</v>
      </c>
      <c r="AB145" s="1621"/>
      <c r="AC145" s="1622"/>
      <c r="AD145" s="1622"/>
      <c r="AE145" s="1622"/>
      <c r="AF145" s="1622"/>
      <c r="AG145" s="1622"/>
      <c r="AH145" s="2111"/>
      <c r="AI145" s="2124">
        <v>20639</v>
      </c>
      <c r="AJ145" s="2124">
        <v>22007</v>
      </c>
      <c r="AK145" s="2124">
        <v>22901</v>
      </c>
      <c r="AL145" s="2113"/>
      <c r="AM145" s="2114"/>
      <c r="AN145" s="2124"/>
      <c r="AO145" s="2125"/>
      <c r="AP145" s="2126"/>
      <c r="AQ145" s="2117">
        <v>1.117</v>
      </c>
      <c r="AR145" s="2125">
        <v>1.3260000000000001</v>
      </c>
      <c r="AS145" s="2125">
        <v>1.474</v>
      </c>
      <c r="AT145" s="2125">
        <v>1.534</v>
      </c>
      <c r="AU145" s="2125"/>
      <c r="AV145" s="2126"/>
      <c r="AW145" s="2127">
        <f t="shared" si="57"/>
        <v>-0.33400000000000007</v>
      </c>
      <c r="AX145" s="2119"/>
      <c r="AY145" s="2120"/>
      <c r="BA145" s="2039"/>
      <c r="BB145" s="1920"/>
      <c r="BC145" s="1530" t="s">
        <v>1432</v>
      </c>
      <c r="BD145" s="1530"/>
      <c r="BE145" s="1530"/>
      <c r="BF145" s="1530"/>
      <c r="BG145" s="1530"/>
      <c r="BH145" s="1530"/>
      <c r="BI145" s="1530"/>
      <c r="BJ145" s="1530"/>
      <c r="BK145" s="1530"/>
      <c r="BL145" s="1530"/>
      <c r="BM145" s="1530"/>
      <c r="BN145" s="1530"/>
      <c r="BO145" s="1530"/>
      <c r="BP145" s="1530"/>
      <c r="BQ145" s="1530"/>
      <c r="BR145" s="1530"/>
      <c r="BS145" s="1530"/>
      <c r="BT145" s="1530"/>
      <c r="BU145" s="1530"/>
      <c r="BV145" s="1530"/>
      <c r="BW145" s="1530"/>
      <c r="BX145" s="1530"/>
      <c r="BY145" s="1530"/>
      <c r="BZ145" s="1530"/>
      <c r="CA145" s="1530"/>
      <c r="CB145" s="1530"/>
      <c r="CC145" s="1530"/>
      <c r="CD145" s="1530"/>
      <c r="CE145" s="1530"/>
      <c r="CF145" s="1530"/>
      <c r="CG145" s="1530"/>
      <c r="CH145" s="1530"/>
      <c r="CI145" s="1530"/>
      <c r="CJ145" s="1530"/>
      <c r="CK145" s="1530"/>
      <c r="CL145" s="1530"/>
      <c r="CM145" s="1530"/>
      <c r="CN145" s="1530"/>
      <c r="CO145" s="1530"/>
      <c r="CP145" s="1530"/>
      <c r="CQ145" s="1530"/>
      <c r="CR145" s="1530"/>
      <c r="CS145" s="1530"/>
      <c r="CT145" s="1530"/>
      <c r="CU145" s="1530"/>
      <c r="CV145" s="1530"/>
      <c r="CW145" s="1530"/>
      <c r="CX145" s="1530"/>
      <c r="CY145" s="1530"/>
      <c r="CZ145" s="1530"/>
      <c r="DA145" s="1530"/>
      <c r="DB145" s="1530"/>
      <c r="DC145" s="1530"/>
      <c r="DD145" s="1530"/>
      <c r="DE145" s="1530"/>
      <c r="DF145" s="1530"/>
      <c r="DG145" s="1530"/>
      <c r="DH145" s="1530"/>
      <c r="DI145" s="1530"/>
      <c r="DJ145" s="1530"/>
      <c r="DK145" s="1530"/>
      <c r="DL145" s="1530"/>
      <c r="DM145" s="1530"/>
      <c r="DN145" s="1530"/>
      <c r="DO145" s="1530"/>
      <c r="DP145" s="1530"/>
      <c r="DQ145" s="1530"/>
      <c r="DR145" s="1530"/>
      <c r="DS145" s="1530"/>
      <c r="DT145" s="1530"/>
      <c r="DU145" s="1530"/>
      <c r="DV145" s="1530"/>
      <c r="DW145" s="1530"/>
      <c r="DX145" s="1530"/>
      <c r="DY145" s="1530"/>
      <c r="DZ145" s="1530"/>
      <c r="EA145" s="1530"/>
      <c r="EB145" s="1530"/>
      <c r="EC145" s="1530"/>
      <c r="ED145" s="1530"/>
      <c r="EE145" s="1530"/>
      <c r="EF145" s="1530"/>
      <c r="EG145" s="1530"/>
      <c r="EH145" s="1530"/>
      <c r="EI145" s="1530"/>
      <c r="EJ145" s="1530"/>
      <c r="EK145" s="1530"/>
      <c r="EL145" s="1530"/>
      <c r="EM145" s="1530"/>
      <c r="EN145" s="1530"/>
      <c r="EO145" s="1530"/>
      <c r="EP145" s="1530"/>
      <c r="EQ145" s="1530"/>
      <c r="ER145" s="1530"/>
      <c r="ES145" s="1530"/>
      <c r="ET145" s="1530"/>
      <c r="EU145" s="1530"/>
      <c r="EV145" s="1530"/>
      <c r="EW145" s="1530"/>
      <c r="EX145" s="1530"/>
      <c r="EY145" s="1530"/>
      <c r="EZ145" s="1530"/>
      <c r="FA145" s="1530"/>
      <c r="FB145" s="1530"/>
      <c r="FC145" s="1530"/>
      <c r="FD145" s="1530"/>
      <c r="FE145" s="1530"/>
      <c r="FF145" s="1530"/>
      <c r="FG145" s="1530"/>
      <c r="FH145" s="1530"/>
      <c r="FI145" s="1530"/>
      <c r="FJ145" s="1530"/>
      <c r="FK145" s="1530"/>
      <c r="FL145" s="1530"/>
      <c r="FM145" s="1530"/>
      <c r="FN145" s="1530"/>
      <c r="FO145" s="1530"/>
      <c r="FP145" s="1530"/>
      <c r="FQ145" s="1530"/>
      <c r="FR145" s="1530"/>
      <c r="FS145" s="1530"/>
      <c r="FT145" s="1530"/>
      <c r="FU145" s="1530"/>
      <c r="FV145" s="1530"/>
      <c r="FW145" s="1530"/>
      <c r="FX145" s="1530"/>
      <c r="FY145" s="1530"/>
      <c r="FZ145" s="1530"/>
      <c r="GA145" s="1530"/>
      <c r="GB145" s="1530"/>
      <c r="GC145" s="1530"/>
      <c r="GD145" s="1530"/>
      <c r="GE145" s="1530"/>
      <c r="GF145" s="1530"/>
      <c r="GG145" s="1530"/>
      <c r="GH145" s="1530"/>
      <c r="GI145" s="1530"/>
      <c r="GJ145" s="1530"/>
      <c r="GK145" s="1530"/>
      <c r="GL145" s="1530"/>
      <c r="GM145" s="1530"/>
      <c r="GN145" s="1530"/>
      <c r="GO145" s="1530"/>
      <c r="GP145" s="1530"/>
      <c r="GQ145" s="1530"/>
      <c r="GR145" s="1530"/>
      <c r="GS145" s="1530"/>
      <c r="GT145" s="1530"/>
      <c r="GU145" s="1530"/>
      <c r="GV145" s="1530"/>
      <c r="GW145" s="1530"/>
      <c r="GX145" s="1530"/>
      <c r="GY145" s="1530"/>
      <c r="GZ145" s="1530"/>
      <c r="HA145" s="1530"/>
      <c r="HB145" s="1530"/>
      <c r="HC145" s="1530"/>
      <c r="HD145" s="1530"/>
      <c r="HE145" s="1530"/>
      <c r="HF145" s="1530"/>
      <c r="HG145" s="1530"/>
      <c r="HH145" s="1530"/>
      <c r="HI145" s="1530"/>
      <c r="HJ145" s="1530"/>
      <c r="HK145" s="1530"/>
      <c r="HL145" s="1530"/>
      <c r="HM145" s="1530"/>
      <c r="HN145" s="1530"/>
      <c r="HO145" s="1530"/>
      <c r="HP145" s="1530"/>
      <c r="HQ145" s="1530"/>
      <c r="HR145" s="1530"/>
      <c r="HS145" s="1530"/>
    </row>
    <row r="146" spans="1:227" s="1646" customFormat="1" ht="41.15" x14ac:dyDescent="0.25">
      <c r="A146" s="1564" t="s">
        <v>591</v>
      </c>
      <c r="B146" s="1564" t="s">
        <v>671</v>
      </c>
      <c r="C146" s="2121" t="s">
        <v>674</v>
      </c>
      <c r="D146" s="2021" t="s">
        <v>678</v>
      </c>
      <c r="E146" s="2105"/>
      <c r="F146" s="1638"/>
      <c r="G146" s="1607"/>
      <c r="H146" s="1607">
        <v>0.10299999999999999</v>
      </c>
      <c r="I146" s="1607"/>
      <c r="J146" s="1607"/>
      <c r="K146" s="1608">
        <f t="shared" si="59"/>
        <v>0.10299999999999999</v>
      </c>
      <c r="L146" s="1609">
        <f t="shared" si="55"/>
        <v>0</v>
      </c>
      <c r="M146" s="1610">
        <f t="shared" si="54"/>
        <v>100</v>
      </c>
      <c r="N146" s="1611">
        <f t="shared" si="53"/>
        <v>2</v>
      </c>
      <c r="O146" s="2123"/>
      <c r="P146" s="1613">
        <f t="shared" si="56"/>
        <v>0.111</v>
      </c>
      <c r="Q146" s="1652" t="s">
        <v>42</v>
      </c>
      <c r="R146" s="1615"/>
      <c r="S146" s="1616"/>
      <c r="T146" s="1617"/>
      <c r="U146" s="2108"/>
      <c r="V146" s="2109"/>
      <c r="W146" s="2110"/>
      <c r="X146" s="2109"/>
      <c r="Y146" s="1615"/>
      <c r="Z146" s="1619">
        <v>1971</v>
      </c>
      <c r="AA146" s="1620">
        <f t="shared" si="58"/>
        <v>173.75228484254566</v>
      </c>
      <c r="AB146" s="1621"/>
      <c r="AC146" s="1622"/>
      <c r="AD146" s="1622"/>
      <c r="AE146" s="1622"/>
      <c r="AF146" s="1622"/>
      <c r="AG146" s="1622"/>
      <c r="AH146" s="2111"/>
      <c r="AI146" s="2124">
        <v>2033</v>
      </c>
      <c r="AJ146" s="2124">
        <v>2101</v>
      </c>
      <c r="AK146" s="2124">
        <v>2163</v>
      </c>
      <c r="AL146" s="2113"/>
      <c r="AM146" s="2114"/>
      <c r="AN146" s="2124"/>
      <c r="AO146" s="2125"/>
      <c r="AP146" s="2126"/>
      <c r="AQ146" s="2117">
        <v>0.111</v>
      </c>
      <c r="AR146" s="2125">
        <v>0.125</v>
      </c>
      <c r="AS146" s="2125">
        <v>0.13500000000000001</v>
      </c>
      <c r="AT146" s="2125">
        <v>0.13900000000000001</v>
      </c>
      <c r="AU146" s="2125"/>
      <c r="AV146" s="2126"/>
      <c r="AW146" s="2127">
        <f t="shared" si="57"/>
        <v>-3.6000000000000018E-2</v>
      </c>
      <c r="AX146" s="2119"/>
      <c r="AY146" s="2120"/>
      <c r="BA146" s="2039"/>
      <c r="BB146" s="1920"/>
      <c r="BC146" s="1530" t="s">
        <v>1432</v>
      </c>
      <c r="BD146" s="1530"/>
      <c r="BE146" s="1530"/>
      <c r="BF146" s="1530"/>
      <c r="BG146" s="1530"/>
      <c r="BH146" s="1530"/>
      <c r="BI146" s="1530"/>
      <c r="BJ146" s="1530"/>
      <c r="BK146" s="1530"/>
      <c r="BL146" s="1530"/>
      <c r="BM146" s="1530"/>
      <c r="BN146" s="1530"/>
      <c r="BO146" s="1530"/>
      <c r="BP146" s="1530"/>
      <c r="BQ146" s="1530"/>
      <c r="BR146" s="1530"/>
      <c r="BS146" s="1530"/>
      <c r="BT146" s="1530"/>
      <c r="BU146" s="1530"/>
      <c r="BV146" s="1530"/>
      <c r="BW146" s="1530"/>
      <c r="BX146" s="1530"/>
      <c r="BY146" s="1530"/>
      <c r="BZ146" s="1530"/>
      <c r="CA146" s="1530"/>
      <c r="CB146" s="1530"/>
      <c r="CC146" s="1530"/>
      <c r="CD146" s="1530"/>
      <c r="CE146" s="1530"/>
      <c r="CF146" s="1530"/>
      <c r="CG146" s="1530"/>
      <c r="CH146" s="1530"/>
      <c r="CI146" s="1530"/>
      <c r="CJ146" s="1530"/>
      <c r="CK146" s="1530"/>
      <c r="CL146" s="1530"/>
      <c r="CM146" s="1530"/>
      <c r="CN146" s="1530"/>
      <c r="CO146" s="1530"/>
      <c r="CP146" s="1530"/>
      <c r="CQ146" s="1530"/>
      <c r="CR146" s="1530"/>
      <c r="CS146" s="1530"/>
      <c r="CT146" s="1530"/>
      <c r="CU146" s="1530"/>
      <c r="CV146" s="1530"/>
      <c r="CW146" s="1530"/>
      <c r="CX146" s="1530"/>
      <c r="CY146" s="1530"/>
      <c r="CZ146" s="1530"/>
      <c r="DA146" s="1530"/>
      <c r="DB146" s="1530"/>
      <c r="DC146" s="1530"/>
      <c r="DD146" s="1530"/>
      <c r="DE146" s="1530"/>
      <c r="DF146" s="1530"/>
      <c r="DG146" s="1530"/>
      <c r="DH146" s="1530"/>
      <c r="DI146" s="1530"/>
      <c r="DJ146" s="1530"/>
      <c r="DK146" s="1530"/>
      <c r="DL146" s="1530"/>
      <c r="DM146" s="1530"/>
      <c r="DN146" s="1530"/>
      <c r="DO146" s="1530"/>
      <c r="DP146" s="1530"/>
      <c r="DQ146" s="1530"/>
      <c r="DR146" s="1530"/>
      <c r="DS146" s="1530"/>
      <c r="DT146" s="1530"/>
      <c r="DU146" s="1530"/>
      <c r="DV146" s="1530"/>
      <c r="DW146" s="1530"/>
      <c r="DX146" s="1530"/>
      <c r="DY146" s="1530"/>
      <c r="DZ146" s="1530"/>
      <c r="EA146" s="1530"/>
      <c r="EB146" s="1530"/>
      <c r="EC146" s="1530"/>
      <c r="ED146" s="1530"/>
      <c r="EE146" s="1530"/>
      <c r="EF146" s="1530"/>
      <c r="EG146" s="1530"/>
      <c r="EH146" s="1530"/>
      <c r="EI146" s="1530"/>
      <c r="EJ146" s="1530"/>
      <c r="EK146" s="1530"/>
      <c r="EL146" s="1530"/>
      <c r="EM146" s="1530"/>
      <c r="EN146" s="1530"/>
      <c r="EO146" s="1530"/>
      <c r="EP146" s="1530"/>
      <c r="EQ146" s="1530"/>
      <c r="ER146" s="1530"/>
      <c r="ES146" s="1530"/>
      <c r="ET146" s="1530"/>
      <c r="EU146" s="1530"/>
      <c r="EV146" s="1530"/>
      <c r="EW146" s="1530"/>
      <c r="EX146" s="1530"/>
      <c r="EY146" s="1530"/>
      <c r="EZ146" s="1530"/>
      <c r="FA146" s="1530"/>
      <c r="FB146" s="1530"/>
      <c r="FC146" s="1530"/>
      <c r="FD146" s="1530"/>
      <c r="FE146" s="1530"/>
      <c r="FF146" s="1530"/>
      <c r="FG146" s="1530"/>
      <c r="FH146" s="1530"/>
      <c r="FI146" s="1530"/>
      <c r="FJ146" s="1530"/>
      <c r="FK146" s="1530"/>
      <c r="FL146" s="1530"/>
      <c r="FM146" s="1530"/>
      <c r="FN146" s="1530"/>
      <c r="FO146" s="1530"/>
      <c r="FP146" s="1530"/>
      <c r="FQ146" s="1530"/>
      <c r="FR146" s="1530"/>
      <c r="FS146" s="1530"/>
      <c r="FT146" s="1530"/>
      <c r="FU146" s="1530"/>
      <c r="FV146" s="1530"/>
      <c r="FW146" s="1530"/>
      <c r="FX146" s="1530"/>
      <c r="FY146" s="1530"/>
      <c r="FZ146" s="1530"/>
      <c r="GA146" s="1530"/>
      <c r="GB146" s="1530"/>
      <c r="GC146" s="1530"/>
      <c r="GD146" s="1530"/>
      <c r="GE146" s="1530"/>
      <c r="GF146" s="1530"/>
      <c r="GG146" s="1530"/>
      <c r="GH146" s="1530"/>
      <c r="GI146" s="1530"/>
      <c r="GJ146" s="1530"/>
      <c r="GK146" s="1530"/>
      <c r="GL146" s="1530"/>
      <c r="GM146" s="1530"/>
      <c r="GN146" s="1530"/>
      <c r="GO146" s="1530"/>
      <c r="GP146" s="1530"/>
      <c r="GQ146" s="1530"/>
      <c r="GR146" s="1530"/>
      <c r="GS146" s="1530"/>
      <c r="GT146" s="1530"/>
      <c r="GU146" s="1530"/>
      <c r="GV146" s="1530"/>
      <c r="GW146" s="1530"/>
      <c r="GX146" s="1530"/>
      <c r="GY146" s="1530"/>
      <c r="GZ146" s="1530"/>
      <c r="HA146" s="1530"/>
      <c r="HB146" s="1530"/>
      <c r="HC146" s="1530"/>
      <c r="HD146" s="1530"/>
      <c r="HE146" s="1530"/>
      <c r="HF146" s="1530"/>
      <c r="HG146" s="1530"/>
      <c r="HH146" s="1530"/>
      <c r="HI146" s="1530"/>
      <c r="HJ146" s="1530"/>
      <c r="HK146" s="1530"/>
      <c r="HL146" s="1530"/>
      <c r="HM146" s="1530"/>
      <c r="HN146" s="1530"/>
      <c r="HO146" s="1530"/>
      <c r="HP146" s="1530"/>
      <c r="HQ146" s="1530"/>
      <c r="HR146" s="1530"/>
      <c r="HS146" s="1530"/>
    </row>
    <row r="147" spans="1:227" s="1646" customFormat="1" ht="41.15" x14ac:dyDescent="0.25">
      <c r="A147" s="1564" t="s">
        <v>591</v>
      </c>
      <c r="B147" s="1564" t="s">
        <v>671</v>
      </c>
      <c r="C147" s="2128" t="s">
        <v>674</v>
      </c>
      <c r="D147" s="2129" t="s">
        <v>681</v>
      </c>
      <c r="E147" s="2130"/>
      <c r="F147" s="1701" t="s">
        <v>202</v>
      </c>
      <c r="G147" s="1702"/>
      <c r="H147" s="1702">
        <v>2.48</v>
      </c>
      <c r="I147" s="2131"/>
      <c r="J147" s="2131"/>
      <c r="K147" s="2132">
        <f t="shared" si="59"/>
        <v>2.48</v>
      </c>
      <c r="L147" s="2133">
        <f t="shared" si="55"/>
        <v>0</v>
      </c>
      <c r="M147" s="1705">
        <f t="shared" si="54"/>
        <v>100</v>
      </c>
      <c r="N147" s="2134">
        <f t="shared" si="53"/>
        <v>1</v>
      </c>
      <c r="O147" s="2135"/>
      <c r="P147" s="1803">
        <f t="shared" si="56"/>
        <v>0</v>
      </c>
      <c r="Q147" s="1708" t="s">
        <v>42</v>
      </c>
      <c r="R147" s="1709"/>
      <c r="S147" s="1710"/>
      <c r="T147" s="1711"/>
      <c r="U147" s="2136"/>
      <c r="V147" s="2109"/>
      <c r="W147" s="2137"/>
      <c r="X147" s="2138"/>
      <c r="Y147" s="1709"/>
      <c r="Z147" s="1713">
        <v>18398</v>
      </c>
      <c r="AA147" s="1714">
        <f t="shared" si="58"/>
        <v>0</v>
      </c>
      <c r="AB147" s="1715"/>
      <c r="AC147" s="1716"/>
      <c r="AD147" s="1716"/>
      <c r="AE147" s="1716"/>
      <c r="AF147" s="1716"/>
      <c r="AG147" s="1716"/>
      <c r="AH147" s="2136"/>
      <c r="AI147" s="2139">
        <v>18709</v>
      </c>
      <c r="AJ147" s="2139">
        <v>18980</v>
      </c>
      <c r="AK147" s="2139">
        <v>19208</v>
      </c>
      <c r="AL147" s="2140"/>
      <c r="AM147" s="2141"/>
      <c r="AN147" s="2139"/>
      <c r="AO147" s="2142"/>
      <c r="AP147" s="2143"/>
      <c r="AQ147" s="2144"/>
      <c r="AR147" s="2142"/>
      <c r="AS147" s="2142"/>
      <c r="AT147" s="2142"/>
      <c r="AU147" s="2142"/>
      <c r="AV147" s="2143"/>
      <c r="AW147" s="2145">
        <f t="shared" si="57"/>
        <v>2.48</v>
      </c>
      <c r="AX147" s="2146"/>
      <c r="AY147" s="2120"/>
      <c r="BA147" s="2039"/>
      <c r="BB147" s="1920"/>
      <c r="BC147" s="1530" t="s">
        <v>1432</v>
      </c>
      <c r="BD147" s="1530"/>
      <c r="BE147" s="1530"/>
      <c r="BF147" s="1530"/>
      <c r="BG147" s="1530"/>
      <c r="BH147" s="1530"/>
      <c r="BI147" s="1530"/>
      <c r="BJ147" s="1530"/>
      <c r="BK147" s="1530"/>
      <c r="BL147" s="1530"/>
      <c r="BM147" s="1530"/>
      <c r="BN147" s="1530"/>
      <c r="BO147" s="1530"/>
      <c r="BP147" s="1530"/>
      <c r="BQ147" s="1530"/>
      <c r="BR147" s="1530"/>
      <c r="BS147" s="1530"/>
      <c r="BT147" s="1530"/>
      <c r="BU147" s="1530"/>
      <c r="BV147" s="1530"/>
      <c r="BW147" s="1530"/>
      <c r="BX147" s="1530"/>
      <c r="BY147" s="1530"/>
      <c r="BZ147" s="1530"/>
      <c r="CA147" s="1530"/>
      <c r="CB147" s="1530"/>
      <c r="CC147" s="1530"/>
      <c r="CD147" s="1530"/>
      <c r="CE147" s="1530"/>
      <c r="CF147" s="1530"/>
      <c r="CG147" s="1530"/>
      <c r="CH147" s="1530"/>
      <c r="CI147" s="1530"/>
      <c r="CJ147" s="1530"/>
      <c r="CK147" s="1530"/>
      <c r="CL147" s="1530"/>
      <c r="CM147" s="1530"/>
      <c r="CN147" s="1530"/>
      <c r="CO147" s="1530"/>
      <c r="CP147" s="1530"/>
      <c r="CQ147" s="1530"/>
      <c r="CR147" s="1530"/>
      <c r="CS147" s="1530"/>
      <c r="CT147" s="1530"/>
      <c r="CU147" s="1530"/>
      <c r="CV147" s="1530"/>
      <c r="CW147" s="1530"/>
      <c r="CX147" s="1530"/>
      <c r="CY147" s="1530"/>
      <c r="CZ147" s="1530"/>
      <c r="DA147" s="1530"/>
      <c r="DB147" s="1530"/>
      <c r="DC147" s="1530"/>
      <c r="DD147" s="1530"/>
      <c r="DE147" s="1530"/>
      <c r="DF147" s="1530"/>
      <c r="DG147" s="1530"/>
      <c r="DH147" s="1530"/>
      <c r="DI147" s="1530"/>
      <c r="DJ147" s="1530"/>
      <c r="DK147" s="1530"/>
      <c r="DL147" s="1530"/>
      <c r="DM147" s="1530"/>
      <c r="DN147" s="1530"/>
      <c r="DO147" s="1530"/>
      <c r="DP147" s="1530"/>
      <c r="DQ147" s="1530"/>
      <c r="DR147" s="1530"/>
      <c r="DS147" s="1530"/>
      <c r="DT147" s="1530"/>
      <c r="DU147" s="1530"/>
      <c r="DV147" s="1530"/>
      <c r="DW147" s="1530"/>
      <c r="DX147" s="1530"/>
      <c r="DY147" s="1530"/>
      <c r="DZ147" s="1530"/>
      <c r="EA147" s="1530"/>
      <c r="EB147" s="1530"/>
      <c r="EC147" s="1530"/>
      <c r="ED147" s="1530"/>
      <c r="EE147" s="1530"/>
      <c r="EF147" s="1530"/>
      <c r="EG147" s="1530"/>
      <c r="EH147" s="1530"/>
      <c r="EI147" s="1530"/>
      <c r="EJ147" s="1530"/>
      <c r="EK147" s="1530"/>
      <c r="EL147" s="1530"/>
      <c r="EM147" s="1530"/>
      <c r="EN147" s="1530"/>
      <c r="EO147" s="1530"/>
      <c r="EP147" s="1530"/>
      <c r="EQ147" s="1530"/>
      <c r="ER147" s="1530"/>
      <c r="ES147" s="1530"/>
      <c r="ET147" s="1530"/>
      <c r="EU147" s="1530"/>
      <c r="EV147" s="1530"/>
      <c r="EW147" s="1530"/>
      <c r="EX147" s="1530"/>
      <c r="EY147" s="1530"/>
      <c r="EZ147" s="1530"/>
      <c r="FA147" s="1530"/>
      <c r="FB147" s="1530"/>
      <c r="FC147" s="1530"/>
      <c r="FD147" s="1530"/>
      <c r="FE147" s="1530"/>
      <c r="FF147" s="1530"/>
      <c r="FG147" s="1530"/>
      <c r="FH147" s="1530"/>
      <c r="FI147" s="1530"/>
      <c r="FJ147" s="1530"/>
      <c r="FK147" s="1530"/>
      <c r="FL147" s="1530"/>
      <c r="FM147" s="1530"/>
      <c r="FN147" s="1530"/>
      <c r="FO147" s="1530"/>
      <c r="FP147" s="1530"/>
      <c r="FQ147" s="1530"/>
      <c r="FR147" s="1530"/>
      <c r="FS147" s="1530"/>
      <c r="FT147" s="1530"/>
      <c r="FU147" s="1530"/>
      <c r="FV147" s="1530"/>
      <c r="FW147" s="1530"/>
      <c r="FX147" s="1530"/>
      <c r="FY147" s="1530"/>
      <c r="FZ147" s="1530"/>
      <c r="GA147" s="1530"/>
      <c r="GB147" s="1530"/>
      <c r="GC147" s="1530"/>
      <c r="GD147" s="1530"/>
      <c r="GE147" s="1530"/>
      <c r="GF147" s="1530"/>
      <c r="GG147" s="1530"/>
      <c r="GH147" s="1530"/>
      <c r="GI147" s="1530"/>
      <c r="GJ147" s="1530"/>
      <c r="GK147" s="1530"/>
      <c r="GL147" s="1530"/>
      <c r="GM147" s="1530"/>
      <c r="GN147" s="1530"/>
      <c r="GO147" s="1530"/>
      <c r="GP147" s="1530"/>
      <c r="GQ147" s="1530"/>
      <c r="GR147" s="1530"/>
      <c r="GS147" s="1530"/>
      <c r="GT147" s="1530"/>
      <c r="GU147" s="1530"/>
      <c r="GV147" s="1530"/>
      <c r="GW147" s="1530"/>
      <c r="GX147" s="1530"/>
      <c r="GY147" s="1530"/>
      <c r="GZ147" s="1530"/>
      <c r="HA147" s="1530"/>
      <c r="HB147" s="1530"/>
      <c r="HC147" s="1530"/>
      <c r="HD147" s="1530"/>
      <c r="HE147" s="1530"/>
      <c r="HF147" s="1530"/>
      <c r="HG147" s="1530"/>
      <c r="HH147" s="1530"/>
      <c r="HI147" s="1530"/>
      <c r="HJ147" s="1530"/>
      <c r="HK147" s="1530"/>
      <c r="HL147" s="1530"/>
      <c r="HM147" s="1530"/>
      <c r="HN147" s="1530"/>
      <c r="HO147" s="1530"/>
      <c r="HP147" s="1530"/>
      <c r="HQ147" s="1530"/>
      <c r="HR147" s="1530"/>
      <c r="HS147" s="1530"/>
    </row>
    <row r="148" spans="1:227" s="1646" customFormat="1" ht="41.15" x14ac:dyDescent="0.25">
      <c r="A148" s="1564" t="s">
        <v>591</v>
      </c>
      <c r="B148" s="1564" t="s">
        <v>671</v>
      </c>
      <c r="C148" s="2147" t="s">
        <v>674</v>
      </c>
      <c r="D148" s="2021" t="s">
        <v>679</v>
      </c>
      <c r="E148" s="2148"/>
      <c r="F148" s="2149"/>
      <c r="G148" s="1571"/>
      <c r="H148" s="1571">
        <v>1.095</v>
      </c>
      <c r="I148" s="1571"/>
      <c r="J148" s="1571"/>
      <c r="K148" s="1572">
        <f t="shared" si="59"/>
        <v>1.095</v>
      </c>
      <c r="L148" s="1609">
        <f t="shared" si="55"/>
        <v>0</v>
      </c>
      <c r="M148" s="1735">
        <f t="shared" si="54"/>
        <v>100</v>
      </c>
      <c r="N148" s="1575">
        <f t="shared" si="53"/>
        <v>5</v>
      </c>
      <c r="O148" s="2150"/>
      <c r="P148" s="1577">
        <f t="shared" si="56"/>
        <v>0.26100000000000001</v>
      </c>
      <c r="Q148" s="2151" t="s">
        <v>42</v>
      </c>
      <c r="R148" s="1579"/>
      <c r="S148" s="1740"/>
      <c r="T148" s="1741"/>
      <c r="U148" s="2152"/>
      <c r="V148" s="2109"/>
      <c r="W148" s="2153"/>
      <c r="X148" s="2154"/>
      <c r="Y148" s="1739"/>
      <c r="Z148" s="1743">
        <v>3942</v>
      </c>
      <c r="AA148" s="1744">
        <f t="shared" si="58"/>
        <v>213.36780578664613</v>
      </c>
      <c r="AB148" s="1745"/>
      <c r="AC148" s="1746"/>
      <c r="AD148" s="1746"/>
      <c r="AE148" s="1746"/>
      <c r="AF148" s="1746"/>
      <c r="AG148" s="1746"/>
      <c r="AH148" s="2155"/>
      <c r="AI148" s="2112">
        <v>4284</v>
      </c>
      <c r="AJ148" s="2112">
        <v>4570</v>
      </c>
      <c r="AK148" s="2112">
        <v>4756</v>
      </c>
      <c r="AL148" s="2113"/>
      <c r="AM148" s="2156"/>
      <c r="AN148" s="2112"/>
      <c r="AO148" s="2115"/>
      <c r="AP148" s="2116"/>
      <c r="AQ148" s="2117">
        <v>0.26100000000000001</v>
      </c>
      <c r="AR148" s="2115">
        <v>0.307</v>
      </c>
      <c r="AS148" s="2115">
        <v>0.34</v>
      </c>
      <c r="AT148" s="2115">
        <v>0.35399999999999998</v>
      </c>
      <c r="AU148" s="2115"/>
      <c r="AV148" s="2116"/>
      <c r="AW148" s="2118">
        <f t="shared" si="57"/>
        <v>0.74099999999999999</v>
      </c>
      <c r="AX148" s="2119"/>
      <c r="AY148" s="2120"/>
      <c r="BA148" s="2039"/>
      <c r="BB148" s="1920"/>
      <c r="BC148" s="1530" t="s">
        <v>1432</v>
      </c>
      <c r="BD148" s="1530"/>
      <c r="BE148" s="1530"/>
      <c r="BF148" s="1530"/>
      <c r="BG148" s="1530"/>
      <c r="BH148" s="1530"/>
      <c r="BI148" s="1530"/>
      <c r="BJ148" s="1530"/>
      <c r="BK148" s="1530"/>
      <c r="BL148" s="1530"/>
      <c r="BM148" s="1530"/>
      <c r="BN148" s="1530"/>
      <c r="BO148" s="1530"/>
      <c r="BP148" s="1530"/>
      <c r="BQ148" s="1530"/>
      <c r="BR148" s="1530"/>
      <c r="BS148" s="1530"/>
      <c r="BT148" s="1530"/>
      <c r="BU148" s="1530"/>
      <c r="BV148" s="1530"/>
      <c r="BW148" s="1530"/>
      <c r="BX148" s="1530"/>
      <c r="BY148" s="1530"/>
      <c r="BZ148" s="1530"/>
      <c r="CA148" s="1530"/>
      <c r="CB148" s="1530"/>
      <c r="CC148" s="1530"/>
      <c r="CD148" s="1530"/>
      <c r="CE148" s="1530"/>
      <c r="CF148" s="1530"/>
      <c r="CG148" s="1530"/>
      <c r="CH148" s="1530"/>
      <c r="CI148" s="1530"/>
      <c r="CJ148" s="1530"/>
      <c r="CK148" s="1530"/>
      <c r="CL148" s="1530"/>
      <c r="CM148" s="1530"/>
      <c r="CN148" s="1530"/>
      <c r="CO148" s="1530"/>
      <c r="CP148" s="1530"/>
      <c r="CQ148" s="1530"/>
      <c r="CR148" s="1530"/>
      <c r="CS148" s="1530"/>
      <c r="CT148" s="1530"/>
      <c r="CU148" s="1530"/>
      <c r="CV148" s="1530"/>
      <c r="CW148" s="1530"/>
      <c r="CX148" s="1530"/>
      <c r="CY148" s="1530"/>
      <c r="CZ148" s="1530"/>
      <c r="DA148" s="1530"/>
      <c r="DB148" s="1530"/>
      <c r="DC148" s="1530"/>
      <c r="DD148" s="1530"/>
      <c r="DE148" s="1530"/>
      <c r="DF148" s="1530"/>
      <c r="DG148" s="1530"/>
      <c r="DH148" s="1530"/>
      <c r="DI148" s="1530"/>
      <c r="DJ148" s="1530"/>
      <c r="DK148" s="1530"/>
      <c r="DL148" s="1530"/>
      <c r="DM148" s="1530"/>
      <c r="DN148" s="1530"/>
      <c r="DO148" s="1530"/>
      <c r="DP148" s="1530"/>
      <c r="DQ148" s="1530"/>
      <c r="DR148" s="1530"/>
      <c r="DS148" s="1530"/>
      <c r="DT148" s="1530"/>
      <c r="DU148" s="1530"/>
      <c r="DV148" s="1530"/>
      <c r="DW148" s="1530"/>
      <c r="DX148" s="1530"/>
      <c r="DY148" s="1530"/>
      <c r="DZ148" s="1530"/>
      <c r="EA148" s="1530"/>
      <c r="EB148" s="1530"/>
      <c r="EC148" s="1530"/>
      <c r="ED148" s="1530"/>
      <c r="EE148" s="1530"/>
      <c r="EF148" s="1530"/>
      <c r="EG148" s="1530"/>
      <c r="EH148" s="1530"/>
      <c r="EI148" s="1530"/>
      <c r="EJ148" s="1530"/>
      <c r="EK148" s="1530"/>
      <c r="EL148" s="1530"/>
      <c r="EM148" s="1530"/>
      <c r="EN148" s="1530"/>
      <c r="EO148" s="1530"/>
      <c r="EP148" s="1530"/>
      <c r="EQ148" s="1530"/>
      <c r="ER148" s="1530"/>
      <c r="ES148" s="1530"/>
      <c r="ET148" s="1530"/>
      <c r="EU148" s="1530"/>
      <c r="EV148" s="1530"/>
      <c r="EW148" s="1530"/>
      <c r="EX148" s="1530"/>
      <c r="EY148" s="1530"/>
      <c r="EZ148" s="1530"/>
      <c r="FA148" s="1530"/>
      <c r="FB148" s="1530"/>
      <c r="FC148" s="1530"/>
      <c r="FD148" s="1530"/>
      <c r="FE148" s="1530"/>
      <c r="FF148" s="1530"/>
      <c r="FG148" s="1530"/>
      <c r="FH148" s="1530"/>
      <c r="FI148" s="1530"/>
      <c r="FJ148" s="1530"/>
      <c r="FK148" s="1530"/>
      <c r="FL148" s="1530"/>
      <c r="FM148" s="1530"/>
      <c r="FN148" s="1530"/>
      <c r="FO148" s="1530"/>
      <c r="FP148" s="1530"/>
      <c r="FQ148" s="1530"/>
      <c r="FR148" s="1530"/>
      <c r="FS148" s="1530"/>
      <c r="FT148" s="1530"/>
      <c r="FU148" s="1530"/>
      <c r="FV148" s="1530"/>
      <c r="FW148" s="1530"/>
      <c r="FX148" s="1530"/>
      <c r="FY148" s="1530"/>
      <c r="FZ148" s="1530"/>
      <c r="GA148" s="1530"/>
      <c r="GB148" s="1530"/>
      <c r="GC148" s="1530"/>
      <c r="GD148" s="1530"/>
      <c r="GE148" s="1530"/>
      <c r="GF148" s="1530"/>
      <c r="GG148" s="1530"/>
      <c r="GH148" s="1530"/>
      <c r="GI148" s="1530"/>
      <c r="GJ148" s="1530"/>
      <c r="GK148" s="1530"/>
      <c r="GL148" s="1530"/>
      <c r="GM148" s="1530"/>
      <c r="GN148" s="1530"/>
      <c r="GO148" s="1530"/>
      <c r="GP148" s="1530"/>
      <c r="GQ148" s="1530"/>
      <c r="GR148" s="1530"/>
      <c r="GS148" s="1530"/>
      <c r="GT148" s="1530"/>
      <c r="GU148" s="1530"/>
      <c r="GV148" s="1530"/>
      <c r="GW148" s="1530"/>
      <c r="GX148" s="1530"/>
      <c r="GY148" s="1530"/>
      <c r="GZ148" s="1530"/>
      <c r="HA148" s="1530"/>
      <c r="HB148" s="1530"/>
      <c r="HC148" s="1530"/>
      <c r="HD148" s="1530"/>
      <c r="HE148" s="1530"/>
      <c r="HF148" s="1530"/>
      <c r="HG148" s="1530"/>
      <c r="HH148" s="1530"/>
      <c r="HI148" s="1530"/>
      <c r="HJ148" s="1530"/>
      <c r="HK148" s="1530"/>
      <c r="HL148" s="1530"/>
      <c r="HM148" s="1530"/>
      <c r="HN148" s="1530"/>
      <c r="HO148" s="1530"/>
      <c r="HP148" s="1530"/>
      <c r="HQ148" s="1530"/>
      <c r="HR148" s="1530"/>
      <c r="HS148" s="1530"/>
    </row>
    <row r="149" spans="1:227" s="1646" customFormat="1" ht="41.15" x14ac:dyDescent="0.25">
      <c r="A149" s="1564" t="s">
        <v>591</v>
      </c>
      <c r="B149" s="1564" t="s">
        <v>671</v>
      </c>
      <c r="C149" s="2147" t="s">
        <v>674</v>
      </c>
      <c r="D149" s="2021" t="s">
        <v>680</v>
      </c>
      <c r="E149" s="2105"/>
      <c r="F149" s="1638">
        <v>4.1000000000000002E-2</v>
      </c>
      <c r="G149" s="1607"/>
      <c r="H149" s="1607"/>
      <c r="I149" s="1607"/>
      <c r="J149" s="1607"/>
      <c r="K149" s="1608">
        <f t="shared" si="59"/>
        <v>4.1000000000000002E-2</v>
      </c>
      <c r="L149" s="1609">
        <f t="shared" si="55"/>
        <v>100</v>
      </c>
      <c r="M149" s="1610">
        <f t="shared" si="54"/>
        <v>0</v>
      </c>
      <c r="N149" s="1611">
        <f t="shared" si="53"/>
        <v>2</v>
      </c>
      <c r="O149" s="2123"/>
      <c r="P149" s="1613">
        <f t="shared" si="56"/>
        <v>4.5999999999999999E-2</v>
      </c>
      <c r="Q149" s="1652" t="s">
        <v>42</v>
      </c>
      <c r="R149" s="1615"/>
      <c r="S149" s="1616"/>
      <c r="T149" s="1617"/>
      <c r="U149" s="2152"/>
      <c r="V149" s="2109"/>
      <c r="W149" s="2153"/>
      <c r="X149" s="2109"/>
      <c r="Y149" s="1615"/>
      <c r="Z149" s="1619">
        <v>2631</v>
      </c>
      <c r="AA149" s="1620">
        <f t="shared" si="58"/>
        <v>60.396848950604749</v>
      </c>
      <c r="AB149" s="1621"/>
      <c r="AC149" s="1622"/>
      <c r="AD149" s="1622"/>
      <c r="AE149" s="1622"/>
      <c r="AF149" s="1622"/>
      <c r="AG149" s="1622"/>
      <c r="AH149" s="2111"/>
      <c r="AI149" s="2112">
        <v>2557</v>
      </c>
      <c r="AJ149" s="2112">
        <v>2530</v>
      </c>
      <c r="AK149" s="2112">
        <v>2550</v>
      </c>
      <c r="AL149" s="2113"/>
      <c r="AM149" s="2114"/>
      <c r="AN149" s="2112"/>
      <c r="AO149" s="2115"/>
      <c r="AP149" s="2116"/>
      <c r="AQ149" s="2117">
        <v>4.5999999999999999E-2</v>
      </c>
      <c r="AR149" s="2115">
        <v>5.8000000000000003E-2</v>
      </c>
      <c r="AS149" s="2115">
        <v>6.4000000000000001E-2</v>
      </c>
      <c r="AT149" s="2115">
        <v>6.5000000000000002E-2</v>
      </c>
      <c r="AU149" s="2115"/>
      <c r="AV149" s="2116"/>
      <c r="AW149" s="2118">
        <f t="shared" si="57"/>
        <v>-2.4E-2</v>
      </c>
      <c r="AX149" s="2119"/>
      <c r="AY149" s="2120"/>
      <c r="BA149" s="2039"/>
      <c r="BB149" s="1920"/>
      <c r="BC149" s="1530" t="s">
        <v>1430</v>
      </c>
      <c r="BD149" s="1530"/>
      <c r="BE149" s="1530"/>
      <c r="BF149" s="1530"/>
      <c r="BG149" s="1530"/>
      <c r="BH149" s="1530"/>
      <c r="BI149" s="1530"/>
      <c r="BJ149" s="1530"/>
      <c r="BK149" s="1530"/>
      <c r="BL149" s="1530"/>
      <c r="BM149" s="1530"/>
      <c r="BN149" s="1530"/>
      <c r="BO149" s="1530"/>
      <c r="BP149" s="1530"/>
      <c r="BQ149" s="1530"/>
      <c r="BR149" s="1530"/>
      <c r="BS149" s="1530"/>
      <c r="BT149" s="1530"/>
      <c r="BU149" s="1530"/>
      <c r="BV149" s="1530"/>
      <c r="BW149" s="1530"/>
      <c r="BX149" s="1530"/>
      <c r="BY149" s="1530"/>
      <c r="BZ149" s="1530"/>
      <c r="CA149" s="1530"/>
      <c r="CB149" s="1530"/>
      <c r="CC149" s="1530"/>
      <c r="CD149" s="1530"/>
      <c r="CE149" s="1530"/>
      <c r="CF149" s="1530"/>
      <c r="CG149" s="1530"/>
      <c r="CH149" s="1530"/>
      <c r="CI149" s="1530"/>
      <c r="CJ149" s="1530"/>
      <c r="CK149" s="1530"/>
      <c r="CL149" s="1530"/>
      <c r="CM149" s="1530"/>
      <c r="CN149" s="1530"/>
      <c r="CO149" s="1530"/>
      <c r="CP149" s="1530"/>
      <c r="CQ149" s="1530"/>
      <c r="CR149" s="1530"/>
      <c r="CS149" s="1530"/>
      <c r="CT149" s="1530"/>
      <c r="CU149" s="1530"/>
      <c r="CV149" s="1530"/>
      <c r="CW149" s="1530"/>
      <c r="CX149" s="1530"/>
      <c r="CY149" s="1530"/>
      <c r="CZ149" s="1530"/>
      <c r="DA149" s="1530"/>
      <c r="DB149" s="1530"/>
      <c r="DC149" s="1530"/>
      <c r="DD149" s="1530"/>
      <c r="DE149" s="1530"/>
      <c r="DF149" s="1530"/>
      <c r="DG149" s="1530"/>
      <c r="DH149" s="1530"/>
      <c r="DI149" s="1530"/>
      <c r="DJ149" s="1530"/>
      <c r="DK149" s="1530"/>
      <c r="DL149" s="1530"/>
      <c r="DM149" s="1530"/>
      <c r="DN149" s="1530"/>
      <c r="DO149" s="1530"/>
      <c r="DP149" s="1530"/>
      <c r="DQ149" s="1530"/>
      <c r="DR149" s="1530"/>
      <c r="DS149" s="1530"/>
      <c r="DT149" s="1530"/>
      <c r="DU149" s="1530"/>
      <c r="DV149" s="1530"/>
      <c r="DW149" s="1530"/>
      <c r="DX149" s="1530"/>
      <c r="DY149" s="1530"/>
      <c r="DZ149" s="1530"/>
      <c r="EA149" s="1530"/>
      <c r="EB149" s="1530"/>
      <c r="EC149" s="1530"/>
      <c r="ED149" s="1530"/>
      <c r="EE149" s="1530"/>
      <c r="EF149" s="1530"/>
      <c r="EG149" s="1530"/>
      <c r="EH149" s="1530"/>
      <c r="EI149" s="1530"/>
      <c r="EJ149" s="1530"/>
      <c r="EK149" s="1530"/>
      <c r="EL149" s="1530"/>
      <c r="EM149" s="1530"/>
      <c r="EN149" s="1530"/>
      <c r="EO149" s="1530"/>
      <c r="EP149" s="1530"/>
      <c r="EQ149" s="1530"/>
      <c r="ER149" s="1530"/>
      <c r="ES149" s="1530"/>
      <c r="ET149" s="1530"/>
      <c r="EU149" s="1530"/>
      <c r="EV149" s="1530"/>
      <c r="EW149" s="1530"/>
      <c r="EX149" s="1530"/>
      <c r="EY149" s="1530"/>
      <c r="EZ149" s="1530"/>
      <c r="FA149" s="1530"/>
      <c r="FB149" s="1530"/>
      <c r="FC149" s="1530"/>
      <c r="FD149" s="1530"/>
      <c r="FE149" s="1530"/>
      <c r="FF149" s="1530"/>
      <c r="FG149" s="1530"/>
      <c r="FH149" s="1530"/>
      <c r="FI149" s="1530"/>
      <c r="FJ149" s="1530"/>
      <c r="FK149" s="1530"/>
      <c r="FL149" s="1530"/>
      <c r="FM149" s="1530"/>
      <c r="FN149" s="1530"/>
      <c r="FO149" s="1530"/>
      <c r="FP149" s="1530"/>
      <c r="FQ149" s="1530"/>
      <c r="FR149" s="1530"/>
      <c r="FS149" s="1530"/>
      <c r="FT149" s="1530"/>
      <c r="FU149" s="1530"/>
      <c r="FV149" s="1530"/>
      <c r="FW149" s="1530"/>
      <c r="FX149" s="1530"/>
      <c r="FY149" s="1530"/>
      <c r="FZ149" s="1530"/>
      <c r="GA149" s="1530"/>
      <c r="GB149" s="1530"/>
      <c r="GC149" s="1530"/>
      <c r="GD149" s="1530"/>
      <c r="GE149" s="1530"/>
      <c r="GF149" s="1530"/>
      <c r="GG149" s="1530"/>
      <c r="GH149" s="1530"/>
      <c r="GI149" s="1530"/>
      <c r="GJ149" s="1530"/>
      <c r="GK149" s="1530"/>
      <c r="GL149" s="1530"/>
      <c r="GM149" s="1530"/>
      <c r="GN149" s="1530"/>
      <c r="GO149" s="1530"/>
      <c r="GP149" s="1530"/>
      <c r="GQ149" s="1530"/>
      <c r="GR149" s="1530"/>
      <c r="GS149" s="1530"/>
      <c r="GT149" s="1530"/>
      <c r="GU149" s="1530"/>
      <c r="GV149" s="1530"/>
      <c r="GW149" s="1530"/>
      <c r="GX149" s="1530"/>
      <c r="GY149" s="1530"/>
      <c r="GZ149" s="1530"/>
      <c r="HA149" s="1530"/>
      <c r="HB149" s="1530"/>
      <c r="HC149" s="1530"/>
      <c r="HD149" s="1530"/>
      <c r="HE149" s="1530"/>
      <c r="HF149" s="1530"/>
      <c r="HG149" s="1530"/>
      <c r="HH149" s="1530"/>
      <c r="HI149" s="1530"/>
      <c r="HJ149" s="1530"/>
      <c r="HK149" s="1530"/>
      <c r="HL149" s="1530"/>
      <c r="HM149" s="1530"/>
      <c r="HN149" s="1530"/>
      <c r="HO149" s="1530"/>
      <c r="HP149" s="1530"/>
      <c r="HQ149" s="1530"/>
      <c r="HR149" s="1530"/>
      <c r="HS149" s="1530"/>
    </row>
    <row r="150" spans="1:227" s="1646" customFormat="1" ht="41.15" x14ac:dyDescent="0.25">
      <c r="A150" s="1564" t="s">
        <v>591</v>
      </c>
      <c r="B150" s="1564" t="s">
        <v>671</v>
      </c>
      <c r="C150" s="2147" t="s">
        <v>674</v>
      </c>
      <c r="D150" s="2157" t="s">
        <v>682</v>
      </c>
      <c r="E150" s="2158"/>
      <c r="F150" s="1638">
        <v>0.13800000000000001</v>
      </c>
      <c r="G150" s="1607"/>
      <c r="H150" s="1607"/>
      <c r="I150" s="1607"/>
      <c r="J150" s="1607"/>
      <c r="K150" s="1608">
        <f t="shared" si="59"/>
        <v>0.13800000000000001</v>
      </c>
      <c r="L150" s="1609">
        <f t="shared" si="55"/>
        <v>100</v>
      </c>
      <c r="M150" s="1610">
        <f t="shared" si="54"/>
        <v>0</v>
      </c>
      <c r="N150" s="1611">
        <f t="shared" si="53"/>
        <v>2</v>
      </c>
      <c r="O150" s="2123"/>
      <c r="P150" s="1613">
        <f t="shared" si="56"/>
        <v>0.13900000000000001</v>
      </c>
      <c r="Q150" s="1652" t="s">
        <v>42</v>
      </c>
      <c r="R150" s="1615"/>
      <c r="S150" s="1616"/>
      <c r="T150" s="1617"/>
      <c r="U150" s="2152"/>
      <c r="V150" s="2109"/>
      <c r="W150" s="2153"/>
      <c r="X150" s="2109"/>
      <c r="Y150" s="1615"/>
      <c r="Z150" s="1619">
        <v>2272</v>
      </c>
      <c r="AA150" s="1620">
        <f t="shared" si="58"/>
        <v>178.46806868608914</v>
      </c>
      <c r="AB150" s="1621"/>
      <c r="AC150" s="1622"/>
      <c r="AD150" s="1622"/>
      <c r="AE150" s="1622"/>
      <c r="AF150" s="1622"/>
      <c r="AG150" s="1622"/>
      <c r="AH150" s="2111"/>
      <c r="AI150" s="2124">
        <v>2208</v>
      </c>
      <c r="AJ150" s="2124">
        <v>2185</v>
      </c>
      <c r="AK150" s="2124">
        <v>2202</v>
      </c>
      <c r="AL150" s="2113"/>
      <c r="AM150" s="2114"/>
      <c r="AN150" s="2124"/>
      <c r="AO150" s="2125"/>
      <c r="AP150" s="2126"/>
      <c r="AQ150" s="2117">
        <v>0.13900000000000001</v>
      </c>
      <c r="AR150" s="2125">
        <v>0.14799999999999999</v>
      </c>
      <c r="AS150" s="2125">
        <v>0.152</v>
      </c>
      <c r="AT150" s="2125">
        <v>0.153</v>
      </c>
      <c r="AU150" s="2125"/>
      <c r="AV150" s="2126"/>
      <c r="AW150" s="2127">
        <f t="shared" si="57"/>
        <v>-1.4999999999999986E-2</v>
      </c>
      <c r="AX150" s="2119"/>
      <c r="AY150" s="2120"/>
      <c r="BA150" s="2039"/>
      <c r="BB150" s="1920"/>
      <c r="BC150" s="1530" t="s">
        <v>1430</v>
      </c>
      <c r="BD150" s="1530"/>
      <c r="BE150" s="1530"/>
      <c r="BF150" s="1530"/>
      <c r="BG150" s="1530"/>
      <c r="BH150" s="1530"/>
      <c r="BI150" s="1530"/>
      <c r="BJ150" s="1530"/>
      <c r="BK150" s="1530"/>
      <c r="BL150" s="1530"/>
      <c r="BM150" s="1530"/>
      <c r="BN150" s="1530"/>
      <c r="BO150" s="1530"/>
      <c r="BP150" s="1530"/>
      <c r="BQ150" s="1530"/>
      <c r="BR150" s="1530"/>
      <c r="BS150" s="1530"/>
      <c r="BT150" s="1530"/>
      <c r="BU150" s="1530"/>
      <c r="BV150" s="1530"/>
      <c r="BW150" s="1530"/>
      <c r="BX150" s="1530"/>
      <c r="BY150" s="1530"/>
      <c r="BZ150" s="1530"/>
      <c r="CA150" s="1530"/>
      <c r="CB150" s="1530"/>
      <c r="CC150" s="1530"/>
      <c r="CD150" s="1530"/>
      <c r="CE150" s="1530"/>
      <c r="CF150" s="1530"/>
      <c r="CG150" s="1530"/>
      <c r="CH150" s="1530"/>
      <c r="CI150" s="1530"/>
      <c r="CJ150" s="1530"/>
      <c r="CK150" s="1530"/>
      <c r="CL150" s="1530"/>
      <c r="CM150" s="1530"/>
      <c r="CN150" s="1530"/>
      <c r="CO150" s="1530"/>
      <c r="CP150" s="1530"/>
      <c r="CQ150" s="1530"/>
      <c r="CR150" s="1530"/>
      <c r="CS150" s="1530"/>
      <c r="CT150" s="1530"/>
      <c r="CU150" s="1530"/>
      <c r="CV150" s="1530"/>
      <c r="CW150" s="1530"/>
      <c r="CX150" s="1530"/>
      <c r="CY150" s="1530"/>
      <c r="CZ150" s="1530"/>
      <c r="DA150" s="1530"/>
      <c r="DB150" s="1530"/>
      <c r="DC150" s="1530"/>
      <c r="DD150" s="1530"/>
      <c r="DE150" s="1530"/>
      <c r="DF150" s="1530"/>
      <c r="DG150" s="1530"/>
      <c r="DH150" s="1530"/>
      <c r="DI150" s="1530"/>
      <c r="DJ150" s="1530"/>
      <c r="DK150" s="1530"/>
      <c r="DL150" s="1530"/>
      <c r="DM150" s="1530"/>
      <c r="DN150" s="1530"/>
      <c r="DO150" s="1530"/>
      <c r="DP150" s="1530"/>
      <c r="DQ150" s="1530"/>
      <c r="DR150" s="1530"/>
      <c r="DS150" s="1530"/>
      <c r="DT150" s="1530"/>
      <c r="DU150" s="1530"/>
      <c r="DV150" s="1530"/>
      <c r="DW150" s="1530"/>
      <c r="DX150" s="1530"/>
      <c r="DY150" s="1530"/>
      <c r="DZ150" s="1530"/>
      <c r="EA150" s="1530"/>
      <c r="EB150" s="1530"/>
      <c r="EC150" s="1530"/>
      <c r="ED150" s="1530"/>
      <c r="EE150" s="1530"/>
      <c r="EF150" s="1530"/>
      <c r="EG150" s="1530"/>
      <c r="EH150" s="1530"/>
      <c r="EI150" s="1530"/>
      <c r="EJ150" s="1530"/>
      <c r="EK150" s="1530"/>
      <c r="EL150" s="1530"/>
      <c r="EM150" s="1530"/>
      <c r="EN150" s="1530"/>
      <c r="EO150" s="1530"/>
      <c r="EP150" s="1530"/>
      <c r="EQ150" s="1530"/>
      <c r="ER150" s="1530"/>
      <c r="ES150" s="1530"/>
      <c r="ET150" s="1530"/>
      <c r="EU150" s="1530"/>
      <c r="EV150" s="1530"/>
      <c r="EW150" s="1530"/>
      <c r="EX150" s="1530"/>
      <c r="EY150" s="1530"/>
      <c r="EZ150" s="1530"/>
      <c r="FA150" s="1530"/>
      <c r="FB150" s="1530"/>
      <c r="FC150" s="1530"/>
      <c r="FD150" s="1530"/>
      <c r="FE150" s="1530"/>
      <c r="FF150" s="1530"/>
      <c r="FG150" s="1530"/>
      <c r="FH150" s="1530"/>
      <c r="FI150" s="1530"/>
      <c r="FJ150" s="1530"/>
      <c r="FK150" s="1530"/>
      <c r="FL150" s="1530"/>
      <c r="FM150" s="1530"/>
      <c r="FN150" s="1530"/>
      <c r="FO150" s="1530"/>
      <c r="FP150" s="1530"/>
      <c r="FQ150" s="1530"/>
      <c r="FR150" s="1530"/>
      <c r="FS150" s="1530"/>
      <c r="FT150" s="1530"/>
      <c r="FU150" s="1530"/>
      <c r="FV150" s="1530"/>
      <c r="FW150" s="1530"/>
      <c r="FX150" s="1530"/>
      <c r="FY150" s="1530"/>
      <c r="FZ150" s="1530"/>
      <c r="GA150" s="1530"/>
      <c r="GB150" s="1530"/>
      <c r="GC150" s="1530"/>
      <c r="GD150" s="1530"/>
      <c r="GE150" s="1530"/>
      <c r="GF150" s="1530"/>
      <c r="GG150" s="1530"/>
      <c r="GH150" s="1530"/>
      <c r="GI150" s="1530"/>
      <c r="GJ150" s="1530"/>
      <c r="GK150" s="1530"/>
      <c r="GL150" s="1530"/>
      <c r="GM150" s="1530"/>
      <c r="GN150" s="1530"/>
      <c r="GO150" s="1530"/>
      <c r="GP150" s="1530"/>
      <c r="GQ150" s="1530"/>
      <c r="GR150" s="1530"/>
      <c r="GS150" s="1530"/>
      <c r="GT150" s="1530"/>
      <c r="GU150" s="1530"/>
      <c r="GV150" s="1530"/>
      <c r="GW150" s="1530"/>
      <c r="GX150" s="1530"/>
      <c r="GY150" s="1530"/>
      <c r="GZ150" s="1530"/>
      <c r="HA150" s="1530"/>
      <c r="HB150" s="1530"/>
      <c r="HC150" s="1530"/>
      <c r="HD150" s="1530"/>
      <c r="HE150" s="1530"/>
      <c r="HF150" s="1530"/>
      <c r="HG150" s="1530"/>
      <c r="HH150" s="1530"/>
      <c r="HI150" s="1530"/>
      <c r="HJ150" s="1530"/>
      <c r="HK150" s="1530"/>
      <c r="HL150" s="1530"/>
      <c r="HM150" s="1530"/>
      <c r="HN150" s="1530"/>
      <c r="HO150" s="1530"/>
      <c r="HP150" s="1530"/>
      <c r="HQ150" s="1530"/>
      <c r="HR150" s="1530"/>
      <c r="HS150" s="1530"/>
    </row>
    <row r="151" spans="1:227" s="1646" customFormat="1" ht="41.15" x14ac:dyDescent="0.25">
      <c r="A151" s="1564" t="s">
        <v>198</v>
      </c>
      <c r="B151" s="1564" t="s">
        <v>327</v>
      </c>
      <c r="C151" s="2159" t="s">
        <v>328</v>
      </c>
      <c r="D151" s="1778" t="s">
        <v>332</v>
      </c>
      <c r="E151" s="2160"/>
      <c r="F151" s="1751">
        <v>1.1919999999999999</v>
      </c>
      <c r="G151" s="1752"/>
      <c r="H151" s="1752"/>
      <c r="I151" s="1752"/>
      <c r="J151" s="1752"/>
      <c r="K151" s="1753">
        <f>SUM(F151:H151)</f>
        <v>1.1919999999999999</v>
      </c>
      <c r="L151" s="1754">
        <f t="shared" si="55"/>
        <v>100</v>
      </c>
      <c r="M151" s="1755">
        <f t="shared" si="54"/>
        <v>0</v>
      </c>
      <c r="N151" s="1611">
        <f t="shared" si="53"/>
        <v>2</v>
      </c>
      <c r="O151" s="1756"/>
      <c r="P151" s="1752">
        <v>3.3730000000000002</v>
      </c>
      <c r="Q151" s="1757" t="s">
        <v>42</v>
      </c>
      <c r="R151" s="1756"/>
      <c r="S151" s="1758" t="s">
        <v>202</v>
      </c>
      <c r="T151" s="1758" t="s">
        <v>202</v>
      </c>
      <c r="U151" s="2161">
        <v>58</v>
      </c>
      <c r="V151" s="2095">
        <v>16.38</v>
      </c>
      <c r="W151" s="2161">
        <v>58</v>
      </c>
      <c r="X151" s="2095">
        <v>16.38</v>
      </c>
      <c r="Y151" s="1756"/>
      <c r="Z151" s="1760">
        <v>66806</v>
      </c>
      <c r="AA151" s="1761">
        <v>138.32733422762865</v>
      </c>
      <c r="AB151" s="1762">
        <f>O151/AA151*1000000/365*1000</f>
        <v>0</v>
      </c>
      <c r="AC151" s="1763"/>
      <c r="AD151" s="1763"/>
      <c r="AE151" s="1764"/>
      <c r="AF151" s="1763"/>
      <c r="AG151" s="1763"/>
      <c r="AH151" s="1840"/>
      <c r="AI151" s="2162"/>
      <c r="AJ151" s="2162"/>
      <c r="AK151" s="2162"/>
      <c r="AL151" s="2163"/>
      <c r="AM151" s="2098">
        <f>K151</f>
        <v>1.1919999999999999</v>
      </c>
      <c r="AN151" s="2099">
        <v>3.3730000000000002</v>
      </c>
      <c r="AO151" s="2099">
        <v>3.3730000000000002</v>
      </c>
      <c r="AP151" s="2099">
        <v>3.3730000000000002</v>
      </c>
      <c r="AQ151" s="2100">
        <v>3.3730000000000002</v>
      </c>
      <c r="AR151" s="2101">
        <f>AN151</f>
        <v>3.3730000000000002</v>
      </c>
      <c r="AS151" s="2099">
        <v>3.3730000000000002</v>
      </c>
      <c r="AT151" s="2101">
        <f>AVERAGE(AS151,AV151)</f>
        <v>3.3730000000000002</v>
      </c>
      <c r="AU151" s="2101"/>
      <c r="AV151" s="2099">
        <v>3.3730000000000002</v>
      </c>
      <c r="AW151" s="2099"/>
      <c r="AX151" s="2102">
        <v>3.3730000000000002</v>
      </c>
      <c r="AY151" s="2103"/>
      <c r="AZ151" s="1979"/>
      <c r="BA151" s="1980"/>
      <c r="BB151" s="1920"/>
      <c r="BC151" s="1530" t="s">
        <v>1430</v>
      </c>
      <c r="BD151" s="1602"/>
      <c r="BE151" s="1602"/>
      <c r="BF151" s="1602"/>
      <c r="BG151" s="1602"/>
      <c r="BH151" s="1602"/>
      <c r="BI151" s="1602"/>
      <c r="BJ151" s="1602"/>
      <c r="BK151" s="1602"/>
      <c r="BL151" s="1602"/>
    </row>
    <row r="152" spans="1:227" s="1646" customFormat="1" ht="41.15" x14ac:dyDescent="0.25">
      <c r="A152" s="1564" t="s">
        <v>198</v>
      </c>
      <c r="B152" s="1564" t="s">
        <v>327</v>
      </c>
      <c r="C152" s="2159" t="s">
        <v>328</v>
      </c>
      <c r="D152" s="1749" t="s">
        <v>329</v>
      </c>
      <c r="E152" s="2093"/>
      <c r="F152" s="1751"/>
      <c r="G152" s="1752">
        <v>1.119</v>
      </c>
      <c r="H152" s="1752"/>
      <c r="I152" s="1752"/>
      <c r="J152" s="1752"/>
      <c r="K152" s="1753">
        <f>SUM(F152:H152)</f>
        <v>1.119</v>
      </c>
      <c r="L152" s="1754">
        <f t="shared" si="55"/>
        <v>0</v>
      </c>
      <c r="M152" s="1755">
        <f t="shared" si="54"/>
        <v>100</v>
      </c>
      <c r="N152" s="1611">
        <f t="shared" si="53"/>
        <v>3</v>
      </c>
      <c r="O152" s="1756"/>
      <c r="P152" s="1752">
        <v>1.119</v>
      </c>
      <c r="Q152" s="1757" t="s">
        <v>42</v>
      </c>
      <c r="R152" s="1756"/>
      <c r="S152" s="1758" t="s">
        <v>202</v>
      </c>
      <c r="T152" s="1758" t="s">
        <v>202</v>
      </c>
      <c r="U152" s="2161">
        <v>58</v>
      </c>
      <c r="V152" s="2095">
        <v>84.49</v>
      </c>
      <c r="W152" s="2161">
        <v>58</v>
      </c>
      <c r="X152" s="2095">
        <v>84.49</v>
      </c>
      <c r="Y152" s="1756">
        <v>4.9000000000000004</v>
      </c>
      <c r="Z152" s="1760">
        <v>10571</v>
      </c>
      <c r="AA152" s="1761">
        <v>290.01545971597147</v>
      </c>
      <c r="AB152" s="1762">
        <f>O152/AA152*1000000/365*1000</f>
        <v>0</v>
      </c>
      <c r="AC152" s="1763"/>
      <c r="AD152" s="1763"/>
      <c r="AE152" s="1764"/>
      <c r="AF152" s="1763"/>
      <c r="AG152" s="1763"/>
      <c r="AH152" s="1765"/>
      <c r="AI152" s="2096"/>
      <c r="AJ152" s="2096"/>
      <c r="AK152" s="2096"/>
      <c r="AL152" s="2097"/>
      <c r="AM152" s="2098">
        <f>K152</f>
        <v>1.119</v>
      </c>
      <c r="AN152" s="2099">
        <v>1.119</v>
      </c>
      <c r="AO152" s="2099">
        <v>1.1879999999999999</v>
      </c>
      <c r="AP152" s="2099">
        <v>1.3129999999999999</v>
      </c>
      <c r="AQ152" s="2100">
        <v>1.45</v>
      </c>
      <c r="AR152" s="2101">
        <f>AN152</f>
        <v>1.119</v>
      </c>
      <c r="AS152" s="2099">
        <v>1.2609999999999999</v>
      </c>
      <c r="AT152" s="2101">
        <f>AVERAGE(AS152,AV152)</f>
        <v>1.399</v>
      </c>
      <c r="AU152" s="2101"/>
      <c r="AV152" s="2099">
        <v>1.5369999999999999</v>
      </c>
      <c r="AW152" s="2099"/>
      <c r="AX152" s="2102">
        <v>1.873</v>
      </c>
      <c r="AY152" s="2103">
        <v>-0.754</v>
      </c>
      <c r="AZ152" s="1979"/>
      <c r="BA152" s="1980"/>
      <c r="BB152" s="1920"/>
      <c r="BC152" s="1530" t="s">
        <v>1432</v>
      </c>
      <c r="BD152" s="1602"/>
      <c r="BE152" s="1602"/>
      <c r="BF152" s="1602"/>
      <c r="BG152" s="1602"/>
      <c r="BH152" s="1602"/>
      <c r="BI152" s="1602"/>
      <c r="BJ152" s="1602"/>
      <c r="BK152" s="1602"/>
      <c r="BL152" s="1602"/>
    </row>
    <row r="153" spans="1:227" s="1646" customFormat="1" ht="41.15" x14ac:dyDescent="0.25">
      <c r="A153" s="1564" t="s">
        <v>198</v>
      </c>
      <c r="B153" s="1564" t="s">
        <v>327</v>
      </c>
      <c r="C153" s="2164" t="s">
        <v>328</v>
      </c>
      <c r="D153" s="1778" t="s">
        <v>333</v>
      </c>
      <c r="E153" s="2160"/>
      <c r="F153" s="1751">
        <v>1.71</v>
      </c>
      <c r="G153" s="1752"/>
      <c r="H153" s="1752"/>
      <c r="I153" s="1752"/>
      <c r="J153" s="1752"/>
      <c r="K153" s="1753">
        <f>SUM(F153:H153)</f>
        <v>1.71</v>
      </c>
      <c r="L153" s="1754">
        <f t="shared" si="55"/>
        <v>100</v>
      </c>
      <c r="M153" s="1755">
        <f t="shared" si="54"/>
        <v>0</v>
      </c>
      <c r="N153" s="1611">
        <f t="shared" si="53"/>
        <v>2</v>
      </c>
      <c r="O153" s="1756"/>
      <c r="P153" s="1752">
        <v>1.8460000000000001</v>
      </c>
      <c r="Q153" s="1757" t="s">
        <v>42</v>
      </c>
      <c r="R153" s="1756"/>
      <c r="S153" s="1758" t="s">
        <v>202</v>
      </c>
      <c r="T153" s="1758" t="s">
        <v>202</v>
      </c>
      <c r="U153" s="2165">
        <v>58</v>
      </c>
      <c r="V153" s="2095">
        <v>16.38</v>
      </c>
      <c r="W153" s="2165">
        <v>58</v>
      </c>
      <c r="X153" s="2095">
        <v>16.38</v>
      </c>
      <c r="Y153" s="1756"/>
      <c r="Z153" s="1760">
        <v>71141</v>
      </c>
      <c r="AA153" s="1761">
        <v>71.091694614573072</v>
      </c>
      <c r="AB153" s="1762">
        <f>O153/AA153*1000000/365*1000</f>
        <v>0</v>
      </c>
      <c r="AC153" s="1763"/>
      <c r="AD153" s="1763"/>
      <c r="AE153" s="1764"/>
      <c r="AF153" s="1763"/>
      <c r="AG153" s="1763"/>
      <c r="AH153" s="1840"/>
      <c r="AI153" s="2162"/>
      <c r="AJ153" s="2162"/>
      <c r="AK153" s="2162"/>
      <c r="AL153" s="2163"/>
      <c r="AM153" s="2098">
        <f>K153</f>
        <v>1.71</v>
      </c>
      <c r="AN153" s="2099">
        <v>1.8460000000000001</v>
      </c>
      <c r="AO153" s="2099">
        <v>1.8460000000000001</v>
      </c>
      <c r="AP153" s="2099">
        <v>1.8460000000000001</v>
      </c>
      <c r="AQ153" s="2100">
        <v>1.8460000000000001</v>
      </c>
      <c r="AR153" s="2101">
        <f>AN153</f>
        <v>1.8460000000000001</v>
      </c>
      <c r="AS153" s="2099">
        <v>1.8460000000000001</v>
      </c>
      <c r="AT153" s="2101">
        <f>AVERAGE(AS153,AV153)</f>
        <v>1.8460000000000001</v>
      </c>
      <c r="AU153" s="2101"/>
      <c r="AV153" s="2099">
        <v>1.8460000000000001</v>
      </c>
      <c r="AW153" s="2099"/>
      <c r="AX153" s="2102">
        <v>1.8460000000000001</v>
      </c>
      <c r="AY153" s="2103"/>
      <c r="AZ153" s="1979"/>
      <c r="BA153" s="1980"/>
      <c r="BB153" s="1920"/>
      <c r="BC153" s="1530" t="s">
        <v>1430</v>
      </c>
      <c r="BD153" s="1602"/>
      <c r="BE153" s="1602"/>
      <c r="BF153" s="1602"/>
      <c r="BG153" s="1602"/>
      <c r="BH153" s="1602"/>
      <c r="BI153" s="1602"/>
      <c r="BJ153" s="1602"/>
      <c r="BK153" s="1602"/>
      <c r="BL153" s="1602"/>
    </row>
    <row r="154" spans="1:227" s="1646" customFormat="1" ht="41.15" x14ac:dyDescent="0.25">
      <c r="A154" s="1564" t="s">
        <v>198</v>
      </c>
      <c r="B154" s="1564" t="s">
        <v>327</v>
      </c>
      <c r="C154" s="2164" t="s">
        <v>328</v>
      </c>
      <c r="D154" s="1749" t="s">
        <v>330</v>
      </c>
      <c r="E154" s="2093"/>
      <c r="F154" s="1751"/>
      <c r="G154" s="1752">
        <v>0.78</v>
      </c>
      <c r="H154" s="1752"/>
      <c r="I154" s="1752"/>
      <c r="J154" s="1752"/>
      <c r="K154" s="1753">
        <f>SUM(F154:H154)</f>
        <v>0.78</v>
      </c>
      <c r="L154" s="1754">
        <f t="shared" si="55"/>
        <v>0</v>
      </c>
      <c r="M154" s="1755">
        <f t="shared" si="54"/>
        <v>100</v>
      </c>
      <c r="N154" s="1611">
        <f t="shared" si="53"/>
        <v>3</v>
      </c>
      <c r="O154" s="1756"/>
      <c r="P154" s="1752">
        <v>0.33800000000000002</v>
      </c>
      <c r="Q154" s="1757" t="s">
        <v>42</v>
      </c>
      <c r="R154" s="1756"/>
      <c r="S154" s="1758" t="s">
        <v>202</v>
      </c>
      <c r="T154" s="1758" t="s">
        <v>202</v>
      </c>
      <c r="U154" s="2165">
        <v>58</v>
      </c>
      <c r="V154" s="2095">
        <v>84.35</v>
      </c>
      <c r="W154" s="2165">
        <v>58</v>
      </c>
      <c r="X154" s="2095">
        <v>84.35</v>
      </c>
      <c r="Y154" s="1756">
        <v>11.1</v>
      </c>
      <c r="Z154" s="1760">
        <v>7934</v>
      </c>
      <c r="AA154" s="1761">
        <v>116.71633441647015</v>
      </c>
      <c r="AB154" s="1762">
        <f>O154/AA154*1000000/365*1000</f>
        <v>0</v>
      </c>
      <c r="AC154" s="1763"/>
      <c r="AD154" s="1763"/>
      <c r="AE154" s="1764"/>
      <c r="AF154" s="1763"/>
      <c r="AG154" s="1763"/>
      <c r="AH154" s="1765"/>
      <c r="AI154" s="2096"/>
      <c r="AJ154" s="2096"/>
      <c r="AK154" s="2096"/>
      <c r="AL154" s="2097"/>
      <c r="AM154" s="2098">
        <f>K154</f>
        <v>0.78</v>
      </c>
      <c r="AN154" s="2099">
        <v>0.72199999999999998</v>
      </c>
      <c r="AO154" s="2099">
        <v>0.76600000000000001</v>
      </c>
      <c r="AP154" s="2099">
        <v>0.84599999999999997</v>
      </c>
      <c r="AQ154" s="2100">
        <v>0.93500000000000005</v>
      </c>
      <c r="AR154" s="2101">
        <f>AN154</f>
        <v>0.72199999999999998</v>
      </c>
      <c r="AS154" s="2099">
        <v>0.81299999999999994</v>
      </c>
      <c r="AT154" s="2101">
        <f>AVERAGE(AS154,AV154)</f>
        <v>0.90199999999999991</v>
      </c>
      <c r="AU154" s="2101"/>
      <c r="AV154" s="2099">
        <v>0.99099999999999999</v>
      </c>
      <c r="AW154" s="2099"/>
      <c r="AX154" s="2102">
        <v>1.208</v>
      </c>
      <c r="AY154" s="2103">
        <v>-0.42799999999999999</v>
      </c>
      <c r="AZ154" s="1979"/>
      <c r="BA154" s="1980"/>
      <c r="BB154" s="1920"/>
      <c r="BC154" s="1530" t="s">
        <v>1432</v>
      </c>
      <c r="BD154" s="1602"/>
      <c r="BE154" s="1602"/>
      <c r="BF154" s="1602"/>
      <c r="BG154" s="1602"/>
      <c r="BH154" s="1602"/>
      <c r="BI154" s="1602"/>
      <c r="BJ154" s="1602"/>
      <c r="BK154" s="1602"/>
      <c r="BL154" s="1602"/>
    </row>
    <row r="155" spans="1:227" s="1646" customFormat="1" ht="41.15" x14ac:dyDescent="0.25">
      <c r="A155" s="1564" t="s">
        <v>198</v>
      </c>
      <c r="B155" s="1564" t="s">
        <v>327</v>
      </c>
      <c r="C155" s="2164" t="s">
        <v>328</v>
      </c>
      <c r="D155" s="1749" t="s">
        <v>331</v>
      </c>
      <c r="E155" s="2093"/>
      <c r="F155" s="1751">
        <v>0.33600000000000002</v>
      </c>
      <c r="G155" s="1752">
        <v>2.2000000000000002</v>
      </c>
      <c r="H155" s="1752"/>
      <c r="I155" s="1752"/>
      <c r="J155" s="1752"/>
      <c r="K155" s="1753">
        <f>SUM(F155:H155)</f>
        <v>2.536</v>
      </c>
      <c r="L155" s="1754">
        <f t="shared" si="55"/>
        <v>13.249211356466878</v>
      </c>
      <c r="M155" s="1755">
        <f t="shared" si="54"/>
        <v>86.750788643533127</v>
      </c>
      <c r="N155" s="1611">
        <f t="shared" si="53"/>
        <v>5</v>
      </c>
      <c r="O155" s="1756"/>
      <c r="P155" s="1752">
        <v>1.877</v>
      </c>
      <c r="Q155" s="1757" t="s">
        <v>42</v>
      </c>
      <c r="R155" s="1756"/>
      <c r="S155" s="1758" t="s">
        <v>202</v>
      </c>
      <c r="T155" s="1758" t="s">
        <v>202</v>
      </c>
      <c r="U155" s="2165">
        <v>58</v>
      </c>
      <c r="V155" s="2095">
        <v>16.38</v>
      </c>
      <c r="W155" s="2165">
        <v>58</v>
      </c>
      <c r="X155" s="2095">
        <v>16.38</v>
      </c>
      <c r="Y155" s="1756">
        <v>9.1</v>
      </c>
      <c r="Z155" s="1760">
        <v>37667</v>
      </c>
      <c r="AA155" s="1761">
        <v>136.52443129064321</v>
      </c>
      <c r="AB155" s="1762">
        <f>O155/AA155*1000000/365*1000</f>
        <v>0</v>
      </c>
      <c r="AC155" s="1763"/>
      <c r="AD155" s="1763"/>
      <c r="AE155" s="1764"/>
      <c r="AF155" s="1763"/>
      <c r="AG155" s="1763"/>
      <c r="AH155" s="1840"/>
      <c r="AI155" s="2162"/>
      <c r="AJ155" s="2162"/>
      <c r="AK155" s="2162"/>
      <c r="AL155" s="2163"/>
      <c r="AM155" s="2098">
        <f>K155</f>
        <v>2.536</v>
      </c>
      <c r="AN155" s="2099">
        <v>1.877</v>
      </c>
      <c r="AO155" s="2099">
        <v>1.909</v>
      </c>
      <c r="AP155" s="2099">
        <v>1.9359999999999999</v>
      </c>
      <c r="AQ155" s="2100">
        <v>1.9430000000000001</v>
      </c>
      <c r="AR155" s="2101">
        <f>AN155</f>
        <v>1.877</v>
      </c>
      <c r="AS155" s="2099">
        <v>1.9430000000000001</v>
      </c>
      <c r="AT155" s="2101">
        <f>AVERAGE(AS155,AV155)</f>
        <v>1.9710000000000001</v>
      </c>
      <c r="AU155" s="2101"/>
      <c r="AV155" s="2099">
        <v>1.9990000000000001</v>
      </c>
      <c r="AW155" s="2099"/>
      <c r="AX155" s="2102">
        <v>2.016</v>
      </c>
      <c r="AY155" s="2103">
        <v>0.51800000000000002</v>
      </c>
      <c r="AZ155" s="1979"/>
      <c r="BA155" s="1980"/>
      <c r="BB155" s="1920"/>
      <c r="BC155" s="1530" t="s">
        <v>1432</v>
      </c>
      <c r="BD155" s="1602"/>
      <c r="BE155" s="1602"/>
      <c r="BF155" s="1602"/>
      <c r="BG155" s="1602"/>
      <c r="BH155" s="1602"/>
      <c r="BI155" s="1602"/>
      <c r="BJ155" s="1602"/>
      <c r="BK155" s="1602"/>
      <c r="BL155" s="1602"/>
    </row>
    <row r="156" spans="1:227" s="1646" customFormat="1" ht="51.45" x14ac:dyDescent="0.25">
      <c r="A156" s="1564" t="s">
        <v>393</v>
      </c>
      <c r="B156" s="1564" t="s">
        <v>515</v>
      </c>
      <c r="C156" s="2166" t="s">
        <v>516</v>
      </c>
      <c r="D156" s="1696" t="s">
        <v>520</v>
      </c>
      <c r="E156" s="1999"/>
      <c r="F156" s="1638"/>
      <c r="G156" s="1607">
        <f>K156</f>
        <v>0.74123076923076925</v>
      </c>
      <c r="H156" s="1607"/>
      <c r="I156" s="1607"/>
      <c r="J156" s="1607"/>
      <c r="K156" s="1608">
        <v>0.74123076923076925</v>
      </c>
      <c r="L156" s="1609">
        <f t="shared" si="55"/>
        <v>0</v>
      </c>
      <c r="M156" s="1610">
        <f t="shared" si="54"/>
        <v>100</v>
      </c>
      <c r="N156" s="1611">
        <f t="shared" si="53"/>
        <v>3</v>
      </c>
      <c r="O156" s="1651"/>
      <c r="P156" s="1640">
        <v>0.62261508374999985</v>
      </c>
      <c r="Q156" s="1652" t="s">
        <v>42</v>
      </c>
      <c r="R156" s="1615"/>
      <c r="S156" s="1616"/>
      <c r="T156" s="1617"/>
      <c r="U156" s="2108"/>
      <c r="V156" s="2109"/>
      <c r="W156" s="2110"/>
      <c r="X156" s="2109"/>
      <c r="Y156" s="1615"/>
      <c r="Z156" s="1619">
        <v>14767.596411071077</v>
      </c>
      <c r="AA156" s="1620">
        <f>P156*1000000000/365/Z156</f>
        <v>115.50930175212449</v>
      </c>
      <c r="AB156" s="1621"/>
      <c r="AC156" s="1622"/>
      <c r="AD156" s="1622"/>
      <c r="AE156" s="1622"/>
      <c r="AF156" s="1622"/>
      <c r="AG156" s="1622"/>
      <c r="AH156" s="2111"/>
      <c r="AI156" s="1602"/>
      <c r="AJ156" s="1602"/>
      <c r="AK156" s="1602"/>
      <c r="AL156" s="2167"/>
      <c r="AM156" s="2168"/>
      <c r="AN156" s="2115"/>
      <c r="AO156" s="2115"/>
      <c r="AP156" s="2116"/>
      <c r="AQ156" s="2117"/>
      <c r="AR156" s="2115"/>
      <c r="AS156" s="2115"/>
      <c r="AT156" s="2115">
        <v>1.1403135100555795</v>
      </c>
      <c r="AU156" s="2115"/>
      <c r="AV156" s="2116"/>
      <c r="AW156" s="2118">
        <f t="shared" ref="AW156:AW166" si="60">K156-AT156</f>
        <v>-0.39908274082481021</v>
      </c>
      <c r="AX156" s="2119"/>
      <c r="AY156" s="2120"/>
      <c r="BB156" s="1920"/>
      <c r="BC156" s="1530" t="s">
        <v>1432</v>
      </c>
      <c r="BD156" s="1530"/>
      <c r="BE156" s="1530"/>
      <c r="BF156" s="1530" t="e">
        <f>MATCH(D156,'&gt;50 only'!D145,0)</f>
        <v>#N/A</v>
      </c>
      <c r="BG156" s="1530"/>
      <c r="BH156" s="1530"/>
      <c r="BI156" s="1530"/>
      <c r="BJ156" s="1530"/>
      <c r="BK156" s="1530"/>
      <c r="BL156" s="1530"/>
      <c r="BM156" s="1530"/>
      <c r="BN156" s="1530"/>
      <c r="BO156" s="1530"/>
      <c r="BP156" s="1530"/>
      <c r="BQ156" s="1530"/>
      <c r="BR156" s="1530"/>
      <c r="BS156" s="1530"/>
      <c r="BT156" s="1530"/>
      <c r="BU156" s="1530"/>
      <c r="BV156" s="1530"/>
      <c r="BW156" s="1530"/>
      <c r="BX156" s="1530"/>
      <c r="BY156" s="1530"/>
      <c r="BZ156" s="1530"/>
      <c r="CA156" s="1530"/>
      <c r="CB156" s="1530"/>
      <c r="CC156" s="1530"/>
      <c r="CD156" s="1530"/>
      <c r="CE156" s="1530"/>
      <c r="CF156" s="1530"/>
      <c r="CG156" s="1530"/>
      <c r="CH156" s="1530"/>
      <c r="CI156" s="1530"/>
      <c r="CJ156" s="1530"/>
      <c r="CK156" s="1530"/>
      <c r="CL156" s="1530"/>
      <c r="CM156" s="1530"/>
      <c r="CN156" s="1530"/>
      <c r="CO156" s="1530"/>
      <c r="CP156" s="1530"/>
      <c r="CQ156" s="1530"/>
      <c r="CR156" s="1530"/>
      <c r="CS156" s="1530"/>
      <c r="CT156" s="1530"/>
      <c r="CU156" s="1530"/>
      <c r="CV156" s="1530"/>
      <c r="CW156" s="1530"/>
      <c r="CX156" s="1530"/>
      <c r="CY156" s="1530"/>
      <c r="CZ156" s="1530"/>
      <c r="DA156" s="1530"/>
      <c r="DB156" s="1530"/>
      <c r="DC156" s="1530"/>
      <c r="DD156" s="1530"/>
      <c r="DE156" s="1530"/>
      <c r="DF156" s="1530"/>
      <c r="DG156" s="1530"/>
      <c r="DH156" s="1530"/>
      <c r="DI156" s="1530"/>
      <c r="DJ156" s="1530"/>
      <c r="DK156" s="1530"/>
      <c r="DL156" s="1530"/>
      <c r="DM156" s="1530"/>
      <c r="DN156" s="1530"/>
      <c r="DO156" s="1530"/>
      <c r="DP156" s="1530"/>
      <c r="DQ156" s="1530"/>
      <c r="DR156" s="1530"/>
      <c r="DS156" s="1530"/>
      <c r="DT156" s="1530"/>
      <c r="DU156" s="1530"/>
      <c r="DV156" s="1530"/>
      <c r="DW156" s="1530"/>
      <c r="DX156" s="1530"/>
      <c r="DY156" s="1530"/>
      <c r="DZ156" s="1530"/>
      <c r="EA156" s="1530"/>
      <c r="EB156" s="1530"/>
      <c r="EC156" s="1530"/>
      <c r="ED156" s="1530"/>
      <c r="EE156" s="1530"/>
      <c r="EF156" s="1530"/>
      <c r="EG156" s="1530"/>
      <c r="EH156" s="1530"/>
      <c r="EI156" s="1530"/>
      <c r="EJ156" s="1530"/>
      <c r="EK156" s="1530"/>
      <c r="EL156" s="1530"/>
      <c r="EM156" s="1530"/>
      <c r="EN156" s="1530"/>
      <c r="EO156" s="1530"/>
      <c r="EP156" s="1530"/>
      <c r="EQ156" s="1530"/>
      <c r="ER156" s="1530"/>
      <c r="ES156" s="1530"/>
      <c r="ET156" s="1530"/>
      <c r="EU156" s="1530"/>
      <c r="EV156" s="1530"/>
      <c r="EW156" s="1530"/>
      <c r="EX156" s="1530"/>
      <c r="EY156" s="1530"/>
      <c r="EZ156" s="1530"/>
      <c r="FA156" s="1530"/>
      <c r="FB156" s="1530"/>
      <c r="FC156" s="1530"/>
      <c r="FD156" s="1530"/>
      <c r="FE156" s="1530"/>
      <c r="FF156" s="1530"/>
      <c r="FG156" s="1530"/>
      <c r="FH156" s="1530"/>
      <c r="FI156" s="1530"/>
      <c r="FJ156" s="1530"/>
      <c r="FK156" s="1530"/>
      <c r="FL156" s="1530"/>
      <c r="FM156" s="1530"/>
      <c r="FN156" s="1530"/>
      <c r="FO156" s="1530"/>
      <c r="FP156" s="1530"/>
      <c r="FQ156" s="1530"/>
      <c r="FR156" s="1530"/>
      <c r="FS156" s="1530"/>
      <c r="FT156" s="1530"/>
      <c r="FU156" s="1530"/>
      <c r="FV156" s="1530"/>
      <c r="FW156" s="1530"/>
      <c r="FX156" s="1530"/>
      <c r="FY156" s="1530"/>
      <c r="FZ156" s="1530"/>
      <c r="GA156" s="1530"/>
      <c r="GB156" s="1530"/>
      <c r="GC156" s="1530"/>
      <c r="GD156" s="1530"/>
      <c r="GE156" s="1530"/>
      <c r="GF156" s="1530"/>
      <c r="GG156" s="1530"/>
      <c r="GH156" s="1530"/>
      <c r="GI156" s="1530"/>
      <c r="GJ156" s="1530"/>
      <c r="GK156" s="1530"/>
      <c r="GL156" s="1530"/>
      <c r="GM156" s="1530"/>
      <c r="GN156" s="1530"/>
      <c r="GO156" s="1530"/>
      <c r="GP156" s="1530"/>
      <c r="GQ156" s="1530"/>
      <c r="GR156" s="1530"/>
      <c r="GS156" s="1530"/>
      <c r="GT156" s="1530"/>
      <c r="GU156" s="1530"/>
      <c r="GV156" s="1530"/>
      <c r="GW156" s="1530"/>
      <c r="GX156" s="1530"/>
      <c r="GY156" s="1530"/>
      <c r="GZ156" s="1530"/>
      <c r="HA156" s="1530"/>
      <c r="HB156" s="1530"/>
      <c r="HC156" s="1530"/>
      <c r="HD156" s="1530"/>
      <c r="HE156" s="1530"/>
      <c r="HF156" s="1530"/>
      <c r="HG156" s="1530"/>
      <c r="HH156" s="1530"/>
      <c r="HI156" s="1530"/>
      <c r="HJ156" s="1530"/>
      <c r="HK156" s="1530"/>
      <c r="HL156" s="1530"/>
      <c r="HM156" s="1530"/>
      <c r="HN156" s="1530"/>
      <c r="HO156" s="1530"/>
      <c r="HP156" s="1530"/>
      <c r="HQ156" s="1530"/>
      <c r="HR156" s="1530"/>
      <c r="HS156" s="1530"/>
    </row>
    <row r="157" spans="1:227" s="1646" customFormat="1" ht="51.45" x14ac:dyDescent="0.25">
      <c r="A157" s="1564" t="s">
        <v>393</v>
      </c>
      <c r="B157" s="1564" t="s">
        <v>515</v>
      </c>
      <c r="C157" s="2166" t="s">
        <v>516</v>
      </c>
      <c r="D157" s="1696" t="s">
        <v>518</v>
      </c>
      <c r="E157" s="1697"/>
      <c r="F157" s="1638">
        <f>K157</f>
        <v>0.65042999999999995</v>
      </c>
      <c r="G157" s="1607"/>
      <c r="H157" s="1607"/>
      <c r="I157" s="1607"/>
      <c r="J157" s="1607"/>
      <c r="K157" s="1608">
        <v>0.65042999999999995</v>
      </c>
      <c r="L157" s="1609">
        <f t="shared" si="55"/>
        <v>100</v>
      </c>
      <c r="M157" s="1610">
        <f t="shared" si="54"/>
        <v>0</v>
      </c>
      <c r="N157" s="1611">
        <f t="shared" si="53"/>
        <v>2</v>
      </c>
      <c r="O157" s="1665"/>
      <c r="P157" s="1640">
        <v>1.1051977790300236</v>
      </c>
      <c r="Q157" s="1652" t="s">
        <v>42</v>
      </c>
      <c r="R157" s="1615"/>
      <c r="S157" s="1616"/>
      <c r="T157" s="1617"/>
      <c r="U157" s="2108"/>
      <c r="V157" s="2109"/>
      <c r="W157" s="2110"/>
      <c r="X157" s="2109"/>
      <c r="Y157" s="1615"/>
      <c r="Z157" s="1619">
        <v>76311.826366213441</v>
      </c>
      <c r="AA157" s="1620">
        <f>P157*1000000000/365/Z157</f>
        <v>39.678504169188663</v>
      </c>
      <c r="AB157" s="1621"/>
      <c r="AC157" s="1622"/>
      <c r="AD157" s="1622"/>
      <c r="AE157" s="1622"/>
      <c r="AF157" s="1622"/>
      <c r="AG157" s="1622"/>
      <c r="AH157" s="2111"/>
      <c r="AI157" s="1530"/>
      <c r="AJ157" s="1530"/>
      <c r="AK157" s="1530"/>
      <c r="AL157" s="2167"/>
      <c r="AM157" s="2168"/>
      <c r="AN157" s="2125"/>
      <c r="AO157" s="2125"/>
      <c r="AP157" s="2126"/>
      <c r="AQ157" s="2117"/>
      <c r="AR157" s="2125"/>
      <c r="AS157" s="2125"/>
      <c r="AT157" s="2125">
        <v>1.6804504124515336</v>
      </c>
      <c r="AU157" s="2125"/>
      <c r="AV157" s="2126"/>
      <c r="AW157" s="2127">
        <f t="shared" si="60"/>
        <v>-1.0300204124515338</v>
      </c>
      <c r="AX157" s="2119"/>
      <c r="AY157" s="2120"/>
      <c r="BA157" s="2039"/>
      <c r="BB157" s="1920"/>
      <c r="BC157" s="1530" t="s">
        <v>1802</v>
      </c>
      <c r="BD157" s="1530"/>
      <c r="BE157" s="1530"/>
      <c r="BF157" s="1530" t="e">
        <f>MATCH(D157,'&gt;50 only'!D146,0)</f>
        <v>#N/A</v>
      </c>
      <c r="BG157" s="1530"/>
      <c r="BH157" s="1530"/>
      <c r="BI157" s="1530"/>
      <c r="BJ157" s="1530"/>
      <c r="BK157" s="1530"/>
      <c r="BL157" s="1530"/>
      <c r="BM157" s="1530"/>
      <c r="BN157" s="1530"/>
      <c r="BO157" s="1530"/>
      <c r="BP157" s="1530"/>
      <c r="BQ157" s="1530"/>
      <c r="BR157" s="1530"/>
      <c r="BS157" s="1530"/>
      <c r="BT157" s="1530"/>
      <c r="BU157" s="1530"/>
      <c r="BV157" s="1530"/>
      <c r="BW157" s="1530"/>
      <c r="BX157" s="1530"/>
      <c r="BY157" s="1530"/>
      <c r="BZ157" s="1530"/>
      <c r="CA157" s="1530"/>
      <c r="CB157" s="1530"/>
      <c r="CC157" s="1530"/>
      <c r="CD157" s="1530"/>
      <c r="CE157" s="1530"/>
      <c r="CF157" s="1530"/>
      <c r="CG157" s="1530"/>
      <c r="CH157" s="1530"/>
      <c r="CI157" s="1530"/>
      <c r="CJ157" s="1530"/>
      <c r="CK157" s="1530"/>
      <c r="CL157" s="1530"/>
      <c r="CM157" s="1530"/>
      <c r="CN157" s="1530"/>
      <c r="CO157" s="1530"/>
      <c r="CP157" s="1530"/>
      <c r="CQ157" s="1530"/>
      <c r="CR157" s="1530"/>
      <c r="CS157" s="1530"/>
      <c r="CT157" s="1530"/>
      <c r="CU157" s="1530"/>
      <c r="CV157" s="1530"/>
      <c r="CW157" s="1530"/>
      <c r="CX157" s="1530"/>
      <c r="CY157" s="1530"/>
      <c r="CZ157" s="1530"/>
      <c r="DA157" s="1530"/>
      <c r="DB157" s="1530"/>
      <c r="DC157" s="1530"/>
      <c r="DD157" s="1530"/>
      <c r="DE157" s="1530"/>
      <c r="DF157" s="1530"/>
      <c r="DG157" s="1530"/>
      <c r="DH157" s="1530"/>
      <c r="DI157" s="1530"/>
      <c r="DJ157" s="1530"/>
      <c r="DK157" s="1530"/>
      <c r="DL157" s="1530"/>
      <c r="DM157" s="1530"/>
      <c r="DN157" s="1530"/>
      <c r="DO157" s="1530"/>
      <c r="DP157" s="1530"/>
      <c r="DQ157" s="1530"/>
      <c r="DR157" s="1530"/>
      <c r="DS157" s="1530"/>
      <c r="DT157" s="1530"/>
      <c r="DU157" s="1530"/>
      <c r="DV157" s="1530"/>
      <c r="DW157" s="1530"/>
      <c r="DX157" s="1530"/>
      <c r="DY157" s="1530"/>
      <c r="DZ157" s="1530"/>
      <c r="EA157" s="1530"/>
      <c r="EB157" s="1530"/>
      <c r="EC157" s="1530"/>
      <c r="ED157" s="1530"/>
      <c r="EE157" s="1530"/>
      <c r="EF157" s="1530"/>
      <c r="EG157" s="1530"/>
      <c r="EH157" s="1530"/>
      <c r="EI157" s="1530"/>
      <c r="EJ157" s="1530"/>
      <c r="EK157" s="1530"/>
      <c r="EL157" s="1530"/>
      <c r="EM157" s="1530"/>
      <c r="EN157" s="1530"/>
      <c r="EO157" s="1530"/>
      <c r="EP157" s="1530"/>
      <c r="EQ157" s="1530"/>
      <c r="ER157" s="1530"/>
      <c r="ES157" s="1530"/>
      <c r="ET157" s="1530"/>
      <c r="EU157" s="1530"/>
      <c r="EV157" s="1530"/>
      <c r="EW157" s="1530"/>
      <c r="EX157" s="1530"/>
      <c r="EY157" s="1530"/>
      <c r="EZ157" s="1530"/>
      <c r="FA157" s="1530"/>
      <c r="FB157" s="1530"/>
      <c r="FC157" s="1530"/>
      <c r="FD157" s="1530"/>
      <c r="FE157" s="1530"/>
      <c r="FF157" s="1530"/>
      <c r="FG157" s="1530"/>
      <c r="FH157" s="1530"/>
      <c r="FI157" s="1530"/>
      <c r="FJ157" s="1530"/>
      <c r="FK157" s="1530"/>
      <c r="FL157" s="1530"/>
      <c r="FM157" s="1530"/>
      <c r="FN157" s="1530"/>
      <c r="FO157" s="1530"/>
      <c r="FP157" s="1530"/>
      <c r="FQ157" s="1530"/>
      <c r="FR157" s="1530"/>
      <c r="FS157" s="1530"/>
      <c r="FT157" s="1530"/>
      <c r="FU157" s="1530"/>
      <c r="FV157" s="1530"/>
      <c r="FW157" s="1530"/>
      <c r="FX157" s="1530"/>
      <c r="FY157" s="1530"/>
      <c r="FZ157" s="1530"/>
      <c r="GA157" s="1530"/>
      <c r="GB157" s="1530"/>
      <c r="GC157" s="1530"/>
      <c r="GD157" s="1530"/>
      <c r="GE157" s="1530"/>
      <c r="GF157" s="1530"/>
      <c r="GG157" s="1530"/>
      <c r="GH157" s="1530"/>
      <c r="GI157" s="1530"/>
      <c r="GJ157" s="1530"/>
      <c r="GK157" s="1530"/>
      <c r="GL157" s="1530"/>
      <c r="GM157" s="1530"/>
      <c r="GN157" s="1530"/>
      <c r="GO157" s="1530"/>
      <c r="GP157" s="1530"/>
      <c r="GQ157" s="1530"/>
      <c r="GR157" s="1530"/>
      <c r="GS157" s="1530"/>
      <c r="GT157" s="1530"/>
      <c r="GU157" s="1530"/>
      <c r="GV157" s="1530"/>
      <c r="GW157" s="1530"/>
      <c r="GX157" s="1530"/>
      <c r="GY157" s="1530"/>
      <c r="GZ157" s="1530"/>
      <c r="HA157" s="1530"/>
      <c r="HB157" s="1530"/>
      <c r="HC157" s="1530"/>
      <c r="HD157" s="1530"/>
      <c r="HE157" s="1530"/>
      <c r="HF157" s="1530"/>
      <c r="HG157" s="1530"/>
      <c r="HH157" s="1530"/>
      <c r="HI157" s="1530"/>
      <c r="HJ157" s="1530"/>
      <c r="HK157" s="1530"/>
      <c r="HL157" s="1530"/>
      <c r="HM157" s="1530"/>
      <c r="HN157" s="1530"/>
      <c r="HO157" s="1530"/>
      <c r="HP157" s="1530"/>
      <c r="HQ157" s="1530"/>
      <c r="HR157" s="1530"/>
      <c r="HS157" s="1530"/>
    </row>
    <row r="158" spans="1:227" s="1646" customFormat="1" ht="51.45" x14ac:dyDescent="0.25">
      <c r="A158" s="1564" t="s">
        <v>393</v>
      </c>
      <c r="B158" s="1564" t="s">
        <v>515</v>
      </c>
      <c r="C158" s="2166" t="s">
        <v>516</v>
      </c>
      <c r="D158" s="1696" t="s">
        <v>519</v>
      </c>
      <c r="E158" s="1697"/>
      <c r="F158" s="1638"/>
      <c r="G158" s="1607">
        <f>K158</f>
        <v>8.9846153846153847</v>
      </c>
      <c r="H158" s="1607"/>
      <c r="I158" s="1607"/>
      <c r="J158" s="1607"/>
      <c r="K158" s="1608">
        <v>8.9846153846153847</v>
      </c>
      <c r="L158" s="1609">
        <f t="shared" si="55"/>
        <v>0</v>
      </c>
      <c r="M158" s="1610">
        <f t="shared" si="54"/>
        <v>100</v>
      </c>
      <c r="N158" s="1611">
        <f t="shared" si="53"/>
        <v>3</v>
      </c>
      <c r="O158" s="1651"/>
      <c r="P158" s="1640">
        <v>8.7865569537146193</v>
      </c>
      <c r="Q158" s="1652" t="s">
        <v>42</v>
      </c>
      <c r="R158" s="1615"/>
      <c r="S158" s="1616"/>
      <c r="T158" s="1617"/>
      <c r="U158" s="2108"/>
      <c r="V158" s="2109"/>
      <c r="W158" s="2110"/>
      <c r="X158" s="2109"/>
      <c r="Y158" s="1615"/>
      <c r="Z158" s="1619">
        <v>90567.784272436838</v>
      </c>
      <c r="AA158" s="1620">
        <f>P158*1000000000/365/Z158</f>
        <v>265.79825233315955</v>
      </c>
      <c r="AB158" s="1621"/>
      <c r="AC158" s="1622"/>
      <c r="AD158" s="1622"/>
      <c r="AE158" s="1622"/>
      <c r="AF158" s="1622"/>
      <c r="AG158" s="1622"/>
      <c r="AH158" s="2111"/>
      <c r="AI158" s="1602"/>
      <c r="AJ158" s="1602"/>
      <c r="AK158" s="1602"/>
      <c r="AL158" s="2167"/>
      <c r="AM158" s="2168"/>
      <c r="AN158" s="2115"/>
      <c r="AO158" s="2115"/>
      <c r="AP158" s="2116"/>
      <c r="AQ158" s="2117"/>
      <c r="AR158" s="2115"/>
      <c r="AS158" s="2115"/>
      <c r="AT158" s="2115">
        <v>14.817722467623268</v>
      </c>
      <c r="AU158" s="2115"/>
      <c r="AV158" s="2116"/>
      <c r="AW158" s="2118">
        <f t="shared" si="60"/>
        <v>-5.8331070830078833</v>
      </c>
      <c r="AX158" s="2119"/>
      <c r="AY158" s="2120"/>
      <c r="BA158" s="2039"/>
      <c r="BB158" s="1920"/>
      <c r="BC158" s="1530" t="s">
        <v>1432</v>
      </c>
      <c r="BD158" s="1530"/>
      <c r="BE158" s="1530"/>
      <c r="BF158" s="1530" t="e">
        <f>MATCH(D158,'&gt;50 only'!D147,0)</f>
        <v>#N/A</v>
      </c>
      <c r="BG158" s="1530"/>
      <c r="BH158" s="1530"/>
      <c r="BI158" s="1530"/>
      <c r="BJ158" s="1530"/>
      <c r="BK158" s="1530"/>
      <c r="BL158" s="1530"/>
      <c r="BM158" s="1530"/>
      <c r="BN158" s="1530"/>
      <c r="BO158" s="1530"/>
      <c r="BP158" s="1530"/>
      <c r="BQ158" s="1530"/>
      <c r="BR158" s="1530"/>
      <c r="BS158" s="1530"/>
      <c r="BT158" s="1530"/>
      <c r="BU158" s="1530"/>
      <c r="BV158" s="1530"/>
      <c r="BW158" s="1530"/>
      <c r="BX158" s="1530"/>
      <c r="BY158" s="1530"/>
      <c r="BZ158" s="1530"/>
      <c r="CA158" s="1530"/>
      <c r="CB158" s="1530"/>
      <c r="CC158" s="1530"/>
      <c r="CD158" s="1530"/>
      <c r="CE158" s="1530"/>
      <c r="CF158" s="1530"/>
      <c r="CG158" s="1530"/>
      <c r="CH158" s="1530"/>
      <c r="CI158" s="1530"/>
      <c r="CJ158" s="1530"/>
      <c r="CK158" s="1530"/>
      <c r="CL158" s="1530"/>
      <c r="CM158" s="1530"/>
      <c r="CN158" s="1530"/>
      <c r="CO158" s="1530"/>
      <c r="CP158" s="1530"/>
      <c r="CQ158" s="1530"/>
      <c r="CR158" s="1530"/>
      <c r="CS158" s="1530"/>
      <c r="CT158" s="1530"/>
      <c r="CU158" s="1530"/>
      <c r="CV158" s="1530"/>
      <c r="CW158" s="1530"/>
      <c r="CX158" s="1530"/>
      <c r="CY158" s="1530"/>
      <c r="CZ158" s="1530"/>
      <c r="DA158" s="1530"/>
      <c r="DB158" s="1530"/>
      <c r="DC158" s="1530"/>
      <c r="DD158" s="1530"/>
      <c r="DE158" s="1530"/>
      <c r="DF158" s="1530"/>
      <c r="DG158" s="1530"/>
      <c r="DH158" s="1530"/>
      <c r="DI158" s="1530"/>
      <c r="DJ158" s="1530"/>
      <c r="DK158" s="1530"/>
      <c r="DL158" s="1530"/>
      <c r="DM158" s="1530"/>
      <c r="DN158" s="1530"/>
      <c r="DO158" s="1530"/>
      <c r="DP158" s="1530"/>
      <c r="DQ158" s="1530"/>
      <c r="DR158" s="1530"/>
      <c r="DS158" s="1530"/>
      <c r="DT158" s="1530"/>
      <c r="DU158" s="1530"/>
      <c r="DV158" s="1530"/>
      <c r="DW158" s="1530"/>
      <c r="DX158" s="1530"/>
      <c r="DY158" s="1530"/>
      <c r="DZ158" s="1530"/>
      <c r="EA158" s="1530"/>
      <c r="EB158" s="1530"/>
      <c r="EC158" s="1530"/>
      <c r="ED158" s="1530"/>
      <c r="EE158" s="1530"/>
      <c r="EF158" s="1530"/>
      <c r="EG158" s="1530"/>
      <c r="EH158" s="1530"/>
      <c r="EI158" s="1530"/>
      <c r="EJ158" s="1530"/>
      <c r="EK158" s="1530"/>
      <c r="EL158" s="1530"/>
      <c r="EM158" s="1530"/>
      <c r="EN158" s="1530"/>
      <c r="EO158" s="1530"/>
      <c r="EP158" s="1530"/>
      <c r="EQ158" s="1530"/>
      <c r="ER158" s="1530"/>
      <c r="ES158" s="1530"/>
      <c r="ET158" s="1530"/>
      <c r="EU158" s="1530"/>
      <c r="EV158" s="1530"/>
      <c r="EW158" s="1530"/>
      <c r="EX158" s="1530"/>
      <c r="EY158" s="1530"/>
      <c r="EZ158" s="1530"/>
      <c r="FA158" s="1530"/>
      <c r="FB158" s="1530"/>
      <c r="FC158" s="1530"/>
      <c r="FD158" s="1530"/>
      <c r="FE158" s="1530"/>
      <c r="FF158" s="1530"/>
      <c r="FG158" s="1530"/>
      <c r="FH158" s="1530"/>
      <c r="FI158" s="1530"/>
      <c r="FJ158" s="1530"/>
      <c r="FK158" s="1530"/>
      <c r="FL158" s="1530"/>
      <c r="FM158" s="1530"/>
      <c r="FN158" s="1530"/>
      <c r="FO158" s="1530"/>
      <c r="FP158" s="1530"/>
      <c r="FQ158" s="1530"/>
      <c r="FR158" s="1530"/>
      <c r="FS158" s="1530"/>
      <c r="FT158" s="1530"/>
      <c r="FU158" s="1530"/>
      <c r="FV158" s="1530"/>
      <c r="FW158" s="1530"/>
      <c r="FX158" s="1530"/>
      <c r="FY158" s="1530"/>
      <c r="FZ158" s="1530"/>
      <c r="GA158" s="1530"/>
      <c r="GB158" s="1530"/>
      <c r="GC158" s="1530"/>
      <c r="GD158" s="1530"/>
      <c r="GE158" s="1530"/>
      <c r="GF158" s="1530"/>
      <c r="GG158" s="1530"/>
      <c r="GH158" s="1530"/>
      <c r="GI158" s="1530"/>
      <c r="GJ158" s="1530"/>
      <c r="GK158" s="1530"/>
      <c r="GL158" s="1530"/>
      <c r="GM158" s="1530"/>
      <c r="GN158" s="1530"/>
      <c r="GO158" s="1530"/>
      <c r="GP158" s="1530"/>
      <c r="GQ158" s="1530"/>
      <c r="GR158" s="1530"/>
      <c r="GS158" s="1530"/>
      <c r="GT158" s="1530"/>
      <c r="GU158" s="1530"/>
      <c r="GV158" s="1530"/>
      <c r="GW158" s="1530"/>
      <c r="GX158" s="1530"/>
      <c r="GY158" s="1530"/>
      <c r="GZ158" s="1530"/>
      <c r="HA158" s="1530"/>
      <c r="HB158" s="1530"/>
      <c r="HC158" s="1530"/>
      <c r="HD158" s="1530"/>
      <c r="HE158" s="1530"/>
      <c r="HF158" s="1530"/>
      <c r="HG158" s="1530"/>
      <c r="HH158" s="1530"/>
      <c r="HI158" s="1530"/>
      <c r="HJ158" s="1530"/>
      <c r="HK158" s="1530"/>
      <c r="HL158" s="1530"/>
      <c r="HM158" s="1530"/>
      <c r="HN158" s="1530"/>
      <c r="HO158" s="1530"/>
      <c r="HP158" s="1530"/>
      <c r="HQ158" s="1530"/>
      <c r="HR158" s="1530"/>
      <c r="HS158" s="1530"/>
    </row>
    <row r="159" spans="1:227" s="1646" customFormat="1" ht="51.45" x14ac:dyDescent="0.25">
      <c r="A159" s="1564" t="s">
        <v>393</v>
      </c>
      <c r="B159" s="1564" t="s">
        <v>515</v>
      </c>
      <c r="C159" s="2166" t="s">
        <v>516</v>
      </c>
      <c r="D159" s="1696" t="s">
        <v>517</v>
      </c>
      <c r="E159" s="1697"/>
      <c r="F159" s="1638"/>
      <c r="G159" s="1607">
        <f>K159</f>
        <v>9.7333333333333325</v>
      </c>
      <c r="H159" s="1607"/>
      <c r="I159" s="1607"/>
      <c r="J159" s="1607"/>
      <c r="K159" s="1608">
        <v>9.7333333333333325</v>
      </c>
      <c r="L159" s="1609">
        <f t="shared" si="55"/>
        <v>0</v>
      </c>
      <c r="M159" s="1610">
        <f t="shared" si="54"/>
        <v>100</v>
      </c>
      <c r="N159" s="1611">
        <f t="shared" si="53"/>
        <v>3</v>
      </c>
      <c r="O159" s="1651"/>
      <c r="P159" s="1640">
        <v>7.4296389616409986</v>
      </c>
      <c r="Q159" s="1652" t="s">
        <v>42</v>
      </c>
      <c r="R159" s="1615"/>
      <c r="S159" s="1616"/>
      <c r="T159" s="1617"/>
      <c r="U159" s="2108"/>
      <c r="V159" s="2109"/>
      <c r="W159" s="2110"/>
      <c r="X159" s="2109"/>
      <c r="Y159" s="1615"/>
      <c r="Z159" s="1619">
        <v>49226.947967976099</v>
      </c>
      <c r="AA159" s="1620">
        <f>P159*1000000000/365/Z159</f>
        <v>413.49659236673324</v>
      </c>
      <c r="AB159" s="1621"/>
      <c r="AC159" s="1622"/>
      <c r="AD159" s="1622"/>
      <c r="AE159" s="1622"/>
      <c r="AF159" s="1622"/>
      <c r="AG159" s="1622"/>
      <c r="AH159" s="2111"/>
      <c r="AI159" s="1602"/>
      <c r="AJ159" s="1602"/>
      <c r="AK159" s="1602"/>
      <c r="AL159" s="2167"/>
      <c r="AM159" s="2168"/>
      <c r="AN159" s="2115"/>
      <c r="AO159" s="2115"/>
      <c r="AP159" s="2116"/>
      <c r="AQ159" s="2117"/>
      <c r="AR159" s="2115"/>
      <c r="AS159" s="2115"/>
      <c r="AT159" s="2115">
        <v>10.972220572011192</v>
      </c>
      <c r="AU159" s="2115"/>
      <c r="AV159" s="2116"/>
      <c r="AW159" s="2118">
        <f t="shared" si="60"/>
        <v>-1.2388872386778598</v>
      </c>
      <c r="AX159" s="2119"/>
      <c r="AY159" s="2120"/>
      <c r="BA159" s="2039"/>
      <c r="BB159" s="1920"/>
      <c r="BC159" s="1530" t="s">
        <v>1432</v>
      </c>
      <c r="BD159" s="1530"/>
      <c r="BE159" s="1530"/>
      <c r="BF159" s="1530" t="e">
        <f>MATCH(D159,'&gt;50 only'!D148,0)</f>
        <v>#N/A</v>
      </c>
      <c r="BG159" s="1530"/>
      <c r="BH159" s="1530"/>
      <c r="BI159" s="1530"/>
      <c r="BJ159" s="1530"/>
      <c r="BK159" s="1530"/>
      <c r="BL159" s="1530"/>
      <c r="BM159" s="1530"/>
      <c r="BN159" s="1530"/>
      <c r="BO159" s="1530"/>
      <c r="BP159" s="1530"/>
      <c r="BQ159" s="1530"/>
      <c r="BR159" s="1530"/>
      <c r="BS159" s="1530"/>
      <c r="BT159" s="1530"/>
      <c r="BU159" s="1530"/>
      <c r="BV159" s="1530"/>
      <c r="BW159" s="1530"/>
      <c r="BX159" s="1530"/>
      <c r="BY159" s="1530"/>
      <c r="BZ159" s="1530"/>
      <c r="CA159" s="1530"/>
      <c r="CB159" s="1530"/>
      <c r="CC159" s="1530"/>
      <c r="CD159" s="1530"/>
      <c r="CE159" s="1530"/>
      <c r="CF159" s="1530"/>
      <c r="CG159" s="1530"/>
      <c r="CH159" s="1530"/>
      <c r="CI159" s="1530"/>
      <c r="CJ159" s="1530"/>
      <c r="CK159" s="1530"/>
      <c r="CL159" s="1530"/>
      <c r="CM159" s="1530"/>
      <c r="CN159" s="1530"/>
      <c r="CO159" s="1530"/>
      <c r="CP159" s="1530"/>
      <c r="CQ159" s="1530"/>
      <c r="CR159" s="1530"/>
      <c r="CS159" s="1530"/>
      <c r="CT159" s="1530"/>
      <c r="CU159" s="1530"/>
      <c r="CV159" s="1530"/>
      <c r="CW159" s="1530"/>
      <c r="CX159" s="1530"/>
      <c r="CY159" s="1530"/>
      <c r="CZ159" s="1530"/>
      <c r="DA159" s="1530"/>
      <c r="DB159" s="1530"/>
      <c r="DC159" s="1530"/>
      <c r="DD159" s="1530"/>
      <c r="DE159" s="1530"/>
      <c r="DF159" s="1530"/>
      <c r="DG159" s="1530"/>
      <c r="DH159" s="1530"/>
      <c r="DI159" s="1530"/>
      <c r="DJ159" s="1530"/>
      <c r="DK159" s="1530"/>
      <c r="DL159" s="1530"/>
      <c r="DM159" s="1530"/>
      <c r="DN159" s="1530"/>
      <c r="DO159" s="1530"/>
      <c r="DP159" s="1530"/>
      <c r="DQ159" s="1530"/>
      <c r="DR159" s="1530"/>
      <c r="DS159" s="1530"/>
      <c r="DT159" s="1530"/>
      <c r="DU159" s="1530"/>
      <c r="DV159" s="1530"/>
      <c r="DW159" s="1530"/>
      <c r="DX159" s="1530"/>
      <c r="DY159" s="1530"/>
      <c r="DZ159" s="1530"/>
      <c r="EA159" s="1530"/>
      <c r="EB159" s="1530"/>
      <c r="EC159" s="1530"/>
      <c r="ED159" s="1530"/>
      <c r="EE159" s="1530"/>
      <c r="EF159" s="1530"/>
      <c r="EG159" s="1530"/>
      <c r="EH159" s="1530"/>
      <c r="EI159" s="1530"/>
      <c r="EJ159" s="1530"/>
      <c r="EK159" s="1530"/>
      <c r="EL159" s="1530"/>
      <c r="EM159" s="1530"/>
      <c r="EN159" s="1530"/>
      <c r="EO159" s="1530"/>
      <c r="EP159" s="1530"/>
      <c r="EQ159" s="1530"/>
      <c r="ER159" s="1530"/>
      <c r="ES159" s="1530"/>
      <c r="ET159" s="1530"/>
      <c r="EU159" s="1530"/>
      <c r="EV159" s="1530"/>
      <c r="EW159" s="1530"/>
      <c r="EX159" s="1530"/>
      <c r="EY159" s="1530"/>
      <c r="EZ159" s="1530"/>
      <c r="FA159" s="1530"/>
      <c r="FB159" s="1530"/>
      <c r="FC159" s="1530"/>
      <c r="FD159" s="1530"/>
      <c r="FE159" s="1530"/>
      <c r="FF159" s="1530"/>
      <c r="FG159" s="1530"/>
      <c r="FH159" s="1530"/>
      <c r="FI159" s="1530"/>
      <c r="FJ159" s="1530"/>
      <c r="FK159" s="1530"/>
      <c r="FL159" s="1530"/>
      <c r="FM159" s="1530"/>
      <c r="FN159" s="1530"/>
      <c r="FO159" s="1530"/>
      <c r="FP159" s="1530"/>
      <c r="FQ159" s="1530"/>
      <c r="FR159" s="1530"/>
      <c r="FS159" s="1530"/>
      <c r="FT159" s="1530"/>
      <c r="FU159" s="1530"/>
      <c r="FV159" s="1530"/>
      <c r="FW159" s="1530"/>
      <c r="FX159" s="1530"/>
      <c r="FY159" s="1530"/>
      <c r="FZ159" s="1530"/>
      <c r="GA159" s="1530"/>
      <c r="GB159" s="1530"/>
      <c r="GC159" s="1530"/>
      <c r="GD159" s="1530"/>
      <c r="GE159" s="1530"/>
      <c r="GF159" s="1530"/>
      <c r="GG159" s="1530"/>
      <c r="GH159" s="1530"/>
      <c r="GI159" s="1530"/>
      <c r="GJ159" s="1530"/>
      <c r="GK159" s="1530"/>
      <c r="GL159" s="1530"/>
      <c r="GM159" s="1530"/>
      <c r="GN159" s="1530"/>
      <c r="GO159" s="1530"/>
      <c r="GP159" s="1530"/>
      <c r="GQ159" s="1530"/>
      <c r="GR159" s="1530"/>
      <c r="GS159" s="1530"/>
      <c r="GT159" s="1530"/>
      <c r="GU159" s="1530"/>
      <c r="GV159" s="1530"/>
      <c r="GW159" s="1530"/>
      <c r="GX159" s="1530"/>
      <c r="GY159" s="1530"/>
      <c r="GZ159" s="1530"/>
      <c r="HA159" s="1530"/>
      <c r="HB159" s="1530"/>
      <c r="HC159" s="1530"/>
      <c r="HD159" s="1530"/>
      <c r="HE159" s="1530"/>
      <c r="HF159" s="1530"/>
      <c r="HG159" s="1530"/>
      <c r="HH159" s="1530"/>
      <c r="HI159" s="1530"/>
      <c r="HJ159" s="1530"/>
      <c r="HK159" s="1530"/>
      <c r="HL159" s="1530"/>
      <c r="HM159" s="1530"/>
      <c r="HN159" s="1530"/>
      <c r="HO159" s="1530"/>
      <c r="HP159" s="1530"/>
      <c r="HQ159" s="1530"/>
      <c r="HR159" s="1530"/>
      <c r="HS159" s="1530"/>
    </row>
    <row r="160" spans="1:227" s="1646" customFormat="1" ht="51.45" x14ac:dyDescent="0.3">
      <c r="A160" s="1564" t="s">
        <v>865</v>
      </c>
      <c r="B160" s="1564" t="s">
        <v>925</v>
      </c>
      <c r="C160" s="2169" t="s">
        <v>934</v>
      </c>
      <c r="D160" s="1566" t="s">
        <v>936</v>
      </c>
      <c r="E160" s="2170"/>
      <c r="F160" s="1604">
        <v>0.34899999999999998</v>
      </c>
      <c r="G160" s="1605"/>
      <c r="H160" s="2009" t="s">
        <v>202</v>
      </c>
      <c r="I160" s="1607"/>
      <c r="J160" s="1607"/>
      <c r="K160" s="1608">
        <f>IF(ISNUMBER(F160),F160,0)+IF(ISNUMBER(G160),G160,0)+IF(ISNUMBER(H160),H160,0)</f>
        <v>0.34899999999999998</v>
      </c>
      <c r="L160" s="1609">
        <f>IF(IF(ISNUMBER(K160),K160,0)&gt;0,IF(ISNUMBER(F160),F160,0)/K160*100,"")</f>
        <v>100</v>
      </c>
      <c r="M160" s="1610">
        <f>IF(IF(ISNUMBER(K160),K160,0)&gt;0,(IF(ISNUMBER(G160),G160,0)+IF(ISNUMBER(H160),H160,0))/K160*100,"")</f>
        <v>0</v>
      </c>
      <c r="N160" s="1611">
        <f t="shared" si="53"/>
        <v>5</v>
      </c>
      <c r="O160" s="1615"/>
      <c r="P160" s="1613">
        <f>AA160*Z160/1000000000*365</f>
        <v>0.21551665499157899</v>
      </c>
      <c r="Q160" s="1652" t="s">
        <v>42</v>
      </c>
      <c r="R160" s="1615"/>
      <c r="S160" s="1616"/>
      <c r="T160" s="1617"/>
      <c r="U160" s="2108"/>
      <c r="V160" s="2109"/>
      <c r="W160" s="2110"/>
      <c r="X160" s="2109"/>
      <c r="Y160" s="1615"/>
      <c r="Z160" s="1619">
        <v>4636</v>
      </c>
      <c r="AA160" s="1620">
        <v>127.36337122908209</v>
      </c>
      <c r="AB160" s="1621"/>
      <c r="AC160" s="1622"/>
      <c r="AD160" s="1622"/>
      <c r="AE160" s="1622"/>
      <c r="AF160" s="1622"/>
      <c r="AG160" s="1622"/>
      <c r="AH160" s="2111"/>
      <c r="AI160" s="2112">
        <v>4644</v>
      </c>
      <c r="AJ160" s="2112">
        <v>4648</v>
      </c>
      <c r="AK160" s="2112">
        <v>4653</v>
      </c>
      <c r="AL160" s="2113"/>
      <c r="AM160" s="2114"/>
      <c r="AN160" s="2112"/>
      <c r="AO160" s="2115"/>
      <c r="AP160" s="2116"/>
      <c r="AQ160" s="2117">
        <v>0.21551665499157896</v>
      </c>
      <c r="AR160" s="2115">
        <v>0.2240982656755679</v>
      </c>
      <c r="AS160" s="2115">
        <v>0.23250806831756232</v>
      </c>
      <c r="AT160" s="2115">
        <v>0.24098380450005544</v>
      </c>
      <c r="AU160" s="2115"/>
      <c r="AV160" s="2116"/>
      <c r="AW160" s="2118">
        <f t="shared" si="60"/>
        <v>0.10801619549994454</v>
      </c>
      <c r="AX160" s="2119"/>
      <c r="AY160" s="2120"/>
      <c r="BB160" s="1920"/>
      <c r="BC160" s="1530" t="s">
        <v>1430</v>
      </c>
      <c r="BD160" s="1530"/>
      <c r="BE160" s="1530"/>
      <c r="BF160" s="1530"/>
      <c r="BG160" s="1530"/>
      <c r="BH160" s="1530"/>
      <c r="BI160" s="1530"/>
      <c r="BJ160" s="1530"/>
      <c r="BK160" s="1530"/>
      <c r="BL160" s="1530"/>
      <c r="BM160" s="1530"/>
      <c r="BN160" s="1530"/>
      <c r="BO160" s="1530"/>
      <c r="BP160" s="1530"/>
      <c r="BQ160" s="1530"/>
      <c r="BR160" s="1530"/>
      <c r="BS160" s="1530"/>
      <c r="BT160" s="1530"/>
      <c r="BU160" s="1530"/>
      <c r="BV160" s="1530"/>
      <c r="BW160" s="1530"/>
      <c r="BX160" s="1530"/>
      <c r="BY160" s="1530"/>
      <c r="BZ160" s="1530"/>
      <c r="CA160" s="1530"/>
      <c r="CB160" s="1530"/>
      <c r="CC160" s="1530"/>
      <c r="CD160" s="1530"/>
      <c r="CE160" s="1530"/>
      <c r="CF160" s="1530"/>
      <c r="CG160" s="1530"/>
      <c r="CH160" s="1530"/>
      <c r="CI160" s="1530"/>
      <c r="CJ160" s="1530"/>
      <c r="CK160" s="1530"/>
      <c r="CL160" s="1530"/>
      <c r="CM160" s="1530"/>
      <c r="CN160" s="1530"/>
      <c r="CO160" s="1530"/>
      <c r="CP160" s="1530"/>
      <c r="CQ160" s="1530"/>
      <c r="CR160" s="1530"/>
      <c r="CS160" s="1530"/>
      <c r="CT160" s="1530"/>
      <c r="CU160" s="1530"/>
      <c r="CV160" s="1530"/>
      <c r="CW160" s="1530"/>
      <c r="CX160" s="1530"/>
      <c r="CY160" s="1530"/>
      <c r="CZ160" s="1530"/>
      <c r="DA160" s="1530"/>
      <c r="DB160" s="1530"/>
      <c r="DC160" s="1530"/>
      <c r="DD160" s="1530"/>
      <c r="DE160" s="1530"/>
      <c r="DF160" s="1530"/>
      <c r="DG160" s="1530"/>
      <c r="DH160" s="1530"/>
      <c r="DI160" s="1530"/>
      <c r="DJ160" s="1530"/>
      <c r="DK160" s="1530"/>
      <c r="DL160" s="1530"/>
      <c r="DM160" s="1530"/>
      <c r="DN160" s="1530"/>
      <c r="DO160" s="1530"/>
      <c r="DP160" s="1530"/>
      <c r="DQ160" s="1530"/>
      <c r="DR160" s="1530"/>
      <c r="DS160" s="1530"/>
      <c r="DT160" s="1530"/>
      <c r="DU160" s="1530"/>
      <c r="DV160" s="1530"/>
      <c r="DW160" s="1530"/>
      <c r="DX160" s="1530"/>
      <c r="DY160" s="1530"/>
      <c r="DZ160" s="1530"/>
      <c r="EA160" s="1530"/>
      <c r="EB160" s="1530"/>
      <c r="EC160" s="1530"/>
      <c r="ED160" s="1530"/>
      <c r="EE160" s="1530"/>
      <c r="EF160" s="1530"/>
      <c r="EG160" s="1530"/>
      <c r="EH160" s="1530"/>
      <c r="EI160" s="1530"/>
      <c r="EJ160" s="1530"/>
      <c r="EK160" s="1530"/>
      <c r="EL160" s="1530"/>
      <c r="EM160" s="1530"/>
      <c r="EN160" s="1530"/>
      <c r="EO160" s="1530"/>
      <c r="EP160" s="1530"/>
      <c r="EQ160" s="1530"/>
      <c r="ER160" s="1530"/>
      <c r="ES160" s="1530"/>
      <c r="ET160" s="1530"/>
      <c r="EU160" s="1530"/>
      <c r="EV160" s="1530"/>
      <c r="EW160" s="1530"/>
      <c r="EX160" s="1530"/>
      <c r="EY160" s="1530"/>
      <c r="EZ160" s="1530"/>
      <c r="FA160" s="1530"/>
      <c r="FB160" s="1530"/>
      <c r="FC160" s="1530"/>
      <c r="FD160" s="1530"/>
      <c r="FE160" s="1530"/>
      <c r="FF160" s="1530"/>
      <c r="FG160" s="1530"/>
      <c r="FH160" s="1530"/>
      <c r="FI160" s="1530"/>
      <c r="FJ160" s="1530"/>
      <c r="FK160" s="1530"/>
      <c r="FL160" s="1530"/>
      <c r="FM160" s="1530"/>
      <c r="FN160" s="1530"/>
      <c r="FO160" s="1530"/>
      <c r="FP160" s="1530"/>
      <c r="FQ160" s="1530"/>
      <c r="FR160" s="1530"/>
      <c r="FS160" s="1530"/>
      <c r="FT160" s="1530"/>
      <c r="FU160" s="1530"/>
      <c r="FV160" s="1530"/>
      <c r="FW160" s="1530"/>
      <c r="FX160" s="1530"/>
      <c r="FY160" s="1530"/>
      <c r="FZ160" s="1530"/>
      <c r="GA160" s="1530"/>
      <c r="GB160" s="1530"/>
      <c r="GC160" s="1530"/>
      <c r="GD160" s="1530"/>
      <c r="GE160" s="1530"/>
      <c r="GF160" s="1530"/>
      <c r="GG160" s="1530"/>
      <c r="GH160" s="1530"/>
      <c r="GI160" s="1530"/>
      <c r="GJ160" s="1530"/>
      <c r="GK160" s="1530"/>
      <c r="GL160" s="1530"/>
      <c r="GM160" s="1530"/>
      <c r="GN160" s="1530"/>
      <c r="GO160" s="1530"/>
      <c r="GP160" s="1530"/>
      <c r="GQ160" s="1530"/>
      <c r="GR160" s="1530"/>
      <c r="GS160" s="1530"/>
      <c r="GT160" s="1530"/>
      <c r="GU160" s="1530"/>
      <c r="GV160" s="1530"/>
      <c r="GW160" s="1530"/>
      <c r="GX160" s="1530"/>
      <c r="GY160" s="1530"/>
      <c r="GZ160" s="1530"/>
      <c r="HA160" s="1530"/>
      <c r="HB160" s="1530"/>
      <c r="HC160" s="1530"/>
      <c r="HD160" s="1530"/>
      <c r="HE160" s="1530"/>
      <c r="HF160" s="1530"/>
      <c r="HG160" s="1530"/>
      <c r="HH160" s="1530"/>
      <c r="HI160" s="1530"/>
      <c r="HJ160" s="1530"/>
      <c r="HK160" s="1530"/>
      <c r="HL160" s="1530"/>
      <c r="HM160" s="1530"/>
      <c r="HN160" s="1530"/>
      <c r="HO160" s="1530"/>
      <c r="HP160" s="1530"/>
      <c r="HQ160" s="1530"/>
      <c r="HR160" s="1530"/>
      <c r="HS160" s="1530"/>
    </row>
    <row r="161" spans="1:227" s="1646" customFormat="1" ht="51.45" x14ac:dyDescent="0.3">
      <c r="A161" s="1564" t="s">
        <v>865</v>
      </c>
      <c r="B161" s="1564" t="s">
        <v>925</v>
      </c>
      <c r="C161" s="2169" t="s">
        <v>934</v>
      </c>
      <c r="D161" s="2003" t="s">
        <v>935</v>
      </c>
      <c r="E161" s="2171"/>
      <c r="F161" s="1604">
        <v>2.798</v>
      </c>
      <c r="G161" s="1605"/>
      <c r="H161" s="2009" t="s">
        <v>202</v>
      </c>
      <c r="I161" s="1607"/>
      <c r="J161" s="1607"/>
      <c r="K161" s="1608">
        <f>IF(ISNUMBER(F161),F161,0)+IF(ISNUMBER(G161),G161,0)+IF(ISNUMBER(H161),H161,0)</f>
        <v>2.798</v>
      </c>
      <c r="L161" s="1609">
        <f>IF(IF(ISNUMBER(K161),K161,0)&gt;0,IF(ISNUMBER(F161),F161,0)/K161*100,"")</f>
        <v>100</v>
      </c>
      <c r="M161" s="1610">
        <f>IF(IF(ISNUMBER(K161),K161,0)&gt;0,(IF(ISNUMBER(G161),G161,0)+IF(ISNUMBER(H161),H161,0))/K161*100,"")</f>
        <v>0</v>
      </c>
      <c r="N161" s="1611">
        <f t="shared" si="53"/>
        <v>3</v>
      </c>
      <c r="O161" s="1615"/>
      <c r="P161" s="1613">
        <f>AA161*Z161/1000000000*365</f>
        <v>2.7950000000000004</v>
      </c>
      <c r="Q161" s="1652" t="s">
        <v>42</v>
      </c>
      <c r="R161" s="1615"/>
      <c r="S161" s="1616"/>
      <c r="T161" s="1617"/>
      <c r="U161" s="2108"/>
      <c r="V161" s="2109"/>
      <c r="W161" s="2110"/>
      <c r="X161" s="2109"/>
      <c r="Y161" s="1615"/>
      <c r="Z161" s="1619">
        <v>31068</v>
      </c>
      <c r="AA161" s="1620">
        <v>246.47657546592453</v>
      </c>
      <c r="AB161" s="1621"/>
      <c r="AC161" s="1622"/>
      <c r="AD161" s="1622"/>
      <c r="AE161" s="1622"/>
      <c r="AF161" s="1622"/>
      <c r="AG161" s="1622"/>
      <c r="AH161" s="2111"/>
      <c r="AI161" s="2124">
        <v>33305</v>
      </c>
      <c r="AJ161" s="2124">
        <v>35629</v>
      </c>
      <c r="AK161" s="2124">
        <v>38039</v>
      </c>
      <c r="AL161" s="2113">
        <v>40612</v>
      </c>
      <c r="AM161" s="2114"/>
      <c r="AN161" s="2124"/>
      <c r="AO161" s="2125"/>
      <c r="AP161" s="2126"/>
      <c r="AQ161" s="2117">
        <v>2.7949999999999999</v>
      </c>
      <c r="AR161" s="2125">
        <v>2.996</v>
      </c>
      <c r="AS161" s="2125">
        <v>3.2050000000000001</v>
      </c>
      <c r="AT161" s="2125">
        <v>3.4220000000000002</v>
      </c>
      <c r="AU161" s="2125">
        <v>3.653</v>
      </c>
      <c r="AV161" s="2126"/>
      <c r="AW161" s="2127">
        <f t="shared" si="60"/>
        <v>-0.62400000000000011</v>
      </c>
      <c r="AX161" s="2119"/>
      <c r="AY161" s="2120"/>
      <c r="BA161" s="2039"/>
      <c r="BB161" s="1920"/>
      <c r="BC161" s="1530" t="s">
        <v>1430</v>
      </c>
      <c r="BD161" s="1530"/>
      <c r="BE161" s="1530"/>
      <c r="BF161" s="1530"/>
      <c r="BG161" s="1530"/>
      <c r="BH161" s="1530"/>
      <c r="BI161" s="1530"/>
      <c r="BJ161" s="1530"/>
      <c r="BK161" s="1530"/>
      <c r="BL161" s="1530"/>
      <c r="BM161" s="1530"/>
      <c r="BN161" s="1530"/>
      <c r="BO161" s="1530"/>
      <c r="BP161" s="1530"/>
      <c r="BQ161" s="1530"/>
      <c r="BR161" s="1530"/>
      <c r="BS161" s="1530"/>
      <c r="BT161" s="1530"/>
      <c r="BU161" s="1530"/>
      <c r="BV161" s="1530"/>
      <c r="BW161" s="1530"/>
      <c r="BX161" s="1530"/>
      <c r="BY161" s="1530"/>
      <c r="BZ161" s="1530"/>
      <c r="CA161" s="1530"/>
      <c r="CB161" s="1530"/>
      <c r="CC161" s="1530"/>
      <c r="CD161" s="1530"/>
      <c r="CE161" s="1530"/>
      <c r="CF161" s="1530"/>
      <c r="CG161" s="1530"/>
      <c r="CH161" s="1530"/>
      <c r="CI161" s="1530"/>
      <c r="CJ161" s="1530"/>
      <c r="CK161" s="1530"/>
      <c r="CL161" s="1530"/>
      <c r="CM161" s="1530"/>
      <c r="CN161" s="1530"/>
      <c r="CO161" s="1530"/>
      <c r="CP161" s="1530"/>
      <c r="CQ161" s="1530"/>
      <c r="CR161" s="1530"/>
      <c r="CS161" s="1530"/>
      <c r="CT161" s="1530"/>
      <c r="CU161" s="1530"/>
      <c r="CV161" s="1530"/>
      <c r="CW161" s="1530"/>
      <c r="CX161" s="1530"/>
      <c r="CY161" s="1530"/>
      <c r="CZ161" s="1530"/>
      <c r="DA161" s="1530"/>
      <c r="DB161" s="1530"/>
      <c r="DC161" s="1530"/>
      <c r="DD161" s="1530"/>
      <c r="DE161" s="1530"/>
      <c r="DF161" s="1530"/>
      <c r="DG161" s="1530"/>
      <c r="DH161" s="1530"/>
      <c r="DI161" s="1530"/>
      <c r="DJ161" s="1530"/>
      <c r="DK161" s="1530"/>
      <c r="DL161" s="1530"/>
      <c r="DM161" s="1530"/>
      <c r="DN161" s="1530"/>
      <c r="DO161" s="1530"/>
      <c r="DP161" s="1530"/>
      <c r="DQ161" s="1530"/>
      <c r="DR161" s="1530"/>
      <c r="DS161" s="1530"/>
      <c r="DT161" s="1530"/>
      <c r="DU161" s="1530"/>
      <c r="DV161" s="1530"/>
      <c r="DW161" s="1530"/>
      <c r="DX161" s="1530"/>
      <c r="DY161" s="1530"/>
      <c r="DZ161" s="1530"/>
      <c r="EA161" s="1530"/>
      <c r="EB161" s="1530"/>
      <c r="EC161" s="1530"/>
      <c r="ED161" s="1530"/>
      <c r="EE161" s="1530"/>
      <c r="EF161" s="1530"/>
      <c r="EG161" s="1530"/>
      <c r="EH161" s="1530"/>
      <c r="EI161" s="1530"/>
      <c r="EJ161" s="1530"/>
      <c r="EK161" s="1530"/>
      <c r="EL161" s="1530"/>
      <c r="EM161" s="1530"/>
      <c r="EN161" s="1530"/>
      <c r="EO161" s="1530"/>
      <c r="EP161" s="1530"/>
      <c r="EQ161" s="1530"/>
      <c r="ER161" s="1530"/>
      <c r="ES161" s="1530"/>
      <c r="ET161" s="1530"/>
      <c r="EU161" s="1530"/>
      <c r="EV161" s="1530"/>
      <c r="EW161" s="1530"/>
      <c r="EX161" s="1530"/>
      <c r="EY161" s="1530"/>
      <c r="EZ161" s="1530"/>
      <c r="FA161" s="1530"/>
      <c r="FB161" s="1530"/>
      <c r="FC161" s="1530"/>
      <c r="FD161" s="1530"/>
      <c r="FE161" s="1530"/>
      <c r="FF161" s="1530"/>
      <c r="FG161" s="1530"/>
      <c r="FH161" s="1530"/>
      <c r="FI161" s="1530"/>
      <c r="FJ161" s="1530"/>
      <c r="FK161" s="1530"/>
      <c r="FL161" s="1530"/>
      <c r="FM161" s="1530"/>
      <c r="FN161" s="1530"/>
      <c r="FO161" s="1530"/>
      <c r="FP161" s="1530"/>
      <c r="FQ161" s="1530"/>
      <c r="FR161" s="1530"/>
      <c r="FS161" s="1530"/>
      <c r="FT161" s="1530"/>
      <c r="FU161" s="1530"/>
      <c r="FV161" s="1530"/>
      <c r="FW161" s="1530"/>
      <c r="FX161" s="1530"/>
      <c r="FY161" s="1530"/>
      <c r="FZ161" s="1530"/>
      <c r="GA161" s="1530"/>
      <c r="GB161" s="1530"/>
      <c r="GC161" s="1530"/>
      <c r="GD161" s="1530"/>
      <c r="GE161" s="1530"/>
      <c r="GF161" s="1530"/>
      <c r="GG161" s="1530"/>
      <c r="GH161" s="1530"/>
      <c r="GI161" s="1530"/>
      <c r="GJ161" s="1530"/>
      <c r="GK161" s="1530"/>
      <c r="GL161" s="1530"/>
      <c r="GM161" s="1530"/>
      <c r="GN161" s="1530"/>
      <c r="GO161" s="1530"/>
      <c r="GP161" s="1530"/>
      <c r="GQ161" s="1530"/>
      <c r="GR161" s="1530"/>
      <c r="GS161" s="1530"/>
      <c r="GT161" s="1530"/>
      <c r="GU161" s="1530"/>
      <c r="GV161" s="1530"/>
      <c r="GW161" s="1530"/>
      <c r="GX161" s="1530"/>
      <c r="GY161" s="1530"/>
      <c r="GZ161" s="1530"/>
      <c r="HA161" s="1530"/>
      <c r="HB161" s="1530"/>
      <c r="HC161" s="1530"/>
      <c r="HD161" s="1530"/>
      <c r="HE161" s="1530"/>
      <c r="HF161" s="1530"/>
      <c r="HG161" s="1530"/>
      <c r="HH161" s="1530"/>
      <c r="HI161" s="1530"/>
      <c r="HJ161" s="1530"/>
      <c r="HK161" s="1530"/>
      <c r="HL161" s="1530"/>
      <c r="HM161" s="1530"/>
      <c r="HN161" s="1530"/>
      <c r="HO161" s="1530"/>
      <c r="HP161" s="1530"/>
      <c r="HQ161" s="1530"/>
      <c r="HR161" s="1530"/>
      <c r="HS161" s="1530"/>
    </row>
    <row r="162" spans="1:227" s="1646" customFormat="1" ht="51.45" x14ac:dyDescent="0.3">
      <c r="A162" s="1564" t="s">
        <v>865</v>
      </c>
      <c r="B162" s="1564" t="s">
        <v>925</v>
      </c>
      <c r="C162" s="2169" t="s">
        <v>934</v>
      </c>
      <c r="D162" s="1566" t="s">
        <v>937</v>
      </c>
      <c r="E162" s="2172"/>
      <c r="F162" s="2173">
        <v>0.45600000000000002</v>
      </c>
      <c r="G162" s="2174"/>
      <c r="H162" s="2175" t="s">
        <v>202</v>
      </c>
      <c r="I162" s="2131"/>
      <c r="J162" s="2131"/>
      <c r="K162" s="2132">
        <f>IF(ISNUMBER(F162),F162,0)+IF(ISNUMBER(G162),G162,0)+IF(ISNUMBER(H162),H162,0)</f>
        <v>0.45600000000000002</v>
      </c>
      <c r="L162" s="1704">
        <f>IF(IF(ISNUMBER(K162),K162,0)&gt;0,IF(ISNUMBER(F162),F162,0)/K162*100,"")</f>
        <v>100</v>
      </c>
      <c r="M162" s="1705">
        <f>IF(IF(ISNUMBER(K162),K162,0)&gt;0,(IF(ISNUMBER(G162),G162,0)+IF(ISNUMBER(H162),H162,0))/K162*100,"")</f>
        <v>0</v>
      </c>
      <c r="N162" s="2134">
        <f t="shared" si="53"/>
        <v>5</v>
      </c>
      <c r="O162" s="1709"/>
      <c r="P162" s="1803">
        <f>AA162*Z162/1000000000*365</f>
        <v>0.18660120181636358</v>
      </c>
      <c r="Q162" s="1708" t="s">
        <v>42</v>
      </c>
      <c r="R162" s="1709"/>
      <c r="S162" s="1616"/>
      <c r="T162" s="1711"/>
      <c r="U162" s="2108"/>
      <c r="V162" s="2109"/>
      <c r="W162" s="2110"/>
      <c r="X162" s="2138"/>
      <c r="Y162" s="1709"/>
      <c r="Z162" s="1713">
        <v>3998</v>
      </c>
      <c r="AA162" s="1714">
        <v>127.87297882938975</v>
      </c>
      <c r="AB162" s="1715"/>
      <c r="AC162" s="1716"/>
      <c r="AD162" s="1716"/>
      <c r="AE162" s="1716"/>
      <c r="AF162" s="1716"/>
      <c r="AG162" s="1716"/>
      <c r="AH162" s="2136"/>
      <c r="AI162" s="2139">
        <v>4158</v>
      </c>
      <c r="AJ162" s="2139">
        <v>4321</v>
      </c>
      <c r="AK162" s="2139">
        <v>4491</v>
      </c>
      <c r="AL162" s="2140"/>
      <c r="AM162" s="2141"/>
      <c r="AN162" s="2139"/>
      <c r="AO162" s="2142"/>
      <c r="AP162" s="2143"/>
      <c r="AQ162" s="2144">
        <v>0.18660120181636361</v>
      </c>
      <c r="AR162" s="2142">
        <v>0.20141953776000002</v>
      </c>
      <c r="AS162" s="2142">
        <v>0.21695420067545451</v>
      </c>
      <c r="AT162" s="2142">
        <v>0.23342900912181822</v>
      </c>
      <c r="AU162" s="2142"/>
      <c r="AV162" s="2143"/>
      <c r="AW162" s="2145">
        <f t="shared" si="60"/>
        <v>0.2225709908781818</v>
      </c>
      <c r="AX162" s="2146"/>
      <c r="AY162" s="2120"/>
      <c r="BA162" s="2039"/>
      <c r="BB162" s="1920"/>
      <c r="BC162" s="1530" t="s">
        <v>1430</v>
      </c>
      <c r="BD162" s="1530"/>
      <c r="BE162" s="1530"/>
      <c r="BF162" s="1530"/>
      <c r="BG162" s="1530"/>
      <c r="BH162" s="1530"/>
      <c r="BI162" s="1530"/>
      <c r="BJ162" s="1530"/>
      <c r="BK162" s="1530"/>
      <c r="BL162" s="1530"/>
      <c r="BM162" s="1530"/>
      <c r="BN162" s="1530"/>
      <c r="BO162" s="1530"/>
      <c r="BP162" s="1530"/>
      <c r="BQ162" s="1530"/>
      <c r="BR162" s="1530"/>
      <c r="BS162" s="1530"/>
      <c r="BT162" s="1530"/>
      <c r="BU162" s="1530"/>
      <c r="BV162" s="1530"/>
      <c r="BW162" s="1530"/>
      <c r="BX162" s="1530"/>
      <c r="BY162" s="1530"/>
      <c r="BZ162" s="1530"/>
      <c r="CA162" s="1530"/>
      <c r="CB162" s="1530"/>
      <c r="CC162" s="1530"/>
      <c r="CD162" s="1530"/>
      <c r="CE162" s="1530"/>
      <c r="CF162" s="1530"/>
      <c r="CG162" s="1530"/>
      <c r="CH162" s="1530"/>
      <c r="CI162" s="1530"/>
      <c r="CJ162" s="1530"/>
      <c r="CK162" s="1530"/>
      <c r="CL162" s="1530"/>
      <c r="CM162" s="1530"/>
      <c r="CN162" s="1530"/>
      <c r="CO162" s="1530"/>
      <c r="CP162" s="1530"/>
      <c r="CQ162" s="1530"/>
      <c r="CR162" s="1530"/>
      <c r="CS162" s="1530"/>
      <c r="CT162" s="1530"/>
      <c r="CU162" s="1530"/>
      <c r="CV162" s="1530"/>
      <c r="CW162" s="1530"/>
      <c r="CX162" s="1530"/>
      <c r="CY162" s="1530"/>
      <c r="CZ162" s="1530"/>
      <c r="DA162" s="1530"/>
      <c r="DB162" s="1530"/>
      <c r="DC162" s="1530"/>
      <c r="DD162" s="1530"/>
      <c r="DE162" s="1530"/>
      <c r="DF162" s="1530"/>
      <c r="DG162" s="1530"/>
      <c r="DH162" s="1530"/>
      <c r="DI162" s="1530"/>
      <c r="DJ162" s="1530"/>
      <c r="DK162" s="1530"/>
      <c r="DL162" s="1530"/>
      <c r="DM162" s="1530"/>
      <c r="DN162" s="1530"/>
      <c r="DO162" s="1530"/>
      <c r="DP162" s="1530"/>
      <c r="DQ162" s="1530"/>
      <c r="DR162" s="1530"/>
      <c r="DS162" s="1530"/>
      <c r="DT162" s="1530"/>
      <c r="DU162" s="1530"/>
      <c r="DV162" s="1530"/>
      <c r="DW162" s="1530"/>
      <c r="DX162" s="1530"/>
      <c r="DY162" s="1530"/>
      <c r="DZ162" s="1530"/>
      <c r="EA162" s="1530"/>
      <c r="EB162" s="1530"/>
      <c r="EC162" s="1530"/>
      <c r="ED162" s="1530"/>
      <c r="EE162" s="1530"/>
      <c r="EF162" s="1530"/>
      <c r="EG162" s="1530"/>
      <c r="EH162" s="1530"/>
      <c r="EI162" s="1530"/>
      <c r="EJ162" s="1530"/>
      <c r="EK162" s="1530"/>
      <c r="EL162" s="1530"/>
      <c r="EM162" s="1530"/>
      <c r="EN162" s="1530"/>
      <c r="EO162" s="1530"/>
      <c r="EP162" s="1530"/>
      <c r="EQ162" s="1530"/>
      <c r="ER162" s="1530"/>
      <c r="ES162" s="1530"/>
      <c r="ET162" s="1530"/>
      <c r="EU162" s="1530"/>
      <c r="EV162" s="1530"/>
      <c r="EW162" s="1530"/>
      <c r="EX162" s="1530"/>
      <c r="EY162" s="1530"/>
      <c r="EZ162" s="1530"/>
      <c r="FA162" s="1530"/>
      <c r="FB162" s="1530"/>
      <c r="FC162" s="1530"/>
      <c r="FD162" s="1530"/>
      <c r="FE162" s="1530"/>
      <c r="FF162" s="1530"/>
      <c r="FG162" s="1530"/>
      <c r="FH162" s="1530"/>
      <c r="FI162" s="1530"/>
      <c r="FJ162" s="1530"/>
      <c r="FK162" s="1530"/>
      <c r="FL162" s="1530"/>
      <c r="FM162" s="1530"/>
      <c r="FN162" s="1530"/>
      <c r="FO162" s="1530"/>
      <c r="FP162" s="1530"/>
      <c r="FQ162" s="1530"/>
      <c r="FR162" s="1530"/>
      <c r="FS162" s="1530"/>
      <c r="FT162" s="1530"/>
      <c r="FU162" s="1530"/>
      <c r="FV162" s="1530"/>
      <c r="FW162" s="1530"/>
      <c r="FX162" s="1530"/>
      <c r="FY162" s="1530"/>
      <c r="FZ162" s="1530"/>
      <c r="GA162" s="1530"/>
      <c r="GB162" s="1530"/>
      <c r="GC162" s="1530"/>
      <c r="GD162" s="1530"/>
      <c r="GE162" s="1530"/>
      <c r="GF162" s="1530"/>
      <c r="GG162" s="1530"/>
      <c r="GH162" s="1530"/>
      <c r="GI162" s="1530"/>
      <c r="GJ162" s="1530"/>
      <c r="GK162" s="1530"/>
      <c r="GL162" s="1530"/>
      <c r="GM162" s="1530"/>
      <c r="GN162" s="1530"/>
      <c r="GO162" s="1530"/>
      <c r="GP162" s="1530"/>
      <c r="GQ162" s="1530"/>
      <c r="GR162" s="1530"/>
      <c r="GS162" s="1530"/>
      <c r="GT162" s="1530"/>
      <c r="GU162" s="1530"/>
      <c r="GV162" s="1530"/>
      <c r="GW162" s="1530"/>
      <c r="GX162" s="1530"/>
      <c r="GY162" s="1530"/>
      <c r="GZ162" s="1530"/>
      <c r="HA162" s="1530"/>
      <c r="HB162" s="1530"/>
      <c r="HC162" s="1530"/>
      <c r="HD162" s="1530"/>
      <c r="HE162" s="1530"/>
      <c r="HF162" s="1530"/>
      <c r="HG162" s="1530"/>
      <c r="HH162" s="1530"/>
      <c r="HI162" s="1530"/>
      <c r="HJ162" s="1530"/>
      <c r="HK162" s="1530"/>
      <c r="HL162" s="1530"/>
      <c r="HM162" s="1530"/>
      <c r="HN162" s="1530"/>
      <c r="HO162" s="1530"/>
      <c r="HP162" s="1530"/>
      <c r="HQ162" s="1530"/>
      <c r="HR162" s="1530"/>
      <c r="HS162" s="1530"/>
    </row>
    <row r="163" spans="1:227" s="1646" customFormat="1" ht="51.45" x14ac:dyDescent="0.25">
      <c r="A163" s="1564" t="s">
        <v>393</v>
      </c>
      <c r="B163" s="1564" t="s">
        <v>472</v>
      </c>
      <c r="C163" s="2176" t="s">
        <v>473</v>
      </c>
      <c r="D163" s="1696" t="s">
        <v>475</v>
      </c>
      <c r="E163" s="1697"/>
      <c r="F163" s="2149"/>
      <c r="G163" s="1607">
        <f>K163</f>
        <v>1.022</v>
      </c>
      <c r="H163" s="1571"/>
      <c r="I163" s="1571"/>
      <c r="J163" s="1571"/>
      <c r="K163" s="1572">
        <v>1.022</v>
      </c>
      <c r="L163" s="1734">
        <f>IF(K163&gt;0,IF(ISNUMBER(F163),F163,0)/K163*100,"")</f>
        <v>0</v>
      </c>
      <c r="M163" s="1735">
        <f t="shared" ref="M163:M170" si="61">IF(K163&gt;0,(IF(ISNUMBER(G163),G163,0)+IF(ISNUMBER(H163),H163,0))/K163*100,"")</f>
        <v>100</v>
      </c>
      <c r="N163" s="1575">
        <f t="shared" si="53"/>
        <v>3</v>
      </c>
      <c r="O163" s="2177"/>
      <c r="P163" s="2178">
        <v>0.80294923835763965</v>
      </c>
      <c r="Q163" s="2151" t="s">
        <v>42</v>
      </c>
      <c r="R163" s="1579"/>
      <c r="S163" s="1580"/>
      <c r="T163" s="1581"/>
      <c r="U163" s="2179"/>
      <c r="V163" s="2109"/>
      <c r="W163" s="2180"/>
      <c r="X163" s="2154"/>
      <c r="Y163" s="1739"/>
      <c r="Z163" s="1743">
        <v>10327.432603442872</v>
      </c>
      <c r="AA163" s="1744">
        <f>P163*1000000000/365/Z163</f>
        <v>213.01140481651373</v>
      </c>
      <c r="AB163" s="1745"/>
      <c r="AC163" s="1746"/>
      <c r="AD163" s="1746"/>
      <c r="AE163" s="1746"/>
      <c r="AF163" s="1746"/>
      <c r="AG163" s="1746"/>
      <c r="AH163" s="2155"/>
      <c r="AI163" s="1602"/>
      <c r="AJ163" s="1602"/>
      <c r="AK163" s="1602"/>
      <c r="AL163" s="2167"/>
      <c r="AM163" s="2181"/>
      <c r="AN163" s="2115"/>
      <c r="AO163" s="2115"/>
      <c r="AP163" s="2116"/>
      <c r="AQ163" s="2117"/>
      <c r="AR163" s="2115"/>
      <c r="AS163" s="2115"/>
      <c r="AT163" s="2115">
        <v>1.8505197674530289</v>
      </c>
      <c r="AU163" s="2115"/>
      <c r="AV163" s="2116"/>
      <c r="AW163" s="2118">
        <f t="shared" si="60"/>
        <v>-0.82851976745302891</v>
      </c>
      <c r="AX163" s="2119"/>
      <c r="AY163" s="2120"/>
      <c r="BA163" s="2039"/>
      <c r="BB163" s="1920"/>
      <c r="BC163" s="1530" t="s">
        <v>1432</v>
      </c>
      <c r="BD163" s="1530"/>
      <c r="BE163" s="1530"/>
      <c r="BF163" s="1530" t="e">
        <f>MATCH(D163,'&gt;50 only'!D152,0)</f>
        <v>#N/A</v>
      </c>
      <c r="BG163" s="1530"/>
      <c r="BH163" s="1530"/>
      <c r="BI163" s="1530"/>
      <c r="BJ163" s="1530"/>
      <c r="BK163" s="1530"/>
      <c r="BL163" s="1530"/>
      <c r="BM163" s="1530"/>
      <c r="BN163" s="1530"/>
      <c r="BO163" s="1530"/>
      <c r="BP163" s="1530"/>
      <c r="BQ163" s="1530"/>
      <c r="BR163" s="1530"/>
      <c r="BS163" s="1530"/>
      <c r="BT163" s="1530"/>
      <c r="BU163" s="1530"/>
      <c r="BV163" s="1530"/>
      <c r="BW163" s="1530"/>
      <c r="BX163" s="1530"/>
      <c r="BY163" s="1530"/>
      <c r="BZ163" s="1530"/>
      <c r="CA163" s="1530"/>
      <c r="CB163" s="1530"/>
      <c r="CC163" s="1530"/>
      <c r="CD163" s="1530"/>
      <c r="CE163" s="1530"/>
      <c r="CF163" s="1530"/>
      <c r="CG163" s="1530"/>
      <c r="CH163" s="1530"/>
      <c r="CI163" s="1530"/>
      <c r="CJ163" s="1530"/>
      <c r="CK163" s="1530"/>
      <c r="CL163" s="1530"/>
      <c r="CM163" s="1530"/>
      <c r="CN163" s="1530"/>
      <c r="CO163" s="1530"/>
      <c r="CP163" s="1530"/>
      <c r="CQ163" s="1530"/>
      <c r="CR163" s="1530"/>
      <c r="CS163" s="1530"/>
      <c r="CT163" s="1530"/>
      <c r="CU163" s="1530"/>
      <c r="CV163" s="1530"/>
      <c r="CW163" s="1530"/>
      <c r="CX163" s="1530"/>
      <c r="CY163" s="1530"/>
      <c r="CZ163" s="1530"/>
      <c r="DA163" s="1530"/>
      <c r="DB163" s="1530"/>
      <c r="DC163" s="1530"/>
      <c r="DD163" s="1530"/>
      <c r="DE163" s="1530"/>
      <c r="DF163" s="1530"/>
      <c r="DG163" s="1530"/>
      <c r="DH163" s="1530"/>
      <c r="DI163" s="1530"/>
      <c r="DJ163" s="1530"/>
      <c r="DK163" s="1530"/>
      <c r="DL163" s="1530"/>
      <c r="DM163" s="1530"/>
      <c r="DN163" s="1530"/>
      <c r="DO163" s="1530"/>
      <c r="DP163" s="1530"/>
      <c r="DQ163" s="1530"/>
      <c r="DR163" s="1530"/>
      <c r="DS163" s="1530"/>
      <c r="DT163" s="1530"/>
      <c r="DU163" s="1530"/>
      <c r="DV163" s="1530"/>
      <c r="DW163" s="1530"/>
      <c r="DX163" s="1530"/>
      <c r="DY163" s="1530"/>
      <c r="DZ163" s="1530"/>
      <c r="EA163" s="1530"/>
      <c r="EB163" s="1530"/>
      <c r="EC163" s="1530"/>
      <c r="ED163" s="1530"/>
      <c r="EE163" s="1530"/>
      <c r="EF163" s="1530"/>
      <c r="EG163" s="1530"/>
      <c r="EH163" s="1530"/>
      <c r="EI163" s="1530"/>
      <c r="EJ163" s="1530"/>
      <c r="EK163" s="1530"/>
      <c r="EL163" s="1530"/>
      <c r="EM163" s="1530"/>
      <c r="EN163" s="1530"/>
      <c r="EO163" s="1530"/>
      <c r="EP163" s="1530"/>
      <c r="EQ163" s="1530"/>
      <c r="ER163" s="1530"/>
      <c r="ES163" s="1530"/>
      <c r="ET163" s="1530"/>
      <c r="EU163" s="1530"/>
      <c r="EV163" s="1530"/>
      <c r="EW163" s="1530"/>
      <c r="EX163" s="1530"/>
      <c r="EY163" s="1530"/>
      <c r="EZ163" s="1530"/>
      <c r="FA163" s="1530"/>
      <c r="FB163" s="1530"/>
      <c r="FC163" s="1530"/>
      <c r="FD163" s="1530"/>
      <c r="FE163" s="1530"/>
      <c r="FF163" s="1530"/>
      <c r="FG163" s="1530"/>
      <c r="FH163" s="1530"/>
      <c r="FI163" s="1530"/>
      <c r="FJ163" s="1530"/>
      <c r="FK163" s="1530"/>
      <c r="FL163" s="1530"/>
      <c r="FM163" s="1530"/>
      <c r="FN163" s="1530"/>
      <c r="FO163" s="1530"/>
      <c r="FP163" s="1530"/>
      <c r="FQ163" s="1530"/>
      <c r="FR163" s="1530"/>
      <c r="FS163" s="1530"/>
      <c r="FT163" s="1530"/>
      <c r="FU163" s="1530"/>
      <c r="FV163" s="1530"/>
      <c r="FW163" s="1530"/>
      <c r="FX163" s="1530"/>
      <c r="FY163" s="1530"/>
      <c r="FZ163" s="1530"/>
      <c r="GA163" s="1530"/>
      <c r="GB163" s="1530"/>
      <c r="GC163" s="1530"/>
      <c r="GD163" s="1530"/>
      <c r="GE163" s="1530"/>
      <c r="GF163" s="1530"/>
      <c r="GG163" s="1530"/>
      <c r="GH163" s="1530"/>
      <c r="GI163" s="1530"/>
      <c r="GJ163" s="1530"/>
      <c r="GK163" s="1530"/>
      <c r="GL163" s="1530"/>
      <c r="GM163" s="1530"/>
      <c r="GN163" s="1530"/>
      <c r="GO163" s="1530"/>
      <c r="GP163" s="1530"/>
      <c r="GQ163" s="1530"/>
      <c r="GR163" s="1530"/>
      <c r="GS163" s="1530"/>
      <c r="GT163" s="1530"/>
      <c r="GU163" s="1530"/>
      <c r="GV163" s="1530"/>
      <c r="GW163" s="1530"/>
      <c r="GX163" s="1530"/>
      <c r="GY163" s="1530"/>
      <c r="GZ163" s="1530"/>
      <c r="HA163" s="1530"/>
      <c r="HB163" s="1530"/>
      <c r="HC163" s="1530"/>
      <c r="HD163" s="1530"/>
      <c r="HE163" s="1530"/>
      <c r="HF163" s="1530"/>
      <c r="HG163" s="1530"/>
      <c r="HH163" s="1530"/>
      <c r="HI163" s="1530"/>
      <c r="HJ163" s="1530"/>
      <c r="HK163" s="1530"/>
      <c r="HL163" s="1530"/>
      <c r="HM163" s="1530"/>
      <c r="HN163" s="1530"/>
      <c r="HO163" s="1530"/>
      <c r="HP163" s="1530"/>
      <c r="HQ163" s="1530"/>
      <c r="HR163" s="1530"/>
      <c r="HS163" s="1530"/>
    </row>
    <row r="164" spans="1:227" s="1646" customFormat="1" ht="51.45" x14ac:dyDescent="0.25">
      <c r="A164" s="1564" t="s">
        <v>393</v>
      </c>
      <c r="B164" s="1564" t="s">
        <v>472</v>
      </c>
      <c r="C164" s="2176" t="s">
        <v>473</v>
      </c>
      <c r="D164" s="1696" t="s">
        <v>474</v>
      </c>
      <c r="E164" s="1697"/>
      <c r="F164" s="1638"/>
      <c r="G164" s="1607">
        <f>K164</f>
        <v>6.9958333333333336</v>
      </c>
      <c r="H164" s="1607"/>
      <c r="I164" s="1607"/>
      <c r="J164" s="1607"/>
      <c r="K164" s="1608">
        <v>6.9958333333333336</v>
      </c>
      <c r="L164" s="1609">
        <f>IF(K164&gt;0,IF(ISNUMBER(F164),F164,0)/K164*100,"")</f>
        <v>0</v>
      </c>
      <c r="M164" s="1610">
        <f t="shared" si="61"/>
        <v>100</v>
      </c>
      <c r="N164" s="1611">
        <f t="shared" si="53"/>
        <v>3</v>
      </c>
      <c r="O164" s="2030"/>
      <c r="P164" s="1640">
        <v>6.5197789831730768</v>
      </c>
      <c r="Q164" s="1652" t="s">
        <v>42</v>
      </c>
      <c r="R164" s="1615"/>
      <c r="S164" s="1616"/>
      <c r="T164" s="1617"/>
      <c r="U164" s="2179"/>
      <c r="V164" s="2109"/>
      <c r="W164" s="2180"/>
      <c r="X164" s="2109"/>
      <c r="Y164" s="1615"/>
      <c r="Z164" s="1619">
        <v>74307.874442051267</v>
      </c>
      <c r="AA164" s="1620">
        <f>P164*1000000000/365/Z164</f>
        <v>240.3837857992676</v>
      </c>
      <c r="AB164" s="1621"/>
      <c r="AC164" s="1622"/>
      <c r="AD164" s="1622"/>
      <c r="AE164" s="1622"/>
      <c r="AF164" s="1622"/>
      <c r="AG164" s="1622"/>
      <c r="AH164" s="2111"/>
      <c r="AI164" s="1530"/>
      <c r="AJ164" s="1530"/>
      <c r="AK164" s="1530"/>
      <c r="AL164" s="2167"/>
      <c r="AM164" s="2168"/>
      <c r="AN164" s="2125"/>
      <c r="AO164" s="2125"/>
      <c r="AP164" s="2126"/>
      <c r="AQ164" s="2117"/>
      <c r="AR164" s="2125"/>
      <c r="AS164" s="2125"/>
      <c r="AT164" s="2125">
        <v>14.863432566603541</v>
      </c>
      <c r="AU164" s="2125"/>
      <c r="AV164" s="2126"/>
      <c r="AW164" s="2127">
        <f t="shared" si="60"/>
        <v>-7.8675992332702069</v>
      </c>
      <c r="AX164" s="2119"/>
      <c r="AY164" s="2120"/>
      <c r="BA164" s="2039"/>
      <c r="BB164" s="1920"/>
      <c r="BC164" s="1530" t="s">
        <v>1432</v>
      </c>
      <c r="BD164" s="1530"/>
      <c r="BE164" s="1530"/>
      <c r="BF164" s="1530" t="e">
        <f>MATCH(D164,'&gt;50 only'!D153,0)</f>
        <v>#N/A</v>
      </c>
      <c r="BG164" s="1530"/>
      <c r="BH164" s="1530"/>
      <c r="BI164" s="1530"/>
      <c r="BJ164" s="1530"/>
      <c r="BK164" s="1530"/>
      <c r="BL164" s="1530"/>
      <c r="BM164" s="1530"/>
      <c r="BN164" s="1530"/>
      <c r="BO164" s="1530"/>
      <c r="BP164" s="1530"/>
      <c r="BQ164" s="1530"/>
      <c r="BR164" s="1530"/>
      <c r="BS164" s="1530"/>
      <c r="BT164" s="1530"/>
      <c r="BU164" s="1530"/>
      <c r="BV164" s="1530"/>
      <c r="BW164" s="1530"/>
      <c r="BX164" s="1530"/>
      <c r="BY164" s="1530"/>
      <c r="BZ164" s="1530"/>
      <c r="CA164" s="1530"/>
      <c r="CB164" s="1530"/>
      <c r="CC164" s="1530"/>
      <c r="CD164" s="1530"/>
      <c r="CE164" s="1530"/>
      <c r="CF164" s="1530"/>
      <c r="CG164" s="1530"/>
      <c r="CH164" s="1530"/>
      <c r="CI164" s="1530"/>
      <c r="CJ164" s="1530"/>
      <c r="CK164" s="1530"/>
      <c r="CL164" s="1530"/>
      <c r="CM164" s="1530"/>
      <c r="CN164" s="1530"/>
      <c r="CO164" s="1530"/>
      <c r="CP164" s="1530"/>
      <c r="CQ164" s="1530"/>
      <c r="CR164" s="1530"/>
      <c r="CS164" s="1530"/>
      <c r="CT164" s="1530"/>
      <c r="CU164" s="1530"/>
      <c r="CV164" s="1530"/>
      <c r="CW164" s="1530"/>
      <c r="CX164" s="1530"/>
      <c r="CY164" s="1530"/>
      <c r="CZ164" s="1530"/>
      <c r="DA164" s="1530"/>
      <c r="DB164" s="1530"/>
      <c r="DC164" s="1530"/>
      <c r="DD164" s="1530"/>
      <c r="DE164" s="1530"/>
      <c r="DF164" s="1530"/>
      <c r="DG164" s="1530"/>
      <c r="DH164" s="1530"/>
      <c r="DI164" s="1530"/>
      <c r="DJ164" s="1530"/>
      <c r="DK164" s="1530"/>
      <c r="DL164" s="1530"/>
      <c r="DM164" s="1530"/>
      <c r="DN164" s="1530"/>
      <c r="DO164" s="1530"/>
      <c r="DP164" s="1530"/>
      <c r="DQ164" s="1530"/>
      <c r="DR164" s="1530"/>
      <c r="DS164" s="1530"/>
      <c r="DT164" s="1530"/>
      <c r="DU164" s="1530"/>
      <c r="DV164" s="1530"/>
      <c r="DW164" s="1530"/>
      <c r="DX164" s="1530"/>
      <c r="DY164" s="1530"/>
      <c r="DZ164" s="1530"/>
      <c r="EA164" s="1530"/>
      <c r="EB164" s="1530"/>
      <c r="EC164" s="1530"/>
      <c r="ED164" s="1530"/>
      <c r="EE164" s="1530"/>
      <c r="EF164" s="1530"/>
      <c r="EG164" s="1530"/>
      <c r="EH164" s="1530"/>
      <c r="EI164" s="1530"/>
      <c r="EJ164" s="1530"/>
      <c r="EK164" s="1530"/>
      <c r="EL164" s="1530"/>
      <c r="EM164" s="1530"/>
      <c r="EN164" s="1530"/>
      <c r="EO164" s="1530"/>
      <c r="EP164" s="1530"/>
      <c r="EQ164" s="1530"/>
      <c r="ER164" s="1530"/>
      <c r="ES164" s="1530"/>
      <c r="ET164" s="1530"/>
      <c r="EU164" s="1530"/>
      <c r="EV164" s="1530"/>
      <c r="EW164" s="1530"/>
      <c r="EX164" s="1530"/>
      <c r="EY164" s="1530"/>
      <c r="EZ164" s="1530"/>
      <c r="FA164" s="1530"/>
      <c r="FB164" s="1530"/>
      <c r="FC164" s="1530"/>
      <c r="FD164" s="1530"/>
      <c r="FE164" s="1530"/>
      <c r="FF164" s="1530"/>
      <c r="FG164" s="1530"/>
      <c r="FH164" s="1530"/>
      <c r="FI164" s="1530"/>
      <c r="FJ164" s="1530"/>
      <c r="FK164" s="1530"/>
      <c r="FL164" s="1530"/>
      <c r="FM164" s="1530"/>
      <c r="FN164" s="1530"/>
      <c r="FO164" s="1530"/>
      <c r="FP164" s="1530"/>
      <c r="FQ164" s="1530"/>
      <c r="FR164" s="1530"/>
      <c r="FS164" s="1530"/>
      <c r="FT164" s="1530"/>
      <c r="FU164" s="1530"/>
      <c r="FV164" s="1530"/>
      <c r="FW164" s="1530"/>
      <c r="FX164" s="1530"/>
      <c r="FY164" s="1530"/>
      <c r="FZ164" s="1530"/>
      <c r="GA164" s="1530"/>
      <c r="GB164" s="1530"/>
      <c r="GC164" s="1530"/>
      <c r="GD164" s="1530"/>
      <c r="GE164" s="1530"/>
      <c r="GF164" s="1530"/>
      <c r="GG164" s="1530"/>
      <c r="GH164" s="1530"/>
      <c r="GI164" s="1530"/>
      <c r="GJ164" s="1530"/>
      <c r="GK164" s="1530"/>
      <c r="GL164" s="1530"/>
      <c r="GM164" s="1530"/>
      <c r="GN164" s="1530"/>
      <c r="GO164" s="1530"/>
      <c r="GP164" s="1530"/>
      <c r="GQ164" s="1530"/>
      <c r="GR164" s="1530"/>
      <c r="GS164" s="1530"/>
      <c r="GT164" s="1530"/>
      <c r="GU164" s="1530"/>
      <c r="GV164" s="1530"/>
      <c r="GW164" s="1530"/>
      <c r="GX164" s="1530"/>
      <c r="GY164" s="1530"/>
      <c r="GZ164" s="1530"/>
      <c r="HA164" s="1530"/>
      <c r="HB164" s="1530"/>
      <c r="HC164" s="1530"/>
      <c r="HD164" s="1530"/>
      <c r="HE164" s="1530"/>
      <c r="HF164" s="1530"/>
      <c r="HG164" s="1530"/>
      <c r="HH164" s="1530"/>
      <c r="HI164" s="1530"/>
      <c r="HJ164" s="1530"/>
      <c r="HK164" s="1530"/>
      <c r="HL164" s="1530"/>
      <c r="HM164" s="1530"/>
      <c r="HN164" s="1530"/>
      <c r="HO164" s="1530"/>
      <c r="HP164" s="1530"/>
      <c r="HQ164" s="1530"/>
      <c r="HR164" s="1530"/>
      <c r="HS164" s="1530"/>
    </row>
    <row r="165" spans="1:227" s="1646" customFormat="1" ht="51.45" x14ac:dyDescent="0.25">
      <c r="A165" s="1564" t="s">
        <v>393</v>
      </c>
      <c r="B165" s="1564" t="s">
        <v>472</v>
      </c>
      <c r="C165" s="2176" t="s">
        <v>473</v>
      </c>
      <c r="D165" s="1696" t="s">
        <v>476</v>
      </c>
      <c r="E165" s="1697"/>
      <c r="F165" s="1638"/>
      <c r="G165" s="1607">
        <f>K165</f>
        <v>0.13991666666666666</v>
      </c>
      <c r="H165" s="1607"/>
      <c r="I165" s="1607"/>
      <c r="J165" s="1607"/>
      <c r="K165" s="1608">
        <v>0.13991666666666666</v>
      </c>
      <c r="L165" s="1609">
        <f>IF(K165&gt;0,IF(ISNUMBER(F165),F165,0)/K165*100,"")</f>
        <v>0</v>
      </c>
      <c r="M165" s="1610">
        <f t="shared" si="61"/>
        <v>100</v>
      </c>
      <c r="N165" s="1611">
        <f t="shared" si="53"/>
        <v>2</v>
      </c>
      <c r="O165" s="2030"/>
      <c r="P165" s="1640">
        <v>0.28327080600000004</v>
      </c>
      <c r="Q165" s="1652" t="s">
        <v>42</v>
      </c>
      <c r="R165" s="1615"/>
      <c r="S165" s="1616"/>
      <c r="T165" s="2182"/>
      <c r="U165" s="2179"/>
      <c r="V165" s="2109"/>
      <c r="W165" s="2180"/>
      <c r="X165" s="2109"/>
      <c r="Y165" s="1615"/>
      <c r="Z165" s="1619">
        <v>6919.3397721026631</v>
      </c>
      <c r="AA165" s="1620">
        <f>P165*1000000000/365/Z165</f>
        <v>112.16162604545174</v>
      </c>
      <c r="AB165" s="1621"/>
      <c r="AC165" s="1622"/>
      <c r="AD165" s="1622"/>
      <c r="AE165" s="1622"/>
      <c r="AF165" s="1622"/>
      <c r="AG165" s="1622"/>
      <c r="AH165" s="2111"/>
      <c r="AI165" s="1530"/>
      <c r="AJ165" s="1530"/>
      <c r="AK165" s="1530"/>
      <c r="AL165" s="2167"/>
      <c r="AM165" s="2168"/>
      <c r="AN165" s="2125"/>
      <c r="AO165" s="2125"/>
      <c r="AP165" s="2126"/>
      <c r="AQ165" s="2117"/>
      <c r="AR165" s="2125"/>
      <c r="AS165" s="2125"/>
      <c r="AT165" s="2125">
        <v>0.55712264840805481</v>
      </c>
      <c r="AU165" s="2125"/>
      <c r="AV165" s="2126"/>
      <c r="AW165" s="2127">
        <f t="shared" si="60"/>
        <v>-0.41720598174138812</v>
      </c>
      <c r="AX165" s="2119"/>
      <c r="AY165" s="2120"/>
      <c r="BA165" s="2039"/>
      <c r="BB165" s="1920"/>
      <c r="BC165" s="1530" t="s">
        <v>1432</v>
      </c>
      <c r="BD165" s="1530"/>
      <c r="BE165" s="1530"/>
      <c r="BF165" s="1530" t="e">
        <f>MATCH(D165,'&gt;50 only'!D154,0)</f>
        <v>#N/A</v>
      </c>
      <c r="BG165" s="1530"/>
      <c r="BH165" s="1530"/>
      <c r="BI165" s="1530"/>
      <c r="BJ165" s="1530"/>
      <c r="BK165" s="1530"/>
      <c r="BL165" s="1530"/>
      <c r="BM165" s="1530"/>
      <c r="BN165" s="1530"/>
      <c r="BO165" s="1530"/>
      <c r="BP165" s="1530"/>
      <c r="BQ165" s="1530"/>
      <c r="BR165" s="1530"/>
      <c r="BS165" s="1530"/>
      <c r="BT165" s="1530"/>
      <c r="BU165" s="1530"/>
      <c r="BV165" s="1530"/>
      <c r="BW165" s="1530"/>
      <c r="BX165" s="1530"/>
      <c r="BY165" s="1530"/>
      <c r="BZ165" s="1530"/>
      <c r="CA165" s="1530"/>
      <c r="CB165" s="1530"/>
      <c r="CC165" s="1530"/>
      <c r="CD165" s="1530"/>
      <c r="CE165" s="1530"/>
      <c r="CF165" s="1530"/>
      <c r="CG165" s="1530"/>
      <c r="CH165" s="1530"/>
      <c r="CI165" s="1530"/>
      <c r="CJ165" s="1530"/>
      <c r="CK165" s="1530"/>
      <c r="CL165" s="1530"/>
      <c r="CM165" s="1530"/>
      <c r="CN165" s="1530"/>
      <c r="CO165" s="1530"/>
      <c r="CP165" s="1530"/>
      <c r="CQ165" s="1530"/>
      <c r="CR165" s="1530"/>
      <c r="CS165" s="1530"/>
      <c r="CT165" s="1530"/>
      <c r="CU165" s="1530"/>
      <c r="CV165" s="1530"/>
      <c r="CW165" s="1530"/>
      <c r="CX165" s="1530"/>
      <c r="CY165" s="1530"/>
      <c r="CZ165" s="1530"/>
      <c r="DA165" s="1530"/>
      <c r="DB165" s="1530"/>
      <c r="DC165" s="1530"/>
      <c r="DD165" s="1530"/>
      <c r="DE165" s="1530"/>
      <c r="DF165" s="1530"/>
      <c r="DG165" s="1530"/>
      <c r="DH165" s="1530"/>
      <c r="DI165" s="1530"/>
      <c r="DJ165" s="1530"/>
      <c r="DK165" s="1530"/>
      <c r="DL165" s="1530"/>
      <c r="DM165" s="1530"/>
      <c r="DN165" s="1530"/>
      <c r="DO165" s="1530"/>
      <c r="DP165" s="1530"/>
      <c r="DQ165" s="1530"/>
      <c r="DR165" s="1530"/>
      <c r="DS165" s="1530"/>
      <c r="DT165" s="1530"/>
      <c r="DU165" s="1530"/>
      <c r="DV165" s="1530"/>
      <c r="DW165" s="1530"/>
      <c r="DX165" s="1530"/>
      <c r="DY165" s="1530"/>
      <c r="DZ165" s="1530"/>
      <c r="EA165" s="1530"/>
      <c r="EB165" s="1530"/>
      <c r="EC165" s="1530"/>
      <c r="ED165" s="1530"/>
      <c r="EE165" s="1530"/>
      <c r="EF165" s="1530"/>
      <c r="EG165" s="1530"/>
      <c r="EH165" s="1530"/>
      <c r="EI165" s="1530"/>
      <c r="EJ165" s="1530"/>
      <c r="EK165" s="1530"/>
      <c r="EL165" s="1530"/>
      <c r="EM165" s="1530"/>
      <c r="EN165" s="1530"/>
      <c r="EO165" s="1530"/>
      <c r="EP165" s="1530"/>
      <c r="EQ165" s="1530"/>
      <c r="ER165" s="1530"/>
      <c r="ES165" s="1530"/>
      <c r="ET165" s="1530"/>
      <c r="EU165" s="1530"/>
      <c r="EV165" s="1530"/>
      <c r="EW165" s="1530"/>
      <c r="EX165" s="1530"/>
      <c r="EY165" s="1530"/>
      <c r="EZ165" s="1530"/>
      <c r="FA165" s="1530"/>
      <c r="FB165" s="1530"/>
      <c r="FC165" s="1530"/>
      <c r="FD165" s="1530"/>
      <c r="FE165" s="1530"/>
      <c r="FF165" s="1530"/>
      <c r="FG165" s="1530"/>
      <c r="FH165" s="1530"/>
      <c r="FI165" s="1530"/>
      <c r="FJ165" s="1530"/>
      <c r="FK165" s="1530"/>
      <c r="FL165" s="1530"/>
      <c r="FM165" s="1530"/>
      <c r="FN165" s="1530"/>
      <c r="FO165" s="1530"/>
      <c r="FP165" s="1530"/>
      <c r="FQ165" s="1530"/>
      <c r="FR165" s="1530"/>
      <c r="FS165" s="1530"/>
      <c r="FT165" s="1530"/>
      <c r="FU165" s="1530"/>
      <c r="FV165" s="1530"/>
      <c r="FW165" s="1530"/>
      <c r="FX165" s="1530"/>
      <c r="FY165" s="1530"/>
      <c r="FZ165" s="1530"/>
      <c r="GA165" s="1530"/>
      <c r="GB165" s="1530"/>
      <c r="GC165" s="1530"/>
      <c r="GD165" s="1530"/>
      <c r="GE165" s="1530"/>
      <c r="GF165" s="1530"/>
      <c r="GG165" s="1530"/>
      <c r="GH165" s="1530"/>
      <c r="GI165" s="1530"/>
      <c r="GJ165" s="1530"/>
      <c r="GK165" s="1530"/>
      <c r="GL165" s="1530"/>
      <c r="GM165" s="1530"/>
      <c r="GN165" s="1530"/>
      <c r="GO165" s="1530"/>
      <c r="GP165" s="1530"/>
      <c r="GQ165" s="1530"/>
      <c r="GR165" s="1530"/>
      <c r="GS165" s="1530"/>
      <c r="GT165" s="1530"/>
      <c r="GU165" s="1530"/>
      <c r="GV165" s="1530"/>
      <c r="GW165" s="1530"/>
      <c r="GX165" s="1530"/>
      <c r="GY165" s="1530"/>
      <c r="GZ165" s="1530"/>
      <c r="HA165" s="1530"/>
      <c r="HB165" s="1530"/>
      <c r="HC165" s="1530"/>
      <c r="HD165" s="1530"/>
      <c r="HE165" s="1530"/>
      <c r="HF165" s="1530"/>
      <c r="HG165" s="1530"/>
      <c r="HH165" s="1530"/>
      <c r="HI165" s="1530"/>
      <c r="HJ165" s="1530"/>
      <c r="HK165" s="1530"/>
      <c r="HL165" s="1530"/>
      <c r="HM165" s="1530"/>
      <c r="HN165" s="1530"/>
      <c r="HO165" s="1530"/>
      <c r="HP165" s="1530"/>
      <c r="HQ165" s="1530"/>
      <c r="HR165" s="1530"/>
      <c r="HS165" s="1530"/>
    </row>
    <row r="166" spans="1:227" s="1646" customFormat="1" ht="51.45" x14ac:dyDescent="0.25">
      <c r="A166" s="1564" t="s">
        <v>393</v>
      </c>
      <c r="B166" s="1564" t="s">
        <v>500</v>
      </c>
      <c r="C166" s="2183" t="s">
        <v>501</v>
      </c>
      <c r="D166" s="1696" t="s">
        <v>502</v>
      </c>
      <c r="E166" s="1697"/>
      <c r="F166" s="1638"/>
      <c r="G166" s="1607">
        <f>K166</f>
        <v>4.3259259259259251</v>
      </c>
      <c r="H166" s="1607"/>
      <c r="I166" s="1607"/>
      <c r="J166" s="1607"/>
      <c r="K166" s="1608">
        <v>4.3259259259259251</v>
      </c>
      <c r="L166" s="1609">
        <f>IF(K166&gt;0,IF(ISNUMBER(F166),F166,0)/K166*100,"")</f>
        <v>0</v>
      </c>
      <c r="M166" s="1610">
        <f t="shared" si="61"/>
        <v>100</v>
      </c>
      <c r="N166" s="1611">
        <f t="shared" si="53"/>
        <v>2</v>
      </c>
      <c r="O166" s="2184"/>
      <c r="P166" s="1640">
        <v>4.7578358449961424</v>
      </c>
      <c r="Q166" s="1652" t="s">
        <v>42</v>
      </c>
      <c r="R166" s="1615"/>
      <c r="S166" s="1616"/>
      <c r="T166" s="1617"/>
      <c r="U166" s="2179"/>
      <c r="V166" s="2109"/>
      <c r="W166" s="2180"/>
      <c r="X166" s="2109"/>
      <c r="Y166" s="1615"/>
      <c r="Z166" s="1619">
        <v>46439.240690549152</v>
      </c>
      <c r="AA166" s="1620">
        <f>P166*1000000000/365/Z166</f>
        <v>280.69293349303956</v>
      </c>
      <c r="AB166" s="1621"/>
      <c r="AC166" s="1622"/>
      <c r="AD166" s="1622"/>
      <c r="AE166" s="1622"/>
      <c r="AF166" s="1622"/>
      <c r="AG166" s="1622"/>
      <c r="AH166" s="2111"/>
      <c r="AI166" s="1530"/>
      <c r="AJ166" s="1530"/>
      <c r="AK166" s="1530"/>
      <c r="AL166" s="2167"/>
      <c r="AM166" s="2168"/>
      <c r="AN166" s="2125"/>
      <c r="AO166" s="2125"/>
      <c r="AP166" s="2126"/>
      <c r="AQ166" s="2117"/>
      <c r="AR166" s="2125"/>
      <c r="AS166" s="2125"/>
      <c r="AT166" s="2125">
        <v>7.6211497725117701</v>
      </c>
      <c r="AU166" s="2125"/>
      <c r="AV166" s="2126"/>
      <c r="AW166" s="2127">
        <f t="shared" si="60"/>
        <v>-3.295223846585845</v>
      </c>
      <c r="AX166" s="2119"/>
      <c r="AY166" s="2120"/>
      <c r="BA166" s="2039"/>
      <c r="BB166" s="1920"/>
      <c r="BC166" s="1530" t="s">
        <v>1432</v>
      </c>
      <c r="BD166" s="1530"/>
      <c r="BE166" s="1530"/>
      <c r="BF166" s="1530" t="e">
        <f>MATCH(D166,'&gt;50 only'!D155,0)</f>
        <v>#N/A</v>
      </c>
      <c r="BG166" s="1530"/>
      <c r="BH166" s="1530"/>
      <c r="BI166" s="1530"/>
      <c r="BJ166" s="1530"/>
      <c r="BK166" s="1530"/>
      <c r="BL166" s="1530"/>
      <c r="BM166" s="1530"/>
      <c r="BN166" s="1530"/>
      <c r="BO166" s="1530"/>
      <c r="BP166" s="1530"/>
      <c r="BQ166" s="1530"/>
      <c r="BR166" s="1530"/>
      <c r="BS166" s="1530"/>
      <c r="BT166" s="1530"/>
      <c r="BU166" s="1530"/>
      <c r="BV166" s="1530"/>
      <c r="BW166" s="1530"/>
      <c r="BX166" s="1530"/>
      <c r="BY166" s="1530"/>
      <c r="BZ166" s="1530"/>
      <c r="CA166" s="1530"/>
      <c r="CB166" s="1530"/>
      <c r="CC166" s="1530"/>
      <c r="CD166" s="1530"/>
      <c r="CE166" s="1530"/>
      <c r="CF166" s="1530"/>
      <c r="CG166" s="1530"/>
      <c r="CH166" s="1530"/>
      <c r="CI166" s="1530"/>
      <c r="CJ166" s="1530"/>
      <c r="CK166" s="1530"/>
      <c r="CL166" s="1530"/>
      <c r="CM166" s="1530"/>
      <c r="CN166" s="1530"/>
      <c r="CO166" s="1530"/>
      <c r="CP166" s="1530"/>
      <c r="CQ166" s="1530"/>
      <c r="CR166" s="1530"/>
      <c r="CS166" s="1530"/>
      <c r="CT166" s="1530"/>
      <c r="CU166" s="1530"/>
      <c r="CV166" s="1530"/>
      <c r="CW166" s="1530"/>
      <c r="CX166" s="1530"/>
      <c r="CY166" s="1530"/>
      <c r="CZ166" s="1530"/>
      <c r="DA166" s="1530"/>
      <c r="DB166" s="1530"/>
      <c r="DC166" s="1530"/>
      <c r="DD166" s="1530"/>
      <c r="DE166" s="1530"/>
      <c r="DF166" s="1530"/>
      <c r="DG166" s="1530"/>
      <c r="DH166" s="1530"/>
      <c r="DI166" s="1530"/>
      <c r="DJ166" s="1530"/>
      <c r="DK166" s="1530"/>
      <c r="DL166" s="1530"/>
      <c r="DM166" s="1530"/>
      <c r="DN166" s="1530"/>
      <c r="DO166" s="1530"/>
      <c r="DP166" s="1530"/>
      <c r="DQ166" s="1530"/>
      <c r="DR166" s="1530"/>
      <c r="DS166" s="1530"/>
      <c r="DT166" s="1530"/>
      <c r="DU166" s="1530"/>
      <c r="DV166" s="1530"/>
      <c r="DW166" s="1530"/>
      <c r="DX166" s="1530"/>
      <c r="DY166" s="1530"/>
      <c r="DZ166" s="1530"/>
      <c r="EA166" s="1530"/>
      <c r="EB166" s="1530"/>
      <c r="EC166" s="1530"/>
      <c r="ED166" s="1530"/>
      <c r="EE166" s="1530"/>
      <c r="EF166" s="1530"/>
      <c r="EG166" s="1530"/>
      <c r="EH166" s="1530"/>
      <c r="EI166" s="1530"/>
      <c r="EJ166" s="1530"/>
      <c r="EK166" s="1530"/>
      <c r="EL166" s="1530"/>
      <c r="EM166" s="1530"/>
      <c r="EN166" s="1530"/>
      <c r="EO166" s="1530"/>
      <c r="EP166" s="1530"/>
      <c r="EQ166" s="1530"/>
      <c r="ER166" s="1530"/>
      <c r="ES166" s="1530"/>
      <c r="ET166" s="1530"/>
      <c r="EU166" s="1530"/>
      <c r="EV166" s="1530"/>
      <c r="EW166" s="1530"/>
      <c r="EX166" s="1530"/>
      <c r="EY166" s="1530"/>
      <c r="EZ166" s="1530"/>
      <c r="FA166" s="1530"/>
      <c r="FB166" s="1530"/>
      <c r="FC166" s="1530"/>
      <c r="FD166" s="1530"/>
      <c r="FE166" s="1530"/>
      <c r="FF166" s="1530"/>
      <c r="FG166" s="1530"/>
      <c r="FH166" s="1530"/>
      <c r="FI166" s="1530"/>
      <c r="FJ166" s="1530"/>
      <c r="FK166" s="1530"/>
      <c r="FL166" s="1530"/>
      <c r="FM166" s="1530"/>
      <c r="FN166" s="1530"/>
      <c r="FO166" s="1530"/>
      <c r="FP166" s="1530"/>
      <c r="FQ166" s="1530"/>
      <c r="FR166" s="1530"/>
      <c r="FS166" s="1530"/>
      <c r="FT166" s="1530"/>
      <c r="FU166" s="1530"/>
      <c r="FV166" s="1530"/>
      <c r="FW166" s="1530"/>
      <c r="FX166" s="1530"/>
      <c r="FY166" s="1530"/>
      <c r="FZ166" s="1530"/>
      <c r="GA166" s="1530"/>
      <c r="GB166" s="1530"/>
      <c r="GC166" s="1530"/>
      <c r="GD166" s="1530"/>
      <c r="GE166" s="1530"/>
      <c r="GF166" s="1530"/>
      <c r="GG166" s="1530"/>
      <c r="GH166" s="1530"/>
      <c r="GI166" s="1530"/>
      <c r="GJ166" s="1530"/>
      <c r="GK166" s="1530"/>
      <c r="GL166" s="1530"/>
      <c r="GM166" s="1530"/>
      <c r="GN166" s="1530"/>
      <c r="GO166" s="1530"/>
      <c r="GP166" s="1530"/>
      <c r="GQ166" s="1530"/>
      <c r="GR166" s="1530"/>
      <c r="GS166" s="1530"/>
      <c r="GT166" s="1530"/>
      <c r="GU166" s="1530"/>
      <c r="GV166" s="1530"/>
      <c r="GW166" s="1530"/>
      <c r="GX166" s="1530"/>
      <c r="GY166" s="1530"/>
      <c r="GZ166" s="1530"/>
      <c r="HA166" s="1530"/>
      <c r="HB166" s="1530"/>
      <c r="HC166" s="1530"/>
      <c r="HD166" s="1530"/>
      <c r="HE166" s="1530"/>
      <c r="HF166" s="1530"/>
      <c r="HG166" s="1530"/>
      <c r="HH166" s="1530"/>
      <c r="HI166" s="1530"/>
      <c r="HJ166" s="1530"/>
      <c r="HK166" s="1530"/>
      <c r="HL166" s="1530"/>
      <c r="HM166" s="1530"/>
      <c r="HN166" s="1530"/>
      <c r="HO166" s="1530"/>
      <c r="HP166" s="1530"/>
      <c r="HQ166" s="1530"/>
      <c r="HR166" s="1530"/>
      <c r="HS166" s="1530"/>
    </row>
    <row r="167" spans="1:227" s="1646" customFormat="1" ht="41.15" x14ac:dyDescent="0.25">
      <c r="A167" s="1564" t="s">
        <v>198</v>
      </c>
      <c r="B167" s="1564" t="s">
        <v>327</v>
      </c>
      <c r="C167" s="2159" t="s">
        <v>334</v>
      </c>
      <c r="D167" s="1778" t="s">
        <v>335</v>
      </c>
      <c r="E167" s="2185" t="s">
        <v>1433</v>
      </c>
      <c r="F167" s="1751"/>
      <c r="G167" s="1752"/>
      <c r="H167" s="1752"/>
      <c r="I167" s="1752"/>
      <c r="J167" s="1752"/>
      <c r="K167" s="1753"/>
      <c r="L167" s="1754" t="s">
        <v>1435</v>
      </c>
      <c r="M167" s="1755" t="str">
        <f t="shared" si="61"/>
        <v/>
      </c>
      <c r="N167" s="1611">
        <f t="shared" si="53"/>
        <v>1</v>
      </c>
      <c r="O167" s="1756"/>
      <c r="P167" s="1752">
        <v>1.2509999999999999</v>
      </c>
      <c r="Q167" s="1757" t="s">
        <v>42</v>
      </c>
      <c r="R167" s="1756"/>
      <c r="S167" s="1758" t="s">
        <v>202</v>
      </c>
      <c r="T167" s="2186" t="s">
        <v>202</v>
      </c>
      <c r="U167" s="2187">
        <v>58</v>
      </c>
      <c r="V167" s="2095">
        <v>47.51</v>
      </c>
      <c r="W167" s="2188">
        <v>58</v>
      </c>
      <c r="X167" s="2095">
        <v>47.51</v>
      </c>
      <c r="Y167" s="1756"/>
      <c r="Z167" s="1760">
        <v>44199</v>
      </c>
      <c r="AA167" s="1761">
        <v>77.544678845086366</v>
      </c>
      <c r="AB167" s="1762">
        <f>O167/AA167*1000000/365*1000</f>
        <v>0</v>
      </c>
      <c r="AC167" s="1763"/>
      <c r="AD167" s="1763"/>
      <c r="AE167" s="1764"/>
      <c r="AF167" s="1763"/>
      <c r="AG167" s="1763"/>
      <c r="AH167" s="1840"/>
      <c r="AI167" s="2162"/>
      <c r="AJ167" s="2162"/>
      <c r="AK167" s="2162"/>
      <c r="AL167" s="2163"/>
      <c r="AM167" s="2098">
        <f>K167</f>
        <v>0</v>
      </c>
      <c r="AN167" s="2099">
        <v>1.2509999999999999</v>
      </c>
      <c r="AO167" s="2099">
        <v>1.2509999999999999</v>
      </c>
      <c r="AP167" s="2099">
        <v>1.2509999999999999</v>
      </c>
      <c r="AQ167" s="2100">
        <v>1.2509999999999999</v>
      </c>
      <c r="AR167" s="2101">
        <f>AN167</f>
        <v>1.2509999999999999</v>
      </c>
      <c r="AS167" s="2099">
        <v>1.2509999999999999</v>
      </c>
      <c r="AT167" s="2101">
        <f>AVERAGE(AS167,AV167)</f>
        <v>1.2509999999999999</v>
      </c>
      <c r="AU167" s="2101"/>
      <c r="AV167" s="2099">
        <v>1.2509999999999999</v>
      </c>
      <c r="AW167" s="2099"/>
      <c r="AX167" s="2102">
        <v>1.2509999999999999</v>
      </c>
      <c r="AY167" s="2103"/>
      <c r="AZ167" s="1979"/>
      <c r="BA167" s="1980"/>
      <c r="BB167" s="1920"/>
      <c r="BC167" s="1602" t="s">
        <v>1430</v>
      </c>
      <c r="BD167" s="1602"/>
      <c r="BE167" s="1602"/>
      <c r="BF167" s="1602"/>
      <c r="BG167" s="1602"/>
      <c r="BH167" s="1602"/>
      <c r="BI167" s="1602"/>
      <c r="BJ167" s="1602"/>
      <c r="BK167" s="1602"/>
      <c r="BL167" s="1602"/>
    </row>
    <row r="168" spans="1:227" s="1646" customFormat="1" ht="41.15" x14ac:dyDescent="0.25">
      <c r="A168" s="1564" t="s">
        <v>198</v>
      </c>
      <c r="B168" s="1564" t="s">
        <v>327</v>
      </c>
      <c r="C168" s="2164" t="s">
        <v>334</v>
      </c>
      <c r="D168" s="1778" t="s">
        <v>336</v>
      </c>
      <c r="E168" s="2185" t="s">
        <v>1433</v>
      </c>
      <c r="F168" s="1751"/>
      <c r="G168" s="1752"/>
      <c r="H168" s="1752"/>
      <c r="I168" s="1752"/>
      <c r="J168" s="1752"/>
      <c r="K168" s="1753"/>
      <c r="L168" s="1754" t="s">
        <v>1435</v>
      </c>
      <c r="M168" s="1755" t="str">
        <f t="shared" si="61"/>
        <v/>
      </c>
      <c r="N168" s="1611">
        <f t="shared" si="53"/>
        <v>1</v>
      </c>
      <c r="O168" s="1756"/>
      <c r="P168" s="1752">
        <v>0.95199999999999996</v>
      </c>
      <c r="Q168" s="1757" t="s">
        <v>42</v>
      </c>
      <c r="R168" s="1756"/>
      <c r="S168" s="1758" t="s">
        <v>202</v>
      </c>
      <c r="T168" s="2186" t="s">
        <v>202</v>
      </c>
      <c r="U168" s="2189">
        <v>58</v>
      </c>
      <c r="V168" s="2095">
        <v>47.51</v>
      </c>
      <c r="W168" s="2189">
        <v>58</v>
      </c>
      <c r="X168" s="2095">
        <v>47.51</v>
      </c>
      <c r="Y168" s="1756"/>
      <c r="Z168" s="1760">
        <v>26404</v>
      </c>
      <c r="AA168" s="1761">
        <v>98.781214137334942</v>
      </c>
      <c r="AB168" s="1762">
        <f>O168/AA168*1000000/365*1000</f>
        <v>0</v>
      </c>
      <c r="AC168" s="1763"/>
      <c r="AD168" s="1763"/>
      <c r="AE168" s="1764"/>
      <c r="AF168" s="1763"/>
      <c r="AG168" s="1763"/>
      <c r="AH168" s="1840"/>
      <c r="AI168" s="2162"/>
      <c r="AJ168" s="2162"/>
      <c r="AK168" s="2162"/>
      <c r="AL168" s="2163"/>
      <c r="AM168" s="2098">
        <f>K168</f>
        <v>0</v>
      </c>
      <c r="AN168" s="2099">
        <v>0.95199999999999996</v>
      </c>
      <c r="AO168" s="2099">
        <v>0.95199999999999996</v>
      </c>
      <c r="AP168" s="2099">
        <v>0.95199999999999996</v>
      </c>
      <c r="AQ168" s="2100">
        <v>0.95199999999999996</v>
      </c>
      <c r="AR168" s="2101">
        <f>AN168</f>
        <v>0.95199999999999996</v>
      </c>
      <c r="AS168" s="2099">
        <v>0.95199999999999996</v>
      </c>
      <c r="AT168" s="2101">
        <f>AVERAGE(AS168,AV168)</f>
        <v>0.95199999999999996</v>
      </c>
      <c r="AU168" s="2101"/>
      <c r="AV168" s="2099">
        <v>0.95199999999999996</v>
      </c>
      <c r="AW168" s="2099"/>
      <c r="AX168" s="2102">
        <v>0.95199999999999996</v>
      </c>
      <c r="AY168" s="2103"/>
      <c r="AZ168" s="1979"/>
      <c r="BA168" s="1980"/>
      <c r="BB168" s="1920"/>
      <c r="BC168" s="1602" t="s">
        <v>1430</v>
      </c>
      <c r="BD168" s="1602"/>
      <c r="BE168" s="1602"/>
      <c r="BF168" s="1602"/>
      <c r="BG168" s="1602"/>
      <c r="BH168" s="1602"/>
      <c r="BI168" s="1602"/>
      <c r="BJ168" s="1602"/>
      <c r="BK168" s="1602"/>
      <c r="BL168" s="1602"/>
    </row>
    <row r="169" spans="1:227" s="1646" customFormat="1" ht="41.15" x14ac:dyDescent="0.25">
      <c r="A169" s="1564" t="s">
        <v>198</v>
      </c>
      <c r="B169" s="1564" t="s">
        <v>327</v>
      </c>
      <c r="C169" s="2164" t="s">
        <v>334</v>
      </c>
      <c r="D169" s="1778" t="s">
        <v>337</v>
      </c>
      <c r="E169" s="2160"/>
      <c r="F169" s="1751">
        <v>1.5009999999999999</v>
      </c>
      <c r="G169" s="1752"/>
      <c r="H169" s="1752">
        <v>0.21</v>
      </c>
      <c r="I169" s="1752"/>
      <c r="J169" s="1752"/>
      <c r="K169" s="1753">
        <f>SUM(F169:H169)</f>
        <v>1.7109999999999999</v>
      </c>
      <c r="L169" s="1754">
        <f>IF(K169&gt;0,IF(ISNUMBER(F169),F169,0)/K169*100,"")</f>
        <v>87.726475745178263</v>
      </c>
      <c r="M169" s="1755">
        <f t="shared" si="61"/>
        <v>12.273524254821742</v>
      </c>
      <c r="N169" s="1611">
        <f t="shared" si="53"/>
        <v>2</v>
      </c>
      <c r="O169" s="1756"/>
      <c r="P169" s="1752">
        <v>1.7869999999999999</v>
      </c>
      <c r="Q169" s="1757" t="s">
        <v>42</v>
      </c>
      <c r="R169" s="1756"/>
      <c r="S169" s="1758" t="s">
        <v>202</v>
      </c>
      <c r="T169" s="2186" t="s">
        <v>202</v>
      </c>
      <c r="U169" s="2165">
        <v>58</v>
      </c>
      <c r="V169" s="2095">
        <v>90.77</v>
      </c>
      <c r="W169" s="2165">
        <v>58</v>
      </c>
      <c r="X169" s="2095">
        <v>90.77</v>
      </c>
      <c r="Y169" s="1756">
        <v>19.3</v>
      </c>
      <c r="Z169" s="1760">
        <v>44660</v>
      </c>
      <c r="AA169" s="1761">
        <v>109.62584887950972</v>
      </c>
      <c r="AB169" s="1762">
        <f>O169/AA169*1000000/365*1000</f>
        <v>0</v>
      </c>
      <c r="AC169" s="1763"/>
      <c r="AD169" s="1763"/>
      <c r="AE169" s="1764"/>
      <c r="AF169" s="1763"/>
      <c r="AG169" s="1763"/>
      <c r="AH169" s="1840"/>
      <c r="AI169" s="2162"/>
      <c r="AJ169" s="2162"/>
      <c r="AK169" s="2162"/>
      <c r="AL169" s="2163"/>
      <c r="AM169" s="2098">
        <f>K169</f>
        <v>1.7109999999999999</v>
      </c>
      <c r="AN169" s="2099">
        <v>1.7869999999999999</v>
      </c>
      <c r="AO169" s="2099">
        <v>1.7869999999999999</v>
      </c>
      <c r="AP169" s="2099">
        <v>1.7869999999999999</v>
      </c>
      <c r="AQ169" s="2100">
        <v>1.7869999999999999</v>
      </c>
      <c r="AR169" s="2101">
        <f>AN169</f>
        <v>1.7869999999999999</v>
      </c>
      <c r="AS169" s="2099">
        <v>1.8240000000000001</v>
      </c>
      <c r="AT169" s="2101">
        <f>AVERAGE(AS169,AV169)</f>
        <v>1.839</v>
      </c>
      <c r="AU169" s="2101"/>
      <c r="AV169" s="2099">
        <v>1.8540000000000001</v>
      </c>
      <c r="AW169" s="2099"/>
      <c r="AX169" s="2102">
        <v>1.86</v>
      </c>
      <c r="AY169" s="2103">
        <v>-0.15</v>
      </c>
      <c r="AZ169" s="1979"/>
      <c r="BA169" s="1980"/>
      <c r="BB169" s="1920"/>
      <c r="BC169" s="1530" t="s">
        <v>1430</v>
      </c>
      <c r="BD169" s="1602"/>
      <c r="BE169" s="1602"/>
      <c r="BF169" s="1602"/>
      <c r="BG169" s="1602"/>
      <c r="BH169" s="1602"/>
      <c r="BI169" s="1602"/>
      <c r="BJ169" s="1602"/>
      <c r="BK169" s="1602"/>
      <c r="BL169" s="1602"/>
    </row>
    <row r="170" spans="1:227" s="1646" customFormat="1" ht="41.15" x14ac:dyDescent="0.25">
      <c r="A170" s="1564" t="s">
        <v>198</v>
      </c>
      <c r="B170" s="1564" t="s">
        <v>327</v>
      </c>
      <c r="C170" s="2164" t="s">
        <v>334</v>
      </c>
      <c r="D170" s="1749" t="s">
        <v>338</v>
      </c>
      <c r="E170" s="2185" t="s">
        <v>1433</v>
      </c>
      <c r="F170" s="1751"/>
      <c r="G170" s="1752"/>
      <c r="H170" s="1752"/>
      <c r="I170" s="1752"/>
      <c r="J170" s="1752"/>
      <c r="K170" s="1753"/>
      <c r="L170" s="1754">
        <v>100</v>
      </c>
      <c r="M170" s="1755" t="str">
        <f t="shared" si="61"/>
        <v/>
      </c>
      <c r="N170" s="1611">
        <f t="shared" si="53"/>
        <v>1</v>
      </c>
      <c r="O170" s="1756"/>
      <c r="P170" s="1752">
        <v>1.4279999999999999</v>
      </c>
      <c r="Q170" s="1757" t="s">
        <v>42</v>
      </c>
      <c r="R170" s="1756"/>
      <c r="S170" s="1758" t="s">
        <v>202</v>
      </c>
      <c r="T170" s="2186" t="s">
        <v>202</v>
      </c>
      <c r="U170" s="2165">
        <v>58</v>
      </c>
      <c r="V170" s="2095">
        <v>47.51</v>
      </c>
      <c r="W170" s="2165">
        <v>58</v>
      </c>
      <c r="X170" s="2095">
        <v>47.51</v>
      </c>
      <c r="Y170" s="1756"/>
      <c r="Z170" s="1760">
        <v>48467</v>
      </c>
      <c r="AA170" s="1761">
        <v>80.721496422788448</v>
      </c>
      <c r="AB170" s="1762">
        <f>O170/AA170*1000000/365*1000</f>
        <v>0</v>
      </c>
      <c r="AC170" s="1763"/>
      <c r="AD170" s="1763"/>
      <c r="AE170" s="1764"/>
      <c r="AF170" s="1763"/>
      <c r="AG170" s="1763"/>
      <c r="AH170" s="1765"/>
      <c r="AI170" s="2096"/>
      <c r="AJ170" s="2096"/>
      <c r="AK170" s="2096"/>
      <c r="AL170" s="2097"/>
      <c r="AM170" s="2098">
        <f>K170</f>
        <v>0</v>
      </c>
      <c r="AN170" s="2099">
        <v>1.4279999999999999</v>
      </c>
      <c r="AO170" s="2099">
        <v>1.4279999999999999</v>
      </c>
      <c r="AP170" s="2099">
        <v>1.4279999999999999</v>
      </c>
      <c r="AQ170" s="2100">
        <v>1.4279999999999999</v>
      </c>
      <c r="AR170" s="2101">
        <f>AN170</f>
        <v>1.4279999999999999</v>
      </c>
      <c r="AS170" s="2099">
        <v>1.4279999999999999</v>
      </c>
      <c r="AT170" s="2101">
        <f>AVERAGE(AS170,AV170)</f>
        <v>1.4279999999999999</v>
      </c>
      <c r="AU170" s="2101"/>
      <c r="AV170" s="2099">
        <v>1.4279999999999999</v>
      </c>
      <c r="AW170" s="2099"/>
      <c r="AX170" s="2102">
        <v>1.4279999999999999</v>
      </c>
      <c r="AY170" s="2103"/>
      <c r="AZ170" s="1979"/>
      <c r="BA170" s="1980"/>
      <c r="BB170" s="1920"/>
      <c r="BC170" s="1530" t="s">
        <v>1430</v>
      </c>
      <c r="BD170" s="1602"/>
      <c r="BE170" s="1602"/>
      <c r="BF170" s="1602"/>
      <c r="BG170" s="1602"/>
      <c r="BH170" s="1602"/>
      <c r="BI170" s="1602"/>
      <c r="BJ170" s="1602"/>
      <c r="BK170" s="1602"/>
      <c r="BL170" s="1602"/>
    </row>
    <row r="171" spans="1:227" s="1646" customFormat="1" ht="61.75" x14ac:dyDescent="0.25">
      <c r="A171" s="1564" t="s">
        <v>1134</v>
      </c>
      <c r="B171" s="1564" t="s">
        <v>1262</v>
      </c>
      <c r="C171" s="2190" t="s">
        <v>1298</v>
      </c>
      <c r="D171" s="2191" t="s">
        <v>1299</v>
      </c>
      <c r="E171" s="2192" t="s">
        <v>1265</v>
      </c>
      <c r="F171" s="1751">
        <v>0.4</v>
      </c>
      <c r="G171" s="1607"/>
      <c r="H171" s="1752">
        <v>1.46</v>
      </c>
      <c r="I171" s="1607"/>
      <c r="J171" s="1607"/>
      <c r="K171" s="1608">
        <f t="shared" ref="K171:K180" si="62">IF(ISNUMBER(F171),F171,0)+IF(ISNUMBER(G171),G171,0)+IF(ISNUMBER(H171),H171,0)</f>
        <v>1.8599999999999999</v>
      </c>
      <c r="L171" s="1609">
        <f t="shared" ref="L171:L179" si="63">IF(IF(ISNUMBER(K171),K171,0)&gt;0,IF(ISNUMBER(F171),F171,0)/K171*100,"")</f>
        <v>21.505376344086024</v>
      </c>
      <c r="M171" s="1610">
        <f t="shared" ref="M171:M179" si="64">IF(IF(ISNUMBER(K171),K171,0)&gt;0,(IF(ISNUMBER(G171),G171,0)+IF(ISNUMBER(H171),H171,0))/K171*100,"")</f>
        <v>78.494623655913983</v>
      </c>
      <c r="N171" s="1611">
        <f t="shared" si="53"/>
        <v>2</v>
      </c>
      <c r="O171" s="1615"/>
      <c r="P171" s="1613">
        <f t="shared" ref="P171:P176" si="65">AQ171</f>
        <v>3.649</v>
      </c>
      <c r="Q171" s="1652" t="s">
        <v>42</v>
      </c>
      <c r="R171" s="1615"/>
      <c r="S171" s="1616"/>
      <c r="T171" s="2182"/>
      <c r="U171" s="2108"/>
      <c r="V171" s="2109"/>
      <c r="W171" s="2110"/>
      <c r="X171" s="2109"/>
      <c r="Y171" s="1615"/>
      <c r="Z171" s="1619">
        <v>75162</v>
      </c>
      <c r="AA171" s="1620">
        <f t="shared" ref="AA171:AA176" si="66">AR171/Z171*1000000000/365</f>
        <v>151.67238764269177</v>
      </c>
      <c r="AB171" s="1621"/>
      <c r="AC171" s="1622"/>
      <c r="AD171" s="1622"/>
      <c r="AE171" s="1622"/>
      <c r="AF171" s="1622"/>
      <c r="AG171" s="1622"/>
      <c r="AH171" s="2111"/>
      <c r="AI171" s="2112">
        <v>77074</v>
      </c>
      <c r="AJ171" s="2112">
        <v>78145</v>
      </c>
      <c r="AK171" s="2112">
        <v>80456</v>
      </c>
      <c r="AL171" s="2113"/>
      <c r="AM171" s="2168"/>
      <c r="AN171" s="2115"/>
      <c r="AO171" s="2115"/>
      <c r="AP171" s="2116"/>
      <c r="AQ171" s="2117">
        <v>3.649</v>
      </c>
      <c r="AR171" s="2115">
        <v>4.1609999999999996</v>
      </c>
      <c r="AS171" s="2115">
        <v>4.431</v>
      </c>
      <c r="AT171" s="2115">
        <v>4.5620000000000003</v>
      </c>
      <c r="AU171" s="2115"/>
      <c r="AV171" s="2116"/>
      <c r="AW171" s="2118">
        <f t="shared" ref="AW171:AW180" si="67">K171-AT171</f>
        <v>-2.7020000000000004</v>
      </c>
      <c r="AX171" s="2119"/>
      <c r="AY171" s="2120"/>
      <c r="BA171" s="2039"/>
      <c r="BB171" s="1920"/>
      <c r="BC171" s="1530" t="s">
        <v>1432</v>
      </c>
      <c r="BD171" s="1530"/>
      <c r="BE171" s="1530"/>
      <c r="BF171" s="1530"/>
      <c r="BG171" s="1530"/>
      <c r="BH171" s="1530"/>
      <c r="BI171" s="1530"/>
      <c r="BJ171" s="1530"/>
      <c r="BK171" s="1530"/>
      <c r="BL171" s="1530"/>
      <c r="BM171" s="1530"/>
      <c r="BN171" s="1530"/>
      <c r="BO171" s="1530"/>
      <c r="BP171" s="1530"/>
      <c r="BQ171" s="1530"/>
      <c r="BR171" s="1530"/>
      <c r="BS171" s="1530"/>
      <c r="BT171" s="1530"/>
      <c r="BU171" s="1530"/>
      <c r="BV171" s="1530"/>
      <c r="BW171" s="1530"/>
      <c r="BX171" s="1530"/>
      <c r="BY171" s="1530"/>
      <c r="BZ171" s="1530"/>
      <c r="CA171" s="1530"/>
      <c r="CB171" s="1530"/>
      <c r="CC171" s="1530"/>
      <c r="CD171" s="1530"/>
      <c r="CE171" s="1530"/>
      <c r="CF171" s="1530"/>
      <c r="CG171" s="1530"/>
      <c r="CH171" s="1530"/>
      <c r="CI171" s="1530"/>
      <c r="CJ171" s="1530"/>
      <c r="CK171" s="1530"/>
      <c r="CL171" s="1530"/>
      <c r="CM171" s="1530"/>
      <c r="CN171" s="1530"/>
      <c r="CO171" s="1530"/>
      <c r="CP171" s="1530"/>
      <c r="CQ171" s="1530"/>
      <c r="CR171" s="1530"/>
      <c r="CS171" s="1530"/>
      <c r="CT171" s="1530"/>
      <c r="CU171" s="1530"/>
      <c r="CV171" s="1530"/>
      <c r="CW171" s="1530"/>
      <c r="CX171" s="1530"/>
      <c r="CY171" s="1530"/>
      <c r="CZ171" s="1530"/>
      <c r="DA171" s="1530"/>
      <c r="DB171" s="1530"/>
      <c r="DC171" s="1530"/>
      <c r="DD171" s="1530"/>
      <c r="DE171" s="1530"/>
      <c r="DF171" s="1530"/>
      <c r="DG171" s="1530"/>
      <c r="DH171" s="1530"/>
      <c r="DI171" s="1530"/>
      <c r="DJ171" s="1530"/>
      <c r="DK171" s="1530"/>
      <c r="DL171" s="1530"/>
      <c r="DM171" s="1530"/>
      <c r="DN171" s="1530"/>
      <c r="DO171" s="1530"/>
      <c r="DP171" s="1530"/>
      <c r="DQ171" s="1530"/>
      <c r="DR171" s="1530"/>
      <c r="DS171" s="1530"/>
      <c r="DT171" s="1530"/>
      <c r="DU171" s="1530"/>
      <c r="DV171" s="1530"/>
      <c r="DW171" s="1530"/>
      <c r="DX171" s="1530"/>
      <c r="DY171" s="1530"/>
      <c r="DZ171" s="1530"/>
      <c r="EA171" s="1530"/>
      <c r="EB171" s="1530"/>
      <c r="EC171" s="1530"/>
      <c r="ED171" s="1530"/>
      <c r="EE171" s="1530"/>
      <c r="EF171" s="1530"/>
      <c r="EG171" s="1530"/>
      <c r="EH171" s="1530"/>
      <c r="EI171" s="1530"/>
      <c r="EJ171" s="1530"/>
      <c r="EK171" s="1530"/>
      <c r="EL171" s="1530"/>
      <c r="EM171" s="1530"/>
      <c r="EN171" s="1530"/>
      <c r="EO171" s="1530"/>
      <c r="EP171" s="1530"/>
      <c r="EQ171" s="1530"/>
      <c r="ER171" s="1530"/>
      <c r="ES171" s="1530"/>
      <c r="ET171" s="1530"/>
      <c r="EU171" s="1530"/>
      <c r="EV171" s="1530"/>
      <c r="EW171" s="1530"/>
      <c r="EX171" s="1530"/>
      <c r="EY171" s="1530"/>
      <c r="EZ171" s="1530"/>
      <c r="FA171" s="1530"/>
      <c r="FB171" s="1530"/>
      <c r="FC171" s="1530"/>
      <c r="FD171" s="1530"/>
      <c r="FE171" s="1530"/>
      <c r="FF171" s="1530"/>
      <c r="FG171" s="1530"/>
      <c r="FH171" s="1530"/>
      <c r="FI171" s="1530"/>
      <c r="FJ171" s="1530"/>
      <c r="FK171" s="1530"/>
      <c r="FL171" s="1530"/>
      <c r="FM171" s="1530"/>
      <c r="FN171" s="1530"/>
      <c r="FO171" s="1530"/>
      <c r="FP171" s="1530"/>
      <c r="FQ171" s="1530"/>
      <c r="FR171" s="1530"/>
      <c r="FS171" s="1530"/>
      <c r="FT171" s="1530"/>
      <c r="FU171" s="1530"/>
      <c r="FV171" s="1530"/>
      <c r="FW171" s="1530"/>
      <c r="FX171" s="1530"/>
      <c r="FY171" s="1530"/>
      <c r="FZ171" s="1530"/>
      <c r="GA171" s="1530"/>
      <c r="GB171" s="1530"/>
      <c r="GC171" s="1530"/>
      <c r="GD171" s="1530"/>
      <c r="GE171" s="1530"/>
      <c r="GF171" s="1530"/>
      <c r="GG171" s="1530"/>
      <c r="GH171" s="1530"/>
      <c r="GI171" s="1530"/>
      <c r="GJ171" s="1530"/>
      <c r="GK171" s="1530"/>
      <c r="GL171" s="1530"/>
      <c r="GM171" s="1530"/>
      <c r="GN171" s="1530"/>
      <c r="GO171" s="1530"/>
      <c r="GP171" s="1530"/>
      <c r="GQ171" s="1530"/>
      <c r="GR171" s="1530"/>
      <c r="GS171" s="1530"/>
      <c r="GT171" s="1530"/>
      <c r="GU171" s="1530"/>
      <c r="GV171" s="1530"/>
      <c r="GW171" s="1530"/>
      <c r="GX171" s="1530"/>
      <c r="GY171" s="1530"/>
      <c r="GZ171" s="1530"/>
      <c r="HA171" s="1530"/>
      <c r="HB171" s="1530"/>
      <c r="HC171" s="1530"/>
      <c r="HD171" s="1530"/>
      <c r="HE171" s="1530"/>
      <c r="HF171" s="1530"/>
      <c r="HG171" s="1530"/>
      <c r="HH171" s="1530"/>
      <c r="HI171" s="1530"/>
      <c r="HJ171" s="1530"/>
      <c r="HK171" s="1530"/>
      <c r="HL171" s="1530"/>
      <c r="HM171" s="1530"/>
      <c r="HN171" s="1530"/>
      <c r="HO171" s="1530"/>
      <c r="HP171" s="1530"/>
      <c r="HQ171" s="1530"/>
      <c r="HR171" s="1530"/>
      <c r="HS171" s="1530"/>
    </row>
    <row r="172" spans="1:227" s="1646" customFormat="1" ht="61.75" x14ac:dyDescent="0.25">
      <c r="A172" s="1564" t="s">
        <v>1134</v>
      </c>
      <c r="B172" s="1564" t="s">
        <v>1262</v>
      </c>
      <c r="C172" s="2190" t="s">
        <v>1298</v>
      </c>
      <c r="D172" s="2191" t="s">
        <v>1300</v>
      </c>
      <c r="E172" s="2192" t="s">
        <v>1265</v>
      </c>
      <c r="F172" s="1751">
        <v>7.4999999999999997E-2</v>
      </c>
      <c r="G172" s="1607"/>
      <c r="H172" s="1752">
        <v>1.53</v>
      </c>
      <c r="I172" s="1607"/>
      <c r="J172" s="1607"/>
      <c r="K172" s="1608">
        <f t="shared" si="62"/>
        <v>1.605</v>
      </c>
      <c r="L172" s="1609">
        <f t="shared" si="63"/>
        <v>4.6728971962616823</v>
      </c>
      <c r="M172" s="1610">
        <f t="shared" si="64"/>
        <v>95.327102803738313</v>
      </c>
      <c r="N172" s="1611">
        <f t="shared" si="53"/>
        <v>2</v>
      </c>
      <c r="O172" s="1615"/>
      <c r="P172" s="1613">
        <f t="shared" si="65"/>
        <v>1.9630000000000001</v>
      </c>
      <c r="Q172" s="1652" t="s">
        <v>42</v>
      </c>
      <c r="R172" s="1615"/>
      <c r="S172" s="1616"/>
      <c r="T172" s="2182"/>
      <c r="U172" s="2108"/>
      <c r="V172" s="2109"/>
      <c r="W172" s="2110"/>
      <c r="X172" s="2109"/>
      <c r="Y172" s="1615"/>
      <c r="Z172" s="1619">
        <v>52557</v>
      </c>
      <c r="AA172" s="1620">
        <f t="shared" si="66"/>
        <v>118.48844607329133</v>
      </c>
      <c r="AB172" s="1621"/>
      <c r="AC172" s="1622"/>
      <c r="AD172" s="1622"/>
      <c r="AE172" s="1622"/>
      <c r="AF172" s="1622"/>
      <c r="AG172" s="1622"/>
      <c r="AH172" s="2111"/>
      <c r="AI172" s="2112">
        <v>53966</v>
      </c>
      <c r="AJ172" s="2112">
        <v>54760</v>
      </c>
      <c r="AK172" s="2112">
        <v>56437</v>
      </c>
      <c r="AL172" s="2113"/>
      <c r="AM172" s="2168"/>
      <c r="AN172" s="2115"/>
      <c r="AO172" s="2115"/>
      <c r="AP172" s="2116"/>
      <c r="AQ172" s="2117">
        <v>1.9630000000000001</v>
      </c>
      <c r="AR172" s="2115">
        <v>2.2730000000000001</v>
      </c>
      <c r="AS172" s="2115">
        <v>2.4380000000000002</v>
      </c>
      <c r="AT172" s="2115">
        <v>2.512</v>
      </c>
      <c r="AU172" s="2115"/>
      <c r="AV172" s="2116"/>
      <c r="AW172" s="2118">
        <f t="shared" si="67"/>
        <v>-0.90700000000000003</v>
      </c>
      <c r="AX172" s="2119"/>
      <c r="AY172" s="2120"/>
      <c r="BA172" s="2039"/>
      <c r="BB172" s="1920"/>
      <c r="BC172" s="1530" t="s">
        <v>1432</v>
      </c>
      <c r="BD172" s="1530"/>
      <c r="BE172" s="1530"/>
      <c r="BF172" s="1530"/>
      <c r="BG172" s="1530"/>
      <c r="BH172" s="1530"/>
      <c r="BI172" s="1530"/>
      <c r="BJ172" s="1530"/>
      <c r="BK172" s="1530"/>
      <c r="BL172" s="1530"/>
      <c r="BM172" s="1530"/>
      <c r="BN172" s="1530"/>
      <c r="BO172" s="1530"/>
      <c r="BP172" s="1530"/>
      <c r="BQ172" s="1530"/>
      <c r="BR172" s="1530"/>
      <c r="BS172" s="1530"/>
      <c r="BT172" s="1530"/>
      <c r="BU172" s="1530"/>
      <c r="BV172" s="1530"/>
      <c r="BW172" s="1530"/>
      <c r="BX172" s="1530"/>
      <c r="BY172" s="1530"/>
      <c r="BZ172" s="1530"/>
      <c r="CA172" s="1530"/>
      <c r="CB172" s="1530"/>
      <c r="CC172" s="1530"/>
      <c r="CD172" s="1530"/>
      <c r="CE172" s="1530"/>
      <c r="CF172" s="1530"/>
      <c r="CG172" s="1530"/>
      <c r="CH172" s="1530"/>
      <c r="CI172" s="1530"/>
      <c r="CJ172" s="1530"/>
      <c r="CK172" s="1530"/>
      <c r="CL172" s="1530"/>
      <c r="CM172" s="1530"/>
      <c r="CN172" s="1530"/>
      <c r="CO172" s="1530"/>
      <c r="CP172" s="1530"/>
      <c r="CQ172" s="1530"/>
      <c r="CR172" s="1530"/>
      <c r="CS172" s="1530"/>
      <c r="CT172" s="1530"/>
      <c r="CU172" s="1530"/>
      <c r="CV172" s="1530"/>
      <c r="CW172" s="1530"/>
      <c r="CX172" s="1530"/>
      <c r="CY172" s="1530"/>
      <c r="CZ172" s="1530"/>
      <c r="DA172" s="1530"/>
      <c r="DB172" s="1530"/>
      <c r="DC172" s="1530"/>
      <c r="DD172" s="1530"/>
      <c r="DE172" s="1530"/>
      <c r="DF172" s="1530"/>
      <c r="DG172" s="1530"/>
      <c r="DH172" s="1530"/>
      <c r="DI172" s="1530"/>
      <c r="DJ172" s="1530"/>
      <c r="DK172" s="1530"/>
      <c r="DL172" s="1530"/>
      <c r="DM172" s="1530"/>
      <c r="DN172" s="1530"/>
      <c r="DO172" s="1530"/>
      <c r="DP172" s="1530"/>
      <c r="DQ172" s="1530"/>
      <c r="DR172" s="1530"/>
      <c r="DS172" s="1530"/>
      <c r="DT172" s="1530"/>
      <c r="DU172" s="1530"/>
      <c r="DV172" s="1530"/>
      <c r="DW172" s="1530"/>
      <c r="DX172" s="1530"/>
      <c r="DY172" s="1530"/>
      <c r="DZ172" s="1530"/>
      <c r="EA172" s="1530"/>
      <c r="EB172" s="1530"/>
      <c r="EC172" s="1530"/>
      <c r="ED172" s="1530"/>
      <c r="EE172" s="1530"/>
      <c r="EF172" s="1530"/>
      <c r="EG172" s="1530"/>
      <c r="EH172" s="1530"/>
      <c r="EI172" s="1530"/>
      <c r="EJ172" s="1530"/>
      <c r="EK172" s="1530"/>
      <c r="EL172" s="1530"/>
      <c r="EM172" s="1530"/>
      <c r="EN172" s="1530"/>
      <c r="EO172" s="1530"/>
      <c r="EP172" s="1530"/>
      <c r="EQ172" s="1530"/>
      <c r="ER172" s="1530"/>
      <c r="ES172" s="1530"/>
      <c r="ET172" s="1530"/>
      <c r="EU172" s="1530"/>
      <c r="EV172" s="1530"/>
      <c r="EW172" s="1530"/>
      <c r="EX172" s="1530"/>
      <c r="EY172" s="1530"/>
      <c r="EZ172" s="1530"/>
      <c r="FA172" s="1530"/>
      <c r="FB172" s="1530"/>
      <c r="FC172" s="1530"/>
      <c r="FD172" s="1530"/>
      <c r="FE172" s="1530"/>
      <c r="FF172" s="1530"/>
      <c r="FG172" s="1530"/>
      <c r="FH172" s="1530"/>
      <c r="FI172" s="1530"/>
      <c r="FJ172" s="1530"/>
      <c r="FK172" s="1530"/>
      <c r="FL172" s="1530"/>
      <c r="FM172" s="1530"/>
      <c r="FN172" s="1530"/>
      <c r="FO172" s="1530"/>
      <c r="FP172" s="1530"/>
      <c r="FQ172" s="1530"/>
      <c r="FR172" s="1530"/>
      <c r="FS172" s="1530"/>
      <c r="FT172" s="1530"/>
      <c r="FU172" s="1530"/>
      <c r="FV172" s="1530"/>
      <c r="FW172" s="1530"/>
      <c r="FX172" s="1530"/>
      <c r="FY172" s="1530"/>
      <c r="FZ172" s="1530"/>
      <c r="GA172" s="1530"/>
      <c r="GB172" s="1530"/>
      <c r="GC172" s="1530"/>
      <c r="GD172" s="1530"/>
      <c r="GE172" s="1530"/>
      <c r="GF172" s="1530"/>
      <c r="GG172" s="1530"/>
      <c r="GH172" s="1530"/>
      <c r="GI172" s="1530"/>
      <c r="GJ172" s="1530"/>
      <c r="GK172" s="1530"/>
      <c r="GL172" s="1530"/>
      <c r="GM172" s="1530"/>
      <c r="GN172" s="1530"/>
      <c r="GO172" s="1530"/>
      <c r="GP172" s="1530"/>
      <c r="GQ172" s="1530"/>
      <c r="GR172" s="1530"/>
      <c r="GS172" s="1530"/>
      <c r="GT172" s="1530"/>
      <c r="GU172" s="1530"/>
      <c r="GV172" s="1530"/>
      <c r="GW172" s="1530"/>
      <c r="GX172" s="1530"/>
      <c r="GY172" s="1530"/>
      <c r="GZ172" s="1530"/>
      <c r="HA172" s="1530"/>
      <c r="HB172" s="1530"/>
      <c r="HC172" s="1530"/>
      <c r="HD172" s="1530"/>
      <c r="HE172" s="1530"/>
      <c r="HF172" s="1530"/>
      <c r="HG172" s="1530"/>
      <c r="HH172" s="1530"/>
      <c r="HI172" s="1530"/>
      <c r="HJ172" s="1530"/>
      <c r="HK172" s="1530"/>
      <c r="HL172" s="1530"/>
      <c r="HM172" s="1530"/>
      <c r="HN172" s="1530"/>
      <c r="HO172" s="1530"/>
      <c r="HP172" s="1530"/>
      <c r="HQ172" s="1530"/>
      <c r="HR172" s="1530"/>
      <c r="HS172" s="1530"/>
    </row>
    <row r="173" spans="1:227" s="1646" customFormat="1" ht="61.75" x14ac:dyDescent="0.25">
      <c r="A173" s="1564" t="s">
        <v>1134</v>
      </c>
      <c r="B173" s="1564" t="s">
        <v>1262</v>
      </c>
      <c r="C173" s="2190" t="s">
        <v>1298</v>
      </c>
      <c r="D173" s="2191" t="s">
        <v>1301</v>
      </c>
      <c r="E173" s="2192"/>
      <c r="F173" s="1751">
        <v>0.01</v>
      </c>
      <c r="G173" s="1607"/>
      <c r="H173" s="1752">
        <v>2.0070000000000001</v>
      </c>
      <c r="I173" s="1607"/>
      <c r="J173" s="1607"/>
      <c r="K173" s="1608">
        <f t="shared" si="62"/>
        <v>2.0169999999999999</v>
      </c>
      <c r="L173" s="1609">
        <f t="shared" si="63"/>
        <v>0.49578582052553299</v>
      </c>
      <c r="M173" s="1610">
        <f t="shared" si="64"/>
        <v>99.504214179474488</v>
      </c>
      <c r="N173" s="1611">
        <f t="shared" si="53"/>
        <v>5</v>
      </c>
      <c r="O173" s="1615"/>
      <c r="P173" s="1613">
        <f t="shared" si="65"/>
        <v>0.94099999999999995</v>
      </c>
      <c r="Q173" s="1652" t="s">
        <v>42</v>
      </c>
      <c r="R173" s="1615"/>
      <c r="S173" s="1616"/>
      <c r="T173" s="2182"/>
      <c r="U173" s="2108"/>
      <c r="V173" s="2109"/>
      <c r="W173" s="2110"/>
      <c r="X173" s="2109"/>
      <c r="Y173" s="1615"/>
      <c r="Z173" s="1619">
        <v>3513</v>
      </c>
      <c r="AA173" s="1620">
        <f t="shared" si="66"/>
        <v>851.63131850777347</v>
      </c>
      <c r="AB173" s="1621"/>
      <c r="AC173" s="1622"/>
      <c r="AD173" s="1622"/>
      <c r="AE173" s="1622"/>
      <c r="AF173" s="1622"/>
      <c r="AG173" s="1622"/>
      <c r="AH173" s="2111"/>
      <c r="AI173" s="2112">
        <v>3608</v>
      </c>
      <c r="AJ173" s="2112">
        <v>3662</v>
      </c>
      <c r="AK173" s="2112">
        <v>3777</v>
      </c>
      <c r="AL173" s="2113"/>
      <c r="AM173" s="2168"/>
      <c r="AN173" s="2115"/>
      <c r="AO173" s="2115"/>
      <c r="AP173" s="2116"/>
      <c r="AQ173" s="2117">
        <v>0.94099999999999995</v>
      </c>
      <c r="AR173" s="2115">
        <v>1.0920000000000001</v>
      </c>
      <c r="AS173" s="2115">
        <v>1.173</v>
      </c>
      <c r="AT173" s="2115">
        <v>1.2110000000000001</v>
      </c>
      <c r="AU173" s="2115"/>
      <c r="AV173" s="2116"/>
      <c r="AW173" s="2118">
        <f t="shared" si="67"/>
        <v>0.80599999999999983</v>
      </c>
      <c r="AX173" s="2119"/>
      <c r="AY173" s="2120"/>
      <c r="BA173" s="2039"/>
      <c r="BB173" s="1920"/>
      <c r="BC173" s="1530" t="s">
        <v>1432</v>
      </c>
      <c r="BD173" s="1530"/>
      <c r="BE173" s="1530"/>
      <c r="BF173" s="1530"/>
      <c r="BG173" s="1530"/>
      <c r="BH173" s="1530"/>
      <c r="BI173" s="1530"/>
      <c r="BJ173" s="1530"/>
      <c r="BK173" s="1530"/>
      <c r="BL173" s="1530"/>
      <c r="BM173" s="1530"/>
      <c r="BN173" s="1530"/>
      <c r="BO173" s="1530"/>
      <c r="BP173" s="1530"/>
      <c r="BQ173" s="1530"/>
      <c r="BR173" s="1530"/>
      <c r="BS173" s="1530"/>
      <c r="BT173" s="1530"/>
      <c r="BU173" s="1530"/>
      <c r="BV173" s="1530"/>
      <c r="BW173" s="1530"/>
      <c r="BX173" s="1530"/>
      <c r="BY173" s="1530"/>
      <c r="BZ173" s="1530"/>
      <c r="CA173" s="1530"/>
      <c r="CB173" s="1530"/>
      <c r="CC173" s="1530"/>
      <c r="CD173" s="1530"/>
      <c r="CE173" s="1530"/>
      <c r="CF173" s="1530"/>
      <c r="CG173" s="1530"/>
      <c r="CH173" s="1530"/>
      <c r="CI173" s="1530"/>
      <c r="CJ173" s="1530"/>
      <c r="CK173" s="1530"/>
      <c r="CL173" s="1530"/>
      <c r="CM173" s="1530"/>
      <c r="CN173" s="1530"/>
      <c r="CO173" s="1530"/>
      <c r="CP173" s="1530"/>
      <c r="CQ173" s="1530"/>
      <c r="CR173" s="1530"/>
      <c r="CS173" s="1530"/>
      <c r="CT173" s="1530"/>
      <c r="CU173" s="1530"/>
      <c r="CV173" s="1530"/>
      <c r="CW173" s="1530"/>
      <c r="CX173" s="1530"/>
      <c r="CY173" s="1530"/>
      <c r="CZ173" s="1530"/>
      <c r="DA173" s="1530"/>
      <c r="DB173" s="1530"/>
      <c r="DC173" s="1530"/>
      <c r="DD173" s="1530"/>
      <c r="DE173" s="1530"/>
      <c r="DF173" s="1530"/>
      <c r="DG173" s="1530"/>
      <c r="DH173" s="1530"/>
      <c r="DI173" s="1530"/>
      <c r="DJ173" s="1530"/>
      <c r="DK173" s="1530"/>
      <c r="DL173" s="1530"/>
      <c r="DM173" s="1530"/>
      <c r="DN173" s="1530"/>
      <c r="DO173" s="1530"/>
      <c r="DP173" s="1530"/>
      <c r="DQ173" s="1530"/>
      <c r="DR173" s="1530"/>
      <c r="DS173" s="1530"/>
      <c r="DT173" s="1530"/>
      <c r="DU173" s="1530"/>
      <c r="DV173" s="1530"/>
      <c r="DW173" s="1530"/>
      <c r="DX173" s="1530"/>
      <c r="DY173" s="1530"/>
      <c r="DZ173" s="1530"/>
      <c r="EA173" s="1530"/>
      <c r="EB173" s="1530"/>
      <c r="EC173" s="1530"/>
      <c r="ED173" s="1530"/>
      <c r="EE173" s="1530"/>
      <c r="EF173" s="1530"/>
      <c r="EG173" s="1530"/>
      <c r="EH173" s="1530"/>
      <c r="EI173" s="1530"/>
      <c r="EJ173" s="1530"/>
      <c r="EK173" s="1530"/>
      <c r="EL173" s="1530"/>
      <c r="EM173" s="1530"/>
      <c r="EN173" s="1530"/>
      <c r="EO173" s="1530"/>
      <c r="EP173" s="1530"/>
      <c r="EQ173" s="1530"/>
      <c r="ER173" s="1530"/>
      <c r="ES173" s="1530"/>
      <c r="ET173" s="1530"/>
      <c r="EU173" s="1530"/>
      <c r="EV173" s="1530"/>
      <c r="EW173" s="1530"/>
      <c r="EX173" s="1530"/>
      <c r="EY173" s="1530"/>
      <c r="EZ173" s="1530"/>
      <c r="FA173" s="1530"/>
      <c r="FB173" s="1530"/>
      <c r="FC173" s="1530"/>
      <c r="FD173" s="1530"/>
      <c r="FE173" s="1530"/>
      <c r="FF173" s="1530"/>
      <c r="FG173" s="1530"/>
      <c r="FH173" s="1530"/>
      <c r="FI173" s="1530"/>
      <c r="FJ173" s="1530"/>
      <c r="FK173" s="1530"/>
      <c r="FL173" s="1530"/>
      <c r="FM173" s="1530"/>
      <c r="FN173" s="1530"/>
      <c r="FO173" s="1530"/>
      <c r="FP173" s="1530"/>
      <c r="FQ173" s="1530"/>
      <c r="FR173" s="1530"/>
      <c r="FS173" s="1530"/>
      <c r="FT173" s="1530"/>
      <c r="FU173" s="1530"/>
      <c r="FV173" s="1530"/>
      <c r="FW173" s="1530"/>
      <c r="FX173" s="1530"/>
      <c r="FY173" s="1530"/>
      <c r="FZ173" s="1530"/>
      <c r="GA173" s="1530"/>
      <c r="GB173" s="1530"/>
      <c r="GC173" s="1530"/>
      <c r="GD173" s="1530"/>
      <c r="GE173" s="1530"/>
      <c r="GF173" s="1530"/>
      <c r="GG173" s="1530"/>
      <c r="GH173" s="1530"/>
      <c r="GI173" s="1530"/>
      <c r="GJ173" s="1530"/>
      <c r="GK173" s="1530"/>
      <c r="GL173" s="1530"/>
      <c r="GM173" s="1530"/>
      <c r="GN173" s="1530"/>
      <c r="GO173" s="1530"/>
      <c r="GP173" s="1530"/>
      <c r="GQ173" s="1530"/>
      <c r="GR173" s="1530"/>
      <c r="GS173" s="1530"/>
      <c r="GT173" s="1530"/>
      <c r="GU173" s="1530"/>
      <c r="GV173" s="1530"/>
      <c r="GW173" s="1530"/>
      <c r="GX173" s="1530"/>
      <c r="GY173" s="1530"/>
      <c r="GZ173" s="1530"/>
      <c r="HA173" s="1530"/>
      <c r="HB173" s="1530"/>
      <c r="HC173" s="1530"/>
      <c r="HD173" s="1530"/>
      <c r="HE173" s="1530"/>
      <c r="HF173" s="1530"/>
      <c r="HG173" s="1530"/>
      <c r="HH173" s="1530"/>
      <c r="HI173" s="1530"/>
      <c r="HJ173" s="1530"/>
      <c r="HK173" s="1530"/>
      <c r="HL173" s="1530"/>
      <c r="HM173" s="1530"/>
      <c r="HN173" s="1530"/>
      <c r="HO173" s="1530"/>
      <c r="HP173" s="1530"/>
      <c r="HQ173" s="1530"/>
      <c r="HR173" s="1530"/>
      <c r="HS173" s="1530"/>
    </row>
    <row r="174" spans="1:227" s="1646" customFormat="1" ht="61.75" x14ac:dyDescent="0.25">
      <c r="A174" s="1564" t="s">
        <v>1134</v>
      </c>
      <c r="B174" s="1564" t="s">
        <v>1262</v>
      </c>
      <c r="C174" s="2190" t="s">
        <v>1302</v>
      </c>
      <c r="D174" s="2191" t="s">
        <v>1304</v>
      </c>
      <c r="E174" s="2192" t="s">
        <v>1265</v>
      </c>
      <c r="F174" s="1751">
        <v>0.15</v>
      </c>
      <c r="G174" s="1607"/>
      <c r="H174" s="2193">
        <v>0</v>
      </c>
      <c r="I174" s="1607"/>
      <c r="J174" s="1607"/>
      <c r="K174" s="1608">
        <f t="shared" si="62"/>
        <v>0.15</v>
      </c>
      <c r="L174" s="1609">
        <f t="shared" si="63"/>
        <v>100</v>
      </c>
      <c r="M174" s="1610">
        <f t="shared" si="64"/>
        <v>0</v>
      </c>
      <c r="N174" s="1611">
        <f t="shared" si="53"/>
        <v>2</v>
      </c>
      <c r="O174" s="1615"/>
      <c r="P174" s="1613">
        <f t="shared" si="65"/>
        <v>1.3919999999999999</v>
      </c>
      <c r="Q174" s="1652" t="s">
        <v>42</v>
      </c>
      <c r="R174" s="1615"/>
      <c r="S174" s="1616"/>
      <c r="T174" s="1617"/>
      <c r="U174" s="2108"/>
      <c r="V174" s="2109"/>
      <c r="W174" s="2110"/>
      <c r="X174" s="2109"/>
      <c r="Y174" s="1615"/>
      <c r="Z174" s="1619">
        <v>35169</v>
      </c>
      <c r="AA174" s="1620">
        <f t="shared" si="66"/>
        <v>125.81129785454735</v>
      </c>
      <c r="AB174" s="1621"/>
      <c r="AC174" s="1622"/>
      <c r="AD174" s="1622"/>
      <c r="AE174" s="1622"/>
      <c r="AF174" s="1622"/>
      <c r="AG174" s="1622"/>
      <c r="AH174" s="2111"/>
      <c r="AI174" s="2112">
        <v>35885</v>
      </c>
      <c r="AJ174" s="2112">
        <v>36326</v>
      </c>
      <c r="AK174" s="2112">
        <v>37397</v>
      </c>
      <c r="AL174" s="2113"/>
      <c r="AM174" s="2168"/>
      <c r="AN174" s="2115"/>
      <c r="AO174" s="2115"/>
      <c r="AP174" s="2116"/>
      <c r="AQ174" s="2117">
        <v>1.3919999999999999</v>
      </c>
      <c r="AR174" s="2115">
        <v>1.615</v>
      </c>
      <c r="AS174" s="2115">
        <v>1.734</v>
      </c>
      <c r="AT174" s="2115">
        <v>1.7849999999999999</v>
      </c>
      <c r="AU174" s="2115"/>
      <c r="AV174" s="2116"/>
      <c r="AW174" s="2118">
        <f t="shared" si="67"/>
        <v>-1.635</v>
      </c>
      <c r="AX174" s="2119"/>
      <c r="AY174" s="2120"/>
      <c r="BA174" s="2039"/>
      <c r="BB174" s="1920"/>
      <c r="BC174" s="1530" t="s">
        <v>1430</v>
      </c>
      <c r="BD174" s="1530"/>
      <c r="BE174" s="1530"/>
      <c r="BF174" s="1530"/>
      <c r="BG174" s="1530"/>
      <c r="BH174" s="1530"/>
      <c r="BI174" s="1530"/>
      <c r="BJ174" s="1530"/>
      <c r="BK174" s="1530"/>
      <c r="BL174" s="1530"/>
      <c r="BM174" s="1530"/>
      <c r="BN174" s="1530"/>
      <c r="BO174" s="1530"/>
      <c r="BP174" s="1530"/>
      <c r="BQ174" s="1530"/>
      <c r="BR174" s="1530"/>
      <c r="BS174" s="1530"/>
      <c r="BT174" s="1530"/>
      <c r="BU174" s="1530"/>
      <c r="BV174" s="1530"/>
      <c r="BW174" s="1530"/>
      <c r="BX174" s="1530"/>
      <c r="BY174" s="1530"/>
      <c r="BZ174" s="1530"/>
      <c r="CA174" s="1530"/>
      <c r="CB174" s="1530"/>
      <c r="CC174" s="1530"/>
      <c r="CD174" s="1530"/>
      <c r="CE174" s="1530"/>
      <c r="CF174" s="1530"/>
      <c r="CG174" s="1530"/>
      <c r="CH174" s="1530"/>
      <c r="CI174" s="1530"/>
      <c r="CJ174" s="1530"/>
      <c r="CK174" s="1530"/>
      <c r="CL174" s="1530"/>
      <c r="CM174" s="1530"/>
      <c r="CN174" s="1530"/>
      <c r="CO174" s="1530"/>
      <c r="CP174" s="1530"/>
      <c r="CQ174" s="1530"/>
      <c r="CR174" s="1530"/>
      <c r="CS174" s="1530"/>
      <c r="CT174" s="1530"/>
      <c r="CU174" s="1530"/>
      <c r="CV174" s="1530"/>
      <c r="CW174" s="1530"/>
      <c r="CX174" s="1530"/>
      <c r="CY174" s="1530"/>
      <c r="CZ174" s="1530"/>
      <c r="DA174" s="1530"/>
      <c r="DB174" s="1530"/>
      <c r="DC174" s="1530"/>
      <c r="DD174" s="1530"/>
      <c r="DE174" s="1530"/>
      <c r="DF174" s="1530"/>
      <c r="DG174" s="1530"/>
      <c r="DH174" s="1530"/>
      <c r="DI174" s="1530"/>
      <c r="DJ174" s="1530"/>
      <c r="DK174" s="1530"/>
      <c r="DL174" s="1530"/>
      <c r="DM174" s="1530"/>
      <c r="DN174" s="1530"/>
      <c r="DO174" s="1530"/>
      <c r="DP174" s="1530"/>
      <c r="DQ174" s="1530"/>
      <c r="DR174" s="1530"/>
      <c r="DS174" s="1530"/>
      <c r="DT174" s="1530"/>
      <c r="DU174" s="1530"/>
      <c r="DV174" s="1530"/>
      <c r="DW174" s="1530"/>
      <c r="DX174" s="1530"/>
      <c r="DY174" s="1530"/>
      <c r="DZ174" s="1530"/>
      <c r="EA174" s="1530"/>
      <c r="EB174" s="1530"/>
      <c r="EC174" s="1530"/>
      <c r="ED174" s="1530"/>
      <c r="EE174" s="1530"/>
      <c r="EF174" s="1530"/>
      <c r="EG174" s="1530"/>
      <c r="EH174" s="1530"/>
      <c r="EI174" s="1530"/>
      <c r="EJ174" s="1530"/>
      <c r="EK174" s="1530"/>
      <c r="EL174" s="1530"/>
      <c r="EM174" s="1530"/>
      <c r="EN174" s="1530"/>
      <c r="EO174" s="1530"/>
      <c r="EP174" s="1530"/>
      <c r="EQ174" s="1530"/>
      <c r="ER174" s="1530"/>
      <c r="ES174" s="1530"/>
      <c r="ET174" s="1530"/>
      <c r="EU174" s="1530"/>
      <c r="EV174" s="1530"/>
      <c r="EW174" s="1530"/>
      <c r="EX174" s="1530"/>
      <c r="EY174" s="1530"/>
      <c r="EZ174" s="1530"/>
      <c r="FA174" s="1530"/>
      <c r="FB174" s="1530"/>
      <c r="FC174" s="1530"/>
      <c r="FD174" s="1530"/>
      <c r="FE174" s="1530"/>
      <c r="FF174" s="1530"/>
      <c r="FG174" s="1530"/>
      <c r="FH174" s="1530"/>
      <c r="FI174" s="1530"/>
      <c r="FJ174" s="1530"/>
      <c r="FK174" s="1530"/>
      <c r="FL174" s="1530"/>
      <c r="FM174" s="1530"/>
      <c r="FN174" s="1530"/>
      <c r="FO174" s="1530"/>
      <c r="FP174" s="1530"/>
      <c r="FQ174" s="1530"/>
      <c r="FR174" s="1530"/>
      <c r="FS174" s="1530"/>
      <c r="FT174" s="1530"/>
      <c r="FU174" s="1530"/>
      <c r="FV174" s="1530"/>
      <c r="FW174" s="1530"/>
      <c r="FX174" s="1530"/>
      <c r="FY174" s="1530"/>
      <c r="FZ174" s="1530"/>
      <c r="GA174" s="1530"/>
      <c r="GB174" s="1530"/>
      <c r="GC174" s="1530"/>
      <c r="GD174" s="1530"/>
      <c r="GE174" s="1530"/>
      <c r="GF174" s="1530"/>
      <c r="GG174" s="1530"/>
      <c r="GH174" s="1530"/>
      <c r="GI174" s="1530"/>
      <c r="GJ174" s="1530"/>
      <c r="GK174" s="1530"/>
      <c r="GL174" s="1530"/>
      <c r="GM174" s="1530"/>
      <c r="GN174" s="1530"/>
      <c r="GO174" s="1530"/>
      <c r="GP174" s="1530"/>
      <c r="GQ174" s="1530"/>
      <c r="GR174" s="1530"/>
      <c r="GS174" s="1530"/>
      <c r="GT174" s="1530"/>
      <c r="GU174" s="1530"/>
      <c r="GV174" s="1530"/>
      <c r="GW174" s="1530"/>
      <c r="GX174" s="1530"/>
      <c r="GY174" s="1530"/>
      <c r="GZ174" s="1530"/>
      <c r="HA174" s="1530"/>
      <c r="HB174" s="1530"/>
      <c r="HC174" s="1530"/>
      <c r="HD174" s="1530"/>
      <c r="HE174" s="1530"/>
      <c r="HF174" s="1530"/>
      <c r="HG174" s="1530"/>
      <c r="HH174" s="1530"/>
      <c r="HI174" s="1530"/>
      <c r="HJ174" s="1530"/>
      <c r="HK174" s="1530"/>
      <c r="HL174" s="1530"/>
      <c r="HM174" s="1530"/>
      <c r="HN174" s="1530"/>
      <c r="HO174" s="1530"/>
      <c r="HP174" s="1530"/>
      <c r="HQ174" s="1530"/>
      <c r="HR174" s="1530"/>
      <c r="HS174" s="1530"/>
    </row>
    <row r="175" spans="1:227" s="1646" customFormat="1" ht="61.75" x14ac:dyDescent="0.25">
      <c r="A175" s="1564" t="s">
        <v>1134</v>
      </c>
      <c r="B175" s="1564" t="s">
        <v>1262</v>
      </c>
      <c r="C175" s="2190" t="s">
        <v>1302</v>
      </c>
      <c r="D175" s="2191" t="s">
        <v>1305</v>
      </c>
      <c r="E175" s="2192" t="s">
        <v>1265</v>
      </c>
      <c r="F175" s="1751">
        <v>0.32</v>
      </c>
      <c r="G175" s="1607"/>
      <c r="H175" s="2193">
        <v>0</v>
      </c>
      <c r="I175" s="1607"/>
      <c r="J175" s="1607"/>
      <c r="K175" s="1608">
        <f t="shared" si="62"/>
        <v>0.32</v>
      </c>
      <c r="L175" s="1609">
        <f t="shared" si="63"/>
        <v>100</v>
      </c>
      <c r="M175" s="1610">
        <f t="shared" si="64"/>
        <v>0</v>
      </c>
      <c r="N175" s="1611">
        <f t="shared" si="53"/>
        <v>3</v>
      </c>
      <c r="O175" s="1615"/>
      <c r="P175" s="1613">
        <f t="shared" si="65"/>
        <v>0.26700000000000002</v>
      </c>
      <c r="Q175" s="1652" t="s">
        <v>42</v>
      </c>
      <c r="R175" s="1615"/>
      <c r="S175" s="1616"/>
      <c r="T175" s="2182"/>
      <c r="U175" s="2108"/>
      <c r="V175" s="2109"/>
      <c r="W175" s="2110"/>
      <c r="X175" s="2109"/>
      <c r="Y175" s="1615"/>
      <c r="Z175" s="1619">
        <v>7602</v>
      </c>
      <c r="AA175" s="1620">
        <f t="shared" si="66"/>
        <v>110.64139573940527</v>
      </c>
      <c r="AB175" s="1621"/>
      <c r="AC175" s="1622"/>
      <c r="AD175" s="1622"/>
      <c r="AE175" s="1622"/>
      <c r="AF175" s="1622"/>
      <c r="AG175" s="1622"/>
      <c r="AH175" s="2111"/>
      <c r="AI175" s="2112">
        <v>7566</v>
      </c>
      <c r="AJ175" s="2112">
        <v>7545</v>
      </c>
      <c r="AK175" s="2112">
        <v>7540</v>
      </c>
      <c r="AL175" s="2113"/>
      <c r="AM175" s="2168"/>
      <c r="AN175" s="2115"/>
      <c r="AO175" s="2115"/>
      <c r="AP175" s="2116"/>
      <c r="AQ175" s="2117">
        <v>0.26700000000000002</v>
      </c>
      <c r="AR175" s="2115">
        <v>0.307</v>
      </c>
      <c r="AS175" s="2115">
        <v>0.32700000000000001</v>
      </c>
      <c r="AT175" s="2115">
        <v>0.32700000000000001</v>
      </c>
      <c r="AU175" s="2115"/>
      <c r="AV175" s="2116"/>
      <c r="AW175" s="2118">
        <f t="shared" si="67"/>
        <v>-7.0000000000000062E-3</v>
      </c>
      <c r="AX175" s="2119"/>
      <c r="AY175" s="2120"/>
      <c r="BA175" s="2039"/>
      <c r="BB175" s="1920"/>
      <c r="BC175" s="1530" t="s">
        <v>1430</v>
      </c>
      <c r="BD175" s="1530"/>
      <c r="BE175" s="1530"/>
      <c r="BF175" s="1530"/>
      <c r="BG175" s="1530"/>
      <c r="BH175" s="1530"/>
      <c r="BI175" s="1530"/>
      <c r="BJ175" s="1530"/>
      <c r="BK175" s="1530"/>
      <c r="BL175" s="1530"/>
      <c r="BM175" s="1530"/>
      <c r="BN175" s="1530"/>
      <c r="BO175" s="1530"/>
      <c r="BP175" s="1530"/>
      <c r="BQ175" s="1530"/>
      <c r="BR175" s="1530"/>
      <c r="BS175" s="1530"/>
      <c r="BT175" s="1530"/>
      <c r="BU175" s="1530"/>
      <c r="BV175" s="1530"/>
      <c r="BW175" s="1530"/>
      <c r="BX175" s="1530"/>
      <c r="BY175" s="1530"/>
      <c r="BZ175" s="1530"/>
      <c r="CA175" s="1530"/>
      <c r="CB175" s="1530"/>
      <c r="CC175" s="1530"/>
      <c r="CD175" s="1530"/>
      <c r="CE175" s="1530"/>
      <c r="CF175" s="1530"/>
      <c r="CG175" s="1530"/>
      <c r="CH175" s="1530"/>
      <c r="CI175" s="1530"/>
      <c r="CJ175" s="1530"/>
      <c r="CK175" s="1530"/>
      <c r="CL175" s="1530"/>
      <c r="CM175" s="1530"/>
      <c r="CN175" s="1530"/>
      <c r="CO175" s="1530"/>
      <c r="CP175" s="1530"/>
      <c r="CQ175" s="1530"/>
      <c r="CR175" s="1530"/>
      <c r="CS175" s="1530"/>
      <c r="CT175" s="1530"/>
      <c r="CU175" s="1530"/>
      <c r="CV175" s="1530"/>
      <c r="CW175" s="1530"/>
      <c r="CX175" s="1530"/>
      <c r="CY175" s="1530"/>
      <c r="CZ175" s="1530"/>
      <c r="DA175" s="1530"/>
      <c r="DB175" s="1530"/>
      <c r="DC175" s="1530"/>
      <c r="DD175" s="1530"/>
      <c r="DE175" s="1530"/>
      <c r="DF175" s="1530"/>
      <c r="DG175" s="1530"/>
      <c r="DH175" s="1530"/>
      <c r="DI175" s="1530"/>
      <c r="DJ175" s="1530"/>
      <c r="DK175" s="1530"/>
      <c r="DL175" s="1530"/>
      <c r="DM175" s="1530"/>
      <c r="DN175" s="1530"/>
      <c r="DO175" s="1530"/>
      <c r="DP175" s="1530"/>
      <c r="DQ175" s="1530"/>
      <c r="DR175" s="1530"/>
      <c r="DS175" s="1530"/>
      <c r="DT175" s="1530"/>
      <c r="DU175" s="1530"/>
      <c r="DV175" s="1530"/>
      <c r="DW175" s="1530"/>
      <c r="DX175" s="1530"/>
      <c r="DY175" s="1530"/>
      <c r="DZ175" s="1530"/>
      <c r="EA175" s="1530"/>
      <c r="EB175" s="1530"/>
      <c r="EC175" s="1530"/>
      <c r="ED175" s="1530"/>
      <c r="EE175" s="1530"/>
      <c r="EF175" s="1530"/>
      <c r="EG175" s="1530"/>
      <c r="EH175" s="1530"/>
      <c r="EI175" s="1530"/>
      <c r="EJ175" s="1530"/>
      <c r="EK175" s="1530"/>
      <c r="EL175" s="1530"/>
      <c r="EM175" s="1530"/>
      <c r="EN175" s="1530"/>
      <c r="EO175" s="1530"/>
      <c r="EP175" s="1530"/>
      <c r="EQ175" s="1530"/>
      <c r="ER175" s="1530"/>
      <c r="ES175" s="1530"/>
      <c r="ET175" s="1530"/>
      <c r="EU175" s="1530"/>
      <c r="EV175" s="1530"/>
      <c r="EW175" s="1530"/>
      <c r="EX175" s="1530"/>
      <c r="EY175" s="1530"/>
      <c r="EZ175" s="1530"/>
      <c r="FA175" s="1530"/>
      <c r="FB175" s="1530"/>
      <c r="FC175" s="1530"/>
      <c r="FD175" s="1530"/>
      <c r="FE175" s="1530"/>
      <c r="FF175" s="1530"/>
      <c r="FG175" s="1530"/>
      <c r="FH175" s="1530"/>
      <c r="FI175" s="1530"/>
      <c r="FJ175" s="1530"/>
      <c r="FK175" s="1530"/>
      <c r="FL175" s="1530"/>
      <c r="FM175" s="1530"/>
      <c r="FN175" s="1530"/>
      <c r="FO175" s="1530"/>
      <c r="FP175" s="1530"/>
      <c r="FQ175" s="1530"/>
      <c r="FR175" s="1530"/>
      <c r="FS175" s="1530"/>
      <c r="FT175" s="1530"/>
      <c r="FU175" s="1530"/>
      <c r="FV175" s="1530"/>
      <c r="FW175" s="1530"/>
      <c r="FX175" s="1530"/>
      <c r="FY175" s="1530"/>
      <c r="FZ175" s="1530"/>
      <c r="GA175" s="1530"/>
      <c r="GB175" s="1530"/>
      <c r="GC175" s="1530"/>
      <c r="GD175" s="1530"/>
      <c r="GE175" s="1530"/>
      <c r="GF175" s="1530"/>
      <c r="GG175" s="1530"/>
      <c r="GH175" s="1530"/>
      <c r="GI175" s="1530"/>
      <c r="GJ175" s="1530"/>
      <c r="GK175" s="1530"/>
      <c r="GL175" s="1530"/>
      <c r="GM175" s="1530"/>
      <c r="GN175" s="1530"/>
      <c r="GO175" s="1530"/>
      <c r="GP175" s="1530"/>
      <c r="GQ175" s="1530"/>
      <c r="GR175" s="1530"/>
      <c r="GS175" s="1530"/>
      <c r="GT175" s="1530"/>
      <c r="GU175" s="1530"/>
      <c r="GV175" s="1530"/>
      <c r="GW175" s="1530"/>
      <c r="GX175" s="1530"/>
      <c r="GY175" s="1530"/>
      <c r="GZ175" s="1530"/>
      <c r="HA175" s="1530"/>
      <c r="HB175" s="1530"/>
      <c r="HC175" s="1530"/>
      <c r="HD175" s="1530"/>
      <c r="HE175" s="1530"/>
      <c r="HF175" s="1530"/>
      <c r="HG175" s="1530"/>
      <c r="HH175" s="1530"/>
      <c r="HI175" s="1530"/>
      <c r="HJ175" s="1530"/>
      <c r="HK175" s="1530"/>
      <c r="HL175" s="1530"/>
      <c r="HM175" s="1530"/>
      <c r="HN175" s="1530"/>
      <c r="HO175" s="1530"/>
      <c r="HP175" s="1530"/>
      <c r="HQ175" s="1530"/>
      <c r="HR175" s="1530"/>
      <c r="HS175" s="1530"/>
    </row>
    <row r="176" spans="1:227" s="1646" customFormat="1" ht="61.75" x14ac:dyDescent="0.25">
      <c r="A176" s="1564" t="s">
        <v>1134</v>
      </c>
      <c r="B176" s="1564" t="s">
        <v>1262</v>
      </c>
      <c r="C176" s="2190" t="s">
        <v>1302</v>
      </c>
      <c r="D176" s="2191" t="s">
        <v>1303</v>
      </c>
      <c r="E176" s="2192"/>
      <c r="F176" s="1751">
        <v>1.3</v>
      </c>
      <c r="G176" s="1607"/>
      <c r="H176" s="2193">
        <v>2</v>
      </c>
      <c r="I176" s="1607"/>
      <c r="J176" s="1607"/>
      <c r="K176" s="1608">
        <f t="shared" si="62"/>
        <v>3.3</v>
      </c>
      <c r="L176" s="1609">
        <f t="shared" si="63"/>
        <v>39.393939393939398</v>
      </c>
      <c r="M176" s="1610">
        <f t="shared" si="64"/>
        <v>60.606060606060609</v>
      </c>
      <c r="N176" s="1611">
        <f t="shared" si="53"/>
        <v>3</v>
      </c>
      <c r="O176" s="1615"/>
      <c r="P176" s="1613">
        <f t="shared" si="65"/>
        <v>2.7410000000000001</v>
      </c>
      <c r="Q176" s="1652" t="s">
        <v>42</v>
      </c>
      <c r="R176" s="1615"/>
      <c r="S176" s="1616"/>
      <c r="T176" s="2182"/>
      <c r="U176" s="2108"/>
      <c r="V176" s="2109"/>
      <c r="W176" s="2110"/>
      <c r="X176" s="2109"/>
      <c r="Y176" s="1615"/>
      <c r="Z176" s="1619">
        <v>78710</v>
      </c>
      <c r="AA176" s="1620">
        <f t="shared" si="66"/>
        <v>114.83110360035016</v>
      </c>
      <c r="AB176" s="1621"/>
      <c r="AC176" s="1622"/>
      <c r="AD176" s="1622"/>
      <c r="AE176" s="1622"/>
      <c r="AF176" s="1622"/>
      <c r="AG176" s="1622"/>
      <c r="AH176" s="2111"/>
      <c r="AI176" s="2112">
        <v>81926</v>
      </c>
      <c r="AJ176" s="2112">
        <v>84482</v>
      </c>
      <c r="AK176" s="2112">
        <v>87776</v>
      </c>
      <c r="AL176" s="2113"/>
      <c r="AM176" s="2168"/>
      <c r="AN176" s="2115"/>
      <c r="AO176" s="2115"/>
      <c r="AP176" s="2116"/>
      <c r="AQ176" s="2117">
        <v>2.7410000000000001</v>
      </c>
      <c r="AR176" s="2115">
        <v>3.2989999999999999</v>
      </c>
      <c r="AS176" s="2115">
        <v>3.6320000000000001</v>
      </c>
      <c r="AT176" s="2115">
        <v>3.7730000000000001</v>
      </c>
      <c r="AU176" s="2115"/>
      <c r="AV176" s="2116"/>
      <c r="AW176" s="2118">
        <f t="shared" si="67"/>
        <v>-0.47300000000000031</v>
      </c>
      <c r="AX176" s="2119"/>
      <c r="AY176" s="2120"/>
      <c r="BA176" s="2039"/>
      <c r="BB176" s="1920"/>
      <c r="BC176" s="1530" t="s">
        <v>1432</v>
      </c>
      <c r="BD176" s="1530"/>
      <c r="BE176" s="1530"/>
      <c r="BF176" s="1530"/>
      <c r="BG176" s="1530"/>
      <c r="BH176" s="1530"/>
      <c r="BI176" s="1530"/>
      <c r="BJ176" s="1530"/>
      <c r="BK176" s="1530"/>
      <c r="BL176" s="1530"/>
      <c r="BM176" s="1530"/>
      <c r="BN176" s="1530"/>
      <c r="BO176" s="1530"/>
      <c r="BP176" s="1530"/>
      <c r="BQ176" s="1530"/>
      <c r="BR176" s="1530"/>
      <c r="BS176" s="1530"/>
      <c r="BT176" s="1530"/>
      <c r="BU176" s="1530"/>
      <c r="BV176" s="1530"/>
      <c r="BW176" s="1530"/>
      <c r="BX176" s="1530"/>
      <c r="BY176" s="1530"/>
      <c r="BZ176" s="1530"/>
      <c r="CA176" s="1530"/>
      <c r="CB176" s="1530"/>
      <c r="CC176" s="1530"/>
      <c r="CD176" s="1530"/>
      <c r="CE176" s="1530"/>
      <c r="CF176" s="1530"/>
      <c r="CG176" s="1530"/>
      <c r="CH176" s="1530"/>
      <c r="CI176" s="1530"/>
      <c r="CJ176" s="1530"/>
      <c r="CK176" s="1530"/>
      <c r="CL176" s="1530"/>
      <c r="CM176" s="1530"/>
      <c r="CN176" s="1530"/>
      <c r="CO176" s="1530"/>
      <c r="CP176" s="1530"/>
      <c r="CQ176" s="1530"/>
      <c r="CR176" s="1530"/>
      <c r="CS176" s="1530"/>
      <c r="CT176" s="1530"/>
      <c r="CU176" s="1530"/>
      <c r="CV176" s="1530"/>
      <c r="CW176" s="1530"/>
      <c r="CX176" s="1530"/>
      <c r="CY176" s="1530"/>
      <c r="CZ176" s="1530"/>
      <c r="DA176" s="1530"/>
      <c r="DB176" s="1530"/>
      <c r="DC176" s="1530"/>
      <c r="DD176" s="1530"/>
      <c r="DE176" s="1530"/>
      <c r="DF176" s="1530"/>
      <c r="DG176" s="1530"/>
      <c r="DH176" s="1530"/>
      <c r="DI176" s="1530"/>
      <c r="DJ176" s="1530"/>
      <c r="DK176" s="1530"/>
      <c r="DL176" s="1530"/>
      <c r="DM176" s="1530"/>
      <c r="DN176" s="1530"/>
      <c r="DO176" s="1530"/>
      <c r="DP176" s="1530"/>
      <c r="DQ176" s="1530"/>
      <c r="DR176" s="1530"/>
      <c r="DS176" s="1530"/>
      <c r="DT176" s="1530"/>
      <c r="DU176" s="1530"/>
      <c r="DV176" s="1530"/>
      <c r="DW176" s="1530"/>
      <c r="DX176" s="1530"/>
      <c r="DY176" s="1530"/>
      <c r="DZ176" s="1530"/>
      <c r="EA176" s="1530"/>
      <c r="EB176" s="1530"/>
      <c r="EC176" s="1530"/>
      <c r="ED176" s="1530"/>
      <c r="EE176" s="1530"/>
      <c r="EF176" s="1530"/>
      <c r="EG176" s="1530"/>
      <c r="EH176" s="1530"/>
      <c r="EI176" s="1530"/>
      <c r="EJ176" s="1530"/>
      <c r="EK176" s="1530"/>
      <c r="EL176" s="1530"/>
      <c r="EM176" s="1530"/>
      <c r="EN176" s="1530"/>
      <c r="EO176" s="1530"/>
      <c r="EP176" s="1530"/>
      <c r="EQ176" s="1530"/>
      <c r="ER176" s="1530"/>
      <c r="ES176" s="1530"/>
      <c r="ET176" s="1530"/>
      <c r="EU176" s="1530"/>
      <c r="EV176" s="1530"/>
      <c r="EW176" s="1530"/>
      <c r="EX176" s="1530"/>
      <c r="EY176" s="1530"/>
      <c r="EZ176" s="1530"/>
      <c r="FA176" s="1530"/>
      <c r="FB176" s="1530"/>
      <c r="FC176" s="1530"/>
      <c r="FD176" s="1530"/>
      <c r="FE176" s="1530"/>
      <c r="FF176" s="1530"/>
      <c r="FG176" s="1530"/>
      <c r="FH176" s="1530"/>
      <c r="FI176" s="1530"/>
      <c r="FJ176" s="1530"/>
      <c r="FK176" s="1530"/>
      <c r="FL176" s="1530"/>
      <c r="FM176" s="1530"/>
      <c r="FN176" s="1530"/>
      <c r="FO176" s="1530"/>
      <c r="FP176" s="1530"/>
      <c r="FQ176" s="1530"/>
      <c r="FR176" s="1530"/>
      <c r="FS176" s="1530"/>
      <c r="FT176" s="1530"/>
      <c r="FU176" s="1530"/>
      <c r="FV176" s="1530"/>
      <c r="FW176" s="1530"/>
      <c r="FX176" s="1530"/>
      <c r="FY176" s="1530"/>
      <c r="FZ176" s="1530"/>
      <c r="GA176" s="1530"/>
      <c r="GB176" s="1530"/>
      <c r="GC176" s="1530"/>
      <c r="GD176" s="1530"/>
      <c r="GE176" s="1530"/>
      <c r="GF176" s="1530"/>
      <c r="GG176" s="1530"/>
      <c r="GH176" s="1530"/>
      <c r="GI176" s="1530"/>
      <c r="GJ176" s="1530"/>
      <c r="GK176" s="1530"/>
      <c r="GL176" s="1530"/>
      <c r="GM176" s="1530"/>
      <c r="GN176" s="1530"/>
      <c r="GO176" s="1530"/>
      <c r="GP176" s="1530"/>
      <c r="GQ176" s="1530"/>
      <c r="GR176" s="1530"/>
      <c r="GS176" s="1530"/>
      <c r="GT176" s="1530"/>
      <c r="GU176" s="1530"/>
      <c r="GV176" s="1530"/>
      <c r="GW176" s="1530"/>
      <c r="GX176" s="1530"/>
      <c r="GY176" s="1530"/>
      <c r="GZ176" s="1530"/>
      <c r="HA176" s="1530"/>
      <c r="HB176" s="1530"/>
      <c r="HC176" s="1530"/>
      <c r="HD176" s="1530"/>
      <c r="HE176" s="1530"/>
      <c r="HF176" s="1530"/>
      <c r="HG176" s="1530"/>
      <c r="HH176" s="1530"/>
      <c r="HI176" s="1530"/>
      <c r="HJ176" s="1530"/>
      <c r="HK176" s="1530"/>
      <c r="HL176" s="1530"/>
      <c r="HM176" s="1530"/>
      <c r="HN176" s="1530"/>
      <c r="HO176" s="1530"/>
      <c r="HP176" s="1530"/>
      <c r="HQ176" s="1530"/>
      <c r="HR176" s="1530"/>
      <c r="HS176" s="1530"/>
    </row>
    <row r="177" spans="1:227" s="1646" customFormat="1" ht="72" x14ac:dyDescent="0.3">
      <c r="A177" s="1564" t="s">
        <v>865</v>
      </c>
      <c r="B177" s="1564" t="s">
        <v>866</v>
      </c>
      <c r="C177" s="2164" t="s">
        <v>885</v>
      </c>
      <c r="D177" s="2003" t="s">
        <v>887</v>
      </c>
      <c r="E177" s="2171"/>
      <c r="F177" s="1604">
        <v>0.78</v>
      </c>
      <c r="G177" s="1605"/>
      <c r="H177" s="2009" t="s">
        <v>202</v>
      </c>
      <c r="I177" s="1607"/>
      <c r="J177" s="1607"/>
      <c r="K177" s="1608">
        <f t="shared" si="62"/>
        <v>0.78</v>
      </c>
      <c r="L177" s="1609">
        <f t="shared" si="63"/>
        <v>100</v>
      </c>
      <c r="M177" s="1610">
        <f t="shared" si="64"/>
        <v>0</v>
      </c>
      <c r="N177" s="1611">
        <f t="shared" si="53"/>
        <v>5</v>
      </c>
      <c r="O177" s="1615"/>
      <c r="P177" s="1613">
        <f>AA177*Z177/1000000000*365</f>
        <v>0.48199999999999993</v>
      </c>
      <c r="Q177" s="1652" t="s">
        <v>42</v>
      </c>
      <c r="R177" s="1615"/>
      <c r="S177" s="1616"/>
      <c r="T177" s="2182"/>
      <c r="U177" s="2108"/>
      <c r="V177" s="2109"/>
      <c r="W177" s="2110"/>
      <c r="X177" s="2109"/>
      <c r="Y177" s="1615"/>
      <c r="Z177" s="1619">
        <v>8830</v>
      </c>
      <c r="AA177" s="1620">
        <v>149.55242867559221</v>
      </c>
      <c r="AB177" s="1621"/>
      <c r="AC177" s="1622"/>
      <c r="AD177" s="1622"/>
      <c r="AE177" s="1622"/>
      <c r="AF177" s="1622"/>
      <c r="AG177" s="1622"/>
      <c r="AH177" s="2111"/>
      <c r="AI177" s="2124">
        <v>10015</v>
      </c>
      <c r="AJ177" s="2124">
        <v>11149</v>
      </c>
      <c r="AK177" s="2124">
        <v>12215</v>
      </c>
      <c r="AL177" s="2113">
        <v>13383</v>
      </c>
      <c r="AM177" s="2114"/>
      <c r="AN177" s="2124"/>
      <c r="AO177" s="2125"/>
      <c r="AP177" s="2126"/>
      <c r="AQ177" s="2117">
        <v>0.48199999999999998</v>
      </c>
      <c r="AR177" s="2125">
        <v>0.54700000000000004</v>
      </c>
      <c r="AS177" s="2125">
        <v>0.60899999999999999</v>
      </c>
      <c r="AT177" s="2125">
        <v>0.66700000000000004</v>
      </c>
      <c r="AU177" s="2125">
        <v>0.73</v>
      </c>
      <c r="AV177" s="2126"/>
      <c r="AW177" s="2127">
        <f t="shared" si="67"/>
        <v>0.11299999999999999</v>
      </c>
      <c r="AX177" s="2119"/>
      <c r="AY177" s="2120"/>
      <c r="BA177" s="2039"/>
      <c r="BB177" s="1920"/>
      <c r="BC177" s="1530" t="s">
        <v>1430</v>
      </c>
      <c r="BD177" s="1530"/>
      <c r="BE177" s="1530"/>
      <c r="BF177" s="1530"/>
      <c r="BG177" s="1530"/>
      <c r="BH177" s="1530"/>
      <c r="BI177" s="1530"/>
      <c r="BJ177" s="1530"/>
      <c r="BK177" s="1530"/>
      <c r="BL177" s="1530"/>
      <c r="BM177" s="1530"/>
      <c r="BN177" s="1530"/>
      <c r="BO177" s="1530"/>
      <c r="BP177" s="1530"/>
      <c r="BQ177" s="1530"/>
      <c r="BR177" s="1530"/>
      <c r="BS177" s="1530"/>
      <c r="BT177" s="1530"/>
      <c r="BU177" s="1530"/>
      <c r="BV177" s="1530"/>
      <c r="BW177" s="1530"/>
      <c r="BX177" s="1530"/>
      <c r="BY177" s="1530"/>
      <c r="BZ177" s="1530"/>
      <c r="CA177" s="1530"/>
      <c r="CB177" s="1530"/>
      <c r="CC177" s="1530"/>
      <c r="CD177" s="1530"/>
      <c r="CE177" s="1530"/>
      <c r="CF177" s="1530"/>
      <c r="CG177" s="1530"/>
      <c r="CH177" s="1530"/>
      <c r="CI177" s="1530"/>
      <c r="CJ177" s="1530"/>
      <c r="CK177" s="1530"/>
      <c r="CL177" s="1530"/>
      <c r="CM177" s="1530"/>
      <c r="CN177" s="1530"/>
      <c r="CO177" s="1530"/>
      <c r="CP177" s="1530"/>
      <c r="CQ177" s="1530"/>
      <c r="CR177" s="1530"/>
      <c r="CS177" s="1530"/>
      <c r="CT177" s="1530"/>
      <c r="CU177" s="1530"/>
      <c r="CV177" s="1530"/>
      <c r="CW177" s="1530"/>
      <c r="CX177" s="1530"/>
      <c r="CY177" s="1530"/>
      <c r="CZ177" s="1530"/>
      <c r="DA177" s="1530"/>
      <c r="DB177" s="1530"/>
      <c r="DC177" s="1530"/>
      <c r="DD177" s="1530"/>
      <c r="DE177" s="1530"/>
      <c r="DF177" s="1530"/>
      <c r="DG177" s="1530"/>
      <c r="DH177" s="1530"/>
      <c r="DI177" s="1530"/>
      <c r="DJ177" s="1530"/>
      <c r="DK177" s="1530"/>
      <c r="DL177" s="1530"/>
      <c r="DM177" s="1530"/>
      <c r="DN177" s="1530"/>
      <c r="DO177" s="1530"/>
      <c r="DP177" s="1530"/>
      <c r="DQ177" s="1530"/>
      <c r="DR177" s="1530"/>
      <c r="DS177" s="1530"/>
      <c r="DT177" s="1530"/>
      <c r="DU177" s="1530"/>
      <c r="DV177" s="1530"/>
      <c r="DW177" s="1530"/>
      <c r="DX177" s="1530"/>
      <c r="DY177" s="1530"/>
      <c r="DZ177" s="1530"/>
      <c r="EA177" s="1530"/>
      <c r="EB177" s="1530"/>
      <c r="EC177" s="1530"/>
      <c r="ED177" s="1530"/>
      <c r="EE177" s="1530"/>
      <c r="EF177" s="1530"/>
      <c r="EG177" s="1530"/>
      <c r="EH177" s="1530"/>
      <c r="EI177" s="1530"/>
      <c r="EJ177" s="1530"/>
      <c r="EK177" s="1530"/>
      <c r="EL177" s="1530"/>
      <c r="EM177" s="1530"/>
      <c r="EN177" s="1530"/>
      <c r="EO177" s="1530"/>
      <c r="EP177" s="1530"/>
      <c r="EQ177" s="1530"/>
      <c r="ER177" s="1530"/>
      <c r="ES177" s="1530"/>
      <c r="ET177" s="1530"/>
      <c r="EU177" s="1530"/>
      <c r="EV177" s="1530"/>
      <c r="EW177" s="1530"/>
      <c r="EX177" s="1530"/>
      <c r="EY177" s="1530"/>
      <c r="EZ177" s="1530"/>
      <c r="FA177" s="1530"/>
      <c r="FB177" s="1530"/>
      <c r="FC177" s="1530"/>
      <c r="FD177" s="1530"/>
      <c r="FE177" s="1530"/>
      <c r="FF177" s="1530"/>
      <c r="FG177" s="1530"/>
      <c r="FH177" s="1530"/>
      <c r="FI177" s="1530"/>
      <c r="FJ177" s="1530"/>
      <c r="FK177" s="1530"/>
      <c r="FL177" s="1530"/>
      <c r="FM177" s="1530"/>
      <c r="FN177" s="1530"/>
      <c r="FO177" s="1530"/>
      <c r="FP177" s="1530"/>
      <c r="FQ177" s="1530"/>
      <c r="FR177" s="1530"/>
      <c r="FS177" s="1530"/>
      <c r="FT177" s="1530"/>
      <c r="FU177" s="1530"/>
      <c r="FV177" s="1530"/>
      <c r="FW177" s="1530"/>
      <c r="FX177" s="1530"/>
      <c r="FY177" s="1530"/>
      <c r="FZ177" s="1530"/>
      <c r="GA177" s="1530"/>
      <c r="GB177" s="1530"/>
      <c r="GC177" s="1530"/>
      <c r="GD177" s="1530"/>
      <c r="GE177" s="1530"/>
      <c r="GF177" s="1530"/>
      <c r="GG177" s="1530"/>
      <c r="GH177" s="1530"/>
      <c r="GI177" s="1530"/>
      <c r="GJ177" s="1530"/>
      <c r="GK177" s="1530"/>
      <c r="GL177" s="1530"/>
      <c r="GM177" s="1530"/>
      <c r="GN177" s="1530"/>
      <c r="GO177" s="1530"/>
      <c r="GP177" s="1530"/>
      <c r="GQ177" s="1530"/>
      <c r="GR177" s="1530"/>
      <c r="GS177" s="1530"/>
      <c r="GT177" s="1530"/>
      <c r="GU177" s="1530"/>
      <c r="GV177" s="1530"/>
      <c r="GW177" s="1530"/>
      <c r="GX177" s="1530"/>
      <c r="GY177" s="1530"/>
      <c r="GZ177" s="1530"/>
      <c r="HA177" s="1530"/>
      <c r="HB177" s="1530"/>
      <c r="HC177" s="1530"/>
      <c r="HD177" s="1530"/>
      <c r="HE177" s="1530"/>
      <c r="HF177" s="1530"/>
      <c r="HG177" s="1530"/>
      <c r="HH177" s="1530"/>
      <c r="HI177" s="1530"/>
      <c r="HJ177" s="1530"/>
      <c r="HK177" s="1530"/>
      <c r="HL177" s="1530"/>
      <c r="HM177" s="1530"/>
      <c r="HN177" s="1530"/>
      <c r="HO177" s="1530"/>
      <c r="HP177" s="1530"/>
      <c r="HQ177" s="1530"/>
      <c r="HR177" s="1530"/>
      <c r="HS177" s="1530"/>
    </row>
    <row r="178" spans="1:227" s="1646" customFormat="1" ht="72" x14ac:dyDescent="0.3">
      <c r="A178" s="1564" t="s">
        <v>865</v>
      </c>
      <c r="B178" s="1564" t="s">
        <v>866</v>
      </c>
      <c r="C178" s="2164" t="s">
        <v>885</v>
      </c>
      <c r="D178" s="2003" t="s">
        <v>889</v>
      </c>
      <c r="E178" s="2171"/>
      <c r="F178" s="1604">
        <v>6.28</v>
      </c>
      <c r="G178" s="1605"/>
      <c r="H178" s="2009">
        <v>0.5</v>
      </c>
      <c r="I178" s="1607"/>
      <c r="J178" s="1607"/>
      <c r="K178" s="1608">
        <f t="shared" si="62"/>
        <v>6.78</v>
      </c>
      <c r="L178" s="1609">
        <f t="shared" si="63"/>
        <v>92.625368731563412</v>
      </c>
      <c r="M178" s="1610">
        <f t="shared" si="64"/>
        <v>7.3746312684365778</v>
      </c>
      <c r="N178" s="1611">
        <f t="shared" si="53"/>
        <v>5</v>
      </c>
      <c r="O178" s="1615"/>
      <c r="P178" s="1613">
        <f>AA178*Z178/1000000000*365</f>
        <v>3.5719999999999996</v>
      </c>
      <c r="Q178" s="1652" t="s">
        <v>42</v>
      </c>
      <c r="R178" s="1615"/>
      <c r="S178" s="1616"/>
      <c r="T178" s="1617"/>
      <c r="U178" s="2108"/>
      <c r="V178" s="2109"/>
      <c r="W178" s="2110"/>
      <c r="X178" s="2109"/>
      <c r="Y178" s="1615"/>
      <c r="Z178" s="1619">
        <v>23843</v>
      </c>
      <c r="AA178" s="1620">
        <v>410.44756825328244</v>
      </c>
      <c r="AB178" s="1621"/>
      <c r="AC178" s="1622"/>
      <c r="AD178" s="1622"/>
      <c r="AE178" s="1622"/>
      <c r="AF178" s="1622"/>
      <c r="AG178" s="1622"/>
      <c r="AH178" s="2111"/>
      <c r="AI178" s="2112">
        <v>31683</v>
      </c>
      <c r="AJ178" s="2112">
        <v>36079</v>
      </c>
      <c r="AK178" s="2112">
        <v>39274</v>
      </c>
      <c r="AL178" s="2113">
        <v>42752</v>
      </c>
      <c r="AM178" s="2114"/>
      <c r="AN178" s="2112"/>
      <c r="AO178" s="2115"/>
      <c r="AP178" s="2116"/>
      <c r="AQ178" s="2117">
        <v>3.5720000000000001</v>
      </c>
      <c r="AR178" s="2115">
        <v>4.7460000000000004</v>
      </c>
      <c r="AS178" s="2115">
        <v>5.4050000000000002</v>
      </c>
      <c r="AT178" s="2115">
        <v>5.883</v>
      </c>
      <c r="AU178" s="2115">
        <v>6.4039999999999999</v>
      </c>
      <c r="AV178" s="2116"/>
      <c r="AW178" s="2118">
        <f t="shared" si="67"/>
        <v>0.89700000000000024</v>
      </c>
      <c r="AX178" s="2119"/>
      <c r="AY178" s="2120"/>
      <c r="BA178" s="2039"/>
      <c r="BB178" s="1920"/>
      <c r="BC178" s="1530" t="s">
        <v>1430</v>
      </c>
      <c r="BD178" s="1530"/>
      <c r="BE178" s="1530"/>
      <c r="BF178" s="1530"/>
      <c r="BG178" s="1530"/>
      <c r="BH178" s="1530"/>
      <c r="BI178" s="1530"/>
      <c r="BJ178" s="1530"/>
      <c r="BK178" s="1530"/>
      <c r="BL178" s="1530"/>
      <c r="BM178" s="1530"/>
      <c r="BN178" s="1530"/>
      <c r="BO178" s="1530"/>
      <c r="BP178" s="1530"/>
      <c r="BQ178" s="1530"/>
      <c r="BR178" s="1530"/>
      <c r="BS178" s="1530"/>
      <c r="BT178" s="1530"/>
      <c r="BU178" s="1530"/>
      <c r="BV178" s="1530"/>
      <c r="BW178" s="1530"/>
      <c r="BX178" s="1530"/>
      <c r="BY178" s="1530"/>
      <c r="BZ178" s="1530"/>
      <c r="CA178" s="1530"/>
      <c r="CB178" s="1530"/>
      <c r="CC178" s="1530"/>
      <c r="CD178" s="1530"/>
      <c r="CE178" s="1530"/>
      <c r="CF178" s="1530"/>
      <c r="CG178" s="1530"/>
      <c r="CH178" s="1530"/>
      <c r="CI178" s="1530"/>
      <c r="CJ178" s="1530"/>
      <c r="CK178" s="1530"/>
      <c r="CL178" s="1530"/>
      <c r="CM178" s="1530"/>
      <c r="CN178" s="1530"/>
      <c r="CO178" s="1530"/>
      <c r="CP178" s="1530"/>
      <c r="CQ178" s="1530"/>
      <c r="CR178" s="1530"/>
      <c r="CS178" s="1530"/>
      <c r="CT178" s="1530"/>
      <c r="CU178" s="1530"/>
      <c r="CV178" s="1530"/>
      <c r="CW178" s="1530"/>
      <c r="CX178" s="1530"/>
      <c r="CY178" s="1530"/>
      <c r="CZ178" s="1530"/>
      <c r="DA178" s="1530"/>
      <c r="DB178" s="1530"/>
      <c r="DC178" s="1530"/>
      <c r="DD178" s="1530"/>
      <c r="DE178" s="1530"/>
      <c r="DF178" s="1530"/>
      <c r="DG178" s="1530"/>
      <c r="DH178" s="1530"/>
      <c r="DI178" s="1530"/>
      <c r="DJ178" s="1530"/>
      <c r="DK178" s="1530"/>
      <c r="DL178" s="1530"/>
      <c r="DM178" s="1530"/>
      <c r="DN178" s="1530"/>
      <c r="DO178" s="1530"/>
      <c r="DP178" s="1530"/>
      <c r="DQ178" s="1530"/>
      <c r="DR178" s="1530"/>
      <c r="DS178" s="1530"/>
      <c r="DT178" s="1530"/>
      <c r="DU178" s="1530"/>
      <c r="DV178" s="1530"/>
      <c r="DW178" s="1530"/>
      <c r="DX178" s="1530"/>
      <c r="DY178" s="1530"/>
      <c r="DZ178" s="1530"/>
      <c r="EA178" s="1530"/>
      <c r="EB178" s="1530"/>
      <c r="EC178" s="1530"/>
      <c r="ED178" s="1530"/>
      <c r="EE178" s="1530"/>
      <c r="EF178" s="1530"/>
      <c r="EG178" s="1530"/>
      <c r="EH178" s="1530"/>
      <c r="EI178" s="1530"/>
      <c r="EJ178" s="1530"/>
      <c r="EK178" s="1530"/>
      <c r="EL178" s="1530"/>
      <c r="EM178" s="1530"/>
      <c r="EN178" s="1530"/>
      <c r="EO178" s="1530"/>
      <c r="EP178" s="1530"/>
      <c r="EQ178" s="1530"/>
      <c r="ER178" s="1530"/>
      <c r="ES178" s="1530"/>
      <c r="ET178" s="1530"/>
      <c r="EU178" s="1530"/>
      <c r="EV178" s="1530"/>
      <c r="EW178" s="1530"/>
      <c r="EX178" s="1530"/>
      <c r="EY178" s="1530"/>
      <c r="EZ178" s="1530"/>
      <c r="FA178" s="1530"/>
      <c r="FB178" s="1530"/>
      <c r="FC178" s="1530"/>
      <c r="FD178" s="1530"/>
      <c r="FE178" s="1530"/>
      <c r="FF178" s="1530"/>
      <c r="FG178" s="1530"/>
      <c r="FH178" s="1530"/>
      <c r="FI178" s="1530"/>
      <c r="FJ178" s="1530"/>
      <c r="FK178" s="1530"/>
      <c r="FL178" s="1530"/>
      <c r="FM178" s="1530"/>
      <c r="FN178" s="1530"/>
      <c r="FO178" s="1530"/>
      <c r="FP178" s="1530"/>
      <c r="FQ178" s="1530"/>
      <c r="FR178" s="1530"/>
      <c r="FS178" s="1530"/>
      <c r="FT178" s="1530"/>
      <c r="FU178" s="1530"/>
      <c r="FV178" s="1530"/>
      <c r="FW178" s="1530"/>
      <c r="FX178" s="1530"/>
      <c r="FY178" s="1530"/>
      <c r="FZ178" s="1530"/>
      <c r="GA178" s="1530"/>
      <c r="GB178" s="1530"/>
      <c r="GC178" s="1530"/>
      <c r="GD178" s="1530"/>
      <c r="GE178" s="1530"/>
      <c r="GF178" s="1530"/>
      <c r="GG178" s="1530"/>
      <c r="GH178" s="1530"/>
      <c r="GI178" s="1530"/>
      <c r="GJ178" s="1530"/>
      <c r="GK178" s="1530"/>
      <c r="GL178" s="1530"/>
      <c r="GM178" s="1530"/>
      <c r="GN178" s="1530"/>
      <c r="GO178" s="1530"/>
      <c r="GP178" s="1530"/>
      <c r="GQ178" s="1530"/>
      <c r="GR178" s="1530"/>
      <c r="GS178" s="1530"/>
      <c r="GT178" s="1530"/>
      <c r="GU178" s="1530"/>
      <c r="GV178" s="1530"/>
      <c r="GW178" s="1530"/>
      <c r="GX178" s="1530"/>
      <c r="GY178" s="1530"/>
      <c r="GZ178" s="1530"/>
      <c r="HA178" s="1530"/>
      <c r="HB178" s="1530"/>
      <c r="HC178" s="1530"/>
      <c r="HD178" s="1530"/>
      <c r="HE178" s="1530"/>
      <c r="HF178" s="1530"/>
      <c r="HG178" s="1530"/>
      <c r="HH178" s="1530"/>
      <c r="HI178" s="1530"/>
      <c r="HJ178" s="1530"/>
      <c r="HK178" s="1530"/>
      <c r="HL178" s="1530"/>
      <c r="HM178" s="1530"/>
      <c r="HN178" s="1530"/>
      <c r="HO178" s="1530"/>
      <c r="HP178" s="1530"/>
      <c r="HQ178" s="1530"/>
      <c r="HR178" s="1530"/>
      <c r="HS178" s="1530"/>
    </row>
    <row r="179" spans="1:227" s="1646" customFormat="1" ht="72" x14ac:dyDescent="0.3">
      <c r="A179" s="1564" t="s">
        <v>865</v>
      </c>
      <c r="B179" s="1564" t="s">
        <v>866</v>
      </c>
      <c r="C179" s="2164" t="s">
        <v>885</v>
      </c>
      <c r="D179" s="2003" t="s">
        <v>886</v>
      </c>
      <c r="E179" s="2171"/>
      <c r="F179" s="1604" t="s">
        <v>202</v>
      </c>
      <c r="G179" s="1605"/>
      <c r="H179" s="2009">
        <v>0.5</v>
      </c>
      <c r="I179" s="1607"/>
      <c r="J179" s="1607"/>
      <c r="K179" s="1608">
        <f t="shared" si="62"/>
        <v>0.5</v>
      </c>
      <c r="L179" s="1609">
        <f t="shared" si="63"/>
        <v>0</v>
      </c>
      <c r="M179" s="1610">
        <f t="shared" si="64"/>
        <v>100</v>
      </c>
      <c r="N179" s="1611">
        <f t="shared" si="53"/>
        <v>2</v>
      </c>
      <c r="O179" s="1615"/>
      <c r="P179" s="1613">
        <f>AA179*Z179/1000000000*365</f>
        <v>0.69199999999999984</v>
      </c>
      <c r="Q179" s="1652" t="s">
        <v>42</v>
      </c>
      <c r="R179" s="1615"/>
      <c r="S179" s="1616"/>
      <c r="T179" s="1617"/>
      <c r="U179" s="2108"/>
      <c r="V179" s="2109"/>
      <c r="W179" s="2110"/>
      <c r="X179" s="2109"/>
      <c r="Y179" s="1615"/>
      <c r="Z179" s="1619">
        <v>11191</v>
      </c>
      <c r="AA179" s="1620">
        <v>169.41206424438423</v>
      </c>
      <c r="AB179" s="1621"/>
      <c r="AC179" s="1622"/>
      <c r="AD179" s="1622"/>
      <c r="AE179" s="1622"/>
      <c r="AF179" s="1622"/>
      <c r="AG179" s="1622"/>
      <c r="AH179" s="2111"/>
      <c r="AI179" s="2124">
        <v>12118</v>
      </c>
      <c r="AJ179" s="2124">
        <v>12713</v>
      </c>
      <c r="AK179" s="2124">
        <v>13022</v>
      </c>
      <c r="AL179" s="2113">
        <v>13339</v>
      </c>
      <c r="AM179" s="2114"/>
      <c r="AN179" s="2124"/>
      <c r="AO179" s="2125"/>
      <c r="AP179" s="2126"/>
      <c r="AQ179" s="2117">
        <v>0.69199999999999995</v>
      </c>
      <c r="AR179" s="2125">
        <v>0.75</v>
      </c>
      <c r="AS179" s="2125">
        <v>0.78600000000000003</v>
      </c>
      <c r="AT179" s="2125">
        <v>0.80500000000000005</v>
      </c>
      <c r="AU179" s="2125">
        <v>0.82499999999999996</v>
      </c>
      <c r="AV179" s="2126"/>
      <c r="AW179" s="2127">
        <f t="shared" si="67"/>
        <v>-0.30500000000000005</v>
      </c>
      <c r="AX179" s="2119"/>
      <c r="AY179" s="2120"/>
      <c r="BA179" s="2039"/>
      <c r="BB179" s="1920"/>
      <c r="BC179" s="1530" t="s">
        <v>1432</v>
      </c>
      <c r="BD179" s="1530"/>
      <c r="BE179" s="1530"/>
      <c r="BF179" s="1530"/>
      <c r="BG179" s="1530"/>
      <c r="BH179" s="1530"/>
      <c r="BI179" s="1530"/>
      <c r="BJ179" s="1530"/>
      <c r="BK179" s="1530"/>
      <c r="BL179" s="1530"/>
      <c r="BM179" s="1530"/>
      <c r="BN179" s="1530"/>
      <c r="BO179" s="1530"/>
      <c r="BP179" s="1530"/>
      <c r="BQ179" s="1530"/>
      <c r="BR179" s="1530"/>
      <c r="BS179" s="1530"/>
      <c r="BT179" s="1530"/>
      <c r="BU179" s="1530"/>
      <c r="BV179" s="1530"/>
      <c r="BW179" s="1530"/>
      <c r="BX179" s="1530"/>
      <c r="BY179" s="1530"/>
      <c r="BZ179" s="1530"/>
      <c r="CA179" s="1530"/>
      <c r="CB179" s="1530"/>
      <c r="CC179" s="1530"/>
      <c r="CD179" s="1530"/>
      <c r="CE179" s="1530"/>
      <c r="CF179" s="1530"/>
      <c r="CG179" s="1530"/>
      <c r="CH179" s="1530"/>
      <c r="CI179" s="1530"/>
      <c r="CJ179" s="1530"/>
      <c r="CK179" s="1530"/>
      <c r="CL179" s="1530"/>
      <c r="CM179" s="1530"/>
      <c r="CN179" s="1530"/>
      <c r="CO179" s="1530"/>
      <c r="CP179" s="1530"/>
      <c r="CQ179" s="1530"/>
      <c r="CR179" s="1530"/>
      <c r="CS179" s="1530"/>
      <c r="CT179" s="1530"/>
      <c r="CU179" s="1530"/>
      <c r="CV179" s="1530"/>
      <c r="CW179" s="1530"/>
      <c r="CX179" s="1530"/>
      <c r="CY179" s="1530"/>
      <c r="CZ179" s="1530"/>
      <c r="DA179" s="1530"/>
      <c r="DB179" s="1530"/>
      <c r="DC179" s="1530"/>
      <c r="DD179" s="1530"/>
      <c r="DE179" s="1530"/>
      <c r="DF179" s="1530"/>
      <c r="DG179" s="1530"/>
      <c r="DH179" s="1530"/>
      <c r="DI179" s="1530"/>
      <c r="DJ179" s="1530"/>
      <c r="DK179" s="1530"/>
      <c r="DL179" s="1530"/>
      <c r="DM179" s="1530"/>
      <c r="DN179" s="1530"/>
      <c r="DO179" s="1530"/>
      <c r="DP179" s="1530"/>
      <c r="DQ179" s="1530"/>
      <c r="DR179" s="1530"/>
      <c r="DS179" s="1530"/>
      <c r="DT179" s="1530"/>
      <c r="DU179" s="1530"/>
      <c r="DV179" s="1530"/>
      <c r="DW179" s="1530"/>
      <c r="DX179" s="1530"/>
      <c r="DY179" s="1530"/>
      <c r="DZ179" s="1530"/>
      <c r="EA179" s="1530"/>
      <c r="EB179" s="1530"/>
      <c r="EC179" s="1530"/>
      <c r="ED179" s="1530"/>
      <c r="EE179" s="1530"/>
      <c r="EF179" s="1530"/>
      <c r="EG179" s="1530"/>
      <c r="EH179" s="1530"/>
      <c r="EI179" s="1530"/>
      <c r="EJ179" s="1530"/>
      <c r="EK179" s="1530"/>
      <c r="EL179" s="1530"/>
      <c r="EM179" s="1530"/>
      <c r="EN179" s="1530"/>
      <c r="EO179" s="1530"/>
      <c r="EP179" s="1530"/>
      <c r="EQ179" s="1530"/>
      <c r="ER179" s="1530"/>
      <c r="ES179" s="1530"/>
      <c r="ET179" s="1530"/>
      <c r="EU179" s="1530"/>
      <c r="EV179" s="1530"/>
      <c r="EW179" s="1530"/>
      <c r="EX179" s="1530"/>
      <c r="EY179" s="1530"/>
      <c r="EZ179" s="1530"/>
      <c r="FA179" s="1530"/>
      <c r="FB179" s="1530"/>
      <c r="FC179" s="1530"/>
      <c r="FD179" s="1530"/>
      <c r="FE179" s="1530"/>
      <c r="FF179" s="1530"/>
      <c r="FG179" s="1530"/>
      <c r="FH179" s="1530"/>
      <c r="FI179" s="1530"/>
      <c r="FJ179" s="1530"/>
      <c r="FK179" s="1530"/>
      <c r="FL179" s="1530"/>
      <c r="FM179" s="1530"/>
      <c r="FN179" s="1530"/>
      <c r="FO179" s="1530"/>
      <c r="FP179" s="1530"/>
      <c r="FQ179" s="1530"/>
      <c r="FR179" s="1530"/>
      <c r="FS179" s="1530"/>
      <c r="FT179" s="1530"/>
      <c r="FU179" s="1530"/>
      <c r="FV179" s="1530"/>
      <c r="FW179" s="1530"/>
      <c r="FX179" s="1530"/>
      <c r="FY179" s="1530"/>
      <c r="FZ179" s="1530"/>
      <c r="GA179" s="1530"/>
      <c r="GB179" s="1530"/>
      <c r="GC179" s="1530"/>
      <c r="GD179" s="1530"/>
      <c r="GE179" s="1530"/>
      <c r="GF179" s="1530"/>
      <c r="GG179" s="1530"/>
      <c r="GH179" s="1530"/>
      <c r="GI179" s="1530"/>
      <c r="GJ179" s="1530"/>
      <c r="GK179" s="1530"/>
      <c r="GL179" s="1530"/>
      <c r="GM179" s="1530"/>
      <c r="GN179" s="1530"/>
      <c r="GO179" s="1530"/>
      <c r="GP179" s="1530"/>
      <c r="GQ179" s="1530"/>
      <c r="GR179" s="1530"/>
      <c r="GS179" s="1530"/>
      <c r="GT179" s="1530"/>
      <c r="GU179" s="1530"/>
      <c r="GV179" s="1530"/>
      <c r="GW179" s="1530"/>
      <c r="GX179" s="1530"/>
      <c r="GY179" s="1530"/>
      <c r="GZ179" s="1530"/>
      <c r="HA179" s="1530"/>
      <c r="HB179" s="1530"/>
      <c r="HC179" s="1530"/>
      <c r="HD179" s="1530"/>
      <c r="HE179" s="1530"/>
      <c r="HF179" s="1530"/>
      <c r="HG179" s="1530"/>
      <c r="HH179" s="1530"/>
      <c r="HI179" s="1530"/>
      <c r="HJ179" s="1530"/>
      <c r="HK179" s="1530"/>
      <c r="HL179" s="1530"/>
      <c r="HM179" s="1530"/>
      <c r="HN179" s="1530"/>
      <c r="HO179" s="1530"/>
      <c r="HP179" s="1530"/>
      <c r="HQ179" s="1530"/>
      <c r="HR179" s="1530"/>
      <c r="HS179" s="1530"/>
    </row>
    <row r="180" spans="1:227" s="1646" customFormat="1" ht="72" x14ac:dyDescent="0.3">
      <c r="A180" s="1564" t="s">
        <v>865</v>
      </c>
      <c r="B180" s="1564" t="s">
        <v>866</v>
      </c>
      <c r="C180" s="2164" t="s">
        <v>885</v>
      </c>
      <c r="D180" s="2002" t="s">
        <v>888</v>
      </c>
      <c r="E180" s="2194" t="s">
        <v>1455</v>
      </c>
      <c r="F180" s="2195"/>
      <c r="G180" s="2196"/>
      <c r="H180" s="2197"/>
      <c r="I180" s="1876"/>
      <c r="J180" s="1876"/>
      <c r="K180" s="2198">
        <f t="shared" si="62"/>
        <v>0</v>
      </c>
      <c r="L180" s="1609" t="s">
        <v>1435</v>
      </c>
      <c r="M180" s="1610" t="s">
        <v>1440</v>
      </c>
      <c r="N180" s="1611">
        <f t="shared" si="53"/>
        <v>1</v>
      </c>
      <c r="O180" s="2199"/>
      <c r="P180" s="2200">
        <f>AA180*Z180/1000000000*365</f>
        <v>0</v>
      </c>
      <c r="Q180" s="2201"/>
      <c r="R180" s="2199"/>
      <c r="S180" s="2202"/>
      <c r="T180" s="2203"/>
      <c r="U180" s="2108"/>
      <c r="V180" s="2109"/>
      <c r="W180" s="2110"/>
      <c r="X180" s="2109"/>
      <c r="Y180" s="1615"/>
      <c r="Z180" s="1619"/>
      <c r="AA180" s="1620"/>
      <c r="AB180" s="1621"/>
      <c r="AC180" s="1622"/>
      <c r="AD180" s="1622"/>
      <c r="AE180" s="1622"/>
      <c r="AF180" s="1622"/>
      <c r="AG180" s="1622"/>
      <c r="AH180" s="2111"/>
      <c r="AI180" s="2112"/>
      <c r="AJ180" s="2112"/>
      <c r="AK180" s="2112"/>
      <c r="AL180" s="2113"/>
      <c r="AM180" s="2114"/>
      <c r="AN180" s="2112"/>
      <c r="AO180" s="2115"/>
      <c r="AP180" s="2116"/>
      <c r="AQ180" s="2117"/>
      <c r="AR180" s="2115"/>
      <c r="AS180" s="2115"/>
      <c r="AT180" s="2115"/>
      <c r="AU180" s="2115"/>
      <c r="AV180" s="2116"/>
      <c r="AW180" s="2118">
        <f t="shared" si="67"/>
        <v>0</v>
      </c>
      <c r="AX180" s="2119"/>
      <c r="AY180" s="2120"/>
      <c r="BB180" s="1920"/>
      <c r="BC180" s="1602" t="s">
        <v>1430</v>
      </c>
      <c r="BD180" s="1530"/>
      <c r="BE180" s="1530"/>
      <c r="BF180" s="1530"/>
      <c r="BG180" s="1530"/>
      <c r="BH180" s="1530"/>
      <c r="BI180" s="1530"/>
      <c r="BJ180" s="1530"/>
      <c r="BK180" s="1530"/>
      <c r="BL180" s="1530"/>
      <c r="BM180" s="1530"/>
      <c r="BN180" s="1530"/>
      <c r="BO180" s="1530"/>
      <c r="BP180" s="1530"/>
      <c r="BQ180" s="1530"/>
      <c r="BR180" s="1530"/>
      <c r="BS180" s="1530"/>
      <c r="BT180" s="1530"/>
      <c r="BU180" s="1530"/>
      <c r="BV180" s="1530"/>
      <c r="BW180" s="1530"/>
      <c r="BX180" s="1530"/>
      <c r="BY180" s="1530"/>
      <c r="BZ180" s="1530"/>
      <c r="CA180" s="1530"/>
      <c r="CB180" s="1530"/>
      <c r="CC180" s="1530"/>
      <c r="CD180" s="1530"/>
      <c r="CE180" s="1530"/>
      <c r="CF180" s="1530"/>
      <c r="CG180" s="1530"/>
      <c r="CH180" s="1530"/>
      <c r="CI180" s="1530"/>
      <c r="CJ180" s="1530"/>
      <c r="CK180" s="1530"/>
      <c r="CL180" s="1530"/>
      <c r="CM180" s="1530"/>
      <c r="CN180" s="1530"/>
      <c r="CO180" s="1530"/>
      <c r="CP180" s="1530"/>
      <c r="CQ180" s="1530"/>
      <c r="CR180" s="1530"/>
      <c r="CS180" s="1530"/>
      <c r="CT180" s="1530"/>
      <c r="CU180" s="1530"/>
      <c r="CV180" s="1530"/>
      <c r="CW180" s="1530"/>
      <c r="CX180" s="1530"/>
      <c r="CY180" s="1530"/>
      <c r="CZ180" s="1530"/>
      <c r="DA180" s="1530"/>
      <c r="DB180" s="1530"/>
      <c r="DC180" s="1530"/>
      <c r="DD180" s="1530"/>
      <c r="DE180" s="1530"/>
      <c r="DF180" s="1530"/>
      <c r="DG180" s="1530"/>
      <c r="DH180" s="1530"/>
      <c r="DI180" s="1530"/>
      <c r="DJ180" s="1530"/>
      <c r="DK180" s="1530"/>
      <c r="DL180" s="1530"/>
      <c r="DM180" s="1530"/>
      <c r="DN180" s="1530"/>
      <c r="DO180" s="1530"/>
      <c r="DP180" s="1530"/>
      <c r="DQ180" s="1530"/>
      <c r="DR180" s="1530"/>
      <c r="DS180" s="1530"/>
      <c r="DT180" s="1530"/>
      <c r="DU180" s="1530"/>
      <c r="DV180" s="1530"/>
      <c r="DW180" s="1530"/>
      <c r="DX180" s="1530"/>
      <c r="DY180" s="1530"/>
      <c r="DZ180" s="1530"/>
      <c r="EA180" s="1530"/>
      <c r="EB180" s="1530"/>
      <c r="EC180" s="1530"/>
      <c r="ED180" s="1530"/>
      <c r="EE180" s="1530"/>
      <c r="EF180" s="1530"/>
      <c r="EG180" s="1530"/>
      <c r="EH180" s="1530"/>
      <c r="EI180" s="1530"/>
      <c r="EJ180" s="1530"/>
      <c r="EK180" s="1530"/>
      <c r="EL180" s="1530"/>
      <c r="EM180" s="1530"/>
      <c r="EN180" s="1530"/>
      <c r="EO180" s="1530"/>
      <c r="EP180" s="1530"/>
      <c r="EQ180" s="1530"/>
      <c r="ER180" s="1530"/>
      <c r="ES180" s="1530"/>
      <c r="ET180" s="1530"/>
      <c r="EU180" s="1530"/>
      <c r="EV180" s="1530"/>
      <c r="EW180" s="1530"/>
      <c r="EX180" s="1530"/>
      <c r="EY180" s="1530"/>
      <c r="EZ180" s="1530"/>
      <c r="FA180" s="1530"/>
      <c r="FB180" s="1530"/>
      <c r="FC180" s="1530"/>
      <c r="FD180" s="1530"/>
      <c r="FE180" s="1530"/>
      <c r="FF180" s="1530"/>
      <c r="FG180" s="1530"/>
      <c r="FH180" s="1530"/>
      <c r="FI180" s="1530"/>
      <c r="FJ180" s="1530"/>
      <c r="FK180" s="1530"/>
      <c r="FL180" s="1530"/>
      <c r="FM180" s="1530"/>
      <c r="FN180" s="1530"/>
      <c r="FO180" s="1530"/>
      <c r="FP180" s="1530"/>
      <c r="FQ180" s="1530"/>
      <c r="FR180" s="1530"/>
      <c r="FS180" s="1530"/>
      <c r="FT180" s="1530"/>
      <c r="FU180" s="1530"/>
      <c r="FV180" s="1530"/>
      <c r="FW180" s="1530"/>
      <c r="FX180" s="1530"/>
      <c r="FY180" s="1530"/>
      <c r="FZ180" s="1530"/>
      <c r="GA180" s="1530"/>
      <c r="GB180" s="1530"/>
      <c r="GC180" s="1530"/>
      <c r="GD180" s="1530"/>
      <c r="GE180" s="1530"/>
      <c r="GF180" s="1530"/>
      <c r="GG180" s="1530"/>
      <c r="GH180" s="1530"/>
      <c r="GI180" s="1530"/>
      <c r="GJ180" s="1530"/>
      <c r="GK180" s="1530"/>
      <c r="GL180" s="1530"/>
      <c r="GM180" s="1530"/>
      <c r="GN180" s="1530"/>
      <c r="GO180" s="1530"/>
      <c r="GP180" s="1530"/>
      <c r="GQ180" s="1530"/>
      <c r="GR180" s="1530"/>
      <c r="GS180" s="1530"/>
      <c r="GT180" s="1530"/>
      <c r="GU180" s="1530"/>
      <c r="GV180" s="1530"/>
      <c r="GW180" s="1530"/>
      <c r="GX180" s="1530"/>
      <c r="GY180" s="1530"/>
      <c r="GZ180" s="1530"/>
      <c r="HA180" s="1530"/>
      <c r="HB180" s="1530"/>
      <c r="HC180" s="1530"/>
      <c r="HD180" s="1530"/>
      <c r="HE180" s="1530"/>
      <c r="HF180" s="1530"/>
      <c r="HG180" s="1530"/>
      <c r="HH180" s="1530"/>
      <c r="HI180" s="1530"/>
      <c r="HJ180" s="1530"/>
      <c r="HK180" s="1530"/>
      <c r="HL180" s="1530"/>
      <c r="HM180" s="1530"/>
      <c r="HN180" s="1530"/>
      <c r="HO180" s="1530"/>
      <c r="HP180" s="1530"/>
      <c r="HQ180" s="1530"/>
      <c r="HR180" s="1530"/>
      <c r="HS180" s="1530"/>
    </row>
    <row r="181" spans="1:227" s="1646" customFormat="1" ht="41.15" x14ac:dyDescent="0.25">
      <c r="A181" s="1564" t="s">
        <v>198</v>
      </c>
      <c r="B181" s="1564" t="s">
        <v>217</v>
      </c>
      <c r="C181" s="2204" t="s">
        <v>224</v>
      </c>
      <c r="D181" s="1778" t="s">
        <v>226</v>
      </c>
      <c r="E181" s="1779"/>
      <c r="F181" s="2100">
        <f>0.41*365/1000</f>
        <v>0.14964999999999998</v>
      </c>
      <c r="G181" s="2099">
        <v>1.37</v>
      </c>
      <c r="H181" s="2099">
        <v>0.2</v>
      </c>
      <c r="I181" s="2099"/>
      <c r="J181" s="2099"/>
      <c r="K181" s="2101">
        <f>SUM(F181:H181)</f>
        <v>1.7196500000000001</v>
      </c>
      <c r="L181" s="1754">
        <f t="shared" ref="L181:L186" si="68">IF(K181&gt;0,IF(ISNUMBER(F181),F181,0)/K181*100,"")</f>
        <v>8.7023522228360406</v>
      </c>
      <c r="M181" s="1755">
        <f t="shared" ref="M181:M186" si="69">IF(K181&gt;0,(IF(ISNUMBER(G181),G181,0)+IF(ISNUMBER(H181),H181,0))/K181*100,"")</f>
        <v>91.297647777163959</v>
      </c>
      <c r="N181" s="1611">
        <f t="shared" si="53"/>
        <v>5</v>
      </c>
      <c r="O181" s="1857"/>
      <c r="P181" s="2099">
        <v>0.74</v>
      </c>
      <c r="Q181" s="2205" t="s">
        <v>42</v>
      </c>
      <c r="R181" s="2206"/>
      <c r="S181" s="2207" t="s">
        <v>202</v>
      </c>
      <c r="T181" s="2207" t="s">
        <v>202</v>
      </c>
      <c r="U181" s="2165">
        <v>42</v>
      </c>
      <c r="V181" s="2095">
        <v>85.25</v>
      </c>
      <c r="W181" s="2165">
        <v>42</v>
      </c>
      <c r="X181" s="2095">
        <v>85.25</v>
      </c>
      <c r="Y181" s="1756">
        <v>32</v>
      </c>
      <c r="Z181" s="1760">
        <v>15991</v>
      </c>
      <c r="AA181" s="1761">
        <v>126.78364456719235</v>
      </c>
      <c r="AB181" s="1762">
        <f>O181/AA181*1000000/365*1000</f>
        <v>0</v>
      </c>
      <c r="AC181" s="1763"/>
      <c r="AD181" s="1763"/>
      <c r="AE181" s="1764"/>
      <c r="AF181" s="1763"/>
      <c r="AG181" s="1763"/>
      <c r="AH181" s="1765"/>
      <c r="AI181" s="2096"/>
      <c r="AJ181" s="2096"/>
      <c r="AK181" s="2096"/>
      <c r="AL181" s="2097"/>
      <c r="AM181" s="2098">
        <f>K181</f>
        <v>1.7196500000000001</v>
      </c>
      <c r="AN181" s="2099">
        <v>0.74099999999999999</v>
      </c>
      <c r="AO181" s="2099">
        <v>0.81799999999999995</v>
      </c>
      <c r="AP181" s="2099">
        <v>0.90400000000000003</v>
      </c>
      <c r="AQ181" s="2100">
        <v>0.95</v>
      </c>
      <c r="AR181" s="2101">
        <f>AN181</f>
        <v>0.74099999999999999</v>
      </c>
      <c r="AS181" s="2099">
        <v>0.86</v>
      </c>
      <c r="AT181" s="2101">
        <f>AVERAGE(AS181,AV181)</f>
        <v>0.92900000000000005</v>
      </c>
      <c r="AU181" s="2101"/>
      <c r="AV181" s="2099">
        <v>0.998</v>
      </c>
      <c r="AW181" s="2099"/>
      <c r="AX181" s="2102">
        <v>1.075</v>
      </c>
      <c r="AY181" s="2208">
        <v>2.5000000000000001E-2</v>
      </c>
      <c r="AZ181" s="1979"/>
      <c r="BA181" s="1980"/>
      <c r="BB181" s="1920"/>
      <c r="BC181" s="1530" t="s">
        <v>1432</v>
      </c>
      <c r="BD181" s="1602"/>
      <c r="BE181" s="1602"/>
      <c r="BF181" s="1602"/>
      <c r="BG181" s="1602"/>
      <c r="BH181" s="1602"/>
      <c r="BI181" s="1602"/>
      <c r="BJ181" s="1602"/>
      <c r="BK181" s="1602"/>
      <c r="BL181" s="1602"/>
    </row>
    <row r="182" spans="1:227" s="1646" customFormat="1" ht="41.15" x14ac:dyDescent="0.25">
      <c r="A182" s="1564" t="s">
        <v>198</v>
      </c>
      <c r="B182" s="1564" t="s">
        <v>217</v>
      </c>
      <c r="C182" s="2209" t="s">
        <v>224</v>
      </c>
      <c r="D182" s="1778" t="s">
        <v>225</v>
      </c>
      <c r="E182" s="2210"/>
      <c r="F182" s="1810"/>
      <c r="G182" s="1811">
        <v>0.78</v>
      </c>
      <c r="H182" s="1811">
        <v>0.33</v>
      </c>
      <c r="I182" s="1811"/>
      <c r="J182" s="1811"/>
      <c r="K182" s="1812">
        <f>SUM(F182:H182)</f>
        <v>1.1100000000000001</v>
      </c>
      <c r="L182" s="1754">
        <f t="shared" si="68"/>
        <v>0</v>
      </c>
      <c r="M182" s="1755">
        <f t="shared" si="69"/>
        <v>100</v>
      </c>
      <c r="N182" s="1611">
        <f t="shared" si="53"/>
        <v>5</v>
      </c>
      <c r="O182" s="1815"/>
      <c r="P182" s="1811">
        <v>0.45300000000000001</v>
      </c>
      <c r="Q182" s="1816" t="s">
        <v>42</v>
      </c>
      <c r="R182" s="2211"/>
      <c r="S182" s="1817" t="s">
        <v>202</v>
      </c>
      <c r="T182" s="1817" t="s">
        <v>202</v>
      </c>
      <c r="U182" s="2188">
        <v>42</v>
      </c>
      <c r="V182" s="2095"/>
      <c r="W182" s="2188">
        <v>42</v>
      </c>
      <c r="X182" s="2095"/>
      <c r="Y182" s="1756">
        <v>28.68</v>
      </c>
      <c r="Z182" s="1760">
        <v>7213</v>
      </c>
      <c r="AA182" s="1761">
        <v>172.06375854858715</v>
      </c>
      <c r="AB182" s="1762">
        <f>O182/AA182*1000000/365*1000</f>
        <v>0</v>
      </c>
      <c r="AC182" s="1763"/>
      <c r="AD182" s="1763"/>
      <c r="AE182" s="1764"/>
      <c r="AF182" s="1763"/>
      <c r="AG182" s="1763"/>
      <c r="AH182" s="1765"/>
      <c r="AI182" s="2096"/>
      <c r="AJ182" s="2096"/>
      <c r="AK182" s="2096"/>
      <c r="AL182" s="2097"/>
      <c r="AM182" s="2098">
        <f>K182</f>
        <v>1.1100000000000001</v>
      </c>
      <c r="AN182" s="2099">
        <v>0.45300000000000001</v>
      </c>
      <c r="AO182" s="2099">
        <v>0.5</v>
      </c>
      <c r="AP182" s="2099">
        <v>0.55300000000000005</v>
      </c>
      <c r="AQ182" s="2100">
        <v>0.58099999999999996</v>
      </c>
      <c r="AR182" s="2101">
        <f>AN182</f>
        <v>0.45300000000000001</v>
      </c>
      <c r="AS182" s="2099">
        <v>0.52600000000000002</v>
      </c>
      <c r="AT182" s="2101">
        <f>AVERAGE(AS182,AV182)</f>
        <v>0.56800000000000006</v>
      </c>
      <c r="AU182" s="2101"/>
      <c r="AV182" s="2099">
        <v>0.61</v>
      </c>
      <c r="AW182" s="2099"/>
      <c r="AX182" s="2102">
        <v>0.65700000000000003</v>
      </c>
      <c r="AY182" s="2212">
        <v>0.45700000000000002</v>
      </c>
      <c r="AZ182" s="1979"/>
      <c r="BA182" s="1980"/>
      <c r="BB182" s="1920"/>
      <c r="BC182" s="1530" t="s">
        <v>1432</v>
      </c>
      <c r="BD182" s="1602"/>
      <c r="BE182" s="1602"/>
      <c r="BF182" s="1602"/>
      <c r="BG182" s="1602"/>
      <c r="BH182" s="1602"/>
      <c r="BI182" s="1602"/>
      <c r="BJ182" s="1602"/>
      <c r="BK182" s="1602"/>
      <c r="BL182" s="1602"/>
    </row>
    <row r="183" spans="1:227" s="1646" customFormat="1" ht="41.15" x14ac:dyDescent="0.25">
      <c r="A183" s="1564" t="s">
        <v>198</v>
      </c>
      <c r="B183" s="1564" t="s">
        <v>217</v>
      </c>
      <c r="C183" s="2209" t="s">
        <v>224</v>
      </c>
      <c r="D183" s="1749" t="s">
        <v>227</v>
      </c>
      <c r="E183" s="2093"/>
      <c r="F183" s="1751"/>
      <c r="G183" s="1752">
        <v>0.65700000000000003</v>
      </c>
      <c r="H183" s="1752"/>
      <c r="I183" s="1752"/>
      <c r="J183" s="1752"/>
      <c r="K183" s="1753">
        <f>SUM(F183:H183)</f>
        <v>0.65700000000000003</v>
      </c>
      <c r="L183" s="1754">
        <f t="shared" si="68"/>
        <v>0</v>
      </c>
      <c r="M183" s="1755">
        <f t="shared" si="69"/>
        <v>100</v>
      </c>
      <c r="N183" s="1611">
        <f t="shared" si="53"/>
        <v>5</v>
      </c>
      <c r="O183" s="1756"/>
      <c r="P183" s="1752">
        <v>0.4</v>
      </c>
      <c r="Q183" s="1757" t="s">
        <v>42</v>
      </c>
      <c r="R183" s="1834"/>
      <c r="S183" s="1758" t="s">
        <v>202</v>
      </c>
      <c r="T183" s="2186" t="s">
        <v>202</v>
      </c>
      <c r="U183" s="2188">
        <v>42</v>
      </c>
      <c r="V183" s="2095">
        <v>78.19</v>
      </c>
      <c r="W183" s="2188">
        <v>42</v>
      </c>
      <c r="X183" s="2095">
        <v>78.19</v>
      </c>
      <c r="Y183" s="1756">
        <f>AVERAGE(30.93,41.43)</f>
        <v>36.18</v>
      </c>
      <c r="Z183" s="1760">
        <v>5647</v>
      </c>
      <c r="AA183" s="1761">
        <v>194.06594846093574</v>
      </c>
      <c r="AB183" s="1762">
        <f>O183/AA183*1000000/365*1000</f>
        <v>0</v>
      </c>
      <c r="AC183" s="1763"/>
      <c r="AD183" s="1763"/>
      <c r="AE183" s="1764"/>
      <c r="AF183" s="1763"/>
      <c r="AG183" s="1763"/>
      <c r="AH183" s="1765"/>
      <c r="AI183" s="2096"/>
      <c r="AJ183" s="2096"/>
      <c r="AK183" s="2096"/>
      <c r="AL183" s="2097"/>
      <c r="AM183" s="2098">
        <f>K183</f>
        <v>0.65700000000000003</v>
      </c>
      <c r="AN183" s="2099">
        <v>0.40300000000000002</v>
      </c>
      <c r="AO183" s="2099">
        <v>0.44500000000000001</v>
      </c>
      <c r="AP183" s="2099">
        <v>0.49199999999999999</v>
      </c>
      <c r="AQ183" s="2100">
        <v>0.51700000000000002</v>
      </c>
      <c r="AR183" s="2101">
        <f>AN183</f>
        <v>0.40300000000000002</v>
      </c>
      <c r="AS183" s="2099">
        <v>0.46800000000000003</v>
      </c>
      <c r="AT183" s="2101">
        <f>AVERAGE(AS183,AV183)</f>
        <v>0.50550000000000006</v>
      </c>
      <c r="AU183" s="2101"/>
      <c r="AV183" s="2099">
        <v>0.54300000000000004</v>
      </c>
      <c r="AW183" s="2099"/>
      <c r="AX183" s="2102">
        <v>0.58499999999999996</v>
      </c>
      <c r="AY183" s="2208">
        <v>7.1999999999999995E-2</v>
      </c>
      <c r="AZ183" s="1979"/>
      <c r="BA183" s="1980"/>
      <c r="BB183" s="1920"/>
      <c r="BC183" s="1530" t="s">
        <v>1432</v>
      </c>
      <c r="BD183" s="1602"/>
      <c r="BE183" s="1602"/>
      <c r="BF183" s="1602"/>
      <c r="BG183" s="1602"/>
      <c r="BH183" s="1602"/>
      <c r="BI183" s="1602"/>
      <c r="BJ183" s="1602"/>
      <c r="BK183" s="1602"/>
      <c r="BL183" s="1602"/>
    </row>
    <row r="184" spans="1:227" s="1646" customFormat="1" ht="41.15" x14ac:dyDescent="0.25">
      <c r="A184" s="1564" t="s">
        <v>198</v>
      </c>
      <c r="B184" s="1564" t="s">
        <v>378</v>
      </c>
      <c r="C184" s="2213" t="s">
        <v>389</v>
      </c>
      <c r="D184" s="2214" t="s">
        <v>390</v>
      </c>
      <c r="E184" s="2170"/>
      <c r="F184" s="1751">
        <v>0.14964999999999998</v>
      </c>
      <c r="G184" s="1752">
        <v>0.37230000000000002</v>
      </c>
      <c r="H184" s="1752"/>
      <c r="I184" s="1752"/>
      <c r="J184" s="1752"/>
      <c r="K184" s="1753">
        <f t="shared" ref="K184:K191" si="70">IF(ISNUMBER(F184),F184,0)+IF(ISNUMBER(G184),G184,0)+IF(ISNUMBER(H184),H184,0)</f>
        <v>0.52195000000000003</v>
      </c>
      <c r="L184" s="1609">
        <f t="shared" si="68"/>
        <v>28.671328671328666</v>
      </c>
      <c r="M184" s="1610">
        <f t="shared" si="69"/>
        <v>71.328671328671334</v>
      </c>
      <c r="N184" s="1611">
        <f t="shared" si="53"/>
        <v>2</v>
      </c>
      <c r="O184" s="1756"/>
      <c r="P184" s="1752">
        <f t="shared" ref="P184:P191" si="71">AA184*Z184/1000000000*365</f>
        <v>1.0512009834599998</v>
      </c>
      <c r="Q184" s="1757" t="s">
        <v>42</v>
      </c>
      <c r="R184" s="1756"/>
      <c r="S184" s="1758"/>
      <c r="T184" s="1758"/>
      <c r="U184" s="2215">
        <v>58</v>
      </c>
      <c r="V184" s="2095"/>
      <c r="W184" s="2188"/>
      <c r="X184" s="2095"/>
      <c r="Y184" s="1756"/>
      <c r="Z184" s="1760">
        <v>20458</v>
      </c>
      <c r="AA184" s="1761">
        <v>140.77635616438354</v>
      </c>
      <c r="AB184" s="1762"/>
      <c r="AC184" s="1763"/>
      <c r="AD184" s="1763"/>
      <c r="AE184" s="1764"/>
      <c r="AF184" s="1763"/>
      <c r="AG184" s="1763"/>
      <c r="AH184" s="1765"/>
      <c r="AI184" s="2096">
        <v>21110</v>
      </c>
      <c r="AJ184" s="2096">
        <v>21548</v>
      </c>
      <c r="AK184" s="2096">
        <v>22489</v>
      </c>
      <c r="AL184" s="2097"/>
      <c r="AM184" s="2098"/>
      <c r="AN184" s="2099"/>
      <c r="AO184" s="2099"/>
      <c r="AP184" s="2099"/>
      <c r="AQ184" s="2100">
        <v>1.05120098346</v>
      </c>
      <c r="AR184" s="2101">
        <v>1.1254139979</v>
      </c>
      <c r="AS184" s="2099">
        <v>1.1903203546800001</v>
      </c>
      <c r="AT184" s="2101">
        <v>1.2856720667699997</v>
      </c>
      <c r="AU184" s="2101"/>
      <c r="AV184" s="2099"/>
      <c r="AW184" s="2216">
        <f t="shared" ref="AW184:AW191" si="72">K184-AT184</f>
        <v>-0.76372206676999965</v>
      </c>
      <c r="AX184" s="2102"/>
      <c r="AY184" s="2103"/>
      <c r="AZ184" s="1979"/>
      <c r="BA184" s="1980"/>
      <c r="BB184" s="1920"/>
      <c r="BC184" s="1530" t="s">
        <v>1432</v>
      </c>
      <c r="BD184" s="1602"/>
      <c r="BE184" s="1602"/>
      <c r="BF184" s="1602"/>
      <c r="BG184" s="1602"/>
      <c r="BH184" s="1602"/>
      <c r="BI184" s="1602"/>
      <c r="BJ184" s="1602"/>
      <c r="BK184" s="1602"/>
      <c r="BL184" s="1602"/>
    </row>
    <row r="185" spans="1:227" s="1646" customFormat="1" ht="41.15" x14ac:dyDescent="0.25">
      <c r="A185" s="1564" t="s">
        <v>198</v>
      </c>
      <c r="B185" s="1564" t="s">
        <v>378</v>
      </c>
      <c r="C185" s="2213" t="s">
        <v>389</v>
      </c>
      <c r="D185" s="2214" t="s">
        <v>391</v>
      </c>
      <c r="E185" s="2170"/>
      <c r="F185" s="1751">
        <v>0.33141999999999999</v>
      </c>
      <c r="G185" s="1752"/>
      <c r="H185" s="1752">
        <v>1.5997950000000001</v>
      </c>
      <c r="I185" s="1752"/>
      <c r="J185" s="1752"/>
      <c r="K185" s="1753">
        <f t="shared" si="70"/>
        <v>1.9312150000000001</v>
      </c>
      <c r="L185" s="1609">
        <f t="shared" si="68"/>
        <v>17.161217161217159</v>
      </c>
      <c r="M185" s="1610">
        <f t="shared" si="69"/>
        <v>82.838782838782848</v>
      </c>
      <c r="N185" s="1611">
        <f t="shared" si="53"/>
        <v>5</v>
      </c>
      <c r="O185" s="1756"/>
      <c r="P185" s="1752">
        <f t="shared" si="71"/>
        <v>0.5931877819780339</v>
      </c>
      <c r="Q185" s="1757" t="s">
        <v>42</v>
      </c>
      <c r="R185" s="1756"/>
      <c r="S185" s="1758"/>
      <c r="T185" s="1758"/>
      <c r="U185" s="2215">
        <v>58</v>
      </c>
      <c r="V185" s="2095"/>
      <c r="W185" s="2188"/>
      <c r="X185" s="2095"/>
      <c r="Y185" s="1756"/>
      <c r="Z185" s="1760">
        <v>11519</v>
      </c>
      <c r="AA185" s="1761">
        <v>141.08620587023796</v>
      </c>
      <c r="AB185" s="1762"/>
      <c r="AC185" s="1763"/>
      <c r="AD185" s="1763"/>
      <c r="AE185" s="1764"/>
      <c r="AF185" s="1763"/>
      <c r="AG185" s="1763"/>
      <c r="AH185" s="1765"/>
      <c r="AI185" s="2096">
        <v>11918</v>
      </c>
      <c r="AJ185" s="2096">
        <v>12176</v>
      </c>
      <c r="AK185" s="2096">
        <v>12709</v>
      </c>
      <c r="AL185" s="2097"/>
      <c r="AM185" s="2098"/>
      <c r="AN185" s="2099"/>
      <c r="AO185" s="2099"/>
      <c r="AP185" s="2099"/>
      <c r="AQ185" s="2100">
        <v>0.5931877819780339</v>
      </c>
      <c r="AR185" s="2101">
        <v>0.63671897292994617</v>
      </c>
      <c r="AS185" s="2099">
        <v>0.67398427861674626</v>
      </c>
      <c r="AT185" s="2101">
        <v>0.72799725753777178</v>
      </c>
      <c r="AU185" s="2101"/>
      <c r="AV185" s="2099"/>
      <c r="AW185" s="2216">
        <f t="shared" si="72"/>
        <v>1.2032177424622283</v>
      </c>
      <c r="AX185" s="2102"/>
      <c r="AY185" s="2103"/>
      <c r="AZ185" s="1979"/>
      <c r="BA185" s="1980"/>
      <c r="BB185" s="1920"/>
      <c r="BC185" s="1530" t="s">
        <v>1432</v>
      </c>
      <c r="BD185" s="1602"/>
      <c r="BE185" s="1602"/>
      <c r="BF185" s="1602"/>
      <c r="BG185" s="1602"/>
      <c r="BH185" s="1602"/>
      <c r="BI185" s="1602"/>
      <c r="BJ185" s="1602"/>
      <c r="BK185" s="1602"/>
      <c r="BL185" s="1602"/>
    </row>
    <row r="186" spans="1:227" s="1646" customFormat="1" ht="41.15" x14ac:dyDescent="0.25">
      <c r="A186" s="1564" t="s">
        <v>198</v>
      </c>
      <c r="B186" s="1564" t="s">
        <v>378</v>
      </c>
      <c r="C186" s="2213" t="s">
        <v>389</v>
      </c>
      <c r="D186" s="2214" t="s">
        <v>392</v>
      </c>
      <c r="E186" s="2170"/>
      <c r="F186" s="1751"/>
      <c r="G186" s="1752">
        <v>0.65700000000000003</v>
      </c>
      <c r="H186" s="1752"/>
      <c r="I186" s="1752"/>
      <c r="J186" s="1752"/>
      <c r="K186" s="1753">
        <f t="shared" si="70"/>
        <v>0.65700000000000003</v>
      </c>
      <c r="L186" s="1609">
        <f t="shared" si="68"/>
        <v>0</v>
      </c>
      <c r="M186" s="1610">
        <f t="shared" si="69"/>
        <v>100</v>
      </c>
      <c r="N186" s="1611">
        <f t="shared" si="53"/>
        <v>5</v>
      </c>
      <c r="O186" s="1756"/>
      <c r="P186" s="1752">
        <f t="shared" si="71"/>
        <v>0.46613970468820853</v>
      </c>
      <c r="Q186" s="1757" t="s">
        <v>42</v>
      </c>
      <c r="R186" s="1756"/>
      <c r="S186" s="1758"/>
      <c r="T186" s="1758"/>
      <c r="U186" s="2188">
        <v>58</v>
      </c>
      <c r="V186" s="2095"/>
      <c r="W186" s="2188"/>
      <c r="X186" s="2095"/>
      <c r="Y186" s="1756"/>
      <c r="Z186" s="1760">
        <v>9372</v>
      </c>
      <c r="AA186" s="1761">
        <v>136.26708080853155</v>
      </c>
      <c r="AB186" s="1762"/>
      <c r="AC186" s="1763"/>
      <c r="AD186" s="1763"/>
      <c r="AE186" s="1764"/>
      <c r="AF186" s="1763"/>
      <c r="AG186" s="1763"/>
      <c r="AH186" s="1765"/>
      <c r="AI186" s="2096">
        <v>9648</v>
      </c>
      <c r="AJ186" s="2096">
        <v>9834</v>
      </c>
      <c r="AK186" s="2096">
        <v>10261</v>
      </c>
      <c r="AL186" s="2097"/>
      <c r="AM186" s="2098"/>
      <c r="AN186" s="2099"/>
      <c r="AO186" s="2099"/>
      <c r="AP186" s="2099"/>
      <c r="AQ186" s="2100">
        <v>0.46613970468820853</v>
      </c>
      <c r="AR186" s="2101">
        <v>0.49847361136885987</v>
      </c>
      <c r="AS186" s="2099">
        <v>0.5270485538849512</v>
      </c>
      <c r="AT186" s="2101">
        <v>0.56972195956436478</v>
      </c>
      <c r="AU186" s="2101"/>
      <c r="AV186" s="2099"/>
      <c r="AW186" s="2216">
        <f t="shared" si="72"/>
        <v>8.7278040435635251E-2</v>
      </c>
      <c r="AX186" s="2102"/>
      <c r="AY186" s="2103"/>
      <c r="AZ186" s="1979"/>
      <c r="BA186" s="1980"/>
      <c r="BB186" s="1920"/>
      <c r="BC186" s="1530" t="s">
        <v>1432</v>
      </c>
      <c r="BD186" s="1602"/>
      <c r="BE186" s="1602"/>
      <c r="BF186" s="1602"/>
      <c r="BG186" s="1602"/>
      <c r="BH186" s="1602"/>
      <c r="BI186" s="1602"/>
      <c r="BJ186" s="1602"/>
      <c r="BK186" s="1602"/>
      <c r="BL186" s="1602"/>
    </row>
    <row r="187" spans="1:227" s="1646" customFormat="1" ht="72" x14ac:dyDescent="0.3">
      <c r="A187" s="1564" t="s">
        <v>865</v>
      </c>
      <c r="B187" s="1564" t="s">
        <v>866</v>
      </c>
      <c r="C187" s="2159" t="s">
        <v>879</v>
      </c>
      <c r="D187" s="1566" t="s">
        <v>881</v>
      </c>
      <c r="E187" s="2170"/>
      <c r="F187" s="2217">
        <v>1.3839999999999999</v>
      </c>
      <c r="G187" s="2218"/>
      <c r="H187" s="2009" t="s">
        <v>202</v>
      </c>
      <c r="I187" s="1607"/>
      <c r="J187" s="1607"/>
      <c r="K187" s="1608">
        <f t="shared" si="70"/>
        <v>1.3839999999999999</v>
      </c>
      <c r="L187" s="1609">
        <f>IF(IF(ISNUMBER(K187),K187,0)&gt;0,IF(ISNUMBER(F187),F187,0)/K187*100,"")</f>
        <v>100</v>
      </c>
      <c r="M187" s="1610">
        <f>IF(IF(ISNUMBER(K187),K187,0)&gt;0,(IF(ISNUMBER(G187),G187,0)+IF(ISNUMBER(H187),H187,0))/K187*100,"")</f>
        <v>0</v>
      </c>
      <c r="N187" s="1611">
        <f t="shared" si="53"/>
        <v>3</v>
      </c>
      <c r="O187" s="1615"/>
      <c r="P187" s="1613">
        <f t="shared" si="71"/>
        <v>1.1825676211223519</v>
      </c>
      <c r="Q187" s="1652" t="s">
        <v>42</v>
      </c>
      <c r="R187" s="1615"/>
      <c r="S187" s="1616"/>
      <c r="T187" s="2182"/>
      <c r="U187" s="2219"/>
      <c r="V187" s="2109"/>
      <c r="W187" s="2180"/>
      <c r="X187" s="2109"/>
      <c r="Y187" s="1615"/>
      <c r="Z187" s="1619">
        <v>26477</v>
      </c>
      <c r="AA187" s="1620">
        <v>122.36700875273519</v>
      </c>
      <c r="AB187" s="1621"/>
      <c r="AC187" s="1622"/>
      <c r="AD187" s="1622"/>
      <c r="AE187" s="1622"/>
      <c r="AF187" s="1622"/>
      <c r="AG187" s="1622"/>
      <c r="AH187" s="2111"/>
      <c r="AI187" s="2112">
        <v>27942</v>
      </c>
      <c r="AJ187" s="2112">
        <v>29163</v>
      </c>
      <c r="AK187" s="2112">
        <v>30396</v>
      </c>
      <c r="AL187" s="2113"/>
      <c r="AM187" s="2114"/>
      <c r="AN187" s="2112"/>
      <c r="AO187" s="2115"/>
      <c r="AP187" s="2116"/>
      <c r="AQ187" s="2117">
        <v>1.1825676211223519</v>
      </c>
      <c r="AR187" s="2115">
        <v>1.297396466897659</v>
      </c>
      <c r="AS187" s="2115">
        <v>1.4056442988934466</v>
      </c>
      <c r="AT187" s="2115">
        <v>1.5188087315675709</v>
      </c>
      <c r="AU187" s="2115"/>
      <c r="AV187" s="2116"/>
      <c r="AW187" s="2118">
        <f t="shared" si="72"/>
        <v>-0.13480873156757101</v>
      </c>
      <c r="AX187" s="2119"/>
      <c r="AY187" s="2120"/>
      <c r="BB187" s="1920"/>
      <c r="BC187" s="1530" t="s">
        <v>1430</v>
      </c>
      <c r="BD187" s="1530"/>
      <c r="BE187" s="1530"/>
      <c r="BF187" s="1530"/>
      <c r="BG187" s="1530"/>
      <c r="BH187" s="1530"/>
      <c r="BI187" s="1530"/>
      <c r="BJ187" s="1530"/>
      <c r="BK187" s="1530"/>
      <c r="BL187" s="1530"/>
      <c r="BM187" s="1530"/>
      <c r="BN187" s="1530"/>
      <c r="BO187" s="1530"/>
      <c r="BP187" s="1530"/>
      <c r="BQ187" s="1530"/>
      <c r="BR187" s="1530"/>
      <c r="BS187" s="1530"/>
      <c r="BT187" s="1530"/>
      <c r="BU187" s="1530"/>
      <c r="BV187" s="1530"/>
      <c r="BW187" s="1530"/>
      <c r="BX187" s="1530"/>
      <c r="BY187" s="1530"/>
      <c r="BZ187" s="1530"/>
      <c r="CA187" s="1530"/>
      <c r="CB187" s="1530"/>
      <c r="CC187" s="1530"/>
      <c r="CD187" s="1530"/>
      <c r="CE187" s="1530"/>
      <c r="CF187" s="1530"/>
      <c r="CG187" s="1530"/>
      <c r="CH187" s="1530"/>
      <c r="CI187" s="1530"/>
      <c r="CJ187" s="1530"/>
      <c r="CK187" s="1530"/>
      <c r="CL187" s="1530"/>
      <c r="CM187" s="1530"/>
      <c r="CN187" s="1530"/>
      <c r="CO187" s="1530"/>
      <c r="CP187" s="1530"/>
      <c r="CQ187" s="1530"/>
      <c r="CR187" s="1530"/>
      <c r="CS187" s="1530"/>
      <c r="CT187" s="1530"/>
      <c r="CU187" s="1530"/>
      <c r="CV187" s="1530"/>
      <c r="CW187" s="1530"/>
      <c r="CX187" s="1530"/>
      <c r="CY187" s="1530"/>
      <c r="CZ187" s="1530"/>
      <c r="DA187" s="1530"/>
      <c r="DB187" s="1530"/>
      <c r="DC187" s="1530"/>
      <c r="DD187" s="1530"/>
      <c r="DE187" s="1530"/>
      <c r="DF187" s="1530"/>
      <c r="DG187" s="1530"/>
      <c r="DH187" s="1530"/>
      <c r="DI187" s="1530"/>
      <c r="DJ187" s="1530"/>
      <c r="DK187" s="1530"/>
      <c r="DL187" s="1530"/>
      <c r="DM187" s="1530"/>
      <c r="DN187" s="1530"/>
      <c r="DO187" s="1530"/>
      <c r="DP187" s="1530"/>
      <c r="DQ187" s="1530"/>
      <c r="DR187" s="1530"/>
      <c r="DS187" s="1530"/>
      <c r="DT187" s="1530"/>
      <c r="DU187" s="1530"/>
      <c r="DV187" s="1530"/>
      <c r="DW187" s="1530"/>
      <c r="DX187" s="1530"/>
      <c r="DY187" s="1530"/>
      <c r="DZ187" s="1530"/>
      <c r="EA187" s="1530"/>
      <c r="EB187" s="1530"/>
      <c r="EC187" s="1530"/>
      <c r="ED187" s="1530"/>
      <c r="EE187" s="1530"/>
      <c r="EF187" s="1530"/>
      <c r="EG187" s="1530"/>
      <c r="EH187" s="1530"/>
      <c r="EI187" s="1530"/>
      <c r="EJ187" s="1530"/>
      <c r="EK187" s="1530"/>
      <c r="EL187" s="1530"/>
      <c r="EM187" s="1530"/>
      <c r="EN187" s="1530"/>
      <c r="EO187" s="1530"/>
      <c r="EP187" s="1530"/>
      <c r="EQ187" s="1530"/>
      <c r="ER187" s="1530"/>
      <c r="ES187" s="1530"/>
      <c r="ET187" s="1530"/>
      <c r="EU187" s="1530"/>
      <c r="EV187" s="1530"/>
      <c r="EW187" s="1530"/>
      <c r="EX187" s="1530"/>
      <c r="EY187" s="1530"/>
      <c r="EZ187" s="1530"/>
      <c r="FA187" s="1530"/>
      <c r="FB187" s="1530"/>
      <c r="FC187" s="1530"/>
      <c r="FD187" s="1530"/>
      <c r="FE187" s="1530"/>
      <c r="FF187" s="1530"/>
      <c r="FG187" s="1530"/>
      <c r="FH187" s="1530"/>
      <c r="FI187" s="1530"/>
      <c r="FJ187" s="1530"/>
      <c r="FK187" s="1530"/>
      <c r="FL187" s="1530"/>
      <c r="FM187" s="1530"/>
      <c r="FN187" s="1530"/>
      <c r="FO187" s="1530"/>
      <c r="FP187" s="1530"/>
      <c r="FQ187" s="1530"/>
      <c r="FR187" s="1530"/>
      <c r="FS187" s="1530"/>
      <c r="FT187" s="1530"/>
      <c r="FU187" s="1530"/>
      <c r="FV187" s="1530"/>
      <c r="FW187" s="1530"/>
      <c r="FX187" s="1530"/>
      <c r="FY187" s="1530"/>
      <c r="FZ187" s="1530"/>
      <c r="GA187" s="1530"/>
      <c r="GB187" s="1530"/>
      <c r="GC187" s="1530"/>
      <c r="GD187" s="1530"/>
      <c r="GE187" s="1530"/>
      <c r="GF187" s="1530"/>
      <c r="GG187" s="1530"/>
      <c r="GH187" s="1530"/>
      <c r="GI187" s="1530"/>
      <c r="GJ187" s="1530"/>
      <c r="GK187" s="1530"/>
      <c r="GL187" s="1530"/>
      <c r="GM187" s="1530"/>
      <c r="GN187" s="1530"/>
      <c r="GO187" s="1530"/>
      <c r="GP187" s="1530"/>
      <c r="GQ187" s="1530"/>
      <c r="GR187" s="1530"/>
      <c r="GS187" s="1530"/>
      <c r="GT187" s="1530"/>
      <c r="GU187" s="1530"/>
      <c r="GV187" s="1530"/>
      <c r="GW187" s="1530"/>
      <c r="GX187" s="1530"/>
      <c r="GY187" s="1530"/>
      <c r="GZ187" s="1530"/>
      <c r="HA187" s="1530"/>
      <c r="HB187" s="1530"/>
      <c r="HC187" s="1530"/>
      <c r="HD187" s="1530"/>
      <c r="HE187" s="1530"/>
      <c r="HF187" s="1530"/>
      <c r="HG187" s="1530"/>
      <c r="HH187" s="1530"/>
      <c r="HI187" s="1530"/>
      <c r="HJ187" s="1530"/>
      <c r="HK187" s="1530"/>
      <c r="HL187" s="1530"/>
      <c r="HM187" s="1530"/>
      <c r="HN187" s="1530"/>
      <c r="HO187" s="1530"/>
      <c r="HP187" s="1530"/>
      <c r="HQ187" s="1530"/>
      <c r="HR187" s="1530"/>
      <c r="HS187" s="1530"/>
    </row>
    <row r="188" spans="1:227" s="1646" customFormat="1" ht="72" x14ac:dyDescent="0.3">
      <c r="A188" s="1564" t="s">
        <v>865</v>
      </c>
      <c r="B188" s="1564" t="s">
        <v>866</v>
      </c>
      <c r="C188" s="2164" t="s">
        <v>879</v>
      </c>
      <c r="D188" s="1566" t="s">
        <v>884</v>
      </c>
      <c r="E188" s="2170"/>
      <c r="F188" s="1604">
        <v>0.63</v>
      </c>
      <c r="G188" s="1605"/>
      <c r="H188" s="2009" t="s">
        <v>202</v>
      </c>
      <c r="I188" s="1607"/>
      <c r="J188" s="1607"/>
      <c r="K188" s="1608">
        <f t="shared" si="70"/>
        <v>0.63</v>
      </c>
      <c r="L188" s="1609">
        <f>IF(IF(ISNUMBER(K188),K188,0)&gt;0,IF(ISNUMBER(F188),F188,0)/K188*100,"")</f>
        <v>100</v>
      </c>
      <c r="M188" s="1610">
        <f>IF(IF(ISNUMBER(K188),K188,0)&gt;0,(IF(ISNUMBER(G188),G188,0)+IF(ISNUMBER(H188),H188,0))/K188*100,"")</f>
        <v>0</v>
      </c>
      <c r="N188" s="1611">
        <f t="shared" si="53"/>
        <v>5</v>
      </c>
      <c r="O188" s="1615"/>
      <c r="P188" s="1613">
        <f t="shared" si="71"/>
        <v>0.25952100233230774</v>
      </c>
      <c r="Q188" s="1652" t="s">
        <v>42</v>
      </c>
      <c r="R188" s="1615"/>
      <c r="S188" s="1616"/>
      <c r="T188" s="2182"/>
      <c r="U188" s="2111"/>
      <c r="V188" s="2109"/>
      <c r="W188" s="2220"/>
      <c r="X188" s="2109"/>
      <c r="Y188" s="1615"/>
      <c r="Z188" s="1619">
        <v>5802</v>
      </c>
      <c r="AA188" s="1620">
        <v>122.54678468563401</v>
      </c>
      <c r="AB188" s="1621"/>
      <c r="AC188" s="1622"/>
      <c r="AD188" s="1622"/>
      <c r="AE188" s="1622"/>
      <c r="AF188" s="1622"/>
      <c r="AG188" s="1622"/>
      <c r="AH188" s="2111"/>
      <c r="AI188" s="2124">
        <v>6125</v>
      </c>
      <c r="AJ188" s="2124">
        <v>6392</v>
      </c>
      <c r="AK188" s="2124">
        <v>6663</v>
      </c>
      <c r="AL188" s="2113"/>
      <c r="AM188" s="2114"/>
      <c r="AN188" s="2124"/>
      <c r="AO188" s="2125"/>
      <c r="AP188" s="2126"/>
      <c r="AQ188" s="2117">
        <v>0.25952100233230768</v>
      </c>
      <c r="AR188" s="2125">
        <v>0.28479649176282051</v>
      </c>
      <c r="AS188" s="2125">
        <v>0.30851113545435904</v>
      </c>
      <c r="AT188" s="2125">
        <v>0.33336992171153845</v>
      </c>
      <c r="AU188" s="2125"/>
      <c r="AV188" s="2126"/>
      <c r="AW188" s="2127">
        <f t="shared" si="72"/>
        <v>0.29663007828846155</v>
      </c>
      <c r="AX188" s="2119"/>
      <c r="AY188" s="2120"/>
      <c r="BA188" s="2039"/>
      <c r="BB188" s="1920"/>
      <c r="BC188" s="1530" t="s">
        <v>1430</v>
      </c>
      <c r="BD188" s="1530"/>
      <c r="BE188" s="1530"/>
      <c r="BF188" s="1530"/>
      <c r="BG188" s="1530"/>
      <c r="BH188" s="1530"/>
      <c r="BI188" s="1530"/>
      <c r="BJ188" s="1530"/>
      <c r="BK188" s="1530"/>
      <c r="BL188" s="1530"/>
      <c r="BM188" s="1530"/>
      <c r="BN188" s="1530"/>
      <c r="BO188" s="1530"/>
      <c r="BP188" s="1530"/>
      <c r="BQ188" s="1530"/>
      <c r="BR188" s="1530"/>
      <c r="BS188" s="1530"/>
      <c r="BT188" s="1530"/>
      <c r="BU188" s="1530"/>
      <c r="BV188" s="1530"/>
      <c r="BW188" s="1530"/>
      <c r="BX188" s="1530"/>
      <c r="BY188" s="1530"/>
      <c r="BZ188" s="1530"/>
      <c r="CA188" s="1530"/>
      <c r="CB188" s="1530"/>
      <c r="CC188" s="1530"/>
      <c r="CD188" s="1530"/>
      <c r="CE188" s="1530"/>
      <c r="CF188" s="1530"/>
      <c r="CG188" s="1530"/>
      <c r="CH188" s="1530"/>
      <c r="CI188" s="1530"/>
      <c r="CJ188" s="1530"/>
      <c r="CK188" s="1530"/>
      <c r="CL188" s="1530"/>
      <c r="CM188" s="1530"/>
      <c r="CN188" s="1530"/>
      <c r="CO188" s="1530"/>
      <c r="CP188" s="1530"/>
      <c r="CQ188" s="1530"/>
      <c r="CR188" s="1530"/>
      <c r="CS188" s="1530"/>
      <c r="CT188" s="1530"/>
      <c r="CU188" s="1530"/>
      <c r="CV188" s="1530"/>
      <c r="CW188" s="1530"/>
      <c r="CX188" s="1530"/>
      <c r="CY188" s="1530"/>
      <c r="CZ188" s="1530"/>
      <c r="DA188" s="1530"/>
      <c r="DB188" s="1530"/>
      <c r="DC188" s="1530"/>
      <c r="DD188" s="1530"/>
      <c r="DE188" s="1530"/>
      <c r="DF188" s="1530"/>
      <c r="DG188" s="1530"/>
      <c r="DH188" s="1530"/>
      <c r="DI188" s="1530"/>
      <c r="DJ188" s="1530"/>
      <c r="DK188" s="1530"/>
      <c r="DL188" s="1530"/>
      <c r="DM188" s="1530"/>
      <c r="DN188" s="1530"/>
      <c r="DO188" s="1530"/>
      <c r="DP188" s="1530"/>
      <c r="DQ188" s="1530"/>
      <c r="DR188" s="1530"/>
      <c r="DS188" s="1530"/>
      <c r="DT188" s="1530"/>
      <c r="DU188" s="1530"/>
      <c r="DV188" s="1530"/>
      <c r="DW188" s="1530"/>
      <c r="DX188" s="1530"/>
      <c r="DY188" s="1530"/>
      <c r="DZ188" s="1530"/>
      <c r="EA188" s="1530"/>
      <c r="EB188" s="1530"/>
      <c r="EC188" s="1530"/>
      <c r="ED188" s="1530"/>
      <c r="EE188" s="1530"/>
      <c r="EF188" s="1530"/>
      <c r="EG188" s="1530"/>
      <c r="EH188" s="1530"/>
      <c r="EI188" s="1530"/>
      <c r="EJ188" s="1530"/>
      <c r="EK188" s="1530"/>
      <c r="EL188" s="1530"/>
      <c r="EM188" s="1530"/>
      <c r="EN188" s="1530"/>
      <c r="EO188" s="1530"/>
      <c r="EP188" s="1530"/>
      <c r="EQ188" s="1530"/>
      <c r="ER188" s="1530"/>
      <c r="ES188" s="1530"/>
      <c r="ET188" s="1530"/>
      <c r="EU188" s="1530"/>
      <c r="EV188" s="1530"/>
      <c r="EW188" s="1530"/>
      <c r="EX188" s="1530"/>
      <c r="EY188" s="1530"/>
      <c r="EZ188" s="1530"/>
      <c r="FA188" s="1530"/>
      <c r="FB188" s="1530"/>
      <c r="FC188" s="1530"/>
      <c r="FD188" s="1530"/>
      <c r="FE188" s="1530"/>
      <c r="FF188" s="1530"/>
      <c r="FG188" s="1530"/>
      <c r="FH188" s="1530"/>
      <c r="FI188" s="1530"/>
      <c r="FJ188" s="1530"/>
      <c r="FK188" s="1530"/>
      <c r="FL188" s="1530"/>
      <c r="FM188" s="1530"/>
      <c r="FN188" s="1530"/>
      <c r="FO188" s="1530"/>
      <c r="FP188" s="1530"/>
      <c r="FQ188" s="1530"/>
      <c r="FR188" s="1530"/>
      <c r="FS188" s="1530"/>
      <c r="FT188" s="1530"/>
      <c r="FU188" s="1530"/>
      <c r="FV188" s="1530"/>
      <c r="FW188" s="1530"/>
      <c r="FX188" s="1530"/>
      <c r="FY188" s="1530"/>
      <c r="FZ188" s="1530"/>
      <c r="GA188" s="1530"/>
      <c r="GB188" s="1530"/>
      <c r="GC188" s="1530"/>
      <c r="GD188" s="1530"/>
      <c r="GE188" s="1530"/>
      <c r="GF188" s="1530"/>
      <c r="GG188" s="1530"/>
      <c r="GH188" s="1530"/>
      <c r="GI188" s="1530"/>
      <c r="GJ188" s="1530"/>
      <c r="GK188" s="1530"/>
      <c r="GL188" s="1530"/>
      <c r="GM188" s="1530"/>
      <c r="GN188" s="1530"/>
      <c r="GO188" s="1530"/>
      <c r="GP188" s="1530"/>
      <c r="GQ188" s="1530"/>
      <c r="GR188" s="1530"/>
      <c r="GS188" s="1530"/>
      <c r="GT188" s="1530"/>
      <c r="GU188" s="1530"/>
      <c r="GV188" s="1530"/>
      <c r="GW188" s="1530"/>
      <c r="GX188" s="1530"/>
      <c r="GY188" s="1530"/>
      <c r="GZ188" s="1530"/>
      <c r="HA188" s="1530"/>
      <c r="HB188" s="1530"/>
      <c r="HC188" s="1530"/>
      <c r="HD188" s="1530"/>
      <c r="HE188" s="1530"/>
      <c r="HF188" s="1530"/>
      <c r="HG188" s="1530"/>
      <c r="HH188" s="1530"/>
      <c r="HI188" s="1530"/>
      <c r="HJ188" s="1530"/>
      <c r="HK188" s="1530"/>
      <c r="HL188" s="1530"/>
      <c r="HM188" s="1530"/>
      <c r="HN188" s="1530"/>
      <c r="HO188" s="1530"/>
      <c r="HP188" s="1530"/>
      <c r="HQ188" s="1530"/>
      <c r="HR188" s="1530"/>
      <c r="HS188" s="1530"/>
    </row>
    <row r="189" spans="1:227" s="1646" customFormat="1" ht="72" x14ac:dyDescent="0.3">
      <c r="A189" s="1564" t="s">
        <v>865</v>
      </c>
      <c r="B189" s="1564" t="s">
        <v>866</v>
      </c>
      <c r="C189" s="2164" t="s">
        <v>879</v>
      </c>
      <c r="D189" s="1566" t="s">
        <v>880</v>
      </c>
      <c r="E189" s="2170"/>
      <c r="F189" s="2217">
        <v>6.34</v>
      </c>
      <c r="G189" s="2218"/>
      <c r="H189" s="2009"/>
      <c r="I189" s="1607"/>
      <c r="J189" s="1607"/>
      <c r="K189" s="1608">
        <f t="shared" si="70"/>
        <v>6.34</v>
      </c>
      <c r="L189" s="1609">
        <f>IF(IF(ISNUMBER(K189),K189,0)&gt;0,IF(ISNUMBER(F189),F189,0)/K189*100,"")</f>
        <v>100</v>
      </c>
      <c r="M189" s="1610">
        <f>IF(IF(ISNUMBER(K189),K189,0)&gt;0,(IF(ISNUMBER(G189),G189,0)+IF(ISNUMBER(H189),H189,0))/K189*100,"")</f>
        <v>0</v>
      </c>
      <c r="N189" s="1611">
        <f t="shared" si="53"/>
        <v>5</v>
      </c>
      <c r="O189" s="1615"/>
      <c r="P189" s="1613">
        <f t="shared" si="71"/>
        <v>1.699050660852172</v>
      </c>
      <c r="Q189" s="1652" t="s">
        <v>42</v>
      </c>
      <c r="R189" s="1615"/>
      <c r="S189" s="1616"/>
      <c r="T189" s="2182"/>
      <c r="U189" s="2108"/>
      <c r="V189" s="2109"/>
      <c r="W189" s="2110"/>
      <c r="X189" s="2109"/>
      <c r="Y189" s="1615"/>
      <c r="Z189" s="1619">
        <v>21410</v>
      </c>
      <c r="AA189" s="1620">
        <v>217.41865097632933</v>
      </c>
      <c r="AB189" s="1621"/>
      <c r="AC189" s="1622"/>
      <c r="AD189" s="1622"/>
      <c r="AE189" s="1622"/>
      <c r="AF189" s="1622"/>
      <c r="AG189" s="1622"/>
      <c r="AH189" s="2111"/>
      <c r="AI189" s="2112">
        <v>22596</v>
      </c>
      <c r="AJ189" s="2112">
        <v>23582</v>
      </c>
      <c r="AK189" s="2112">
        <v>24579</v>
      </c>
      <c r="AL189" s="2113"/>
      <c r="AM189" s="2114"/>
      <c r="AN189" s="2112"/>
      <c r="AO189" s="2115"/>
      <c r="AP189" s="2116"/>
      <c r="AQ189" s="2117">
        <v>1.699050660852172</v>
      </c>
      <c r="AR189" s="2115">
        <v>1.8482937206421153</v>
      </c>
      <c r="AS189" s="2115">
        <v>1.9864760663323864</v>
      </c>
      <c r="AT189" s="2115">
        <v>2.1304227013953279</v>
      </c>
      <c r="AU189" s="2115"/>
      <c r="AV189" s="2116"/>
      <c r="AW189" s="2118">
        <f t="shared" si="72"/>
        <v>4.209577298604672</v>
      </c>
      <c r="AX189" s="2119"/>
      <c r="AY189" s="2120"/>
      <c r="BA189" s="2039"/>
      <c r="BB189" s="1920"/>
      <c r="BC189" s="1530" t="s">
        <v>1430</v>
      </c>
      <c r="BD189" s="1530"/>
      <c r="BE189" s="1530"/>
      <c r="BF189" s="1530"/>
      <c r="BG189" s="1530"/>
      <c r="BH189" s="1530"/>
      <c r="BI189" s="1530"/>
      <c r="BJ189" s="1530"/>
      <c r="BK189" s="1530"/>
      <c r="BL189" s="1530"/>
      <c r="BM189" s="1530"/>
      <c r="BN189" s="1530"/>
      <c r="BO189" s="1530"/>
      <c r="BP189" s="1530"/>
      <c r="BQ189" s="1530"/>
      <c r="BR189" s="1530"/>
      <c r="BS189" s="1530"/>
      <c r="BT189" s="1530"/>
      <c r="BU189" s="1530"/>
      <c r="BV189" s="1530"/>
      <c r="BW189" s="1530"/>
      <c r="BX189" s="1530"/>
      <c r="BY189" s="1530"/>
      <c r="BZ189" s="1530"/>
      <c r="CA189" s="1530"/>
      <c r="CB189" s="1530"/>
      <c r="CC189" s="1530"/>
      <c r="CD189" s="1530"/>
      <c r="CE189" s="1530"/>
      <c r="CF189" s="1530"/>
      <c r="CG189" s="1530"/>
      <c r="CH189" s="1530"/>
      <c r="CI189" s="1530"/>
      <c r="CJ189" s="1530"/>
      <c r="CK189" s="1530"/>
      <c r="CL189" s="1530"/>
      <c r="CM189" s="1530"/>
      <c r="CN189" s="1530"/>
      <c r="CO189" s="1530"/>
      <c r="CP189" s="1530"/>
      <c r="CQ189" s="1530"/>
      <c r="CR189" s="1530"/>
      <c r="CS189" s="1530"/>
      <c r="CT189" s="1530"/>
      <c r="CU189" s="1530"/>
      <c r="CV189" s="1530"/>
      <c r="CW189" s="1530"/>
      <c r="CX189" s="1530"/>
      <c r="CY189" s="1530"/>
      <c r="CZ189" s="1530"/>
      <c r="DA189" s="1530"/>
      <c r="DB189" s="1530"/>
      <c r="DC189" s="1530"/>
      <c r="DD189" s="1530"/>
      <c r="DE189" s="1530"/>
      <c r="DF189" s="1530"/>
      <c r="DG189" s="1530"/>
      <c r="DH189" s="1530"/>
      <c r="DI189" s="1530"/>
      <c r="DJ189" s="1530"/>
      <c r="DK189" s="1530"/>
      <c r="DL189" s="1530"/>
      <c r="DM189" s="1530"/>
      <c r="DN189" s="1530"/>
      <c r="DO189" s="1530"/>
      <c r="DP189" s="1530"/>
      <c r="DQ189" s="1530"/>
      <c r="DR189" s="1530"/>
      <c r="DS189" s="1530"/>
      <c r="DT189" s="1530"/>
      <c r="DU189" s="1530"/>
      <c r="DV189" s="1530"/>
      <c r="DW189" s="1530"/>
      <c r="DX189" s="1530"/>
      <c r="DY189" s="1530"/>
      <c r="DZ189" s="1530"/>
      <c r="EA189" s="1530"/>
      <c r="EB189" s="1530"/>
      <c r="EC189" s="1530"/>
      <c r="ED189" s="1530"/>
      <c r="EE189" s="1530"/>
      <c r="EF189" s="1530"/>
      <c r="EG189" s="1530"/>
      <c r="EH189" s="1530"/>
      <c r="EI189" s="1530"/>
      <c r="EJ189" s="1530"/>
      <c r="EK189" s="1530"/>
      <c r="EL189" s="1530"/>
      <c r="EM189" s="1530"/>
      <c r="EN189" s="1530"/>
      <c r="EO189" s="1530"/>
      <c r="EP189" s="1530"/>
      <c r="EQ189" s="1530"/>
      <c r="ER189" s="1530"/>
      <c r="ES189" s="1530"/>
      <c r="ET189" s="1530"/>
      <c r="EU189" s="1530"/>
      <c r="EV189" s="1530"/>
      <c r="EW189" s="1530"/>
      <c r="EX189" s="1530"/>
      <c r="EY189" s="1530"/>
      <c r="EZ189" s="1530"/>
      <c r="FA189" s="1530"/>
      <c r="FB189" s="1530"/>
      <c r="FC189" s="1530"/>
      <c r="FD189" s="1530"/>
      <c r="FE189" s="1530"/>
      <c r="FF189" s="1530"/>
      <c r="FG189" s="1530"/>
      <c r="FH189" s="1530"/>
      <c r="FI189" s="1530"/>
      <c r="FJ189" s="1530"/>
      <c r="FK189" s="1530"/>
      <c r="FL189" s="1530"/>
      <c r="FM189" s="1530"/>
      <c r="FN189" s="1530"/>
      <c r="FO189" s="1530"/>
      <c r="FP189" s="1530"/>
      <c r="FQ189" s="1530"/>
      <c r="FR189" s="1530"/>
      <c r="FS189" s="1530"/>
      <c r="FT189" s="1530"/>
      <c r="FU189" s="1530"/>
      <c r="FV189" s="1530"/>
      <c r="FW189" s="1530"/>
      <c r="FX189" s="1530"/>
      <c r="FY189" s="1530"/>
      <c r="FZ189" s="1530"/>
      <c r="GA189" s="1530"/>
      <c r="GB189" s="1530"/>
      <c r="GC189" s="1530"/>
      <c r="GD189" s="1530"/>
      <c r="GE189" s="1530"/>
      <c r="GF189" s="1530"/>
      <c r="GG189" s="1530"/>
      <c r="GH189" s="1530"/>
      <c r="GI189" s="1530"/>
      <c r="GJ189" s="1530"/>
      <c r="GK189" s="1530"/>
      <c r="GL189" s="1530"/>
      <c r="GM189" s="1530"/>
      <c r="GN189" s="1530"/>
      <c r="GO189" s="1530"/>
      <c r="GP189" s="1530"/>
      <c r="GQ189" s="1530"/>
      <c r="GR189" s="1530"/>
      <c r="GS189" s="1530"/>
      <c r="GT189" s="1530"/>
      <c r="GU189" s="1530"/>
      <c r="GV189" s="1530"/>
      <c r="GW189" s="1530"/>
      <c r="GX189" s="1530"/>
      <c r="GY189" s="1530"/>
      <c r="GZ189" s="1530"/>
      <c r="HA189" s="1530"/>
      <c r="HB189" s="1530"/>
      <c r="HC189" s="1530"/>
      <c r="HD189" s="1530"/>
      <c r="HE189" s="1530"/>
      <c r="HF189" s="1530"/>
      <c r="HG189" s="1530"/>
      <c r="HH189" s="1530"/>
      <c r="HI189" s="1530"/>
      <c r="HJ189" s="1530"/>
      <c r="HK189" s="1530"/>
      <c r="HL189" s="1530"/>
      <c r="HM189" s="1530"/>
      <c r="HN189" s="1530"/>
      <c r="HO189" s="1530"/>
      <c r="HP189" s="1530"/>
      <c r="HQ189" s="1530"/>
      <c r="HR189" s="1530"/>
      <c r="HS189" s="1530"/>
    </row>
    <row r="190" spans="1:227" s="1646" customFormat="1" ht="72" x14ac:dyDescent="0.3">
      <c r="A190" s="1564" t="s">
        <v>865</v>
      </c>
      <c r="B190" s="1564" t="s">
        <v>866</v>
      </c>
      <c r="C190" s="2164" t="s">
        <v>879</v>
      </c>
      <c r="D190" s="2003" t="s">
        <v>883</v>
      </c>
      <c r="E190" s="2171"/>
      <c r="F190" s="1604">
        <v>1.6</v>
      </c>
      <c r="G190" s="1605"/>
      <c r="H190" s="2009" t="s">
        <v>202</v>
      </c>
      <c r="I190" s="1607"/>
      <c r="J190" s="1607"/>
      <c r="K190" s="1608">
        <f t="shared" si="70"/>
        <v>1.6</v>
      </c>
      <c r="L190" s="1609">
        <f>IF(IF(ISNUMBER(K190),K190,0)&gt;0,IF(ISNUMBER(F190),F190,0)/K190*100,"")</f>
        <v>100</v>
      </c>
      <c r="M190" s="1610">
        <f>IF(IF(ISNUMBER(K190),K190,0)&gt;0,(IF(ISNUMBER(G190),G190,0)+IF(ISNUMBER(H190),H190,0))/K190*100,"")</f>
        <v>0</v>
      </c>
      <c r="N190" s="1611">
        <f t="shared" si="53"/>
        <v>2</v>
      </c>
      <c r="O190" s="1615"/>
      <c r="P190" s="1613">
        <f t="shared" si="71"/>
        <v>2.1199999999999997</v>
      </c>
      <c r="Q190" s="1652" t="s">
        <v>42</v>
      </c>
      <c r="R190" s="1615"/>
      <c r="S190" s="1616"/>
      <c r="T190" s="1617"/>
      <c r="U190" s="2108"/>
      <c r="V190" s="2109"/>
      <c r="W190" s="2110"/>
      <c r="X190" s="2109"/>
      <c r="Y190" s="1615"/>
      <c r="Z190" s="1619">
        <v>35799</v>
      </c>
      <c r="AA190" s="1620">
        <v>162.24529115568009</v>
      </c>
      <c r="AB190" s="1621"/>
      <c r="AC190" s="1622"/>
      <c r="AD190" s="1622"/>
      <c r="AE190" s="1622"/>
      <c r="AF190" s="1622"/>
      <c r="AG190" s="1622"/>
      <c r="AH190" s="2111"/>
      <c r="AI190" s="2124">
        <v>40814</v>
      </c>
      <c r="AJ190" s="2124">
        <v>45634</v>
      </c>
      <c r="AK190" s="2124">
        <v>50183</v>
      </c>
      <c r="AL190" s="2113">
        <v>55188</v>
      </c>
      <c r="AM190" s="2114"/>
      <c r="AN190" s="2124"/>
      <c r="AO190" s="2125"/>
      <c r="AP190" s="2126"/>
      <c r="AQ190" s="2117">
        <v>2.12</v>
      </c>
      <c r="AR190" s="2125">
        <v>2.4169999999999998</v>
      </c>
      <c r="AS190" s="2125">
        <v>2.702</v>
      </c>
      <c r="AT190" s="2125">
        <v>2.972</v>
      </c>
      <c r="AU190" s="2125">
        <v>3.2679999999999998</v>
      </c>
      <c r="AV190" s="2126"/>
      <c r="AW190" s="2127">
        <f t="shared" si="72"/>
        <v>-1.3719999999999999</v>
      </c>
      <c r="AX190" s="2119"/>
      <c r="AY190" s="2120"/>
      <c r="BA190" s="2039"/>
      <c r="BB190" s="1920"/>
      <c r="BC190" s="1530" t="s">
        <v>1430</v>
      </c>
      <c r="BD190" s="1530"/>
      <c r="BE190" s="1530"/>
      <c r="BF190" s="1530"/>
      <c r="BG190" s="1530"/>
      <c r="BH190" s="1530"/>
      <c r="BI190" s="1530"/>
      <c r="BJ190" s="1530"/>
      <c r="BK190" s="1530"/>
      <c r="BL190" s="1530"/>
      <c r="BM190" s="1530"/>
      <c r="BN190" s="1530"/>
      <c r="BO190" s="1530"/>
      <c r="BP190" s="1530"/>
      <c r="BQ190" s="1530"/>
      <c r="BR190" s="1530"/>
      <c r="BS190" s="1530"/>
      <c r="BT190" s="1530"/>
      <c r="BU190" s="1530"/>
      <c r="BV190" s="1530"/>
      <c r="BW190" s="1530"/>
      <c r="BX190" s="1530"/>
      <c r="BY190" s="1530"/>
      <c r="BZ190" s="1530"/>
      <c r="CA190" s="1530"/>
      <c r="CB190" s="1530"/>
      <c r="CC190" s="1530"/>
      <c r="CD190" s="1530"/>
      <c r="CE190" s="1530"/>
      <c r="CF190" s="1530"/>
      <c r="CG190" s="1530"/>
      <c r="CH190" s="1530"/>
      <c r="CI190" s="1530"/>
      <c r="CJ190" s="1530"/>
      <c r="CK190" s="1530"/>
      <c r="CL190" s="1530"/>
      <c r="CM190" s="1530"/>
      <c r="CN190" s="1530"/>
      <c r="CO190" s="1530"/>
      <c r="CP190" s="1530"/>
      <c r="CQ190" s="1530"/>
      <c r="CR190" s="1530"/>
      <c r="CS190" s="1530"/>
      <c r="CT190" s="1530"/>
      <c r="CU190" s="1530"/>
      <c r="CV190" s="1530"/>
      <c r="CW190" s="1530"/>
      <c r="CX190" s="1530"/>
      <c r="CY190" s="1530"/>
      <c r="CZ190" s="1530"/>
      <c r="DA190" s="1530"/>
      <c r="DB190" s="1530"/>
      <c r="DC190" s="1530"/>
      <c r="DD190" s="1530"/>
      <c r="DE190" s="1530"/>
      <c r="DF190" s="1530"/>
      <c r="DG190" s="1530"/>
      <c r="DH190" s="1530"/>
      <c r="DI190" s="1530"/>
      <c r="DJ190" s="1530"/>
      <c r="DK190" s="1530"/>
      <c r="DL190" s="1530"/>
      <c r="DM190" s="1530"/>
      <c r="DN190" s="1530"/>
      <c r="DO190" s="1530"/>
      <c r="DP190" s="1530"/>
      <c r="DQ190" s="1530"/>
      <c r="DR190" s="1530"/>
      <c r="DS190" s="1530"/>
      <c r="DT190" s="1530"/>
      <c r="DU190" s="1530"/>
      <c r="DV190" s="1530"/>
      <c r="DW190" s="1530"/>
      <c r="DX190" s="1530"/>
      <c r="DY190" s="1530"/>
      <c r="DZ190" s="1530"/>
      <c r="EA190" s="1530"/>
      <c r="EB190" s="1530"/>
      <c r="EC190" s="1530"/>
      <c r="ED190" s="1530"/>
      <c r="EE190" s="1530"/>
      <c r="EF190" s="1530"/>
      <c r="EG190" s="1530"/>
      <c r="EH190" s="1530"/>
      <c r="EI190" s="1530"/>
      <c r="EJ190" s="1530"/>
      <c r="EK190" s="1530"/>
      <c r="EL190" s="1530"/>
      <c r="EM190" s="1530"/>
      <c r="EN190" s="1530"/>
      <c r="EO190" s="1530"/>
      <c r="EP190" s="1530"/>
      <c r="EQ190" s="1530"/>
      <c r="ER190" s="1530"/>
      <c r="ES190" s="1530"/>
      <c r="ET190" s="1530"/>
      <c r="EU190" s="1530"/>
      <c r="EV190" s="1530"/>
      <c r="EW190" s="1530"/>
      <c r="EX190" s="1530"/>
      <c r="EY190" s="1530"/>
      <c r="EZ190" s="1530"/>
      <c r="FA190" s="1530"/>
      <c r="FB190" s="1530"/>
      <c r="FC190" s="1530"/>
      <c r="FD190" s="1530"/>
      <c r="FE190" s="1530"/>
      <c r="FF190" s="1530"/>
      <c r="FG190" s="1530"/>
      <c r="FH190" s="1530"/>
      <c r="FI190" s="1530"/>
      <c r="FJ190" s="1530"/>
      <c r="FK190" s="1530"/>
      <c r="FL190" s="1530"/>
      <c r="FM190" s="1530"/>
      <c r="FN190" s="1530"/>
      <c r="FO190" s="1530"/>
      <c r="FP190" s="1530"/>
      <c r="FQ190" s="1530"/>
      <c r="FR190" s="1530"/>
      <c r="FS190" s="1530"/>
      <c r="FT190" s="1530"/>
      <c r="FU190" s="1530"/>
      <c r="FV190" s="1530"/>
      <c r="FW190" s="1530"/>
      <c r="FX190" s="1530"/>
      <c r="FY190" s="1530"/>
      <c r="FZ190" s="1530"/>
      <c r="GA190" s="1530"/>
      <c r="GB190" s="1530"/>
      <c r="GC190" s="1530"/>
      <c r="GD190" s="1530"/>
      <c r="GE190" s="1530"/>
      <c r="GF190" s="1530"/>
      <c r="GG190" s="1530"/>
      <c r="GH190" s="1530"/>
      <c r="GI190" s="1530"/>
      <c r="GJ190" s="1530"/>
      <c r="GK190" s="1530"/>
      <c r="GL190" s="1530"/>
      <c r="GM190" s="1530"/>
      <c r="GN190" s="1530"/>
      <c r="GO190" s="1530"/>
      <c r="GP190" s="1530"/>
      <c r="GQ190" s="1530"/>
      <c r="GR190" s="1530"/>
      <c r="GS190" s="1530"/>
      <c r="GT190" s="1530"/>
      <c r="GU190" s="1530"/>
      <c r="GV190" s="1530"/>
      <c r="GW190" s="1530"/>
      <c r="GX190" s="1530"/>
      <c r="GY190" s="1530"/>
      <c r="GZ190" s="1530"/>
      <c r="HA190" s="1530"/>
      <c r="HB190" s="1530"/>
      <c r="HC190" s="1530"/>
      <c r="HD190" s="1530"/>
      <c r="HE190" s="1530"/>
      <c r="HF190" s="1530"/>
      <c r="HG190" s="1530"/>
      <c r="HH190" s="1530"/>
      <c r="HI190" s="1530"/>
      <c r="HJ190" s="1530"/>
      <c r="HK190" s="1530"/>
      <c r="HL190" s="1530"/>
      <c r="HM190" s="1530"/>
      <c r="HN190" s="1530"/>
      <c r="HO190" s="1530"/>
      <c r="HP190" s="1530"/>
      <c r="HQ190" s="1530"/>
      <c r="HR190" s="1530"/>
      <c r="HS190" s="1530"/>
    </row>
    <row r="191" spans="1:227" s="1646" customFormat="1" ht="72" x14ac:dyDescent="0.3">
      <c r="A191" s="1564" t="s">
        <v>865</v>
      </c>
      <c r="B191" s="1564" t="s">
        <v>866</v>
      </c>
      <c r="C191" s="2164" t="s">
        <v>879</v>
      </c>
      <c r="D191" s="1566" t="s">
        <v>882</v>
      </c>
      <c r="E191" s="2170"/>
      <c r="F191" s="2217">
        <v>0.79</v>
      </c>
      <c r="G191" s="2218"/>
      <c r="H191" s="2009" t="s">
        <v>202</v>
      </c>
      <c r="I191" s="1607"/>
      <c r="J191" s="1607"/>
      <c r="K191" s="1608">
        <f t="shared" si="70"/>
        <v>0.79</v>
      </c>
      <c r="L191" s="1609">
        <f>IF(IF(ISNUMBER(K191),K191,0)&gt;0,IF(ISNUMBER(F191),F191,0)/K191*100,"")</f>
        <v>100</v>
      </c>
      <c r="M191" s="1610">
        <f>IF(IF(ISNUMBER(K191),K191,0)&gt;0,(IF(ISNUMBER(G191),G191,0)+IF(ISNUMBER(H191),H191,0))/K191*100,"")</f>
        <v>0</v>
      </c>
      <c r="N191" s="1611">
        <f t="shared" si="53"/>
        <v>5</v>
      </c>
      <c r="O191" s="1615"/>
      <c r="P191" s="1613">
        <f t="shared" si="71"/>
        <v>0.2866724257293467</v>
      </c>
      <c r="Q191" s="1652" t="s">
        <v>42</v>
      </c>
      <c r="R191" s="1615"/>
      <c r="S191" s="1616"/>
      <c r="T191" s="1617"/>
      <c r="U191" s="2108"/>
      <c r="V191" s="2109"/>
      <c r="W191" s="2110"/>
      <c r="X191" s="2109"/>
      <c r="Y191" s="1615"/>
      <c r="Z191" s="1619">
        <v>6596</v>
      </c>
      <c r="AA191" s="1620">
        <v>119.07275714187374</v>
      </c>
      <c r="AB191" s="1621"/>
      <c r="AC191" s="1622"/>
      <c r="AD191" s="1622"/>
      <c r="AE191" s="1622"/>
      <c r="AF191" s="1622"/>
      <c r="AG191" s="1622"/>
      <c r="AH191" s="2111"/>
      <c r="AI191" s="2112">
        <v>6522</v>
      </c>
      <c r="AJ191" s="2112">
        <v>6420</v>
      </c>
      <c r="AK191" s="2112">
        <v>6359</v>
      </c>
      <c r="AL191" s="2113"/>
      <c r="AM191" s="2114"/>
      <c r="AN191" s="2112"/>
      <c r="AO191" s="2115"/>
      <c r="AP191" s="2116"/>
      <c r="AQ191" s="2117">
        <v>0.2866724257293467</v>
      </c>
      <c r="AR191" s="2115">
        <v>0.29498592737894475</v>
      </c>
      <c r="AS191" s="2115">
        <v>0.30172187221055269</v>
      </c>
      <c r="AT191" s="2115">
        <v>0.31009654824278898</v>
      </c>
      <c r="AU191" s="2115"/>
      <c r="AV191" s="2116"/>
      <c r="AW191" s="2118">
        <f t="shared" si="72"/>
        <v>0.47990345175721105</v>
      </c>
      <c r="AX191" s="2119"/>
      <c r="AY191" s="2120"/>
      <c r="BA191" s="2039"/>
      <c r="BB191" s="1920"/>
      <c r="BC191" s="1530" t="s">
        <v>1430</v>
      </c>
      <c r="BD191" s="1530"/>
      <c r="BE191" s="1530"/>
      <c r="BF191" s="1530"/>
      <c r="BG191" s="1530"/>
      <c r="BH191" s="1530"/>
      <c r="BI191" s="1530"/>
      <c r="BJ191" s="1530"/>
      <c r="BK191" s="1530"/>
      <c r="BL191" s="1530"/>
      <c r="BM191" s="1530"/>
      <c r="BN191" s="1530"/>
      <c r="BO191" s="1530"/>
      <c r="BP191" s="1530"/>
      <c r="BQ191" s="1530"/>
      <c r="BR191" s="1530"/>
      <c r="BS191" s="1530"/>
      <c r="BT191" s="1530"/>
      <c r="BU191" s="1530"/>
      <c r="BV191" s="1530"/>
      <c r="BW191" s="1530"/>
      <c r="BX191" s="1530"/>
      <c r="BY191" s="1530"/>
      <c r="BZ191" s="1530"/>
      <c r="CA191" s="1530"/>
      <c r="CB191" s="1530"/>
      <c r="CC191" s="1530"/>
      <c r="CD191" s="1530"/>
      <c r="CE191" s="1530"/>
      <c r="CF191" s="1530"/>
      <c r="CG191" s="1530"/>
      <c r="CH191" s="1530"/>
      <c r="CI191" s="1530"/>
      <c r="CJ191" s="1530"/>
      <c r="CK191" s="1530"/>
      <c r="CL191" s="1530"/>
      <c r="CM191" s="1530"/>
      <c r="CN191" s="1530"/>
      <c r="CO191" s="1530"/>
      <c r="CP191" s="1530"/>
      <c r="CQ191" s="1530"/>
      <c r="CR191" s="1530"/>
      <c r="CS191" s="1530"/>
      <c r="CT191" s="1530"/>
      <c r="CU191" s="1530"/>
      <c r="CV191" s="1530"/>
      <c r="CW191" s="1530"/>
      <c r="CX191" s="1530"/>
      <c r="CY191" s="1530"/>
      <c r="CZ191" s="1530"/>
      <c r="DA191" s="1530"/>
      <c r="DB191" s="1530"/>
      <c r="DC191" s="1530"/>
      <c r="DD191" s="1530"/>
      <c r="DE191" s="1530"/>
      <c r="DF191" s="1530"/>
      <c r="DG191" s="1530"/>
      <c r="DH191" s="1530"/>
      <c r="DI191" s="1530"/>
      <c r="DJ191" s="1530"/>
      <c r="DK191" s="1530"/>
      <c r="DL191" s="1530"/>
      <c r="DM191" s="1530"/>
      <c r="DN191" s="1530"/>
      <c r="DO191" s="1530"/>
      <c r="DP191" s="1530"/>
      <c r="DQ191" s="1530"/>
      <c r="DR191" s="1530"/>
      <c r="DS191" s="1530"/>
      <c r="DT191" s="1530"/>
      <c r="DU191" s="1530"/>
      <c r="DV191" s="1530"/>
      <c r="DW191" s="1530"/>
      <c r="DX191" s="1530"/>
      <c r="DY191" s="1530"/>
      <c r="DZ191" s="1530"/>
      <c r="EA191" s="1530"/>
      <c r="EB191" s="1530"/>
      <c r="EC191" s="1530"/>
      <c r="ED191" s="1530"/>
      <c r="EE191" s="1530"/>
      <c r="EF191" s="1530"/>
      <c r="EG191" s="1530"/>
      <c r="EH191" s="1530"/>
      <c r="EI191" s="1530"/>
      <c r="EJ191" s="1530"/>
      <c r="EK191" s="1530"/>
      <c r="EL191" s="1530"/>
      <c r="EM191" s="1530"/>
      <c r="EN191" s="1530"/>
      <c r="EO191" s="1530"/>
      <c r="EP191" s="1530"/>
      <c r="EQ191" s="1530"/>
      <c r="ER191" s="1530"/>
      <c r="ES191" s="1530"/>
      <c r="ET191" s="1530"/>
      <c r="EU191" s="1530"/>
      <c r="EV191" s="1530"/>
      <c r="EW191" s="1530"/>
      <c r="EX191" s="1530"/>
      <c r="EY191" s="1530"/>
      <c r="EZ191" s="1530"/>
      <c r="FA191" s="1530"/>
      <c r="FB191" s="1530"/>
      <c r="FC191" s="1530"/>
      <c r="FD191" s="1530"/>
      <c r="FE191" s="1530"/>
      <c r="FF191" s="1530"/>
      <c r="FG191" s="1530"/>
      <c r="FH191" s="1530"/>
      <c r="FI191" s="1530"/>
      <c r="FJ191" s="1530"/>
      <c r="FK191" s="1530"/>
      <c r="FL191" s="1530"/>
      <c r="FM191" s="1530"/>
      <c r="FN191" s="1530"/>
      <c r="FO191" s="1530"/>
      <c r="FP191" s="1530"/>
      <c r="FQ191" s="1530"/>
      <c r="FR191" s="1530"/>
      <c r="FS191" s="1530"/>
      <c r="FT191" s="1530"/>
      <c r="FU191" s="1530"/>
      <c r="FV191" s="1530"/>
      <c r="FW191" s="1530"/>
      <c r="FX191" s="1530"/>
      <c r="FY191" s="1530"/>
      <c r="FZ191" s="1530"/>
      <c r="GA191" s="1530"/>
      <c r="GB191" s="1530"/>
      <c r="GC191" s="1530"/>
      <c r="GD191" s="1530"/>
      <c r="GE191" s="1530"/>
      <c r="GF191" s="1530"/>
      <c r="GG191" s="1530"/>
      <c r="GH191" s="1530"/>
      <c r="GI191" s="1530"/>
      <c r="GJ191" s="1530"/>
      <c r="GK191" s="1530"/>
      <c r="GL191" s="1530"/>
      <c r="GM191" s="1530"/>
      <c r="GN191" s="1530"/>
      <c r="GO191" s="1530"/>
      <c r="GP191" s="1530"/>
      <c r="GQ191" s="1530"/>
      <c r="GR191" s="1530"/>
      <c r="GS191" s="1530"/>
      <c r="GT191" s="1530"/>
      <c r="GU191" s="1530"/>
      <c r="GV191" s="1530"/>
      <c r="GW191" s="1530"/>
      <c r="GX191" s="1530"/>
      <c r="GY191" s="1530"/>
      <c r="GZ191" s="1530"/>
      <c r="HA191" s="1530"/>
      <c r="HB191" s="1530"/>
      <c r="HC191" s="1530"/>
      <c r="HD191" s="1530"/>
      <c r="HE191" s="1530"/>
      <c r="HF191" s="1530"/>
      <c r="HG191" s="1530"/>
      <c r="HH191" s="1530"/>
      <c r="HI191" s="1530"/>
      <c r="HJ191" s="1530"/>
      <c r="HK191" s="1530"/>
      <c r="HL191" s="1530"/>
      <c r="HM191" s="1530"/>
      <c r="HN191" s="1530"/>
      <c r="HO191" s="1530"/>
      <c r="HP191" s="1530"/>
      <c r="HQ191" s="1530"/>
      <c r="HR191" s="1530"/>
      <c r="HS191" s="1530"/>
    </row>
    <row r="192" spans="1:227" s="1646" customFormat="1" ht="41.15" x14ac:dyDescent="0.25">
      <c r="A192" s="1564" t="s">
        <v>38</v>
      </c>
      <c r="B192" s="1564" t="s">
        <v>80</v>
      </c>
      <c r="C192" s="2164" t="s">
        <v>85</v>
      </c>
      <c r="D192" s="1778" t="s">
        <v>86</v>
      </c>
      <c r="E192" s="2160"/>
      <c r="F192" s="1638">
        <v>2.9580000000000002</v>
      </c>
      <c r="G192" s="1607">
        <v>12.55</v>
      </c>
      <c r="H192" s="1607">
        <v>4.82</v>
      </c>
      <c r="I192" s="1607"/>
      <c r="J192" s="1607">
        <v>3.65</v>
      </c>
      <c r="K192" s="1831">
        <f>SUM(F192:J192)</f>
        <v>23.978000000000002</v>
      </c>
      <c r="L192" s="1754">
        <f>IF(K192&gt;0,IF(ISNUMBER(F192),F192,0)/K192*100,"")</f>
        <v>12.336308282592375</v>
      </c>
      <c r="M192" s="1755">
        <f>IF(K192&gt;0,(IF(ISNUMBER(G192),G192,0)+IF(ISNUMBER(H192),H192,0))/K192*100,"")</f>
        <v>72.441404620902489</v>
      </c>
      <c r="N192" s="1611">
        <f t="shared" si="53"/>
        <v>5</v>
      </c>
      <c r="O192" s="1832"/>
      <c r="P192" s="1752">
        <f>[1]JH_2015!L39/1000000</f>
        <v>12.049853000000001</v>
      </c>
      <c r="Q192" s="1756"/>
      <c r="R192" s="1756" t="s">
        <v>42</v>
      </c>
      <c r="S192" s="1833">
        <f>+T192/P192</f>
        <v>0.16783549143711546</v>
      </c>
      <c r="T192" s="1834">
        <f>[1]JH_2015!V39/1000000</f>
        <v>2.0223930000000001</v>
      </c>
      <c r="U192" s="2221">
        <v>92.015000000000001</v>
      </c>
      <c r="V192" s="2095">
        <v>91</v>
      </c>
      <c r="W192" s="2221"/>
      <c r="X192" s="2095"/>
      <c r="Y192" s="1756"/>
      <c r="Z192" s="1760">
        <v>171500</v>
      </c>
      <c r="AA192" s="1835">
        <f>P192/Z192*1000000/365*1000</f>
        <v>192.49735213067615</v>
      </c>
      <c r="AB192" s="1871"/>
      <c r="AC192" s="1763"/>
      <c r="AD192" s="1764"/>
      <c r="AE192" s="1763"/>
      <c r="AF192" s="1763"/>
      <c r="AG192" s="1763"/>
      <c r="AH192" s="2222">
        <f>K192</f>
        <v>23.978000000000002</v>
      </c>
      <c r="AI192" s="2206"/>
      <c r="AJ192" s="2206"/>
      <c r="AK192" s="2206"/>
      <c r="AL192" s="2223"/>
      <c r="AM192" s="2224">
        <f>P192</f>
        <v>12.049853000000001</v>
      </c>
      <c r="AN192" s="2099">
        <v>13.428000000000001</v>
      </c>
      <c r="AO192" s="2099">
        <f>AVERAGE(AN192,AP192)</f>
        <v>18.319499999999998</v>
      </c>
      <c r="AP192" s="2099">
        <v>23.210999999999999</v>
      </c>
      <c r="AQ192" s="2100">
        <f>AM192</f>
        <v>12.049853000000001</v>
      </c>
      <c r="AR192" s="2099">
        <v>14.07</v>
      </c>
      <c r="AS192" s="2099">
        <f>AVERAGE(AR192,AT192)</f>
        <v>16.923999999999999</v>
      </c>
      <c r="AT192" s="2099">
        <v>19.777999999999999</v>
      </c>
      <c r="AU192" s="2099"/>
      <c r="AV192" s="2099">
        <v>27.821999999999999</v>
      </c>
      <c r="AW192" s="2099"/>
      <c r="AX192" s="2225">
        <v>-6.8019999999999996</v>
      </c>
      <c r="AY192" s="2226"/>
      <c r="AZ192" s="1965"/>
      <c r="BA192" s="1965"/>
      <c r="BB192" s="1964"/>
      <c r="BC192" s="1530" t="s">
        <v>1432</v>
      </c>
      <c r="BD192" s="1602"/>
      <c r="BE192" s="1602"/>
      <c r="BF192" s="1602"/>
      <c r="BG192" s="1602"/>
      <c r="BH192" s="1602"/>
      <c r="BI192" s="1602"/>
      <c r="BJ192" s="1602"/>
      <c r="BK192" s="1602"/>
      <c r="BL192" s="1602"/>
      <c r="BM192" s="1602"/>
      <c r="BN192" s="1602"/>
      <c r="BO192" s="1602"/>
      <c r="BP192" s="1602"/>
      <c r="BQ192" s="1602"/>
      <c r="BR192" s="1602"/>
      <c r="BS192" s="1602"/>
      <c r="BT192" s="1602"/>
      <c r="BU192" s="1602"/>
      <c r="BV192" s="1602"/>
      <c r="BW192" s="1602"/>
      <c r="BX192" s="1602"/>
      <c r="BY192" s="1602"/>
      <c r="BZ192" s="1602"/>
      <c r="CA192" s="1602"/>
      <c r="CB192" s="1602"/>
      <c r="CC192" s="1602"/>
      <c r="CD192" s="1602"/>
      <c r="CE192" s="1602"/>
      <c r="CF192" s="1602"/>
      <c r="CG192" s="1602"/>
      <c r="CH192" s="1602"/>
      <c r="CI192" s="1602"/>
      <c r="CJ192" s="1602"/>
      <c r="CK192" s="1602"/>
      <c r="CL192" s="1602"/>
      <c r="CM192" s="1602"/>
      <c r="CN192" s="1602"/>
      <c r="CO192" s="1602"/>
      <c r="CP192" s="1602"/>
      <c r="CQ192" s="1602"/>
      <c r="CR192" s="1602"/>
      <c r="CS192" s="1602"/>
      <c r="CT192" s="1602"/>
      <c r="CU192" s="1602"/>
      <c r="CV192" s="1602"/>
      <c r="CW192" s="1602"/>
      <c r="CX192" s="1602"/>
      <c r="CY192" s="1602"/>
      <c r="CZ192" s="1602"/>
      <c r="DA192" s="1602"/>
      <c r="DB192" s="1602"/>
      <c r="DC192" s="1602"/>
      <c r="DD192" s="1602"/>
      <c r="DE192" s="1602"/>
      <c r="DF192" s="1602"/>
      <c r="DG192" s="1602"/>
      <c r="DH192" s="1602"/>
      <c r="DI192" s="1602"/>
      <c r="DJ192" s="1602"/>
      <c r="DK192" s="1602"/>
      <c r="DL192" s="1602"/>
      <c r="DM192" s="1602"/>
      <c r="DN192" s="1602"/>
      <c r="DO192" s="1602"/>
      <c r="DP192" s="1602"/>
      <c r="DQ192" s="1602"/>
      <c r="DR192" s="1602"/>
      <c r="DS192" s="1602"/>
      <c r="DT192" s="1602"/>
      <c r="DU192" s="1602"/>
      <c r="DV192" s="1602"/>
      <c r="DW192" s="1602"/>
      <c r="DX192" s="1602"/>
      <c r="DY192" s="1602"/>
      <c r="DZ192" s="1602"/>
      <c r="EA192" s="1602"/>
      <c r="EB192" s="1602"/>
      <c r="EC192" s="1602"/>
      <c r="ED192" s="1602"/>
      <c r="EE192" s="1602"/>
      <c r="EF192" s="1602"/>
      <c r="EG192" s="1602"/>
      <c r="EH192" s="1602"/>
      <c r="EI192" s="1602"/>
      <c r="EJ192" s="1602"/>
      <c r="EK192" s="1602"/>
      <c r="EL192" s="1602"/>
      <c r="EM192" s="1602"/>
      <c r="EN192" s="1602"/>
      <c r="EO192" s="1602"/>
      <c r="EP192" s="1602"/>
      <c r="EQ192" s="1602"/>
      <c r="ER192" s="1602"/>
      <c r="ES192" s="1602"/>
      <c r="ET192" s="1602"/>
      <c r="EU192" s="1602"/>
      <c r="EV192" s="1602"/>
      <c r="EW192" s="1602"/>
      <c r="EX192" s="1602"/>
      <c r="EY192" s="1602"/>
      <c r="EZ192" s="1602"/>
      <c r="FA192" s="1602"/>
      <c r="FB192" s="1602"/>
      <c r="FC192" s="1602"/>
      <c r="FD192" s="1602"/>
      <c r="FE192" s="1602"/>
      <c r="FF192" s="1602"/>
      <c r="FG192" s="1602"/>
      <c r="FH192" s="1602"/>
      <c r="FI192" s="1602"/>
      <c r="FJ192" s="1602"/>
      <c r="FK192" s="1602"/>
      <c r="FL192" s="1602"/>
      <c r="FM192" s="1602"/>
      <c r="FN192" s="1602"/>
      <c r="FO192" s="1602"/>
      <c r="FP192" s="1602"/>
      <c r="FQ192" s="1602"/>
      <c r="FR192" s="1602"/>
      <c r="FS192" s="1602"/>
      <c r="FT192" s="1602"/>
      <c r="FU192" s="1602"/>
      <c r="FV192" s="1602"/>
      <c r="FW192" s="1602"/>
      <c r="FX192" s="1602"/>
      <c r="FY192" s="1602"/>
      <c r="FZ192" s="1602"/>
      <c r="GA192" s="1602"/>
      <c r="GB192" s="1602"/>
      <c r="GC192" s="1602"/>
      <c r="GD192" s="1602"/>
      <c r="GE192" s="1602"/>
      <c r="GF192" s="1602"/>
      <c r="GG192" s="1602"/>
      <c r="GH192" s="1602"/>
      <c r="GI192" s="1602"/>
      <c r="GJ192" s="1602"/>
      <c r="GK192" s="1602"/>
      <c r="GL192" s="1602"/>
      <c r="GM192" s="1602"/>
      <c r="GN192" s="1602"/>
      <c r="GO192" s="1602"/>
      <c r="GP192" s="1602"/>
      <c r="GQ192" s="1602"/>
      <c r="GR192" s="1602"/>
      <c r="GS192" s="1602"/>
      <c r="GT192" s="1602"/>
      <c r="GU192" s="1602"/>
      <c r="GV192" s="1602"/>
      <c r="GW192" s="1602"/>
      <c r="GX192" s="1602"/>
      <c r="GY192" s="1602"/>
      <c r="GZ192" s="1602"/>
      <c r="HA192" s="1602"/>
      <c r="HB192" s="1602"/>
      <c r="HC192" s="1602"/>
      <c r="HD192" s="1602"/>
      <c r="HE192" s="1602"/>
      <c r="HF192" s="1602"/>
      <c r="HG192" s="1602"/>
      <c r="HH192" s="1602"/>
      <c r="HI192" s="1602"/>
      <c r="HJ192" s="1602"/>
      <c r="HK192" s="1602"/>
      <c r="HL192" s="1602"/>
      <c r="HM192" s="1602"/>
      <c r="HN192" s="1602"/>
      <c r="HO192" s="1602"/>
      <c r="HP192" s="1602"/>
      <c r="HQ192" s="1602"/>
      <c r="HR192" s="1602"/>
      <c r="HS192" s="1602"/>
    </row>
    <row r="193" spans="1:227" s="1646" customFormat="1" ht="41.15" x14ac:dyDescent="0.25">
      <c r="A193" s="1564" t="s">
        <v>38</v>
      </c>
      <c r="B193" s="1564" t="s">
        <v>80</v>
      </c>
      <c r="C193" s="2164" t="s">
        <v>85</v>
      </c>
      <c r="D193" s="1778" t="s">
        <v>87</v>
      </c>
      <c r="E193" s="2160"/>
      <c r="F193" s="1638"/>
      <c r="G193" s="1607">
        <v>0.23</v>
      </c>
      <c r="H193" s="1607"/>
      <c r="I193" s="1607"/>
      <c r="J193" s="1607"/>
      <c r="K193" s="1877">
        <v>0.23</v>
      </c>
      <c r="L193" s="1754">
        <f>IF(K193&gt;0,IF(ISNUMBER(F193),F193,0)/K193*100,"")</f>
        <v>0</v>
      </c>
      <c r="M193" s="1755">
        <f>IF(K193&gt;0,(IF(ISNUMBER(G193),G193,0)+IF(ISNUMBER(H193),H193,0))/K193*100,"")</f>
        <v>100</v>
      </c>
      <c r="N193" s="1611">
        <f t="shared" si="53"/>
        <v>5</v>
      </c>
      <c r="O193" s="1832"/>
      <c r="P193" s="1607">
        <f>[1]JH_2015!L40/1000000</f>
        <v>0.21076300000000001</v>
      </c>
      <c r="Q193" s="1756"/>
      <c r="R193" s="1756" t="s">
        <v>42</v>
      </c>
      <c r="S193" s="1833">
        <f>+T193/P193</f>
        <v>0.41150012098897815</v>
      </c>
      <c r="T193" s="2227">
        <f>[1]JH_2015!V40/1000000</f>
        <v>8.6729000000000001E-2</v>
      </c>
      <c r="U193" s="2221">
        <v>14.81</v>
      </c>
      <c r="V193" s="2095">
        <v>15</v>
      </c>
      <c r="W193" s="2221"/>
      <c r="X193" s="2228"/>
      <c r="Y193" s="1756"/>
      <c r="Z193" s="1760">
        <v>2416</v>
      </c>
      <c r="AA193" s="1835">
        <f>P193/Z193*1000000/365*1000</f>
        <v>239.00367413589768</v>
      </c>
      <c r="AB193" s="1836"/>
      <c r="AC193" s="1837"/>
      <c r="AD193" s="1838"/>
      <c r="AE193" s="2229"/>
      <c r="AF193" s="2229"/>
      <c r="AG193" s="1837"/>
      <c r="AH193" s="2222">
        <f>K193</f>
        <v>0.23</v>
      </c>
      <c r="AI193" s="2206"/>
      <c r="AJ193" s="2206"/>
      <c r="AK193" s="2206"/>
      <c r="AL193" s="2223"/>
      <c r="AM193" s="2224">
        <v>0.11700000000000001</v>
      </c>
      <c r="AN193" s="2099">
        <v>0.123</v>
      </c>
      <c r="AO193" s="2099">
        <f>AVERAGE(AN193,AP193)</f>
        <v>0.13300000000000001</v>
      </c>
      <c r="AP193" s="2099">
        <v>0.14299999999999999</v>
      </c>
      <c r="AQ193" s="2100">
        <f>AM193</f>
        <v>0.11700000000000001</v>
      </c>
      <c r="AR193" s="2099">
        <v>0.129</v>
      </c>
      <c r="AS193" s="2099">
        <f>AVERAGE(AR193,AT193)</f>
        <v>0.13850000000000001</v>
      </c>
      <c r="AT193" s="2099">
        <v>0.14799999999999999</v>
      </c>
      <c r="AU193" s="2099"/>
      <c r="AV193" s="2099">
        <v>0.17100000000000001</v>
      </c>
      <c r="AW193" s="2099"/>
      <c r="AX193" s="2225">
        <v>2.9000000000000001E-2</v>
      </c>
      <c r="AY193" s="2226"/>
      <c r="AZ193" s="1965"/>
      <c r="BA193" s="1896"/>
      <c r="BB193" s="1981"/>
      <c r="BC193" s="1530" t="s">
        <v>1432</v>
      </c>
      <c r="BD193" s="1602"/>
      <c r="BE193" s="1602"/>
      <c r="BF193" s="1602"/>
      <c r="BG193" s="1602"/>
      <c r="BH193" s="1602"/>
      <c r="BI193" s="1602"/>
      <c r="BJ193" s="1602"/>
      <c r="BK193" s="1602"/>
      <c r="BL193" s="1602"/>
      <c r="BM193" s="1602"/>
      <c r="BN193" s="1602"/>
      <c r="BO193" s="1602"/>
      <c r="BP193" s="1602"/>
      <c r="BQ193" s="1602"/>
      <c r="BR193" s="1602"/>
      <c r="BS193" s="1602"/>
      <c r="BT193" s="1602"/>
      <c r="BU193" s="1602"/>
      <c r="BV193" s="1602"/>
      <c r="BW193" s="1602"/>
      <c r="BX193" s="1602"/>
      <c r="BY193" s="1602"/>
      <c r="BZ193" s="1602"/>
      <c r="CA193" s="1602"/>
      <c r="CB193" s="1602"/>
      <c r="CC193" s="1602"/>
      <c r="CD193" s="1602"/>
      <c r="CE193" s="1602"/>
      <c r="CF193" s="1602"/>
      <c r="CG193" s="1602"/>
      <c r="CH193" s="1602"/>
      <c r="CI193" s="1602"/>
      <c r="CJ193" s="1602"/>
      <c r="CK193" s="1602"/>
      <c r="CL193" s="1602"/>
      <c r="CM193" s="1602"/>
      <c r="CN193" s="1602"/>
      <c r="CO193" s="1602"/>
      <c r="CP193" s="1602"/>
      <c r="CQ193" s="1602"/>
      <c r="CR193" s="1602"/>
      <c r="CS193" s="1602"/>
      <c r="CT193" s="1602"/>
      <c r="CU193" s="1602"/>
      <c r="CV193" s="1602"/>
      <c r="CW193" s="1602"/>
      <c r="CX193" s="1602"/>
      <c r="CY193" s="1602"/>
      <c r="CZ193" s="1602"/>
      <c r="DA193" s="1602"/>
      <c r="DB193" s="1602"/>
      <c r="DC193" s="1602"/>
      <c r="DD193" s="1602"/>
      <c r="DE193" s="1602"/>
      <c r="DF193" s="1602"/>
      <c r="DG193" s="1602"/>
      <c r="DH193" s="1602"/>
      <c r="DI193" s="1602"/>
      <c r="DJ193" s="1602"/>
      <c r="DK193" s="1602"/>
      <c r="DL193" s="1602"/>
      <c r="DM193" s="1602"/>
      <c r="DN193" s="1602"/>
      <c r="DO193" s="1602"/>
      <c r="DP193" s="1602"/>
      <c r="DQ193" s="1602"/>
      <c r="DR193" s="1602"/>
      <c r="DS193" s="1602"/>
      <c r="DT193" s="1602"/>
      <c r="DU193" s="1602"/>
      <c r="DV193" s="1602"/>
      <c r="DW193" s="1602"/>
      <c r="DX193" s="1602"/>
      <c r="DY193" s="1602"/>
      <c r="DZ193" s="1602"/>
      <c r="EA193" s="1602"/>
      <c r="EB193" s="1602"/>
      <c r="EC193" s="1602"/>
      <c r="ED193" s="1602"/>
      <c r="EE193" s="1602"/>
      <c r="EF193" s="1602"/>
      <c r="EG193" s="1602"/>
      <c r="EH193" s="1602"/>
      <c r="EI193" s="1602"/>
      <c r="EJ193" s="1602"/>
      <c r="EK193" s="1602"/>
      <c r="EL193" s="1602"/>
      <c r="EM193" s="1602"/>
      <c r="EN193" s="1602"/>
      <c r="EO193" s="1602"/>
      <c r="EP193" s="1602"/>
      <c r="EQ193" s="1602"/>
      <c r="ER193" s="1602"/>
      <c r="ES193" s="1602"/>
      <c r="ET193" s="1602"/>
      <c r="EU193" s="1602"/>
      <c r="EV193" s="1602"/>
      <c r="EW193" s="1602"/>
      <c r="EX193" s="1602"/>
      <c r="EY193" s="1602"/>
      <c r="EZ193" s="1602"/>
      <c r="FA193" s="1602"/>
      <c r="FB193" s="1602"/>
      <c r="FC193" s="1602"/>
      <c r="FD193" s="1602"/>
      <c r="FE193" s="1602"/>
      <c r="FF193" s="1602"/>
      <c r="FG193" s="1602"/>
      <c r="FH193" s="1602"/>
      <c r="FI193" s="1602"/>
      <c r="FJ193" s="1602"/>
      <c r="FK193" s="1602"/>
      <c r="FL193" s="1602"/>
      <c r="FM193" s="1602"/>
      <c r="FN193" s="1602"/>
      <c r="FO193" s="1602"/>
      <c r="FP193" s="1602"/>
      <c r="FQ193" s="1602"/>
      <c r="FR193" s="1602"/>
      <c r="FS193" s="1602"/>
      <c r="FT193" s="1602"/>
      <c r="FU193" s="1602"/>
      <c r="FV193" s="1602"/>
      <c r="FW193" s="1602"/>
      <c r="FX193" s="1602"/>
      <c r="FY193" s="1602"/>
      <c r="FZ193" s="1602"/>
      <c r="GA193" s="1602"/>
      <c r="GB193" s="1602"/>
      <c r="GC193" s="1602"/>
      <c r="GD193" s="1602"/>
      <c r="GE193" s="1602"/>
      <c r="GF193" s="1602"/>
      <c r="GG193" s="1602"/>
      <c r="GH193" s="1602"/>
      <c r="GI193" s="1602"/>
      <c r="GJ193" s="1602"/>
      <c r="GK193" s="1602"/>
      <c r="GL193" s="1602"/>
      <c r="GM193" s="1602"/>
      <c r="GN193" s="1602"/>
      <c r="GO193" s="1602"/>
      <c r="GP193" s="1602"/>
      <c r="GQ193" s="1602"/>
      <c r="GR193" s="1602"/>
      <c r="GS193" s="1602"/>
      <c r="GT193" s="1602"/>
      <c r="GU193" s="1602"/>
      <c r="GV193" s="1602"/>
      <c r="GW193" s="1602"/>
      <c r="GX193" s="1602"/>
      <c r="GY193" s="1602"/>
      <c r="GZ193" s="1602"/>
      <c r="HA193" s="1602"/>
      <c r="HB193" s="1602"/>
      <c r="HC193" s="1602"/>
      <c r="HD193" s="1602"/>
      <c r="HE193" s="1602"/>
      <c r="HF193" s="1602"/>
      <c r="HG193" s="1602"/>
      <c r="HH193" s="1602"/>
      <c r="HI193" s="1602"/>
      <c r="HJ193" s="1602"/>
      <c r="HK193" s="1602"/>
      <c r="HL193" s="1602"/>
      <c r="HM193" s="1602"/>
      <c r="HN193" s="1602"/>
      <c r="HO193" s="1602"/>
      <c r="HP193" s="1602"/>
      <c r="HQ193" s="1602"/>
      <c r="HR193" s="1602"/>
      <c r="HS193" s="1602"/>
    </row>
    <row r="194" spans="1:227" s="1646" customFormat="1" ht="41.15" x14ac:dyDescent="0.25">
      <c r="A194" s="1564" t="s">
        <v>38</v>
      </c>
      <c r="B194" s="1564" t="s">
        <v>80</v>
      </c>
      <c r="C194" s="2164" t="s">
        <v>85</v>
      </c>
      <c r="D194" s="1778" t="s">
        <v>88</v>
      </c>
      <c r="E194" s="2230"/>
      <c r="F194" s="2231"/>
      <c r="G194" s="2232">
        <v>0.13</v>
      </c>
      <c r="H194" s="2232">
        <v>0.56999999999999995</v>
      </c>
      <c r="I194" s="2233"/>
      <c r="J194" s="2233"/>
      <c r="K194" s="2234">
        <f>SUM(F194:J194)</f>
        <v>0.7</v>
      </c>
      <c r="L194" s="2235">
        <f>IF(K194&gt;0,IF(ISNUMBER(F194),F194,0)/K194*100,"")</f>
        <v>0</v>
      </c>
      <c r="M194" s="2236">
        <f>IF(K194&gt;0,(IF(ISNUMBER(G194),G194,0)+IF(ISNUMBER(H194),H194,0))/K194*100,"")</f>
        <v>100</v>
      </c>
      <c r="N194" s="2134">
        <f t="shared" si="53"/>
        <v>5</v>
      </c>
      <c r="O194" s="2237"/>
      <c r="P194" s="1702">
        <f>[1]JH_2015!L41/1000000</f>
        <v>0.31630399999999997</v>
      </c>
      <c r="Q194" s="2238"/>
      <c r="R194" s="2238" t="s">
        <v>42</v>
      </c>
      <c r="S194" s="2239">
        <f>+T194/P194</f>
        <v>0.39278036319490112</v>
      </c>
      <c r="T194" s="2240">
        <f>[1]JH_2015!V41/1000000</f>
        <v>0.124238</v>
      </c>
      <c r="U194" s="2221">
        <v>22.18</v>
      </c>
      <c r="V194" s="2095">
        <v>1</v>
      </c>
      <c r="W194" s="2221"/>
      <c r="X194" s="2241"/>
      <c r="Y194" s="2238"/>
      <c r="Z194" s="2242">
        <v>4689</v>
      </c>
      <c r="AA194" s="2243">
        <f>P194/Z194*1000000/365*1000</f>
        <v>184.81260425887461</v>
      </c>
      <c r="AB194" s="2244"/>
      <c r="AC194" s="2245"/>
      <c r="AD194" s="2246"/>
      <c r="AE194" s="2245"/>
      <c r="AF194" s="2245"/>
      <c r="AG194" s="2245"/>
      <c r="AH194" s="2247">
        <f>K194</f>
        <v>0.7</v>
      </c>
      <c r="AI194" s="2248"/>
      <c r="AJ194" s="2248"/>
      <c r="AK194" s="2248"/>
      <c r="AL194" s="2249"/>
      <c r="AM194" s="2250">
        <v>0.24199999999999999</v>
      </c>
      <c r="AN194" s="2251">
        <v>0.28799999999999998</v>
      </c>
      <c r="AO194" s="2251">
        <f>AVERAGE(AN194,AP194)</f>
        <v>0.37949999999999995</v>
      </c>
      <c r="AP194" s="2251">
        <v>0.47099999999999997</v>
      </c>
      <c r="AQ194" s="2252">
        <f>AM194</f>
        <v>0.24199999999999999</v>
      </c>
      <c r="AR194" s="2251">
        <v>0.308</v>
      </c>
      <c r="AS194" s="2251">
        <f>AVERAGE(AR194,AT194)</f>
        <v>0.371</v>
      </c>
      <c r="AT194" s="2251">
        <v>0.434</v>
      </c>
      <c r="AU194" s="2251"/>
      <c r="AV194" s="2251">
        <v>0.61299999999999999</v>
      </c>
      <c r="AW194" s="2251"/>
      <c r="AX194" s="2253">
        <v>8.6999999999999994E-2</v>
      </c>
      <c r="AY194" s="2226"/>
      <c r="AZ194" s="1965"/>
      <c r="BA194" s="1896"/>
      <c r="BB194" s="1981"/>
      <c r="BC194" s="1530" t="s">
        <v>1432</v>
      </c>
      <c r="BD194" s="1963"/>
      <c r="BE194" s="1963"/>
      <c r="BF194" s="1963"/>
      <c r="BG194" s="1963"/>
      <c r="BH194" s="1963"/>
      <c r="BI194" s="1602"/>
      <c r="BJ194" s="1602"/>
      <c r="BK194" s="1602"/>
      <c r="BL194" s="1602"/>
      <c r="BM194" s="1602"/>
      <c r="BN194" s="1602"/>
      <c r="BO194" s="1602"/>
      <c r="BP194" s="1602"/>
      <c r="BQ194" s="1602"/>
      <c r="BR194" s="1602"/>
      <c r="BS194" s="1602"/>
      <c r="BT194" s="1602"/>
      <c r="BU194" s="1602"/>
      <c r="BV194" s="1602"/>
      <c r="BW194" s="1602"/>
      <c r="BX194" s="1602"/>
      <c r="BY194" s="1602"/>
      <c r="BZ194" s="1602"/>
      <c r="CA194" s="1602"/>
      <c r="CB194" s="1602"/>
      <c r="CC194" s="1602"/>
      <c r="CD194" s="1602"/>
      <c r="CE194" s="1602"/>
      <c r="CF194" s="1602"/>
      <c r="CG194" s="1602"/>
      <c r="CH194" s="1602"/>
      <c r="CI194" s="1602"/>
      <c r="CJ194" s="1602"/>
      <c r="CK194" s="1602"/>
      <c r="CL194" s="1602"/>
      <c r="CM194" s="1602"/>
      <c r="CN194" s="1602"/>
      <c r="CO194" s="1602"/>
      <c r="CP194" s="1602"/>
      <c r="CQ194" s="1602"/>
      <c r="CR194" s="1602"/>
      <c r="CS194" s="1602"/>
      <c r="CT194" s="1602"/>
      <c r="CU194" s="1602"/>
      <c r="CV194" s="1602"/>
      <c r="CW194" s="1602"/>
      <c r="CX194" s="1602"/>
      <c r="CY194" s="1602"/>
      <c r="CZ194" s="1602"/>
      <c r="DA194" s="1602"/>
      <c r="DB194" s="1602"/>
      <c r="DC194" s="1602"/>
      <c r="DD194" s="1602"/>
      <c r="DE194" s="1602"/>
      <c r="DF194" s="1602"/>
      <c r="DG194" s="1602"/>
      <c r="DH194" s="1602"/>
      <c r="DI194" s="1602"/>
      <c r="DJ194" s="1602"/>
      <c r="DK194" s="1602"/>
      <c r="DL194" s="1602"/>
      <c r="DM194" s="1602"/>
      <c r="DN194" s="1602"/>
      <c r="DO194" s="1602"/>
      <c r="DP194" s="1602"/>
      <c r="DQ194" s="1602"/>
      <c r="DR194" s="1602"/>
      <c r="DS194" s="1602"/>
      <c r="DT194" s="1602"/>
      <c r="DU194" s="1602"/>
      <c r="DV194" s="1602"/>
      <c r="DW194" s="1602"/>
      <c r="DX194" s="1602"/>
      <c r="DY194" s="1602"/>
      <c r="DZ194" s="1602"/>
      <c r="EA194" s="1602"/>
      <c r="EB194" s="1602"/>
      <c r="EC194" s="1602"/>
      <c r="ED194" s="1602"/>
      <c r="EE194" s="1602"/>
      <c r="EF194" s="1602"/>
      <c r="EG194" s="1602"/>
      <c r="EH194" s="1602"/>
      <c r="EI194" s="1602"/>
      <c r="EJ194" s="1602"/>
      <c r="EK194" s="1602"/>
      <c r="EL194" s="1602"/>
      <c r="EM194" s="1602"/>
      <c r="EN194" s="1602"/>
      <c r="EO194" s="1602"/>
      <c r="EP194" s="1602"/>
      <c r="EQ194" s="1602"/>
      <c r="ER194" s="1602"/>
      <c r="ES194" s="1602"/>
      <c r="ET194" s="1602"/>
      <c r="EU194" s="1602"/>
      <c r="EV194" s="1602"/>
      <c r="EW194" s="1602"/>
      <c r="EX194" s="1602"/>
      <c r="EY194" s="1602"/>
      <c r="EZ194" s="1602"/>
      <c r="FA194" s="1602"/>
      <c r="FB194" s="1602"/>
      <c r="FC194" s="1602"/>
      <c r="FD194" s="1602"/>
      <c r="FE194" s="1602"/>
      <c r="FF194" s="1602"/>
      <c r="FG194" s="1602"/>
      <c r="FH194" s="1602"/>
      <c r="FI194" s="1602"/>
      <c r="FJ194" s="1602"/>
      <c r="FK194" s="1602"/>
      <c r="FL194" s="1602"/>
      <c r="FM194" s="1602"/>
      <c r="FN194" s="1602"/>
      <c r="FO194" s="1602"/>
      <c r="FP194" s="1602"/>
      <c r="FQ194" s="1602"/>
      <c r="FR194" s="1602"/>
      <c r="FS194" s="1602"/>
      <c r="FT194" s="1602"/>
      <c r="FU194" s="1602"/>
      <c r="FV194" s="1602"/>
      <c r="FW194" s="1602"/>
      <c r="FX194" s="1602"/>
      <c r="FY194" s="1602"/>
      <c r="FZ194" s="1602"/>
      <c r="GA194" s="1602"/>
      <c r="GB194" s="1602"/>
      <c r="GC194" s="1602"/>
      <c r="GD194" s="1602"/>
      <c r="GE194" s="1602"/>
      <c r="GF194" s="1602"/>
      <c r="GG194" s="1602"/>
      <c r="GH194" s="1602"/>
      <c r="GI194" s="1602"/>
      <c r="GJ194" s="1602"/>
      <c r="GK194" s="1602"/>
      <c r="GL194" s="1602"/>
      <c r="GM194" s="1602"/>
      <c r="GN194" s="1602"/>
      <c r="GO194" s="1602"/>
      <c r="GP194" s="1602"/>
      <c r="GQ194" s="1602"/>
      <c r="GR194" s="1602"/>
      <c r="GS194" s="1602"/>
      <c r="GT194" s="1602"/>
      <c r="GU194" s="1602"/>
      <c r="GV194" s="1602"/>
      <c r="GW194" s="1602"/>
      <c r="GX194" s="1602"/>
      <c r="GY194" s="1602"/>
      <c r="GZ194" s="1602"/>
      <c r="HA194" s="1602"/>
      <c r="HB194" s="1602"/>
      <c r="HC194" s="1602"/>
      <c r="HD194" s="1602"/>
      <c r="HE194" s="1602"/>
      <c r="HF194" s="1602"/>
      <c r="HG194" s="1602"/>
      <c r="HH194" s="1602"/>
      <c r="HI194" s="1602"/>
      <c r="HJ194" s="1602"/>
      <c r="HK194" s="1602"/>
      <c r="HL194" s="1602"/>
      <c r="HM194" s="1602"/>
      <c r="HN194" s="1602"/>
      <c r="HO194" s="1602"/>
      <c r="HP194" s="1602"/>
      <c r="HQ194" s="1602"/>
      <c r="HR194" s="1602"/>
      <c r="HS194" s="1602"/>
    </row>
    <row r="195" spans="1:227" s="1646" customFormat="1" ht="61.75" x14ac:dyDescent="0.25">
      <c r="A195" s="1564" t="s">
        <v>591</v>
      </c>
      <c r="B195" s="1564" t="s">
        <v>611</v>
      </c>
      <c r="C195" s="2213" t="s">
        <v>661</v>
      </c>
      <c r="D195" s="2002" t="s">
        <v>662</v>
      </c>
      <c r="E195" s="2254" t="s">
        <v>1446</v>
      </c>
      <c r="F195" s="2149"/>
      <c r="G195" s="1571"/>
      <c r="H195" s="1571"/>
      <c r="I195" s="1571"/>
      <c r="J195" s="1571"/>
      <c r="K195" s="1572">
        <f t="shared" ref="K195:K200" si="73">IF(ISNUMBER(F195),F195,0)+IF(ISNUMBER(G195),G195,0)+IF(ISNUMBER(H195),H195,0)</f>
        <v>0</v>
      </c>
      <c r="L195" s="1734">
        <v>0</v>
      </c>
      <c r="M195" s="1735">
        <v>100</v>
      </c>
      <c r="N195" s="1575">
        <f t="shared" si="53"/>
        <v>1</v>
      </c>
      <c r="O195" s="1579"/>
      <c r="P195" s="1577"/>
      <c r="Q195" s="1579"/>
      <c r="R195" s="1579"/>
      <c r="S195" s="1580"/>
      <c r="T195" s="2255"/>
      <c r="U195" s="2152"/>
      <c r="V195" s="2109"/>
      <c r="W195" s="2153"/>
      <c r="X195" s="2154"/>
      <c r="Y195" s="1739"/>
      <c r="Z195" s="1743"/>
      <c r="AA195" s="1744"/>
      <c r="AB195" s="1745"/>
      <c r="AC195" s="1746"/>
      <c r="AD195" s="1746"/>
      <c r="AE195" s="1746"/>
      <c r="AF195" s="1746"/>
      <c r="AG195" s="1746"/>
      <c r="AH195" s="2155"/>
      <c r="AI195" s="1602"/>
      <c r="AJ195" s="1602"/>
      <c r="AK195" s="1602"/>
      <c r="AL195" s="2167"/>
      <c r="AM195" s="2181"/>
      <c r="AN195" s="2115"/>
      <c r="AO195" s="2115"/>
      <c r="AP195" s="2116"/>
      <c r="AQ195" s="2117">
        <v>4.2402437410980713</v>
      </c>
      <c r="AR195" s="2115">
        <v>4.5876296728751775</v>
      </c>
      <c r="AS195" s="2115">
        <v>4.9487694428556841</v>
      </c>
      <c r="AT195" s="2115">
        <v>5.3234395548745885</v>
      </c>
      <c r="AU195" s="2115"/>
      <c r="AV195" s="2116"/>
      <c r="AW195" s="2118">
        <f t="shared" ref="AW195:AW200" si="74">K195-AT195</f>
        <v>-5.3234395548745885</v>
      </c>
      <c r="AX195" s="2119"/>
      <c r="AY195" s="2120"/>
      <c r="BB195" s="1920"/>
      <c r="BC195" s="1602" t="s">
        <v>1432</v>
      </c>
      <c r="BD195" s="1530"/>
      <c r="BE195" s="1530"/>
      <c r="BF195" s="1530"/>
      <c r="BG195" s="1530"/>
      <c r="BH195" s="1530"/>
      <c r="BI195" s="1530"/>
      <c r="BJ195" s="1530"/>
      <c r="BK195" s="1530"/>
      <c r="BL195" s="1530"/>
      <c r="BM195" s="1530"/>
      <c r="BN195" s="1530"/>
      <c r="BO195" s="1530"/>
      <c r="BP195" s="1530"/>
      <c r="BQ195" s="1530"/>
      <c r="BR195" s="1530"/>
      <c r="BS195" s="1530"/>
      <c r="BT195" s="1530"/>
      <c r="BU195" s="1530"/>
      <c r="BV195" s="1530"/>
      <c r="BW195" s="1530"/>
      <c r="BX195" s="1530"/>
      <c r="BY195" s="1530"/>
      <c r="BZ195" s="1530"/>
      <c r="CA195" s="1530"/>
      <c r="CB195" s="1530"/>
      <c r="CC195" s="1530"/>
      <c r="CD195" s="1530"/>
      <c r="CE195" s="1530"/>
      <c r="CF195" s="1530"/>
      <c r="CG195" s="1530"/>
      <c r="CH195" s="1530"/>
      <c r="CI195" s="1530"/>
      <c r="CJ195" s="1530"/>
      <c r="CK195" s="1530"/>
      <c r="CL195" s="1530"/>
      <c r="CM195" s="1530"/>
      <c r="CN195" s="1530"/>
      <c r="CO195" s="1530"/>
      <c r="CP195" s="1530"/>
      <c r="CQ195" s="1530"/>
      <c r="CR195" s="1530"/>
      <c r="CS195" s="1530"/>
      <c r="CT195" s="1530"/>
      <c r="CU195" s="1530"/>
      <c r="CV195" s="1530"/>
      <c r="CW195" s="1530"/>
      <c r="CX195" s="1530"/>
      <c r="CY195" s="1530"/>
      <c r="CZ195" s="1530"/>
      <c r="DA195" s="1530"/>
      <c r="DB195" s="1530"/>
      <c r="DC195" s="1530"/>
      <c r="DD195" s="1530"/>
      <c r="DE195" s="1530"/>
      <c r="DF195" s="1530"/>
      <c r="DG195" s="1530"/>
      <c r="DH195" s="1530"/>
      <c r="DI195" s="1530"/>
      <c r="DJ195" s="1530"/>
      <c r="DK195" s="1530"/>
      <c r="DL195" s="1530"/>
      <c r="DM195" s="1530"/>
      <c r="DN195" s="1530"/>
      <c r="DO195" s="1530"/>
      <c r="DP195" s="1530"/>
      <c r="DQ195" s="1530"/>
      <c r="DR195" s="1530"/>
      <c r="DS195" s="1530"/>
      <c r="DT195" s="1530"/>
      <c r="DU195" s="1530"/>
      <c r="DV195" s="1530"/>
      <c r="DW195" s="1530"/>
      <c r="DX195" s="1530"/>
      <c r="DY195" s="1530"/>
      <c r="DZ195" s="1530"/>
      <c r="EA195" s="1530"/>
      <c r="EB195" s="1530"/>
      <c r="EC195" s="1530"/>
      <c r="ED195" s="1530"/>
      <c r="EE195" s="1530"/>
      <c r="EF195" s="1530"/>
      <c r="EG195" s="1530"/>
      <c r="EH195" s="1530"/>
      <c r="EI195" s="1530"/>
      <c r="EJ195" s="1530"/>
      <c r="EK195" s="1530"/>
      <c r="EL195" s="1530"/>
      <c r="EM195" s="1530"/>
      <c r="EN195" s="1530"/>
      <c r="EO195" s="1530"/>
      <c r="EP195" s="1530"/>
      <c r="EQ195" s="1530"/>
      <c r="ER195" s="1530"/>
      <c r="ES195" s="1530"/>
      <c r="ET195" s="1530"/>
      <c r="EU195" s="1530"/>
      <c r="EV195" s="1530"/>
      <c r="EW195" s="1530"/>
      <c r="EX195" s="1530"/>
      <c r="EY195" s="1530"/>
      <c r="EZ195" s="1530"/>
      <c r="FA195" s="1530"/>
      <c r="FB195" s="1530"/>
      <c r="FC195" s="1530"/>
      <c r="FD195" s="1530"/>
      <c r="FE195" s="1530"/>
      <c r="FF195" s="1530"/>
      <c r="FG195" s="1530"/>
      <c r="FH195" s="1530"/>
      <c r="FI195" s="1530"/>
      <c r="FJ195" s="1530"/>
      <c r="FK195" s="1530"/>
      <c r="FL195" s="1530"/>
      <c r="FM195" s="1530"/>
      <c r="FN195" s="1530"/>
      <c r="FO195" s="1530"/>
      <c r="FP195" s="1530"/>
      <c r="FQ195" s="1530"/>
      <c r="FR195" s="1530"/>
      <c r="FS195" s="1530"/>
      <c r="FT195" s="1530"/>
      <c r="FU195" s="1530"/>
      <c r="FV195" s="1530"/>
      <c r="FW195" s="1530"/>
      <c r="FX195" s="1530"/>
      <c r="FY195" s="1530"/>
      <c r="FZ195" s="1530"/>
      <c r="GA195" s="1530"/>
      <c r="GB195" s="1530"/>
      <c r="GC195" s="1530"/>
      <c r="GD195" s="1530"/>
      <c r="GE195" s="1530"/>
      <c r="GF195" s="1530"/>
      <c r="GG195" s="1530"/>
      <c r="GH195" s="1530"/>
      <c r="GI195" s="1530"/>
      <c r="GJ195" s="1530"/>
      <c r="GK195" s="1530"/>
      <c r="GL195" s="1530"/>
      <c r="GM195" s="1530"/>
      <c r="GN195" s="1530"/>
      <c r="GO195" s="1530"/>
      <c r="GP195" s="1530"/>
      <c r="GQ195" s="1530"/>
      <c r="GR195" s="1530"/>
      <c r="GS195" s="1530"/>
      <c r="GT195" s="1530"/>
      <c r="GU195" s="1530"/>
      <c r="GV195" s="1530"/>
      <c r="GW195" s="1530"/>
      <c r="GX195" s="1530"/>
      <c r="GY195" s="1530"/>
      <c r="GZ195" s="1530"/>
      <c r="HA195" s="1530"/>
      <c r="HB195" s="1530"/>
      <c r="HC195" s="1530"/>
      <c r="HD195" s="1530"/>
      <c r="HE195" s="1530"/>
      <c r="HF195" s="1530"/>
      <c r="HG195" s="1530"/>
      <c r="HH195" s="1530"/>
      <c r="HI195" s="1530"/>
      <c r="HJ195" s="1530"/>
      <c r="HK195" s="1530"/>
      <c r="HL195" s="1530"/>
      <c r="HM195" s="1530"/>
      <c r="HN195" s="1530"/>
      <c r="HO195" s="1530"/>
      <c r="HP195" s="1530"/>
      <c r="HQ195" s="1530"/>
      <c r="HR195" s="1530"/>
      <c r="HS195" s="1530"/>
    </row>
    <row r="196" spans="1:227" s="1646" customFormat="1" ht="51.45" x14ac:dyDescent="0.25">
      <c r="A196" s="1564" t="s">
        <v>591</v>
      </c>
      <c r="B196" s="1564" t="s">
        <v>611</v>
      </c>
      <c r="C196" s="2213" t="s">
        <v>661</v>
      </c>
      <c r="D196" s="2002" t="s">
        <v>664</v>
      </c>
      <c r="E196" s="2256" t="s">
        <v>1448</v>
      </c>
      <c r="F196" s="1638"/>
      <c r="G196" s="1607"/>
      <c r="H196" s="1607"/>
      <c r="I196" s="1607"/>
      <c r="J196" s="1607"/>
      <c r="K196" s="1608">
        <f t="shared" si="73"/>
        <v>0</v>
      </c>
      <c r="L196" s="1609">
        <v>0</v>
      </c>
      <c r="M196" s="1610">
        <v>100</v>
      </c>
      <c r="N196" s="1611">
        <f t="shared" ref="N196:N259" si="75">IF(OR(K196="",NOT(ISNUMBER(K196))),1,IF(P196=0,1,IF(P196&gt;K196,2,IF(AT196&gt;K196,3,IF(AU196&gt;K196,4,5)))))</f>
        <v>1</v>
      </c>
      <c r="O196" s="1615"/>
      <c r="P196" s="1613"/>
      <c r="Q196" s="1615"/>
      <c r="R196" s="1615"/>
      <c r="S196" s="1616"/>
      <c r="T196" s="2182"/>
      <c r="U196" s="2152"/>
      <c r="V196" s="2109"/>
      <c r="W196" s="2153"/>
      <c r="X196" s="2109"/>
      <c r="Y196" s="1615"/>
      <c r="Z196" s="1619"/>
      <c r="AA196" s="1620"/>
      <c r="AB196" s="1621"/>
      <c r="AC196" s="1622"/>
      <c r="AD196" s="1622"/>
      <c r="AE196" s="1622"/>
      <c r="AF196" s="1622"/>
      <c r="AG196" s="1622"/>
      <c r="AH196" s="2111"/>
      <c r="AI196" s="1602"/>
      <c r="AJ196" s="1602"/>
      <c r="AK196" s="1602"/>
      <c r="AL196" s="2167"/>
      <c r="AM196" s="2168"/>
      <c r="AN196" s="2115"/>
      <c r="AO196" s="2115"/>
      <c r="AP196" s="2116"/>
      <c r="AQ196" s="2117">
        <v>3.0925520345274727E-2</v>
      </c>
      <c r="AR196" s="2115">
        <v>3.351978914637363E-2</v>
      </c>
      <c r="AS196" s="2115">
        <v>3.6271854617142864E-2</v>
      </c>
      <c r="AT196" s="2115">
        <v>3.924308742725275E-2</v>
      </c>
      <c r="AU196" s="2115"/>
      <c r="AV196" s="2116"/>
      <c r="AW196" s="2118">
        <f t="shared" si="74"/>
        <v>-3.924308742725275E-2</v>
      </c>
      <c r="AX196" s="2119"/>
      <c r="AY196" s="2120"/>
      <c r="BB196" s="1920"/>
      <c r="BC196" s="1602" t="s">
        <v>1432</v>
      </c>
      <c r="BD196" s="1530"/>
      <c r="BE196" s="1530"/>
      <c r="BF196" s="1530"/>
      <c r="BG196" s="1530"/>
      <c r="BH196" s="1530"/>
      <c r="BI196" s="1530"/>
      <c r="BJ196" s="1530"/>
      <c r="BK196" s="1530"/>
      <c r="BL196" s="1530"/>
      <c r="BM196" s="1530"/>
      <c r="BN196" s="1530"/>
      <c r="BO196" s="1530"/>
      <c r="BP196" s="1530"/>
      <c r="BQ196" s="1530"/>
      <c r="BR196" s="1530"/>
      <c r="BS196" s="1530"/>
      <c r="BT196" s="1530"/>
      <c r="BU196" s="1530"/>
      <c r="BV196" s="1530"/>
      <c r="BW196" s="1530"/>
      <c r="BX196" s="1530"/>
      <c r="BY196" s="1530"/>
      <c r="BZ196" s="1530"/>
      <c r="CA196" s="1530"/>
      <c r="CB196" s="1530"/>
      <c r="CC196" s="1530"/>
      <c r="CD196" s="1530"/>
      <c r="CE196" s="1530"/>
      <c r="CF196" s="1530"/>
      <c r="CG196" s="1530"/>
      <c r="CH196" s="1530"/>
      <c r="CI196" s="1530"/>
      <c r="CJ196" s="1530"/>
      <c r="CK196" s="1530"/>
      <c r="CL196" s="1530"/>
      <c r="CM196" s="1530"/>
      <c r="CN196" s="1530"/>
      <c r="CO196" s="1530"/>
      <c r="CP196" s="1530"/>
      <c r="CQ196" s="1530"/>
      <c r="CR196" s="1530"/>
      <c r="CS196" s="1530"/>
      <c r="CT196" s="1530"/>
      <c r="CU196" s="1530"/>
      <c r="CV196" s="1530"/>
      <c r="CW196" s="1530"/>
      <c r="CX196" s="1530"/>
      <c r="CY196" s="1530"/>
      <c r="CZ196" s="1530"/>
      <c r="DA196" s="1530"/>
      <c r="DB196" s="1530"/>
      <c r="DC196" s="1530"/>
      <c r="DD196" s="1530"/>
      <c r="DE196" s="1530"/>
      <c r="DF196" s="1530"/>
      <c r="DG196" s="1530"/>
      <c r="DH196" s="1530"/>
      <c r="DI196" s="1530"/>
      <c r="DJ196" s="1530"/>
      <c r="DK196" s="1530"/>
      <c r="DL196" s="1530"/>
      <c r="DM196" s="1530"/>
      <c r="DN196" s="1530"/>
      <c r="DO196" s="1530"/>
      <c r="DP196" s="1530"/>
      <c r="DQ196" s="1530"/>
      <c r="DR196" s="1530"/>
      <c r="DS196" s="1530"/>
      <c r="DT196" s="1530"/>
      <c r="DU196" s="1530"/>
      <c r="DV196" s="1530"/>
      <c r="DW196" s="1530"/>
      <c r="DX196" s="1530"/>
      <c r="DY196" s="1530"/>
      <c r="DZ196" s="1530"/>
      <c r="EA196" s="1530"/>
      <c r="EB196" s="1530"/>
      <c r="EC196" s="1530"/>
      <c r="ED196" s="1530"/>
      <c r="EE196" s="1530"/>
      <c r="EF196" s="1530"/>
      <c r="EG196" s="1530"/>
      <c r="EH196" s="1530"/>
      <c r="EI196" s="1530"/>
      <c r="EJ196" s="1530"/>
      <c r="EK196" s="1530"/>
      <c r="EL196" s="1530"/>
      <c r="EM196" s="1530"/>
      <c r="EN196" s="1530"/>
      <c r="EO196" s="1530"/>
      <c r="EP196" s="1530"/>
      <c r="EQ196" s="1530"/>
      <c r="ER196" s="1530"/>
      <c r="ES196" s="1530"/>
      <c r="ET196" s="1530"/>
      <c r="EU196" s="1530"/>
      <c r="EV196" s="1530"/>
      <c r="EW196" s="1530"/>
      <c r="EX196" s="1530"/>
      <c r="EY196" s="1530"/>
      <c r="EZ196" s="1530"/>
      <c r="FA196" s="1530"/>
      <c r="FB196" s="1530"/>
      <c r="FC196" s="1530"/>
      <c r="FD196" s="1530"/>
      <c r="FE196" s="1530"/>
      <c r="FF196" s="1530"/>
      <c r="FG196" s="1530"/>
      <c r="FH196" s="1530"/>
      <c r="FI196" s="1530"/>
      <c r="FJ196" s="1530"/>
      <c r="FK196" s="1530"/>
      <c r="FL196" s="1530"/>
      <c r="FM196" s="1530"/>
      <c r="FN196" s="1530"/>
      <c r="FO196" s="1530"/>
      <c r="FP196" s="1530"/>
      <c r="FQ196" s="1530"/>
      <c r="FR196" s="1530"/>
      <c r="FS196" s="1530"/>
      <c r="FT196" s="1530"/>
      <c r="FU196" s="1530"/>
      <c r="FV196" s="1530"/>
      <c r="FW196" s="1530"/>
      <c r="FX196" s="1530"/>
      <c r="FY196" s="1530"/>
      <c r="FZ196" s="1530"/>
      <c r="GA196" s="1530"/>
      <c r="GB196" s="1530"/>
      <c r="GC196" s="1530"/>
      <c r="GD196" s="1530"/>
      <c r="GE196" s="1530"/>
      <c r="GF196" s="1530"/>
      <c r="GG196" s="1530"/>
      <c r="GH196" s="1530"/>
      <c r="GI196" s="1530"/>
      <c r="GJ196" s="1530"/>
      <c r="GK196" s="1530"/>
      <c r="GL196" s="1530"/>
      <c r="GM196" s="1530"/>
      <c r="GN196" s="1530"/>
      <c r="GO196" s="1530"/>
      <c r="GP196" s="1530"/>
      <c r="GQ196" s="1530"/>
      <c r="GR196" s="1530"/>
      <c r="GS196" s="1530"/>
      <c r="GT196" s="1530"/>
      <c r="GU196" s="1530"/>
      <c r="GV196" s="1530"/>
      <c r="GW196" s="1530"/>
      <c r="GX196" s="1530"/>
      <c r="GY196" s="1530"/>
      <c r="GZ196" s="1530"/>
      <c r="HA196" s="1530"/>
      <c r="HB196" s="1530"/>
      <c r="HC196" s="1530"/>
      <c r="HD196" s="1530"/>
      <c r="HE196" s="1530"/>
      <c r="HF196" s="1530"/>
      <c r="HG196" s="1530"/>
      <c r="HH196" s="1530"/>
      <c r="HI196" s="1530"/>
      <c r="HJ196" s="1530"/>
      <c r="HK196" s="1530"/>
      <c r="HL196" s="1530"/>
      <c r="HM196" s="1530"/>
      <c r="HN196" s="1530"/>
      <c r="HO196" s="1530"/>
      <c r="HP196" s="1530"/>
      <c r="HQ196" s="1530"/>
      <c r="HR196" s="1530"/>
      <c r="HS196" s="1530"/>
    </row>
    <row r="197" spans="1:227" s="1646" customFormat="1" ht="51.45" x14ac:dyDescent="0.25">
      <c r="A197" s="1564" t="s">
        <v>591</v>
      </c>
      <c r="B197" s="1564" t="s">
        <v>611</v>
      </c>
      <c r="C197" s="2213" t="s">
        <v>661</v>
      </c>
      <c r="D197" s="2002" t="s">
        <v>663</v>
      </c>
      <c r="E197" s="2256" t="s">
        <v>1456</v>
      </c>
      <c r="F197" s="1638"/>
      <c r="G197" s="1607"/>
      <c r="H197" s="1607"/>
      <c r="I197" s="1607"/>
      <c r="J197" s="1607"/>
      <c r="K197" s="1608">
        <f t="shared" si="73"/>
        <v>0</v>
      </c>
      <c r="L197" s="1609">
        <v>0</v>
      </c>
      <c r="M197" s="1610">
        <v>100</v>
      </c>
      <c r="N197" s="1611">
        <f t="shared" si="75"/>
        <v>1</v>
      </c>
      <c r="O197" s="1615"/>
      <c r="P197" s="1613"/>
      <c r="Q197" s="1615"/>
      <c r="R197" s="1615"/>
      <c r="S197" s="1616"/>
      <c r="T197" s="2182"/>
      <c r="U197" s="2152"/>
      <c r="V197" s="2109"/>
      <c r="W197" s="2153"/>
      <c r="X197" s="2109"/>
      <c r="Y197" s="1615"/>
      <c r="Z197" s="1619"/>
      <c r="AA197" s="1620"/>
      <c r="AB197" s="1621"/>
      <c r="AC197" s="1622"/>
      <c r="AD197" s="1622"/>
      <c r="AE197" s="1622"/>
      <c r="AF197" s="1622"/>
      <c r="AG197" s="1622"/>
      <c r="AH197" s="2111"/>
      <c r="AI197" s="1602"/>
      <c r="AJ197" s="1602"/>
      <c r="AK197" s="1602"/>
      <c r="AL197" s="2167"/>
      <c r="AM197" s="2168"/>
      <c r="AN197" s="2115"/>
      <c r="AO197" s="2115"/>
      <c r="AP197" s="2116"/>
      <c r="AQ197" s="2117">
        <v>4.5771653042691147</v>
      </c>
      <c r="AR197" s="2115">
        <v>4.9655254341279074</v>
      </c>
      <c r="AS197" s="2115">
        <v>5.3680659942329001</v>
      </c>
      <c r="AT197" s="2115">
        <v>5.7859223820989971</v>
      </c>
      <c r="AU197" s="2115"/>
      <c r="AV197" s="2116"/>
      <c r="AW197" s="2118">
        <f t="shared" si="74"/>
        <v>-5.7859223820989971</v>
      </c>
      <c r="AX197" s="2119"/>
      <c r="AY197" s="2120"/>
      <c r="BA197" s="2039"/>
      <c r="BB197" s="1920"/>
      <c r="BC197" s="1602" t="s">
        <v>1432</v>
      </c>
      <c r="BD197" s="1530"/>
      <c r="BE197" s="1530"/>
      <c r="BF197" s="1530"/>
      <c r="BG197" s="1530"/>
      <c r="BH197" s="1530"/>
      <c r="BI197" s="1530"/>
      <c r="BJ197" s="1530"/>
      <c r="BK197" s="1530"/>
      <c r="BL197" s="1530"/>
      <c r="BM197" s="1530"/>
      <c r="BN197" s="1530"/>
      <c r="BO197" s="1530"/>
      <c r="BP197" s="1530"/>
      <c r="BQ197" s="1530"/>
      <c r="BR197" s="1530"/>
      <c r="BS197" s="1530"/>
      <c r="BT197" s="1530"/>
      <c r="BU197" s="1530"/>
      <c r="BV197" s="1530"/>
      <c r="BW197" s="1530"/>
      <c r="BX197" s="1530"/>
      <c r="BY197" s="1530"/>
      <c r="BZ197" s="1530"/>
      <c r="CA197" s="1530"/>
      <c r="CB197" s="1530"/>
      <c r="CC197" s="1530"/>
      <c r="CD197" s="1530"/>
      <c r="CE197" s="1530"/>
      <c r="CF197" s="1530"/>
      <c r="CG197" s="1530"/>
      <c r="CH197" s="1530"/>
      <c r="CI197" s="1530"/>
      <c r="CJ197" s="1530"/>
      <c r="CK197" s="1530"/>
      <c r="CL197" s="1530"/>
      <c r="CM197" s="1530"/>
      <c r="CN197" s="1530"/>
      <c r="CO197" s="1530"/>
      <c r="CP197" s="1530"/>
      <c r="CQ197" s="1530"/>
      <c r="CR197" s="1530"/>
      <c r="CS197" s="1530"/>
      <c r="CT197" s="1530"/>
      <c r="CU197" s="1530"/>
      <c r="CV197" s="1530"/>
      <c r="CW197" s="1530"/>
      <c r="CX197" s="1530"/>
      <c r="CY197" s="1530"/>
      <c r="CZ197" s="1530"/>
      <c r="DA197" s="1530"/>
      <c r="DB197" s="1530"/>
      <c r="DC197" s="1530"/>
      <c r="DD197" s="1530"/>
      <c r="DE197" s="1530"/>
      <c r="DF197" s="1530"/>
      <c r="DG197" s="1530"/>
      <c r="DH197" s="1530"/>
      <c r="DI197" s="1530"/>
      <c r="DJ197" s="1530"/>
      <c r="DK197" s="1530"/>
      <c r="DL197" s="1530"/>
      <c r="DM197" s="1530"/>
      <c r="DN197" s="1530"/>
      <c r="DO197" s="1530"/>
      <c r="DP197" s="1530"/>
      <c r="DQ197" s="1530"/>
      <c r="DR197" s="1530"/>
      <c r="DS197" s="1530"/>
      <c r="DT197" s="1530"/>
      <c r="DU197" s="1530"/>
      <c r="DV197" s="1530"/>
      <c r="DW197" s="1530"/>
      <c r="DX197" s="1530"/>
      <c r="DY197" s="1530"/>
      <c r="DZ197" s="1530"/>
      <c r="EA197" s="1530"/>
      <c r="EB197" s="1530"/>
      <c r="EC197" s="1530"/>
      <c r="ED197" s="1530"/>
      <c r="EE197" s="1530"/>
      <c r="EF197" s="1530"/>
      <c r="EG197" s="1530"/>
      <c r="EH197" s="1530"/>
      <c r="EI197" s="1530"/>
      <c r="EJ197" s="1530"/>
      <c r="EK197" s="1530"/>
      <c r="EL197" s="1530"/>
      <c r="EM197" s="1530"/>
      <c r="EN197" s="1530"/>
      <c r="EO197" s="1530"/>
      <c r="EP197" s="1530"/>
      <c r="EQ197" s="1530"/>
      <c r="ER197" s="1530"/>
      <c r="ES197" s="1530"/>
      <c r="ET197" s="1530"/>
      <c r="EU197" s="1530"/>
      <c r="EV197" s="1530"/>
      <c r="EW197" s="1530"/>
      <c r="EX197" s="1530"/>
      <c r="EY197" s="1530"/>
      <c r="EZ197" s="1530"/>
      <c r="FA197" s="1530"/>
      <c r="FB197" s="1530"/>
      <c r="FC197" s="1530"/>
      <c r="FD197" s="1530"/>
      <c r="FE197" s="1530"/>
      <c r="FF197" s="1530"/>
      <c r="FG197" s="1530"/>
      <c r="FH197" s="1530"/>
      <c r="FI197" s="1530"/>
      <c r="FJ197" s="1530"/>
      <c r="FK197" s="1530"/>
      <c r="FL197" s="1530"/>
      <c r="FM197" s="1530"/>
      <c r="FN197" s="1530"/>
      <c r="FO197" s="1530"/>
      <c r="FP197" s="1530"/>
      <c r="FQ197" s="1530"/>
      <c r="FR197" s="1530"/>
      <c r="FS197" s="1530"/>
      <c r="FT197" s="1530"/>
      <c r="FU197" s="1530"/>
      <c r="FV197" s="1530"/>
      <c r="FW197" s="1530"/>
      <c r="FX197" s="1530"/>
      <c r="FY197" s="1530"/>
      <c r="FZ197" s="1530"/>
      <c r="GA197" s="1530"/>
      <c r="GB197" s="1530"/>
      <c r="GC197" s="1530"/>
      <c r="GD197" s="1530"/>
      <c r="GE197" s="1530"/>
      <c r="GF197" s="1530"/>
      <c r="GG197" s="1530"/>
      <c r="GH197" s="1530"/>
      <c r="GI197" s="1530"/>
      <c r="GJ197" s="1530"/>
      <c r="GK197" s="1530"/>
      <c r="GL197" s="1530"/>
      <c r="GM197" s="1530"/>
      <c r="GN197" s="1530"/>
      <c r="GO197" s="1530"/>
      <c r="GP197" s="1530"/>
      <c r="GQ197" s="1530"/>
      <c r="GR197" s="1530"/>
      <c r="GS197" s="1530"/>
      <c r="GT197" s="1530"/>
      <c r="GU197" s="1530"/>
      <c r="GV197" s="1530"/>
      <c r="GW197" s="1530"/>
      <c r="GX197" s="1530"/>
      <c r="GY197" s="1530"/>
      <c r="GZ197" s="1530"/>
      <c r="HA197" s="1530"/>
      <c r="HB197" s="1530"/>
      <c r="HC197" s="1530"/>
      <c r="HD197" s="1530"/>
      <c r="HE197" s="1530"/>
      <c r="HF197" s="1530"/>
      <c r="HG197" s="1530"/>
      <c r="HH197" s="1530"/>
      <c r="HI197" s="1530"/>
      <c r="HJ197" s="1530"/>
      <c r="HK197" s="1530"/>
      <c r="HL197" s="1530"/>
      <c r="HM197" s="1530"/>
      <c r="HN197" s="1530"/>
      <c r="HO197" s="1530"/>
      <c r="HP197" s="1530"/>
      <c r="HQ197" s="1530"/>
      <c r="HR197" s="1530"/>
      <c r="HS197" s="1530"/>
    </row>
    <row r="198" spans="1:227" s="1646" customFormat="1" ht="51.45" x14ac:dyDescent="0.25">
      <c r="A198" s="1564" t="s">
        <v>591</v>
      </c>
      <c r="B198" s="1564" t="s">
        <v>611</v>
      </c>
      <c r="C198" s="2169" t="s">
        <v>661</v>
      </c>
      <c r="D198" s="2002" t="s">
        <v>666</v>
      </c>
      <c r="E198" s="2256" t="s">
        <v>1456</v>
      </c>
      <c r="F198" s="1638"/>
      <c r="G198" s="1607"/>
      <c r="H198" s="1607"/>
      <c r="I198" s="1607"/>
      <c r="J198" s="1607"/>
      <c r="K198" s="1608">
        <f t="shared" si="73"/>
        <v>0</v>
      </c>
      <c r="L198" s="1609">
        <v>0</v>
      </c>
      <c r="M198" s="1610">
        <v>100</v>
      </c>
      <c r="N198" s="1611">
        <f t="shared" si="75"/>
        <v>1</v>
      </c>
      <c r="O198" s="1615"/>
      <c r="P198" s="1613"/>
      <c r="Q198" s="1615"/>
      <c r="R198" s="1615"/>
      <c r="S198" s="1616"/>
      <c r="T198" s="1617"/>
      <c r="U198" s="2108"/>
      <c r="V198" s="2109"/>
      <c r="W198" s="2110"/>
      <c r="X198" s="2109"/>
      <c r="Y198" s="1615"/>
      <c r="Z198" s="1619"/>
      <c r="AA198" s="1620"/>
      <c r="AB198" s="1621"/>
      <c r="AC198" s="1622"/>
      <c r="AD198" s="1622"/>
      <c r="AE198" s="1622"/>
      <c r="AF198" s="1622"/>
      <c r="AG198" s="1622"/>
      <c r="AH198" s="2111"/>
      <c r="AI198" s="1602"/>
      <c r="AJ198" s="1602"/>
      <c r="AK198" s="1602"/>
      <c r="AL198" s="2167"/>
      <c r="AM198" s="2168"/>
      <c r="AN198" s="2115"/>
      <c r="AO198" s="2115"/>
      <c r="AP198" s="2116"/>
      <c r="AQ198" s="2117">
        <v>1.1064597793351154</v>
      </c>
      <c r="AR198" s="2115">
        <v>1.1615699745347254</v>
      </c>
      <c r="AS198" s="2115">
        <v>1.2173435731088693</v>
      </c>
      <c r="AT198" s="2115">
        <v>1.2727849662875301</v>
      </c>
      <c r="AU198" s="2115"/>
      <c r="AV198" s="2116"/>
      <c r="AW198" s="2118">
        <f t="shared" si="74"/>
        <v>-1.2727849662875301</v>
      </c>
      <c r="AX198" s="2119"/>
      <c r="AY198" s="2120"/>
      <c r="BB198" s="1920"/>
      <c r="BC198" s="1602" t="s">
        <v>1432</v>
      </c>
      <c r="BD198" s="1530"/>
      <c r="BE198" s="1530"/>
      <c r="BF198" s="1530"/>
      <c r="BG198" s="1530"/>
      <c r="BH198" s="1530"/>
      <c r="BI198" s="1530"/>
      <c r="BJ198" s="1530"/>
      <c r="BK198" s="1530"/>
      <c r="BL198" s="1530"/>
      <c r="BM198" s="1530"/>
      <c r="BN198" s="1530"/>
      <c r="BO198" s="1530"/>
      <c r="BP198" s="1530"/>
      <c r="BQ198" s="1530"/>
      <c r="BR198" s="1530"/>
      <c r="BS198" s="1530"/>
      <c r="BT198" s="1530"/>
      <c r="BU198" s="1530"/>
      <c r="BV198" s="1530"/>
      <c r="BW198" s="1530"/>
      <c r="BX198" s="1530"/>
      <c r="BY198" s="1530"/>
      <c r="BZ198" s="1530"/>
      <c r="CA198" s="1530"/>
      <c r="CB198" s="1530"/>
      <c r="CC198" s="1530"/>
      <c r="CD198" s="1530"/>
      <c r="CE198" s="1530"/>
      <c r="CF198" s="1530"/>
      <c r="CG198" s="1530"/>
      <c r="CH198" s="1530"/>
      <c r="CI198" s="1530"/>
      <c r="CJ198" s="1530"/>
      <c r="CK198" s="1530"/>
      <c r="CL198" s="1530"/>
      <c r="CM198" s="1530"/>
      <c r="CN198" s="1530"/>
      <c r="CO198" s="1530"/>
      <c r="CP198" s="1530"/>
      <c r="CQ198" s="1530"/>
      <c r="CR198" s="1530"/>
      <c r="CS198" s="1530"/>
      <c r="CT198" s="1530"/>
      <c r="CU198" s="1530"/>
      <c r="CV198" s="1530"/>
      <c r="CW198" s="1530"/>
      <c r="CX198" s="1530"/>
      <c r="CY198" s="1530"/>
      <c r="CZ198" s="1530"/>
      <c r="DA198" s="1530"/>
      <c r="DB198" s="1530"/>
      <c r="DC198" s="1530"/>
      <c r="DD198" s="1530"/>
      <c r="DE198" s="1530"/>
      <c r="DF198" s="1530"/>
      <c r="DG198" s="1530"/>
      <c r="DH198" s="1530"/>
      <c r="DI198" s="1530"/>
      <c r="DJ198" s="1530"/>
      <c r="DK198" s="1530"/>
      <c r="DL198" s="1530"/>
      <c r="DM198" s="1530"/>
      <c r="DN198" s="1530"/>
      <c r="DO198" s="1530"/>
      <c r="DP198" s="1530"/>
      <c r="DQ198" s="1530"/>
      <c r="DR198" s="1530"/>
      <c r="DS198" s="1530"/>
      <c r="DT198" s="1530"/>
      <c r="DU198" s="1530"/>
      <c r="DV198" s="1530"/>
      <c r="DW198" s="1530"/>
      <c r="DX198" s="1530"/>
      <c r="DY198" s="1530"/>
      <c r="DZ198" s="1530"/>
      <c r="EA198" s="1530"/>
      <c r="EB198" s="1530"/>
      <c r="EC198" s="1530"/>
      <c r="ED198" s="1530"/>
      <c r="EE198" s="1530"/>
      <c r="EF198" s="1530"/>
      <c r="EG198" s="1530"/>
      <c r="EH198" s="1530"/>
      <c r="EI198" s="1530"/>
      <c r="EJ198" s="1530"/>
      <c r="EK198" s="1530"/>
      <c r="EL198" s="1530"/>
      <c r="EM198" s="1530"/>
      <c r="EN198" s="1530"/>
      <c r="EO198" s="1530"/>
      <c r="EP198" s="1530"/>
      <c r="EQ198" s="1530"/>
      <c r="ER198" s="1530"/>
      <c r="ES198" s="1530"/>
      <c r="ET198" s="1530"/>
      <c r="EU198" s="1530"/>
      <c r="EV198" s="1530"/>
      <c r="EW198" s="1530"/>
      <c r="EX198" s="1530"/>
      <c r="EY198" s="1530"/>
      <c r="EZ198" s="1530"/>
      <c r="FA198" s="1530"/>
      <c r="FB198" s="1530"/>
      <c r="FC198" s="1530"/>
      <c r="FD198" s="1530"/>
      <c r="FE198" s="1530"/>
      <c r="FF198" s="1530"/>
      <c r="FG198" s="1530"/>
      <c r="FH198" s="1530"/>
      <c r="FI198" s="1530"/>
      <c r="FJ198" s="1530"/>
      <c r="FK198" s="1530"/>
      <c r="FL198" s="1530"/>
      <c r="FM198" s="1530"/>
      <c r="FN198" s="1530"/>
      <c r="FO198" s="1530"/>
      <c r="FP198" s="1530"/>
      <c r="FQ198" s="1530"/>
      <c r="FR198" s="1530"/>
      <c r="FS198" s="1530"/>
      <c r="FT198" s="1530"/>
      <c r="FU198" s="1530"/>
      <c r="FV198" s="1530"/>
      <c r="FW198" s="1530"/>
      <c r="FX198" s="1530"/>
      <c r="FY198" s="1530"/>
      <c r="FZ198" s="1530"/>
      <c r="GA198" s="1530"/>
      <c r="GB198" s="1530"/>
      <c r="GC198" s="1530"/>
      <c r="GD198" s="1530"/>
      <c r="GE198" s="1530"/>
      <c r="GF198" s="1530"/>
      <c r="GG198" s="1530"/>
      <c r="GH198" s="1530"/>
      <c r="GI198" s="1530"/>
      <c r="GJ198" s="1530"/>
      <c r="GK198" s="1530"/>
      <c r="GL198" s="1530"/>
      <c r="GM198" s="1530"/>
      <c r="GN198" s="1530"/>
      <c r="GO198" s="1530"/>
      <c r="GP198" s="1530"/>
      <c r="GQ198" s="1530"/>
      <c r="GR198" s="1530"/>
      <c r="GS198" s="1530"/>
      <c r="GT198" s="1530"/>
      <c r="GU198" s="1530"/>
      <c r="GV198" s="1530"/>
      <c r="GW198" s="1530"/>
      <c r="GX198" s="1530"/>
      <c r="GY198" s="1530"/>
      <c r="GZ198" s="1530"/>
      <c r="HA198" s="1530"/>
      <c r="HB198" s="1530"/>
      <c r="HC198" s="1530"/>
      <c r="HD198" s="1530"/>
      <c r="HE198" s="1530"/>
      <c r="HF198" s="1530"/>
      <c r="HG198" s="1530"/>
      <c r="HH198" s="1530"/>
      <c r="HI198" s="1530"/>
      <c r="HJ198" s="1530"/>
      <c r="HK198" s="1530"/>
      <c r="HL198" s="1530"/>
      <c r="HM198" s="1530"/>
      <c r="HN198" s="1530"/>
      <c r="HO198" s="1530"/>
      <c r="HP198" s="1530"/>
      <c r="HQ198" s="1530"/>
      <c r="HR198" s="1530"/>
      <c r="HS198" s="1530"/>
    </row>
    <row r="199" spans="1:227" s="1646" customFormat="1" ht="51.45" x14ac:dyDescent="0.25">
      <c r="A199" s="1564" t="s">
        <v>591</v>
      </c>
      <c r="B199" s="1564" t="s">
        <v>611</v>
      </c>
      <c r="C199" s="2169" t="s">
        <v>661</v>
      </c>
      <c r="D199" s="2002" t="s">
        <v>665</v>
      </c>
      <c r="E199" s="2256" t="s">
        <v>1456</v>
      </c>
      <c r="F199" s="1638"/>
      <c r="G199" s="1607"/>
      <c r="H199" s="1607"/>
      <c r="I199" s="1607"/>
      <c r="J199" s="1607"/>
      <c r="K199" s="1608">
        <f t="shared" si="73"/>
        <v>0</v>
      </c>
      <c r="L199" s="1609">
        <v>0</v>
      </c>
      <c r="M199" s="1610">
        <v>100</v>
      </c>
      <c r="N199" s="1611">
        <f t="shared" si="75"/>
        <v>1</v>
      </c>
      <c r="O199" s="1615"/>
      <c r="P199" s="1613"/>
      <c r="Q199" s="1615"/>
      <c r="R199" s="1615"/>
      <c r="S199" s="1616"/>
      <c r="T199" s="1617"/>
      <c r="U199" s="2108"/>
      <c r="V199" s="2109"/>
      <c r="W199" s="2110"/>
      <c r="X199" s="2109"/>
      <c r="Y199" s="1615"/>
      <c r="Z199" s="1619"/>
      <c r="AA199" s="1620"/>
      <c r="AB199" s="1621"/>
      <c r="AC199" s="1622"/>
      <c r="AD199" s="1622"/>
      <c r="AE199" s="1622"/>
      <c r="AF199" s="1622"/>
      <c r="AG199" s="1622"/>
      <c r="AH199" s="2111"/>
      <c r="AI199" s="1602"/>
      <c r="AJ199" s="1602"/>
      <c r="AK199" s="1602"/>
      <c r="AL199" s="2167"/>
      <c r="AM199" s="2168"/>
      <c r="AN199" s="2115"/>
      <c r="AO199" s="2115"/>
      <c r="AP199" s="2116"/>
      <c r="AQ199" s="2117">
        <v>1.3410500031517312</v>
      </c>
      <c r="AR199" s="2115">
        <v>1.3771980194993418</v>
      </c>
      <c r="AS199" s="2115">
        <v>1.4107235704337473</v>
      </c>
      <c r="AT199" s="2115">
        <v>1.4406916334606925</v>
      </c>
      <c r="AU199" s="2115"/>
      <c r="AV199" s="2116"/>
      <c r="AW199" s="2118">
        <f t="shared" si="74"/>
        <v>-1.4406916334606925</v>
      </c>
      <c r="AX199" s="2119"/>
      <c r="AY199" s="2120"/>
      <c r="BB199" s="1920"/>
      <c r="BC199" s="1602" t="s">
        <v>1432</v>
      </c>
      <c r="BD199" s="1530"/>
      <c r="BE199" s="1530"/>
      <c r="BF199" s="1530"/>
      <c r="BG199" s="1530"/>
      <c r="BH199" s="1530"/>
      <c r="BI199" s="1530"/>
      <c r="BJ199" s="1530"/>
      <c r="BK199" s="1530"/>
      <c r="BL199" s="1530"/>
      <c r="BM199" s="1530"/>
      <c r="BN199" s="1530"/>
      <c r="BO199" s="1530"/>
      <c r="BP199" s="1530"/>
      <c r="BQ199" s="1530"/>
      <c r="BR199" s="1530"/>
      <c r="BS199" s="1530"/>
      <c r="BT199" s="1530"/>
      <c r="BU199" s="1530"/>
      <c r="BV199" s="1530"/>
      <c r="BW199" s="1530"/>
      <c r="BX199" s="1530"/>
      <c r="BY199" s="1530"/>
      <c r="BZ199" s="1530"/>
      <c r="CA199" s="1530"/>
      <c r="CB199" s="1530"/>
      <c r="CC199" s="1530"/>
      <c r="CD199" s="1530"/>
      <c r="CE199" s="1530"/>
      <c r="CF199" s="1530"/>
      <c r="CG199" s="1530"/>
      <c r="CH199" s="1530"/>
      <c r="CI199" s="1530"/>
      <c r="CJ199" s="1530"/>
      <c r="CK199" s="1530"/>
      <c r="CL199" s="1530"/>
      <c r="CM199" s="1530"/>
      <c r="CN199" s="1530"/>
      <c r="CO199" s="1530"/>
      <c r="CP199" s="1530"/>
      <c r="CQ199" s="1530"/>
      <c r="CR199" s="1530"/>
      <c r="CS199" s="1530"/>
      <c r="CT199" s="1530"/>
      <c r="CU199" s="1530"/>
      <c r="CV199" s="1530"/>
      <c r="CW199" s="1530"/>
      <c r="CX199" s="1530"/>
      <c r="CY199" s="1530"/>
      <c r="CZ199" s="1530"/>
      <c r="DA199" s="1530"/>
      <c r="DB199" s="1530"/>
      <c r="DC199" s="1530"/>
      <c r="DD199" s="1530"/>
      <c r="DE199" s="1530"/>
      <c r="DF199" s="1530"/>
      <c r="DG199" s="1530"/>
      <c r="DH199" s="1530"/>
      <c r="DI199" s="1530"/>
      <c r="DJ199" s="1530"/>
      <c r="DK199" s="1530"/>
      <c r="DL199" s="1530"/>
      <c r="DM199" s="1530"/>
      <c r="DN199" s="1530"/>
      <c r="DO199" s="1530"/>
      <c r="DP199" s="1530"/>
      <c r="DQ199" s="1530"/>
      <c r="DR199" s="1530"/>
      <c r="DS199" s="1530"/>
      <c r="DT199" s="1530"/>
      <c r="DU199" s="1530"/>
      <c r="DV199" s="1530"/>
      <c r="DW199" s="1530"/>
      <c r="DX199" s="1530"/>
      <c r="DY199" s="1530"/>
      <c r="DZ199" s="1530"/>
      <c r="EA199" s="1530"/>
      <c r="EB199" s="1530"/>
      <c r="EC199" s="1530"/>
      <c r="ED199" s="1530"/>
      <c r="EE199" s="1530"/>
      <c r="EF199" s="1530"/>
      <c r="EG199" s="1530"/>
      <c r="EH199" s="1530"/>
      <c r="EI199" s="1530"/>
      <c r="EJ199" s="1530"/>
      <c r="EK199" s="1530"/>
      <c r="EL199" s="1530"/>
      <c r="EM199" s="1530"/>
      <c r="EN199" s="1530"/>
      <c r="EO199" s="1530"/>
      <c r="EP199" s="1530"/>
      <c r="EQ199" s="1530"/>
      <c r="ER199" s="1530"/>
      <c r="ES199" s="1530"/>
      <c r="ET199" s="1530"/>
      <c r="EU199" s="1530"/>
      <c r="EV199" s="1530"/>
      <c r="EW199" s="1530"/>
      <c r="EX199" s="1530"/>
      <c r="EY199" s="1530"/>
      <c r="EZ199" s="1530"/>
      <c r="FA199" s="1530"/>
      <c r="FB199" s="1530"/>
      <c r="FC199" s="1530"/>
      <c r="FD199" s="1530"/>
      <c r="FE199" s="1530"/>
      <c r="FF199" s="1530"/>
      <c r="FG199" s="1530"/>
      <c r="FH199" s="1530"/>
      <c r="FI199" s="1530"/>
      <c r="FJ199" s="1530"/>
      <c r="FK199" s="1530"/>
      <c r="FL199" s="1530"/>
      <c r="FM199" s="1530"/>
      <c r="FN199" s="1530"/>
      <c r="FO199" s="1530"/>
      <c r="FP199" s="1530"/>
      <c r="FQ199" s="1530"/>
      <c r="FR199" s="1530"/>
      <c r="FS199" s="1530"/>
      <c r="FT199" s="1530"/>
      <c r="FU199" s="1530"/>
      <c r="FV199" s="1530"/>
      <c r="FW199" s="1530"/>
      <c r="FX199" s="1530"/>
      <c r="FY199" s="1530"/>
      <c r="FZ199" s="1530"/>
      <c r="GA199" s="1530"/>
      <c r="GB199" s="1530"/>
      <c r="GC199" s="1530"/>
      <c r="GD199" s="1530"/>
      <c r="GE199" s="1530"/>
      <c r="GF199" s="1530"/>
      <c r="GG199" s="1530"/>
      <c r="GH199" s="1530"/>
      <c r="GI199" s="1530"/>
      <c r="GJ199" s="1530"/>
      <c r="GK199" s="1530"/>
      <c r="GL199" s="1530"/>
      <c r="GM199" s="1530"/>
      <c r="GN199" s="1530"/>
      <c r="GO199" s="1530"/>
      <c r="GP199" s="1530"/>
      <c r="GQ199" s="1530"/>
      <c r="GR199" s="1530"/>
      <c r="GS199" s="1530"/>
      <c r="GT199" s="1530"/>
      <c r="GU199" s="1530"/>
      <c r="GV199" s="1530"/>
      <c r="GW199" s="1530"/>
      <c r="GX199" s="1530"/>
      <c r="GY199" s="1530"/>
      <c r="GZ199" s="1530"/>
      <c r="HA199" s="1530"/>
      <c r="HB199" s="1530"/>
      <c r="HC199" s="1530"/>
      <c r="HD199" s="1530"/>
      <c r="HE199" s="1530"/>
      <c r="HF199" s="1530"/>
      <c r="HG199" s="1530"/>
      <c r="HH199" s="1530"/>
      <c r="HI199" s="1530"/>
      <c r="HJ199" s="1530"/>
      <c r="HK199" s="1530"/>
      <c r="HL199" s="1530"/>
      <c r="HM199" s="1530"/>
      <c r="HN199" s="1530"/>
      <c r="HO199" s="1530"/>
      <c r="HP199" s="1530"/>
      <c r="HQ199" s="1530"/>
      <c r="HR199" s="1530"/>
      <c r="HS199" s="1530"/>
    </row>
    <row r="200" spans="1:227" s="1646" customFormat="1" ht="51.45" x14ac:dyDescent="0.25">
      <c r="A200" s="1564" t="s">
        <v>591</v>
      </c>
      <c r="B200" s="1564" t="s">
        <v>611</v>
      </c>
      <c r="C200" s="2169" t="s">
        <v>661</v>
      </c>
      <c r="D200" s="2002" t="s">
        <v>667</v>
      </c>
      <c r="E200" s="2256" t="s">
        <v>1456</v>
      </c>
      <c r="F200" s="1638"/>
      <c r="G200" s="1607"/>
      <c r="H200" s="1607"/>
      <c r="I200" s="1607"/>
      <c r="J200" s="1607"/>
      <c r="K200" s="1608">
        <f t="shared" si="73"/>
        <v>0</v>
      </c>
      <c r="L200" s="1609">
        <v>0</v>
      </c>
      <c r="M200" s="1610">
        <v>100</v>
      </c>
      <c r="N200" s="1611">
        <f t="shared" si="75"/>
        <v>1</v>
      </c>
      <c r="O200" s="1615"/>
      <c r="P200" s="1613"/>
      <c r="Q200" s="1615"/>
      <c r="R200" s="1615"/>
      <c r="S200" s="1616"/>
      <c r="T200" s="1617"/>
      <c r="U200" s="2108"/>
      <c r="V200" s="2109"/>
      <c r="W200" s="2110"/>
      <c r="X200" s="2109"/>
      <c r="Y200" s="1615"/>
      <c r="Z200" s="1619"/>
      <c r="AA200" s="1620"/>
      <c r="AB200" s="1621"/>
      <c r="AC200" s="1622"/>
      <c r="AD200" s="1622"/>
      <c r="AE200" s="1622"/>
      <c r="AF200" s="1622"/>
      <c r="AG200" s="1622"/>
      <c r="AH200" s="2111"/>
      <c r="AI200" s="1602"/>
      <c r="AJ200" s="1602"/>
      <c r="AK200" s="1602"/>
      <c r="AL200" s="2167"/>
      <c r="AM200" s="2168"/>
      <c r="AN200" s="2115"/>
      <c r="AO200" s="2115"/>
      <c r="AP200" s="2116"/>
      <c r="AQ200" s="2117">
        <v>4.3279939429736549</v>
      </c>
      <c r="AR200" s="2115">
        <v>4.5283896818221194</v>
      </c>
      <c r="AS200" s="2115">
        <v>4.783653733492951</v>
      </c>
      <c r="AT200" s="2115">
        <v>5.1014470373281657</v>
      </c>
      <c r="AU200" s="2115"/>
      <c r="AV200" s="2116"/>
      <c r="AW200" s="2118">
        <f t="shared" si="74"/>
        <v>-5.1014470373281657</v>
      </c>
      <c r="AX200" s="2119"/>
      <c r="AY200" s="2120"/>
      <c r="BB200" s="1920"/>
      <c r="BC200" s="1602" t="s">
        <v>1432</v>
      </c>
      <c r="BD200" s="1530"/>
      <c r="BE200" s="1530"/>
      <c r="BF200" s="1530"/>
      <c r="BG200" s="1530"/>
      <c r="BH200" s="1530"/>
      <c r="BI200" s="1530"/>
      <c r="BJ200" s="1530"/>
      <c r="BK200" s="1530"/>
      <c r="BL200" s="1530"/>
      <c r="BM200" s="1530"/>
      <c r="BN200" s="1530"/>
      <c r="BO200" s="1530"/>
      <c r="BP200" s="1530"/>
      <c r="BQ200" s="1530"/>
      <c r="BR200" s="1530"/>
      <c r="BS200" s="1530"/>
      <c r="BT200" s="1530"/>
      <c r="BU200" s="1530"/>
      <c r="BV200" s="1530"/>
      <c r="BW200" s="1530"/>
      <c r="BX200" s="1530"/>
      <c r="BY200" s="1530"/>
      <c r="BZ200" s="1530"/>
      <c r="CA200" s="1530"/>
      <c r="CB200" s="1530"/>
      <c r="CC200" s="1530"/>
      <c r="CD200" s="1530"/>
      <c r="CE200" s="1530"/>
      <c r="CF200" s="1530"/>
      <c r="CG200" s="1530"/>
      <c r="CH200" s="1530"/>
      <c r="CI200" s="1530"/>
      <c r="CJ200" s="1530"/>
      <c r="CK200" s="1530"/>
      <c r="CL200" s="1530"/>
      <c r="CM200" s="1530"/>
      <c r="CN200" s="1530"/>
      <c r="CO200" s="1530"/>
      <c r="CP200" s="1530"/>
      <c r="CQ200" s="1530"/>
      <c r="CR200" s="1530"/>
      <c r="CS200" s="1530"/>
      <c r="CT200" s="1530"/>
      <c r="CU200" s="1530"/>
      <c r="CV200" s="1530"/>
      <c r="CW200" s="1530"/>
      <c r="CX200" s="1530"/>
      <c r="CY200" s="1530"/>
      <c r="CZ200" s="1530"/>
      <c r="DA200" s="1530"/>
      <c r="DB200" s="1530"/>
      <c r="DC200" s="1530"/>
      <c r="DD200" s="1530"/>
      <c r="DE200" s="1530"/>
      <c r="DF200" s="1530"/>
      <c r="DG200" s="1530"/>
      <c r="DH200" s="1530"/>
      <c r="DI200" s="1530"/>
      <c r="DJ200" s="1530"/>
      <c r="DK200" s="1530"/>
      <c r="DL200" s="1530"/>
      <c r="DM200" s="1530"/>
      <c r="DN200" s="1530"/>
      <c r="DO200" s="1530"/>
      <c r="DP200" s="1530"/>
      <c r="DQ200" s="1530"/>
      <c r="DR200" s="1530"/>
      <c r="DS200" s="1530"/>
      <c r="DT200" s="1530"/>
      <c r="DU200" s="1530"/>
      <c r="DV200" s="1530"/>
      <c r="DW200" s="1530"/>
      <c r="DX200" s="1530"/>
      <c r="DY200" s="1530"/>
      <c r="DZ200" s="1530"/>
      <c r="EA200" s="1530"/>
      <c r="EB200" s="1530"/>
      <c r="EC200" s="1530"/>
      <c r="ED200" s="1530"/>
      <c r="EE200" s="1530"/>
      <c r="EF200" s="1530"/>
      <c r="EG200" s="1530"/>
      <c r="EH200" s="1530"/>
      <c r="EI200" s="1530"/>
      <c r="EJ200" s="1530"/>
      <c r="EK200" s="1530"/>
      <c r="EL200" s="1530"/>
      <c r="EM200" s="1530"/>
      <c r="EN200" s="1530"/>
      <c r="EO200" s="1530"/>
      <c r="EP200" s="1530"/>
      <c r="EQ200" s="1530"/>
      <c r="ER200" s="1530"/>
      <c r="ES200" s="1530"/>
      <c r="ET200" s="1530"/>
      <c r="EU200" s="1530"/>
      <c r="EV200" s="1530"/>
      <c r="EW200" s="1530"/>
      <c r="EX200" s="1530"/>
      <c r="EY200" s="1530"/>
      <c r="EZ200" s="1530"/>
      <c r="FA200" s="1530"/>
      <c r="FB200" s="1530"/>
      <c r="FC200" s="1530"/>
      <c r="FD200" s="1530"/>
      <c r="FE200" s="1530"/>
      <c r="FF200" s="1530"/>
      <c r="FG200" s="1530"/>
      <c r="FH200" s="1530"/>
      <c r="FI200" s="1530"/>
      <c r="FJ200" s="1530"/>
      <c r="FK200" s="1530"/>
      <c r="FL200" s="1530"/>
      <c r="FM200" s="1530"/>
      <c r="FN200" s="1530"/>
      <c r="FO200" s="1530"/>
      <c r="FP200" s="1530"/>
      <c r="FQ200" s="1530"/>
      <c r="FR200" s="1530"/>
      <c r="FS200" s="1530"/>
      <c r="FT200" s="1530"/>
      <c r="FU200" s="1530"/>
      <c r="FV200" s="1530"/>
      <c r="FW200" s="1530"/>
      <c r="FX200" s="1530"/>
      <c r="FY200" s="1530"/>
      <c r="FZ200" s="1530"/>
      <c r="GA200" s="1530"/>
      <c r="GB200" s="1530"/>
      <c r="GC200" s="1530"/>
      <c r="GD200" s="1530"/>
      <c r="GE200" s="1530"/>
      <c r="GF200" s="1530"/>
      <c r="GG200" s="1530"/>
      <c r="GH200" s="1530"/>
      <c r="GI200" s="1530"/>
      <c r="GJ200" s="1530"/>
      <c r="GK200" s="1530"/>
      <c r="GL200" s="1530"/>
      <c r="GM200" s="1530"/>
      <c r="GN200" s="1530"/>
      <c r="GO200" s="1530"/>
      <c r="GP200" s="1530"/>
      <c r="GQ200" s="1530"/>
      <c r="GR200" s="1530"/>
      <c r="GS200" s="1530"/>
      <c r="GT200" s="1530"/>
      <c r="GU200" s="1530"/>
      <c r="GV200" s="1530"/>
      <c r="GW200" s="1530"/>
      <c r="GX200" s="1530"/>
      <c r="GY200" s="1530"/>
      <c r="GZ200" s="1530"/>
      <c r="HA200" s="1530"/>
      <c r="HB200" s="1530"/>
      <c r="HC200" s="1530"/>
      <c r="HD200" s="1530"/>
      <c r="HE200" s="1530"/>
      <c r="HF200" s="1530"/>
      <c r="HG200" s="1530"/>
      <c r="HH200" s="1530"/>
      <c r="HI200" s="1530"/>
      <c r="HJ200" s="1530"/>
      <c r="HK200" s="1530"/>
      <c r="HL200" s="1530"/>
      <c r="HM200" s="1530"/>
      <c r="HN200" s="1530"/>
      <c r="HO200" s="1530"/>
      <c r="HP200" s="1530"/>
      <c r="HQ200" s="1530"/>
      <c r="HR200" s="1530"/>
      <c r="HS200" s="1530"/>
    </row>
    <row r="201" spans="1:227" s="1646" customFormat="1" ht="41.15" x14ac:dyDescent="0.25">
      <c r="A201" s="1564" t="s">
        <v>198</v>
      </c>
      <c r="B201" s="1564" t="s">
        <v>238</v>
      </c>
      <c r="C201" s="2164" t="s">
        <v>247</v>
      </c>
      <c r="D201" s="2257" t="s">
        <v>249</v>
      </c>
      <c r="E201" s="2258"/>
      <c r="F201" s="1751"/>
      <c r="G201" s="1752">
        <f>K201</f>
        <v>1.77</v>
      </c>
      <c r="H201" s="1752"/>
      <c r="I201" s="1752"/>
      <c r="J201" s="1752"/>
      <c r="K201" s="1753">
        <v>1.77</v>
      </c>
      <c r="L201" s="1754">
        <f t="shared" ref="L201:L206" si="76">IF(K201&gt;0,IF(ISNUMBER(F201),F201,0)/K201*100,"")</f>
        <v>0</v>
      </c>
      <c r="M201" s="1755">
        <f t="shared" ref="M201:M206" si="77">IF(K201&gt;0,(IF(ISNUMBER(G201),G201,0)+IF(ISNUMBER(H201),H201,0))/K201*100,"")</f>
        <v>100</v>
      </c>
      <c r="N201" s="1611">
        <f t="shared" si="75"/>
        <v>5</v>
      </c>
      <c r="O201" s="1756"/>
      <c r="P201" s="1752">
        <v>0.19900000000000001</v>
      </c>
      <c r="Q201" s="1757"/>
      <c r="R201" s="1757" t="s">
        <v>42</v>
      </c>
      <c r="S201" s="1758">
        <v>48.5</v>
      </c>
      <c r="T201" s="2186">
        <v>9.6000000000000002E-2</v>
      </c>
      <c r="U201" s="2165">
        <v>47.1</v>
      </c>
      <c r="V201" s="2095">
        <v>80.739999999999995</v>
      </c>
      <c r="W201" s="2165">
        <v>47.1</v>
      </c>
      <c r="X201" s="2095">
        <v>80.739999999999995</v>
      </c>
      <c r="Y201" s="1756">
        <v>56.8</v>
      </c>
      <c r="Z201" s="1760">
        <v>295</v>
      </c>
      <c r="AA201" s="1761">
        <v>1848.1541676340839</v>
      </c>
      <c r="AB201" s="1762">
        <f t="shared" ref="AB201:AB206" si="78">O201/AA201*1000000/365*1000</f>
        <v>0</v>
      </c>
      <c r="AC201" s="1763"/>
      <c r="AD201" s="1763"/>
      <c r="AE201" s="1764"/>
      <c r="AF201" s="1763"/>
      <c r="AG201" s="1763" t="s">
        <v>42</v>
      </c>
      <c r="AH201" s="1765"/>
      <c r="AI201" s="2096"/>
      <c r="AJ201" s="2096"/>
      <c r="AK201" s="2096"/>
      <c r="AL201" s="2097"/>
      <c r="AM201" s="2098">
        <f t="shared" ref="AM201:AM206" si="79">K201</f>
        <v>1.77</v>
      </c>
      <c r="AN201" s="2099">
        <v>0.17699999999999999</v>
      </c>
      <c r="AO201" s="2099">
        <v>0.186</v>
      </c>
      <c r="AP201" s="2099">
        <v>0.20200000000000001</v>
      </c>
      <c r="AQ201" s="2100">
        <v>0.219</v>
      </c>
      <c r="AR201" s="2101">
        <f t="shared" ref="AR201:AR206" si="80">AN201</f>
        <v>0.17699999999999999</v>
      </c>
      <c r="AS201" s="2099">
        <v>0.188</v>
      </c>
      <c r="AT201" s="2101">
        <f t="shared" ref="AT201:AT206" si="81">AVERAGE(AS201,AV201)</f>
        <v>0.19800000000000001</v>
      </c>
      <c r="AU201" s="2101"/>
      <c r="AV201" s="2099">
        <v>0.20799999999999999</v>
      </c>
      <c r="AW201" s="2099"/>
      <c r="AX201" s="2102">
        <v>0.23</v>
      </c>
      <c r="AY201" s="2103">
        <v>-5.2999999999999999E-2</v>
      </c>
      <c r="AZ201" s="1979"/>
      <c r="BA201" s="1980"/>
      <c r="BB201" s="1920"/>
      <c r="BC201" s="1530" t="s">
        <v>1432</v>
      </c>
      <c r="BD201" s="1602"/>
      <c r="BE201" s="1602"/>
      <c r="BF201" s="1530" t="e">
        <f>MATCH(D201,'&gt;50 only'!D193,0)</f>
        <v>#N/A</v>
      </c>
      <c r="BG201" s="1602"/>
      <c r="BH201" s="1602"/>
      <c r="BI201" s="1602"/>
      <c r="BJ201" s="1602"/>
      <c r="BK201" s="1602"/>
      <c r="BL201" s="1602"/>
    </row>
    <row r="202" spans="1:227" s="1646" customFormat="1" ht="41.15" x14ac:dyDescent="0.25">
      <c r="A202" s="1564" t="s">
        <v>198</v>
      </c>
      <c r="B202" s="1564" t="s">
        <v>238</v>
      </c>
      <c r="C202" s="2164" t="s">
        <v>247</v>
      </c>
      <c r="D202" s="2259" t="s">
        <v>252</v>
      </c>
      <c r="E202" s="2260"/>
      <c r="F202" s="1751">
        <v>0.13500000000000001</v>
      </c>
      <c r="G202" s="1752">
        <v>0.26400000000000001</v>
      </c>
      <c r="H202" s="1752"/>
      <c r="I202" s="1752"/>
      <c r="J202" s="1752"/>
      <c r="K202" s="1753">
        <f>SUM(F202:H202)</f>
        <v>0.39900000000000002</v>
      </c>
      <c r="L202" s="1754">
        <f t="shared" si="76"/>
        <v>33.834586466165412</v>
      </c>
      <c r="M202" s="1755">
        <f t="shared" si="77"/>
        <v>66.165413533834581</v>
      </c>
      <c r="N202" s="1611">
        <f t="shared" si="75"/>
        <v>5</v>
      </c>
      <c r="O202" s="1756"/>
      <c r="P202" s="1752">
        <v>0.14799999999999999</v>
      </c>
      <c r="Q202" s="1757"/>
      <c r="R202" s="1757" t="s">
        <v>42</v>
      </c>
      <c r="S202" s="1758">
        <v>39.799999999999997</v>
      </c>
      <c r="T202" s="2186">
        <v>5.8999999999999997E-2</v>
      </c>
      <c r="U202" s="2165">
        <v>47.1</v>
      </c>
      <c r="V202" s="2095">
        <v>83.71</v>
      </c>
      <c r="W202" s="2165">
        <v>47.1</v>
      </c>
      <c r="X202" s="2095">
        <v>83.71</v>
      </c>
      <c r="Y202" s="1756">
        <v>65.900000000000006</v>
      </c>
      <c r="Z202" s="1760">
        <v>1766</v>
      </c>
      <c r="AA202" s="1761">
        <v>229.60331373431171</v>
      </c>
      <c r="AB202" s="1762">
        <f t="shared" si="78"/>
        <v>0</v>
      </c>
      <c r="AC202" s="1837"/>
      <c r="AD202" s="1837"/>
      <c r="AE202" s="1838"/>
      <c r="AF202" s="1837" t="s">
        <v>42</v>
      </c>
      <c r="AG202" s="1837"/>
      <c r="AH202" s="1840"/>
      <c r="AI202" s="2162"/>
      <c r="AJ202" s="2162"/>
      <c r="AK202" s="2162"/>
      <c r="AL202" s="2163"/>
      <c r="AM202" s="2098">
        <f t="shared" si="79"/>
        <v>0.39900000000000002</v>
      </c>
      <c r="AN202" s="2099">
        <v>0.13500000000000001</v>
      </c>
      <c r="AO202" s="2099">
        <v>0.14000000000000001</v>
      </c>
      <c r="AP202" s="2099">
        <v>0.14899999999999999</v>
      </c>
      <c r="AQ202" s="2100">
        <v>0.158</v>
      </c>
      <c r="AR202" s="2101">
        <f t="shared" si="80"/>
        <v>0.13500000000000001</v>
      </c>
      <c r="AS202" s="2099">
        <v>0.14399999999999999</v>
      </c>
      <c r="AT202" s="2101">
        <f t="shared" si="81"/>
        <v>0.1515</v>
      </c>
      <c r="AU202" s="2101"/>
      <c r="AV202" s="2099">
        <v>0.159</v>
      </c>
      <c r="AW202" s="2099"/>
      <c r="AX202" s="2102">
        <v>0.17499999999999999</v>
      </c>
      <c r="AY202" s="2208">
        <v>0.224</v>
      </c>
      <c r="AZ202" s="1979"/>
      <c r="BA202" s="1980"/>
      <c r="BB202" s="1920"/>
      <c r="BC202" s="1530" t="s">
        <v>1432</v>
      </c>
      <c r="BD202" s="1602"/>
      <c r="BE202" s="1602"/>
      <c r="BF202" s="1602"/>
      <c r="BG202" s="1602"/>
      <c r="BH202" s="1602"/>
      <c r="BI202" s="1602"/>
      <c r="BJ202" s="1602"/>
      <c r="BK202" s="1602"/>
      <c r="BL202" s="1602"/>
    </row>
    <row r="203" spans="1:227" s="1646" customFormat="1" ht="41.15" x14ac:dyDescent="0.25">
      <c r="A203" s="1564" t="s">
        <v>198</v>
      </c>
      <c r="B203" s="1564" t="s">
        <v>238</v>
      </c>
      <c r="C203" s="2164" t="s">
        <v>247</v>
      </c>
      <c r="D203" s="2261" t="s">
        <v>253</v>
      </c>
      <c r="E203" s="2192"/>
      <c r="F203" s="1751">
        <v>1.47</v>
      </c>
      <c r="G203" s="1752"/>
      <c r="H203" s="1752"/>
      <c r="I203" s="1752"/>
      <c r="J203" s="1752"/>
      <c r="K203" s="1753">
        <f>SUM(F203:H203)</f>
        <v>1.47</v>
      </c>
      <c r="L203" s="1754">
        <f t="shared" si="76"/>
        <v>100</v>
      </c>
      <c r="M203" s="1755">
        <f t="shared" si="77"/>
        <v>0</v>
      </c>
      <c r="N203" s="1611">
        <f t="shared" si="75"/>
        <v>5</v>
      </c>
      <c r="O203" s="1756"/>
      <c r="P203" s="1752">
        <v>0.85399999999999998</v>
      </c>
      <c r="Q203" s="1757" t="s">
        <v>42</v>
      </c>
      <c r="R203" s="1757"/>
      <c r="S203" s="1758" t="s">
        <v>202</v>
      </c>
      <c r="T203" s="2186" t="s">
        <v>202</v>
      </c>
      <c r="U203" s="2165">
        <v>47.1</v>
      </c>
      <c r="V203" s="2095"/>
      <c r="W203" s="2165">
        <v>47.1</v>
      </c>
      <c r="X203" s="2095"/>
      <c r="Y203" s="1756"/>
      <c r="Z203" s="1760">
        <v>21051</v>
      </c>
      <c r="AA203" s="1761">
        <v>111.14560008537647</v>
      </c>
      <c r="AB203" s="1762">
        <f t="shared" si="78"/>
        <v>0</v>
      </c>
      <c r="AC203" s="1832"/>
      <c r="AD203" s="1832"/>
      <c r="AE203" s="1907"/>
      <c r="AF203" s="1832"/>
      <c r="AG203" s="1832"/>
      <c r="AH203" s="1910"/>
      <c r="AI203" s="2262"/>
      <c r="AJ203" s="2262"/>
      <c r="AK203" s="2262"/>
      <c r="AL203" s="2263"/>
      <c r="AM203" s="2098">
        <f t="shared" si="79"/>
        <v>1.47</v>
      </c>
      <c r="AN203" s="2101">
        <v>0.85399999999999998</v>
      </c>
      <c r="AO203" s="2101">
        <v>0.96099999999999997</v>
      </c>
      <c r="AP203" s="2101">
        <v>1.1719999999999999</v>
      </c>
      <c r="AQ203" s="2264">
        <v>1.429</v>
      </c>
      <c r="AR203" s="2101">
        <f t="shared" si="80"/>
        <v>0.85399999999999998</v>
      </c>
      <c r="AS203" s="2101">
        <v>1.0189999999999999</v>
      </c>
      <c r="AT203" s="2101">
        <f t="shared" si="81"/>
        <v>1.1945000000000001</v>
      </c>
      <c r="AU203" s="2101"/>
      <c r="AV203" s="2101">
        <v>1.37</v>
      </c>
      <c r="AW203" s="2101"/>
      <c r="AX203" s="2265">
        <v>1.841</v>
      </c>
      <c r="AY203" s="2266">
        <v>-0.371</v>
      </c>
      <c r="AZ203" s="1979"/>
      <c r="BA203" s="1980"/>
      <c r="BB203" s="1920"/>
      <c r="BC203" s="1530" t="s">
        <v>1430</v>
      </c>
      <c r="BD203" s="1602"/>
      <c r="BE203" s="1602"/>
      <c r="BF203" s="1602"/>
      <c r="BG203" s="1602"/>
      <c r="BH203" s="1602"/>
      <c r="BI203" s="1602"/>
      <c r="BJ203" s="1602"/>
      <c r="BK203" s="1602"/>
      <c r="BL203" s="1602"/>
    </row>
    <row r="204" spans="1:227" s="1646" customFormat="1" ht="41.15" x14ac:dyDescent="0.25">
      <c r="A204" s="1564" t="s">
        <v>198</v>
      </c>
      <c r="B204" s="1564" t="s">
        <v>238</v>
      </c>
      <c r="C204" s="2164" t="s">
        <v>247</v>
      </c>
      <c r="D204" s="2259" t="s">
        <v>251</v>
      </c>
      <c r="E204" s="2260"/>
      <c r="F204" s="1751">
        <v>1.7000000000000001E-2</v>
      </c>
      <c r="G204" s="1752"/>
      <c r="H204" s="1752">
        <v>9.2999999999999999E-2</v>
      </c>
      <c r="I204" s="1752"/>
      <c r="J204" s="1752"/>
      <c r="K204" s="1753">
        <f>SUM(F204:H204)</f>
        <v>0.11</v>
      </c>
      <c r="L204" s="1754">
        <f t="shared" si="76"/>
        <v>15.454545454545457</v>
      </c>
      <c r="M204" s="1755">
        <f t="shared" si="77"/>
        <v>84.545454545454547</v>
      </c>
      <c r="N204" s="1611">
        <f t="shared" si="75"/>
        <v>5</v>
      </c>
      <c r="O204" s="1756"/>
      <c r="P204" s="1752">
        <v>3.5999999999999997E-2</v>
      </c>
      <c r="Q204" s="1757"/>
      <c r="R204" s="1757" t="s">
        <v>42</v>
      </c>
      <c r="S204" s="1758">
        <v>49.3</v>
      </c>
      <c r="T204" s="1758">
        <v>1.7999999999999999E-2</v>
      </c>
      <c r="U204" s="2165">
        <v>47.1</v>
      </c>
      <c r="V204" s="2095">
        <v>66.05</v>
      </c>
      <c r="W204" s="2165">
        <v>47.1</v>
      </c>
      <c r="X204" s="2095">
        <v>66.05</v>
      </c>
      <c r="Y204" s="1756"/>
      <c r="Z204" s="1760">
        <v>136</v>
      </c>
      <c r="AA204" s="1761">
        <v>725.22159548750994</v>
      </c>
      <c r="AB204" s="1762">
        <f t="shared" si="78"/>
        <v>0</v>
      </c>
      <c r="AC204" s="1837"/>
      <c r="AD204" s="1837"/>
      <c r="AE204" s="1838"/>
      <c r="AF204" s="1837"/>
      <c r="AG204" s="1837" t="s">
        <v>42</v>
      </c>
      <c r="AH204" s="1840"/>
      <c r="AI204" s="2162"/>
      <c r="AJ204" s="2162"/>
      <c r="AK204" s="2162"/>
      <c r="AL204" s="2163"/>
      <c r="AM204" s="2098">
        <f t="shared" si="79"/>
        <v>0.11</v>
      </c>
      <c r="AN204" s="2099">
        <v>3.9E-2</v>
      </c>
      <c r="AO204" s="2099">
        <v>0.04</v>
      </c>
      <c r="AP204" s="2099">
        <v>4.2000000000000003E-2</v>
      </c>
      <c r="AQ204" s="2100">
        <v>4.3999999999999997E-2</v>
      </c>
      <c r="AR204" s="2101">
        <f t="shared" si="80"/>
        <v>3.9E-2</v>
      </c>
      <c r="AS204" s="2099">
        <v>4.1000000000000002E-2</v>
      </c>
      <c r="AT204" s="2101">
        <f t="shared" si="81"/>
        <v>4.2499999999999996E-2</v>
      </c>
      <c r="AU204" s="2101"/>
      <c r="AV204" s="2099">
        <v>4.3999999999999997E-2</v>
      </c>
      <c r="AW204" s="2099"/>
      <c r="AX204" s="2102">
        <v>4.7E-2</v>
      </c>
      <c r="AY204" s="2208">
        <v>4.5999999999999999E-2</v>
      </c>
      <c r="AZ204" s="1979"/>
      <c r="BA204" s="1980"/>
      <c r="BB204" s="1920"/>
      <c r="BC204" s="1530" t="s">
        <v>1432</v>
      </c>
      <c r="BD204" s="1602"/>
      <c r="BE204" s="1602"/>
      <c r="BF204" s="1602"/>
      <c r="BG204" s="1602"/>
      <c r="BH204" s="1602"/>
      <c r="BI204" s="1602"/>
      <c r="BJ204" s="1602"/>
      <c r="BK204" s="1602"/>
      <c r="BL204" s="1602"/>
    </row>
    <row r="205" spans="1:227" s="1646" customFormat="1" ht="41.15" x14ac:dyDescent="0.25">
      <c r="A205" s="1564" t="s">
        <v>198</v>
      </c>
      <c r="B205" s="1564" t="s">
        <v>238</v>
      </c>
      <c r="C205" s="2164" t="s">
        <v>247</v>
      </c>
      <c r="D205" s="1749" t="s">
        <v>248</v>
      </c>
      <c r="E205" s="2093"/>
      <c r="F205" s="1751">
        <v>0.1</v>
      </c>
      <c r="G205" s="1752"/>
      <c r="H205" s="1752">
        <v>0.27</v>
      </c>
      <c r="I205" s="1752"/>
      <c r="J205" s="1752"/>
      <c r="K205" s="1753">
        <f>SUM(F205:H205)</f>
        <v>0.37</v>
      </c>
      <c r="L205" s="1754">
        <f t="shared" si="76"/>
        <v>27.027027027027028</v>
      </c>
      <c r="M205" s="1755">
        <f t="shared" si="77"/>
        <v>72.972972972972983</v>
      </c>
      <c r="N205" s="1611">
        <f t="shared" si="75"/>
        <v>2</v>
      </c>
      <c r="O205" s="1756"/>
      <c r="P205" s="1752">
        <v>0.372</v>
      </c>
      <c r="Q205" s="1757"/>
      <c r="R205" s="1757" t="s">
        <v>42</v>
      </c>
      <c r="S205" s="1758">
        <v>54</v>
      </c>
      <c r="T205" s="1758">
        <v>0.20100000000000001</v>
      </c>
      <c r="U205" s="2165">
        <v>47.1</v>
      </c>
      <c r="V205" s="2095">
        <v>70.180000000000007</v>
      </c>
      <c r="W205" s="2165">
        <v>47.1</v>
      </c>
      <c r="X205" s="2095">
        <v>70.180000000000007</v>
      </c>
      <c r="Y205" s="1756">
        <v>56.3</v>
      </c>
      <c r="Z205" s="1760">
        <v>8090</v>
      </c>
      <c r="AA205" s="1761">
        <v>125.97998543779737</v>
      </c>
      <c r="AB205" s="1762">
        <f t="shared" si="78"/>
        <v>0</v>
      </c>
      <c r="AC205" s="1763"/>
      <c r="AD205" s="1763"/>
      <c r="AE205" s="1764"/>
      <c r="AF205" s="1763"/>
      <c r="AG205" s="1763"/>
      <c r="AH205" s="1765"/>
      <c r="AI205" s="2096"/>
      <c r="AJ205" s="2096"/>
      <c r="AK205" s="2096"/>
      <c r="AL205" s="2097"/>
      <c r="AM205" s="2098">
        <f t="shared" si="79"/>
        <v>0.37</v>
      </c>
      <c r="AN205" s="2099">
        <v>0.92400000000000004</v>
      </c>
      <c r="AO205" s="2099">
        <v>0.92400000000000004</v>
      </c>
      <c r="AP205" s="2099">
        <v>0.92400000000000004</v>
      </c>
      <c r="AQ205" s="2100">
        <v>0.92400000000000004</v>
      </c>
      <c r="AR205" s="2101">
        <f t="shared" si="80"/>
        <v>0.92400000000000004</v>
      </c>
      <c r="AS205" s="2099">
        <v>0.95199999999999996</v>
      </c>
      <c r="AT205" s="2101">
        <f t="shared" si="81"/>
        <v>0.97649999999999992</v>
      </c>
      <c r="AU205" s="2101"/>
      <c r="AV205" s="2099">
        <v>1.0009999999999999</v>
      </c>
      <c r="AW205" s="2099"/>
      <c r="AX205" s="2102">
        <v>1.052</v>
      </c>
      <c r="AY205" s="2103">
        <v>-0.68200000000000005</v>
      </c>
      <c r="AZ205" s="1979"/>
      <c r="BA205" s="1980"/>
      <c r="BB205" s="1920"/>
      <c r="BC205" s="1530" t="s">
        <v>1432</v>
      </c>
      <c r="BD205" s="1602"/>
      <c r="BE205" s="1602"/>
      <c r="BF205" s="1602"/>
      <c r="BG205" s="1602"/>
      <c r="BH205" s="1602"/>
      <c r="BI205" s="1602"/>
      <c r="BJ205" s="1602"/>
      <c r="BK205" s="1602"/>
      <c r="BL205" s="1602"/>
    </row>
    <row r="206" spans="1:227" s="1646" customFormat="1" ht="41.15" x14ac:dyDescent="0.25">
      <c r="A206" s="1564" t="s">
        <v>198</v>
      </c>
      <c r="B206" s="1564" t="s">
        <v>238</v>
      </c>
      <c r="C206" s="2164" t="s">
        <v>247</v>
      </c>
      <c r="D206" s="2259" t="s">
        <v>250</v>
      </c>
      <c r="E206" s="2260"/>
      <c r="F206" s="1751"/>
      <c r="G206" s="1752">
        <v>0.20699999999999999</v>
      </c>
      <c r="H206" s="1752"/>
      <c r="I206" s="1752"/>
      <c r="J206" s="1752"/>
      <c r="K206" s="1753">
        <f>SUM(F206:H206)</f>
        <v>0.20699999999999999</v>
      </c>
      <c r="L206" s="1754">
        <f t="shared" si="76"/>
        <v>0</v>
      </c>
      <c r="M206" s="1755">
        <f t="shared" si="77"/>
        <v>100</v>
      </c>
      <c r="N206" s="1611">
        <f t="shared" si="75"/>
        <v>5</v>
      </c>
      <c r="O206" s="1756"/>
      <c r="P206" s="1752">
        <v>8.5000000000000006E-2</v>
      </c>
      <c r="Q206" s="1757"/>
      <c r="R206" s="1757" t="s">
        <v>42</v>
      </c>
      <c r="S206" s="1758">
        <v>48</v>
      </c>
      <c r="T206" s="2186">
        <v>4.1000000000000002E-2</v>
      </c>
      <c r="U206" s="2165">
        <v>47.1</v>
      </c>
      <c r="V206" s="2095">
        <v>83.8</v>
      </c>
      <c r="W206" s="2165">
        <v>47.1</v>
      </c>
      <c r="X206" s="2095">
        <v>83.8</v>
      </c>
      <c r="Y206" s="1756">
        <v>56.8</v>
      </c>
      <c r="Z206" s="1760">
        <v>326</v>
      </c>
      <c r="AA206" s="1761">
        <v>714.34574333977639</v>
      </c>
      <c r="AB206" s="1762">
        <f t="shared" si="78"/>
        <v>0</v>
      </c>
      <c r="AC206" s="1763"/>
      <c r="AD206" s="1763"/>
      <c r="AE206" s="1764"/>
      <c r="AF206" s="1763"/>
      <c r="AG206" s="1763" t="s">
        <v>42</v>
      </c>
      <c r="AH206" s="1765"/>
      <c r="AI206" s="2096"/>
      <c r="AJ206" s="2096"/>
      <c r="AK206" s="2096"/>
      <c r="AL206" s="2097"/>
      <c r="AM206" s="2098">
        <f t="shared" si="79"/>
        <v>0.20699999999999999</v>
      </c>
      <c r="AN206" s="2099">
        <v>0.107</v>
      </c>
      <c r="AO206" s="2099">
        <v>0.113</v>
      </c>
      <c r="AP206" s="2099">
        <v>0.122</v>
      </c>
      <c r="AQ206" s="2100">
        <v>0.13200000000000001</v>
      </c>
      <c r="AR206" s="2101">
        <f t="shared" si="80"/>
        <v>0.107</v>
      </c>
      <c r="AS206" s="2099">
        <v>0.114</v>
      </c>
      <c r="AT206" s="2101">
        <f t="shared" si="81"/>
        <v>0.12</v>
      </c>
      <c r="AU206" s="2101"/>
      <c r="AV206" s="2099">
        <v>0.126</v>
      </c>
      <c r="AW206" s="2099"/>
      <c r="AX206" s="2102">
        <v>0.13900000000000001</v>
      </c>
      <c r="AY206" s="2103">
        <v>6.8000000000000005E-2</v>
      </c>
      <c r="AZ206" s="1979"/>
      <c r="BA206" s="1980"/>
      <c r="BB206" s="1920"/>
      <c r="BC206" s="1530" t="s">
        <v>1432</v>
      </c>
      <c r="BD206" s="1602"/>
      <c r="BE206" s="1602"/>
      <c r="BF206" s="1602"/>
      <c r="BG206" s="1602"/>
      <c r="BH206" s="1602"/>
      <c r="BI206" s="1602"/>
      <c r="BJ206" s="1602"/>
      <c r="BK206" s="1602"/>
      <c r="BL206" s="1602"/>
    </row>
    <row r="207" spans="1:227" s="1646" customFormat="1" ht="30.9" x14ac:dyDescent="0.25">
      <c r="A207" s="1564" t="s">
        <v>1134</v>
      </c>
      <c r="B207" s="1564" t="s">
        <v>1306</v>
      </c>
      <c r="C207" s="2166" t="s">
        <v>1311</v>
      </c>
      <c r="D207" s="1799" t="s">
        <v>1311</v>
      </c>
      <c r="E207" s="2267"/>
      <c r="F207" s="2268">
        <v>3.6</v>
      </c>
      <c r="G207" s="1607"/>
      <c r="H207" s="2269">
        <v>10.227</v>
      </c>
      <c r="I207" s="1607"/>
      <c r="J207" s="1607"/>
      <c r="K207" s="1608">
        <f t="shared" ref="K207:K212" si="82">IF(ISNUMBER(F207),F207,0)+IF(ISNUMBER(G207),G207,0)+IF(ISNUMBER(H207),H207,0)</f>
        <v>13.827</v>
      </c>
      <c r="L207" s="1609">
        <f t="shared" ref="L207:L212" si="83">IF(IF(ISNUMBER(K207),K207,0)&gt;0,IF(ISNUMBER(F207),F207,0)/K207*100,"")</f>
        <v>26.03601648947711</v>
      </c>
      <c r="M207" s="1610">
        <f t="shared" ref="M207:M212" si="84">IF(IF(ISNUMBER(K207),K207,0)&gt;0,(IF(ISNUMBER(G207),G207,0)+IF(ISNUMBER(H207),H207,0))/K207*100,"")</f>
        <v>73.963983510522894</v>
      </c>
      <c r="N207" s="1611">
        <f t="shared" si="75"/>
        <v>2</v>
      </c>
      <c r="O207" s="1615"/>
      <c r="P207" s="1613">
        <f t="shared" ref="P207:P212" si="85">AQ207</f>
        <v>15.385999999999999</v>
      </c>
      <c r="Q207" s="1652" t="s">
        <v>42</v>
      </c>
      <c r="R207" s="1615"/>
      <c r="S207" s="1616"/>
      <c r="T207" s="2182"/>
      <c r="U207" s="2108"/>
      <c r="V207" s="2109"/>
      <c r="W207" s="2110"/>
      <c r="X207" s="2109"/>
      <c r="Y207" s="1615"/>
      <c r="Z207" s="1619">
        <v>181527</v>
      </c>
      <c r="AA207" s="1620">
        <f t="shared" ref="AA207:AA212" si="86">AR207/Z207*1000000000/365</f>
        <v>257.93362865149084</v>
      </c>
      <c r="AB207" s="1621"/>
      <c r="AC207" s="1622"/>
      <c r="AD207" s="1622"/>
      <c r="AE207" s="1622"/>
      <c r="AF207" s="1622"/>
      <c r="AG207" s="1622"/>
      <c r="AH207" s="2111"/>
      <c r="AI207" s="2112">
        <v>187365</v>
      </c>
      <c r="AJ207" s="2112">
        <v>191950</v>
      </c>
      <c r="AK207" s="2112">
        <v>196740</v>
      </c>
      <c r="AL207" s="2113">
        <v>201721</v>
      </c>
      <c r="AM207" s="2168"/>
      <c r="AN207" s="2115"/>
      <c r="AO207" s="2115"/>
      <c r="AP207" s="2116"/>
      <c r="AQ207" s="2117">
        <v>15.385999999999999</v>
      </c>
      <c r="AR207" s="2115">
        <v>17.09</v>
      </c>
      <c r="AS207" s="2115">
        <v>18.675999999999998</v>
      </c>
      <c r="AT207" s="2115">
        <v>19.256</v>
      </c>
      <c r="AU207" s="2115">
        <v>19.853000000000002</v>
      </c>
      <c r="AV207" s="2116"/>
      <c r="AW207" s="2118">
        <f t="shared" ref="AW207:AW254" si="87">K207-AT207</f>
        <v>-5.4290000000000003</v>
      </c>
      <c r="AX207" s="2119"/>
      <c r="AY207" s="2120"/>
      <c r="BA207" s="2039"/>
      <c r="BB207" s="1920"/>
      <c r="BC207" s="1530" t="s">
        <v>1432</v>
      </c>
      <c r="BD207" s="1530"/>
      <c r="BE207" s="1530"/>
      <c r="BF207" s="1530"/>
      <c r="BG207" s="1530"/>
      <c r="BH207" s="1530"/>
      <c r="BI207" s="1530"/>
      <c r="BJ207" s="1530"/>
      <c r="BK207" s="1530"/>
      <c r="BL207" s="1530"/>
      <c r="BM207" s="1530"/>
      <c r="BN207" s="1530"/>
      <c r="BO207" s="1530"/>
      <c r="BP207" s="1530"/>
      <c r="BQ207" s="1530"/>
      <c r="BR207" s="1530"/>
      <c r="BS207" s="1530"/>
      <c r="BT207" s="1530"/>
      <c r="BU207" s="1530"/>
      <c r="BV207" s="1530"/>
      <c r="BW207" s="1530"/>
      <c r="BX207" s="1530"/>
      <c r="BY207" s="1530"/>
      <c r="BZ207" s="1530"/>
      <c r="CA207" s="1530"/>
      <c r="CB207" s="1530"/>
      <c r="CC207" s="1530"/>
      <c r="CD207" s="1530"/>
      <c r="CE207" s="1530"/>
      <c r="CF207" s="1530"/>
      <c r="CG207" s="1530"/>
      <c r="CH207" s="1530"/>
      <c r="CI207" s="1530"/>
      <c r="CJ207" s="1530"/>
      <c r="CK207" s="1530"/>
      <c r="CL207" s="1530"/>
      <c r="CM207" s="1530"/>
      <c r="CN207" s="1530"/>
      <c r="CO207" s="1530"/>
      <c r="CP207" s="1530"/>
      <c r="CQ207" s="1530"/>
      <c r="CR207" s="1530"/>
      <c r="CS207" s="1530"/>
      <c r="CT207" s="1530"/>
      <c r="CU207" s="1530"/>
      <c r="CV207" s="1530"/>
      <c r="CW207" s="1530"/>
      <c r="CX207" s="1530"/>
      <c r="CY207" s="1530"/>
      <c r="CZ207" s="1530"/>
      <c r="DA207" s="1530"/>
      <c r="DB207" s="1530"/>
      <c r="DC207" s="1530"/>
      <c r="DD207" s="1530"/>
      <c r="DE207" s="1530"/>
      <c r="DF207" s="1530"/>
      <c r="DG207" s="1530"/>
      <c r="DH207" s="1530"/>
      <c r="DI207" s="1530"/>
      <c r="DJ207" s="1530"/>
      <c r="DK207" s="1530"/>
      <c r="DL207" s="1530"/>
      <c r="DM207" s="1530"/>
      <c r="DN207" s="1530"/>
      <c r="DO207" s="1530"/>
      <c r="DP207" s="1530"/>
      <c r="DQ207" s="1530"/>
      <c r="DR207" s="1530"/>
      <c r="DS207" s="1530"/>
      <c r="DT207" s="1530"/>
      <c r="DU207" s="1530"/>
      <c r="DV207" s="1530"/>
      <c r="DW207" s="1530"/>
      <c r="DX207" s="1530"/>
      <c r="DY207" s="1530"/>
      <c r="DZ207" s="1530"/>
      <c r="EA207" s="1530"/>
      <c r="EB207" s="1530"/>
      <c r="EC207" s="1530"/>
      <c r="ED207" s="1530"/>
      <c r="EE207" s="1530"/>
      <c r="EF207" s="1530"/>
      <c r="EG207" s="1530"/>
      <c r="EH207" s="1530"/>
      <c r="EI207" s="1530"/>
      <c r="EJ207" s="1530"/>
      <c r="EK207" s="1530"/>
      <c r="EL207" s="1530"/>
      <c r="EM207" s="1530"/>
      <c r="EN207" s="1530"/>
      <c r="EO207" s="1530"/>
      <c r="EP207" s="1530"/>
      <c r="EQ207" s="1530"/>
      <c r="ER207" s="1530"/>
      <c r="ES207" s="1530"/>
      <c r="ET207" s="1530"/>
      <c r="EU207" s="1530"/>
      <c r="EV207" s="1530"/>
      <c r="EW207" s="1530"/>
      <c r="EX207" s="1530"/>
      <c r="EY207" s="1530"/>
      <c r="EZ207" s="1530"/>
      <c r="FA207" s="1530"/>
      <c r="FB207" s="1530"/>
      <c r="FC207" s="1530"/>
      <c r="FD207" s="1530"/>
      <c r="FE207" s="1530"/>
      <c r="FF207" s="1530"/>
      <c r="FG207" s="1530"/>
      <c r="FH207" s="1530"/>
      <c r="FI207" s="1530"/>
      <c r="FJ207" s="1530"/>
      <c r="FK207" s="1530"/>
      <c r="FL207" s="1530"/>
      <c r="FM207" s="1530"/>
      <c r="FN207" s="1530"/>
      <c r="FO207" s="1530"/>
      <c r="FP207" s="1530"/>
      <c r="FQ207" s="1530"/>
      <c r="FR207" s="1530"/>
      <c r="FS207" s="1530"/>
      <c r="FT207" s="1530"/>
      <c r="FU207" s="1530"/>
      <c r="FV207" s="1530"/>
      <c r="FW207" s="1530"/>
      <c r="FX207" s="1530"/>
      <c r="FY207" s="1530"/>
      <c r="FZ207" s="1530"/>
      <c r="GA207" s="1530"/>
      <c r="GB207" s="1530"/>
      <c r="GC207" s="1530"/>
      <c r="GD207" s="1530"/>
      <c r="GE207" s="1530"/>
      <c r="GF207" s="1530"/>
      <c r="GG207" s="1530"/>
      <c r="GH207" s="1530"/>
      <c r="GI207" s="1530"/>
      <c r="GJ207" s="1530"/>
      <c r="GK207" s="1530"/>
      <c r="GL207" s="1530"/>
      <c r="GM207" s="1530"/>
      <c r="GN207" s="1530"/>
      <c r="GO207" s="1530"/>
      <c r="GP207" s="1530"/>
      <c r="GQ207" s="1530"/>
      <c r="GR207" s="1530"/>
      <c r="GS207" s="1530"/>
      <c r="GT207" s="1530"/>
      <c r="GU207" s="1530"/>
      <c r="GV207" s="1530"/>
      <c r="GW207" s="1530"/>
      <c r="GX207" s="1530"/>
      <c r="GY207" s="1530"/>
      <c r="GZ207" s="1530"/>
      <c r="HA207" s="1530"/>
      <c r="HB207" s="1530"/>
      <c r="HC207" s="1530"/>
      <c r="HD207" s="1530"/>
      <c r="HE207" s="1530"/>
      <c r="HF207" s="1530"/>
      <c r="HG207" s="1530"/>
      <c r="HH207" s="1530"/>
      <c r="HI207" s="1530"/>
      <c r="HJ207" s="1530"/>
      <c r="HK207" s="1530"/>
      <c r="HL207" s="1530"/>
      <c r="HM207" s="1530"/>
      <c r="HN207" s="1530"/>
      <c r="HO207" s="1530"/>
      <c r="HP207" s="1530"/>
      <c r="HQ207" s="1530"/>
      <c r="HR207" s="1530"/>
      <c r="HS207" s="1530"/>
    </row>
    <row r="208" spans="1:227" s="1646" customFormat="1" ht="30.9" x14ac:dyDescent="0.25">
      <c r="A208" s="1564" t="s">
        <v>1134</v>
      </c>
      <c r="B208" s="1564" t="s">
        <v>1306</v>
      </c>
      <c r="C208" s="2166" t="s">
        <v>1311</v>
      </c>
      <c r="D208" s="1683" t="s">
        <v>1312</v>
      </c>
      <c r="E208" s="2270" t="s">
        <v>1313</v>
      </c>
      <c r="F208" s="2271">
        <v>0</v>
      </c>
      <c r="G208" s="1607"/>
      <c r="H208" s="2193">
        <v>1.25</v>
      </c>
      <c r="I208" s="1607"/>
      <c r="J208" s="1607"/>
      <c r="K208" s="1608">
        <f t="shared" si="82"/>
        <v>1.25</v>
      </c>
      <c r="L208" s="1609">
        <f t="shared" si="83"/>
        <v>0</v>
      </c>
      <c r="M208" s="1610">
        <f t="shared" si="84"/>
        <v>100</v>
      </c>
      <c r="N208" s="1611">
        <f t="shared" si="75"/>
        <v>5</v>
      </c>
      <c r="O208" s="1615"/>
      <c r="P208" s="1613">
        <f t="shared" si="85"/>
        <v>1.119</v>
      </c>
      <c r="Q208" s="1652" t="s">
        <v>42</v>
      </c>
      <c r="R208" s="1615"/>
      <c r="S208" s="1616"/>
      <c r="T208" s="2182"/>
      <c r="U208" s="2108"/>
      <c r="V208" s="2109"/>
      <c r="W208" s="2110"/>
      <c r="X208" s="2109"/>
      <c r="Y208" s="1615"/>
      <c r="Z208" s="1619">
        <v>28892</v>
      </c>
      <c r="AA208" s="1620">
        <f t="shared" si="86"/>
        <v>110.85212951776954</v>
      </c>
      <c r="AB208" s="1621"/>
      <c r="AC208" s="1622"/>
      <c r="AD208" s="1622"/>
      <c r="AE208" s="1622"/>
      <c r="AF208" s="1622"/>
      <c r="AG208" s="1622"/>
      <c r="AH208" s="2111"/>
      <c r="AI208" s="2112">
        <v>26474</v>
      </c>
      <c r="AJ208" s="2112">
        <v>24428</v>
      </c>
      <c r="AK208" s="2112">
        <v>22940</v>
      </c>
      <c r="AL208" s="2113"/>
      <c r="AM208" s="2168"/>
      <c r="AN208" s="2115"/>
      <c r="AO208" s="2115"/>
      <c r="AP208" s="2116"/>
      <c r="AQ208" s="2117">
        <v>1.119</v>
      </c>
      <c r="AR208" s="2115">
        <v>1.169</v>
      </c>
      <c r="AS208" s="2115">
        <v>1.145</v>
      </c>
      <c r="AT208" s="2115">
        <v>1.075</v>
      </c>
      <c r="AU208" s="2115"/>
      <c r="AV208" s="2116"/>
      <c r="AW208" s="2118">
        <f t="shared" si="87"/>
        <v>0.17500000000000004</v>
      </c>
      <c r="AX208" s="2119"/>
      <c r="AY208" s="2120"/>
      <c r="BA208" s="2039"/>
      <c r="BB208" s="1920"/>
      <c r="BC208" s="1530" t="s">
        <v>1432</v>
      </c>
      <c r="BD208" s="1530"/>
      <c r="BE208" s="1530"/>
      <c r="BF208" s="1530"/>
      <c r="BG208" s="1530"/>
      <c r="BH208" s="1530"/>
      <c r="BI208" s="1530"/>
      <c r="BJ208" s="1530"/>
      <c r="BK208" s="1530"/>
      <c r="BL208" s="1530"/>
      <c r="BM208" s="1530"/>
      <c r="BN208" s="1530"/>
      <c r="BO208" s="1530"/>
      <c r="BP208" s="1530"/>
      <c r="BQ208" s="1530"/>
      <c r="BR208" s="1530"/>
      <c r="BS208" s="1530"/>
      <c r="BT208" s="1530"/>
      <c r="BU208" s="1530"/>
      <c r="BV208" s="1530"/>
      <c r="BW208" s="1530"/>
      <c r="BX208" s="1530"/>
      <c r="BY208" s="1530"/>
      <c r="BZ208" s="1530"/>
      <c r="CA208" s="1530"/>
      <c r="CB208" s="1530"/>
      <c r="CC208" s="1530"/>
      <c r="CD208" s="1530"/>
      <c r="CE208" s="1530"/>
      <c r="CF208" s="1530"/>
      <c r="CG208" s="1530"/>
      <c r="CH208" s="1530"/>
      <c r="CI208" s="1530"/>
      <c r="CJ208" s="1530"/>
      <c r="CK208" s="1530"/>
      <c r="CL208" s="1530"/>
      <c r="CM208" s="1530"/>
      <c r="CN208" s="1530"/>
      <c r="CO208" s="1530"/>
      <c r="CP208" s="1530"/>
      <c r="CQ208" s="1530"/>
      <c r="CR208" s="1530"/>
      <c r="CS208" s="1530"/>
      <c r="CT208" s="1530"/>
      <c r="CU208" s="1530"/>
      <c r="CV208" s="1530"/>
      <c r="CW208" s="1530"/>
      <c r="CX208" s="1530"/>
      <c r="CY208" s="1530"/>
      <c r="CZ208" s="1530"/>
      <c r="DA208" s="1530"/>
      <c r="DB208" s="1530"/>
      <c r="DC208" s="1530"/>
      <c r="DD208" s="1530"/>
      <c r="DE208" s="1530"/>
      <c r="DF208" s="1530"/>
      <c r="DG208" s="1530"/>
      <c r="DH208" s="1530"/>
      <c r="DI208" s="1530"/>
      <c r="DJ208" s="1530"/>
      <c r="DK208" s="1530"/>
      <c r="DL208" s="1530"/>
      <c r="DM208" s="1530"/>
      <c r="DN208" s="1530"/>
      <c r="DO208" s="1530"/>
      <c r="DP208" s="1530"/>
      <c r="DQ208" s="1530"/>
      <c r="DR208" s="1530"/>
      <c r="DS208" s="1530"/>
      <c r="DT208" s="1530"/>
      <c r="DU208" s="1530"/>
      <c r="DV208" s="1530"/>
      <c r="DW208" s="1530"/>
      <c r="DX208" s="1530"/>
      <c r="DY208" s="1530"/>
      <c r="DZ208" s="1530"/>
      <c r="EA208" s="1530"/>
      <c r="EB208" s="1530"/>
      <c r="EC208" s="1530"/>
      <c r="ED208" s="1530"/>
      <c r="EE208" s="1530"/>
      <c r="EF208" s="1530"/>
      <c r="EG208" s="1530"/>
      <c r="EH208" s="1530"/>
      <c r="EI208" s="1530"/>
      <c r="EJ208" s="1530"/>
      <c r="EK208" s="1530"/>
      <c r="EL208" s="1530"/>
      <c r="EM208" s="1530"/>
      <c r="EN208" s="1530"/>
      <c r="EO208" s="1530"/>
      <c r="EP208" s="1530"/>
      <c r="EQ208" s="1530"/>
      <c r="ER208" s="1530"/>
      <c r="ES208" s="1530"/>
      <c r="ET208" s="1530"/>
      <c r="EU208" s="1530"/>
      <c r="EV208" s="1530"/>
      <c r="EW208" s="1530"/>
      <c r="EX208" s="1530"/>
      <c r="EY208" s="1530"/>
      <c r="EZ208" s="1530"/>
      <c r="FA208" s="1530"/>
      <c r="FB208" s="1530"/>
      <c r="FC208" s="1530"/>
      <c r="FD208" s="1530"/>
      <c r="FE208" s="1530"/>
      <c r="FF208" s="1530"/>
      <c r="FG208" s="1530"/>
      <c r="FH208" s="1530"/>
      <c r="FI208" s="1530"/>
      <c r="FJ208" s="1530"/>
      <c r="FK208" s="1530"/>
      <c r="FL208" s="1530"/>
      <c r="FM208" s="1530"/>
      <c r="FN208" s="1530"/>
      <c r="FO208" s="1530"/>
      <c r="FP208" s="1530"/>
      <c r="FQ208" s="1530"/>
      <c r="FR208" s="1530"/>
      <c r="FS208" s="1530"/>
      <c r="FT208" s="1530"/>
      <c r="FU208" s="1530"/>
      <c r="FV208" s="1530"/>
      <c r="FW208" s="1530"/>
      <c r="FX208" s="1530"/>
      <c r="FY208" s="1530"/>
      <c r="FZ208" s="1530"/>
      <c r="GA208" s="1530"/>
      <c r="GB208" s="1530"/>
      <c r="GC208" s="1530"/>
      <c r="GD208" s="1530"/>
      <c r="GE208" s="1530"/>
      <c r="GF208" s="1530"/>
      <c r="GG208" s="1530"/>
      <c r="GH208" s="1530"/>
      <c r="GI208" s="1530"/>
      <c r="GJ208" s="1530"/>
      <c r="GK208" s="1530"/>
      <c r="GL208" s="1530"/>
      <c r="GM208" s="1530"/>
      <c r="GN208" s="1530"/>
      <c r="GO208" s="1530"/>
      <c r="GP208" s="1530"/>
      <c r="GQ208" s="1530"/>
      <c r="GR208" s="1530"/>
      <c r="GS208" s="1530"/>
      <c r="GT208" s="1530"/>
      <c r="GU208" s="1530"/>
      <c r="GV208" s="1530"/>
      <c r="GW208" s="1530"/>
      <c r="GX208" s="1530"/>
      <c r="GY208" s="1530"/>
      <c r="GZ208" s="1530"/>
      <c r="HA208" s="1530"/>
      <c r="HB208" s="1530"/>
      <c r="HC208" s="1530"/>
      <c r="HD208" s="1530"/>
      <c r="HE208" s="1530"/>
      <c r="HF208" s="1530"/>
      <c r="HG208" s="1530"/>
      <c r="HH208" s="1530"/>
      <c r="HI208" s="1530"/>
      <c r="HJ208" s="1530"/>
      <c r="HK208" s="1530"/>
      <c r="HL208" s="1530"/>
      <c r="HM208" s="1530"/>
      <c r="HN208" s="1530"/>
      <c r="HO208" s="1530"/>
      <c r="HP208" s="1530"/>
      <c r="HQ208" s="1530"/>
      <c r="HR208" s="1530"/>
      <c r="HS208" s="1530"/>
    </row>
    <row r="209" spans="1:227" s="1646" customFormat="1" ht="30.9" x14ac:dyDescent="0.25">
      <c r="A209" s="1564" t="s">
        <v>1134</v>
      </c>
      <c r="B209" s="1564" t="s">
        <v>1306</v>
      </c>
      <c r="C209" s="2166" t="s">
        <v>1311</v>
      </c>
      <c r="D209" s="1683" t="s">
        <v>1314</v>
      </c>
      <c r="E209" s="2270" t="s">
        <v>1313</v>
      </c>
      <c r="F209" s="2271">
        <v>0</v>
      </c>
      <c r="G209" s="1607"/>
      <c r="H209" s="2193">
        <v>2.4</v>
      </c>
      <c r="I209" s="1607"/>
      <c r="J209" s="1607"/>
      <c r="K209" s="1608">
        <f t="shared" si="82"/>
        <v>2.4</v>
      </c>
      <c r="L209" s="1609">
        <f t="shared" si="83"/>
        <v>0</v>
      </c>
      <c r="M209" s="1610">
        <f t="shared" si="84"/>
        <v>100</v>
      </c>
      <c r="N209" s="1611">
        <f t="shared" si="75"/>
        <v>5</v>
      </c>
      <c r="O209" s="1615"/>
      <c r="P209" s="1613">
        <f t="shared" si="85"/>
        <v>1.766</v>
      </c>
      <c r="Q209" s="1652" t="s">
        <v>42</v>
      </c>
      <c r="R209" s="1615"/>
      <c r="S209" s="1616"/>
      <c r="T209" s="2182"/>
      <c r="U209" s="2108"/>
      <c r="V209" s="2109"/>
      <c r="W209" s="2110"/>
      <c r="X209" s="2109"/>
      <c r="Y209" s="1615"/>
      <c r="Z209" s="1619">
        <v>39682</v>
      </c>
      <c r="AA209" s="1620">
        <f t="shared" si="86"/>
        <v>144.50497896634408</v>
      </c>
      <c r="AB209" s="1621"/>
      <c r="AC209" s="1622"/>
      <c r="AD209" s="1622"/>
      <c r="AE209" s="1622"/>
      <c r="AF209" s="1622"/>
      <c r="AG209" s="1622"/>
      <c r="AH209" s="2111"/>
      <c r="AI209" s="2112">
        <v>41911</v>
      </c>
      <c r="AJ209" s="2112">
        <v>43656</v>
      </c>
      <c r="AK209" s="2112">
        <v>45389</v>
      </c>
      <c r="AL209" s="2113"/>
      <c r="AM209" s="2168"/>
      <c r="AN209" s="2115"/>
      <c r="AO209" s="2115"/>
      <c r="AP209" s="2116"/>
      <c r="AQ209" s="2117">
        <v>1.766</v>
      </c>
      <c r="AR209" s="2115">
        <v>2.093</v>
      </c>
      <c r="AS209" s="2115">
        <v>2.2989999999999999</v>
      </c>
      <c r="AT209" s="2115">
        <v>2.39</v>
      </c>
      <c r="AU209" s="2115"/>
      <c r="AV209" s="2116"/>
      <c r="AW209" s="2118">
        <f t="shared" si="87"/>
        <v>9.9999999999997868E-3</v>
      </c>
      <c r="AX209" s="2119"/>
      <c r="AY209" s="2120"/>
      <c r="BA209" s="2039"/>
      <c r="BB209" s="1920"/>
      <c r="BC209" s="1530" t="s">
        <v>1432</v>
      </c>
      <c r="BD209" s="1530"/>
      <c r="BE209" s="1530"/>
      <c r="BF209" s="1530"/>
      <c r="BG209" s="1530"/>
      <c r="BH209" s="1530"/>
      <c r="BI209" s="1530"/>
      <c r="BJ209" s="1530"/>
      <c r="BK209" s="1530"/>
      <c r="BL209" s="1530"/>
      <c r="BM209" s="1530"/>
      <c r="BN209" s="1530"/>
      <c r="BO209" s="1530"/>
      <c r="BP209" s="1530"/>
      <c r="BQ209" s="1530"/>
      <c r="BR209" s="1530"/>
      <c r="BS209" s="1530"/>
      <c r="BT209" s="1530"/>
      <c r="BU209" s="1530"/>
      <c r="BV209" s="1530"/>
      <c r="BW209" s="1530"/>
      <c r="BX209" s="1530"/>
      <c r="BY209" s="1530"/>
      <c r="BZ209" s="1530"/>
      <c r="CA209" s="1530"/>
      <c r="CB209" s="1530"/>
      <c r="CC209" s="1530"/>
      <c r="CD209" s="1530"/>
      <c r="CE209" s="1530"/>
      <c r="CF209" s="1530"/>
      <c r="CG209" s="1530"/>
      <c r="CH209" s="1530"/>
      <c r="CI209" s="1530"/>
      <c r="CJ209" s="1530"/>
      <c r="CK209" s="1530"/>
      <c r="CL209" s="1530"/>
      <c r="CM209" s="1530"/>
      <c r="CN209" s="1530"/>
      <c r="CO209" s="1530"/>
      <c r="CP209" s="1530"/>
      <c r="CQ209" s="1530"/>
      <c r="CR209" s="1530"/>
      <c r="CS209" s="1530"/>
      <c r="CT209" s="1530"/>
      <c r="CU209" s="1530"/>
      <c r="CV209" s="1530"/>
      <c r="CW209" s="1530"/>
      <c r="CX209" s="1530"/>
      <c r="CY209" s="1530"/>
      <c r="CZ209" s="1530"/>
      <c r="DA209" s="1530"/>
      <c r="DB209" s="1530"/>
      <c r="DC209" s="1530"/>
      <c r="DD209" s="1530"/>
      <c r="DE209" s="1530"/>
      <c r="DF209" s="1530"/>
      <c r="DG209" s="1530"/>
      <c r="DH209" s="1530"/>
      <c r="DI209" s="1530"/>
      <c r="DJ209" s="1530"/>
      <c r="DK209" s="1530"/>
      <c r="DL209" s="1530"/>
      <c r="DM209" s="1530"/>
      <c r="DN209" s="1530"/>
      <c r="DO209" s="1530"/>
      <c r="DP209" s="1530"/>
      <c r="DQ209" s="1530"/>
      <c r="DR209" s="1530"/>
      <c r="DS209" s="1530"/>
      <c r="DT209" s="1530"/>
      <c r="DU209" s="1530"/>
      <c r="DV209" s="1530"/>
      <c r="DW209" s="1530"/>
      <c r="DX209" s="1530"/>
      <c r="DY209" s="1530"/>
      <c r="DZ209" s="1530"/>
      <c r="EA209" s="1530"/>
      <c r="EB209" s="1530"/>
      <c r="EC209" s="1530"/>
      <c r="ED209" s="1530"/>
      <c r="EE209" s="1530"/>
      <c r="EF209" s="1530"/>
      <c r="EG209" s="1530"/>
      <c r="EH209" s="1530"/>
      <c r="EI209" s="1530"/>
      <c r="EJ209" s="1530"/>
      <c r="EK209" s="1530"/>
      <c r="EL209" s="1530"/>
      <c r="EM209" s="1530"/>
      <c r="EN209" s="1530"/>
      <c r="EO209" s="1530"/>
      <c r="EP209" s="1530"/>
      <c r="EQ209" s="1530"/>
      <c r="ER209" s="1530"/>
      <c r="ES209" s="1530"/>
      <c r="ET209" s="1530"/>
      <c r="EU209" s="1530"/>
      <c r="EV209" s="1530"/>
      <c r="EW209" s="1530"/>
      <c r="EX209" s="1530"/>
      <c r="EY209" s="1530"/>
      <c r="EZ209" s="1530"/>
      <c r="FA209" s="1530"/>
      <c r="FB209" s="1530"/>
      <c r="FC209" s="1530"/>
      <c r="FD209" s="1530"/>
      <c r="FE209" s="1530"/>
      <c r="FF209" s="1530"/>
      <c r="FG209" s="1530"/>
      <c r="FH209" s="1530"/>
      <c r="FI209" s="1530"/>
      <c r="FJ209" s="1530"/>
      <c r="FK209" s="1530"/>
      <c r="FL209" s="1530"/>
      <c r="FM209" s="1530"/>
      <c r="FN209" s="1530"/>
      <c r="FO209" s="1530"/>
      <c r="FP209" s="1530"/>
      <c r="FQ209" s="1530"/>
      <c r="FR209" s="1530"/>
      <c r="FS209" s="1530"/>
      <c r="FT209" s="1530"/>
      <c r="FU209" s="1530"/>
      <c r="FV209" s="1530"/>
      <c r="FW209" s="1530"/>
      <c r="FX209" s="1530"/>
      <c r="FY209" s="1530"/>
      <c r="FZ209" s="1530"/>
      <c r="GA209" s="1530"/>
      <c r="GB209" s="1530"/>
      <c r="GC209" s="1530"/>
      <c r="GD209" s="1530"/>
      <c r="GE209" s="1530"/>
      <c r="GF209" s="1530"/>
      <c r="GG209" s="1530"/>
      <c r="GH209" s="1530"/>
      <c r="GI209" s="1530"/>
      <c r="GJ209" s="1530"/>
      <c r="GK209" s="1530"/>
      <c r="GL209" s="1530"/>
      <c r="GM209" s="1530"/>
      <c r="GN209" s="1530"/>
      <c r="GO209" s="1530"/>
      <c r="GP209" s="1530"/>
      <c r="GQ209" s="1530"/>
      <c r="GR209" s="1530"/>
      <c r="GS209" s="1530"/>
      <c r="GT209" s="1530"/>
      <c r="GU209" s="1530"/>
      <c r="GV209" s="1530"/>
      <c r="GW209" s="1530"/>
      <c r="GX209" s="1530"/>
      <c r="GY209" s="1530"/>
      <c r="GZ209" s="1530"/>
      <c r="HA209" s="1530"/>
      <c r="HB209" s="1530"/>
      <c r="HC209" s="1530"/>
      <c r="HD209" s="1530"/>
      <c r="HE209" s="1530"/>
      <c r="HF209" s="1530"/>
      <c r="HG209" s="1530"/>
      <c r="HH209" s="1530"/>
      <c r="HI209" s="1530"/>
      <c r="HJ209" s="1530"/>
      <c r="HK209" s="1530"/>
      <c r="HL209" s="1530"/>
      <c r="HM209" s="1530"/>
      <c r="HN209" s="1530"/>
      <c r="HO209" s="1530"/>
      <c r="HP209" s="1530"/>
      <c r="HQ209" s="1530"/>
      <c r="HR209" s="1530"/>
      <c r="HS209" s="1530"/>
    </row>
    <row r="210" spans="1:227" s="1646" customFormat="1" ht="30.9" x14ac:dyDescent="0.25">
      <c r="A210" s="1564" t="s">
        <v>1134</v>
      </c>
      <c r="B210" s="1564" t="s">
        <v>1306</v>
      </c>
      <c r="C210" s="2166" t="s">
        <v>1311</v>
      </c>
      <c r="D210" s="1683" t="s">
        <v>1315</v>
      </c>
      <c r="E210" s="2270" t="s">
        <v>1313</v>
      </c>
      <c r="F210" s="2271">
        <v>0</v>
      </c>
      <c r="G210" s="1607"/>
      <c r="H210" s="2193">
        <v>4</v>
      </c>
      <c r="I210" s="1607"/>
      <c r="J210" s="1607"/>
      <c r="K210" s="1608">
        <f t="shared" si="82"/>
        <v>4</v>
      </c>
      <c r="L210" s="1609">
        <f t="shared" si="83"/>
        <v>0</v>
      </c>
      <c r="M210" s="1610">
        <f t="shared" si="84"/>
        <v>100</v>
      </c>
      <c r="N210" s="1611">
        <f t="shared" si="75"/>
        <v>3</v>
      </c>
      <c r="O210" s="1615"/>
      <c r="P210" s="1613">
        <f t="shared" si="85"/>
        <v>3.2530000000000001</v>
      </c>
      <c r="Q210" s="1652" t="s">
        <v>42</v>
      </c>
      <c r="R210" s="1615"/>
      <c r="S210" s="1616"/>
      <c r="T210" s="2182"/>
      <c r="U210" s="2108"/>
      <c r="V210" s="2109"/>
      <c r="W210" s="2110"/>
      <c r="X210" s="2109"/>
      <c r="Y210" s="1615"/>
      <c r="Z210" s="1619">
        <v>79742</v>
      </c>
      <c r="AA210" s="1620">
        <f t="shared" si="86"/>
        <v>132.96305241939501</v>
      </c>
      <c r="AB210" s="1621"/>
      <c r="AC210" s="1622"/>
      <c r="AD210" s="1622"/>
      <c r="AE210" s="1622"/>
      <c r="AF210" s="1622"/>
      <c r="AG210" s="1622"/>
      <c r="AH210" s="2111"/>
      <c r="AI210" s="2112">
        <v>83705</v>
      </c>
      <c r="AJ210" s="2112">
        <v>86786</v>
      </c>
      <c r="AK210" s="2112">
        <v>89945</v>
      </c>
      <c r="AL210" s="2113"/>
      <c r="AM210" s="2168"/>
      <c r="AN210" s="2115"/>
      <c r="AO210" s="2115"/>
      <c r="AP210" s="2116"/>
      <c r="AQ210" s="2117">
        <v>3.2530000000000001</v>
      </c>
      <c r="AR210" s="2115">
        <v>3.87</v>
      </c>
      <c r="AS210" s="2115">
        <v>4.2480000000000002</v>
      </c>
      <c r="AT210" s="2115">
        <v>4.4029999999999996</v>
      </c>
      <c r="AU210" s="2115"/>
      <c r="AV210" s="2116"/>
      <c r="AW210" s="2118">
        <f t="shared" si="87"/>
        <v>-0.40299999999999958</v>
      </c>
      <c r="AX210" s="2119"/>
      <c r="AY210" s="2120"/>
      <c r="BA210" s="2039"/>
      <c r="BB210" s="1920"/>
      <c r="BC210" s="1530" t="s">
        <v>1432</v>
      </c>
      <c r="BD210" s="1530"/>
      <c r="BE210" s="1530"/>
      <c r="BF210" s="1530"/>
      <c r="BG210" s="1530"/>
      <c r="BH210" s="1530"/>
      <c r="BI210" s="1530"/>
      <c r="BJ210" s="1530"/>
      <c r="BK210" s="1530"/>
      <c r="BL210" s="1530"/>
      <c r="BM210" s="1530"/>
      <c r="BN210" s="1530"/>
      <c r="BO210" s="1530"/>
      <c r="BP210" s="1530"/>
      <c r="BQ210" s="1530"/>
      <c r="BR210" s="1530"/>
      <c r="BS210" s="1530"/>
      <c r="BT210" s="1530"/>
      <c r="BU210" s="1530"/>
      <c r="BV210" s="1530"/>
      <c r="BW210" s="1530"/>
      <c r="BX210" s="1530"/>
      <c r="BY210" s="1530"/>
      <c r="BZ210" s="1530"/>
      <c r="CA210" s="1530"/>
      <c r="CB210" s="1530"/>
      <c r="CC210" s="1530"/>
      <c r="CD210" s="1530"/>
      <c r="CE210" s="1530"/>
      <c r="CF210" s="1530"/>
      <c r="CG210" s="1530"/>
      <c r="CH210" s="1530"/>
      <c r="CI210" s="1530"/>
      <c r="CJ210" s="1530"/>
      <c r="CK210" s="1530"/>
      <c r="CL210" s="1530"/>
      <c r="CM210" s="1530"/>
      <c r="CN210" s="1530"/>
      <c r="CO210" s="1530"/>
      <c r="CP210" s="1530"/>
      <c r="CQ210" s="1530"/>
      <c r="CR210" s="1530"/>
      <c r="CS210" s="1530"/>
      <c r="CT210" s="1530"/>
      <c r="CU210" s="1530"/>
      <c r="CV210" s="1530"/>
      <c r="CW210" s="1530"/>
      <c r="CX210" s="1530"/>
      <c r="CY210" s="1530"/>
      <c r="CZ210" s="1530"/>
      <c r="DA210" s="1530"/>
      <c r="DB210" s="1530"/>
      <c r="DC210" s="1530"/>
      <c r="DD210" s="1530"/>
      <c r="DE210" s="1530"/>
      <c r="DF210" s="1530"/>
      <c r="DG210" s="1530"/>
      <c r="DH210" s="1530"/>
      <c r="DI210" s="1530"/>
      <c r="DJ210" s="1530"/>
      <c r="DK210" s="1530"/>
      <c r="DL210" s="1530"/>
      <c r="DM210" s="1530"/>
      <c r="DN210" s="1530"/>
      <c r="DO210" s="1530"/>
      <c r="DP210" s="1530"/>
      <c r="DQ210" s="1530"/>
      <c r="DR210" s="1530"/>
      <c r="DS210" s="1530"/>
      <c r="DT210" s="1530"/>
      <c r="DU210" s="1530"/>
      <c r="DV210" s="1530"/>
      <c r="DW210" s="1530"/>
      <c r="DX210" s="1530"/>
      <c r="DY210" s="1530"/>
      <c r="DZ210" s="1530"/>
      <c r="EA210" s="1530"/>
      <c r="EB210" s="1530"/>
      <c r="EC210" s="1530"/>
      <c r="ED210" s="1530"/>
      <c r="EE210" s="1530"/>
      <c r="EF210" s="1530"/>
      <c r="EG210" s="1530"/>
      <c r="EH210" s="1530"/>
      <c r="EI210" s="1530"/>
      <c r="EJ210" s="1530"/>
      <c r="EK210" s="1530"/>
      <c r="EL210" s="1530"/>
      <c r="EM210" s="1530"/>
      <c r="EN210" s="1530"/>
      <c r="EO210" s="1530"/>
      <c r="EP210" s="1530"/>
      <c r="EQ210" s="1530"/>
      <c r="ER210" s="1530"/>
      <c r="ES210" s="1530"/>
      <c r="ET210" s="1530"/>
      <c r="EU210" s="1530"/>
      <c r="EV210" s="1530"/>
      <c r="EW210" s="1530"/>
      <c r="EX210" s="1530"/>
      <c r="EY210" s="1530"/>
      <c r="EZ210" s="1530"/>
      <c r="FA210" s="1530"/>
      <c r="FB210" s="1530"/>
      <c r="FC210" s="1530"/>
      <c r="FD210" s="1530"/>
      <c r="FE210" s="1530"/>
      <c r="FF210" s="1530"/>
      <c r="FG210" s="1530"/>
      <c r="FH210" s="1530"/>
      <c r="FI210" s="1530"/>
      <c r="FJ210" s="1530"/>
      <c r="FK210" s="1530"/>
      <c r="FL210" s="1530"/>
      <c r="FM210" s="1530"/>
      <c r="FN210" s="1530"/>
      <c r="FO210" s="1530"/>
      <c r="FP210" s="1530"/>
      <c r="FQ210" s="1530"/>
      <c r="FR210" s="1530"/>
      <c r="FS210" s="1530"/>
      <c r="FT210" s="1530"/>
      <c r="FU210" s="1530"/>
      <c r="FV210" s="1530"/>
      <c r="FW210" s="1530"/>
      <c r="FX210" s="1530"/>
      <c r="FY210" s="1530"/>
      <c r="FZ210" s="1530"/>
      <c r="GA210" s="1530"/>
      <c r="GB210" s="1530"/>
      <c r="GC210" s="1530"/>
      <c r="GD210" s="1530"/>
      <c r="GE210" s="1530"/>
      <c r="GF210" s="1530"/>
      <c r="GG210" s="1530"/>
      <c r="GH210" s="1530"/>
      <c r="GI210" s="1530"/>
      <c r="GJ210" s="1530"/>
      <c r="GK210" s="1530"/>
      <c r="GL210" s="1530"/>
      <c r="GM210" s="1530"/>
      <c r="GN210" s="1530"/>
      <c r="GO210" s="1530"/>
      <c r="GP210" s="1530"/>
      <c r="GQ210" s="1530"/>
      <c r="GR210" s="1530"/>
      <c r="GS210" s="1530"/>
      <c r="GT210" s="1530"/>
      <c r="GU210" s="1530"/>
      <c r="GV210" s="1530"/>
      <c r="GW210" s="1530"/>
      <c r="GX210" s="1530"/>
      <c r="GY210" s="1530"/>
      <c r="GZ210" s="1530"/>
      <c r="HA210" s="1530"/>
      <c r="HB210" s="1530"/>
      <c r="HC210" s="1530"/>
      <c r="HD210" s="1530"/>
      <c r="HE210" s="1530"/>
      <c r="HF210" s="1530"/>
      <c r="HG210" s="1530"/>
      <c r="HH210" s="1530"/>
      <c r="HI210" s="1530"/>
      <c r="HJ210" s="1530"/>
      <c r="HK210" s="1530"/>
      <c r="HL210" s="1530"/>
      <c r="HM210" s="1530"/>
      <c r="HN210" s="1530"/>
      <c r="HO210" s="1530"/>
      <c r="HP210" s="1530"/>
      <c r="HQ210" s="1530"/>
      <c r="HR210" s="1530"/>
      <c r="HS210" s="1530"/>
    </row>
    <row r="211" spans="1:227" s="1646" customFormat="1" ht="30.9" x14ac:dyDescent="0.25">
      <c r="A211" s="1564" t="s">
        <v>1134</v>
      </c>
      <c r="B211" s="1564" t="s">
        <v>1306</v>
      </c>
      <c r="C211" s="2166" t="s">
        <v>1311</v>
      </c>
      <c r="D211" s="1683" t="s">
        <v>1316</v>
      </c>
      <c r="E211" s="2270" t="s">
        <v>1313</v>
      </c>
      <c r="F211" s="2271">
        <v>0</v>
      </c>
      <c r="G211" s="1607"/>
      <c r="H211" s="2193">
        <v>1.1100000000000001</v>
      </c>
      <c r="I211" s="1607"/>
      <c r="J211" s="1607"/>
      <c r="K211" s="1608">
        <f t="shared" si="82"/>
        <v>1.1100000000000001</v>
      </c>
      <c r="L211" s="1609">
        <f t="shared" si="83"/>
        <v>0</v>
      </c>
      <c r="M211" s="1610">
        <f t="shared" si="84"/>
        <v>100</v>
      </c>
      <c r="N211" s="1611">
        <f t="shared" si="75"/>
        <v>5</v>
      </c>
      <c r="O211" s="1615"/>
      <c r="P211" s="1613">
        <f t="shared" si="85"/>
        <v>0.94899999999999995</v>
      </c>
      <c r="Q211" s="1652" t="s">
        <v>42</v>
      </c>
      <c r="R211" s="1615"/>
      <c r="S211" s="1616"/>
      <c r="T211" s="2182"/>
      <c r="U211" s="2108"/>
      <c r="V211" s="2109"/>
      <c r="W211" s="2110"/>
      <c r="X211" s="2109"/>
      <c r="Y211" s="1615"/>
      <c r="Z211" s="1619">
        <v>24487</v>
      </c>
      <c r="AA211" s="1620">
        <f t="shared" si="86"/>
        <v>118.37424498657661</v>
      </c>
      <c r="AB211" s="1621"/>
      <c r="AC211" s="1622"/>
      <c r="AD211" s="1622"/>
      <c r="AE211" s="1622"/>
      <c r="AF211" s="1622"/>
      <c r="AG211" s="1622"/>
      <c r="AH211" s="2111"/>
      <c r="AI211" s="2112">
        <v>23941</v>
      </c>
      <c r="AJ211" s="2112">
        <v>23525</v>
      </c>
      <c r="AK211" s="2112">
        <v>23501</v>
      </c>
      <c r="AL211" s="2113"/>
      <c r="AM211" s="2168"/>
      <c r="AN211" s="2115"/>
      <c r="AO211" s="2115"/>
      <c r="AP211" s="2116"/>
      <c r="AQ211" s="2117">
        <v>0.94899999999999995</v>
      </c>
      <c r="AR211" s="2115">
        <v>1.0580000000000001</v>
      </c>
      <c r="AS211" s="2115">
        <v>1.1040000000000001</v>
      </c>
      <c r="AT211" s="2115">
        <v>1.1020000000000001</v>
      </c>
      <c r="AU211" s="2115"/>
      <c r="AV211" s="2116"/>
      <c r="AW211" s="2118">
        <f t="shared" si="87"/>
        <v>8.0000000000000071E-3</v>
      </c>
      <c r="AX211" s="2119"/>
      <c r="AY211" s="2120"/>
      <c r="BB211" s="1920"/>
      <c r="BC211" s="1530" t="s">
        <v>1432</v>
      </c>
      <c r="BD211" s="1530"/>
      <c r="BE211" s="1530"/>
      <c r="BF211" s="1530"/>
      <c r="BG211" s="1530"/>
      <c r="BH211" s="1530"/>
      <c r="BI211" s="1530"/>
      <c r="BJ211" s="1530"/>
      <c r="BK211" s="1530"/>
      <c r="BL211" s="1530"/>
      <c r="BM211" s="1530"/>
      <c r="BN211" s="1530"/>
      <c r="BO211" s="1530"/>
      <c r="BP211" s="1530"/>
      <c r="BQ211" s="1530"/>
      <c r="BR211" s="1530"/>
      <c r="BS211" s="1530"/>
      <c r="BT211" s="1530"/>
      <c r="BU211" s="1530"/>
      <c r="BV211" s="1530"/>
      <c r="BW211" s="1530"/>
      <c r="BX211" s="1530"/>
      <c r="BY211" s="1530"/>
      <c r="BZ211" s="1530"/>
      <c r="CA211" s="1530"/>
      <c r="CB211" s="1530"/>
      <c r="CC211" s="1530"/>
      <c r="CD211" s="1530"/>
      <c r="CE211" s="1530"/>
      <c r="CF211" s="1530"/>
      <c r="CG211" s="1530"/>
      <c r="CH211" s="1530"/>
      <c r="CI211" s="1530"/>
      <c r="CJ211" s="1530"/>
      <c r="CK211" s="1530"/>
      <c r="CL211" s="1530"/>
      <c r="CM211" s="1530"/>
      <c r="CN211" s="1530"/>
      <c r="CO211" s="1530"/>
      <c r="CP211" s="1530"/>
      <c r="CQ211" s="1530"/>
      <c r="CR211" s="1530"/>
      <c r="CS211" s="1530"/>
      <c r="CT211" s="1530"/>
      <c r="CU211" s="1530"/>
      <c r="CV211" s="1530"/>
      <c r="CW211" s="1530"/>
      <c r="CX211" s="1530"/>
      <c r="CY211" s="1530"/>
      <c r="CZ211" s="1530"/>
      <c r="DA211" s="1530"/>
      <c r="DB211" s="1530"/>
      <c r="DC211" s="1530"/>
      <c r="DD211" s="1530"/>
      <c r="DE211" s="1530"/>
      <c r="DF211" s="1530"/>
      <c r="DG211" s="1530"/>
      <c r="DH211" s="1530"/>
      <c r="DI211" s="1530"/>
      <c r="DJ211" s="1530"/>
      <c r="DK211" s="1530"/>
      <c r="DL211" s="1530"/>
      <c r="DM211" s="1530"/>
      <c r="DN211" s="1530"/>
      <c r="DO211" s="1530"/>
      <c r="DP211" s="1530"/>
      <c r="DQ211" s="1530"/>
      <c r="DR211" s="1530"/>
      <c r="DS211" s="1530"/>
      <c r="DT211" s="1530"/>
      <c r="DU211" s="1530"/>
      <c r="DV211" s="1530"/>
      <c r="DW211" s="1530"/>
      <c r="DX211" s="1530"/>
      <c r="DY211" s="1530"/>
      <c r="DZ211" s="1530"/>
      <c r="EA211" s="1530"/>
      <c r="EB211" s="1530"/>
      <c r="EC211" s="1530"/>
      <c r="ED211" s="1530"/>
      <c r="EE211" s="1530"/>
      <c r="EF211" s="1530"/>
      <c r="EG211" s="1530"/>
      <c r="EH211" s="1530"/>
      <c r="EI211" s="1530"/>
      <c r="EJ211" s="1530"/>
      <c r="EK211" s="1530"/>
      <c r="EL211" s="1530"/>
      <c r="EM211" s="1530"/>
      <c r="EN211" s="1530"/>
      <c r="EO211" s="1530"/>
      <c r="EP211" s="1530"/>
      <c r="EQ211" s="1530"/>
      <c r="ER211" s="1530"/>
      <c r="ES211" s="1530"/>
      <c r="ET211" s="1530"/>
      <c r="EU211" s="1530"/>
      <c r="EV211" s="1530"/>
      <c r="EW211" s="1530"/>
      <c r="EX211" s="1530"/>
      <c r="EY211" s="1530"/>
      <c r="EZ211" s="1530"/>
      <c r="FA211" s="1530"/>
      <c r="FB211" s="1530"/>
      <c r="FC211" s="1530"/>
      <c r="FD211" s="1530"/>
      <c r="FE211" s="1530"/>
      <c r="FF211" s="1530"/>
      <c r="FG211" s="1530"/>
      <c r="FH211" s="1530"/>
      <c r="FI211" s="1530"/>
      <c r="FJ211" s="1530"/>
      <c r="FK211" s="1530"/>
      <c r="FL211" s="1530"/>
      <c r="FM211" s="1530"/>
      <c r="FN211" s="1530"/>
      <c r="FO211" s="1530"/>
      <c r="FP211" s="1530"/>
      <c r="FQ211" s="1530"/>
      <c r="FR211" s="1530"/>
      <c r="FS211" s="1530"/>
      <c r="FT211" s="1530"/>
      <c r="FU211" s="1530"/>
      <c r="FV211" s="1530"/>
      <c r="FW211" s="1530"/>
      <c r="FX211" s="1530"/>
      <c r="FY211" s="1530"/>
      <c r="FZ211" s="1530"/>
      <c r="GA211" s="1530"/>
      <c r="GB211" s="1530"/>
      <c r="GC211" s="1530"/>
      <c r="GD211" s="1530"/>
      <c r="GE211" s="1530"/>
      <c r="GF211" s="1530"/>
      <c r="GG211" s="1530"/>
      <c r="GH211" s="1530"/>
      <c r="GI211" s="1530"/>
      <c r="GJ211" s="1530"/>
      <c r="GK211" s="1530"/>
      <c r="GL211" s="1530"/>
      <c r="GM211" s="1530"/>
      <c r="GN211" s="1530"/>
      <c r="GO211" s="1530"/>
      <c r="GP211" s="1530"/>
      <c r="GQ211" s="1530"/>
      <c r="GR211" s="1530"/>
      <c r="GS211" s="1530"/>
      <c r="GT211" s="1530"/>
      <c r="GU211" s="1530"/>
      <c r="GV211" s="1530"/>
      <c r="GW211" s="1530"/>
      <c r="GX211" s="1530"/>
      <c r="GY211" s="1530"/>
      <c r="GZ211" s="1530"/>
      <c r="HA211" s="1530"/>
      <c r="HB211" s="1530"/>
      <c r="HC211" s="1530"/>
      <c r="HD211" s="1530"/>
      <c r="HE211" s="1530"/>
      <c r="HF211" s="1530"/>
      <c r="HG211" s="1530"/>
      <c r="HH211" s="1530"/>
      <c r="HI211" s="1530"/>
      <c r="HJ211" s="1530"/>
      <c r="HK211" s="1530"/>
      <c r="HL211" s="1530"/>
      <c r="HM211" s="1530"/>
      <c r="HN211" s="1530"/>
      <c r="HO211" s="1530"/>
      <c r="HP211" s="1530"/>
      <c r="HQ211" s="1530"/>
      <c r="HR211" s="1530"/>
      <c r="HS211" s="1530"/>
    </row>
    <row r="212" spans="1:227" s="1646" customFormat="1" ht="30.9" x14ac:dyDescent="0.25">
      <c r="A212" s="1564" t="s">
        <v>1134</v>
      </c>
      <c r="B212" s="1564" t="s">
        <v>1306</v>
      </c>
      <c r="C212" s="2166" t="s">
        <v>1311</v>
      </c>
      <c r="D212" s="1683" t="s">
        <v>1317</v>
      </c>
      <c r="E212" s="2272" t="s">
        <v>1313</v>
      </c>
      <c r="F212" s="2273">
        <v>0</v>
      </c>
      <c r="G212" s="1876"/>
      <c r="H212" s="2274">
        <v>1.1499999999999999</v>
      </c>
      <c r="I212" s="1876"/>
      <c r="J212" s="1876"/>
      <c r="K212" s="2198">
        <f t="shared" si="82"/>
        <v>1.1499999999999999</v>
      </c>
      <c r="L212" s="1609">
        <f t="shared" si="83"/>
        <v>0</v>
      </c>
      <c r="M212" s="1610">
        <f t="shared" si="84"/>
        <v>100</v>
      </c>
      <c r="N212" s="1611">
        <f t="shared" si="75"/>
        <v>5</v>
      </c>
      <c r="O212" s="2199"/>
      <c r="P212" s="2200">
        <f t="shared" si="85"/>
        <v>0.82399999999999995</v>
      </c>
      <c r="Q212" s="2201" t="s">
        <v>42</v>
      </c>
      <c r="R212" s="2199"/>
      <c r="S212" s="2202"/>
      <c r="T212" s="2275"/>
      <c r="U212" s="2108"/>
      <c r="V212" s="2109"/>
      <c r="W212" s="2110"/>
      <c r="X212" s="2109"/>
      <c r="Y212" s="1615"/>
      <c r="Z212" s="1619">
        <v>21263</v>
      </c>
      <c r="AA212" s="1620">
        <f t="shared" si="86"/>
        <v>127.9475118847519</v>
      </c>
      <c r="AB212" s="1621"/>
      <c r="AC212" s="1622"/>
      <c r="AD212" s="1622"/>
      <c r="AE212" s="1622"/>
      <c r="AF212" s="1622"/>
      <c r="AG212" s="1622"/>
      <c r="AH212" s="2111"/>
      <c r="AI212" s="2112">
        <v>22461</v>
      </c>
      <c r="AJ212" s="2112">
        <v>23400</v>
      </c>
      <c r="AK212" s="2112">
        <v>24334</v>
      </c>
      <c r="AL212" s="2113"/>
      <c r="AM212" s="2168"/>
      <c r="AN212" s="2115"/>
      <c r="AO212" s="2115"/>
      <c r="AP212" s="2116"/>
      <c r="AQ212" s="2117">
        <v>0.82399999999999995</v>
      </c>
      <c r="AR212" s="2115">
        <v>0.99299999999999999</v>
      </c>
      <c r="AS212" s="2115">
        <v>1.0980000000000001</v>
      </c>
      <c r="AT212" s="2115">
        <v>1.1419999999999999</v>
      </c>
      <c r="AU212" s="2115"/>
      <c r="AV212" s="2116"/>
      <c r="AW212" s="2118">
        <f t="shared" si="87"/>
        <v>8.0000000000000071E-3</v>
      </c>
      <c r="AX212" s="2119"/>
      <c r="AY212" s="2120"/>
      <c r="BA212" s="2039"/>
      <c r="BB212" s="1920"/>
      <c r="BC212" s="1530" t="s">
        <v>1432</v>
      </c>
      <c r="BD212" s="1530"/>
      <c r="BE212" s="1530"/>
      <c r="BF212" s="1530"/>
      <c r="BG212" s="1530"/>
      <c r="BH212" s="1530"/>
      <c r="BI212" s="1530"/>
      <c r="BJ212" s="1530"/>
      <c r="BK212" s="1530"/>
      <c r="BL212" s="1530"/>
      <c r="BM212" s="1530"/>
      <c r="BN212" s="1530"/>
      <c r="BO212" s="1530"/>
      <c r="BP212" s="1530"/>
      <c r="BQ212" s="1530"/>
      <c r="BR212" s="1530"/>
      <c r="BS212" s="1530"/>
      <c r="BT212" s="1530"/>
      <c r="BU212" s="1530"/>
      <c r="BV212" s="1530"/>
      <c r="BW212" s="1530"/>
      <c r="BX212" s="1530"/>
      <c r="BY212" s="1530"/>
      <c r="BZ212" s="1530"/>
      <c r="CA212" s="1530"/>
      <c r="CB212" s="1530"/>
      <c r="CC212" s="1530"/>
      <c r="CD212" s="1530"/>
      <c r="CE212" s="1530"/>
      <c r="CF212" s="1530"/>
      <c r="CG212" s="1530"/>
      <c r="CH212" s="1530"/>
      <c r="CI212" s="1530"/>
      <c r="CJ212" s="1530"/>
      <c r="CK212" s="1530"/>
      <c r="CL212" s="1530"/>
      <c r="CM212" s="1530"/>
      <c r="CN212" s="1530"/>
      <c r="CO212" s="1530"/>
      <c r="CP212" s="1530"/>
      <c r="CQ212" s="1530"/>
      <c r="CR212" s="1530"/>
      <c r="CS212" s="1530"/>
      <c r="CT212" s="1530"/>
      <c r="CU212" s="1530"/>
      <c r="CV212" s="1530"/>
      <c r="CW212" s="1530"/>
      <c r="CX212" s="1530"/>
      <c r="CY212" s="1530"/>
      <c r="CZ212" s="1530"/>
      <c r="DA212" s="1530"/>
      <c r="DB212" s="1530"/>
      <c r="DC212" s="1530"/>
      <c r="DD212" s="1530"/>
      <c r="DE212" s="1530"/>
      <c r="DF212" s="1530"/>
      <c r="DG212" s="1530"/>
      <c r="DH212" s="1530"/>
      <c r="DI212" s="1530"/>
      <c r="DJ212" s="1530"/>
      <c r="DK212" s="1530"/>
      <c r="DL212" s="1530"/>
      <c r="DM212" s="1530"/>
      <c r="DN212" s="1530"/>
      <c r="DO212" s="1530"/>
      <c r="DP212" s="1530"/>
      <c r="DQ212" s="1530"/>
      <c r="DR212" s="1530"/>
      <c r="DS212" s="1530"/>
      <c r="DT212" s="1530"/>
      <c r="DU212" s="1530"/>
      <c r="DV212" s="1530"/>
      <c r="DW212" s="1530"/>
      <c r="DX212" s="1530"/>
      <c r="DY212" s="1530"/>
      <c r="DZ212" s="1530"/>
      <c r="EA212" s="1530"/>
      <c r="EB212" s="1530"/>
      <c r="EC212" s="1530"/>
      <c r="ED212" s="1530"/>
      <c r="EE212" s="1530"/>
      <c r="EF212" s="1530"/>
      <c r="EG212" s="1530"/>
      <c r="EH212" s="1530"/>
      <c r="EI212" s="1530"/>
      <c r="EJ212" s="1530"/>
      <c r="EK212" s="1530"/>
      <c r="EL212" s="1530"/>
      <c r="EM212" s="1530"/>
      <c r="EN212" s="1530"/>
      <c r="EO212" s="1530"/>
      <c r="EP212" s="1530"/>
      <c r="EQ212" s="1530"/>
      <c r="ER212" s="1530"/>
      <c r="ES212" s="1530"/>
      <c r="ET212" s="1530"/>
      <c r="EU212" s="1530"/>
      <c r="EV212" s="1530"/>
      <c r="EW212" s="1530"/>
      <c r="EX212" s="1530"/>
      <c r="EY212" s="1530"/>
      <c r="EZ212" s="1530"/>
      <c r="FA212" s="1530"/>
      <c r="FB212" s="1530"/>
      <c r="FC212" s="1530"/>
      <c r="FD212" s="1530"/>
      <c r="FE212" s="1530"/>
      <c r="FF212" s="1530"/>
      <c r="FG212" s="1530"/>
      <c r="FH212" s="1530"/>
      <c r="FI212" s="1530"/>
      <c r="FJ212" s="1530"/>
      <c r="FK212" s="1530"/>
      <c r="FL212" s="1530"/>
      <c r="FM212" s="1530"/>
      <c r="FN212" s="1530"/>
      <c r="FO212" s="1530"/>
      <c r="FP212" s="1530"/>
      <c r="FQ212" s="1530"/>
      <c r="FR212" s="1530"/>
      <c r="FS212" s="1530"/>
      <c r="FT212" s="1530"/>
      <c r="FU212" s="1530"/>
      <c r="FV212" s="1530"/>
      <c r="FW212" s="1530"/>
      <c r="FX212" s="1530"/>
      <c r="FY212" s="1530"/>
      <c r="FZ212" s="1530"/>
      <c r="GA212" s="1530"/>
      <c r="GB212" s="1530"/>
      <c r="GC212" s="1530"/>
      <c r="GD212" s="1530"/>
      <c r="GE212" s="1530"/>
      <c r="GF212" s="1530"/>
      <c r="GG212" s="1530"/>
      <c r="GH212" s="1530"/>
      <c r="GI212" s="1530"/>
      <c r="GJ212" s="1530"/>
      <c r="GK212" s="1530"/>
      <c r="GL212" s="1530"/>
      <c r="GM212" s="1530"/>
      <c r="GN212" s="1530"/>
      <c r="GO212" s="1530"/>
      <c r="GP212" s="1530"/>
      <c r="GQ212" s="1530"/>
      <c r="GR212" s="1530"/>
      <c r="GS212" s="1530"/>
      <c r="GT212" s="1530"/>
      <c r="GU212" s="1530"/>
      <c r="GV212" s="1530"/>
      <c r="GW212" s="1530"/>
      <c r="GX212" s="1530"/>
      <c r="GY212" s="1530"/>
      <c r="GZ212" s="1530"/>
      <c r="HA212" s="1530"/>
      <c r="HB212" s="1530"/>
      <c r="HC212" s="1530"/>
      <c r="HD212" s="1530"/>
      <c r="HE212" s="1530"/>
      <c r="HF212" s="1530"/>
      <c r="HG212" s="1530"/>
      <c r="HH212" s="1530"/>
      <c r="HI212" s="1530"/>
      <c r="HJ212" s="1530"/>
      <c r="HK212" s="1530"/>
      <c r="HL212" s="1530"/>
      <c r="HM212" s="1530"/>
      <c r="HN212" s="1530"/>
      <c r="HO212" s="1530"/>
      <c r="HP212" s="1530"/>
      <c r="HQ212" s="1530"/>
      <c r="HR212" s="1530"/>
      <c r="HS212" s="1530"/>
    </row>
    <row r="213" spans="1:227" s="1646" customFormat="1" ht="51.45" x14ac:dyDescent="0.25">
      <c r="A213" s="1564" t="s">
        <v>393</v>
      </c>
      <c r="B213" s="1564" t="s">
        <v>556</v>
      </c>
      <c r="C213" s="2276" t="s">
        <v>557</v>
      </c>
      <c r="D213" s="1696" t="s">
        <v>558</v>
      </c>
      <c r="E213" s="1697" t="s">
        <v>1822</v>
      </c>
      <c r="F213" s="1638"/>
      <c r="G213" s="1607">
        <f>K213</f>
        <v>2.19</v>
      </c>
      <c r="H213" s="1607"/>
      <c r="I213" s="1607"/>
      <c r="J213" s="1607"/>
      <c r="K213" s="1608">
        <v>2.19</v>
      </c>
      <c r="L213" s="1609">
        <f>IF(K213&gt;0,IF(ISNUMBER(F213),F213,0)/K213*100,"")</f>
        <v>0</v>
      </c>
      <c r="M213" s="1610">
        <f>IF(K213&gt;0,(IF(ISNUMBER(G213),G213,0)+IF(ISNUMBER(H213),H213,0))/K213*100,"")</f>
        <v>100</v>
      </c>
      <c r="N213" s="1611">
        <f t="shared" si="75"/>
        <v>2</v>
      </c>
      <c r="O213" s="2277"/>
      <c r="P213" s="1640">
        <v>3.5971785719570182</v>
      </c>
      <c r="Q213" s="1652" t="s">
        <v>42</v>
      </c>
      <c r="R213" s="1615"/>
      <c r="S213" s="1616"/>
      <c r="T213" s="1617"/>
      <c r="U213" s="2108"/>
      <c r="V213" s="2278"/>
      <c r="W213" s="2279"/>
      <c r="X213" s="2109"/>
      <c r="Y213" s="1615"/>
      <c r="Z213" s="1619">
        <v>33911.810485018963</v>
      </c>
      <c r="AA213" s="1620"/>
      <c r="AB213" s="1621"/>
      <c r="AC213" s="1622"/>
      <c r="AD213" s="1622"/>
      <c r="AE213" s="1622"/>
      <c r="AF213" s="1622"/>
      <c r="AG213" s="1622"/>
      <c r="AH213" s="2111"/>
      <c r="AI213" s="1602"/>
      <c r="AJ213" s="1602"/>
      <c r="AK213" s="1602"/>
      <c r="AL213" s="2167"/>
      <c r="AM213" s="2168"/>
      <c r="AN213" s="2115"/>
      <c r="AO213" s="2115"/>
      <c r="AP213" s="2116"/>
      <c r="AQ213" s="2117"/>
      <c r="AR213" s="2115"/>
      <c r="AS213" s="2115"/>
      <c r="AT213" s="2115">
        <v>8.6020763632686368</v>
      </c>
      <c r="AU213" s="2115"/>
      <c r="AV213" s="2116"/>
      <c r="AW213" s="2118">
        <f t="shared" si="87"/>
        <v>-6.4120763632686373</v>
      </c>
      <c r="AX213" s="2119"/>
      <c r="AY213" s="2120"/>
      <c r="BA213" s="2039"/>
      <c r="BB213" s="1920"/>
      <c r="BC213" s="1530" t="s">
        <v>1432</v>
      </c>
      <c r="BD213" s="1530"/>
      <c r="BE213" s="1530"/>
      <c r="BF213" s="1530" t="e">
        <f>MATCH(D213,'&gt;50 only'!D202,0)</f>
        <v>#N/A</v>
      </c>
      <c r="BG213" s="1530"/>
      <c r="BH213" s="1530"/>
      <c r="BI213" s="1530"/>
      <c r="BJ213" s="1530"/>
      <c r="BK213" s="1530"/>
      <c r="BL213" s="1530"/>
      <c r="BM213" s="1530"/>
      <c r="BN213" s="1530"/>
      <c r="BO213" s="1530"/>
      <c r="BP213" s="1530"/>
      <c r="BQ213" s="1530"/>
      <c r="BR213" s="1530"/>
      <c r="BS213" s="1530"/>
      <c r="BT213" s="1530"/>
      <c r="BU213" s="1530"/>
      <c r="BV213" s="1530"/>
      <c r="BW213" s="1530"/>
      <c r="BX213" s="1530"/>
      <c r="BY213" s="1530"/>
      <c r="BZ213" s="1530"/>
      <c r="CA213" s="1530"/>
      <c r="CB213" s="1530"/>
      <c r="CC213" s="1530"/>
      <c r="CD213" s="1530"/>
      <c r="CE213" s="1530"/>
      <c r="CF213" s="1530"/>
      <c r="CG213" s="1530"/>
      <c r="CH213" s="1530"/>
      <c r="CI213" s="1530"/>
      <c r="CJ213" s="1530"/>
      <c r="CK213" s="1530"/>
      <c r="CL213" s="1530"/>
      <c r="CM213" s="1530"/>
      <c r="CN213" s="1530"/>
      <c r="CO213" s="1530"/>
      <c r="CP213" s="1530"/>
      <c r="CQ213" s="1530"/>
      <c r="CR213" s="1530"/>
      <c r="CS213" s="1530"/>
      <c r="CT213" s="1530"/>
      <c r="CU213" s="1530"/>
      <c r="CV213" s="1530"/>
      <c r="CW213" s="1530"/>
      <c r="CX213" s="1530"/>
      <c r="CY213" s="1530"/>
      <c r="CZ213" s="1530"/>
      <c r="DA213" s="1530"/>
      <c r="DB213" s="1530"/>
      <c r="DC213" s="1530"/>
      <c r="DD213" s="1530"/>
      <c r="DE213" s="1530"/>
      <c r="DF213" s="1530"/>
      <c r="DG213" s="1530"/>
      <c r="DH213" s="1530"/>
      <c r="DI213" s="1530"/>
      <c r="DJ213" s="1530"/>
      <c r="DK213" s="1530"/>
      <c r="DL213" s="1530"/>
      <c r="DM213" s="1530"/>
      <c r="DN213" s="1530"/>
      <c r="DO213" s="1530"/>
      <c r="DP213" s="1530"/>
      <c r="DQ213" s="1530"/>
      <c r="DR213" s="1530"/>
      <c r="DS213" s="1530"/>
      <c r="DT213" s="1530"/>
      <c r="DU213" s="1530"/>
      <c r="DV213" s="1530"/>
      <c r="DW213" s="1530"/>
      <c r="DX213" s="1530"/>
      <c r="DY213" s="1530"/>
      <c r="DZ213" s="1530"/>
      <c r="EA213" s="1530"/>
      <c r="EB213" s="1530"/>
      <c r="EC213" s="1530"/>
      <c r="ED213" s="1530"/>
      <c r="EE213" s="1530"/>
      <c r="EF213" s="1530"/>
      <c r="EG213" s="1530"/>
      <c r="EH213" s="1530"/>
      <c r="EI213" s="1530"/>
      <c r="EJ213" s="1530"/>
      <c r="EK213" s="1530"/>
      <c r="EL213" s="1530"/>
      <c r="EM213" s="1530"/>
      <c r="EN213" s="1530"/>
      <c r="EO213" s="1530"/>
      <c r="EP213" s="1530"/>
      <c r="EQ213" s="1530"/>
      <c r="ER213" s="1530"/>
      <c r="ES213" s="1530"/>
      <c r="ET213" s="1530"/>
      <c r="EU213" s="1530"/>
      <c r="EV213" s="1530"/>
      <c r="EW213" s="1530"/>
      <c r="EX213" s="1530"/>
      <c r="EY213" s="1530"/>
      <c r="EZ213" s="1530"/>
      <c r="FA213" s="1530"/>
      <c r="FB213" s="1530"/>
      <c r="FC213" s="1530"/>
      <c r="FD213" s="1530"/>
      <c r="FE213" s="1530"/>
      <c r="FF213" s="1530"/>
      <c r="FG213" s="1530"/>
      <c r="FH213" s="1530"/>
      <c r="FI213" s="1530"/>
      <c r="FJ213" s="1530"/>
      <c r="FK213" s="1530"/>
      <c r="FL213" s="1530"/>
      <c r="FM213" s="1530"/>
      <c r="FN213" s="1530"/>
      <c r="FO213" s="1530"/>
      <c r="FP213" s="1530"/>
      <c r="FQ213" s="1530"/>
      <c r="FR213" s="1530"/>
      <c r="FS213" s="1530"/>
      <c r="FT213" s="1530"/>
      <c r="FU213" s="1530"/>
      <c r="FV213" s="1530"/>
      <c r="FW213" s="1530"/>
      <c r="FX213" s="1530"/>
      <c r="FY213" s="1530"/>
      <c r="FZ213" s="1530"/>
      <c r="GA213" s="1530"/>
      <c r="GB213" s="1530"/>
      <c r="GC213" s="1530"/>
      <c r="GD213" s="1530"/>
      <c r="GE213" s="1530"/>
      <c r="GF213" s="1530"/>
      <c r="GG213" s="1530"/>
      <c r="GH213" s="1530"/>
      <c r="GI213" s="1530"/>
      <c r="GJ213" s="1530"/>
      <c r="GK213" s="1530"/>
      <c r="GL213" s="1530"/>
      <c r="GM213" s="1530"/>
      <c r="GN213" s="1530"/>
      <c r="GO213" s="1530"/>
      <c r="GP213" s="1530"/>
      <c r="GQ213" s="1530"/>
      <c r="GR213" s="1530"/>
      <c r="GS213" s="1530"/>
      <c r="GT213" s="1530"/>
      <c r="GU213" s="1530"/>
      <c r="GV213" s="1530"/>
      <c r="GW213" s="1530"/>
      <c r="GX213" s="1530"/>
      <c r="GY213" s="1530"/>
      <c r="GZ213" s="1530"/>
      <c r="HA213" s="1530"/>
      <c r="HB213" s="1530"/>
      <c r="HC213" s="1530"/>
      <c r="HD213" s="1530"/>
      <c r="HE213" s="1530"/>
      <c r="HF213" s="1530"/>
      <c r="HG213" s="1530"/>
      <c r="HH213" s="1530"/>
      <c r="HI213" s="1530"/>
      <c r="HJ213" s="1530"/>
      <c r="HK213" s="1530"/>
      <c r="HL213" s="1530"/>
      <c r="HM213" s="1530"/>
      <c r="HN213" s="1530"/>
      <c r="HO213" s="1530"/>
      <c r="HP213" s="1530"/>
      <c r="HQ213" s="1530"/>
      <c r="HR213" s="1530"/>
      <c r="HS213" s="1530"/>
    </row>
    <row r="214" spans="1:227" s="1646" customFormat="1" ht="51.45" x14ac:dyDescent="0.25">
      <c r="A214" s="1564" t="s">
        <v>393</v>
      </c>
      <c r="B214" s="1564" t="s">
        <v>556</v>
      </c>
      <c r="C214" s="2276" t="s">
        <v>557</v>
      </c>
      <c r="D214" s="1696" t="s">
        <v>560</v>
      </c>
      <c r="E214" s="1697" t="s">
        <v>1822</v>
      </c>
      <c r="F214" s="1638">
        <f>K214</f>
        <v>7.4459999999999995E-3</v>
      </c>
      <c r="G214" s="1607"/>
      <c r="H214" s="1607"/>
      <c r="I214" s="1607"/>
      <c r="J214" s="1607"/>
      <c r="K214" s="1608">
        <v>7.4459999999999995E-3</v>
      </c>
      <c r="L214" s="1609">
        <f>IF(K214&gt;0,IF(ISNUMBER(F214),F214,0)/K214*100,"")</f>
        <v>100</v>
      </c>
      <c r="M214" s="1610">
        <f>IF(K214&gt;0,(IF(ISNUMBER(G214),G214,0)+IF(ISNUMBER(H214),H214,0))/K214*100,"")</f>
        <v>0</v>
      </c>
      <c r="N214" s="1611">
        <f t="shared" si="75"/>
        <v>2</v>
      </c>
      <c r="O214" s="2184"/>
      <c r="P214" s="1640">
        <v>9.0291131914175225E-3</v>
      </c>
      <c r="Q214" s="1652" t="s">
        <v>42</v>
      </c>
      <c r="R214" s="1615"/>
      <c r="S214" s="1616"/>
      <c r="T214" s="1617"/>
      <c r="U214" s="2108"/>
      <c r="V214" s="2278"/>
      <c r="W214" s="2279"/>
      <c r="X214" s="2109"/>
      <c r="Y214" s="1615"/>
      <c r="Z214" s="1619">
        <v>373.68044208488453</v>
      </c>
      <c r="AA214" s="1620"/>
      <c r="AB214" s="1621"/>
      <c r="AC214" s="1622"/>
      <c r="AD214" s="1622"/>
      <c r="AE214" s="1622"/>
      <c r="AF214" s="1622"/>
      <c r="AG214" s="1622"/>
      <c r="AH214" s="2111"/>
      <c r="AI214" s="1530"/>
      <c r="AJ214" s="1530"/>
      <c r="AK214" s="1530"/>
      <c r="AL214" s="2167"/>
      <c r="AM214" s="2168"/>
      <c r="AN214" s="2125"/>
      <c r="AO214" s="2125"/>
      <c r="AP214" s="2126"/>
      <c r="AQ214" s="2117"/>
      <c r="AR214" s="2125"/>
      <c r="AS214" s="2125"/>
      <c r="AT214" s="2125">
        <v>2.1723910423441576E-2</v>
      </c>
      <c r="AU214" s="2125"/>
      <c r="AV214" s="2126"/>
      <c r="AW214" s="2127">
        <f t="shared" si="87"/>
        <v>-1.4277910423441577E-2</v>
      </c>
      <c r="AX214" s="2119"/>
      <c r="AY214" s="2120"/>
      <c r="BA214" s="2039"/>
      <c r="BB214" s="1920"/>
      <c r="BC214" s="1530" t="s">
        <v>1802</v>
      </c>
      <c r="BD214" s="1530"/>
      <c r="BE214" s="1530"/>
      <c r="BF214" s="1530" t="e">
        <f>MATCH(D214,'&gt;50 only'!D203,0)</f>
        <v>#N/A</v>
      </c>
      <c r="BG214" s="1530"/>
      <c r="BH214" s="1530"/>
      <c r="BI214" s="1530"/>
      <c r="BJ214" s="1530"/>
      <c r="BK214" s="1530"/>
      <c r="BL214" s="1530"/>
      <c r="BM214" s="1530"/>
      <c r="BN214" s="1530"/>
      <c r="BO214" s="1530"/>
      <c r="BP214" s="1530"/>
      <c r="BQ214" s="1530"/>
      <c r="BR214" s="1530"/>
      <c r="BS214" s="1530"/>
      <c r="BT214" s="1530"/>
      <c r="BU214" s="1530"/>
      <c r="BV214" s="1530"/>
      <c r="BW214" s="1530"/>
      <c r="BX214" s="1530"/>
      <c r="BY214" s="1530"/>
      <c r="BZ214" s="1530"/>
      <c r="CA214" s="1530"/>
      <c r="CB214" s="1530"/>
      <c r="CC214" s="1530"/>
      <c r="CD214" s="1530"/>
      <c r="CE214" s="1530"/>
      <c r="CF214" s="1530"/>
      <c r="CG214" s="1530"/>
      <c r="CH214" s="1530"/>
      <c r="CI214" s="1530"/>
      <c r="CJ214" s="1530"/>
      <c r="CK214" s="1530"/>
      <c r="CL214" s="1530"/>
      <c r="CM214" s="1530"/>
      <c r="CN214" s="1530"/>
      <c r="CO214" s="1530"/>
      <c r="CP214" s="1530"/>
      <c r="CQ214" s="1530"/>
      <c r="CR214" s="1530"/>
      <c r="CS214" s="1530"/>
      <c r="CT214" s="1530"/>
      <c r="CU214" s="1530"/>
      <c r="CV214" s="1530"/>
      <c r="CW214" s="1530"/>
      <c r="CX214" s="1530"/>
      <c r="CY214" s="1530"/>
      <c r="CZ214" s="1530"/>
      <c r="DA214" s="1530"/>
      <c r="DB214" s="1530"/>
      <c r="DC214" s="1530"/>
      <c r="DD214" s="1530"/>
      <c r="DE214" s="1530"/>
      <c r="DF214" s="1530"/>
      <c r="DG214" s="1530"/>
      <c r="DH214" s="1530"/>
      <c r="DI214" s="1530"/>
      <c r="DJ214" s="1530"/>
      <c r="DK214" s="1530"/>
      <c r="DL214" s="1530"/>
      <c r="DM214" s="1530"/>
      <c r="DN214" s="1530"/>
      <c r="DO214" s="1530"/>
      <c r="DP214" s="1530"/>
      <c r="DQ214" s="1530"/>
      <c r="DR214" s="1530"/>
      <c r="DS214" s="1530"/>
      <c r="DT214" s="1530"/>
      <c r="DU214" s="1530"/>
      <c r="DV214" s="1530"/>
      <c r="DW214" s="1530"/>
      <c r="DX214" s="1530"/>
      <c r="DY214" s="1530"/>
      <c r="DZ214" s="1530"/>
      <c r="EA214" s="1530"/>
      <c r="EB214" s="1530"/>
      <c r="EC214" s="1530"/>
      <c r="ED214" s="1530"/>
      <c r="EE214" s="1530"/>
      <c r="EF214" s="1530"/>
      <c r="EG214" s="1530"/>
      <c r="EH214" s="1530"/>
      <c r="EI214" s="1530"/>
      <c r="EJ214" s="1530"/>
      <c r="EK214" s="1530"/>
      <c r="EL214" s="1530"/>
      <c r="EM214" s="1530"/>
      <c r="EN214" s="1530"/>
      <c r="EO214" s="1530"/>
      <c r="EP214" s="1530"/>
      <c r="EQ214" s="1530"/>
      <c r="ER214" s="1530"/>
      <c r="ES214" s="1530"/>
      <c r="ET214" s="1530"/>
      <c r="EU214" s="1530"/>
      <c r="EV214" s="1530"/>
      <c r="EW214" s="1530"/>
      <c r="EX214" s="1530"/>
      <c r="EY214" s="1530"/>
      <c r="EZ214" s="1530"/>
      <c r="FA214" s="1530"/>
      <c r="FB214" s="1530"/>
      <c r="FC214" s="1530"/>
      <c r="FD214" s="1530"/>
      <c r="FE214" s="1530"/>
      <c r="FF214" s="1530"/>
      <c r="FG214" s="1530"/>
      <c r="FH214" s="1530"/>
      <c r="FI214" s="1530"/>
      <c r="FJ214" s="1530"/>
      <c r="FK214" s="1530"/>
      <c r="FL214" s="1530"/>
      <c r="FM214" s="1530"/>
      <c r="FN214" s="1530"/>
      <c r="FO214" s="1530"/>
      <c r="FP214" s="1530"/>
      <c r="FQ214" s="1530"/>
      <c r="FR214" s="1530"/>
      <c r="FS214" s="1530"/>
      <c r="FT214" s="1530"/>
      <c r="FU214" s="1530"/>
      <c r="FV214" s="1530"/>
      <c r="FW214" s="1530"/>
      <c r="FX214" s="1530"/>
      <c r="FY214" s="1530"/>
      <c r="FZ214" s="1530"/>
      <c r="GA214" s="1530"/>
      <c r="GB214" s="1530"/>
      <c r="GC214" s="1530"/>
      <c r="GD214" s="1530"/>
      <c r="GE214" s="1530"/>
      <c r="GF214" s="1530"/>
      <c r="GG214" s="1530"/>
      <c r="GH214" s="1530"/>
      <c r="GI214" s="1530"/>
      <c r="GJ214" s="1530"/>
      <c r="GK214" s="1530"/>
      <c r="GL214" s="1530"/>
      <c r="GM214" s="1530"/>
      <c r="GN214" s="1530"/>
      <c r="GO214" s="1530"/>
      <c r="GP214" s="1530"/>
      <c r="GQ214" s="1530"/>
      <c r="GR214" s="1530"/>
      <c r="GS214" s="1530"/>
      <c r="GT214" s="1530"/>
      <c r="GU214" s="1530"/>
      <c r="GV214" s="1530"/>
      <c r="GW214" s="1530"/>
      <c r="GX214" s="1530"/>
      <c r="GY214" s="1530"/>
      <c r="GZ214" s="1530"/>
      <c r="HA214" s="1530"/>
      <c r="HB214" s="1530"/>
      <c r="HC214" s="1530"/>
      <c r="HD214" s="1530"/>
      <c r="HE214" s="1530"/>
      <c r="HF214" s="1530"/>
      <c r="HG214" s="1530"/>
      <c r="HH214" s="1530"/>
      <c r="HI214" s="1530"/>
      <c r="HJ214" s="1530"/>
      <c r="HK214" s="1530"/>
      <c r="HL214" s="1530"/>
      <c r="HM214" s="1530"/>
      <c r="HN214" s="1530"/>
      <c r="HO214" s="1530"/>
      <c r="HP214" s="1530"/>
      <c r="HQ214" s="1530"/>
      <c r="HR214" s="1530"/>
      <c r="HS214" s="1530"/>
    </row>
    <row r="215" spans="1:227" s="1646" customFormat="1" ht="51.45" x14ac:dyDescent="0.25">
      <c r="A215" s="1564" t="s">
        <v>393</v>
      </c>
      <c r="B215" s="1564" t="s">
        <v>556</v>
      </c>
      <c r="C215" s="2276" t="s">
        <v>557</v>
      </c>
      <c r="D215" s="1696" t="s">
        <v>559</v>
      </c>
      <c r="E215" s="1697" t="s">
        <v>1822</v>
      </c>
      <c r="F215" s="1638">
        <f>K215</f>
        <v>2.7375E-2</v>
      </c>
      <c r="G215" s="1607"/>
      <c r="H215" s="1607"/>
      <c r="I215" s="1607"/>
      <c r="J215" s="1607"/>
      <c r="K215" s="1608">
        <v>2.7375E-2</v>
      </c>
      <c r="L215" s="1609">
        <f>IF(K215&gt;0,IF(ISNUMBER(F215),F215,0)/K215*100,"")</f>
        <v>100</v>
      </c>
      <c r="M215" s="1610">
        <f>IF(K215&gt;0,(IF(ISNUMBER(G215),G215,0)+IF(ISNUMBER(H215),H215,0))/K215*100,"")</f>
        <v>0</v>
      </c>
      <c r="N215" s="1611">
        <f t="shared" si="75"/>
        <v>2</v>
      </c>
      <c r="O215" s="2184"/>
      <c r="P215" s="1640">
        <v>3.5520571693753271E-2</v>
      </c>
      <c r="Q215" s="1652" t="s">
        <v>42</v>
      </c>
      <c r="R215" s="1615"/>
      <c r="S215" s="1616"/>
      <c r="T215" s="1617"/>
      <c r="U215" s="2108"/>
      <c r="V215" s="2278"/>
      <c r="W215" s="2279"/>
      <c r="X215" s="2109"/>
      <c r="Y215" s="1615"/>
      <c r="Z215" s="1619">
        <v>1545.6217621118979</v>
      </c>
      <c r="AA215" s="1620"/>
      <c r="AB215" s="1621"/>
      <c r="AC215" s="1622"/>
      <c r="AD215" s="1622"/>
      <c r="AE215" s="1622"/>
      <c r="AF215" s="1622"/>
      <c r="AG215" s="1622"/>
      <c r="AH215" s="2111"/>
      <c r="AI215" s="1602"/>
      <c r="AJ215" s="1602"/>
      <c r="AK215" s="1602"/>
      <c r="AL215" s="2167"/>
      <c r="AM215" s="2168"/>
      <c r="AN215" s="2115"/>
      <c r="AO215" s="2115"/>
      <c r="AP215" s="2116"/>
      <c r="AQ215" s="2117"/>
      <c r="AR215" s="2115"/>
      <c r="AS215" s="2115"/>
      <c r="AT215" s="2115">
        <v>8.5461960804523493E-2</v>
      </c>
      <c r="AU215" s="2115"/>
      <c r="AV215" s="2116"/>
      <c r="AW215" s="2118">
        <f t="shared" si="87"/>
        <v>-5.8086960804523496E-2</v>
      </c>
      <c r="AX215" s="2119"/>
      <c r="AY215" s="2120"/>
      <c r="BA215" s="2039"/>
      <c r="BB215" s="1920"/>
      <c r="BC215" s="1530" t="s">
        <v>1802</v>
      </c>
      <c r="BD215" s="1530"/>
      <c r="BE215" s="1530"/>
      <c r="BF215" s="1530" t="e">
        <f>MATCH(D215,'&gt;50 only'!D204,0)</f>
        <v>#N/A</v>
      </c>
      <c r="BG215" s="1530"/>
      <c r="BH215" s="1530"/>
      <c r="BI215" s="1530"/>
      <c r="BJ215" s="1530"/>
      <c r="BK215" s="1530"/>
      <c r="BL215" s="1530"/>
      <c r="BM215" s="1530"/>
      <c r="BN215" s="1530"/>
      <c r="BO215" s="1530"/>
      <c r="BP215" s="1530"/>
      <c r="BQ215" s="1530"/>
      <c r="BR215" s="1530"/>
      <c r="BS215" s="1530"/>
      <c r="BT215" s="1530"/>
      <c r="BU215" s="1530"/>
      <c r="BV215" s="1530"/>
      <c r="BW215" s="1530"/>
      <c r="BX215" s="1530"/>
      <c r="BY215" s="1530"/>
      <c r="BZ215" s="1530"/>
      <c r="CA215" s="1530"/>
      <c r="CB215" s="1530"/>
      <c r="CC215" s="1530"/>
      <c r="CD215" s="1530"/>
      <c r="CE215" s="1530"/>
      <c r="CF215" s="1530"/>
      <c r="CG215" s="1530"/>
      <c r="CH215" s="1530"/>
      <c r="CI215" s="1530"/>
      <c r="CJ215" s="1530"/>
      <c r="CK215" s="1530"/>
      <c r="CL215" s="1530"/>
      <c r="CM215" s="1530"/>
      <c r="CN215" s="1530"/>
      <c r="CO215" s="1530"/>
      <c r="CP215" s="1530"/>
      <c r="CQ215" s="1530"/>
      <c r="CR215" s="1530"/>
      <c r="CS215" s="1530"/>
      <c r="CT215" s="1530"/>
      <c r="CU215" s="1530"/>
      <c r="CV215" s="1530"/>
      <c r="CW215" s="1530"/>
      <c r="CX215" s="1530"/>
      <c r="CY215" s="1530"/>
      <c r="CZ215" s="1530"/>
      <c r="DA215" s="1530"/>
      <c r="DB215" s="1530"/>
      <c r="DC215" s="1530"/>
      <c r="DD215" s="1530"/>
      <c r="DE215" s="1530"/>
      <c r="DF215" s="1530"/>
      <c r="DG215" s="1530"/>
      <c r="DH215" s="1530"/>
      <c r="DI215" s="1530"/>
      <c r="DJ215" s="1530"/>
      <c r="DK215" s="1530"/>
      <c r="DL215" s="1530"/>
      <c r="DM215" s="1530"/>
      <c r="DN215" s="1530"/>
      <c r="DO215" s="1530"/>
      <c r="DP215" s="1530"/>
      <c r="DQ215" s="1530"/>
      <c r="DR215" s="1530"/>
      <c r="DS215" s="1530"/>
      <c r="DT215" s="1530"/>
      <c r="DU215" s="1530"/>
      <c r="DV215" s="1530"/>
      <c r="DW215" s="1530"/>
      <c r="DX215" s="1530"/>
      <c r="DY215" s="1530"/>
      <c r="DZ215" s="1530"/>
      <c r="EA215" s="1530"/>
      <c r="EB215" s="1530"/>
      <c r="EC215" s="1530"/>
      <c r="ED215" s="1530"/>
      <c r="EE215" s="1530"/>
      <c r="EF215" s="1530"/>
      <c r="EG215" s="1530"/>
      <c r="EH215" s="1530"/>
      <c r="EI215" s="1530"/>
      <c r="EJ215" s="1530"/>
      <c r="EK215" s="1530"/>
      <c r="EL215" s="1530"/>
      <c r="EM215" s="1530"/>
      <c r="EN215" s="1530"/>
      <c r="EO215" s="1530"/>
      <c r="EP215" s="1530"/>
      <c r="EQ215" s="1530"/>
      <c r="ER215" s="1530"/>
      <c r="ES215" s="1530"/>
      <c r="ET215" s="1530"/>
      <c r="EU215" s="1530"/>
      <c r="EV215" s="1530"/>
      <c r="EW215" s="1530"/>
      <c r="EX215" s="1530"/>
      <c r="EY215" s="1530"/>
      <c r="EZ215" s="1530"/>
      <c r="FA215" s="1530"/>
      <c r="FB215" s="1530"/>
      <c r="FC215" s="1530"/>
      <c r="FD215" s="1530"/>
      <c r="FE215" s="1530"/>
      <c r="FF215" s="1530"/>
      <c r="FG215" s="1530"/>
      <c r="FH215" s="1530"/>
      <c r="FI215" s="1530"/>
      <c r="FJ215" s="1530"/>
      <c r="FK215" s="1530"/>
      <c r="FL215" s="1530"/>
      <c r="FM215" s="1530"/>
      <c r="FN215" s="1530"/>
      <c r="FO215" s="1530"/>
      <c r="FP215" s="1530"/>
      <c r="FQ215" s="1530"/>
      <c r="FR215" s="1530"/>
      <c r="FS215" s="1530"/>
      <c r="FT215" s="1530"/>
      <c r="FU215" s="1530"/>
      <c r="FV215" s="1530"/>
      <c r="FW215" s="1530"/>
      <c r="FX215" s="1530"/>
      <c r="FY215" s="1530"/>
      <c r="FZ215" s="1530"/>
      <c r="GA215" s="1530"/>
      <c r="GB215" s="1530"/>
      <c r="GC215" s="1530"/>
      <c r="GD215" s="1530"/>
      <c r="GE215" s="1530"/>
      <c r="GF215" s="1530"/>
      <c r="GG215" s="1530"/>
      <c r="GH215" s="1530"/>
      <c r="GI215" s="1530"/>
      <c r="GJ215" s="1530"/>
      <c r="GK215" s="1530"/>
      <c r="GL215" s="1530"/>
      <c r="GM215" s="1530"/>
      <c r="GN215" s="1530"/>
      <c r="GO215" s="1530"/>
      <c r="GP215" s="1530"/>
      <c r="GQ215" s="1530"/>
      <c r="GR215" s="1530"/>
      <c r="GS215" s="1530"/>
      <c r="GT215" s="1530"/>
      <c r="GU215" s="1530"/>
      <c r="GV215" s="1530"/>
      <c r="GW215" s="1530"/>
      <c r="GX215" s="1530"/>
      <c r="GY215" s="1530"/>
      <c r="GZ215" s="1530"/>
      <c r="HA215" s="1530"/>
      <c r="HB215" s="1530"/>
      <c r="HC215" s="1530"/>
      <c r="HD215" s="1530"/>
      <c r="HE215" s="1530"/>
      <c r="HF215" s="1530"/>
      <c r="HG215" s="1530"/>
      <c r="HH215" s="1530"/>
      <c r="HI215" s="1530"/>
      <c r="HJ215" s="1530"/>
      <c r="HK215" s="1530"/>
      <c r="HL215" s="1530"/>
      <c r="HM215" s="1530"/>
      <c r="HN215" s="1530"/>
      <c r="HO215" s="1530"/>
      <c r="HP215" s="1530"/>
      <c r="HQ215" s="1530"/>
      <c r="HR215" s="1530"/>
      <c r="HS215" s="1530"/>
    </row>
    <row r="216" spans="1:227" s="1646" customFormat="1" ht="30.9" x14ac:dyDescent="0.25">
      <c r="A216" s="1564" t="s">
        <v>1134</v>
      </c>
      <c r="B216" s="1564" t="s">
        <v>1306</v>
      </c>
      <c r="C216" s="2280" t="s">
        <v>1318</v>
      </c>
      <c r="D216" s="1799" t="s">
        <v>1319</v>
      </c>
      <c r="E216" s="2281"/>
      <c r="F216" s="2268">
        <v>6.96</v>
      </c>
      <c r="G216" s="1607"/>
      <c r="H216" s="2269">
        <v>8.7759999999999998</v>
      </c>
      <c r="I216" s="1607"/>
      <c r="J216" s="1607"/>
      <c r="K216" s="1608">
        <f t="shared" ref="K216:K254" si="88">IF(ISNUMBER(F216),F216,0)+IF(ISNUMBER(G216),G216,0)+IF(ISNUMBER(H216),H216,0)</f>
        <v>15.736000000000001</v>
      </c>
      <c r="L216" s="1609">
        <f>IF(IF(ISNUMBER(K216),K216,0)&gt;0,IF(ISNUMBER(F216),F216,0)/K216*100,"")</f>
        <v>44.22979156075241</v>
      </c>
      <c r="M216" s="1610">
        <f>IF(IF(ISNUMBER(K216),K216,0)&gt;0,(IF(ISNUMBER(G216),G216,0)+IF(ISNUMBER(H216),H216,0))/K216*100,"")</f>
        <v>55.770208439247583</v>
      </c>
      <c r="N216" s="1611">
        <f t="shared" si="75"/>
        <v>5</v>
      </c>
      <c r="O216" s="1615"/>
      <c r="P216" s="1613">
        <f t="shared" ref="P216:P250" si="89">AQ216</f>
        <v>10.643000000000001</v>
      </c>
      <c r="Q216" s="1652" t="s">
        <v>42</v>
      </c>
      <c r="R216" s="1615"/>
      <c r="S216" s="1616"/>
      <c r="T216" s="1617"/>
      <c r="U216" s="2108"/>
      <c r="V216" s="2278"/>
      <c r="W216" s="2279"/>
      <c r="X216" s="2109"/>
      <c r="Y216" s="1615"/>
      <c r="Z216" s="1619">
        <v>304471</v>
      </c>
      <c r="AA216" s="1620">
        <f t="shared" ref="AA216:AA250" si="90">AR216/Z216*1000000000/365</f>
        <v>105.28928616050575</v>
      </c>
      <c r="AB216" s="1621"/>
      <c r="AC216" s="1622"/>
      <c r="AD216" s="1622"/>
      <c r="AE216" s="1622"/>
      <c r="AF216" s="1622"/>
      <c r="AG216" s="1622"/>
      <c r="AH216" s="2111"/>
      <c r="AI216" s="2112">
        <v>313123</v>
      </c>
      <c r="AJ216" s="2112">
        <v>320052</v>
      </c>
      <c r="AK216" s="2112">
        <v>326542</v>
      </c>
      <c r="AL216" s="2113">
        <v>333219</v>
      </c>
      <c r="AM216" s="2168"/>
      <c r="AN216" s="2115"/>
      <c r="AO216" s="2115"/>
      <c r="AP216" s="2116"/>
      <c r="AQ216" s="2117">
        <v>10.643000000000001</v>
      </c>
      <c r="AR216" s="2115">
        <v>11.701000000000001</v>
      </c>
      <c r="AS216" s="2115">
        <v>12.702</v>
      </c>
      <c r="AT216" s="2115">
        <v>12.933</v>
      </c>
      <c r="AU216" s="2115">
        <v>13.170999999999999</v>
      </c>
      <c r="AV216" s="2116"/>
      <c r="AW216" s="2118">
        <f t="shared" si="87"/>
        <v>2.8030000000000008</v>
      </c>
      <c r="AX216" s="2119"/>
      <c r="AY216" s="2120"/>
      <c r="BA216" s="2039"/>
      <c r="BB216" s="1920"/>
      <c r="BC216" s="1530" t="s">
        <v>1432</v>
      </c>
      <c r="BD216" s="1530"/>
      <c r="BE216" s="1530"/>
      <c r="BF216" s="1530"/>
      <c r="BG216" s="1530"/>
      <c r="BH216" s="1530"/>
      <c r="BI216" s="1530"/>
      <c r="BJ216" s="1530"/>
      <c r="BK216" s="1530"/>
      <c r="BL216" s="1530"/>
      <c r="BM216" s="1530"/>
      <c r="BN216" s="1530"/>
      <c r="BO216" s="1530"/>
      <c r="BP216" s="1530"/>
      <c r="BQ216" s="1530"/>
      <c r="BR216" s="1530"/>
      <c r="BS216" s="1530"/>
      <c r="BT216" s="1530"/>
      <c r="BU216" s="1530"/>
      <c r="BV216" s="1530"/>
      <c r="BW216" s="1530"/>
      <c r="BX216" s="1530"/>
      <c r="BY216" s="1530"/>
      <c r="BZ216" s="1530"/>
      <c r="CA216" s="1530"/>
      <c r="CB216" s="1530"/>
      <c r="CC216" s="1530"/>
      <c r="CD216" s="1530"/>
      <c r="CE216" s="1530"/>
      <c r="CF216" s="1530"/>
      <c r="CG216" s="1530"/>
      <c r="CH216" s="1530"/>
      <c r="CI216" s="1530"/>
      <c r="CJ216" s="1530"/>
      <c r="CK216" s="1530"/>
      <c r="CL216" s="1530"/>
      <c r="CM216" s="1530"/>
      <c r="CN216" s="1530"/>
      <c r="CO216" s="1530"/>
      <c r="CP216" s="1530"/>
      <c r="CQ216" s="1530"/>
      <c r="CR216" s="1530"/>
      <c r="CS216" s="1530"/>
      <c r="CT216" s="1530"/>
      <c r="CU216" s="1530"/>
      <c r="CV216" s="1530"/>
      <c r="CW216" s="1530"/>
      <c r="CX216" s="1530"/>
      <c r="CY216" s="1530"/>
      <c r="CZ216" s="1530"/>
      <c r="DA216" s="1530"/>
      <c r="DB216" s="1530"/>
      <c r="DC216" s="1530"/>
      <c r="DD216" s="1530"/>
      <c r="DE216" s="1530"/>
      <c r="DF216" s="1530"/>
      <c r="DG216" s="1530"/>
      <c r="DH216" s="1530"/>
      <c r="DI216" s="1530"/>
      <c r="DJ216" s="1530"/>
      <c r="DK216" s="1530"/>
      <c r="DL216" s="1530"/>
      <c r="DM216" s="1530"/>
      <c r="DN216" s="1530"/>
      <c r="DO216" s="1530"/>
      <c r="DP216" s="1530"/>
      <c r="DQ216" s="1530"/>
      <c r="DR216" s="1530"/>
      <c r="DS216" s="1530"/>
      <c r="DT216" s="1530"/>
      <c r="DU216" s="1530"/>
      <c r="DV216" s="1530"/>
      <c r="DW216" s="1530"/>
      <c r="DX216" s="1530"/>
      <c r="DY216" s="1530"/>
      <c r="DZ216" s="1530"/>
      <c r="EA216" s="1530"/>
      <c r="EB216" s="1530"/>
      <c r="EC216" s="1530"/>
      <c r="ED216" s="1530"/>
      <c r="EE216" s="1530"/>
      <c r="EF216" s="1530"/>
      <c r="EG216" s="1530"/>
      <c r="EH216" s="1530"/>
      <c r="EI216" s="1530"/>
      <c r="EJ216" s="1530"/>
      <c r="EK216" s="1530"/>
      <c r="EL216" s="1530"/>
      <c r="EM216" s="1530"/>
      <c r="EN216" s="1530"/>
      <c r="EO216" s="1530"/>
      <c r="EP216" s="1530"/>
      <c r="EQ216" s="1530"/>
      <c r="ER216" s="1530"/>
      <c r="ES216" s="1530"/>
      <c r="ET216" s="1530"/>
      <c r="EU216" s="1530"/>
      <c r="EV216" s="1530"/>
      <c r="EW216" s="1530"/>
      <c r="EX216" s="1530"/>
      <c r="EY216" s="1530"/>
      <c r="EZ216" s="1530"/>
      <c r="FA216" s="1530"/>
      <c r="FB216" s="1530"/>
      <c r="FC216" s="1530"/>
      <c r="FD216" s="1530"/>
      <c r="FE216" s="1530"/>
      <c r="FF216" s="1530"/>
      <c r="FG216" s="1530"/>
      <c r="FH216" s="1530"/>
      <c r="FI216" s="1530"/>
      <c r="FJ216" s="1530"/>
      <c r="FK216" s="1530"/>
      <c r="FL216" s="1530"/>
      <c r="FM216" s="1530"/>
      <c r="FN216" s="1530"/>
      <c r="FO216" s="1530"/>
      <c r="FP216" s="1530"/>
      <c r="FQ216" s="1530"/>
      <c r="FR216" s="1530"/>
      <c r="FS216" s="1530"/>
      <c r="FT216" s="1530"/>
      <c r="FU216" s="1530"/>
      <c r="FV216" s="1530"/>
      <c r="FW216" s="1530"/>
      <c r="FX216" s="1530"/>
      <c r="FY216" s="1530"/>
      <c r="FZ216" s="1530"/>
      <c r="GA216" s="1530"/>
      <c r="GB216" s="1530"/>
      <c r="GC216" s="1530"/>
      <c r="GD216" s="1530"/>
      <c r="GE216" s="1530"/>
      <c r="GF216" s="1530"/>
      <c r="GG216" s="1530"/>
      <c r="GH216" s="1530"/>
      <c r="GI216" s="1530"/>
      <c r="GJ216" s="1530"/>
      <c r="GK216" s="1530"/>
      <c r="GL216" s="1530"/>
      <c r="GM216" s="1530"/>
      <c r="GN216" s="1530"/>
      <c r="GO216" s="1530"/>
      <c r="GP216" s="1530"/>
      <c r="GQ216" s="1530"/>
      <c r="GR216" s="1530"/>
      <c r="GS216" s="1530"/>
      <c r="GT216" s="1530"/>
      <c r="GU216" s="1530"/>
      <c r="GV216" s="1530"/>
      <c r="GW216" s="1530"/>
      <c r="GX216" s="1530"/>
      <c r="GY216" s="1530"/>
      <c r="GZ216" s="1530"/>
      <c r="HA216" s="1530"/>
      <c r="HB216" s="1530"/>
      <c r="HC216" s="1530"/>
      <c r="HD216" s="1530"/>
      <c r="HE216" s="1530"/>
      <c r="HF216" s="1530"/>
      <c r="HG216" s="1530"/>
      <c r="HH216" s="1530"/>
      <c r="HI216" s="1530"/>
      <c r="HJ216" s="1530"/>
      <c r="HK216" s="1530"/>
      <c r="HL216" s="1530"/>
      <c r="HM216" s="1530"/>
      <c r="HN216" s="1530"/>
      <c r="HO216" s="1530"/>
      <c r="HP216" s="1530"/>
      <c r="HQ216" s="1530"/>
      <c r="HR216" s="1530"/>
      <c r="HS216" s="1530"/>
    </row>
    <row r="217" spans="1:227" s="1646" customFormat="1" ht="30.9" x14ac:dyDescent="0.25">
      <c r="A217" s="1564" t="s">
        <v>1134</v>
      </c>
      <c r="B217" s="1564" t="s">
        <v>1306</v>
      </c>
      <c r="C217" s="2280" t="s">
        <v>1318</v>
      </c>
      <c r="D217" s="1795" t="s">
        <v>1320</v>
      </c>
      <c r="E217" s="2282"/>
      <c r="F217" s="2283">
        <v>0</v>
      </c>
      <c r="G217" s="1876"/>
      <c r="H217" s="2284">
        <v>1.33</v>
      </c>
      <c r="I217" s="1876"/>
      <c r="J217" s="1876"/>
      <c r="K217" s="1608">
        <f t="shared" si="88"/>
        <v>1.33</v>
      </c>
      <c r="L217" s="1609">
        <f>IF(IF(ISNUMBER(K217),K217,0)&gt;0,IF(ISNUMBER(F217),F217,0)/K217*100,"")</f>
        <v>0</v>
      </c>
      <c r="M217" s="1610">
        <f>IF(IF(ISNUMBER(K217),K217,0)&gt;0,(IF(ISNUMBER(G217),G217,0)+IF(ISNUMBER(H217),H217,0))/K217*100,"")</f>
        <v>100</v>
      </c>
      <c r="N217" s="1611">
        <f t="shared" si="75"/>
        <v>2</v>
      </c>
      <c r="O217" s="2199"/>
      <c r="P217" s="2200">
        <f t="shared" si="89"/>
        <v>3.6</v>
      </c>
      <c r="Q217" s="1652" t="s">
        <v>42</v>
      </c>
      <c r="R217" s="1615"/>
      <c r="S217" s="1616"/>
      <c r="T217" s="1617"/>
      <c r="U217" s="2108"/>
      <c r="V217" s="2278"/>
      <c r="W217" s="2279"/>
      <c r="X217" s="2109"/>
      <c r="Y217" s="1615"/>
      <c r="Z217" s="1619">
        <v>99901</v>
      </c>
      <c r="AA217" s="1620">
        <f t="shared" si="90"/>
        <v>109.14915355242788</v>
      </c>
      <c r="AB217" s="1621"/>
      <c r="AC217" s="1622"/>
      <c r="AD217" s="1622"/>
      <c r="AE217" s="1622"/>
      <c r="AF217" s="1622"/>
      <c r="AG217" s="1622"/>
      <c r="AH217" s="2111"/>
      <c r="AI217" s="2112">
        <v>95893</v>
      </c>
      <c r="AJ217" s="2112">
        <v>92419</v>
      </c>
      <c r="AK217" s="2112">
        <v>90314</v>
      </c>
      <c r="AL217" s="2113"/>
      <c r="AM217" s="2168"/>
      <c r="AN217" s="2115"/>
      <c r="AO217" s="2115"/>
      <c r="AP217" s="2116"/>
      <c r="AQ217" s="2117">
        <v>3.6</v>
      </c>
      <c r="AR217" s="2115">
        <v>3.98</v>
      </c>
      <c r="AS217" s="2115">
        <v>4.0890000000000004</v>
      </c>
      <c r="AT217" s="2115">
        <v>3.9980000000000002</v>
      </c>
      <c r="AU217" s="2115"/>
      <c r="AV217" s="2116"/>
      <c r="AW217" s="2118">
        <f t="shared" si="87"/>
        <v>-2.6680000000000001</v>
      </c>
      <c r="AX217" s="2119"/>
      <c r="AY217" s="2120"/>
      <c r="BA217" s="2039"/>
      <c r="BB217" s="1920"/>
      <c r="BC217" s="1530" t="s">
        <v>1432</v>
      </c>
      <c r="BD217" s="1530"/>
      <c r="BE217" s="1530"/>
      <c r="BF217" s="1530"/>
      <c r="BG217" s="1530"/>
      <c r="BH217" s="1530"/>
      <c r="BI217" s="1530"/>
      <c r="BJ217" s="1530"/>
      <c r="BK217" s="1530"/>
      <c r="BL217" s="1530"/>
      <c r="BM217" s="1530"/>
      <c r="BN217" s="1530"/>
      <c r="BO217" s="1530"/>
      <c r="BP217" s="1530"/>
      <c r="BQ217" s="1530"/>
      <c r="BR217" s="1530"/>
      <c r="BS217" s="1530"/>
      <c r="BT217" s="1530"/>
      <c r="BU217" s="1530"/>
      <c r="BV217" s="1530"/>
      <c r="BW217" s="1530"/>
      <c r="BX217" s="1530"/>
      <c r="BY217" s="1530"/>
      <c r="BZ217" s="1530"/>
      <c r="CA217" s="1530"/>
      <c r="CB217" s="1530"/>
      <c r="CC217" s="1530"/>
      <c r="CD217" s="1530"/>
      <c r="CE217" s="1530"/>
      <c r="CF217" s="1530"/>
      <c r="CG217" s="1530"/>
      <c r="CH217" s="1530"/>
      <c r="CI217" s="1530"/>
      <c r="CJ217" s="1530"/>
      <c r="CK217" s="1530"/>
      <c r="CL217" s="1530"/>
      <c r="CM217" s="1530"/>
      <c r="CN217" s="1530"/>
      <c r="CO217" s="1530"/>
      <c r="CP217" s="1530"/>
      <c r="CQ217" s="1530"/>
      <c r="CR217" s="1530"/>
      <c r="CS217" s="1530"/>
      <c r="CT217" s="1530"/>
      <c r="CU217" s="1530"/>
      <c r="CV217" s="1530"/>
      <c r="CW217" s="1530"/>
      <c r="CX217" s="1530"/>
      <c r="CY217" s="1530"/>
      <c r="CZ217" s="1530"/>
      <c r="DA217" s="1530"/>
      <c r="DB217" s="1530"/>
      <c r="DC217" s="1530"/>
      <c r="DD217" s="1530"/>
      <c r="DE217" s="1530"/>
      <c r="DF217" s="1530"/>
      <c r="DG217" s="1530"/>
      <c r="DH217" s="1530"/>
      <c r="DI217" s="1530"/>
      <c r="DJ217" s="1530"/>
      <c r="DK217" s="1530"/>
      <c r="DL217" s="1530"/>
      <c r="DM217" s="1530"/>
      <c r="DN217" s="1530"/>
      <c r="DO217" s="1530"/>
      <c r="DP217" s="1530"/>
      <c r="DQ217" s="1530"/>
      <c r="DR217" s="1530"/>
      <c r="DS217" s="1530"/>
      <c r="DT217" s="1530"/>
      <c r="DU217" s="1530"/>
      <c r="DV217" s="1530"/>
      <c r="DW217" s="1530"/>
      <c r="DX217" s="1530"/>
      <c r="DY217" s="1530"/>
      <c r="DZ217" s="1530"/>
      <c r="EA217" s="1530"/>
      <c r="EB217" s="1530"/>
      <c r="EC217" s="1530"/>
      <c r="ED217" s="1530"/>
      <c r="EE217" s="1530"/>
      <c r="EF217" s="1530"/>
      <c r="EG217" s="1530"/>
      <c r="EH217" s="1530"/>
      <c r="EI217" s="1530"/>
      <c r="EJ217" s="1530"/>
      <c r="EK217" s="1530"/>
      <c r="EL217" s="1530"/>
      <c r="EM217" s="1530"/>
      <c r="EN217" s="1530"/>
      <c r="EO217" s="1530"/>
      <c r="EP217" s="1530"/>
      <c r="EQ217" s="1530"/>
      <c r="ER217" s="1530"/>
      <c r="ES217" s="1530"/>
      <c r="ET217" s="1530"/>
      <c r="EU217" s="1530"/>
      <c r="EV217" s="1530"/>
      <c r="EW217" s="1530"/>
      <c r="EX217" s="1530"/>
      <c r="EY217" s="1530"/>
      <c r="EZ217" s="1530"/>
      <c r="FA217" s="1530"/>
      <c r="FB217" s="1530"/>
      <c r="FC217" s="1530"/>
      <c r="FD217" s="1530"/>
      <c r="FE217" s="1530"/>
      <c r="FF217" s="1530"/>
      <c r="FG217" s="1530"/>
      <c r="FH217" s="1530"/>
      <c r="FI217" s="1530"/>
      <c r="FJ217" s="1530"/>
      <c r="FK217" s="1530"/>
      <c r="FL217" s="1530"/>
      <c r="FM217" s="1530"/>
      <c r="FN217" s="1530"/>
      <c r="FO217" s="1530"/>
      <c r="FP217" s="1530"/>
      <c r="FQ217" s="1530"/>
      <c r="FR217" s="1530"/>
      <c r="FS217" s="1530"/>
      <c r="FT217" s="1530"/>
      <c r="FU217" s="1530"/>
      <c r="FV217" s="1530"/>
      <c r="FW217" s="1530"/>
      <c r="FX217" s="1530"/>
      <c r="FY217" s="1530"/>
      <c r="FZ217" s="1530"/>
      <c r="GA217" s="1530"/>
      <c r="GB217" s="1530"/>
      <c r="GC217" s="1530"/>
      <c r="GD217" s="1530"/>
      <c r="GE217" s="1530"/>
      <c r="GF217" s="1530"/>
      <c r="GG217" s="1530"/>
      <c r="GH217" s="1530"/>
      <c r="GI217" s="1530"/>
      <c r="GJ217" s="1530"/>
      <c r="GK217" s="1530"/>
      <c r="GL217" s="1530"/>
      <c r="GM217" s="1530"/>
      <c r="GN217" s="1530"/>
      <c r="GO217" s="1530"/>
      <c r="GP217" s="1530"/>
      <c r="GQ217" s="1530"/>
      <c r="GR217" s="1530"/>
      <c r="GS217" s="1530"/>
      <c r="GT217" s="1530"/>
      <c r="GU217" s="1530"/>
      <c r="GV217" s="1530"/>
      <c r="GW217" s="1530"/>
      <c r="GX217" s="1530"/>
      <c r="GY217" s="1530"/>
      <c r="GZ217" s="1530"/>
      <c r="HA217" s="1530"/>
      <c r="HB217" s="1530"/>
      <c r="HC217" s="1530"/>
      <c r="HD217" s="1530"/>
      <c r="HE217" s="1530"/>
      <c r="HF217" s="1530"/>
      <c r="HG217" s="1530"/>
      <c r="HH217" s="1530"/>
      <c r="HI217" s="1530"/>
      <c r="HJ217" s="1530"/>
      <c r="HK217" s="1530"/>
      <c r="HL217" s="1530"/>
      <c r="HM217" s="1530"/>
      <c r="HN217" s="1530"/>
      <c r="HO217" s="1530"/>
      <c r="HP217" s="1530"/>
      <c r="HQ217" s="1530"/>
      <c r="HR217" s="1530"/>
      <c r="HS217" s="1530"/>
    </row>
    <row r="218" spans="1:227" s="1646" customFormat="1" ht="30.9" x14ac:dyDescent="0.25">
      <c r="A218" s="1564" t="s">
        <v>1134</v>
      </c>
      <c r="B218" s="1564" t="s">
        <v>1306</v>
      </c>
      <c r="C218" s="2280" t="s">
        <v>1318</v>
      </c>
      <c r="D218" s="1795" t="s">
        <v>1321</v>
      </c>
      <c r="E218" s="2282"/>
      <c r="F218" s="2283">
        <v>1.022</v>
      </c>
      <c r="G218" s="1876"/>
      <c r="H218" s="2284" t="s">
        <v>1138</v>
      </c>
      <c r="I218" s="1876"/>
      <c r="J218" s="1876"/>
      <c r="K218" s="1608">
        <f t="shared" si="88"/>
        <v>1.022</v>
      </c>
      <c r="L218" s="1609">
        <f>IF(IF(ISNUMBER(K218),K218,0)&gt;0,IF(ISNUMBER(F218),F218,0)/K218*100,"")</f>
        <v>100</v>
      </c>
      <c r="M218" s="1610">
        <f>IF(IF(ISNUMBER(K218),K218,0)&gt;0,(IF(ISNUMBER(G218),G218,0)+IF(ISNUMBER(H218),H218,0))/K218*100,"")</f>
        <v>0</v>
      </c>
      <c r="N218" s="1611">
        <f t="shared" si="75"/>
        <v>2</v>
      </c>
      <c r="O218" s="2199"/>
      <c r="P218" s="2200">
        <f t="shared" si="89"/>
        <v>1.0569999999999999</v>
      </c>
      <c r="Q218" s="1652" t="s">
        <v>42</v>
      </c>
      <c r="R218" s="1615"/>
      <c r="S218" s="1616"/>
      <c r="T218" s="1617"/>
      <c r="U218" s="2108"/>
      <c r="V218" s="2278"/>
      <c r="W218" s="2279"/>
      <c r="X218" s="2109"/>
      <c r="Y218" s="1615"/>
      <c r="Z218" s="1619">
        <v>24981</v>
      </c>
      <c r="AA218" s="1620">
        <f t="shared" si="90"/>
        <v>129.96178465496791</v>
      </c>
      <c r="AB218" s="1621"/>
      <c r="AC218" s="1622"/>
      <c r="AD218" s="1622"/>
      <c r="AE218" s="1622"/>
      <c r="AF218" s="1622"/>
      <c r="AG218" s="1622"/>
      <c r="AH218" s="2111"/>
      <c r="AI218" s="2112">
        <v>24810</v>
      </c>
      <c r="AJ218" s="2112">
        <v>24651</v>
      </c>
      <c r="AK218" s="2112">
        <v>24797</v>
      </c>
      <c r="AL218" s="2113"/>
      <c r="AM218" s="2168"/>
      <c r="AN218" s="2115"/>
      <c r="AO218" s="2115"/>
      <c r="AP218" s="2116"/>
      <c r="AQ218" s="2117">
        <v>1.0569999999999999</v>
      </c>
      <c r="AR218" s="2115">
        <v>1.1850000000000001</v>
      </c>
      <c r="AS218" s="2115">
        <v>1.2450000000000001</v>
      </c>
      <c r="AT218" s="2115">
        <v>1.252</v>
      </c>
      <c r="AU218" s="2115"/>
      <c r="AV218" s="2116"/>
      <c r="AW218" s="2118">
        <f t="shared" si="87"/>
        <v>-0.22999999999999998</v>
      </c>
      <c r="AX218" s="2119"/>
      <c r="AY218" s="2120"/>
      <c r="BA218" s="2039"/>
      <c r="BB218" s="1920"/>
      <c r="BC218" s="1530" t="s">
        <v>1430</v>
      </c>
      <c r="BD218" s="1530"/>
      <c r="BE218" s="1530"/>
      <c r="BF218" s="1530"/>
      <c r="BG218" s="1530"/>
      <c r="BH218" s="1530"/>
      <c r="BI218" s="1530"/>
      <c r="BJ218" s="1530"/>
      <c r="BK218" s="1530"/>
      <c r="BL218" s="1530"/>
      <c r="BM218" s="1530"/>
      <c r="BN218" s="1530"/>
      <c r="BO218" s="1530"/>
      <c r="BP218" s="1530"/>
      <c r="BQ218" s="1530"/>
      <c r="BR218" s="1530"/>
      <c r="BS218" s="1530"/>
      <c r="BT218" s="1530"/>
      <c r="BU218" s="1530"/>
      <c r="BV218" s="1530"/>
      <c r="BW218" s="1530"/>
      <c r="BX218" s="1530"/>
      <c r="BY218" s="1530"/>
      <c r="BZ218" s="1530"/>
      <c r="CA218" s="1530"/>
      <c r="CB218" s="1530"/>
      <c r="CC218" s="1530"/>
      <c r="CD218" s="1530"/>
      <c r="CE218" s="1530"/>
      <c r="CF218" s="1530"/>
      <c r="CG218" s="1530"/>
      <c r="CH218" s="1530"/>
      <c r="CI218" s="1530"/>
      <c r="CJ218" s="1530"/>
      <c r="CK218" s="1530"/>
      <c r="CL218" s="1530"/>
      <c r="CM218" s="1530"/>
      <c r="CN218" s="1530"/>
      <c r="CO218" s="1530"/>
      <c r="CP218" s="1530"/>
      <c r="CQ218" s="1530"/>
      <c r="CR218" s="1530"/>
      <c r="CS218" s="1530"/>
      <c r="CT218" s="1530"/>
      <c r="CU218" s="1530"/>
      <c r="CV218" s="1530"/>
      <c r="CW218" s="1530"/>
      <c r="CX218" s="1530"/>
      <c r="CY218" s="1530"/>
      <c r="CZ218" s="1530"/>
      <c r="DA218" s="1530"/>
      <c r="DB218" s="1530"/>
      <c r="DC218" s="1530"/>
      <c r="DD218" s="1530"/>
      <c r="DE218" s="1530"/>
      <c r="DF218" s="1530"/>
      <c r="DG218" s="1530"/>
      <c r="DH218" s="1530"/>
      <c r="DI218" s="1530"/>
      <c r="DJ218" s="1530"/>
      <c r="DK218" s="1530"/>
      <c r="DL218" s="1530"/>
      <c r="DM218" s="1530"/>
      <c r="DN218" s="1530"/>
      <c r="DO218" s="1530"/>
      <c r="DP218" s="1530"/>
      <c r="DQ218" s="1530"/>
      <c r="DR218" s="1530"/>
      <c r="DS218" s="1530"/>
      <c r="DT218" s="1530"/>
      <c r="DU218" s="1530"/>
      <c r="DV218" s="1530"/>
      <c r="DW218" s="1530"/>
      <c r="DX218" s="1530"/>
      <c r="DY218" s="1530"/>
      <c r="DZ218" s="1530"/>
      <c r="EA218" s="1530"/>
      <c r="EB218" s="1530"/>
      <c r="EC218" s="1530"/>
      <c r="ED218" s="1530"/>
      <c r="EE218" s="1530"/>
      <c r="EF218" s="1530"/>
      <c r="EG218" s="1530"/>
      <c r="EH218" s="1530"/>
      <c r="EI218" s="1530"/>
      <c r="EJ218" s="1530"/>
      <c r="EK218" s="1530"/>
      <c r="EL218" s="1530"/>
      <c r="EM218" s="1530"/>
      <c r="EN218" s="1530"/>
      <c r="EO218" s="1530"/>
      <c r="EP218" s="1530"/>
      <c r="EQ218" s="1530"/>
      <c r="ER218" s="1530"/>
      <c r="ES218" s="1530"/>
      <c r="ET218" s="1530"/>
      <c r="EU218" s="1530"/>
      <c r="EV218" s="1530"/>
      <c r="EW218" s="1530"/>
      <c r="EX218" s="1530"/>
      <c r="EY218" s="1530"/>
      <c r="EZ218" s="1530"/>
      <c r="FA218" s="1530"/>
      <c r="FB218" s="1530"/>
      <c r="FC218" s="1530"/>
      <c r="FD218" s="1530"/>
      <c r="FE218" s="1530"/>
      <c r="FF218" s="1530"/>
      <c r="FG218" s="1530"/>
      <c r="FH218" s="1530"/>
      <c r="FI218" s="1530"/>
      <c r="FJ218" s="1530"/>
      <c r="FK218" s="1530"/>
      <c r="FL218" s="1530"/>
      <c r="FM218" s="1530"/>
      <c r="FN218" s="1530"/>
      <c r="FO218" s="1530"/>
      <c r="FP218" s="1530"/>
      <c r="FQ218" s="1530"/>
      <c r="FR218" s="1530"/>
      <c r="FS218" s="1530"/>
      <c r="FT218" s="1530"/>
      <c r="FU218" s="1530"/>
      <c r="FV218" s="1530"/>
      <c r="FW218" s="1530"/>
      <c r="FX218" s="1530"/>
      <c r="FY218" s="1530"/>
      <c r="FZ218" s="1530"/>
      <c r="GA218" s="1530"/>
      <c r="GB218" s="1530"/>
      <c r="GC218" s="1530"/>
      <c r="GD218" s="1530"/>
      <c r="GE218" s="1530"/>
      <c r="GF218" s="1530"/>
      <c r="GG218" s="1530"/>
      <c r="GH218" s="1530"/>
      <c r="GI218" s="1530"/>
      <c r="GJ218" s="1530"/>
      <c r="GK218" s="1530"/>
      <c r="GL218" s="1530"/>
      <c r="GM218" s="1530"/>
      <c r="GN218" s="1530"/>
      <c r="GO218" s="1530"/>
      <c r="GP218" s="1530"/>
      <c r="GQ218" s="1530"/>
      <c r="GR218" s="1530"/>
      <c r="GS218" s="1530"/>
      <c r="GT218" s="1530"/>
      <c r="GU218" s="1530"/>
      <c r="GV218" s="1530"/>
      <c r="GW218" s="1530"/>
      <c r="GX218" s="1530"/>
      <c r="GY218" s="1530"/>
      <c r="GZ218" s="1530"/>
      <c r="HA218" s="1530"/>
      <c r="HB218" s="1530"/>
      <c r="HC218" s="1530"/>
      <c r="HD218" s="1530"/>
      <c r="HE218" s="1530"/>
      <c r="HF218" s="1530"/>
      <c r="HG218" s="1530"/>
      <c r="HH218" s="1530"/>
      <c r="HI218" s="1530"/>
      <c r="HJ218" s="1530"/>
      <c r="HK218" s="1530"/>
      <c r="HL218" s="1530"/>
      <c r="HM218" s="1530"/>
      <c r="HN218" s="1530"/>
      <c r="HO218" s="1530"/>
      <c r="HP218" s="1530"/>
      <c r="HQ218" s="1530"/>
      <c r="HR218" s="1530"/>
      <c r="HS218" s="1530"/>
    </row>
    <row r="219" spans="1:227" s="1646" customFormat="1" ht="30.9" x14ac:dyDescent="0.25">
      <c r="A219" s="1564" t="s">
        <v>1134</v>
      </c>
      <c r="B219" s="1564" t="s">
        <v>1306</v>
      </c>
      <c r="C219" s="2280" t="s">
        <v>1318</v>
      </c>
      <c r="D219" s="1799" t="s">
        <v>1322</v>
      </c>
      <c r="E219" s="2285"/>
      <c r="F219" s="2286">
        <v>1.28</v>
      </c>
      <c r="G219" s="1876"/>
      <c r="H219" s="2287">
        <v>0</v>
      </c>
      <c r="I219" s="1876"/>
      <c r="J219" s="1876"/>
      <c r="K219" s="1608">
        <f t="shared" si="88"/>
        <v>1.28</v>
      </c>
      <c r="L219" s="1609">
        <f>IF(IF(ISNUMBER(K219),K219,0)&gt;0,IF(ISNUMBER(F219),F219,0)/K219*100,"")</f>
        <v>100</v>
      </c>
      <c r="M219" s="1610">
        <f>IF(IF(ISNUMBER(K219),K219,0)&gt;0,(IF(ISNUMBER(G219),G219,0)+IF(ISNUMBER(H219),H219,0))/K219*100,"")</f>
        <v>0</v>
      </c>
      <c r="N219" s="1611">
        <f t="shared" si="75"/>
        <v>5</v>
      </c>
      <c r="O219" s="2199"/>
      <c r="P219" s="2200">
        <f t="shared" si="89"/>
        <v>0.52100000000000002</v>
      </c>
      <c r="Q219" s="1652" t="s">
        <v>42</v>
      </c>
      <c r="R219" s="1615"/>
      <c r="S219" s="1616"/>
      <c r="T219" s="1617"/>
      <c r="U219" s="2108"/>
      <c r="V219" s="2278"/>
      <c r="W219" s="2279"/>
      <c r="X219" s="2109"/>
      <c r="Y219" s="1615"/>
      <c r="Z219" s="1619">
        <v>16828</v>
      </c>
      <c r="AA219" s="1620">
        <f t="shared" si="90"/>
        <v>89.544171325677041</v>
      </c>
      <c r="AB219" s="1621"/>
      <c r="AC219" s="1622"/>
      <c r="AD219" s="1622"/>
      <c r="AE219" s="1622"/>
      <c r="AF219" s="1622"/>
      <c r="AG219" s="1622"/>
      <c r="AH219" s="2111"/>
      <c r="AI219" s="2112">
        <v>16828</v>
      </c>
      <c r="AJ219" s="2112">
        <v>16828</v>
      </c>
      <c r="AK219" s="2112">
        <v>16832</v>
      </c>
      <c r="AL219" s="2113">
        <v>16835</v>
      </c>
      <c r="AM219" s="2168"/>
      <c r="AN219" s="2115"/>
      <c r="AO219" s="2115"/>
      <c r="AP219" s="2116"/>
      <c r="AQ219" s="2117">
        <v>0.52100000000000002</v>
      </c>
      <c r="AR219" s="2115">
        <v>0.55000000000000004</v>
      </c>
      <c r="AS219" s="2115">
        <v>0.57899999999999996</v>
      </c>
      <c r="AT219" s="2115">
        <v>0.58199999999999996</v>
      </c>
      <c r="AU219" s="2115">
        <v>0.58399999999999996</v>
      </c>
      <c r="AV219" s="2116"/>
      <c r="AW219" s="2118">
        <f t="shared" si="87"/>
        <v>0.69800000000000006</v>
      </c>
      <c r="AX219" s="2119"/>
      <c r="AY219" s="2120"/>
      <c r="BA219" s="2039"/>
      <c r="BB219" s="1920"/>
      <c r="BC219" s="1530" t="s">
        <v>1430</v>
      </c>
      <c r="BD219" s="1530"/>
      <c r="BE219" s="1530"/>
      <c r="BF219" s="1530"/>
      <c r="BG219" s="1530"/>
      <c r="BH219" s="1530"/>
      <c r="BI219" s="1530"/>
      <c r="BJ219" s="1530"/>
      <c r="BK219" s="1530"/>
      <c r="BL219" s="1530"/>
      <c r="BM219" s="1530"/>
      <c r="BN219" s="1530"/>
      <c r="BO219" s="1530"/>
      <c r="BP219" s="1530"/>
      <c r="BQ219" s="1530"/>
      <c r="BR219" s="1530"/>
      <c r="BS219" s="1530"/>
      <c r="BT219" s="1530"/>
      <c r="BU219" s="1530"/>
      <c r="BV219" s="1530"/>
      <c r="BW219" s="1530"/>
      <c r="BX219" s="1530"/>
      <c r="BY219" s="1530"/>
      <c r="BZ219" s="1530"/>
      <c r="CA219" s="1530"/>
      <c r="CB219" s="1530"/>
      <c r="CC219" s="1530"/>
      <c r="CD219" s="1530"/>
      <c r="CE219" s="1530"/>
      <c r="CF219" s="1530"/>
      <c r="CG219" s="1530"/>
      <c r="CH219" s="1530"/>
      <c r="CI219" s="1530"/>
      <c r="CJ219" s="1530"/>
      <c r="CK219" s="1530"/>
      <c r="CL219" s="1530"/>
      <c r="CM219" s="1530"/>
      <c r="CN219" s="1530"/>
      <c r="CO219" s="1530"/>
      <c r="CP219" s="1530"/>
      <c r="CQ219" s="1530"/>
      <c r="CR219" s="1530"/>
      <c r="CS219" s="1530"/>
      <c r="CT219" s="1530"/>
      <c r="CU219" s="1530"/>
      <c r="CV219" s="1530"/>
      <c r="CW219" s="1530"/>
      <c r="CX219" s="1530"/>
      <c r="CY219" s="1530"/>
      <c r="CZ219" s="1530"/>
      <c r="DA219" s="1530"/>
      <c r="DB219" s="1530"/>
      <c r="DC219" s="1530"/>
      <c r="DD219" s="1530"/>
      <c r="DE219" s="1530"/>
      <c r="DF219" s="1530"/>
      <c r="DG219" s="1530"/>
      <c r="DH219" s="1530"/>
      <c r="DI219" s="1530"/>
      <c r="DJ219" s="1530"/>
      <c r="DK219" s="1530"/>
      <c r="DL219" s="1530"/>
      <c r="DM219" s="1530"/>
      <c r="DN219" s="1530"/>
      <c r="DO219" s="1530"/>
      <c r="DP219" s="1530"/>
      <c r="DQ219" s="1530"/>
      <c r="DR219" s="1530"/>
      <c r="DS219" s="1530"/>
      <c r="DT219" s="1530"/>
      <c r="DU219" s="1530"/>
      <c r="DV219" s="1530"/>
      <c r="DW219" s="1530"/>
      <c r="DX219" s="1530"/>
      <c r="DY219" s="1530"/>
      <c r="DZ219" s="1530"/>
      <c r="EA219" s="1530"/>
      <c r="EB219" s="1530"/>
      <c r="EC219" s="1530"/>
      <c r="ED219" s="1530"/>
      <c r="EE219" s="1530"/>
      <c r="EF219" s="1530"/>
      <c r="EG219" s="1530"/>
      <c r="EH219" s="1530"/>
      <c r="EI219" s="1530"/>
      <c r="EJ219" s="1530"/>
      <c r="EK219" s="1530"/>
      <c r="EL219" s="1530"/>
      <c r="EM219" s="1530"/>
      <c r="EN219" s="1530"/>
      <c r="EO219" s="1530"/>
      <c r="EP219" s="1530"/>
      <c r="EQ219" s="1530"/>
      <c r="ER219" s="1530"/>
      <c r="ES219" s="1530"/>
      <c r="ET219" s="1530"/>
      <c r="EU219" s="1530"/>
      <c r="EV219" s="1530"/>
      <c r="EW219" s="1530"/>
      <c r="EX219" s="1530"/>
      <c r="EY219" s="1530"/>
      <c r="EZ219" s="1530"/>
      <c r="FA219" s="1530"/>
      <c r="FB219" s="1530"/>
      <c r="FC219" s="1530"/>
      <c r="FD219" s="1530"/>
      <c r="FE219" s="1530"/>
      <c r="FF219" s="1530"/>
      <c r="FG219" s="1530"/>
      <c r="FH219" s="1530"/>
      <c r="FI219" s="1530"/>
      <c r="FJ219" s="1530"/>
      <c r="FK219" s="1530"/>
      <c r="FL219" s="1530"/>
      <c r="FM219" s="1530"/>
      <c r="FN219" s="1530"/>
      <c r="FO219" s="1530"/>
      <c r="FP219" s="1530"/>
      <c r="FQ219" s="1530"/>
      <c r="FR219" s="1530"/>
      <c r="FS219" s="1530"/>
      <c r="FT219" s="1530"/>
      <c r="FU219" s="1530"/>
      <c r="FV219" s="1530"/>
      <c r="FW219" s="1530"/>
      <c r="FX219" s="1530"/>
      <c r="FY219" s="1530"/>
      <c r="FZ219" s="1530"/>
      <c r="GA219" s="1530"/>
      <c r="GB219" s="1530"/>
      <c r="GC219" s="1530"/>
      <c r="GD219" s="1530"/>
      <c r="GE219" s="1530"/>
      <c r="GF219" s="1530"/>
      <c r="GG219" s="1530"/>
      <c r="GH219" s="1530"/>
      <c r="GI219" s="1530"/>
      <c r="GJ219" s="1530"/>
      <c r="GK219" s="1530"/>
      <c r="GL219" s="1530"/>
      <c r="GM219" s="1530"/>
      <c r="GN219" s="1530"/>
      <c r="GO219" s="1530"/>
      <c r="GP219" s="1530"/>
      <c r="GQ219" s="1530"/>
      <c r="GR219" s="1530"/>
      <c r="GS219" s="1530"/>
      <c r="GT219" s="1530"/>
      <c r="GU219" s="1530"/>
      <c r="GV219" s="1530"/>
      <c r="GW219" s="1530"/>
      <c r="GX219" s="1530"/>
      <c r="GY219" s="1530"/>
      <c r="GZ219" s="1530"/>
      <c r="HA219" s="1530"/>
      <c r="HB219" s="1530"/>
      <c r="HC219" s="1530"/>
      <c r="HD219" s="1530"/>
      <c r="HE219" s="1530"/>
      <c r="HF219" s="1530"/>
      <c r="HG219" s="1530"/>
      <c r="HH219" s="1530"/>
      <c r="HI219" s="1530"/>
      <c r="HJ219" s="1530"/>
      <c r="HK219" s="1530"/>
      <c r="HL219" s="1530"/>
      <c r="HM219" s="1530"/>
      <c r="HN219" s="1530"/>
      <c r="HO219" s="1530"/>
      <c r="HP219" s="1530"/>
      <c r="HQ219" s="1530"/>
      <c r="HR219" s="1530"/>
      <c r="HS219" s="1530"/>
    </row>
    <row r="220" spans="1:227" s="1646" customFormat="1" ht="61.75" x14ac:dyDescent="0.25">
      <c r="A220" s="1564" t="s">
        <v>698</v>
      </c>
      <c r="B220" s="1564" t="s">
        <v>699</v>
      </c>
      <c r="C220" s="2169" t="s">
        <v>718</v>
      </c>
      <c r="D220" s="1566" t="s">
        <v>729</v>
      </c>
      <c r="E220" s="2194" t="s">
        <v>1434</v>
      </c>
      <c r="F220" s="2288" t="s">
        <v>202</v>
      </c>
      <c r="G220" s="1876"/>
      <c r="H220" s="1876" t="s">
        <v>630</v>
      </c>
      <c r="I220" s="1876"/>
      <c r="J220" s="1876"/>
      <c r="K220" s="1608">
        <f t="shared" si="88"/>
        <v>0</v>
      </c>
      <c r="L220" s="1609" t="s">
        <v>1440</v>
      </c>
      <c r="M220" s="1610" t="s">
        <v>1435</v>
      </c>
      <c r="N220" s="1611">
        <f t="shared" si="75"/>
        <v>2</v>
      </c>
      <c r="O220" s="2199"/>
      <c r="P220" s="2200">
        <f t="shared" si="89"/>
        <v>0.3653935536857143</v>
      </c>
      <c r="Q220" s="1652" t="s">
        <v>42</v>
      </c>
      <c r="R220" s="1615"/>
      <c r="S220" s="1616"/>
      <c r="T220" s="1617"/>
      <c r="U220" s="2108"/>
      <c r="V220" s="2278"/>
      <c r="W220" s="2279"/>
      <c r="X220" s="2109"/>
      <c r="Y220" s="1615"/>
      <c r="Z220" s="1619">
        <v>7715</v>
      </c>
      <c r="AA220" s="1620">
        <f t="shared" si="90"/>
        <v>137.2464674458098</v>
      </c>
      <c r="AB220" s="1621"/>
      <c r="AC220" s="1622"/>
      <c r="AD220" s="1622"/>
      <c r="AE220" s="1622"/>
      <c r="AF220" s="1622"/>
      <c r="AG220" s="1622"/>
      <c r="AH220" s="2111"/>
      <c r="AI220" s="2112">
        <v>7841</v>
      </c>
      <c r="AJ220" s="2112">
        <v>7945</v>
      </c>
      <c r="AK220" s="2112">
        <v>8053</v>
      </c>
      <c r="AL220" s="2113"/>
      <c r="AM220" s="2114"/>
      <c r="AN220" s="2112"/>
      <c r="AO220" s="2115"/>
      <c r="AP220" s="2116"/>
      <c r="AQ220" s="2117">
        <v>0.3653935536857143</v>
      </c>
      <c r="AR220" s="2115">
        <v>0.3864826211657143</v>
      </c>
      <c r="AS220" s="2115">
        <v>0.40693086899999997</v>
      </c>
      <c r="AT220" s="2115">
        <v>0.42799283701714291</v>
      </c>
      <c r="AU220" s="2115"/>
      <c r="AV220" s="2116"/>
      <c r="AW220" s="2118">
        <f t="shared" si="87"/>
        <v>-0.42799283701714291</v>
      </c>
      <c r="AX220" s="2119"/>
      <c r="AY220" s="2120"/>
      <c r="BB220" s="1920"/>
      <c r="BC220" s="1602" t="s">
        <v>1432</v>
      </c>
      <c r="BD220" s="1530"/>
      <c r="BE220" s="1530"/>
      <c r="BF220" s="1530"/>
      <c r="BG220" s="1530"/>
      <c r="BH220" s="1530"/>
      <c r="BI220" s="1530"/>
      <c r="BJ220" s="1530"/>
      <c r="BK220" s="1530"/>
      <c r="BL220" s="1530"/>
      <c r="BM220" s="1530"/>
      <c r="BN220" s="1530"/>
      <c r="BO220" s="1530"/>
      <c r="BP220" s="1530"/>
      <c r="BQ220" s="1530"/>
      <c r="BR220" s="1530"/>
      <c r="BS220" s="1530"/>
      <c r="BT220" s="1530"/>
      <c r="BU220" s="1530"/>
      <c r="BV220" s="1530"/>
      <c r="BW220" s="1530"/>
      <c r="BX220" s="1530"/>
      <c r="BY220" s="1530"/>
      <c r="BZ220" s="1530"/>
      <c r="CA220" s="1530"/>
      <c r="CB220" s="1530"/>
      <c r="CC220" s="1530"/>
      <c r="CD220" s="1530"/>
      <c r="CE220" s="1530"/>
      <c r="CF220" s="1530"/>
      <c r="CG220" s="1530"/>
      <c r="CH220" s="1530"/>
      <c r="CI220" s="1530"/>
      <c r="CJ220" s="1530"/>
      <c r="CK220" s="1530"/>
      <c r="CL220" s="1530"/>
      <c r="CM220" s="1530"/>
      <c r="CN220" s="1530"/>
      <c r="CO220" s="1530"/>
      <c r="CP220" s="1530"/>
      <c r="CQ220" s="1530"/>
      <c r="CR220" s="1530"/>
      <c r="CS220" s="1530"/>
      <c r="CT220" s="1530"/>
      <c r="CU220" s="1530"/>
      <c r="CV220" s="1530"/>
      <c r="CW220" s="1530"/>
      <c r="CX220" s="1530"/>
      <c r="CY220" s="1530"/>
      <c r="CZ220" s="1530"/>
      <c r="DA220" s="1530"/>
      <c r="DB220" s="1530"/>
      <c r="DC220" s="1530"/>
      <c r="DD220" s="1530"/>
      <c r="DE220" s="1530"/>
      <c r="DF220" s="1530"/>
      <c r="DG220" s="1530"/>
      <c r="DH220" s="1530"/>
      <c r="DI220" s="1530"/>
      <c r="DJ220" s="1530"/>
      <c r="DK220" s="1530"/>
      <c r="DL220" s="1530"/>
      <c r="DM220" s="1530"/>
      <c r="DN220" s="1530"/>
      <c r="DO220" s="1530"/>
      <c r="DP220" s="1530"/>
      <c r="DQ220" s="1530"/>
      <c r="DR220" s="1530"/>
      <c r="DS220" s="1530"/>
      <c r="DT220" s="1530"/>
      <c r="DU220" s="1530"/>
      <c r="DV220" s="1530"/>
      <c r="DW220" s="1530"/>
      <c r="DX220" s="1530"/>
      <c r="DY220" s="1530"/>
      <c r="DZ220" s="1530"/>
      <c r="EA220" s="1530"/>
      <c r="EB220" s="1530"/>
      <c r="EC220" s="1530"/>
      <c r="ED220" s="1530"/>
      <c r="EE220" s="1530"/>
      <c r="EF220" s="1530"/>
      <c r="EG220" s="1530"/>
      <c r="EH220" s="1530"/>
      <c r="EI220" s="1530"/>
      <c r="EJ220" s="1530"/>
      <c r="EK220" s="1530"/>
      <c r="EL220" s="1530"/>
      <c r="EM220" s="1530"/>
      <c r="EN220" s="1530"/>
      <c r="EO220" s="1530"/>
      <c r="EP220" s="1530"/>
      <c r="EQ220" s="1530"/>
      <c r="ER220" s="1530"/>
      <c r="ES220" s="1530"/>
      <c r="ET220" s="1530"/>
      <c r="EU220" s="1530"/>
      <c r="EV220" s="1530"/>
      <c r="EW220" s="1530"/>
      <c r="EX220" s="1530"/>
      <c r="EY220" s="1530"/>
      <c r="EZ220" s="1530"/>
      <c r="FA220" s="1530"/>
      <c r="FB220" s="1530"/>
      <c r="FC220" s="1530"/>
      <c r="FD220" s="1530"/>
      <c r="FE220" s="1530"/>
      <c r="FF220" s="1530"/>
      <c r="FG220" s="1530"/>
      <c r="FH220" s="1530"/>
      <c r="FI220" s="1530"/>
      <c r="FJ220" s="1530"/>
      <c r="FK220" s="1530"/>
      <c r="FL220" s="1530"/>
      <c r="FM220" s="1530"/>
      <c r="FN220" s="1530"/>
      <c r="FO220" s="1530"/>
      <c r="FP220" s="1530"/>
      <c r="FQ220" s="1530"/>
      <c r="FR220" s="1530"/>
      <c r="FS220" s="1530"/>
      <c r="FT220" s="1530"/>
      <c r="FU220" s="1530"/>
      <c r="FV220" s="1530"/>
      <c r="FW220" s="1530"/>
      <c r="FX220" s="1530"/>
      <c r="FY220" s="1530"/>
      <c r="FZ220" s="1530"/>
      <c r="GA220" s="1530"/>
      <c r="GB220" s="1530"/>
      <c r="GC220" s="1530"/>
      <c r="GD220" s="1530"/>
      <c r="GE220" s="1530"/>
      <c r="GF220" s="1530"/>
      <c r="GG220" s="1530"/>
      <c r="GH220" s="1530"/>
      <c r="GI220" s="1530"/>
      <c r="GJ220" s="1530"/>
      <c r="GK220" s="1530"/>
      <c r="GL220" s="1530"/>
      <c r="GM220" s="1530"/>
      <c r="GN220" s="1530"/>
      <c r="GO220" s="1530"/>
      <c r="GP220" s="1530"/>
      <c r="GQ220" s="1530"/>
      <c r="GR220" s="1530"/>
      <c r="GS220" s="1530"/>
      <c r="GT220" s="1530"/>
      <c r="GU220" s="1530"/>
      <c r="GV220" s="1530"/>
      <c r="GW220" s="1530"/>
      <c r="GX220" s="1530"/>
      <c r="GY220" s="1530"/>
      <c r="GZ220" s="1530"/>
      <c r="HA220" s="1530"/>
      <c r="HB220" s="1530"/>
      <c r="HC220" s="1530"/>
      <c r="HD220" s="1530"/>
      <c r="HE220" s="1530"/>
      <c r="HF220" s="1530"/>
      <c r="HG220" s="1530"/>
      <c r="HH220" s="1530"/>
      <c r="HI220" s="1530"/>
      <c r="HJ220" s="1530"/>
      <c r="HK220" s="1530"/>
      <c r="HL220" s="1530"/>
      <c r="HM220" s="1530"/>
      <c r="HN220" s="1530"/>
      <c r="HO220" s="1530"/>
      <c r="HP220" s="1530"/>
      <c r="HQ220" s="1530"/>
      <c r="HR220" s="1530"/>
      <c r="HS220" s="1530"/>
    </row>
    <row r="221" spans="1:227" s="1646" customFormat="1" ht="61.75" x14ac:dyDescent="0.25">
      <c r="A221" s="1564" t="s">
        <v>698</v>
      </c>
      <c r="B221" s="1564" t="s">
        <v>699</v>
      </c>
      <c r="C221" s="2169" t="s">
        <v>718</v>
      </c>
      <c r="D221" s="1566" t="s">
        <v>722</v>
      </c>
      <c r="E221" s="2194" t="s">
        <v>1434</v>
      </c>
      <c r="F221" s="2288" t="s">
        <v>202</v>
      </c>
      <c r="G221" s="1876"/>
      <c r="H221" s="1876" t="s">
        <v>630</v>
      </c>
      <c r="I221" s="1876"/>
      <c r="J221" s="1876"/>
      <c r="K221" s="2198">
        <f t="shared" si="88"/>
        <v>0</v>
      </c>
      <c r="L221" s="2289" t="s">
        <v>1440</v>
      </c>
      <c r="M221" s="1610" t="s">
        <v>1435</v>
      </c>
      <c r="N221" s="1611">
        <f t="shared" si="75"/>
        <v>2</v>
      </c>
      <c r="O221" s="2199"/>
      <c r="P221" s="2200">
        <f t="shared" si="89"/>
        <v>0.41249956436059065</v>
      </c>
      <c r="Q221" s="2201" t="s">
        <v>42</v>
      </c>
      <c r="R221" s="2199"/>
      <c r="S221" s="2202"/>
      <c r="T221" s="2203"/>
      <c r="U221" s="2108"/>
      <c r="V221" s="2278"/>
      <c r="W221" s="2279"/>
      <c r="X221" s="2109"/>
      <c r="Y221" s="1615"/>
      <c r="Z221" s="1619">
        <v>8655</v>
      </c>
      <c r="AA221" s="1620">
        <f t="shared" si="90"/>
        <v>129.80053821245446</v>
      </c>
      <c r="AB221" s="1621"/>
      <c r="AC221" s="1622"/>
      <c r="AD221" s="1622"/>
      <c r="AE221" s="1622"/>
      <c r="AF221" s="1622"/>
      <c r="AG221" s="1622"/>
      <c r="AH221" s="2111"/>
      <c r="AI221" s="2112">
        <v>8269</v>
      </c>
      <c r="AJ221" s="2112">
        <v>8086</v>
      </c>
      <c r="AK221" s="2112">
        <v>7899</v>
      </c>
      <c r="AL221" s="2113"/>
      <c r="AM221" s="2114"/>
      <c r="AN221" s="2112"/>
      <c r="AO221" s="2115"/>
      <c r="AP221" s="2116"/>
      <c r="AQ221" s="2117">
        <v>0.41249956436059065</v>
      </c>
      <c r="AR221" s="2115">
        <v>0.41004963525350951</v>
      </c>
      <c r="AS221" s="2115">
        <v>0.41656890093621463</v>
      </c>
      <c r="AT221" s="2115">
        <v>0.42216854501242129</v>
      </c>
      <c r="AU221" s="2115"/>
      <c r="AV221" s="2116"/>
      <c r="AW221" s="2118">
        <f t="shared" si="87"/>
        <v>-0.42216854501242129</v>
      </c>
      <c r="AX221" s="2119"/>
      <c r="AY221" s="2120"/>
      <c r="BB221" s="1920"/>
      <c r="BC221" s="1602" t="s">
        <v>1432</v>
      </c>
      <c r="BD221" s="1530"/>
      <c r="BE221" s="1530"/>
      <c r="BF221" s="1530"/>
      <c r="BG221" s="1530"/>
      <c r="BH221" s="1530"/>
      <c r="BI221" s="1530"/>
      <c r="BJ221" s="1530"/>
      <c r="BK221" s="1530"/>
      <c r="BL221" s="1530"/>
      <c r="BM221" s="1530"/>
      <c r="BN221" s="1530"/>
      <c r="BO221" s="1530"/>
      <c r="BP221" s="1530"/>
      <c r="BQ221" s="1530"/>
      <c r="BR221" s="1530"/>
      <c r="BS221" s="1530"/>
      <c r="BT221" s="1530"/>
      <c r="BU221" s="1530"/>
      <c r="BV221" s="1530"/>
      <c r="BW221" s="1530"/>
      <c r="BX221" s="1530"/>
      <c r="BY221" s="1530"/>
      <c r="BZ221" s="1530"/>
      <c r="CA221" s="1530"/>
      <c r="CB221" s="1530"/>
      <c r="CC221" s="1530"/>
      <c r="CD221" s="1530"/>
      <c r="CE221" s="1530"/>
      <c r="CF221" s="1530"/>
      <c r="CG221" s="1530"/>
      <c r="CH221" s="1530"/>
      <c r="CI221" s="1530"/>
      <c r="CJ221" s="1530"/>
      <c r="CK221" s="1530"/>
      <c r="CL221" s="1530"/>
      <c r="CM221" s="1530"/>
      <c r="CN221" s="1530"/>
      <c r="CO221" s="1530"/>
      <c r="CP221" s="1530"/>
      <c r="CQ221" s="1530"/>
      <c r="CR221" s="1530"/>
      <c r="CS221" s="1530"/>
      <c r="CT221" s="1530"/>
      <c r="CU221" s="1530"/>
      <c r="CV221" s="1530"/>
      <c r="CW221" s="1530"/>
      <c r="CX221" s="1530"/>
      <c r="CY221" s="1530"/>
      <c r="CZ221" s="1530"/>
      <c r="DA221" s="1530"/>
      <c r="DB221" s="1530"/>
      <c r="DC221" s="1530"/>
      <c r="DD221" s="1530"/>
      <c r="DE221" s="1530"/>
      <c r="DF221" s="1530"/>
      <c r="DG221" s="1530"/>
      <c r="DH221" s="1530"/>
      <c r="DI221" s="1530"/>
      <c r="DJ221" s="1530"/>
      <c r="DK221" s="1530"/>
      <c r="DL221" s="1530"/>
      <c r="DM221" s="1530"/>
      <c r="DN221" s="1530"/>
      <c r="DO221" s="1530"/>
      <c r="DP221" s="1530"/>
      <c r="DQ221" s="1530"/>
      <c r="DR221" s="1530"/>
      <c r="DS221" s="1530"/>
      <c r="DT221" s="1530"/>
      <c r="DU221" s="1530"/>
      <c r="DV221" s="1530"/>
      <c r="DW221" s="1530"/>
      <c r="DX221" s="1530"/>
      <c r="DY221" s="1530"/>
      <c r="DZ221" s="1530"/>
      <c r="EA221" s="1530"/>
      <c r="EB221" s="1530"/>
      <c r="EC221" s="1530"/>
      <c r="ED221" s="1530"/>
      <c r="EE221" s="1530"/>
      <c r="EF221" s="1530"/>
      <c r="EG221" s="1530"/>
      <c r="EH221" s="1530"/>
      <c r="EI221" s="1530"/>
      <c r="EJ221" s="1530"/>
      <c r="EK221" s="1530"/>
      <c r="EL221" s="1530"/>
      <c r="EM221" s="1530"/>
      <c r="EN221" s="1530"/>
      <c r="EO221" s="1530"/>
      <c r="EP221" s="1530"/>
      <c r="EQ221" s="1530"/>
      <c r="ER221" s="1530"/>
      <c r="ES221" s="1530"/>
      <c r="ET221" s="1530"/>
      <c r="EU221" s="1530"/>
      <c r="EV221" s="1530"/>
      <c r="EW221" s="1530"/>
      <c r="EX221" s="1530"/>
      <c r="EY221" s="1530"/>
      <c r="EZ221" s="1530"/>
      <c r="FA221" s="1530"/>
      <c r="FB221" s="1530"/>
      <c r="FC221" s="1530"/>
      <c r="FD221" s="1530"/>
      <c r="FE221" s="1530"/>
      <c r="FF221" s="1530"/>
      <c r="FG221" s="1530"/>
      <c r="FH221" s="1530"/>
      <c r="FI221" s="1530"/>
      <c r="FJ221" s="1530"/>
      <c r="FK221" s="1530"/>
      <c r="FL221" s="1530"/>
      <c r="FM221" s="1530"/>
      <c r="FN221" s="1530"/>
      <c r="FO221" s="1530"/>
      <c r="FP221" s="1530"/>
      <c r="FQ221" s="1530"/>
      <c r="FR221" s="1530"/>
      <c r="FS221" s="1530"/>
      <c r="FT221" s="1530"/>
      <c r="FU221" s="1530"/>
      <c r="FV221" s="1530"/>
      <c r="FW221" s="1530"/>
      <c r="FX221" s="1530"/>
      <c r="FY221" s="1530"/>
      <c r="FZ221" s="1530"/>
      <c r="GA221" s="1530"/>
      <c r="GB221" s="1530"/>
      <c r="GC221" s="1530"/>
      <c r="GD221" s="1530"/>
      <c r="GE221" s="1530"/>
      <c r="GF221" s="1530"/>
      <c r="GG221" s="1530"/>
      <c r="GH221" s="1530"/>
      <c r="GI221" s="1530"/>
      <c r="GJ221" s="1530"/>
      <c r="GK221" s="1530"/>
      <c r="GL221" s="1530"/>
      <c r="GM221" s="1530"/>
      <c r="GN221" s="1530"/>
      <c r="GO221" s="1530"/>
      <c r="GP221" s="1530"/>
      <c r="GQ221" s="1530"/>
      <c r="GR221" s="1530"/>
      <c r="GS221" s="1530"/>
      <c r="GT221" s="1530"/>
      <c r="GU221" s="1530"/>
      <c r="GV221" s="1530"/>
      <c r="GW221" s="1530"/>
      <c r="GX221" s="1530"/>
      <c r="GY221" s="1530"/>
      <c r="GZ221" s="1530"/>
      <c r="HA221" s="1530"/>
      <c r="HB221" s="1530"/>
      <c r="HC221" s="1530"/>
      <c r="HD221" s="1530"/>
      <c r="HE221" s="1530"/>
      <c r="HF221" s="1530"/>
      <c r="HG221" s="1530"/>
      <c r="HH221" s="1530"/>
      <c r="HI221" s="1530"/>
      <c r="HJ221" s="1530"/>
      <c r="HK221" s="1530"/>
      <c r="HL221" s="1530"/>
      <c r="HM221" s="1530"/>
      <c r="HN221" s="1530"/>
      <c r="HO221" s="1530"/>
      <c r="HP221" s="1530"/>
      <c r="HQ221" s="1530"/>
      <c r="HR221" s="1530"/>
      <c r="HS221" s="1530"/>
    </row>
    <row r="222" spans="1:227" s="1646" customFormat="1" ht="61.75" x14ac:dyDescent="0.25">
      <c r="A222" s="1564" t="s">
        <v>698</v>
      </c>
      <c r="B222" s="1564" t="s">
        <v>699</v>
      </c>
      <c r="C222" s="2169" t="s">
        <v>718</v>
      </c>
      <c r="D222" s="1566" t="s">
        <v>720</v>
      </c>
      <c r="E222" s="2290"/>
      <c r="F222" s="2291">
        <v>3.5000000000000003E-2</v>
      </c>
      <c r="G222" s="1904"/>
      <c r="H222" s="1904" t="s">
        <v>202</v>
      </c>
      <c r="I222" s="1904"/>
      <c r="J222" s="1904"/>
      <c r="K222" s="2115">
        <f t="shared" si="88"/>
        <v>3.5000000000000003E-2</v>
      </c>
      <c r="L222" s="2292">
        <f>IF(IF(ISNUMBER(K222),K222,0)&gt;0,IF(ISNUMBER(F222),F222,0)/K222*100,"")</f>
        <v>100</v>
      </c>
      <c r="M222" s="2293">
        <f>IF(IF(ISNUMBER(K222),K222,0)&gt;0,(IF(ISNUMBER(G222),G222,0)+IF(ISNUMBER(H222),H222,0))/K222*100,"")</f>
        <v>0</v>
      </c>
      <c r="N222" s="1611">
        <f t="shared" si="75"/>
        <v>2</v>
      </c>
      <c r="O222" s="2294"/>
      <c r="P222" s="2295">
        <f t="shared" si="89"/>
        <v>0.40841198480114188</v>
      </c>
      <c r="Q222" s="2296" t="s">
        <v>42</v>
      </c>
      <c r="R222" s="2294"/>
      <c r="S222" s="2297"/>
      <c r="T222" s="2298"/>
      <c r="U222" s="2108"/>
      <c r="V222" s="2278"/>
      <c r="W222" s="2279"/>
      <c r="X222" s="2109"/>
      <c r="Y222" s="1615"/>
      <c r="Z222" s="1619">
        <v>8385</v>
      </c>
      <c r="AA222" s="1620">
        <f t="shared" si="90"/>
        <v>140.35008707806145</v>
      </c>
      <c r="AB222" s="1621"/>
      <c r="AC222" s="1622"/>
      <c r="AD222" s="1622"/>
      <c r="AE222" s="1622"/>
      <c r="AF222" s="1622"/>
      <c r="AG222" s="1622"/>
      <c r="AH222" s="2111"/>
      <c r="AI222" s="2112">
        <v>8483</v>
      </c>
      <c r="AJ222" s="2112">
        <v>8594</v>
      </c>
      <c r="AK222" s="2112">
        <v>8709</v>
      </c>
      <c r="AL222" s="2113"/>
      <c r="AM222" s="2114"/>
      <c r="AN222" s="2112"/>
      <c r="AO222" s="2115"/>
      <c r="AP222" s="2116"/>
      <c r="AQ222" s="2117">
        <v>0.40841198480114188</v>
      </c>
      <c r="AR222" s="2115">
        <v>0.42954495025458406</v>
      </c>
      <c r="AS222" s="2115">
        <v>0.45173924402368665</v>
      </c>
      <c r="AT222" s="2115">
        <v>0.47457964128068508</v>
      </c>
      <c r="AU222" s="2115"/>
      <c r="AV222" s="2116"/>
      <c r="AW222" s="2118">
        <f t="shared" si="87"/>
        <v>-0.43957964128068505</v>
      </c>
      <c r="AX222" s="2119"/>
      <c r="AY222" s="2120"/>
      <c r="BA222" s="2039"/>
      <c r="BB222" s="1920"/>
      <c r="BC222" s="1530" t="s">
        <v>1430</v>
      </c>
      <c r="BD222" s="1530"/>
      <c r="BE222" s="1530"/>
      <c r="BF222" s="1530"/>
      <c r="BG222" s="1530"/>
      <c r="BH222" s="1530"/>
      <c r="BI222" s="1530"/>
      <c r="BJ222" s="1530"/>
      <c r="BK222" s="1530"/>
      <c r="BL222" s="1530"/>
      <c r="BM222" s="1530"/>
      <c r="BN222" s="1530"/>
      <c r="BO222" s="1530"/>
      <c r="BP222" s="1530"/>
      <c r="BQ222" s="1530"/>
      <c r="BR222" s="1530"/>
      <c r="BS222" s="1530"/>
      <c r="BT222" s="1530"/>
      <c r="BU222" s="1530"/>
      <c r="BV222" s="1530"/>
      <c r="BW222" s="1530"/>
      <c r="BX222" s="1530"/>
      <c r="BY222" s="1530"/>
      <c r="BZ222" s="1530"/>
      <c r="CA222" s="1530"/>
      <c r="CB222" s="1530"/>
      <c r="CC222" s="1530"/>
      <c r="CD222" s="1530"/>
      <c r="CE222" s="1530"/>
      <c r="CF222" s="1530"/>
      <c r="CG222" s="1530"/>
      <c r="CH222" s="1530"/>
      <c r="CI222" s="1530"/>
      <c r="CJ222" s="1530"/>
      <c r="CK222" s="1530"/>
      <c r="CL222" s="1530"/>
      <c r="CM222" s="1530"/>
      <c r="CN222" s="1530"/>
      <c r="CO222" s="1530"/>
      <c r="CP222" s="1530"/>
      <c r="CQ222" s="1530"/>
      <c r="CR222" s="1530"/>
      <c r="CS222" s="1530"/>
      <c r="CT222" s="1530"/>
      <c r="CU222" s="1530"/>
      <c r="CV222" s="1530"/>
      <c r="CW222" s="1530"/>
      <c r="CX222" s="1530"/>
      <c r="CY222" s="1530"/>
      <c r="CZ222" s="1530"/>
      <c r="DA222" s="1530"/>
      <c r="DB222" s="1530"/>
      <c r="DC222" s="1530"/>
      <c r="DD222" s="1530"/>
      <c r="DE222" s="1530"/>
      <c r="DF222" s="1530"/>
      <c r="DG222" s="1530"/>
      <c r="DH222" s="1530"/>
      <c r="DI222" s="1530"/>
      <c r="DJ222" s="1530"/>
      <c r="DK222" s="1530"/>
      <c r="DL222" s="1530"/>
      <c r="DM222" s="1530"/>
      <c r="DN222" s="1530"/>
      <c r="DO222" s="1530"/>
      <c r="DP222" s="1530"/>
      <c r="DQ222" s="1530"/>
      <c r="DR222" s="1530"/>
      <c r="DS222" s="1530"/>
      <c r="DT222" s="1530"/>
      <c r="DU222" s="1530"/>
      <c r="DV222" s="1530"/>
      <c r="DW222" s="1530"/>
      <c r="DX222" s="1530"/>
      <c r="DY222" s="1530"/>
      <c r="DZ222" s="1530"/>
      <c r="EA222" s="1530"/>
      <c r="EB222" s="1530"/>
      <c r="EC222" s="1530"/>
      <c r="ED222" s="1530"/>
      <c r="EE222" s="1530"/>
      <c r="EF222" s="1530"/>
      <c r="EG222" s="1530"/>
      <c r="EH222" s="1530"/>
      <c r="EI222" s="1530"/>
      <c r="EJ222" s="1530"/>
      <c r="EK222" s="1530"/>
      <c r="EL222" s="1530"/>
      <c r="EM222" s="1530"/>
      <c r="EN222" s="1530"/>
      <c r="EO222" s="1530"/>
      <c r="EP222" s="1530"/>
      <c r="EQ222" s="1530"/>
      <c r="ER222" s="1530"/>
      <c r="ES222" s="1530"/>
      <c r="ET222" s="1530"/>
      <c r="EU222" s="1530"/>
      <c r="EV222" s="1530"/>
      <c r="EW222" s="1530"/>
      <c r="EX222" s="1530"/>
      <c r="EY222" s="1530"/>
      <c r="EZ222" s="1530"/>
      <c r="FA222" s="1530"/>
      <c r="FB222" s="1530"/>
      <c r="FC222" s="1530"/>
      <c r="FD222" s="1530"/>
      <c r="FE222" s="1530"/>
      <c r="FF222" s="1530"/>
      <c r="FG222" s="1530"/>
      <c r="FH222" s="1530"/>
      <c r="FI222" s="1530"/>
      <c r="FJ222" s="1530"/>
      <c r="FK222" s="1530"/>
      <c r="FL222" s="1530"/>
      <c r="FM222" s="1530"/>
      <c r="FN222" s="1530"/>
      <c r="FO222" s="1530"/>
      <c r="FP222" s="1530"/>
      <c r="FQ222" s="1530"/>
      <c r="FR222" s="1530"/>
      <c r="FS222" s="1530"/>
      <c r="FT222" s="1530"/>
      <c r="FU222" s="1530"/>
      <c r="FV222" s="1530"/>
      <c r="FW222" s="1530"/>
      <c r="FX222" s="1530"/>
      <c r="FY222" s="1530"/>
      <c r="FZ222" s="1530"/>
      <c r="GA222" s="1530"/>
      <c r="GB222" s="1530"/>
      <c r="GC222" s="1530"/>
      <c r="GD222" s="1530"/>
      <c r="GE222" s="1530"/>
      <c r="GF222" s="1530"/>
      <c r="GG222" s="1530"/>
      <c r="GH222" s="1530"/>
      <c r="GI222" s="1530"/>
      <c r="GJ222" s="1530"/>
      <c r="GK222" s="1530"/>
      <c r="GL222" s="1530"/>
      <c r="GM222" s="1530"/>
      <c r="GN222" s="1530"/>
      <c r="GO222" s="1530"/>
      <c r="GP222" s="1530"/>
      <c r="GQ222" s="1530"/>
      <c r="GR222" s="1530"/>
      <c r="GS222" s="1530"/>
      <c r="GT222" s="1530"/>
      <c r="GU222" s="1530"/>
      <c r="GV222" s="1530"/>
      <c r="GW222" s="1530"/>
      <c r="GX222" s="1530"/>
      <c r="GY222" s="1530"/>
      <c r="GZ222" s="1530"/>
      <c r="HA222" s="1530"/>
      <c r="HB222" s="1530"/>
      <c r="HC222" s="1530"/>
      <c r="HD222" s="1530"/>
      <c r="HE222" s="1530"/>
      <c r="HF222" s="1530"/>
      <c r="HG222" s="1530"/>
      <c r="HH222" s="1530"/>
      <c r="HI222" s="1530"/>
      <c r="HJ222" s="1530"/>
      <c r="HK222" s="1530"/>
      <c r="HL222" s="1530"/>
      <c r="HM222" s="1530"/>
      <c r="HN222" s="1530"/>
      <c r="HO222" s="1530"/>
      <c r="HP222" s="1530"/>
      <c r="HQ222" s="1530"/>
      <c r="HR222" s="1530"/>
      <c r="HS222" s="1530"/>
    </row>
    <row r="223" spans="1:227" s="1646" customFormat="1" ht="61.75" x14ac:dyDescent="0.25">
      <c r="A223" s="1564" t="s">
        <v>698</v>
      </c>
      <c r="B223" s="1564" t="s">
        <v>699</v>
      </c>
      <c r="C223" s="2213" t="s">
        <v>718</v>
      </c>
      <c r="D223" s="1566" t="s">
        <v>726</v>
      </c>
      <c r="E223" s="2299"/>
      <c r="F223" s="1732">
        <v>1.6E-2</v>
      </c>
      <c r="G223" s="1698"/>
      <c r="H223" s="1698" t="s">
        <v>202</v>
      </c>
      <c r="I223" s="1698"/>
      <c r="J223" s="1698"/>
      <c r="K223" s="1733">
        <f t="shared" si="88"/>
        <v>1.6E-2</v>
      </c>
      <c r="L223" s="1734">
        <f>IF(IF(ISNUMBER(K223),K223,0)&gt;0,IF(ISNUMBER(F223),F223,0)/K223*100,"")</f>
        <v>100</v>
      </c>
      <c r="M223" s="1610">
        <f>IF(IF(ISNUMBER(K223),K223,0)&gt;0,(IF(ISNUMBER(G223),G223,0)+IF(ISNUMBER(H223),H223,0))/K223*100,"")</f>
        <v>0</v>
      </c>
      <c r="N223" s="1611">
        <f t="shared" si="75"/>
        <v>2</v>
      </c>
      <c r="O223" s="1739"/>
      <c r="P223" s="1939">
        <f t="shared" si="89"/>
        <v>1.7785775699999999E-2</v>
      </c>
      <c r="Q223" s="1738" t="s">
        <v>42</v>
      </c>
      <c r="R223" s="1739"/>
      <c r="S223" s="1740"/>
      <c r="T223" s="1741"/>
      <c r="U223" s="2219"/>
      <c r="V223" s="2109"/>
      <c r="W223" s="2153"/>
      <c r="X223" s="2109"/>
      <c r="Y223" s="1615"/>
      <c r="Z223" s="1619">
        <v>420</v>
      </c>
      <c r="AA223" s="1620">
        <f t="shared" si="90"/>
        <v>123.4526415851272</v>
      </c>
      <c r="AB223" s="1621"/>
      <c r="AC223" s="1622"/>
      <c r="AD223" s="1622"/>
      <c r="AE223" s="1622"/>
      <c r="AF223" s="1622"/>
      <c r="AG223" s="1622"/>
      <c r="AH223" s="2111"/>
      <c r="AI223" s="2124">
        <v>429</v>
      </c>
      <c r="AJ223" s="2124">
        <v>439</v>
      </c>
      <c r="AK223" s="2124">
        <v>448</v>
      </c>
      <c r="AL223" s="2113"/>
      <c r="AM223" s="2114"/>
      <c r="AN223" s="2124"/>
      <c r="AO223" s="2125"/>
      <c r="AP223" s="2126"/>
      <c r="AQ223" s="2117">
        <v>1.7785775699999999E-2</v>
      </c>
      <c r="AR223" s="2125">
        <v>1.8925289955000001E-2</v>
      </c>
      <c r="AS223" s="2125">
        <v>2.0142507494999996E-2</v>
      </c>
      <c r="AT223" s="2125">
        <v>2.1347430720000001E-2</v>
      </c>
      <c r="AU223" s="2125"/>
      <c r="AV223" s="2126"/>
      <c r="AW223" s="2127">
        <f t="shared" si="87"/>
        <v>-5.3474307200000008E-3</v>
      </c>
      <c r="AX223" s="2119"/>
      <c r="AY223" s="2120"/>
      <c r="BA223" s="2039"/>
      <c r="BB223" s="1920"/>
      <c r="BC223" s="1530" t="s">
        <v>1430</v>
      </c>
      <c r="BD223" s="1530"/>
      <c r="BE223" s="1530"/>
      <c r="BF223" s="1530"/>
      <c r="BG223" s="1530"/>
      <c r="BH223" s="1530"/>
      <c r="BI223" s="1530"/>
      <c r="BJ223" s="1530"/>
      <c r="BK223" s="1530"/>
      <c r="BL223" s="1530"/>
      <c r="BM223" s="1530"/>
      <c r="BN223" s="1530"/>
      <c r="BO223" s="1530"/>
      <c r="BP223" s="1530"/>
      <c r="BQ223" s="1530"/>
      <c r="BR223" s="1530"/>
      <c r="BS223" s="1530"/>
      <c r="BT223" s="1530"/>
      <c r="BU223" s="1530"/>
      <c r="BV223" s="1530"/>
      <c r="BW223" s="1530"/>
      <c r="BX223" s="1530"/>
      <c r="BY223" s="1530"/>
      <c r="BZ223" s="1530"/>
      <c r="CA223" s="1530"/>
      <c r="CB223" s="1530"/>
      <c r="CC223" s="1530"/>
      <c r="CD223" s="1530"/>
      <c r="CE223" s="1530"/>
      <c r="CF223" s="1530"/>
      <c r="CG223" s="1530"/>
      <c r="CH223" s="1530"/>
      <c r="CI223" s="1530"/>
      <c r="CJ223" s="1530"/>
      <c r="CK223" s="1530"/>
      <c r="CL223" s="1530"/>
      <c r="CM223" s="1530"/>
      <c r="CN223" s="1530"/>
      <c r="CO223" s="1530"/>
      <c r="CP223" s="1530"/>
      <c r="CQ223" s="1530"/>
      <c r="CR223" s="1530"/>
      <c r="CS223" s="1530"/>
      <c r="CT223" s="1530"/>
      <c r="CU223" s="1530"/>
      <c r="CV223" s="1530"/>
      <c r="CW223" s="1530"/>
      <c r="CX223" s="1530"/>
      <c r="CY223" s="1530"/>
      <c r="CZ223" s="1530"/>
      <c r="DA223" s="1530"/>
      <c r="DB223" s="1530"/>
      <c r="DC223" s="1530"/>
      <c r="DD223" s="1530"/>
      <c r="DE223" s="1530"/>
      <c r="DF223" s="1530"/>
      <c r="DG223" s="1530"/>
      <c r="DH223" s="1530"/>
      <c r="DI223" s="1530"/>
      <c r="DJ223" s="1530"/>
      <c r="DK223" s="1530"/>
      <c r="DL223" s="1530"/>
      <c r="DM223" s="1530"/>
      <c r="DN223" s="1530"/>
      <c r="DO223" s="1530"/>
      <c r="DP223" s="1530"/>
      <c r="DQ223" s="1530"/>
      <c r="DR223" s="1530"/>
      <c r="DS223" s="1530"/>
      <c r="DT223" s="1530"/>
      <c r="DU223" s="1530"/>
      <c r="DV223" s="1530"/>
      <c r="DW223" s="1530"/>
      <c r="DX223" s="1530"/>
      <c r="DY223" s="1530"/>
      <c r="DZ223" s="1530"/>
      <c r="EA223" s="1530"/>
      <c r="EB223" s="1530"/>
      <c r="EC223" s="1530"/>
      <c r="ED223" s="1530"/>
      <c r="EE223" s="1530"/>
      <c r="EF223" s="1530"/>
      <c r="EG223" s="1530"/>
      <c r="EH223" s="1530"/>
      <c r="EI223" s="1530"/>
      <c r="EJ223" s="1530"/>
      <c r="EK223" s="1530"/>
      <c r="EL223" s="1530"/>
      <c r="EM223" s="1530"/>
      <c r="EN223" s="1530"/>
      <c r="EO223" s="1530"/>
      <c r="EP223" s="1530"/>
      <c r="EQ223" s="1530"/>
      <c r="ER223" s="1530"/>
      <c r="ES223" s="1530"/>
      <c r="ET223" s="1530"/>
      <c r="EU223" s="1530"/>
      <c r="EV223" s="1530"/>
      <c r="EW223" s="1530"/>
      <c r="EX223" s="1530"/>
      <c r="EY223" s="1530"/>
      <c r="EZ223" s="1530"/>
      <c r="FA223" s="1530"/>
      <c r="FB223" s="1530"/>
      <c r="FC223" s="1530"/>
      <c r="FD223" s="1530"/>
      <c r="FE223" s="1530"/>
      <c r="FF223" s="1530"/>
      <c r="FG223" s="1530"/>
      <c r="FH223" s="1530"/>
      <c r="FI223" s="1530"/>
      <c r="FJ223" s="1530"/>
      <c r="FK223" s="1530"/>
      <c r="FL223" s="1530"/>
      <c r="FM223" s="1530"/>
      <c r="FN223" s="1530"/>
      <c r="FO223" s="1530"/>
      <c r="FP223" s="1530"/>
      <c r="FQ223" s="1530"/>
      <c r="FR223" s="1530"/>
      <c r="FS223" s="1530"/>
      <c r="FT223" s="1530"/>
      <c r="FU223" s="1530"/>
      <c r="FV223" s="1530"/>
      <c r="FW223" s="1530"/>
      <c r="FX223" s="1530"/>
      <c r="FY223" s="1530"/>
      <c r="FZ223" s="1530"/>
      <c r="GA223" s="1530"/>
      <c r="GB223" s="1530"/>
      <c r="GC223" s="1530"/>
      <c r="GD223" s="1530"/>
      <c r="GE223" s="1530"/>
      <c r="GF223" s="1530"/>
      <c r="GG223" s="1530"/>
      <c r="GH223" s="1530"/>
      <c r="GI223" s="1530"/>
      <c r="GJ223" s="1530"/>
      <c r="GK223" s="1530"/>
      <c r="GL223" s="1530"/>
      <c r="GM223" s="1530"/>
      <c r="GN223" s="1530"/>
      <c r="GO223" s="1530"/>
      <c r="GP223" s="1530"/>
      <c r="GQ223" s="1530"/>
      <c r="GR223" s="1530"/>
      <c r="GS223" s="1530"/>
      <c r="GT223" s="1530"/>
      <c r="GU223" s="1530"/>
      <c r="GV223" s="1530"/>
      <c r="GW223" s="1530"/>
      <c r="GX223" s="1530"/>
      <c r="GY223" s="1530"/>
      <c r="GZ223" s="1530"/>
      <c r="HA223" s="1530"/>
      <c r="HB223" s="1530"/>
      <c r="HC223" s="1530"/>
      <c r="HD223" s="1530"/>
      <c r="HE223" s="1530"/>
      <c r="HF223" s="1530"/>
      <c r="HG223" s="1530"/>
      <c r="HH223" s="1530"/>
      <c r="HI223" s="1530"/>
      <c r="HJ223" s="1530"/>
      <c r="HK223" s="1530"/>
      <c r="HL223" s="1530"/>
      <c r="HM223" s="1530"/>
      <c r="HN223" s="1530"/>
      <c r="HO223" s="1530"/>
      <c r="HP223" s="1530"/>
      <c r="HQ223" s="1530"/>
      <c r="HR223" s="1530"/>
      <c r="HS223" s="1530"/>
    </row>
    <row r="224" spans="1:227" s="1646" customFormat="1" ht="61.75" x14ac:dyDescent="0.25">
      <c r="A224" s="1564" t="s">
        <v>698</v>
      </c>
      <c r="B224" s="1564" t="s">
        <v>699</v>
      </c>
      <c r="C224" s="2213" t="s">
        <v>718</v>
      </c>
      <c r="D224" s="1566" t="s">
        <v>725</v>
      </c>
      <c r="E224" s="2300"/>
      <c r="F224" s="1638">
        <v>0.22</v>
      </c>
      <c r="G224" s="1607"/>
      <c r="H224" s="1607" t="s">
        <v>202</v>
      </c>
      <c r="I224" s="1607"/>
      <c r="J224" s="1607"/>
      <c r="K224" s="1608">
        <f t="shared" si="88"/>
        <v>0.22</v>
      </c>
      <c r="L224" s="1609">
        <f>IF(IF(ISNUMBER(K224),K224,0)&gt;0,IF(ISNUMBER(F224),F224,0)/K224*100,"")</f>
        <v>100</v>
      </c>
      <c r="M224" s="1610">
        <f>IF(IF(ISNUMBER(K224),K224,0)&gt;0,(IF(ISNUMBER(G224),G224,0)+IF(ISNUMBER(H224),H224,0))/K224*100,"")</f>
        <v>0</v>
      </c>
      <c r="N224" s="1611">
        <f t="shared" si="75"/>
        <v>2</v>
      </c>
      <c r="O224" s="1615"/>
      <c r="P224" s="1613">
        <f t="shared" si="89"/>
        <v>0.22192461723155493</v>
      </c>
      <c r="Q224" s="1652" t="s">
        <v>42</v>
      </c>
      <c r="R224" s="1615"/>
      <c r="S224" s="1616"/>
      <c r="T224" s="1617"/>
      <c r="U224" s="2219"/>
      <c r="V224" s="2109"/>
      <c r="W224" s="2153"/>
      <c r="X224" s="2109"/>
      <c r="Y224" s="1615"/>
      <c r="Z224" s="1619">
        <v>5114</v>
      </c>
      <c r="AA224" s="1620">
        <f t="shared" si="90"/>
        <v>126.29982109716381</v>
      </c>
      <c r="AB224" s="1621"/>
      <c r="AC224" s="1622"/>
      <c r="AD224" s="1622"/>
      <c r="AE224" s="1622"/>
      <c r="AF224" s="1622"/>
      <c r="AG224" s="1622"/>
      <c r="AH224" s="2111"/>
      <c r="AI224" s="2112">
        <v>5220</v>
      </c>
      <c r="AJ224" s="2112">
        <v>5290</v>
      </c>
      <c r="AK224" s="2112">
        <v>5365</v>
      </c>
      <c r="AL224" s="2113"/>
      <c r="AM224" s="2114"/>
      <c r="AN224" s="2112"/>
      <c r="AO224" s="2115"/>
      <c r="AP224" s="2116"/>
      <c r="AQ224" s="2117">
        <v>0.22192461723155493</v>
      </c>
      <c r="AR224" s="2115">
        <v>0.23575250905817696</v>
      </c>
      <c r="AS224" s="2115">
        <v>0.24826565607198392</v>
      </c>
      <c r="AT224" s="2115">
        <v>0.26126979116534854</v>
      </c>
      <c r="AU224" s="2115"/>
      <c r="AV224" s="2116"/>
      <c r="AW224" s="2118">
        <f t="shared" si="87"/>
        <v>-4.1269791165348541E-2</v>
      </c>
      <c r="AX224" s="2119"/>
      <c r="AY224" s="2120"/>
      <c r="BA224" s="2039"/>
      <c r="BB224" s="1920"/>
      <c r="BC224" s="1530" t="s">
        <v>1430</v>
      </c>
      <c r="BD224" s="1530"/>
      <c r="BE224" s="1530"/>
      <c r="BF224" s="1530"/>
      <c r="BG224" s="1530"/>
      <c r="BH224" s="1530"/>
      <c r="BI224" s="1530"/>
      <c r="BJ224" s="1530"/>
      <c r="BK224" s="1530"/>
      <c r="BL224" s="1530"/>
      <c r="BM224" s="1530"/>
      <c r="BN224" s="1530"/>
      <c r="BO224" s="1530"/>
      <c r="BP224" s="1530"/>
      <c r="BQ224" s="1530"/>
      <c r="BR224" s="1530"/>
      <c r="BS224" s="1530"/>
      <c r="BT224" s="1530"/>
      <c r="BU224" s="1530"/>
      <c r="BV224" s="1530"/>
      <c r="BW224" s="1530"/>
      <c r="BX224" s="1530"/>
      <c r="BY224" s="1530"/>
      <c r="BZ224" s="1530"/>
      <c r="CA224" s="1530"/>
      <c r="CB224" s="1530"/>
      <c r="CC224" s="1530"/>
      <c r="CD224" s="1530"/>
      <c r="CE224" s="1530"/>
      <c r="CF224" s="1530"/>
      <c r="CG224" s="1530"/>
      <c r="CH224" s="1530"/>
      <c r="CI224" s="1530"/>
      <c r="CJ224" s="1530"/>
      <c r="CK224" s="1530"/>
      <c r="CL224" s="1530"/>
      <c r="CM224" s="1530"/>
      <c r="CN224" s="1530"/>
      <c r="CO224" s="1530"/>
      <c r="CP224" s="1530"/>
      <c r="CQ224" s="1530"/>
      <c r="CR224" s="1530"/>
      <c r="CS224" s="1530"/>
      <c r="CT224" s="1530"/>
      <c r="CU224" s="1530"/>
      <c r="CV224" s="1530"/>
      <c r="CW224" s="1530"/>
      <c r="CX224" s="1530"/>
      <c r="CY224" s="1530"/>
      <c r="CZ224" s="1530"/>
      <c r="DA224" s="1530"/>
      <c r="DB224" s="1530"/>
      <c r="DC224" s="1530"/>
      <c r="DD224" s="1530"/>
      <c r="DE224" s="1530"/>
      <c r="DF224" s="1530"/>
      <c r="DG224" s="1530"/>
      <c r="DH224" s="1530"/>
      <c r="DI224" s="1530"/>
      <c r="DJ224" s="1530"/>
      <c r="DK224" s="1530"/>
      <c r="DL224" s="1530"/>
      <c r="DM224" s="1530"/>
      <c r="DN224" s="1530"/>
      <c r="DO224" s="1530"/>
      <c r="DP224" s="1530"/>
      <c r="DQ224" s="1530"/>
      <c r="DR224" s="1530"/>
      <c r="DS224" s="1530"/>
      <c r="DT224" s="1530"/>
      <c r="DU224" s="1530"/>
      <c r="DV224" s="1530"/>
      <c r="DW224" s="1530"/>
      <c r="DX224" s="1530"/>
      <c r="DY224" s="1530"/>
      <c r="DZ224" s="1530"/>
      <c r="EA224" s="1530"/>
      <c r="EB224" s="1530"/>
      <c r="EC224" s="1530"/>
      <c r="ED224" s="1530"/>
      <c r="EE224" s="1530"/>
      <c r="EF224" s="1530"/>
      <c r="EG224" s="1530"/>
      <c r="EH224" s="1530"/>
      <c r="EI224" s="1530"/>
      <c r="EJ224" s="1530"/>
      <c r="EK224" s="1530"/>
      <c r="EL224" s="1530"/>
      <c r="EM224" s="1530"/>
      <c r="EN224" s="1530"/>
      <c r="EO224" s="1530"/>
      <c r="EP224" s="1530"/>
      <c r="EQ224" s="1530"/>
      <c r="ER224" s="1530"/>
      <c r="ES224" s="1530"/>
      <c r="ET224" s="1530"/>
      <c r="EU224" s="1530"/>
      <c r="EV224" s="1530"/>
      <c r="EW224" s="1530"/>
      <c r="EX224" s="1530"/>
      <c r="EY224" s="1530"/>
      <c r="EZ224" s="1530"/>
      <c r="FA224" s="1530"/>
      <c r="FB224" s="1530"/>
      <c r="FC224" s="1530"/>
      <c r="FD224" s="1530"/>
      <c r="FE224" s="1530"/>
      <c r="FF224" s="1530"/>
      <c r="FG224" s="1530"/>
      <c r="FH224" s="1530"/>
      <c r="FI224" s="1530"/>
      <c r="FJ224" s="1530"/>
      <c r="FK224" s="1530"/>
      <c r="FL224" s="1530"/>
      <c r="FM224" s="1530"/>
      <c r="FN224" s="1530"/>
      <c r="FO224" s="1530"/>
      <c r="FP224" s="1530"/>
      <c r="FQ224" s="1530"/>
      <c r="FR224" s="1530"/>
      <c r="FS224" s="1530"/>
      <c r="FT224" s="1530"/>
      <c r="FU224" s="1530"/>
      <c r="FV224" s="1530"/>
      <c r="FW224" s="1530"/>
      <c r="FX224" s="1530"/>
      <c r="FY224" s="1530"/>
      <c r="FZ224" s="1530"/>
      <c r="GA224" s="1530"/>
      <c r="GB224" s="1530"/>
      <c r="GC224" s="1530"/>
      <c r="GD224" s="1530"/>
      <c r="GE224" s="1530"/>
      <c r="GF224" s="1530"/>
      <c r="GG224" s="1530"/>
      <c r="GH224" s="1530"/>
      <c r="GI224" s="1530"/>
      <c r="GJ224" s="1530"/>
      <c r="GK224" s="1530"/>
      <c r="GL224" s="1530"/>
      <c r="GM224" s="1530"/>
      <c r="GN224" s="1530"/>
      <c r="GO224" s="1530"/>
      <c r="GP224" s="1530"/>
      <c r="GQ224" s="1530"/>
      <c r="GR224" s="1530"/>
      <c r="GS224" s="1530"/>
      <c r="GT224" s="1530"/>
      <c r="GU224" s="1530"/>
      <c r="GV224" s="1530"/>
      <c r="GW224" s="1530"/>
      <c r="GX224" s="1530"/>
      <c r="GY224" s="1530"/>
      <c r="GZ224" s="1530"/>
      <c r="HA224" s="1530"/>
      <c r="HB224" s="1530"/>
      <c r="HC224" s="1530"/>
      <c r="HD224" s="1530"/>
      <c r="HE224" s="1530"/>
      <c r="HF224" s="1530"/>
      <c r="HG224" s="1530"/>
      <c r="HH224" s="1530"/>
      <c r="HI224" s="1530"/>
      <c r="HJ224" s="1530"/>
      <c r="HK224" s="1530"/>
      <c r="HL224" s="1530"/>
      <c r="HM224" s="1530"/>
      <c r="HN224" s="1530"/>
      <c r="HO224" s="1530"/>
      <c r="HP224" s="1530"/>
      <c r="HQ224" s="1530"/>
      <c r="HR224" s="1530"/>
      <c r="HS224" s="1530"/>
    </row>
    <row r="225" spans="1:227" s="1646" customFormat="1" ht="61.75" x14ac:dyDescent="0.25">
      <c r="A225" s="1564" t="s">
        <v>698</v>
      </c>
      <c r="B225" s="1564" t="s">
        <v>699</v>
      </c>
      <c r="C225" s="2213" t="s">
        <v>718</v>
      </c>
      <c r="D225" s="1566" t="s">
        <v>727</v>
      </c>
      <c r="E225" s="2300"/>
      <c r="F225" s="1638">
        <v>0.11</v>
      </c>
      <c r="G225" s="1607"/>
      <c r="H225" s="1607" t="s">
        <v>202</v>
      </c>
      <c r="I225" s="1607"/>
      <c r="J225" s="1607"/>
      <c r="K225" s="1608">
        <f t="shared" si="88"/>
        <v>0.11</v>
      </c>
      <c r="L225" s="1609">
        <f>IF(IF(ISNUMBER(K225),K225,0)&gt;0,IF(ISNUMBER(F225),F225,0)/K225*100,"")</f>
        <v>100</v>
      </c>
      <c r="M225" s="1610">
        <f>IF(IF(ISNUMBER(K225),K225,0)&gt;0,(IF(ISNUMBER(G225),G225,0)+IF(ISNUMBER(H225),H225,0))/K225*100,"")</f>
        <v>0</v>
      </c>
      <c r="N225" s="1611">
        <f t="shared" si="75"/>
        <v>2</v>
      </c>
      <c r="O225" s="1615"/>
      <c r="P225" s="1613">
        <f t="shared" si="89"/>
        <v>0.3884661113345701</v>
      </c>
      <c r="Q225" s="1652" t="s">
        <v>42</v>
      </c>
      <c r="R225" s="1615"/>
      <c r="S225" s="1616"/>
      <c r="T225" s="1617"/>
      <c r="U225" s="2219"/>
      <c r="V225" s="2109"/>
      <c r="W225" s="2153"/>
      <c r="X225" s="2109"/>
      <c r="Y225" s="1615"/>
      <c r="Z225" s="1619">
        <v>8966</v>
      </c>
      <c r="AA225" s="1620">
        <f t="shared" si="90"/>
        <v>118.04828420445243</v>
      </c>
      <c r="AB225" s="1621"/>
      <c r="AC225" s="1622"/>
      <c r="AD225" s="1622"/>
      <c r="AE225" s="1622"/>
      <c r="AF225" s="1622"/>
      <c r="AG225" s="1622"/>
      <c r="AH225" s="2111"/>
      <c r="AI225" s="2112">
        <v>8567</v>
      </c>
      <c r="AJ225" s="2112">
        <v>8378</v>
      </c>
      <c r="AK225" s="2112">
        <v>8183</v>
      </c>
      <c r="AL225" s="2113"/>
      <c r="AM225" s="2114"/>
      <c r="AN225" s="2112"/>
      <c r="AO225" s="2115"/>
      <c r="AP225" s="2116"/>
      <c r="AQ225" s="2117">
        <v>0.3884661113345701</v>
      </c>
      <c r="AR225" s="2115">
        <v>0.38632363440464895</v>
      </c>
      <c r="AS225" s="2115">
        <v>0.39261150697889691</v>
      </c>
      <c r="AT225" s="2115">
        <v>0.39793936731645418</v>
      </c>
      <c r="AU225" s="2115"/>
      <c r="AV225" s="2116"/>
      <c r="AW225" s="2118">
        <f t="shared" si="87"/>
        <v>-0.2879393673164542</v>
      </c>
      <c r="AX225" s="2119"/>
      <c r="AY225" s="2120"/>
      <c r="BA225" s="2039"/>
      <c r="BB225" s="1920"/>
      <c r="BC225" s="1530" t="s">
        <v>1430</v>
      </c>
      <c r="BD225" s="1530"/>
      <c r="BE225" s="1530"/>
      <c r="BF225" s="1530"/>
      <c r="BG225" s="1530"/>
      <c r="BH225" s="1530"/>
      <c r="BI225" s="1530"/>
      <c r="BJ225" s="1530"/>
      <c r="BK225" s="1530"/>
      <c r="BL225" s="1530"/>
      <c r="BM225" s="1530"/>
      <c r="BN225" s="1530"/>
      <c r="BO225" s="1530"/>
      <c r="BP225" s="1530"/>
      <c r="BQ225" s="1530"/>
      <c r="BR225" s="1530"/>
      <c r="BS225" s="1530"/>
      <c r="BT225" s="1530"/>
      <c r="BU225" s="1530"/>
      <c r="BV225" s="1530"/>
      <c r="BW225" s="1530"/>
      <c r="BX225" s="1530"/>
      <c r="BY225" s="1530"/>
      <c r="BZ225" s="1530"/>
      <c r="CA225" s="1530"/>
      <c r="CB225" s="1530"/>
      <c r="CC225" s="1530"/>
      <c r="CD225" s="1530"/>
      <c r="CE225" s="1530"/>
      <c r="CF225" s="1530"/>
      <c r="CG225" s="1530"/>
      <c r="CH225" s="1530"/>
      <c r="CI225" s="1530"/>
      <c r="CJ225" s="1530"/>
      <c r="CK225" s="1530"/>
      <c r="CL225" s="1530"/>
      <c r="CM225" s="1530"/>
      <c r="CN225" s="1530"/>
      <c r="CO225" s="1530"/>
      <c r="CP225" s="1530"/>
      <c r="CQ225" s="1530"/>
      <c r="CR225" s="1530"/>
      <c r="CS225" s="1530"/>
      <c r="CT225" s="1530"/>
      <c r="CU225" s="1530"/>
      <c r="CV225" s="1530"/>
      <c r="CW225" s="1530"/>
      <c r="CX225" s="1530"/>
      <c r="CY225" s="1530"/>
      <c r="CZ225" s="1530"/>
      <c r="DA225" s="1530"/>
      <c r="DB225" s="1530"/>
      <c r="DC225" s="1530"/>
      <c r="DD225" s="1530"/>
      <c r="DE225" s="1530"/>
      <c r="DF225" s="1530"/>
      <c r="DG225" s="1530"/>
      <c r="DH225" s="1530"/>
      <c r="DI225" s="1530"/>
      <c r="DJ225" s="1530"/>
      <c r="DK225" s="1530"/>
      <c r="DL225" s="1530"/>
      <c r="DM225" s="1530"/>
      <c r="DN225" s="1530"/>
      <c r="DO225" s="1530"/>
      <c r="DP225" s="1530"/>
      <c r="DQ225" s="1530"/>
      <c r="DR225" s="1530"/>
      <c r="DS225" s="1530"/>
      <c r="DT225" s="1530"/>
      <c r="DU225" s="1530"/>
      <c r="DV225" s="1530"/>
      <c r="DW225" s="1530"/>
      <c r="DX225" s="1530"/>
      <c r="DY225" s="1530"/>
      <c r="DZ225" s="1530"/>
      <c r="EA225" s="1530"/>
      <c r="EB225" s="1530"/>
      <c r="EC225" s="1530"/>
      <c r="ED225" s="1530"/>
      <c r="EE225" s="1530"/>
      <c r="EF225" s="1530"/>
      <c r="EG225" s="1530"/>
      <c r="EH225" s="1530"/>
      <c r="EI225" s="1530"/>
      <c r="EJ225" s="1530"/>
      <c r="EK225" s="1530"/>
      <c r="EL225" s="1530"/>
      <c r="EM225" s="1530"/>
      <c r="EN225" s="1530"/>
      <c r="EO225" s="1530"/>
      <c r="EP225" s="1530"/>
      <c r="EQ225" s="1530"/>
      <c r="ER225" s="1530"/>
      <c r="ES225" s="1530"/>
      <c r="ET225" s="1530"/>
      <c r="EU225" s="1530"/>
      <c r="EV225" s="1530"/>
      <c r="EW225" s="1530"/>
      <c r="EX225" s="1530"/>
      <c r="EY225" s="1530"/>
      <c r="EZ225" s="1530"/>
      <c r="FA225" s="1530"/>
      <c r="FB225" s="1530"/>
      <c r="FC225" s="1530"/>
      <c r="FD225" s="1530"/>
      <c r="FE225" s="1530"/>
      <c r="FF225" s="1530"/>
      <c r="FG225" s="1530"/>
      <c r="FH225" s="1530"/>
      <c r="FI225" s="1530"/>
      <c r="FJ225" s="1530"/>
      <c r="FK225" s="1530"/>
      <c r="FL225" s="1530"/>
      <c r="FM225" s="1530"/>
      <c r="FN225" s="1530"/>
      <c r="FO225" s="1530"/>
      <c r="FP225" s="1530"/>
      <c r="FQ225" s="1530"/>
      <c r="FR225" s="1530"/>
      <c r="FS225" s="1530"/>
      <c r="FT225" s="1530"/>
      <c r="FU225" s="1530"/>
      <c r="FV225" s="1530"/>
      <c r="FW225" s="1530"/>
      <c r="FX225" s="1530"/>
      <c r="FY225" s="1530"/>
      <c r="FZ225" s="1530"/>
      <c r="GA225" s="1530"/>
      <c r="GB225" s="1530"/>
      <c r="GC225" s="1530"/>
      <c r="GD225" s="1530"/>
      <c r="GE225" s="1530"/>
      <c r="GF225" s="1530"/>
      <c r="GG225" s="1530"/>
      <c r="GH225" s="1530"/>
      <c r="GI225" s="1530"/>
      <c r="GJ225" s="1530"/>
      <c r="GK225" s="1530"/>
      <c r="GL225" s="1530"/>
      <c r="GM225" s="1530"/>
      <c r="GN225" s="1530"/>
      <c r="GO225" s="1530"/>
      <c r="GP225" s="1530"/>
      <c r="GQ225" s="1530"/>
      <c r="GR225" s="1530"/>
      <c r="GS225" s="1530"/>
      <c r="GT225" s="1530"/>
      <c r="GU225" s="1530"/>
      <c r="GV225" s="1530"/>
      <c r="GW225" s="1530"/>
      <c r="GX225" s="1530"/>
      <c r="GY225" s="1530"/>
      <c r="GZ225" s="1530"/>
      <c r="HA225" s="1530"/>
      <c r="HB225" s="1530"/>
      <c r="HC225" s="1530"/>
      <c r="HD225" s="1530"/>
      <c r="HE225" s="1530"/>
      <c r="HF225" s="1530"/>
      <c r="HG225" s="1530"/>
      <c r="HH225" s="1530"/>
      <c r="HI225" s="1530"/>
      <c r="HJ225" s="1530"/>
      <c r="HK225" s="1530"/>
      <c r="HL225" s="1530"/>
      <c r="HM225" s="1530"/>
      <c r="HN225" s="1530"/>
      <c r="HO225" s="1530"/>
      <c r="HP225" s="1530"/>
      <c r="HQ225" s="1530"/>
      <c r="HR225" s="1530"/>
      <c r="HS225" s="1530"/>
    </row>
    <row r="226" spans="1:227" s="1646" customFormat="1" ht="61.75" x14ac:dyDescent="0.25">
      <c r="A226" s="1564" t="s">
        <v>698</v>
      </c>
      <c r="B226" s="1564" t="s">
        <v>699</v>
      </c>
      <c r="C226" s="2169" t="s">
        <v>718</v>
      </c>
      <c r="D226" s="1566" t="s">
        <v>723</v>
      </c>
      <c r="E226" s="2256" t="s">
        <v>1434</v>
      </c>
      <c r="F226" s="1638" t="s">
        <v>202</v>
      </c>
      <c r="G226" s="1607"/>
      <c r="H226" s="1995" t="s">
        <v>724</v>
      </c>
      <c r="I226" s="1607"/>
      <c r="J226" s="1607"/>
      <c r="K226" s="1608">
        <f t="shared" si="88"/>
        <v>0</v>
      </c>
      <c r="L226" s="1609" t="s">
        <v>1440</v>
      </c>
      <c r="M226" s="1610" t="s">
        <v>1435</v>
      </c>
      <c r="N226" s="1611">
        <f t="shared" si="75"/>
        <v>2</v>
      </c>
      <c r="O226" s="1615"/>
      <c r="P226" s="1613">
        <f t="shared" si="89"/>
        <v>0.59173314656380838</v>
      </c>
      <c r="Q226" s="1652" t="s">
        <v>42</v>
      </c>
      <c r="R226" s="1615"/>
      <c r="S226" s="1616"/>
      <c r="T226" s="1617"/>
      <c r="U226" s="2108"/>
      <c r="V226" s="2109"/>
      <c r="W226" s="2110"/>
      <c r="X226" s="2109"/>
      <c r="Y226" s="1615"/>
      <c r="Z226" s="1619">
        <v>12426</v>
      </c>
      <c r="AA226" s="1620">
        <f t="shared" si="90"/>
        <v>137.68459950578145</v>
      </c>
      <c r="AB226" s="1621"/>
      <c r="AC226" s="1622"/>
      <c r="AD226" s="1622"/>
      <c r="AE226" s="1622"/>
      <c r="AF226" s="1622"/>
      <c r="AG226" s="1622"/>
      <c r="AH226" s="2111"/>
      <c r="AI226" s="2112">
        <v>12603</v>
      </c>
      <c r="AJ226" s="2112">
        <v>12768</v>
      </c>
      <c r="AK226" s="2112">
        <v>12941</v>
      </c>
      <c r="AL226" s="2113"/>
      <c r="AM226" s="2114"/>
      <c r="AN226" s="2112"/>
      <c r="AO226" s="2115"/>
      <c r="AP226" s="2116"/>
      <c r="AQ226" s="2117">
        <v>0.59173314656380838</v>
      </c>
      <c r="AR226" s="2115">
        <v>0.62446712421247674</v>
      </c>
      <c r="AS226" s="2115">
        <v>0.6572660666754726</v>
      </c>
      <c r="AT226" s="2115">
        <v>0.69112866974225029</v>
      </c>
      <c r="AU226" s="2115"/>
      <c r="AV226" s="2116"/>
      <c r="AW226" s="2118">
        <f t="shared" si="87"/>
        <v>-0.69112866974225029</v>
      </c>
      <c r="AX226" s="2119"/>
      <c r="AY226" s="2120"/>
      <c r="BB226" s="1920"/>
      <c r="BC226" s="1602" t="s">
        <v>1432</v>
      </c>
      <c r="BD226" s="1530"/>
      <c r="BE226" s="1530"/>
      <c r="BF226" s="1530"/>
      <c r="BG226" s="1530"/>
      <c r="BH226" s="1530"/>
      <c r="BI226" s="1530"/>
      <c r="BJ226" s="1530"/>
      <c r="BK226" s="1530"/>
      <c r="BL226" s="1530"/>
      <c r="BM226" s="1530"/>
      <c r="BN226" s="1530"/>
      <c r="BO226" s="1530"/>
      <c r="BP226" s="1530"/>
      <c r="BQ226" s="1530"/>
      <c r="BR226" s="1530"/>
      <c r="BS226" s="1530"/>
      <c r="BT226" s="1530"/>
      <c r="BU226" s="1530"/>
      <c r="BV226" s="1530"/>
      <c r="BW226" s="1530"/>
      <c r="BX226" s="1530"/>
      <c r="BY226" s="1530"/>
      <c r="BZ226" s="1530"/>
      <c r="CA226" s="1530"/>
      <c r="CB226" s="1530"/>
      <c r="CC226" s="1530"/>
      <c r="CD226" s="1530"/>
      <c r="CE226" s="1530"/>
      <c r="CF226" s="1530"/>
      <c r="CG226" s="1530"/>
      <c r="CH226" s="1530"/>
      <c r="CI226" s="1530"/>
      <c r="CJ226" s="1530"/>
      <c r="CK226" s="1530"/>
      <c r="CL226" s="1530"/>
      <c r="CM226" s="1530"/>
      <c r="CN226" s="1530"/>
      <c r="CO226" s="1530"/>
      <c r="CP226" s="1530"/>
      <c r="CQ226" s="1530"/>
      <c r="CR226" s="1530"/>
      <c r="CS226" s="1530"/>
      <c r="CT226" s="1530"/>
      <c r="CU226" s="1530"/>
      <c r="CV226" s="1530"/>
      <c r="CW226" s="1530"/>
      <c r="CX226" s="1530"/>
      <c r="CY226" s="1530"/>
      <c r="CZ226" s="1530"/>
      <c r="DA226" s="1530"/>
      <c r="DB226" s="1530"/>
      <c r="DC226" s="1530"/>
      <c r="DD226" s="1530"/>
      <c r="DE226" s="1530"/>
      <c r="DF226" s="1530"/>
      <c r="DG226" s="1530"/>
      <c r="DH226" s="1530"/>
      <c r="DI226" s="1530"/>
      <c r="DJ226" s="1530"/>
      <c r="DK226" s="1530"/>
      <c r="DL226" s="1530"/>
      <c r="DM226" s="1530"/>
      <c r="DN226" s="1530"/>
      <c r="DO226" s="1530"/>
      <c r="DP226" s="1530"/>
      <c r="DQ226" s="1530"/>
      <c r="DR226" s="1530"/>
      <c r="DS226" s="1530"/>
      <c r="DT226" s="1530"/>
      <c r="DU226" s="1530"/>
      <c r="DV226" s="1530"/>
      <c r="DW226" s="1530"/>
      <c r="DX226" s="1530"/>
      <c r="DY226" s="1530"/>
      <c r="DZ226" s="1530"/>
      <c r="EA226" s="1530"/>
      <c r="EB226" s="1530"/>
      <c r="EC226" s="1530"/>
      <c r="ED226" s="1530"/>
      <c r="EE226" s="1530"/>
      <c r="EF226" s="1530"/>
      <c r="EG226" s="1530"/>
      <c r="EH226" s="1530"/>
      <c r="EI226" s="1530"/>
      <c r="EJ226" s="1530"/>
      <c r="EK226" s="1530"/>
      <c r="EL226" s="1530"/>
      <c r="EM226" s="1530"/>
      <c r="EN226" s="1530"/>
      <c r="EO226" s="1530"/>
      <c r="EP226" s="1530"/>
      <c r="EQ226" s="1530"/>
      <c r="ER226" s="1530"/>
      <c r="ES226" s="1530"/>
      <c r="ET226" s="1530"/>
      <c r="EU226" s="1530"/>
      <c r="EV226" s="1530"/>
      <c r="EW226" s="1530"/>
      <c r="EX226" s="1530"/>
      <c r="EY226" s="1530"/>
      <c r="EZ226" s="1530"/>
      <c r="FA226" s="1530"/>
      <c r="FB226" s="1530"/>
      <c r="FC226" s="1530"/>
      <c r="FD226" s="1530"/>
      <c r="FE226" s="1530"/>
      <c r="FF226" s="1530"/>
      <c r="FG226" s="1530"/>
      <c r="FH226" s="1530"/>
      <c r="FI226" s="1530"/>
      <c r="FJ226" s="1530"/>
      <c r="FK226" s="1530"/>
      <c r="FL226" s="1530"/>
      <c r="FM226" s="1530"/>
      <c r="FN226" s="1530"/>
      <c r="FO226" s="1530"/>
      <c r="FP226" s="1530"/>
      <c r="FQ226" s="1530"/>
      <c r="FR226" s="1530"/>
      <c r="FS226" s="1530"/>
      <c r="FT226" s="1530"/>
      <c r="FU226" s="1530"/>
      <c r="FV226" s="1530"/>
      <c r="FW226" s="1530"/>
      <c r="FX226" s="1530"/>
      <c r="FY226" s="1530"/>
      <c r="FZ226" s="1530"/>
      <c r="GA226" s="1530"/>
      <c r="GB226" s="1530"/>
      <c r="GC226" s="1530"/>
      <c r="GD226" s="1530"/>
      <c r="GE226" s="1530"/>
      <c r="GF226" s="1530"/>
      <c r="GG226" s="1530"/>
      <c r="GH226" s="1530"/>
      <c r="GI226" s="1530"/>
      <c r="GJ226" s="1530"/>
      <c r="GK226" s="1530"/>
      <c r="GL226" s="1530"/>
      <c r="GM226" s="1530"/>
      <c r="GN226" s="1530"/>
      <c r="GO226" s="1530"/>
      <c r="GP226" s="1530"/>
      <c r="GQ226" s="1530"/>
      <c r="GR226" s="1530"/>
      <c r="GS226" s="1530"/>
      <c r="GT226" s="1530"/>
      <c r="GU226" s="1530"/>
      <c r="GV226" s="1530"/>
      <c r="GW226" s="1530"/>
      <c r="GX226" s="1530"/>
      <c r="GY226" s="1530"/>
      <c r="GZ226" s="1530"/>
      <c r="HA226" s="1530"/>
      <c r="HB226" s="1530"/>
      <c r="HC226" s="1530"/>
      <c r="HD226" s="1530"/>
      <c r="HE226" s="1530"/>
      <c r="HF226" s="1530"/>
      <c r="HG226" s="1530"/>
      <c r="HH226" s="1530"/>
      <c r="HI226" s="1530"/>
      <c r="HJ226" s="1530"/>
      <c r="HK226" s="1530"/>
      <c r="HL226" s="1530"/>
      <c r="HM226" s="1530"/>
      <c r="HN226" s="1530"/>
      <c r="HO226" s="1530"/>
      <c r="HP226" s="1530"/>
      <c r="HQ226" s="1530"/>
      <c r="HR226" s="1530"/>
      <c r="HS226" s="1530"/>
    </row>
    <row r="227" spans="1:227" s="1646" customFormat="1" ht="61.75" x14ac:dyDescent="0.25">
      <c r="A227" s="1564" t="s">
        <v>698</v>
      </c>
      <c r="B227" s="1564" t="s">
        <v>699</v>
      </c>
      <c r="C227" s="2169" t="s">
        <v>718</v>
      </c>
      <c r="D227" s="1566" t="s">
        <v>721</v>
      </c>
      <c r="E227" s="2300"/>
      <c r="F227" s="1638">
        <v>0.08</v>
      </c>
      <c r="G227" s="1607"/>
      <c r="H227" s="1607" t="s">
        <v>202</v>
      </c>
      <c r="I227" s="1607"/>
      <c r="J227" s="1607"/>
      <c r="K227" s="1608">
        <f t="shared" si="88"/>
        <v>0.08</v>
      </c>
      <c r="L227" s="1609">
        <f t="shared" ref="L227:L232" si="91">IF(IF(ISNUMBER(K227),K227,0)&gt;0,IF(ISNUMBER(F227),F227,0)/K227*100,"")</f>
        <v>100</v>
      </c>
      <c r="M227" s="1610">
        <f t="shared" ref="M227:M254" si="92">IF(IF(ISNUMBER(K227),K227,0)&gt;0,(IF(ISNUMBER(G227),G227,0)+IF(ISNUMBER(H227),H227,0))/K227*100,"")</f>
        <v>0</v>
      </c>
      <c r="N227" s="1611">
        <f t="shared" si="75"/>
        <v>2</v>
      </c>
      <c r="O227" s="1615"/>
      <c r="P227" s="1613">
        <f t="shared" si="89"/>
        <v>0.46816610671941539</v>
      </c>
      <c r="Q227" s="1652" t="s">
        <v>42</v>
      </c>
      <c r="R227" s="1615"/>
      <c r="S227" s="1616"/>
      <c r="T227" s="1617"/>
      <c r="U227" s="2108"/>
      <c r="V227" s="2109"/>
      <c r="W227" s="2110"/>
      <c r="X227" s="2109"/>
      <c r="Y227" s="1615"/>
      <c r="Z227" s="1619">
        <v>10587</v>
      </c>
      <c r="AA227" s="1620">
        <f t="shared" si="90"/>
        <v>128.53124214653738</v>
      </c>
      <c r="AB227" s="1621"/>
      <c r="AC227" s="1622"/>
      <c r="AD227" s="1622"/>
      <c r="AE227" s="1622"/>
      <c r="AF227" s="1622"/>
      <c r="AG227" s="1622"/>
      <c r="AH227" s="2111"/>
      <c r="AI227" s="2112">
        <v>10800</v>
      </c>
      <c r="AJ227" s="2112">
        <v>10947</v>
      </c>
      <c r="AK227" s="2112">
        <v>11095</v>
      </c>
      <c r="AL227" s="2113"/>
      <c r="AM227" s="2114"/>
      <c r="AN227" s="2112"/>
      <c r="AO227" s="2115"/>
      <c r="AP227" s="2116"/>
      <c r="AQ227" s="2117">
        <v>0.46816610671941539</v>
      </c>
      <c r="AR227" s="2115">
        <v>0.49667749512096776</v>
      </c>
      <c r="AS227" s="2115">
        <v>0.52279004376344762</v>
      </c>
      <c r="AT227" s="2115">
        <v>0.54947185282288313</v>
      </c>
      <c r="AU227" s="2115"/>
      <c r="AV227" s="2116"/>
      <c r="AW227" s="2118">
        <f t="shared" si="87"/>
        <v>-0.46947185282288312</v>
      </c>
      <c r="AX227" s="2119"/>
      <c r="AY227" s="2120"/>
      <c r="BA227" s="2039"/>
      <c r="BB227" s="1920"/>
      <c r="BC227" s="1530" t="s">
        <v>1430</v>
      </c>
      <c r="BD227" s="1530"/>
      <c r="BE227" s="1530"/>
      <c r="BF227" s="1530"/>
      <c r="BG227" s="1530"/>
      <c r="BH227" s="1530"/>
      <c r="BI227" s="1530"/>
      <c r="BJ227" s="1530"/>
      <c r="BK227" s="1530"/>
      <c r="BL227" s="1530"/>
      <c r="BM227" s="1530"/>
      <c r="BN227" s="1530"/>
      <c r="BO227" s="1530"/>
      <c r="BP227" s="1530"/>
      <c r="BQ227" s="1530"/>
      <c r="BR227" s="1530"/>
      <c r="BS227" s="1530"/>
      <c r="BT227" s="1530"/>
      <c r="BU227" s="1530"/>
      <c r="BV227" s="1530"/>
      <c r="BW227" s="1530"/>
      <c r="BX227" s="1530"/>
      <c r="BY227" s="1530"/>
      <c r="BZ227" s="1530"/>
      <c r="CA227" s="1530"/>
      <c r="CB227" s="1530"/>
      <c r="CC227" s="1530"/>
      <c r="CD227" s="1530"/>
      <c r="CE227" s="1530"/>
      <c r="CF227" s="1530"/>
      <c r="CG227" s="1530"/>
      <c r="CH227" s="1530"/>
      <c r="CI227" s="1530"/>
      <c r="CJ227" s="1530"/>
      <c r="CK227" s="1530"/>
      <c r="CL227" s="1530"/>
      <c r="CM227" s="1530"/>
      <c r="CN227" s="1530"/>
      <c r="CO227" s="1530"/>
      <c r="CP227" s="1530"/>
      <c r="CQ227" s="1530"/>
      <c r="CR227" s="1530"/>
      <c r="CS227" s="1530"/>
      <c r="CT227" s="1530"/>
      <c r="CU227" s="1530"/>
      <c r="CV227" s="1530"/>
      <c r="CW227" s="1530"/>
      <c r="CX227" s="1530"/>
      <c r="CY227" s="1530"/>
      <c r="CZ227" s="1530"/>
      <c r="DA227" s="1530"/>
      <c r="DB227" s="1530"/>
      <c r="DC227" s="1530"/>
      <c r="DD227" s="1530"/>
      <c r="DE227" s="1530"/>
      <c r="DF227" s="1530"/>
      <c r="DG227" s="1530"/>
      <c r="DH227" s="1530"/>
      <c r="DI227" s="1530"/>
      <c r="DJ227" s="1530"/>
      <c r="DK227" s="1530"/>
      <c r="DL227" s="1530"/>
      <c r="DM227" s="1530"/>
      <c r="DN227" s="1530"/>
      <c r="DO227" s="1530"/>
      <c r="DP227" s="1530"/>
      <c r="DQ227" s="1530"/>
      <c r="DR227" s="1530"/>
      <c r="DS227" s="1530"/>
      <c r="DT227" s="1530"/>
      <c r="DU227" s="1530"/>
      <c r="DV227" s="1530"/>
      <c r="DW227" s="1530"/>
      <c r="DX227" s="1530"/>
      <c r="DY227" s="1530"/>
      <c r="DZ227" s="1530"/>
      <c r="EA227" s="1530"/>
      <c r="EB227" s="1530"/>
      <c r="EC227" s="1530"/>
      <c r="ED227" s="1530"/>
      <c r="EE227" s="1530"/>
      <c r="EF227" s="1530"/>
      <c r="EG227" s="1530"/>
      <c r="EH227" s="1530"/>
      <c r="EI227" s="1530"/>
      <c r="EJ227" s="1530"/>
      <c r="EK227" s="1530"/>
      <c r="EL227" s="1530"/>
      <c r="EM227" s="1530"/>
      <c r="EN227" s="1530"/>
      <c r="EO227" s="1530"/>
      <c r="EP227" s="1530"/>
      <c r="EQ227" s="1530"/>
      <c r="ER227" s="1530"/>
      <c r="ES227" s="1530"/>
      <c r="ET227" s="1530"/>
      <c r="EU227" s="1530"/>
      <c r="EV227" s="1530"/>
      <c r="EW227" s="1530"/>
      <c r="EX227" s="1530"/>
      <c r="EY227" s="1530"/>
      <c r="EZ227" s="1530"/>
      <c r="FA227" s="1530"/>
      <c r="FB227" s="1530"/>
      <c r="FC227" s="1530"/>
      <c r="FD227" s="1530"/>
      <c r="FE227" s="1530"/>
      <c r="FF227" s="1530"/>
      <c r="FG227" s="1530"/>
      <c r="FH227" s="1530"/>
      <c r="FI227" s="1530"/>
      <c r="FJ227" s="1530"/>
      <c r="FK227" s="1530"/>
      <c r="FL227" s="1530"/>
      <c r="FM227" s="1530"/>
      <c r="FN227" s="1530"/>
      <c r="FO227" s="1530"/>
      <c r="FP227" s="1530"/>
      <c r="FQ227" s="1530"/>
      <c r="FR227" s="1530"/>
      <c r="FS227" s="1530"/>
      <c r="FT227" s="1530"/>
      <c r="FU227" s="1530"/>
      <c r="FV227" s="1530"/>
      <c r="FW227" s="1530"/>
      <c r="FX227" s="1530"/>
      <c r="FY227" s="1530"/>
      <c r="FZ227" s="1530"/>
      <c r="GA227" s="1530"/>
      <c r="GB227" s="1530"/>
      <c r="GC227" s="1530"/>
      <c r="GD227" s="1530"/>
      <c r="GE227" s="1530"/>
      <c r="GF227" s="1530"/>
      <c r="GG227" s="1530"/>
      <c r="GH227" s="1530"/>
      <c r="GI227" s="1530"/>
      <c r="GJ227" s="1530"/>
      <c r="GK227" s="1530"/>
      <c r="GL227" s="1530"/>
      <c r="GM227" s="1530"/>
      <c r="GN227" s="1530"/>
      <c r="GO227" s="1530"/>
      <c r="GP227" s="1530"/>
      <c r="GQ227" s="1530"/>
      <c r="GR227" s="1530"/>
      <c r="GS227" s="1530"/>
      <c r="GT227" s="1530"/>
      <c r="GU227" s="1530"/>
      <c r="GV227" s="1530"/>
      <c r="GW227" s="1530"/>
      <c r="GX227" s="1530"/>
      <c r="GY227" s="1530"/>
      <c r="GZ227" s="1530"/>
      <c r="HA227" s="1530"/>
      <c r="HB227" s="1530"/>
      <c r="HC227" s="1530"/>
      <c r="HD227" s="1530"/>
      <c r="HE227" s="1530"/>
      <c r="HF227" s="1530"/>
      <c r="HG227" s="1530"/>
      <c r="HH227" s="1530"/>
      <c r="HI227" s="1530"/>
      <c r="HJ227" s="1530"/>
      <c r="HK227" s="1530"/>
      <c r="HL227" s="1530"/>
      <c r="HM227" s="1530"/>
      <c r="HN227" s="1530"/>
      <c r="HO227" s="1530"/>
      <c r="HP227" s="1530"/>
      <c r="HQ227" s="1530"/>
      <c r="HR227" s="1530"/>
      <c r="HS227" s="1530"/>
    </row>
    <row r="228" spans="1:227" s="1646" customFormat="1" ht="61.75" x14ac:dyDescent="0.25">
      <c r="A228" s="1564" t="s">
        <v>698</v>
      </c>
      <c r="B228" s="1564" t="s">
        <v>699</v>
      </c>
      <c r="C228" s="2169" t="s">
        <v>718</v>
      </c>
      <c r="D228" s="1566" t="s">
        <v>731</v>
      </c>
      <c r="E228" s="2300"/>
      <c r="F228" s="1638">
        <v>1.7000000000000001E-2</v>
      </c>
      <c r="G228" s="1607"/>
      <c r="H228" s="1607" t="s">
        <v>202</v>
      </c>
      <c r="I228" s="1607"/>
      <c r="J228" s="1607"/>
      <c r="K228" s="1608">
        <f t="shared" si="88"/>
        <v>1.7000000000000001E-2</v>
      </c>
      <c r="L228" s="1609">
        <f t="shared" si="91"/>
        <v>100</v>
      </c>
      <c r="M228" s="1610">
        <f t="shared" si="92"/>
        <v>0</v>
      </c>
      <c r="N228" s="1611">
        <f t="shared" si="75"/>
        <v>2</v>
      </c>
      <c r="O228" s="1615"/>
      <c r="P228" s="1613">
        <f t="shared" si="89"/>
        <v>8.9865321265107989E-2</v>
      </c>
      <c r="Q228" s="1652" t="s">
        <v>42</v>
      </c>
      <c r="R228" s="1615"/>
      <c r="S228" s="1616"/>
      <c r="T228" s="1617"/>
      <c r="U228" s="2108"/>
      <c r="V228" s="2109"/>
      <c r="W228" s="2110"/>
      <c r="X228" s="2109"/>
      <c r="Y228" s="1615"/>
      <c r="Z228" s="1619">
        <v>2079</v>
      </c>
      <c r="AA228" s="1620">
        <f t="shared" si="90"/>
        <v>117.75450854139105</v>
      </c>
      <c r="AB228" s="1621"/>
      <c r="AC228" s="1622"/>
      <c r="AD228" s="1622"/>
      <c r="AE228" s="1622"/>
      <c r="AF228" s="1622"/>
      <c r="AG228" s="1622"/>
      <c r="AH228" s="2111"/>
      <c r="AI228" s="2124">
        <v>1986</v>
      </c>
      <c r="AJ228" s="2124">
        <v>1945</v>
      </c>
      <c r="AK228" s="2124">
        <v>1903</v>
      </c>
      <c r="AL228" s="2113"/>
      <c r="AM228" s="2114"/>
      <c r="AN228" s="2124"/>
      <c r="AO228" s="2125"/>
      <c r="AP228" s="2126"/>
      <c r="AQ228" s="2117">
        <v>8.9865321265107989E-2</v>
      </c>
      <c r="AR228" s="2125">
        <v>8.935624248900649E-2</v>
      </c>
      <c r="AS228" s="2125">
        <v>9.0949916956101495E-2</v>
      </c>
      <c r="AT228" s="2125">
        <v>9.2350102310442758E-2</v>
      </c>
      <c r="AU228" s="2125"/>
      <c r="AV228" s="2126"/>
      <c r="AW228" s="2127">
        <f t="shared" si="87"/>
        <v>-7.5350102310442757E-2</v>
      </c>
      <c r="AX228" s="2119"/>
      <c r="AY228" s="2120"/>
      <c r="BA228" s="2039"/>
      <c r="BB228" s="1920"/>
      <c r="BC228" s="1530" t="s">
        <v>1430</v>
      </c>
      <c r="BD228" s="1530"/>
      <c r="BE228" s="1530"/>
      <c r="BF228" s="1530"/>
      <c r="BG228" s="1530"/>
      <c r="BH228" s="1530"/>
      <c r="BI228" s="1530"/>
      <c r="BJ228" s="1530"/>
      <c r="BK228" s="1530"/>
      <c r="BL228" s="1530"/>
      <c r="BM228" s="1530"/>
      <c r="BN228" s="1530"/>
      <c r="BO228" s="1530"/>
      <c r="BP228" s="1530"/>
      <c r="BQ228" s="1530"/>
      <c r="BR228" s="1530"/>
      <c r="BS228" s="1530"/>
      <c r="BT228" s="1530"/>
      <c r="BU228" s="1530"/>
      <c r="BV228" s="1530"/>
      <c r="BW228" s="1530"/>
      <c r="BX228" s="1530"/>
      <c r="BY228" s="1530"/>
      <c r="BZ228" s="1530"/>
      <c r="CA228" s="1530"/>
      <c r="CB228" s="1530"/>
      <c r="CC228" s="1530"/>
      <c r="CD228" s="1530"/>
      <c r="CE228" s="1530"/>
      <c r="CF228" s="1530"/>
      <c r="CG228" s="1530"/>
      <c r="CH228" s="1530"/>
      <c r="CI228" s="1530"/>
      <c r="CJ228" s="1530"/>
      <c r="CK228" s="1530"/>
      <c r="CL228" s="1530"/>
      <c r="CM228" s="1530"/>
      <c r="CN228" s="1530"/>
      <c r="CO228" s="1530"/>
      <c r="CP228" s="1530"/>
      <c r="CQ228" s="1530"/>
      <c r="CR228" s="1530"/>
      <c r="CS228" s="1530"/>
      <c r="CT228" s="1530"/>
      <c r="CU228" s="1530"/>
      <c r="CV228" s="1530"/>
      <c r="CW228" s="1530"/>
      <c r="CX228" s="1530"/>
      <c r="CY228" s="1530"/>
      <c r="CZ228" s="1530"/>
      <c r="DA228" s="1530"/>
      <c r="DB228" s="1530"/>
      <c r="DC228" s="1530"/>
      <c r="DD228" s="1530"/>
      <c r="DE228" s="1530"/>
      <c r="DF228" s="1530"/>
      <c r="DG228" s="1530"/>
      <c r="DH228" s="1530"/>
      <c r="DI228" s="1530"/>
      <c r="DJ228" s="1530"/>
      <c r="DK228" s="1530"/>
      <c r="DL228" s="1530"/>
      <c r="DM228" s="1530"/>
      <c r="DN228" s="1530"/>
      <c r="DO228" s="1530"/>
      <c r="DP228" s="1530"/>
      <c r="DQ228" s="1530"/>
      <c r="DR228" s="1530"/>
      <c r="DS228" s="1530"/>
      <c r="DT228" s="1530"/>
      <c r="DU228" s="1530"/>
      <c r="DV228" s="1530"/>
      <c r="DW228" s="1530"/>
      <c r="DX228" s="1530"/>
      <c r="DY228" s="1530"/>
      <c r="DZ228" s="1530"/>
      <c r="EA228" s="1530"/>
      <c r="EB228" s="1530"/>
      <c r="EC228" s="1530"/>
      <c r="ED228" s="1530"/>
      <c r="EE228" s="1530"/>
      <c r="EF228" s="1530"/>
      <c r="EG228" s="1530"/>
      <c r="EH228" s="1530"/>
      <c r="EI228" s="1530"/>
      <c r="EJ228" s="1530"/>
      <c r="EK228" s="1530"/>
      <c r="EL228" s="1530"/>
      <c r="EM228" s="1530"/>
      <c r="EN228" s="1530"/>
      <c r="EO228" s="1530"/>
      <c r="EP228" s="1530"/>
      <c r="EQ228" s="1530"/>
      <c r="ER228" s="1530"/>
      <c r="ES228" s="1530"/>
      <c r="ET228" s="1530"/>
      <c r="EU228" s="1530"/>
      <c r="EV228" s="1530"/>
      <c r="EW228" s="1530"/>
      <c r="EX228" s="1530"/>
      <c r="EY228" s="1530"/>
      <c r="EZ228" s="1530"/>
      <c r="FA228" s="1530"/>
      <c r="FB228" s="1530"/>
      <c r="FC228" s="1530"/>
      <c r="FD228" s="1530"/>
      <c r="FE228" s="1530"/>
      <c r="FF228" s="1530"/>
      <c r="FG228" s="1530"/>
      <c r="FH228" s="1530"/>
      <c r="FI228" s="1530"/>
      <c r="FJ228" s="1530"/>
      <c r="FK228" s="1530"/>
      <c r="FL228" s="1530"/>
      <c r="FM228" s="1530"/>
      <c r="FN228" s="1530"/>
      <c r="FO228" s="1530"/>
      <c r="FP228" s="1530"/>
      <c r="FQ228" s="1530"/>
      <c r="FR228" s="1530"/>
      <c r="FS228" s="1530"/>
      <c r="FT228" s="1530"/>
      <c r="FU228" s="1530"/>
      <c r="FV228" s="1530"/>
      <c r="FW228" s="1530"/>
      <c r="FX228" s="1530"/>
      <c r="FY228" s="1530"/>
      <c r="FZ228" s="1530"/>
      <c r="GA228" s="1530"/>
      <c r="GB228" s="1530"/>
      <c r="GC228" s="1530"/>
      <c r="GD228" s="1530"/>
      <c r="GE228" s="1530"/>
      <c r="GF228" s="1530"/>
      <c r="GG228" s="1530"/>
      <c r="GH228" s="1530"/>
      <c r="GI228" s="1530"/>
      <c r="GJ228" s="1530"/>
      <c r="GK228" s="1530"/>
      <c r="GL228" s="1530"/>
      <c r="GM228" s="1530"/>
      <c r="GN228" s="1530"/>
      <c r="GO228" s="1530"/>
      <c r="GP228" s="1530"/>
      <c r="GQ228" s="1530"/>
      <c r="GR228" s="1530"/>
      <c r="GS228" s="1530"/>
      <c r="GT228" s="1530"/>
      <c r="GU228" s="1530"/>
      <c r="GV228" s="1530"/>
      <c r="GW228" s="1530"/>
      <c r="GX228" s="1530"/>
      <c r="GY228" s="1530"/>
      <c r="GZ228" s="1530"/>
      <c r="HA228" s="1530"/>
      <c r="HB228" s="1530"/>
      <c r="HC228" s="1530"/>
      <c r="HD228" s="1530"/>
      <c r="HE228" s="1530"/>
      <c r="HF228" s="1530"/>
      <c r="HG228" s="1530"/>
      <c r="HH228" s="1530"/>
      <c r="HI228" s="1530"/>
      <c r="HJ228" s="1530"/>
      <c r="HK228" s="1530"/>
      <c r="HL228" s="1530"/>
      <c r="HM228" s="1530"/>
      <c r="HN228" s="1530"/>
      <c r="HO228" s="1530"/>
      <c r="HP228" s="1530"/>
      <c r="HQ228" s="1530"/>
      <c r="HR228" s="1530"/>
      <c r="HS228" s="1530"/>
    </row>
    <row r="229" spans="1:227" s="1646" customFormat="1" ht="61.75" x14ac:dyDescent="0.25">
      <c r="A229" s="1564" t="s">
        <v>698</v>
      </c>
      <c r="B229" s="1564" t="s">
        <v>699</v>
      </c>
      <c r="C229" s="2169" t="s">
        <v>718</v>
      </c>
      <c r="D229" s="1566" t="s">
        <v>730</v>
      </c>
      <c r="E229" s="2300"/>
      <c r="F229" s="1638">
        <v>0.2</v>
      </c>
      <c r="G229" s="1607"/>
      <c r="H229" s="1607" t="s">
        <v>202</v>
      </c>
      <c r="I229" s="1607"/>
      <c r="J229" s="1607"/>
      <c r="K229" s="1608">
        <f t="shared" si="88"/>
        <v>0.2</v>
      </c>
      <c r="L229" s="1609">
        <f t="shared" si="91"/>
        <v>100</v>
      </c>
      <c r="M229" s="1610">
        <f t="shared" si="92"/>
        <v>0</v>
      </c>
      <c r="N229" s="1611">
        <f t="shared" si="75"/>
        <v>2</v>
      </c>
      <c r="O229" s="1615"/>
      <c r="P229" s="1613">
        <f t="shared" si="89"/>
        <v>0.80156680000975944</v>
      </c>
      <c r="Q229" s="1652" t="s">
        <v>42</v>
      </c>
      <c r="R229" s="1615"/>
      <c r="S229" s="1616"/>
      <c r="T229" s="2182"/>
      <c r="U229" s="2108"/>
      <c r="V229" s="2109"/>
      <c r="W229" s="2110"/>
      <c r="X229" s="2109"/>
      <c r="Y229" s="1615"/>
      <c r="Z229" s="1619">
        <v>18247</v>
      </c>
      <c r="AA229" s="1620">
        <f t="shared" si="90"/>
        <v>126.68476476949974</v>
      </c>
      <c r="AB229" s="1621"/>
      <c r="AC229" s="1622"/>
      <c r="AD229" s="1622"/>
      <c r="AE229" s="1622"/>
      <c r="AF229" s="1622"/>
      <c r="AG229" s="1622"/>
      <c r="AH229" s="2111"/>
      <c r="AI229" s="2124">
        <v>18464</v>
      </c>
      <c r="AJ229" s="2124">
        <v>18700</v>
      </c>
      <c r="AK229" s="2124">
        <v>18949</v>
      </c>
      <c r="AL229" s="2113"/>
      <c r="AM229" s="2114"/>
      <c r="AN229" s="2124"/>
      <c r="AO229" s="2125"/>
      <c r="AP229" s="2126"/>
      <c r="AQ229" s="2117">
        <v>0.80156680000975944</v>
      </c>
      <c r="AR229" s="2125">
        <v>0.84374016950340747</v>
      </c>
      <c r="AS229" s="2125">
        <v>0.88758259042037047</v>
      </c>
      <c r="AT229" s="2125">
        <v>0.93289943521275942</v>
      </c>
      <c r="AU229" s="2125"/>
      <c r="AV229" s="2126"/>
      <c r="AW229" s="2127">
        <f t="shared" si="87"/>
        <v>-0.73289943521275935</v>
      </c>
      <c r="AX229" s="2119"/>
      <c r="AY229" s="2120"/>
      <c r="BA229" s="2039"/>
      <c r="BB229" s="1920"/>
      <c r="BC229" s="1530" t="s">
        <v>1430</v>
      </c>
      <c r="BD229" s="1530"/>
      <c r="BE229" s="1530"/>
      <c r="BF229" s="1530"/>
      <c r="BG229" s="1530"/>
      <c r="BH229" s="1530"/>
      <c r="BI229" s="1530"/>
      <c r="BJ229" s="1530"/>
      <c r="BK229" s="1530"/>
      <c r="BL229" s="1530"/>
      <c r="BM229" s="1530"/>
      <c r="BN229" s="1530"/>
      <c r="BO229" s="1530"/>
      <c r="BP229" s="1530"/>
      <c r="BQ229" s="1530"/>
      <c r="BR229" s="1530"/>
      <c r="BS229" s="1530"/>
      <c r="BT229" s="1530"/>
      <c r="BU229" s="1530"/>
      <c r="BV229" s="1530"/>
      <c r="BW229" s="1530"/>
      <c r="BX229" s="1530"/>
      <c r="BY229" s="1530"/>
      <c r="BZ229" s="1530"/>
      <c r="CA229" s="1530"/>
      <c r="CB229" s="1530"/>
      <c r="CC229" s="1530"/>
      <c r="CD229" s="1530"/>
      <c r="CE229" s="1530"/>
      <c r="CF229" s="1530"/>
      <c r="CG229" s="1530"/>
      <c r="CH229" s="1530"/>
      <c r="CI229" s="1530"/>
      <c r="CJ229" s="1530"/>
      <c r="CK229" s="1530"/>
      <c r="CL229" s="1530"/>
      <c r="CM229" s="1530"/>
      <c r="CN229" s="1530"/>
      <c r="CO229" s="1530"/>
      <c r="CP229" s="1530"/>
      <c r="CQ229" s="1530"/>
      <c r="CR229" s="1530"/>
      <c r="CS229" s="1530"/>
      <c r="CT229" s="1530"/>
      <c r="CU229" s="1530"/>
      <c r="CV229" s="1530"/>
      <c r="CW229" s="1530"/>
      <c r="CX229" s="1530"/>
      <c r="CY229" s="1530"/>
      <c r="CZ229" s="1530"/>
      <c r="DA229" s="1530"/>
      <c r="DB229" s="1530"/>
      <c r="DC229" s="1530"/>
      <c r="DD229" s="1530"/>
      <c r="DE229" s="1530"/>
      <c r="DF229" s="1530"/>
      <c r="DG229" s="1530"/>
      <c r="DH229" s="1530"/>
      <c r="DI229" s="1530"/>
      <c r="DJ229" s="1530"/>
      <c r="DK229" s="1530"/>
      <c r="DL229" s="1530"/>
      <c r="DM229" s="1530"/>
      <c r="DN229" s="1530"/>
      <c r="DO229" s="1530"/>
      <c r="DP229" s="1530"/>
      <c r="DQ229" s="1530"/>
      <c r="DR229" s="1530"/>
      <c r="DS229" s="1530"/>
      <c r="DT229" s="1530"/>
      <c r="DU229" s="1530"/>
      <c r="DV229" s="1530"/>
      <c r="DW229" s="1530"/>
      <c r="DX229" s="1530"/>
      <c r="DY229" s="1530"/>
      <c r="DZ229" s="1530"/>
      <c r="EA229" s="1530"/>
      <c r="EB229" s="1530"/>
      <c r="EC229" s="1530"/>
      <c r="ED229" s="1530"/>
      <c r="EE229" s="1530"/>
      <c r="EF229" s="1530"/>
      <c r="EG229" s="1530"/>
      <c r="EH229" s="1530"/>
      <c r="EI229" s="1530"/>
      <c r="EJ229" s="1530"/>
      <c r="EK229" s="1530"/>
      <c r="EL229" s="1530"/>
      <c r="EM229" s="1530"/>
      <c r="EN229" s="1530"/>
      <c r="EO229" s="1530"/>
      <c r="EP229" s="1530"/>
      <c r="EQ229" s="1530"/>
      <c r="ER229" s="1530"/>
      <c r="ES229" s="1530"/>
      <c r="ET229" s="1530"/>
      <c r="EU229" s="1530"/>
      <c r="EV229" s="1530"/>
      <c r="EW229" s="1530"/>
      <c r="EX229" s="1530"/>
      <c r="EY229" s="1530"/>
      <c r="EZ229" s="1530"/>
      <c r="FA229" s="1530"/>
      <c r="FB229" s="1530"/>
      <c r="FC229" s="1530"/>
      <c r="FD229" s="1530"/>
      <c r="FE229" s="1530"/>
      <c r="FF229" s="1530"/>
      <c r="FG229" s="1530"/>
      <c r="FH229" s="1530"/>
      <c r="FI229" s="1530"/>
      <c r="FJ229" s="1530"/>
      <c r="FK229" s="1530"/>
      <c r="FL229" s="1530"/>
      <c r="FM229" s="1530"/>
      <c r="FN229" s="1530"/>
      <c r="FO229" s="1530"/>
      <c r="FP229" s="1530"/>
      <c r="FQ229" s="1530"/>
      <c r="FR229" s="1530"/>
      <c r="FS229" s="1530"/>
      <c r="FT229" s="1530"/>
      <c r="FU229" s="1530"/>
      <c r="FV229" s="1530"/>
      <c r="FW229" s="1530"/>
      <c r="FX229" s="1530"/>
      <c r="FY229" s="1530"/>
      <c r="FZ229" s="1530"/>
      <c r="GA229" s="1530"/>
      <c r="GB229" s="1530"/>
      <c r="GC229" s="1530"/>
      <c r="GD229" s="1530"/>
      <c r="GE229" s="1530"/>
      <c r="GF229" s="1530"/>
      <c r="GG229" s="1530"/>
      <c r="GH229" s="1530"/>
      <c r="GI229" s="1530"/>
      <c r="GJ229" s="1530"/>
      <c r="GK229" s="1530"/>
      <c r="GL229" s="1530"/>
      <c r="GM229" s="1530"/>
      <c r="GN229" s="1530"/>
      <c r="GO229" s="1530"/>
      <c r="GP229" s="1530"/>
      <c r="GQ229" s="1530"/>
      <c r="GR229" s="1530"/>
      <c r="GS229" s="1530"/>
      <c r="GT229" s="1530"/>
      <c r="GU229" s="1530"/>
      <c r="GV229" s="1530"/>
      <c r="GW229" s="1530"/>
      <c r="GX229" s="1530"/>
      <c r="GY229" s="1530"/>
      <c r="GZ229" s="1530"/>
      <c r="HA229" s="1530"/>
      <c r="HB229" s="1530"/>
      <c r="HC229" s="1530"/>
      <c r="HD229" s="1530"/>
      <c r="HE229" s="1530"/>
      <c r="HF229" s="1530"/>
      <c r="HG229" s="1530"/>
      <c r="HH229" s="1530"/>
      <c r="HI229" s="1530"/>
      <c r="HJ229" s="1530"/>
      <c r="HK229" s="1530"/>
      <c r="HL229" s="1530"/>
      <c r="HM229" s="1530"/>
      <c r="HN229" s="1530"/>
      <c r="HO229" s="1530"/>
      <c r="HP229" s="1530"/>
      <c r="HQ229" s="1530"/>
      <c r="HR229" s="1530"/>
      <c r="HS229" s="1530"/>
    </row>
    <row r="230" spans="1:227" s="1646" customFormat="1" ht="61.75" x14ac:dyDescent="0.25">
      <c r="A230" s="1564" t="s">
        <v>698</v>
      </c>
      <c r="B230" s="1564" t="s">
        <v>699</v>
      </c>
      <c r="C230" s="2169" t="s">
        <v>718</v>
      </c>
      <c r="D230" s="1566" t="s">
        <v>732</v>
      </c>
      <c r="E230" s="2300"/>
      <c r="F230" s="1638">
        <v>0.1</v>
      </c>
      <c r="G230" s="1607"/>
      <c r="H230" s="1607" t="s">
        <v>202</v>
      </c>
      <c r="I230" s="1607"/>
      <c r="J230" s="1607"/>
      <c r="K230" s="1608">
        <f t="shared" si="88"/>
        <v>0.1</v>
      </c>
      <c r="L230" s="1609">
        <f t="shared" si="91"/>
        <v>100</v>
      </c>
      <c r="M230" s="1610">
        <f t="shared" si="92"/>
        <v>0</v>
      </c>
      <c r="N230" s="1611">
        <f t="shared" si="75"/>
        <v>2</v>
      </c>
      <c r="O230" s="1615"/>
      <c r="P230" s="1613">
        <f t="shared" si="89"/>
        <v>0.26553062902998148</v>
      </c>
      <c r="Q230" s="1652" t="s">
        <v>42</v>
      </c>
      <c r="R230" s="1615"/>
      <c r="S230" s="1616"/>
      <c r="T230" s="1617"/>
      <c r="U230" s="2108"/>
      <c r="V230" s="2109"/>
      <c r="W230" s="2110"/>
      <c r="X230" s="2109"/>
      <c r="Y230" s="1615"/>
      <c r="Z230" s="1619">
        <v>6115</v>
      </c>
      <c r="AA230" s="1620">
        <f t="shared" si="90"/>
        <v>126.36109647547512</v>
      </c>
      <c r="AB230" s="1621"/>
      <c r="AC230" s="1622"/>
      <c r="AD230" s="1622"/>
      <c r="AE230" s="1622"/>
      <c r="AF230" s="1622"/>
      <c r="AG230" s="1622"/>
      <c r="AH230" s="2111"/>
      <c r="AI230" s="2124">
        <v>6241</v>
      </c>
      <c r="AJ230" s="2124">
        <v>6327</v>
      </c>
      <c r="AK230" s="2124">
        <v>6414</v>
      </c>
      <c r="AL230" s="2113"/>
      <c r="AM230" s="2114"/>
      <c r="AN230" s="2124"/>
      <c r="AO230" s="2125"/>
      <c r="AP230" s="2126"/>
      <c r="AQ230" s="2117">
        <v>0.26553062902998148</v>
      </c>
      <c r="AR230" s="2125">
        <v>0.28203480830584859</v>
      </c>
      <c r="AS230" s="2125">
        <v>0.29710613754747228</v>
      </c>
      <c r="AT230" s="2125">
        <v>0.31253025637295195</v>
      </c>
      <c r="AU230" s="2125"/>
      <c r="AV230" s="2126"/>
      <c r="AW230" s="2127">
        <f t="shared" si="87"/>
        <v>-0.21253025637295195</v>
      </c>
      <c r="AX230" s="2119"/>
      <c r="AY230" s="2120"/>
      <c r="BA230" s="2039"/>
      <c r="BB230" s="1920"/>
      <c r="BC230" s="1530" t="s">
        <v>1430</v>
      </c>
      <c r="BD230" s="1530"/>
      <c r="BE230" s="1530"/>
      <c r="BF230" s="1530"/>
      <c r="BG230" s="1530"/>
      <c r="BH230" s="1530"/>
      <c r="BI230" s="1530"/>
      <c r="BJ230" s="1530"/>
      <c r="BK230" s="1530"/>
      <c r="BL230" s="1530"/>
      <c r="BM230" s="1530"/>
      <c r="BN230" s="1530"/>
      <c r="BO230" s="1530"/>
      <c r="BP230" s="1530"/>
      <c r="BQ230" s="1530"/>
      <c r="BR230" s="1530"/>
      <c r="BS230" s="1530"/>
      <c r="BT230" s="1530"/>
      <c r="BU230" s="1530"/>
      <c r="BV230" s="1530"/>
      <c r="BW230" s="1530"/>
      <c r="BX230" s="1530"/>
      <c r="BY230" s="1530"/>
      <c r="BZ230" s="1530"/>
      <c r="CA230" s="1530"/>
      <c r="CB230" s="1530"/>
      <c r="CC230" s="1530"/>
      <c r="CD230" s="1530"/>
      <c r="CE230" s="1530"/>
      <c r="CF230" s="1530"/>
      <c r="CG230" s="1530"/>
      <c r="CH230" s="1530"/>
      <c r="CI230" s="1530"/>
      <c r="CJ230" s="1530"/>
      <c r="CK230" s="1530"/>
      <c r="CL230" s="1530"/>
      <c r="CM230" s="1530"/>
      <c r="CN230" s="1530"/>
      <c r="CO230" s="1530"/>
      <c r="CP230" s="1530"/>
      <c r="CQ230" s="1530"/>
      <c r="CR230" s="1530"/>
      <c r="CS230" s="1530"/>
      <c r="CT230" s="1530"/>
      <c r="CU230" s="1530"/>
      <c r="CV230" s="1530"/>
      <c r="CW230" s="1530"/>
      <c r="CX230" s="1530"/>
      <c r="CY230" s="1530"/>
      <c r="CZ230" s="1530"/>
      <c r="DA230" s="1530"/>
      <c r="DB230" s="1530"/>
      <c r="DC230" s="1530"/>
      <c r="DD230" s="1530"/>
      <c r="DE230" s="1530"/>
      <c r="DF230" s="1530"/>
      <c r="DG230" s="1530"/>
      <c r="DH230" s="1530"/>
      <c r="DI230" s="1530"/>
      <c r="DJ230" s="1530"/>
      <c r="DK230" s="1530"/>
      <c r="DL230" s="1530"/>
      <c r="DM230" s="1530"/>
      <c r="DN230" s="1530"/>
      <c r="DO230" s="1530"/>
      <c r="DP230" s="1530"/>
      <c r="DQ230" s="1530"/>
      <c r="DR230" s="1530"/>
      <c r="DS230" s="1530"/>
      <c r="DT230" s="1530"/>
      <c r="DU230" s="1530"/>
      <c r="DV230" s="1530"/>
      <c r="DW230" s="1530"/>
      <c r="DX230" s="1530"/>
      <c r="DY230" s="1530"/>
      <c r="DZ230" s="1530"/>
      <c r="EA230" s="1530"/>
      <c r="EB230" s="1530"/>
      <c r="EC230" s="1530"/>
      <c r="ED230" s="1530"/>
      <c r="EE230" s="1530"/>
      <c r="EF230" s="1530"/>
      <c r="EG230" s="1530"/>
      <c r="EH230" s="1530"/>
      <c r="EI230" s="1530"/>
      <c r="EJ230" s="1530"/>
      <c r="EK230" s="1530"/>
      <c r="EL230" s="1530"/>
      <c r="EM230" s="1530"/>
      <c r="EN230" s="1530"/>
      <c r="EO230" s="1530"/>
      <c r="EP230" s="1530"/>
      <c r="EQ230" s="1530"/>
      <c r="ER230" s="1530"/>
      <c r="ES230" s="1530"/>
      <c r="ET230" s="1530"/>
      <c r="EU230" s="1530"/>
      <c r="EV230" s="1530"/>
      <c r="EW230" s="1530"/>
      <c r="EX230" s="1530"/>
      <c r="EY230" s="1530"/>
      <c r="EZ230" s="1530"/>
      <c r="FA230" s="1530"/>
      <c r="FB230" s="1530"/>
      <c r="FC230" s="1530"/>
      <c r="FD230" s="1530"/>
      <c r="FE230" s="1530"/>
      <c r="FF230" s="1530"/>
      <c r="FG230" s="1530"/>
      <c r="FH230" s="1530"/>
      <c r="FI230" s="1530"/>
      <c r="FJ230" s="1530"/>
      <c r="FK230" s="1530"/>
      <c r="FL230" s="1530"/>
      <c r="FM230" s="1530"/>
      <c r="FN230" s="1530"/>
      <c r="FO230" s="1530"/>
      <c r="FP230" s="1530"/>
      <c r="FQ230" s="1530"/>
      <c r="FR230" s="1530"/>
      <c r="FS230" s="1530"/>
      <c r="FT230" s="1530"/>
      <c r="FU230" s="1530"/>
      <c r="FV230" s="1530"/>
      <c r="FW230" s="1530"/>
      <c r="FX230" s="1530"/>
      <c r="FY230" s="1530"/>
      <c r="FZ230" s="1530"/>
      <c r="GA230" s="1530"/>
      <c r="GB230" s="1530"/>
      <c r="GC230" s="1530"/>
      <c r="GD230" s="1530"/>
      <c r="GE230" s="1530"/>
      <c r="GF230" s="1530"/>
      <c r="GG230" s="1530"/>
      <c r="GH230" s="1530"/>
      <c r="GI230" s="1530"/>
      <c r="GJ230" s="1530"/>
      <c r="GK230" s="1530"/>
      <c r="GL230" s="1530"/>
      <c r="GM230" s="1530"/>
      <c r="GN230" s="1530"/>
      <c r="GO230" s="1530"/>
      <c r="GP230" s="1530"/>
      <c r="GQ230" s="1530"/>
      <c r="GR230" s="1530"/>
      <c r="GS230" s="1530"/>
      <c r="GT230" s="1530"/>
      <c r="GU230" s="1530"/>
      <c r="GV230" s="1530"/>
      <c r="GW230" s="1530"/>
      <c r="GX230" s="1530"/>
      <c r="GY230" s="1530"/>
      <c r="GZ230" s="1530"/>
      <c r="HA230" s="1530"/>
      <c r="HB230" s="1530"/>
      <c r="HC230" s="1530"/>
      <c r="HD230" s="1530"/>
      <c r="HE230" s="1530"/>
      <c r="HF230" s="1530"/>
      <c r="HG230" s="1530"/>
      <c r="HH230" s="1530"/>
      <c r="HI230" s="1530"/>
      <c r="HJ230" s="1530"/>
      <c r="HK230" s="1530"/>
      <c r="HL230" s="1530"/>
      <c r="HM230" s="1530"/>
      <c r="HN230" s="1530"/>
      <c r="HO230" s="1530"/>
      <c r="HP230" s="1530"/>
      <c r="HQ230" s="1530"/>
      <c r="HR230" s="1530"/>
      <c r="HS230" s="1530"/>
    </row>
    <row r="231" spans="1:227" s="1646" customFormat="1" ht="61.75" x14ac:dyDescent="0.25">
      <c r="A231" s="1564" t="s">
        <v>698</v>
      </c>
      <c r="B231" s="1564" t="s">
        <v>699</v>
      </c>
      <c r="C231" s="2169" t="s">
        <v>718</v>
      </c>
      <c r="D231" s="1566" t="s">
        <v>719</v>
      </c>
      <c r="E231" s="2300"/>
      <c r="F231" s="1638">
        <v>2.3E-2</v>
      </c>
      <c r="G231" s="1607"/>
      <c r="H231" s="1607" t="s">
        <v>202</v>
      </c>
      <c r="I231" s="1607"/>
      <c r="J231" s="1607"/>
      <c r="K231" s="1608">
        <f t="shared" si="88"/>
        <v>2.3E-2</v>
      </c>
      <c r="L231" s="1609">
        <f t="shared" si="91"/>
        <v>100</v>
      </c>
      <c r="M231" s="1610">
        <f t="shared" si="92"/>
        <v>0</v>
      </c>
      <c r="N231" s="1611">
        <f t="shared" si="75"/>
        <v>2</v>
      </c>
      <c r="O231" s="1615"/>
      <c r="P231" s="1613">
        <f t="shared" si="89"/>
        <v>0.14747898509093749</v>
      </c>
      <c r="Q231" s="1652" t="s">
        <v>42</v>
      </c>
      <c r="R231" s="1615"/>
      <c r="S231" s="1616"/>
      <c r="T231" s="1617"/>
      <c r="U231" s="2108"/>
      <c r="V231" s="2109"/>
      <c r="W231" s="2110"/>
      <c r="X231" s="2109"/>
      <c r="Y231" s="1615"/>
      <c r="Z231" s="1619">
        <v>3381</v>
      </c>
      <c r="AA231" s="1620">
        <f t="shared" si="90"/>
        <v>126.85094954994604</v>
      </c>
      <c r="AB231" s="1621"/>
      <c r="AC231" s="1622"/>
      <c r="AD231" s="1622"/>
      <c r="AE231" s="1622"/>
      <c r="AF231" s="1622"/>
      <c r="AG231" s="1622"/>
      <c r="AH231" s="2111"/>
      <c r="AI231" s="2124">
        <v>3449</v>
      </c>
      <c r="AJ231" s="2124">
        <v>3499</v>
      </c>
      <c r="AK231" s="2124">
        <v>3549</v>
      </c>
      <c r="AL231" s="2113"/>
      <c r="AM231" s="2114"/>
      <c r="AN231" s="2124"/>
      <c r="AO231" s="2125"/>
      <c r="AP231" s="2126"/>
      <c r="AQ231" s="2117">
        <v>0.14747898509093749</v>
      </c>
      <c r="AR231" s="2125">
        <v>0.15654231705635416</v>
      </c>
      <c r="AS231" s="2125">
        <v>0.16499727127239583</v>
      </c>
      <c r="AT231" s="2125">
        <v>0.17362900648843749</v>
      </c>
      <c r="AU231" s="2125"/>
      <c r="AV231" s="2126"/>
      <c r="AW231" s="2127">
        <f t="shared" si="87"/>
        <v>-0.15062900648843749</v>
      </c>
      <c r="AX231" s="2119"/>
      <c r="AY231" s="2120"/>
      <c r="BA231" s="2039"/>
      <c r="BB231" s="1920"/>
      <c r="BC231" s="1530" t="s">
        <v>1430</v>
      </c>
      <c r="BD231" s="1530"/>
      <c r="BE231" s="1530"/>
      <c r="BF231" s="1530"/>
      <c r="BG231" s="1530"/>
      <c r="BH231" s="1530"/>
      <c r="BI231" s="1530"/>
      <c r="BJ231" s="1530"/>
      <c r="BK231" s="1530"/>
      <c r="BL231" s="1530"/>
      <c r="BM231" s="1530"/>
      <c r="BN231" s="1530"/>
      <c r="BO231" s="1530"/>
      <c r="BP231" s="1530"/>
      <c r="BQ231" s="1530"/>
      <c r="BR231" s="1530"/>
      <c r="BS231" s="1530"/>
      <c r="BT231" s="1530"/>
      <c r="BU231" s="1530"/>
      <c r="BV231" s="1530"/>
      <c r="BW231" s="1530"/>
      <c r="BX231" s="1530"/>
      <c r="BY231" s="1530"/>
      <c r="BZ231" s="1530"/>
      <c r="CA231" s="1530"/>
      <c r="CB231" s="1530"/>
      <c r="CC231" s="1530"/>
      <c r="CD231" s="1530"/>
      <c r="CE231" s="1530"/>
      <c r="CF231" s="1530"/>
      <c r="CG231" s="1530"/>
      <c r="CH231" s="1530"/>
      <c r="CI231" s="1530"/>
      <c r="CJ231" s="1530"/>
      <c r="CK231" s="1530"/>
      <c r="CL231" s="1530"/>
      <c r="CM231" s="1530"/>
      <c r="CN231" s="1530"/>
      <c r="CO231" s="1530"/>
      <c r="CP231" s="1530"/>
      <c r="CQ231" s="1530"/>
      <c r="CR231" s="1530"/>
      <c r="CS231" s="1530"/>
      <c r="CT231" s="1530"/>
      <c r="CU231" s="1530"/>
      <c r="CV231" s="1530"/>
      <c r="CW231" s="1530"/>
      <c r="CX231" s="1530"/>
      <c r="CY231" s="1530"/>
      <c r="CZ231" s="1530"/>
      <c r="DA231" s="1530"/>
      <c r="DB231" s="1530"/>
      <c r="DC231" s="1530"/>
      <c r="DD231" s="1530"/>
      <c r="DE231" s="1530"/>
      <c r="DF231" s="1530"/>
      <c r="DG231" s="1530"/>
      <c r="DH231" s="1530"/>
      <c r="DI231" s="1530"/>
      <c r="DJ231" s="1530"/>
      <c r="DK231" s="1530"/>
      <c r="DL231" s="1530"/>
      <c r="DM231" s="1530"/>
      <c r="DN231" s="1530"/>
      <c r="DO231" s="1530"/>
      <c r="DP231" s="1530"/>
      <c r="DQ231" s="1530"/>
      <c r="DR231" s="1530"/>
      <c r="DS231" s="1530"/>
      <c r="DT231" s="1530"/>
      <c r="DU231" s="1530"/>
      <c r="DV231" s="1530"/>
      <c r="DW231" s="1530"/>
      <c r="DX231" s="1530"/>
      <c r="DY231" s="1530"/>
      <c r="DZ231" s="1530"/>
      <c r="EA231" s="1530"/>
      <c r="EB231" s="1530"/>
      <c r="EC231" s="1530"/>
      <c r="ED231" s="1530"/>
      <c r="EE231" s="1530"/>
      <c r="EF231" s="1530"/>
      <c r="EG231" s="1530"/>
      <c r="EH231" s="1530"/>
      <c r="EI231" s="1530"/>
      <c r="EJ231" s="1530"/>
      <c r="EK231" s="1530"/>
      <c r="EL231" s="1530"/>
      <c r="EM231" s="1530"/>
      <c r="EN231" s="1530"/>
      <c r="EO231" s="1530"/>
      <c r="EP231" s="1530"/>
      <c r="EQ231" s="1530"/>
      <c r="ER231" s="1530"/>
      <c r="ES231" s="1530"/>
      <c r="ET231" s="1530"/>
      <c r="EU231" s="1530"/>
      <c r="EV231" s="1530"/>
      <c r="EW231" s="1530"/>
      <c r="EX231" s="1530"/>
      <c r="EY231" s="1530"/>
      <c r="EZ231" s="1530"/>
      <c r="FA231" s="1530"/>
      <c r="FB231" s="1530"/>
      <c r="FC231" s="1530"/>
      <c r="FD231" s="1530"/>
      <c r="FE231" s="1530"/>
      <c r="FF231" s="1530"/>
      <c r="FG231" s="1530"/>
      <c r="FH231" s="1530"/>
      <c r="FI231" s="1530"/>
      <c r="FJ231" s="1530"/>
      <c r="FK231" s="1530"/>
      <c r="FL231" s="1530"/>
      <c r="FM231" s="1530"/>
      <c r="FN231" s="1530"/>
      <c r="FO231" s="1530"/>
      <c r="FP231" s="1530"/>
      <c r="FQ231" s="1530"/>
      <c r="FR231" s="1530"/>
      <c r="FS231" s="1530"/>
      <c r="FT231" s="1530"/>
      <c r="FU231" s="1530"/>
      <c r="FV231" s="1530"/>
      <c r="FW231" s="1530"/>
      <c r="FX231" s="1530"/>
      <c r="FY231" s="1530"/>
      <c r="FZ231" s="1530"/>
      <c r="GA231" s="1530"/>
      <c r="GB231" s="1530"/>
      <c r="GC231" s="1530"/>
      <c r="GD231" s="1530"/>
      <c r="GE231" s="1530"/>
      <c r="GF231" s="1530"/>
      <c r="GG231" s="1530"/>
      <c r="GH231" s="1530"/>
      <c r="GI231" s="1530"/>
      <c r="GJ231" s="1530"/>
      <c r="GK231" s="1530"/>
      <c r="GL231" s="1530"/>
      <c r="GM231" s="1530"/>
      <c r="GN231" s="1530"/>
      <c r="GO231" s="1530"/>
      <c r="GP231" s="1530"/>
      <c r="GQ231" s="1530"/>
      <c r="GR231" s="1530"/>
      <c r="GS231" s="1530"/>
      <c r="GT231" s="1530"/>
      <c r="GU231" s="1530"/>
      <c r="GV231" s="1530"/>
      <c r="GW231" s="1530"/>
      <c r="GX231" s="1530"/>
      <c r="GY231" s="1530"/>
      <c r="GZ231" s="1530"/>
      <c r="HA231" s="1530"/>
      <c r="HB231" s="1530"/>
      <c r="HC231" s="1530"/>
      <c r="HD231" s="1530"/>
      <c r="HE231" s="1530"/>
      <c r="HF231" s="1530"/>
      <c r="HG231" s="1530"/>
      <c r="HH231" s="1530"/>
      <c r="HI231" s="1530"/>
      <c r="HJ231" s="1530"/>
      <c r="HK231" s="1530"/>
      <c r="HL231" s="1530"/>
      <c r="HM231" s="1530"/>
      <c r="HN231" s="1530"/>
      <c r="HO231" s="1530"/>
      <c r="HP231" s="1530"/>
      <c r="HQ231" s="1530"/>
      <c r="HR231" s="1530"/>
      <c r="HS231" s="1530"/>
    </row>
    <row r="232" spans="1:227" s="1646" customFormat="1" ht="61.75" x14ac:dyDescent="0.25">
      <c r="A232" s="1564" t="s">
        <v>698</v>
      </c>
      <c r="B232" s="1564" t="s">
        <v>699</v>
      </c>
      <c r="C232" s="2169" t="s">
        <v>718</v>
      </c>
      <c r="D232" s="1566" t="s">
        <v>728</v>
      </c>
      <c r="E232" s="2300"/>
      <c r="F232" s="1638">
        <v>6.9000000000000006E-2</v>
      </c>
      <c r="G232" s="1607"/>
      <c r="H232" s="1607">
        <v>0.28000000000000003</v>
      </c>
      <c r="I232" s="1607"/>
      <c r="J232" s="1607"/>
      <c r="K232" s="1608">
        <f t="shared" si="88"/>
        <v>0.34900000000000003</v>
      </c>
      <c r="L232" s="1609">
        <f t="shared" si="91"/>
        <v>19.770773638968482</v>
      </c>
      <c r="M232" s="1610">
        <f t="shared" si="92"/>
        <v>80.229226361031508</v>
      </c>
      <c r="N232" s="1611">
        <f t="shared" si="75"/>
        <v>2</v>
      </c>
      <c r="O232" s="1615"/>
      <c r="P232" s="1613">
        <f t="shared" si="89"/>
        <v>2.1644048021336366</v>
      </c>
      <c r="Q232" s="1652" t="s">
        <v>42</v>
      </c>
      <c r="R232" s="1615"/>
      <c r="S232" s="1616"/>
      <c r="T232" s="1617"/>
      <c r="U232" s="2108"/>
      <c r="V232" s="2109"/>
      <c r="W232" s="2110"/>
      <c r="X232" s="2109"/>
      <c r="Y232" s="1615"/>
      <c r="Z232" s="1619">
        <v>42428</v>
      </c>
      <c r="AA232" s="1620">
        <f t="shared" si="90"/>
        <v>147.49806893085244</v>
      </c>
      <c r="AB232" s="1621"/>
      <c r="AC232" s="1622"/>
      <c r="AD232" s="1622"/>
      <c r="AE232" s="1622"/>
      <c r="AF232" s="1622"/>
      <c r="AG232" s="1622"/>
      <c r="AH232" s="2111"/>
      <c r="AI232" s="2112">
        <v>43145</v>
      </c>
      <c r="AJ232" s="2112">
        <v>43716</v>
      </c>
      <c r="AK232" s="2112">
        <v>44300</v>
      </c>
      <c r="AL232" s="2113"/>
      <c r="AM232" s="2114"/>
      <c r="AN232" s="2112"/>
      <c r="AO232" s="2115"/>
      <c r="AP232" s="2116"/>
      <c r="AQ232" s="2117">
        <v>2.1644048021336366</v>
      </c>
      <c r="AR232" s="2115">
        <v>2.2841875450383458</v>
      </c>
      <c r="AS232" s="2115">
        <v>2.3987246729355132</v>
      </c>
      <c r="AT232" s="2115">
        <v>2.5162025596856816</v>
      </c>
      <c r="AU232" s="2115"/>
      <c r="AV232" s="2116"/>
      <c r="AW232" s="2118">
        <f t="shared" si="87"/>
        <v>-2.1672025596856814</v>
      </c>
      <c r="AX232" s="2119"/>
      <c r="AY232" s="2120"/>
      <c r="BA232" s="2039"/>
      <c r="BB232" s="1920"/>
      <c r="BC232" s="1530" t="s">
        <v>1432</v>
      </c>
      <c r="BD232" s="1530"/>
      <c r="BE232" s="1530"/>
      <c r="BF232" s="1530"/>
      <c r="BG232" s="1530"/>
      <c r="BH232" s="1530"/>
      <c r="BI232" s="1530"/>
      <c r="BJ232" s="1530"/>
      <c r="BK232" s="1530"/>
      <c r="BL232" s="1530"/>
      <c r="BM232" s="1530"/>
      <c r="BN232" s="1530"/>
      <c r="BO232" s="1530"/>
      <c r="BP232" s="1530"/>
      <c r="BQ232" s="1530"/>
      <c r="BR232" s="1530"/>
      <c r="BS232" s="1530"/>
      <c r="BT232" s="1530"/>
      <c r="BU232" s="1530"/>
      <c r="BV232" s="1530"/>
      <c r="BW232" s="1530"/>
      <c r="BX232" s="1530"/>
      <c r="BY232" s="1530"/>
      <c r="BZ232" s="1530"/>
      <c r="CA232" s="1530"/>
      <c r="CB232" s="1530"/>
      <c r="CC232" s="1530"/>
      <c r="CD232" s="1530"/>
      <c r="CE232" s="1530"/>
      <c r="CF232" s="1530"/>
      <c r="CG232" s="1530"/>
      <c r="CH232" s="1530"/>
      <c r="CI232" s="1530"/>
      <c r="CJ232" s="1530"/>
      <c r="CK232" s="1530"/>
      <c r="CL232" s="1530"/>
      <c r="CM232" s="1530"/>
      <c r="CN232" s="1530"/>
      <c r="CO232" s="1530"/>
      <c r="CP232" s="1530"/>
      <c r="CQ232" s="1530"/>
      <c r="CR232" s="1530"/>
      <c r="CS232" s="1530"/>
      <c r="CT232" s="1530"/>
      <c r="CU232" s="1530"/>
      <c r="CV232" s="1530"/>
      <c r="CW232" s="1530"/>
      <c r="CX232" s="1530"/>
      <c r="CY232" s="1530"/>
      <c r="CZ232" s="1530"/>
      <c r="DA232" s="1530"/>
      <c r="DB232" s="1530"/>
      <c r="DC232" s="1530"/>
      <c r="DD232" s="1530"/>
      <c r="DE232" s="1530"/>
      <c r="DF232" s="1530"/>
      <c r="DG232" s="1530"/>
      <c r="DH232" s="1530"/>
      <c r="DI232" s="1530"/>
      <c r="DJ232" s="1530"/>
      <c r="DK232" s="1530"/>
      <c r="DL232" s="1530"/>
      <c r="DM232" s="1530"/>
      <c r="DN232" s="1530"/>
      <c r="DO232" s="1530"/>
      <c r="DP232" s="1530"/>
      <c r="DQ232" s="1530"/>
      <c r="DR232" s="1530"/>
      <c r="DS232" s="1530"/>
      <c r="DT232" s="1530"/>
      <c r="DU232" s="1530"/>
      <c r="DV232" s="1530"/>
      <c r="DW232" s="1530"/>
      <c r="DX232" s="1530"/>
      <c r="DY232" s="1530"/>
      <c r="DZ232" s="1530"/>
      <c r="EA232" s="1530"/>
      <c r="EB232" s="1530"/>
      <c r="EC232" s="1530"/>
      <c r="ED232" s="1530"/>
      <c r="EE232" s="1530"/>
      <c r="EF232" s="1530"/>
      <c r="EG232" s="1530"/>
      <c r="EH232" s="1530"/>
      <c r="EI232" s="1530"/>
      <c r="EJ232" s="1530"/>
      <c r="EK232" s="1530"/>
      <c r="EL232" s="1530"/>
      <c r="EM232" s="1530"/>
      <c r="EN232" s="1530"/>
      <c r="EO232" s="1530"/>
      <c r="EP232" s="1530"/>
      <c r="EQ232" s="1530"/>
      <c r="ER232" s="1530"/>
      <c r="ES232" s="1530"/>
      <c r="ET232" s="1530"/>
      <c r="EU232" s="1530"/>
      <c r="EV232" s="1530"/>
      <c r="EW232" s="1530"/>
      <c r="EX232" s="1530"/>
      <c r="EY232" s="1530"/>
      <c r="EZ232" s="1530"/>
      <c r="FA232" s="1530"/>
      <c r="FB232" s="1530"/>
      <c r="FC232" s="1530"/>
      <c r="FD232" s="1530"/>
      <c r="FE232" s="1530"/>
      <c r="FF232" s="1530"/>
      <c r="FG232" s="1530"/>
      <c r="FH232" s="1530"/>
      <c r="FI232" s="1530"/>
      <c r="FJ232" s="1530"/>
      <c r="FK232" s="1530"/>
      <c r="FL232" s="1530"/>
      <c r="FM232" s="1530"/>
      <c r="FN232" s="1530"/>
      <c r="FO232" s="1530"/>
      <c r="FP232" s="1530"/>
      <c r="FQ232" s="1530"/>
      <c r="FR232" s="1530"/>
      <c r="FS232" s="1530"/>
      <c r="FT232" s="1530"/>
      <c r="FU232" s="1530"/>
      <c r="FV232" s="1530"/>
      <c r="FW232" s="1530"/>
      <c r="FX232" s="1530"/>
      <c r="FY232" s="1530"/>
      <c r="FZ232" s="1530"/>
      <c r="GA232" s="1530"/>
      <c r="GB232" s="1530"/>
      <c r="GC232" s="1530"/>
      <c r="GD232" s="1530"/>
      <c r="GE232" s="1530"/>
      <c r="GF232" s="1530"/>
      <c r="GG232" s="1530"/>
      <c r="GH232" s="1530"/>
      <c r="GI232" s="1530"/>
      <c r="GJ232" s="1530"/>
      <c r="GK232" s="1530"/>
      <c r="GL232" s="1530"/>
      <c r="GM232" s="1530"/>
      <c r="GN232" s="1530"/>
      <c r="GO232" s="1530"/>
      <c r="GP232" s="1530"/>
      <c r="GQ232" s="1530"/>
      <c r="GR232" s="1530"/>
      <c r="GS232" s="1530"/>
      <c r="GT232" s="1530"/>
      <c r="GU232" s="1530"/>
      <c r="GV232" s="1530"/>
      <c r="GW232" s="1530"/>
      <c r="GX232" s="1530"/>
      <c r="GY232" s="1530"/>
      <c r="GZ232" s="1530"/>
      <c r="HA232" s="1530"/>
      <c r="HB232" s="1530"/>
      <c r="HC232" s="1530"/>
      <c r="HD232" s="1530"/>
      <c r="HE232" s="1530"/>
      <c r="HF232" s="1530"/>
      <c r="HG232" s="1530"/>
      <c r="HH232" s="1530"/>
      <c r="HI232" s="1530"/>
      <c r="HJ232" s="1530"/>
      <c r="HK232" s="1530"/>
      <c r="HL232" s="1530"/>
      <c r="HM232" s="1530"/>
      <c r="HN232" s="1530"/>
      <c r="HO232" s="1530"/>
      <c r="HP232" s="1530"/>
      <c r="HQ232" s="1530"/>
      <c r="HR232" s="1530"/>
      <c r="HS232" s="1530"/>
    </row>
    <row r="233" spans="1:227" s="1646" customFormat="1" ht="61.75" x14ac:dyDescent="0.25">
      <c r="A233" s="1564" t="s">
        <v>698</v>
      </c>
      <c r="B233" s="1564" t="s">
        <v>699</v>
      </c>
      <c r="C233" s="2169" t="s">
        <v>718</v>
      </c>
      <c r="D233" s="2301" t="s">
        <v>733</v>
      </c>
      <c r="E233" s="2185" t="s">
        <v>1433</v>
      </c>
      <c r="F233" s="2302" t="s">
        <v>734</v>
      </c>
      <c r="G233" s="1607"/>
      <c r="H233" s="1607" t="s">
        <v>202</v>
      </c>
      <c r="I233" s="1607"/>
      <c r="J233" s="1607"/>
      <c r="K233" s="1608">
        <f t="shared" si="88"/>
        <v>0</v>
      </c>
      <c r="L233" s="1609">
        <v>100</v>
      </c>
      <c r="M233" s="1610" t="str">
        <f t="shared" si="92"/>
        <v/>
      </c>
      <c r="N233" s="1611">
        <f t="shared" si="75"/>
        <v>2</v>
      </c>
      <c r="O233" s="1615"/>
      <c r="P233" s="1613">
        <f t="shared" si="89"/>
        <v>0.23200000000000001</v>
      </c>
      <c r="Q233" s="1652" t="s">
        <v>42</v>
      </c>
      <c r="R233" s="1615"/>
      <c r="S233" s="1616"/>
      <c r="T233" s="1617"/>
      <c r="U233" s="2108"/>
      <c r="V233" s="2109"/>
      <c r="W233" s="2110"/>
      <c r="X233" s="2109"/>
      <c r="Y233" s="1615"/>
      <c r="Z233" s="1619">
        <v>4422</v>
      </c>
      <c r="AA233" s="1620">
        <f t="shared" si="90"/>
        <v>152.41352391219493</v>
      </c>
      <c r="AB233" s="1621"/>
      <c r="AC233" s="1622"/>
      <c r="AD233" s="1622"/>
      <c r="AE233" s="1622"/>
      <c r="AF233" s="1622"/>
      <c r="AG233" s="1622"/>
      <c r="AH233" s="2111"/>
      <c r="AI233" s="2112">
        <v>4676</v>
      </c>
      <c r="AJ233" s="2112">
        <v>4917</v>
      </c>
      <c r="AK233" s="2112">
        <v>5157</v>
      </c>
      <c r="AL233" s="2113">
        <v>5409</v>
      </c>
      <c r="AM233" s="2114"/>
      <c r="AN233" s="2112"/>
      <c r="AO233" s="2115"/>
      <c r="AP233" s="2116"/>
      <c r="AQ233" s="2117">
        <v>0.23200000000000001</v>
      </c>
      <c r="AR233" s="2115">
        <v>0.246</v>
      </c>
      <c r="AS233" s="2115">
        <v>0.25800000000000001</v>
      </c>
      <c r="AT233" s="2115">
        <v>0.27100000000000002</v>
      </c>
      <c r="AU233" s="2115">
        <v>0.28399999999999997</v>
      </c>
      <c r="AV233" s="2116"/>
      <c r="AW233" s="2118">
        <f t="shared" si="87"/>
        <v>-0.27100000000000002</v>
      </c>
      <c r="AX233" s="2119"/>
      <c r="AY233" s="2120"/>
      <c r="BB233" s="1920"/>
      <c r="BC233" s="1530" t="s">
        <v>1430</v>
      </c>
      <c r="BD233" s="1530"/>
      <c r="BE233" s="1530"/>
      <c r="BF233" s="1530"/>
      <c r="BG233" s="1530"/>
      <c r="BH233" s="1530"/>
      <c r="BI233" s="1530"/>
      <c r="BJ233" s="1530"/>
      <c r="BK233" s="1530"/>
      <c r="BL233" s="1530"/>
      <c r="BM233" s="1530"/>
      <c r="BN233" s="1530"/>
      <c r="BO233" s="1530"/>
      <c r="BP233" s="1530"/>
      <c r="BQ233" s="1530"/>
      <c r="BR233" s="1530"/>
      <c r="BS233" s="1530"/>
      <c r="BT233" s="1530"/>
      <c r="BU233" s="1530"/>
      <c r="BV233" s="1530"/>
      <c r="BW233" s="1530"/>
      <c r="BX233" s="1530"/>
      <c r="BY233" s="1530"/>
      <c r="BZ233" s="1530"/>
      <c r="CA233" s="1530"/>
      <c r="CB233" s="1530"/>
      <c r="CC233" s="1530"/>
      <c r="CD233" s="1530"/>
      <c r="CE233" s="1530"/>
      <c r="CF233" s="1530"/>
      <c r="CG233" s="1530"/>
      <c r="CH233" s="1530"/>
      <c r="CI233" s="1530"/>
      <c r="CJ233" s="1530"/>
      <c r="CK233" s="1530"/>
      <c r="CL233" s="1530"/>
      <c r="CM233" s="1530"/>
      <c r="CN233" s="1530"/>
      <c r="CO233" s="1530"/>
      <c r="CP233" s="1530"/>
      <c r="CQ233" s="1530"/>
      <c r="CR233" s="1530"/>
      <c r="CS233" s="1530"/>
      <c r="CT233" s="1530"/>
      <c r="CU233" s="1530"/>
      <c r="CV233" s="1530"/>
      <c r="CW233" s="1530"/>
      <c r="CX233" s="1530"/>
      <c r="CY233" s="1530"/>
      <c r="CZ233" s="1530"/>
      <c r="DA233" s="1530"/>
      <c r="DB233" s="1530"/>
      <c r="DC233" s="1530"/>
      <c r="DD233" s="1530"/>
      <c r="DE233" s="1530"/>
      <c r="DF233" s="1530"/>
      <c r="DG233" s="1530"/>
      <c r="DH233" s="1530"/>
      <c r="DI233" s="1530"/>
      <c r="DJ233" s="1530"/>
      <c r="DK233" s="1530"/>
      <c r="DL233" s="1530"/>
      <c r="DM233" s="1530"/>
      <c r="DN233" s="1530"/>
      <c r="DO233" s="1530"/>
      <c r="DP233" s="1530"/>
      <c r="DQ233" s="1530"/>
      <c r="DR233" s="1530"/>
      <c r="DS233" s="1530"/>
      <c r="DT233" s="1530"/>
      <c r="DU233" s="1530"/>
      <c r="DV233" s="1530"/>
      <c r="DW233" s="1530"/>
      <c r="DX233" s="1530"/>
      <c r="DY233" s="1530"/>
      <c r="DZ233" s="1530"/>
      <c r="EA233" s="1530"/>
      <c r="EB233" s="1530"/>
      <c r="EC233" s="1530"/>
      <c r="ED233" s="1530"/>
      <c r="EE233" s="1530"/>
      <c r="EF233" s="1530"/>
      <c r="EG233" s="1530"/>
      <c r="EH233" s="1530"/>
      <c r="EI233" s="1530"/>
      <c r="EJ233" s="1530"/>
      <c r="EK233" s="1530"/>
      <c r="EL233" s="1530"/>
      <c r="EM233" s="1530"/>
      <c r="EN233" s="1530"/>
      <c r="EO233" s="1530"/>
      <c r="EP233" s="1530"/>
      <c r="EQ233" s="1530"/>
      <c r="ER233" s="1530"/>
      <c r="ES233" s="1530"/>
      <c r="ET233" s="1530"/>
      <c r="EU233" s="1530"/>
      <c r="EV233" s="1530"/>
      <c r="EW233" s="1530"/>
      <c r="EX233" s="1530"/>
      <c r="EY233" s="1530"/>
      <c r="EZ233" s="1530"/>
      <c r="FA233" s="1530"/>
      <c r="FB233" s="1530"/>
      <c r="FC233" s="1530"/>
      <c r="FD233" s="1530"/>
      <c r="FE233" s="1530"/>
      <c r="FF233" s="1530"/>
      <c r="FG233" s="1530"/>
      <c r="FH233" s="1530"/>
      <c r="FI233" s="1530"/>
      <c r="FJ233" s="1530"/>
      <c r="FK233" s="1530"/>
      <c r="FL233" s="1530"/>
      <c r="FM233" s="1530"/>
      <c r="FN233" s="1530"/>
      <c r="FO233" s="1530"/>
      <c r="FP233" s="1530"/>
      <c r="FQ233" s="1530"/>
      <c r="FR233" s="1530"/>
      <c r="FS233" s="1530"/>
      <c r="FT233" s="1530"/>
      <c r="FU233" s="1530"/>
      <c r="FV233" s="1530"/>
      <c r="FW233" s="1530"/>
      <c r="FX233" s="1530"/>
      <c r="FY233" s="1530"/>
      <c r="FZ233" s="1530"/>
      <c r="GA233" s="1530"/>
      <c r="GB233" s="1530"/>
      <c r="GC233" s="1530"/>
      <c r="GD233" s="1530"/>
      <c r="GE233" s="1530"/>
      <c r="GF233" s="1530"/>
      <c r="GG233" s="1530"/>
      <c r="GH233" s="1530"/>
      <c r="GI233" s="1530"/>
      <c r="GJ233" s="1530"/>
      <c r="GK233" s="1530"/>
      <c r="GL233" s="1530"/>
      <c r="GM233" s="1530"/>
      <c r="GN233" s="1530"/>
      <c r="GO233" s="1530"/>
      <c r="GP233" s="1530"/>
      <c r="GQ233" s="1530"/>
      <c r="GR233" s="1530"/>
      <c r="GS233" s="1530"/>
      <c r="GT233" s="1530"/>
      <c r="GU233" s="1530"/>
      <c r="GV233" s="1530"/>
      <c r="GW233" s="1530"/>
      <c r="GX233" s="1530"/>
      <c r="GY233" s="1530"/>
      <c r="GZ233" s="1530"/>
      <c r="HA233" s="1530"/>
      <c r="HB233" s="1530"/>
      <c r="HC233" s="1530"/>
      <c r="HD233" s="1530"/>
      <c r="HE233" s="1530"/>
      <c r="HF233" s="1530"/>
      <c r="HG233" s="1530"/>
      <c r="HH233" s="1530"/>
      <c r="HI233" s="1530"/>
      <c r="HJ233" s="1530"/>
      <c r="HK233" s="1530"/>
      <c r="HL233" s="1530"/>
      <c r="HM233" s="1530"/>
      <c r="HN233" s="1530"/>
      <c r="HO233" s="1530"/>
      <c r="HP233" s="1530"/>
      <c r="HQ233" s="1530"/>
      <c r="HR233" s="1530"/>
      <c r="HS233" s="1530"/>
    </row>
    <row r="234" spans="1:227" s="1646" customFormat="1" ht="61.75" x14ac:dyDescent="0.25">
      <c r="A234" s="1564" t="s">
        <v>1134</v>
      </c>
      <c r="B234" s="1564" t="s">
        <v>1262</v>
      </c>
      <c r="C234" s="2280" t="s">
        <v>1277</v>
      </c>
      <c r="D234" s="2032" t="s">
        <v>1278</v>
      </c>
      <c r="E234" s="2192" t="s">
        <v>1265</v>
      </c>
      <c r="F234" s="2033">
        <v>1.75</v>
      </c>
      <c r="G234" s="1607"/>
      <c r="H234" s="2034" t="s">
        <v>202</v>
      </c>
      <c r="I234" s="1607"/>
      <c r="J234" s="1607"/>
      <c r="K234" s="1608">
        <f t="shared" si="88"/>
        <v>1.75</v>
      </c>
      <c r="L234" s="1609">
        <f t="shared" ref="L234:L254" si="93">IF(IF(ISNUMBER(K234),K234,0)&gt;0,IF(ISNUMBER(F234),F234,0)/K234*100,"")</f>
        <v>100</v>
      </c>
      <c r="M234" s="1610">
        <f t="shared" si="92"/>
        <v>0</v>
      </c>
      <c r="N234" s="1611">
        <f t="shared" si="75"/>
        <v>2</v>
      </c>
      <c r="O234" s="1615"/>
      <c r="P234" s="1613">
        <f t="shared" si="89"/>
        <v>1.7629999999999999</v>
      </c>
      <c r="Q234" s="1652" t="s">
        <v>42</v>
      </c>
      <c r="R234" s="1615"/>
      <c r="S234" s="1616"/>
      <c r="T234" s="1617"/>
      <c r="U234" s="2108"/>
      <c r="V234" s="2109"/>
      <c r="W234" s="2110"/>
      <c r="X234" s="2109"/>
      <c r="Y234" s="1615"/>
      <c r="Z234" s="1619">
        <v>16356</v>
      </c>
      <c r="AA234" s="1620">
        <f t="shared" si="90"/>
        <v>315.41355524511135</v>
      </c>
      <c r="AB234" s="1621"/>
      <c r="AC234" s="1622"/>
      <c r="AD234" s="1622"/>
      <c r="AE234" s="1622"/>
      <c r="AF234" s="1622"/>
      <c r="AG234" s="1622"/>
      <c r="AH234" s="2111"/>
      <c r="AI234" s="2112">
        <v>16129</v>
      </c>
      <c r="AJ234" s="2112">
        <v>16007</v>
      </c>
      <c r="AK234" s="2112">
        <v>15954</v>
      </c>
      <c r="AL234" s="2113"/>
      <c r="AM234" s="2168"/>
      <c r="AN234" s="2115"/>
      <c r="AO234" s="2115"/>
      <c r="AP234" s="2116"/>
      <c r="AQ234" s="2117">
        <v>1.7629999999999999</v>
      </c>
      <c r="AR234" s="2115">
        <v>1.883</v>
      </c>
      <c r="AS234" s="2115">
        <v>1.94</v>
      </c>
      <c r="AT234" s="2115">
        <v>1.9339999999999999</v>
      </c>
      <c r="AU234" s="2115"/>
      <c r="AV234" s="2116"/>
      <c r="AW234" s="2118">
        <f t="shared" si="87"/>
        <v>-0.18399999999999994</v>
      </c>
      <c r="AX234" s="2119"/>
      <c r="AY234" s="2120"/>
      <c r="BB234" s="1920"/>
      <c r="BC234" s="1530" t="s">
        <v>1430</v>
      </c>
      <c r="BD234" s="1530"/>
      <c r="BE234" s="1530"/>
      <c r="BF234" s="1530"/>
      <c r="BG234" s="1530"/>
      <c r="BH234" s="1530"/>
      <c r="BI234" s="1530"/>
      <c r="BJ234" s="1530"/>
      <c r="BK234" s="1530"/>
      <c r="BL234" s="1530"/>
      <c r="BM234" s="1530"/>
      <c r="BN234" s="1530"/>
      <c r="BO234" s="1530"/>
      <c r="BP234" s="1530"/>
      <c r="BQ234" s="1530"/>
      <c r="BR234" s="1530"/>
      <c r="BS234" s="1530"/>
      <c r="BT234" s="1530"/>
      <c r="BU234" s="1530"/>
      <c r="BV234" s="1530"/>
      <c r="BW234" s="1530"/>
      <c r="BX234" s="1530"/>
      <c r="BY234" s="1530"/>
      <c r="BZ234" s="1530"/>
      <c r="CA234" s="1530"/>
      <c r="CB234" s="1530"/>
      <c r="CC234" s="1530"/>
      <c r="CD234" s="1530"/>
      <c r="CE234" s="1530"/>
      <c r="CF234" s="1530"/>
      <c r="CG234" s="1530"/>
      <c r="CH234" s="1530"/>
      <c r="CI234" s="1530"/>
      <c r="CJ234" s="1530"/>
      <c r="CK234" s="1530"/>
      <c r="CL234" s="1530"/>
      <c r="CM234" s="1530"/>
      <c r="CN234" s="1530"/>
      <c r="CO234" s="1530"/>
      <c r="CP234" s="1530"/>
      <c r="CQ234" s="1530"/>
      <c r="CR234" s="1530"/>
      <c r="CS234" s="1530"/>
      <c r="CT234" s="1530"/>
      <c r="CU234" s="1530"/>
      <c r="CV234" s="1530"/>
      <c r="CW234" s="1530"/>
      <c r="CX234" s="1530"/>
      <c r="CY234" s="1530"/>
      <c r="CZ234" s="1530"/>
      <c r="DA234" s="1530"/>
      <c r="DB234" s="1530"/>
      <c r="DC234" s="1530"/>
      <c r="DD234" s="1530"/>
      <c r="DE234" s="1530"/>
      <c r="DF234" s="1530"/>
      <c r="DG234" s="1530"/>
      <c r="DH234" s="1530"/>
      <c r="DI234" s="1530"/>
      <c r="DJ234" s="1530"/>
      <c r="DK234" s="1530"/>
      <c r="DL234" s="1530"/>
      <c r="DM234" s="1530"/>
      <c r="DN234" s="1530"/>
      <c r="DO234" s="1530"/>
      <c r="DP234" s="1530"/>
      <c r="DQ234" s="1530"/>
      <c r="DR234" s="1530"/>
      <c r="DS234" s="1530"/>
      <c r="DT234" s="1530"/>
      <c r="DU234" s="1530"/>
      <c r="DV234" s="1530"/>
      <c r="DW234" s="1530"/>
      <c r="DX234" s="1530"/>
      <c r="DY234" s="1530"/>
      <c r="DZ234" s="1530"/>
      <c r="EA234" s="1530"/>
      <c r="EB234" s="1530"/>
      <c r="EC234" s="1530"/>
      <c r="ED234" s="1530"/>
      <c r="EE234" s="1530"/>
      <c r="EF234" s="1530"/>
      <c r="EG234" s="1530"/>
      <c r="EH234" s="1530"/>
      <c r="EI234" s="1530"/>
      <c r="EJ234" s="1530"/>
      <c r="EK234" s="1530"/>
      <c r="EL234" s="1530"/>
      <c r="EM234" s="1530"/>
      <c r="EN234" s="1530"/>
      <c r="EO234" s="1530"/>
      <c r="EP234" s="1530"/>
      <c r="EQ234" s="1530"/>
      <c r="ER234" s="1530"/>
      <c r="ES234" s="1530"/>
      <c r="ET234" s="1530"/>
      <c r="EU234" s="1530"/>
      <c r="EV234" s="1530"/>
      <c r="EW234" s="1530"/>
      <c r="EX234" s="1530"/>
      <c r="EY234" s="1530"/>
      <c r="EZ234" s="1530"/>
      <c r="FA234" s="1530"/>
      <c r="FB234" s="1530"/>
      <c r="FC234" s="1530"/>
      <c r="FD234" s="1530"/>
      <c r="FE234" s="1530"/>
      <c r="FF234" s="1530"/>
      <c r="FG234" s="1530"/>
      <c r="FH234" s="1530"/>
      <c r="FI234" s="1530"/>
      <c r="FJ234" s="1530"/>
      <c r="FK234" s="1530"/>
      <c r="FL234" s="1530"/>
      <c r="FM234" s="1530"/>
      <c r="FN234" s="1530"/>
      <c r="FO234" s="1530"/>
      <c r="FP234" s="1530"/>
      <c r="FQ234" s="1530"/>
      <c r="FR234" s="1530"/>
      <c r="FS234" s="1530"/>
      <c r="FT234" s="1530"/>
      <c r="FU234" s="1530"/>
      <c r="FV234" s="1530"/>
      <c r="FW234" s="1530"/>
      <c r="FX234" s="1530"/>
      <c r="FY234" s="1530"/>
      <c r="FZ234" s="1530"/>
      <c r="GA234" s="1530"/>
      <c r="GB234" s="1530"/>
      <c r="GC234" s="1530"/>
      <c r="GD234" s="1530"/>
      <c r="GE234" s="1530"/>
      <c r="GF234" s="1530"/>
      <c r="GG234" s="1530"/>
      <c r="GH234" s="1530"/>
      <c r="GI234" s="1530"/>
      <c r="GJ234" s="1530"/>
      <c r="GK234" s="1530"/>
      <c r="GL234" s="1530"/>
      <c r="GM234" s="1530"/>
      <c r="GN234" s="1530"/>
      <c r="GO234" s="1530"/>
      <c r="GP234" s="1530"/>
      <c r="GQ234" s="1530"/>
      <c r="GR234" s="1530"/>
      <c r="GS234" s="1530"/>
      <c r="GT234" s="1530"/>
      <c r="GU234" s="1530"/>
      <c r="GV234" s="1530"/>
      <c r="GW234" s="1530"/>
      <c r="GX234" s="1530"/>
      <c r="GY234" s="1530"/>
      <c r="GZ234" s="1530"/>
      <c r="HA234" s="1530"/>
      <c r="HB234" s="1530"/>
      <c r="HC234" s="1530"/>
      <c r="HD234" s="1530"/>
      <c r="HE234" s="1530"/>
      <c r="HF234" s="1530"/>
      <c r="HG234" s="1530"/>
      <c r="HH234" s="1530"/>
      <c r="HI234" s="1530"/>
      <c r="HJ234" s="1530"/>
      <c r="HK234" s="1530"/>
      <c r="HL234" s="1530"/>
      <c r="HM234" s="1530"/>
      <c r="HN234" s="1530"/>
      <c r="HO234" s="1530"/>
      <c r="HP234" s="1530"/>
      <c r="HQ234" s="1530"/>
      <c r="HR234" s="1530"/>
      <c r="HS234" s="1530"/>
    </row>
    <row r="235" spans="1:227" s="1646" customFormat="1" ht="61.75" x14ac:dyDescent="0.25">
      <c r="A235" s="1564" t="s">
        <v>1134</v>
      </c>
      <c r="B235" s="1564" t="s">
        <v>1262</v>
      </c>
      <c r="C235" s="2280" t="s">
        <v>1277</v>
      </c>
      <c r="D235" s="2032" t="s">
        <v>1279</v>
      </c>
      <c r="E235" s="2303" t="s">
        <v>1265</v>
      </c>
      <c r="F235" s="2304">
        <v>0.47499999999999998</v>
      </c>
      <c r="G235" s="1702"/>
      <c r="H235" s="2305">
        <v>1.46</v>
      </c>
      <c r="I235" s="1876"/>
      <c r="J235" s="1876"/>
      <c r="K235" s="1608">
        <f t="shared" si="88"/>
        <v>1.9350000000000001</v>
      </c>
      <c r="L235" s="1704">
        <f t="shared" si="93"/>
        <v>24.547803617571056</v>
      </c>
      <c r="M235" s="1705">
        <f t="shared" si="92"/>
        <v>75.452196382428937</v>
      </c>
      <c r="N235" s="2134">
        <f t="shared" si="75"/>
        <v>2</v>
      </c>
      <c r="O235" s="1709"/>
      <c r="P235" s="1803">
        <f t="shared" si="89"/>
        <v>2.82</v>
      </c>
      <c r="Q235" s="1708" t="s">
        <v>42</v>
      </c>
      <c r="R235" s="1709"/>
      <c r="S235" s="1710"/>
      <c r="T235" s="1711"/>
      <c r="U235" s="2108"/>
      <c r="V235" s="2109"/>
      <c r="W235" s="2110"/>
      <c r="X235" s="2138"/>
      <c r="Y235" s="1709"/>
      <c r="Z235" s="1713">
        <v>18757</v>
      </c>
      <c r="AA235" s="1714">
        <f t="shared" si="90"/>
        <v>638.30051392685539</v>
      </c>
      <c r="AB235" s="1715"/>
      <c r="AC235" s="1716"/>
      <c r="AD235" s="1716"/>
      <c r="AE235" s="1716"/>
      <c r="AF235" s="1716"/>
      <c r="AG235" s="1716"/>
      <c r="AH235" s="2136"/>
      <c r="AI235" s="2139">
        <v>22497</v>
      </c>
      <c r="AJ235" s="2139">
        <v>26085</v>
      </c>
      <c r="AK235" s="2139">
        <v>29513</v>
      </c>
      <c r="AL235" s="2140"/>
      <c r="AM235" s="2306"/>
      <c r="AN235" s="2142"/>
      <c r="AO235" s="2142"/>
      <c r="AP235" s="2143"/>
      <c r="AQ235" s="2144">
        <v>2.82</v>
      </c>
      <c r="AR235" s="2142">
        <v>4.37</v>
      </c>
      <c r="AS235" s="2142">
        <v>5.22</v>
      </c>
      <c r="AT235" s="2142">
        <v>5.4370000000000003</v>
      </c>
      <c r="AU235" s="2142"/>
      <c r="AV235" s="2143"/>
      <c r="AW235" s="2145">
        <f t="shared" si="87"/>
        <v>-3.5020000000000002</v>
      </c>
      <c r="AX235" s="2146"/>
      <c r="AY235" s="2120"/>
      <c r="BB235" s="1920"/>
      <c r="BC235" s="1530" t="s">
        <v>1432</v>
      </c>
      <c r="BD235" s="1530"/>
      <c r="BE235" s="1530"/>
      <c r="BF235" s="1530"/>
      <c r="BG235" s="1530"/>
      <c r="BH235" s="1530"/>
      <c r="BI235" s="1530"/>
      <c r="BJ235" s="1530"/>
      <c r="BK235" s="1530"/>
      <c r="BL235" s="1530"/>
      <c r="BM235" s="1530"/>
      <c r="BN235" s="1530"/>
      <c r="BO235" s="1530"/>
      <c r="BP235" s="1530"/>
      <c r="BQ235" s="1530"/>
      <c r="BR235" s="1530"/>
      <c r="BS235" s="1530"/>
      <c r="BT235" s="1530"/>
      <c r="BU235" s="1530"/>
      <c r="BV235" s="1530"/>
      <c r="BW235" s="1530"/>
      <c r="BX235" s="1530"/>
      <c r="BY235" s="1530"/>
      <c r="BZ235" s="1530"/>
      <c r="CA235" s="1530"/>
      <c r="CB235" s="1530"/>
      <c r="CC235" s="1530"/>
      <c r="CD235" s="1530"/>
      <c r="CE235" s="1530"/>
      <c r="CF235" s="1530"/>
      <c r="CG235" s="1530"/>
      <c r="CH235" s="1530"/>
      <c r="CI235" s="1530"/>
      <c r="CJ235" s="1530"/>
      <c r="CK235" s="1530"/>
      <c r="CL235" s="1530"/>
      <c r="CM235" s="1530"/>
      <c r="CN235" s="1530"/>
      <c r="CO235" s="1530"/>
      <c r="CP235" s="1530"/>
      <c r="CQ235" s="1530"/>
      <c r="CR235" s="1530"/>
      <c r="CS235" s="1530"/>
      <c r="CT235" s="1530"/>
      <c r="CU235" s="1530"/>
      <c r="CV235" s="1530"/>
      <c r="CW235" s="1530"/>
      <c r="CX235" s="1530"/>
      <c r="CY235" s="1530"/>
      <c r="CZ235" s="1530"/>
      <c r="DA235" s="1530"/>
      <c r="DB235" s="1530"/>
      <c r="DC235" s="1530"/>
      <c r="DD235" s="1530"/>
      <c r="DE235" s="1530"/>
      <c r="DF235" s="1530"/>
      <c r="DG235" s="1530"/>
      <c r="DH235" s="1530"/>
      <c r="DI235" s="1530"/>
      <c r="DJ235" s="1530"/>
      <c r="DK235" s="1530"/>
      <c r="DL235" s="1530"/>
      <c r="DM235" s="1530"/>
      <c r="DN235" s="1530"/>
      <c r="DO235" s="1530"/>
      <c r="DP235" s="1530"/>
      <c r="DQ235" s="1530"/>
      <c r="DR235" s="1530"/>
      <c r="DS235" s="1530"/>
      <c r="DT235" s="1530"/>
      <c r="DU235" s="1530"/>
      <c r="DV235" s="1530"/>
      <c r="DW235" s="1530"/>
      <c r="DX235" s="1530"/>
      <c r="DY235" s="1530"/>
      <c r="DZ235" s="1530"/>
      <c r="EA235" s="1530"/>
      <c r="EB235" s="1530"/>
      <c r="EC235" s="1530"/>
      <c r="ED235" s="1530"/>
      <c r="EE235" s="1530"/>
      <c r="EF235" s="1530"/>
      <c r="EG235" s="1530"/>
      <c r="EH235" s="1530"/>
      <c r="EI235" s="1530"/>
      <c r="EJ235" s="1530"/>
      <c r="EK235" s="1530"/>
      <c r="EL235" s="1530"/>
      <c r="EM235" s="1530"/>
      <c r="EN235" s="1530"/>
      <c r="EO235" s="1530"/>
      <c r="EP235" s="1530"/>
      <c r="EQ235" s="1530"/>
      <c r="ER235" s="1530"/>
      <c r="ES235" s="1530"/>
      <c r="ET235" s="1530"/>
      <c r="EU235" s="1530"/>
      <c r="EV235" s="1530"/>
      <c r="EW235" s="1530"/>
      <c r="EX235" s="1530"/>
      <c r="EY235" s="1530"/>
      <c r="EZ235" s="1530"/>
      <c r="FA235" s="1530"/>
      <c r="FB235" s="1530"/>
      <c r="FC235" s="1530"/>
      <c r="FD235" s="1530"/>
      <c r="FE235" s="1530"/>
      <c r="FF235" s="1530"/>
      <c r="FG235" s="1530"/>
      <c r="FH235" s="1530"/>
      <c r="FI235" s="1530"/>
      <c r="FJ235" s="1530"/>
      <c r="FK235" s="1530"/>
      <c r="FL235" s="1530"/>
      <c r="FM235" s="1530"/>
      <c r="FN235" s="1530"/>
      <c r="FO235" s="1530"/>
      <c r="FP235" s="1530"/>
      <c r="FQ235" s="1530"/>
      <c r="FR235" s="1530"/>
      <c r="FS235" s="1530"/>
      <c r="FT235" s="1530"/>
      <c r="FU235" s="1530"/>
      <c r="FV235" s="1530"/>
      <c r="FW235" s="1530"/>
      <c r="FX235" s="1530"/>
      <c r="FY235" s="1530"/>
      <c r="FZ235" s="1530"/>
      <c r="GA235" s="1530"/>
      <c r="GB235" s="1530"/>
      <c r="GC235" s="1530"/>
      <c r="GD235" s="1530"/>
      <c r="GE235" s="1530"/>
      <c r="GF235" s="1530"/>
      <c r="GG235" s="1530"/>
      <c r="GH235" s="1530"/>
      <c r="GI235" s="1530"/>
      <c r="GJ235" s="1530"/>
      <c r="GK235" s="1530"/>
      <c r="GL235" s="1530"/>
      <c r="GM235" s="1530"/>
      <c r="GN235" s="1530"/>
      <c r="GO235" s="1530"/>
      <c r="GP235" s="1530"/>
      <c r="GQ235" s="1530"/>
      <c r="GR235" s="1530"/>
      <c r="GS235" s="1530"/>
      <c r="GT235" s="1530"/>
      <c r="GU235" s="1530"/>
      <c r="GV235" s="1530"/>
      <c r="GW235" s="1530"/>
      <c r="GX235" s="1530"/>
      <c r="GY235" s="1530"/>
      <c r="GZ235" s="1530"/>
      <c r="HA235" s="1530"/>
      <c r="HB235" s="1530"/>
      <c r="HC235" s="1530"/>
      <c r="HD235" s="1530"/>
      <c r="HE235" s="1530"/>
      <c r="HF235" s="1530"/>
      <c r="HG235" s="1530"/>
      <c r="HH235" s="1530"/>
      <c r="HI235" s="1530"/>
      <c r="HJ235" s="1530"/>
      <c r="HK235" s="1530"/>
      <c r="HL235" s="1530"/>
      <c r="HM235" s="1530"/>
      <c r="HN235" s="1530"/>
      <c r="HO235" s="1530"/>
      <c r="HP235" s="1530"/>
      <c r="HQ235" s="1530"/>
      <c r="HR235" s="1530"/>
      <c r="HS235" s="1530"/>
    </row>
    <row r="236" spans="1:227" s="1646" customFormat="1" ht="61.75" x14ac:dyDescent="0.25">
      <c r="A236" s="1564" t="s">
        <v>1134</v>
      </c>
      <c r="B236" s="1564" t="s">
        <v>1262</v>
      </c>
      <c r="C236" s="2307" t="s">
        <v>1277</v>
      </c>
      <c r="D236" s="2032" t="s">
        <v>1286</v>
      </c>
      <c r="E236" s="2308" t="s">
        <v>1265</v>
      </c>
      <c r="F236" s="2309">
        <v>0.219</v>
      </c>
      <c r="G236" s="1571"/>
      <c r="H236" s="2310" t="s">
        <v>202</v>
      </c>
      <c r="I236" s="1571"/>
      <c r="J236" s="1571"/>
      <c r="K236" s="1572">
        <f t="shared" si="88"/>
        <v>0.219</v>
      </c>
      <c r="L236" s="1734">
        <f t="shared" si="93"/>
        <v>100</v>
      </c>
      <c r="M236" s="1735">
        <f t="shared" si="92"/>
        <v>0</v>
      </c>
      <c r="N236" s="1575">
        <f t="shared" si="75"/>
        <v>2</v>
      </c>
      <c r="O236" s="1579"/>
      <c r="P236" s="1577">
        <f t="shared" si="89"/>
        <v>0.93200000000000005</v>
      </c>
      <c r="Q236" s="2151" t="s">
        <v>42</v>
      </c>
      <c r="R236" s="1579"/>
      <c r="S236" s="1616"/>
      <c r="T236" s="1617"/>
      <c r="U236" s="2152"/>
      <c r="V236" s="2109"/>
      <c r="W236" s="2153"/>
      <c r="X236" s="2154"/>
      <c r="Y236" s="1739"/>
      <c r="Z236" s="1743">
        <v>29593</v>
      </c>
      <c r="AA236" s="1744">
        <f t="shared" si="90"/>
        <v>102.48628771428267</v>
      </c>
      <c r="AB236" s="1745"/>
      <c r="AC236" s="1746"/>
      <c r="AD236" s="1746"/>
      <c r="AE236" s="1746"/>
      <c r="AF236" s="1746"/>
      <c r="AG236" s="1746"/>
      <c r="AH236" s="2155"/>
      <c r="AI236" s="2112">
        <v>31063</v>
      </c>
      <c r="AJ236" s="2112">
        <v>31994</v>
      </c>
      <c r="AK236" s="2112">
        <v>33406</v>
      </c>
      <c r="AL236" s="2113"/>
      <c r="AM236" s="2181"/>
      <c r="AN236" s="2115"/>
      <c r="AO236" s="2115"/>
      <c r="AP236" s="2116"/>
      <c r="AQ236" s="2117">
        <v>0.93200000000000005</v>
      </c>
      <c r="AR236" s="2115">
        <v>1.107</v>
      </c>
      <c r="AS236" s="2115">
        <v>1.2070000000000001</v>
      </c>
      <c r="AT236" s="2115">
        <v>1.26</v>
      </c>
      <c r="AU236" s="2115"/>
      <c r="AV236" s="2116"/>
      <c r="AW236" s="2118">
        <f t="shared" si="87"/>
        <v>-1.0409999999999999</v>
      </c>
      <c r="AX236" s="2119"/>
      <c r="AY236" s="2120"/>
      <c r="BA236" s="2039"/>
      <c r="BB236" s="1920"/>
      <c r="BC236" s="1530" t="s">
        <v>1430</v>
      </c>
      <c r="BD236" s="1530"/>
      <c r="BE236" s="1530"/>
      <c r="BF236" s="1530"/>
      <c r="BG236" s="1530"/>
      <c r="BH236" s="1530"/>
      <c r="BI236" s="1530"/>
      <c r="BJ236" s="1530"/>
      <c r="BK236" s="1530"/>
      <c r="BL236" s="1530"/>
      <c r="BM236" s="1530"/>
      <c r="BN236" s="1530"/>
      <c r="BO236" s="1530"/>
      <c r="BP236" s="1530"/>
      <c r="BQ236" s="1530"/>
      <c r="BR236" s="1530"/>
      <c r="BS236" s="1530"/>
      <c r="BT236" s="1530"/>
      <c r="BU236" s="1530"/>
      <c r="BV236" s="1530"/>
      <c r="BW236" s="1530"/>
      <c r="BX236" s="1530"/>
      <c r="BY236" s="1530"/>
      <c r="BZ236" s="1530"/>
      <c r="CA236" s="1530"/>
      <c r="CB236" s="1530"/>
      <c r="CC236" s="1530"/>
      <c r="CD236" s="1530"/>
      <c r="CE236" s="1530"/>
      <c r="CF236" s="1530"/>
      <c r="CG236" s="1530"/>
      <c r="CH236" s="1530"/>
      <c r="CI236" s="1530"/>
      <c r="CJ236" s="1530"/>
      <c r="CK236" s="1530"/>
      <c r="CL236" s="1530"/>
      <c r="CM236" s="1530"/>
      <c r="CN236" s="1530"/>
      <c r="CO236" s="1530"/>
      <c r="CP236" s="1530"/>
      <c r="CQ236" s="1530"/>
      <c r="CR236" s="1530"/>
      <c r="CS236" s="1530"/>
      <c r="CT236" s="1530"/>
      <c r="CU236" s="1530"/>
      <c r="CV236" s="1530"/>
      <c r="CW236" s="1530"/>
      <c r="CX236" s="1530"/>
      <c r="CY236" s="1530"/>
      <c r="CZ236" s="1530"/>
      <c r="DA236" s="1530"/>
      <c r="DB236" s="1530"/>
      <c r="DC236" s="1530"/>
      <c r="DD236" s="1530"/>
      <c r="DE236" s="1530"/>
      <c r="DF236" s="1530"/>
      <c r="DG236" s="1530"/>
      <c r="DH236" s="1530"/>
      <c r="DI236" s="1530"/>
      <c r="DJ236" s="1530"/>
      <c r="DK236" s="1530"/>
      <c r="DL236" s="1530"/>
      <c r="DM236" s="1530"/>
      <c r="DN236" s="1530"/>
      <c r="DO236" s="1530"/>
      <c r="DP236" s="1530"/>
      <c r="DQ236" s="1530"/>
      <c r="DR236" s="1530"/>
      <c r="DS236" s="1530"/>
      <c r="DT236" s="1530"/>
      <c r="DU236" s="1530"/>
      <c r="DV236" s="1530"/>
      <c r="DW236" s="1530"/>
      <c r="DX236" s="1530"/>
      <c r="DY236" s="1530"/>
      <c r="DZ236" s="1530"/>
      <c r="EA236" s="1530"/>
      <c r="EB236" s="1530"/>
      <c r="EC236" s="1530"/>
      <c r="ED236" s="1530"/>
      <c r="EE236" s="1530"/>
      <c r="EF236" s="1530"/>
      <c r="EG236" s="1530"/>
      <c r="EH236" s="1530"/>
      <c r="EI236" s="1530"/>
      <c r="EJ236" s="1530"/>
      <c r="EK236" s="1530"/>
      <c r="EL236" s="1530"/>
      <c r="EM236" s="1530"/>
      <c r="EN236" s="1530"/>
      <c r="EO236" s="1530"/>
      <c r="EP236" s="1530"/>
      <c r="EQ236" s="1530"/>
      <c r="ER236" s="1530"/>
      <c r="ES236" s="1530"/>
      <c r="ET236" s="1530"/>
      <c r="EU236" s="1530"/>
      <c r="EV236" s="1530"/>
      <c r="EW236" s="1530"/>
      <c r="EX236" s="1530"/>
      <c r="EY236" s="1530"/>
      <c r="EZ236" s="1530"/>
      <c r="FA236" s="1530"/>
      <c r="FB236" s="1530"/>
      <c r="FC236" s="1530"/>
      <c r="FD236" s="1530"/>
      <c r="FE236" s="1530"/>
      <c r="FF236" s="1530"/>
      <c r="FG236" s="1530"/>
      <c r="FH236" s="1530"/>
      <c r="FI236" s="1530"/>
      <c r="FJ236" s="1530"/>
      <c r="FK236" s="1530"/>
      <c r="FL236" s="1530"/>
      <c r="FM236" s="1530"/>
      <c r="FN236" s="1530"/>
      <c r="FO236" s="1530"/>
      <c r="FP236" s="1530"/>
      <c r="FQ236" s="1530"/>
      <c r="FR236" s="1530"/>
      <c r="FS236" s="1530"/>
      <c r="FT236" s="1530"/>
      <c r="FU236" s="1530"/>
      <c r="FV236" s="1530"/>
      <c r="FW236" s="1530"/>
      <c r="FX236" s="1530"/>
      <c r="FY236" s="1530"/>
      <c r="FZ236" s="1530"/>
      <c r="GA236" s="1530"/>
      <c r="GB236" s="1530"/>
      <c r="GC236" s="1530"/>
      <c r="GD236" s="1530"/>
      <c r="GE236" s="1530"/>
      <c r="GF236" s="1530"/>
      <c r="GG236" s="1530"/>
      <c r="GH236" s="1530"/>
      <c r="GI236" s="1530"/>
      <c r="GJ236" s="1530"/>
      <c r="GK236" s="1530"/>
      <c r="GL236" s="1530"/>
      <c r="GM236" s="1530"/>
      <c r="GN236" s="1530"/>
      <c r="GO236" s="1530"/>
      <c r="GP236" s="1530"/>
      <c r="GQ236" s="1530"/>
      <c r="GR236" s="1530"/>
      <c r="GS236" s="1530"/>
      <c r="GT236" s="1530"/>
      <c r="GU236" s="1530"/>
      <c r="GV236" s="1530"/>
      <c r="GW236" s="1530"/>
      <c r="GX236" s="1530"/>
      <c r="GY236" s="1530"/>
      <c r="GZ236" s="1530"/>
      <c r="HA236" s="1530"/>
      <c r="HB236" s="1530"/>
      <c r="HC236" s="1530"/>
      <c r="HD236" s="1530"/>
      <c r="HE236" s="1530"/>
      <c r="HF236" s="1530"/>
      <c r="HG236" s="1530"/>
      <c r="HH236" s="1530"/>
      <c r="HI236" s="1530"/>
      <c r="HJ236" s="1530"/>
      <c r="HK236" s="1530"/>
      <c r="HL236" s="1530"/>
      <c r="HM236" s="1530"/>
      <c r="HN236" s="1530"/>
      <c r="HO236" s="1530"/>
      <c r="HP236" s="1530"/>
      <c r="HQ236" s="1530"/>
      <c r="HR236" s="1530"/>
      <c r="HS236" s="1530"/>
    </row>
    <row r="237" spans="1:227" s="1646" customFormat="1" ht="61.75" x14ac:dyDescent="0.25">
      <c r="A237" s="1564" t="s">
        <v>1134</v>
      </c>
      <c r="B237" s="1564" t="s">
        <v>1262</v>
      </c>
      <c r="C237" s="2307" t="s">
        <v>1277</v>
      </c>
      <c r="D237" s="2032" t="s">
        <v>1287</v>
      </c>
      <c r="E237" s="2192" t="s">
        <v>1265</v>
      </c>
      <c r="F237" s="2033">
        <v>0.73299999999999998</v>
      </c>
      <c r="G237" s="1607"/>
      <c r="H237" s="2034" t="s">
        <v>202</v>
      </c>
      <c r="I237" s="1607"/>
      <c r="J237" s="1607"/>
      <c r="K237" s="1608">
        <f t="shared" si="88"/>
        <v>0.73299999999999998</v>
      </c>
      <c r="L237" s="1609">
        <f t="shared" si="93"/>
        <v>100</v>
      </c>
      <c r="M237" s="1610">
        <f t="shared" si="92"/>
        <v>0</v>
      </c>
      <c r="N237" s="1611">
        <f t="shared" si="75"/>
        <v>2</v>
      </c>
      <c r="O237" s="1615"/>
      <c r="P237" s="1613">
        <f t="shared" si="89"/>
        <v>1.292</v>
      </c>
      <c r="Q237" s="1652" t="s">
        <v>42</v>
      </c>
      <c r="R237" s="1615"/>
      <c r="S237" s="1616"/>
      <c r="T237" s="1617"/>
      <c r="U237" s="2152"/>
      <c r="V237" s="2109"/>
      <c r="W237" s="2153"/>
      <c r="X237" s="2109"/>
      <c r="Y237" s="1615"/>
      <c r="Z237" s="1619">
        <v>33782</v>
      </c>
      <c r="AA237" s="1620">
        <f t="shared" si="90"/>
        <v>125.62416720260363</v>
      </c>
      <c r="AB237" s="1621"/>
      <c r="AC237" s="1622"/>
      <c r="AD237" s="1622"/>
      <c r="AE237" s="1622"/>
      <c r="AF237" s="1622"/>
      <c r="AG237" s="1622"/>
      <c r="AH237" s="2111"/>
      <c r="AI237" s="2112">
        <v>35454</v>
      </c>
      <c r="AJ237" s="2112">
        <v>36514</v>
      </c>
      <c r="AK237" s="2112">
        <v>38126</v>
      </c>
      <c r="AL237" s="2113"/>
      <c r="AM237" s="2168"/>
      <c r="AN237" s="2115"/>
      <c r="AO237" s="2115"/>
      <c r="AP237" s="2116"/>
      <c r="AQ237" s="2117">
        <v>1.292</v>
      </c>
      <c r="AR237" s="2115">
        <v>1.5489999999999999</v>
      </c>
      <c r="AS237" s="2115">
        <v>1.694</v>
      </c>
      <c r="AT237" s="2115">
        <v>1.7689999999999999</v>
      </c>
      <c r="AU237" s="2115"/>
      <c r="AV237" s="2116"/>
      <c r="AW237" s="2118">
        <f t="shared" si="87"/>
        <v>-1.036</v>
      </c>
      <c r="AX237" s="2119"/>
      <c r="AY237" s="2120"/>
      <c r="BA237" s="2039"/>
      <c r="BB237" s="1920"/>
      <c r="BC237" s="1530" t="s">
        <v>1430</v>
      </c>
      <c r="BD237" s="1530"/>
      <c r="BE237" s="1530"/>
      <c r="BF237" s="1530"/>
      <c r="BG237" s="1530"/>
      <c r="BH237" s="1530"/>
      <c r="BI237" s="1530"/>
      <c r="BJ237" s="1530"/>
      <c r="BK237" s="1530"/>
      <c r="BL237" s="1530"/>
      <c r="BM237" s="1530"/>
      <c r="BN237" s="1530"/>
      <c r="BO237" s="1530"/>
      <c r="BP237" s="1530"/>
      <c r="BQ237" s="1530"/>
      <c r="BR237" s="1530"/>
      <c r="BS237" s="1530"/>
      <c r="BT237" s="1530"/>
      <c r="BU237" s="1530"/>
      <c r="BV237" s="1530"/>
      <c r="BW237" s="1530"/>
      <c r="BX237" s="1530"/>
      <c r="BY237" s="1530"/>
      <c r="BZ237" s="1530"/>
      <c r="CA237" s="1530"/>
      <c r="CB237" s="1530"/>
      <c r="CC237" s="1530"/>
      <c r="CD237" s="1530"/>
      <c r="CE237" s="1530"/>
      <c r="CF237" s="1530"/>
      <c r="CG237" s="1530"/>
      <c r="CH237" s="1530"/>
      <c r="CI237" s="1530"/>
      <c r="CJ237" s="1530"/>
      <c r="CK237" s="1530"/>
      <c r="CL237" s="1530"/>
      <c r="CM237" s="1530"/>
      <c r="CN237" s="1530"/>
      <c r="CO237" s="1530"/>
      <c r="CP237" s="1530"/>
      <c r="CQ237" s="1530"/>
      <c r="CR237" s="1530"/>
      <c r="CS237" s="1530"/>
      <c r="CT237" s="1530"/>
      <c r="CU237" s="1530"/>
      <c r="CV237" s="1530"/>
      <c r="CW237" s="1530"/>
      <c r="CX237" s="1530"/>
      <c r="CY237" s="1530"/>
      <c r="CZ237" s="1530"/>
      <c r="DA237" s="1530"/>
      <c r="DB237" s="1530"/>
      <c r="DC237" s="1530"/>
      <c r="DD237" s="1530"/>
      <c r="DE237" s="1530"/>
      <c r="DF237" s="1530"/>
      <c r="DG237" s="1530"/>
      <c r="DH237" s="1530"/>
      <c r="DI237" s="1530"/>
      <c r="DJ237" s="1530"/>
      <c r="DK237" s="1530"/>
      <c r="DL237" s="1530"/>
      <c r="DM237" s="1530"/>
      <c r="DN237" s="1530"/>
      <c r="DO237" s="1530"/>
      <c r="DP237" s="1530"/>
      <c r="DQ237" s="1530"/>
      <c r="DR237" s="1530"/>
      <c r="DS237" s="1530"/>
      <c r="DT237" s="1530"/>
      <c r="DU237" s="1530"/>
      <c r="DV237" s="1530"/>
      <c r="DW237" s="1530"/>
      <c r="DX237" s="1530"/>
      <c r="DY237" s="1530"/>
      <c r="DZ237" s="1530"/>
      <c r="EA237" s="1530"/>
      <c r="EB237" s="1530"/>
      <c r="EC237" s="1530"/>
      <c r="ED237" s="1530"/>
      <c r="EE237" s="1530"/>
      <c r="EF237" s="1530"/>
      <c r="EG237" s="1530"/>
      <c r="EH237" s="1530"/>
      <c r="EI237" s="1530"/>
      <c r="EJ237" s="1530"/>
      <c r="EK237" s="1530"/>
      <c r="EL237" s="1530"/>
      <c r="EM237" s="1530"/>
      <c r="EN237" s="1530"/>
      <c r="EO237" s="1530"/>
      <c r="EP237" s="1530"/>
      <c r="EQ237" s="1530"/>
      <c r="ER237" s="1530"/>
      <c r="ES237" s="1530"/>
      <c r="ET237" s="1530"/>
      <c r="EU237" s="1530"/>
      <c r="EV237" s="1530"/>
      <c r="EW237" s="1530"/>
      <c r="EX237" s="1530"/>
      <c r="EY237" s="1530"/>
      <c r="EZ237" s="1530"/>
      <c r="FA237" s="1530"/>
      <c r="FB237" s="1530"/>
      <c r="FC237" s="1530"/>
      <c r="FD237" s="1530"/>
      <c r="FE237" s="1530"/>
      <c r="FF237" s="1530"/>
      <c r="FG237" s="1530"/>
      <c r="FH237" s="1530"/>
      <c r="FI237" s="1530"/>
      <c r="FJ237" s="1530"/>
      <c r="FK237" s="1530"/>
      <c r="FL237" s="1530"/>
      <c r="FM237" s="1530"/>
      <c r="FN237" s="1530"/>
      <c r="FO237" s="1530"/>
      <c r="FP237" s="1530"/>
      <c r="FQ237" s="1530"/>
      <c r="FR237" s="1530"/>
      <c r="FS237" s="1530"/>
      <c r="FT237" s="1530"/>
      <c r="FU237" s="1530"/>
      <c r="FV237" s="1530"/>
      <c r="FW237" s="1530"/>
      <c r="FX237" s="1530"/>
      <c r="FY237" s="1530"/>
      <c r="FZ237" s="1530"/>
      <c r="GA237" s="1530"/>
      <c r="GB237" s="1530"/>
      <c r="GC237" s="1530"/>
      <c r="GD237" s="1530"/>
      <c r="GE237" s="1530"/>
      <c r="GF237" s="1530"/>
      <c r="GG237" s="1530"/>
      <c r="GH237" s="1530"/>
      <c r="GI237" s="1530"/>
      <c r="GJ237" s="1530"/>
      <c r="GK237" s="1530"/>
      <c r="GL237" s="1530"/>
      <c r="GM237" s="1530"/>
      <c r="GN237" s="1530"/>
      <c r="GO237" s="1530"/>
      <c r="GP237" s="1530"/>
      <c r="GQ237" s="1530"/>
      <c r="GR237" s="1530"/>
      <c r="GS237" s="1530"/>
      <c r="GT237" s="1530"/>
      <c r="GU237" s="1530"/>
      <c r="GV237" s="1530"/>
      <c r="GW237" s="1530"/>
      <c r="GX237" s="1530"/>
      <c r="GY237" s="1530"/>
      <c r="GZ237" s="1530"/>
      <c r="HA237" s="1530"/>
      <c r="HB237" s="1530"/>
      <c r="HC237" s="1530"/>
      <c r="HD237" s="1530"/>
      <c r="HE237" s="1530"/>
      <c r="HF237" s="1530"/>
      <c r="HG237" s="1530"/>
      <c r="HH237" s="1530"/>
      <c r="HI237" s="1530"/>
      <c r="HJ237" s="1530"/>
      <c r="HK237" s="1530"/>
      <c r="HL237" s="1530"/>
      <c r="HM237" s="1530"/>
      <c r="HN237" s="1530"/>
      <c r="HO237" s="1530"/>
      <c r="HP237" s="1530"/>
      <c r="HQ237" s="1530"/>
      <c r="HR237" s="1530"/>
      <c r="HS237" s="1530"/>
    </row>
    <row r="238" spans="1:227" s="1646" customFormat="1" ht="61.75" x14ac:dyDescent="0.25">
      <c r="A238" s="1564" t="s">
        <v>1134</v>
      </c>
      <c r="B238" s="1564" t="s">
        <v>1262</v>
      </c>
      <c r="C238" s="2307" t="s">
        <v>1277</v>
      </c>
      <c r="D238" s="2032" t="s">
        <v>1280</v>
      </c>
      <c r="E238" s="2192" t="s">
        <v>1265</v>
      </c>
      <c r="F238" s="2033">
        <v>2.0499999999999998</v>
      </c>
      <c r="G238" s="1607"/>
      <c r="H238" s="2034" t="s">
        <v>202</v>
      </c>
      <c r="I238" s="1607"/>
      <c r="J238" s="1607"/>
      <c r="K238" s="1608">
        <f t="shared" si="88"/>
        <v>2.0499999999999998</v>
      </c>
      <c r="L238" s="1609">
        <f t="shared" si="93"/>
        <v>100</v>
      </c>
      <c r="M238" s="1610">
        <f t="shared" si="92"/>
        <v>0</v>
      </c>
      <c r="N238" s="1611">
        <f t="shared" si="75"/>
        <v>2</v>
      </c>
      <c r="O238" s="1615"/>
      <c r="P238" s="1613">
        <f t="shared" si="89"/>
        <v>3.87</v>
      </c>
      <c r="Q238" s="1652" t="s">
        <v>42</v>
      </c>
      <c r="R238" s="1615"/>
      <c r="S238" s="1616"/>
      <c r="T238" s="1617"/>
      <c r="U238" s="2152"/>
      <c r="V238" s="2109"/>
      <c r="W238" s="2153"/>
      <c r="X238" s="2109"/>
      <c r="Y238" s="1615"/>
      <c r="Z238" s="1619">
        <v>112793</v>
      </c>
      <c r="AA238" s="1620">
        <f t="shared" si="90"/>
        <v>110.49456702658973</v>
      </c>
      <c r="AB238" s="1621"/>
      <c r="AC238" s="1622"/>
      <c r="AD238" s="1622"/>
      <c r="AE238" s="1622"/>
      <c r="AF238" s="1622"/>
      <c r="AG238" s="1622"/>
      <c r="AH238" s="2111"/>
      <c r="AI238" s="2112">
        <v>116626</v>
      </c>
      <c r="AJ238" s="2112">
        <v>119085</v>
      </c>
      <c r="AK238" s="2112">
        <v>123046</v>
      </c>
      <c r="AL238" s="2113"/>
      <c r="AM238" s="2168"/>
      <c r="AN238" s="2115"/>
      <c r="AO238" s="2115"/>
      <c r="AP238" s="2116"/>
      <c r="AQ238" s="2117">
        <v>3.87</v>
      </c>
      <c r="AR238" s="2115">
        <v>4.5489999999999995</v>
      </c>
      <c r="AS238" s="2115">
        <v>4.9249999999999998</v>
      </c>
      <c r="AT238" s="2115">
        <v>5.0879999999999992</v>
      </c>
      <c r="AU238" s="2115"/>
      <c r="AV238" s="2116"/>
      <c r="AW238" s="2118">
        <f t="shared" si="87"/>
        <v>-3.0379999999999994</v>
      </c>
      <c r="AX238" s="2119"/>
      <c r="AY238" s="2120"/>
      <c r="BA238" s="2039"/>
      <c r="BB238" s="1920"/>
      <c r="BC238" s="1530" t="s">
        <v>1430</v>
      </c>
      <c r="BD238" s="1530"/>
      <c r="BE238" s="1530"/>
      <c r="BF238" s="1530"/>
      <c r="BG238" s="1530"/>
      <c r="BH238" s="1530"/>
      <c r="BI238" s="1530"/>
      <c r="BJ238" s="1530"/>
      <c r="BK238" s="1530"/>
      <c r="BL238" s="1530"/>
      <c r="BM238" s="1530"/>
      <c r="BN238" s="1530"/>
      <c r="BO238" s="1530"/>
      <c r="BP238" s="1530"/>
      <c r="BQ238" s="1530"/>
      <c r="BR238" s="1530"/>
      <c r="BS238" s="1530"/>
      <c r="BT238" s="1530"/>
      <c r="BU238" s="1530"/>
      <c r="BV238" s="1530"/>
      <c r="BW238" s="1530"/>
      <c r="BX238" s="1530"/>
      <c r="BY238" s="1530"/>
      <c r="BZ238" s="1530"/>
      <c r="CA238" s="1530"/>
      <c r="CB238" s="1530"/>
      <c r="CC238" s="1530"/>
      <c r="CD238" s="1530"/>
      <c r="CE238" s="1530"/>
      <c r="CF238" s="1530"/>
      <c r="CG238" s="1530"/>
      <c r="CH238" s="1530"/>
      <c r="CI238" s="1530"/>
      <c r="CJ238" s="1530"/>
      <c r="CK238" s="1530"/>
      <c r="CL238" s="1530"/>
      <c r="CM238" s="1530"/>
      <c r="CN238" s="1530"/>
      <c r="CO238" s="1530"/>
      <c r="CP238" s="1530"/>
      <c r="CQ238" s="1530"/>
      <c r="CR238" s="1530"/>
      <c r="CS238" s="1530"/>
      <c r="CT238" s="1530"/>
      <c r="CU238" s="1530"/>
      <c r="CV238" s="1530"/>
      <c r="CW238" s="1530"/>
      <c r="CX238" s="1530"/>
      <c r="CY238" s="1530"/>
      <c r="CZ238" s="1530"/>
      <c r="DA238" s="1530"/>
      <c r="DB238" s="1530"/>
      <c r="DC238" s="1530"/>
      <c r="DD238" s="1530"/>
      <c r="DE238" s="1530"/>
      <c r="DF238" s="1530"/>
      <c r="DG238" s="1530"/>
      <c r="DH238" s="1530"/>
      <c r="DI238" s="1530"/>
      <c r="DJ238" s="1530"/>
      <c r="DK238" s="1530"/>
      <c r="DL238" s="1530"/>
      <c r="DM238" s="1530"/>
      <c r="DN238" s="1530"/>
      <c r="DO238" s="1530"/>
      <c r="DP238" s="1530"/>
      <c r="DQ238" s="1530"/>
      <c r="DR238" s="1530"/>
      <c r="DS238" s="1530"/>
      <c r="DT238" s="1530"/>
      <c r="DU238" s="1530"/>
      <c r="DV238" s="1530"/>
      <c r="DW238" s="1530"/>
      <c r="DX238" s="1530"/>
      <c r="DY238" s="1530"/>
      <c r="DZ238" s="1530"/>
      <c r="EA238" s="1530"/>
      <c r="EB238" s="1530"/>
      <c r="EC238" s="1530"/>
      <c r="ED238" s="1530"/>
      <c r="EE238" s="1530"/>
      <c r="EF238" s="1530"/>
      <c r="EG238" s="1530"/>
      <c r="EH238" s="1530"/>
      <c r="EI238" s="1530"/>
      <c r="EJ238" s="1530"/>
      <c r="EK238" s="1530"/>
      <c r="EL238" s="1530"/>
      <c r="EM238" s="1530"/>
      <c r="EN238" s="1530"/>
      <c r="EO238" s="1530"/>
      <c r="EP238" s="1530"/>
      <c r="EQ238" s="1530"/>
      <c r="ER238" s="1530"/>
      <c r="ES238" s="1530"/>
      <c r="ET238" s="1530"/>
      <c r="EU238" s="1530"/>
      <c r="EV238" s="1530"/>
      <c r="EW238" s="1530"/>
      <c r="EX238" s="1530"/>
      <c r="EY238" s="1530"/>
      <c r="EZ238" s="1530"/>
      <c r="FA238" s="1530"/>
      <c r="FB238" s="1530"/>
      <c r="FC238" s="1530"/>
      <c r="FD238" s="1530"/>
      <c r="FE238" s="1530"/>
      <c r="FF238" s="1530"/>
      <c r="FG238" s="1530"/>
      <c r="FH238" s="1530"/>
      <c r="FI238" s="1530"/>
      <c r="FJ238" s="1530"/>
      <c r="FK238" s="1530"/>
      <c r="FL238" s="1530"/>
      <c r="FM238" s="1530"/>
      <c r="FN238" s="1530"/>
      <c r="FO238" s="1530"/>
      <c r="FP238" s="1530"/>
      <c r="FQ238" s="1530"/>
      <c r="FR238" s="1530"/>
      <c r="FS238" s="1530"/>
      <c r="FT238" s="1530"/>
      <c r="FU238" s="1530"/>
      <c r="FV238" s="1530"/>
      <c r="FW238" s="1530"/>
      <c r="FX238" s="1530"/>
      <c r="FY238" s="1530"/>
      <c r="FZ238" s="1530"/>
      <c r="GA238" s="1530"/>
      <c r="GB238" s="1530"/>
      <c r="GC238" s="1530"/>
      <c r="GD238" s="1530"/>
      <c r="GE238" s="1530"/>
      <c r="GF238" s="1530"/>
      <c r="GG238" s="1530"/>
      <c r="GH238" s="1530"/>
      <c r="GI238" s="1530"/>
      <c r="GJ238" s="1530"/>
      <c r="GK238" s="1530"/>
      <c r="GL238" s="1530"/>
      <c r="GM238" s="1530"/>
      <c r="GN238" s="1530"/>
      <c r="GO238" s="1530"/>
      <c r="GP238" s="1530"/>
      <c r="GQ238" s="1530"/>
      <c r="GR238" s="1530"/>
      <c r="GS238" s="1530"/>
      <c r="GT238" s="1530"/>
      <c r="GU238" s="1530"/>
      <c r="GV238" s="1530"/>
      <c r="GW238" s="1530"/>
      <c r="GX238" s="1530"/>
      <c r="GY238" s="1530"/>
      <c r="GZ238" s="1530"/>
      <c r="HA238" s="1530"/>
      <c r="HB238" s="1530"/>
      <c r="HC238" s="1530"/>
      <c r="HD238" s="1530"/>
      <c r="HE238" s="1530"/>
      <c r="HF238" s="1530"/>
      <c r="HG238" s="1530"/>
      <c r="HH238" s="1530"/>
      <c r="HI238" s="1530"/>
      <c r="HJ238" s="1530"/>
      <c r="HK238" s="1530"/>
      <c r="HL238" s="1530"/>
      <c r="HM238" s="1530"/>
      <c r="HN238" s="1530"/>
      <c r="HO238" s="1530"/>
      <c r="HP238" s="1530"/>
      <c r="HQ238" s="1530"/>
      <c r="HR238" s="1530"/>
      <c r="HS238" s="1530"/>
    </row>
    <row r="239" spans="1:227" s="1646" customFormat="1" ht="61.75" x14ac:dyDescent="0.25">
      <c r="A239" s="1564" t="s">
        <v>1134</v>
      </c>
      <c r="B239" s="1564" t="s">
        <v>1262</v>
      </c>
      <c r="C239" s="2307" t="s">
        <v>1277</v>
      </c>
      <c r="D239" s="2032" t="s">
        <v>1281</v>
      </c>
      <c r="E239" s="2192" t="s">
        <v>1282</v>
      </c>
      <c r="F239" s="2033">
        <v>1.6</v>
      </c>
      <c r="G239" s="1607"/>
      <c r="H239" s="2034">
        <v>0.84</v>
      </c>
      <c r="I239" s="1607"/>
      <c r="J239" s="1607"/>
      <c r="K239" s="1608">
        <f t="shared" si="88"/>
        <v>2.44</v>
      </c>
      <c r="L239" s="1609">
        <f t="shared" si="93"/>
        <v>65.573770491803288</v>
      </c>
      <c r="M239" s="1610">
        <f t="shared" si="92"/>
        <v>34.42622950819672</v>
      </c>
      <c r="N239" s="1611">
        <f t="shared" si="75"/>
        <v>3</v>
      </c>
      <c r="O239" s="1615"/>
      <c r="P239" s="1613">
        <f t="shared" si="89"/>
        <v>2.3180000000000001</v>
      </c>
      <c r="Q239" s="1652" t="s">
        <v>42</v>
      </c>
      <c r="R239" s="1615"/>
      <c r="S239" s="1616"/>
      <c r="T239" s="1617"/>
      <c r="U239" s="2152"/>
      <c r="V239" s="2109"/>
      <c r="W239" s="2153"/>
      <c r="X239" s="2109"/>
      <c r="Y239" s="1615"/>
      <c r="Z239" s="1619">
        <v>68606</v>
      </c>
      <c r="AA239" s="1620">
        <f t="shared" si="90"/>
        <v>107.86228609742588</v>
      </c>
      <c r="AB239" s="1621"/>
      <c r="AC239" s="1622"/>
      <c r="AD239" s="1622"/>
      <c r="AE239" s="1622"/>
      <c r="AF239" s="1622"/>
      <c r="AG239" s="1622"/>
      <c r="AH239" s="2111"/>
      <c r="AI239" s="2112">
        <v>70736</v>
      </c>
      <c r="AJ239" s="2112">
        <v>72116</v>
      </c>
      <c r="AK239" s="2112">
        <v>74335</v>
      </c>
      <c r="AL239" s="2113"/>
      <c r="AM239" s="2168"/>
      <c r="AN239" s="2115"/>
      <c r="AO239" s="2115"/>
      <c r="AP239" s="2116"/>
      <c r="AQ239" s="2117">
        <v>2.3180000000000001</v>
      </c>
      <c r="AR239" s="2115">
        <v>2.7010000000000001</v>
      </c>
      <c r="AS239" s="2115">
        <v>2.9110000000000005</v>
      </c>
      <c r="AT239" s="2115">
        <v>2.996</v>
      </c>
      <c r="AU239" s="2115"/>
      <c r="AV239" s="2116"/>
      <c r="AW239" s="2118">
        <f t="shared" si="87"/>
        <v>-0.55600000000000005</v>
      </c>
      <c r="AX239" s="2119"/>
      <c r="AY239" s="2120"/>
      <c r="BA239" s="2039"/>
      <c r="BB239" s="1920"/>
      <c r="BC239" s="1530" t="s">
        <v>1430</v>
      </c>
      <c r="BD239" s="1530"/>
      <c r="BE239" s="1530"/>
      <c r="BF239" s="1530"/>
      <c r="BG239" s="1530"/>
      <c r="BH239" s="1530"/>
      <c r="BI239" s="1530"/>
      <c r="BJ239" s="1530"/>
      <c r="BK239" s="1530"/>
      <c r="BL239" s="1530"/>
      <c r="BM239" s="1530"/>
      <c r="BN239" s="1530"/>
      <c r="BO239" s="1530"/>
      <c r="BP239" s="1530"/>
      <c r="BQ239" s="1530"/>
      <c r="BR239" s="1530"/>
      <c r="BS239" s="1530"/>
      <c r="BT239" s="1530"/>
      <c r="BU239" s="1530"/>
      <c r="BV239" s="1530"/>
      <c r="BW239" s="1530"/>
      <c r="BX239" s="1530"/>
      <c r="BY239" s="1530"/>
      <c r="BZ239" s="1530"/>
      <c r="CA239" s="1530"/>
      <c r="CB239" s="1530"/>
      <c r="CC239" s="1530"/>
      <c r="CD239" s="1530"/>
      <c r="CE239" s="1530"/>
      <c r="CF239" s="1530"/>
      <c r="CG239" s="1530"/>
      <c r="CH239" s="1530"/>
      <c r="CI239" s="1530"/>
      <c r="CJ239" s="1530"/>
      <c r="CK239" s="1530"/>
      <c r="CL239" s="1530"/>
      <c r="CM239" s="1530"/>
      <c r="CN239" s="1530"/>
      <c r="CO239" s="1530"/>
      <c r="CP239" s="1530"/>
      <c r="CQ239" s="1530"/>
      <c r="CR239" s="1530"/>
      <c r="CS239" s="1530"/>
      <c r="CT239" s="1530"/>
      <c r="CU239" s="1530"/>
      <c r="CV239" s="1530"/>
      <c r="CW239" s="1530"/>
      <c r="CX239" s="1530"/>
      <c r="CY239" s="1530"/>
      <c r="CZ239" s="1530"/>
      <c r="DA239" s="1530"/>
      <c r="DB239" s="1530"/>
      <c r="DC239" s="1530"/>
      <c r="DD239" s="1530"/>
      <c r="DE239" s="1530"/>
      <c r="DF239" s="1530"/>
      <c r="DG239" s="1530"/>
      <c r="DH239" s="1530"/>
      <c r="DI239" s="1530"/>
      <c r="DJ239" s="1530"/>
      <c r="DK239" s="1530"/>
      <c r="DL239" s="1530"/>
      <c r="DM239" s="1530"/>
      <c r="DN239" s="1530"/>
      <c r="DO239" s="1530"/>
      <c r="DP239" s="1530"/>
      <c r="DQ239" s="1530"/>
      <c r="DR239" s="1530"/>
      <c r="DS239" s="1530"/>
      <c r="DT239" s="1530"/>
      <c r="DU239" s="1530"/>
      <c r="DV239" s="1530"/>
      <c r="DW239" s="1530"/>
      <c r="DX239" s="1530"/>
      <c r="DY239" s="1530"/>
      <c r="DZ239" s="1530"/>
      <c r="EA239" s="1530"/>
      <c r="EB239" s="1530"/>
      <c r="EC239" s="1530"/>
      <c r="ED239" s="1530"/>
      <c r="EE239" s="1530"/>
      <c r="EF239" s="1530"/>
      <c r="EG239" s="1530"/>
      <c r="EH239" s="1530"/>
      <c r="EI239" s="1530"/>
      <c r="EJ239" s="1530"/>
      <c r="EK239" s="1530"/>
      <c r="EL239" s="1530"/>
      <c r="EM239" s="1530"/>
      <c r="EN239" s="1530"/>
      <c r="EO239" s="1530"/>
      <c r="EP239" s="1530"/>
      <c r="EQ239" s="1530"/>
      <c r="ER239" s="1530"/>
      <c r="ES239" s="1530"/>
      <c r="ET239" s="1530"/>
      <c r="EU239" s="1530"/>
      <c r="EV239" s="1530"/>
      <c r="EW239" s="1530"/>
      <c r="EX239" s="1530"/>
      <c r="EY239" s="1530"/>
      <c r="EZ239" s="1530"/>
      <c r="FA239" s="1530"/>
      <c r="FB239" s="1530"/>
      <c r="FC239" s="1530"/>
      <c r="FD239" s="1530"/>
      <c r="FE239" s="1530"/>
      <c r="FF239" s="1530"/>
      <c r="FG239" s="1530"/>
      <c r="FH239" s="1530"/>
      <c r="FI239" s="1530"/>
      <c r="FJ239" s="1530"/>
      <c r="FK239" s="1530"/>
      <c r="FL239" s="1530"/>
      <c r="FM239" s="1530"/>
      <c r="FN239" s="1530"/>
      <c r="FO239" s="1530"/>
      <c r="FP239" s="1530"/>
      <c r="FQ239" s="1530"/>
      <c r="FR239" s="1530"/>
      <c r="FS239" s="1530"/>
      <c r="FT239" s="1530"/>
      <c r="FU239" s="1530"/>
      <c r="FV239" s="1530"/>
      <c r="FW239" s="1530"/>
      <c r="FX239" s="1530"/>
      <c r="FY239" s="1530"/>
      <c r="FZ239" s="1530"/>
      <c r="GA239" s="1530"/>
      <c r="GB239" s="1530"/>
      <c r="GC239" s="1530"/>
      <c r="GD239" s="1530"/>
      <c r="GE239" s="1530"/>
      <c r="GF239" s="1530"/>
      <c r="GG239" s="1530"/>
      <c r="GH239" s="1530"/>
      <c r="GI239" s="1530"/>
      <c r="GJ239" s="1530"/>
      <c r="GK239" s="1530"/>
      <c r="GL239" s="1530"/>
      <c r="GM239" s="1530"/>
      <c r="GN239" s="1530"/>
      <c r="GO239" s="1530"/>
      <c r="GP239" s="1530"/>
      <c r="GQ239" s="1530"/>
      <c r="GR239" s="1530"/>
      <c r="GS239" s="1530"/>
      <c r="GT239" s="1530"/>
      <c r="GU239" s="1530"/>
      <c r="GV239" s="1530"/>
      <c r="GW239" s="1530"/>
      <c r="GX239" s="1530"/>
      <c r="GY239" s="1530"/>
      <c r="GZ239" s="1530"/>
      <c r="HA239" s="1530"/>
      <c r="HB239" s="1530"/>
      <c r="HC239" s="1530"/>
      <c r="HD239" s="1530"/>
      <c r="HE239" s="1530"/>
      <c r="HF239" s="1530"/>
      <c r="HG239" s="1530"/>
      <c r="HH239" s="1530"/>
      <c r="HI239" s="1530"/>
      <c r="HJ239" s="1530"/>
      <c r="HK239" s="1530"/>
      <c r="HL239" s="1530"/>
      <c r="HM239" s="1530"/>
      <c r="HN239" s="1530"/>
      <c r="HO239" s="1530"/>
      <c r="HP239" s="1530"/>
      <c r="HQ239" s="1530"/>
      <c r="HR239" s="1530"/>
      <c r="HS239" s="1530"/>
    </row>
    <row r="240" spans="1:227" s="1646" customFormat="1" ht="61.75" x14ac:dyDescent="0.25">
      <c r="A240" s="1564" t="s">
        <v>1134</v>
      </c>
      <c r="B240" s="1564" t="s">
        <v>1262</v>
      </c>
      <c r="C240" s="2307" t="s">
        <v>1277</v>
      </c>
      <c r="D240" s="2032" t="s">
        <v>1283</v>
      </c>
      <c r="E240" s="2192" t="s">
        <v>1265</v>
      </c>
      <c r="F240" s="2033">
        <v>1.53</v>
      </c>
      <c r="G240" s="1607"/>
      <c r="H240" s="2034" t="s">
        <v>202</v>
      </c>
      <c r="I240" s="1607"/>
      <c r="J240" s="1607"/>
      <c r="K240" s="1608">
        <f t="shared" si="88"/>
        <v>1.53</v>
      </c>
      <c r="L240" s="1609">
        <f t="shared" si="93"/>
        <v>100</v>
      </c>
      <c r="M240" s="1610">
        <f t="shared" si="92"/>
        <v>0</v>
      </c>
      <c r="N240" s="1611">
        <f t="shared" si="75"/>
        <v>2</v>
      </c>
      <c r="O240" s="1615"/>
      <c r="P240" s="1613">
        <f t="shared" si="89"/>
        <v>2.5499999999999998</v>
      </c>
      <c r="Q240" s="1652" t="s">
        <v>42</v>
      </c>
      <c r="R240" s="1615"/>
      <c r="S240" s="1616"/>
      <c r="T240" s="1617"/>
      <c r="U240" s="2152"/>
      <c r="V240" s="2109"/>
      <c r="W240" s="2153"/>
      <c r="X240" s="2109"/>
      <c r="Y240" s="1615"/>
      <c r="Z240" s="1619">
        <v>70176</v>
      </c>
      <c r="AA240" s="1620">
        <f t="shared" si="90"/>
        <v>120.12849102686631</v>
      </c>
      <c r="AB240" s="1621"/>
      <c r="AC240" s="1622"/>
      <c r="AD240" s="1622"/>
      <c r="AE240" s="1622"/>
      <c r="AF240" s="1622"/>
      <c r="AG240" s="1622"/>
      <c r="AH240" s="2111"/>
      <c r="AI240" s="2112">
        <v>73649</v>
      </c>
      <c r="AJ240" s="2112">
        <v>75847</v>
      </c>
      <c r="AK240" s="2112">
        <v>79189</v>
      </c>
      <c r="AL240" s="2113"/>
      <c r="AM240" s="2168"/>
      <c r="AN240" s="2115"/>
      <c r="AO240" s="2115"/>
      <c r="AP240" s="2116"/>
      <c r="AQ240" s="2117">
        <v>2.5499999999999998</v>
      </c>
      <c r="AR240" s="2115">
        <v>3.077</v>
      </c>
      <c r="AS240" s="2115">
        <v>3.375</v>
      </c>
      <c r="AT240" s="2115">
        <v>3.5230000000000001</v>
      </c>
      <c r="AU240" s="2115"/>
      <c r="AV240" s="2116"/>
      <c r="AW240" s="2118">
        <f t="shared" si="87"/>
        <v>-1.9930000000000001</v>
      </c>
      <c r="AX240" s="2119"/>
      <c r="AY240" s="2120"/>
      <c r="BA240" s="2039"/>
      <c r="BB240" s="1920"/>
      <c r="BC240" s="1530" t="s">
        <v>1430</v>
      </c>
      <c r="BD240" s="1530"/>
      <c r="BE240" s="1530"/>
      <c r="BF240" s="1530"/>
      <c r="BG240" s="1530"/>
      <c r="BH240" s="1530"/>
      <c r="BI240" s="1530"/>
      <c r="BJ240" s="1530"/>
      <c r="BK240" s="1530"/>
      <c r="BL240" s="1530"/>
      <c r="BM240" s="1530"/>
      <c r="BN240" s="1530"/>
      <c r="BO240" s="1530"/>
      <c r="BP240" s="1530"/>
      <c r="BQ240" s="1530"/>
      <c r="BR240" s="1530"/>
      <c r="BS240" s="1530"/>
      <c r="BT240" s="1530"/>
      <c r="BU240" s="1530"/>
      <c r="BV240" s="1530"/>
      <c r="BW240" s="1530"/>
      <c r="BX240" s="1530"/>
      <c r="BY240" s="1530"/>
      <c r="BZ240" s="1530"/>
      <c r="CA240" s="1530"/>
      <c r="CB240" s="1530"/>
      <c r="CC240" s="1530"/>
      <c r="CD240" s="1530"/>
      <c r="CE240" s="1530"/>
      <c r="CF240" s="1530"/>
      <c r="CG240" s="1530"/>
      <c r="CH240" s="1530"/>
      <c r="CI240" s="1530"/>
      <c r="CJ240" s="1530"/>
      <c r="CK240" s="1530"/>
      <c r="CL240" s="1530"/>
      <c r="CM240" s="1530"/>
      <c r="CN240" s="1530"/>
      <c r="CO240" s="1530"/>
      <c r="CP240" s="1530"/>
      <c r="CQ240" s="1530"/>
      <c r="CR240" s="1530"/>
      <c r="CS240" s="1530"/>
      <c r="CT240" s="1530"/>
      <c r="CU240" s="1530"/>
      <c r="CV240" s="1530"/>
      <c r="CW240" s="1530"/>
      <c r="CX240" s="1530"/>
      <c r="CY240" s="1530"/>
      <c r="CZ240" s="1530"/>
      <c r="DA240" s="1530"/>
      <c r="DB240" s="1530"/>
      <c r="DC240" s="1530"/>
      <c r="DD240" s="1530"/>
      <c r="DE240" s="1530"/>
      <c r="DF240" s="1530"/>
      <c r="DG240" s="1530"/>
      <c r="DH240" s="1530"/>
      <c r="DI240" s="1530"/>
      <c r="DJ240" s="1530"/>
      <c r="DK240" s="1530"/>
      <c r="DL240" s="1530"/>
      <c r="DM240" s="1530"/>
      <c r="DN240" s="1530"/>
      <c r="DO240" s="1530"/>
      <c r="DP240" s="1530"/>
      <c r="DQ240" s="1530"/>
      <c r="DR240" s="1530"/>
      <c r="DS240" s="1530"/>
      <c r="DT240" s="1530"/>
      <c r="DU240" s="1530"/>
      <c r="DV240" s="1530"/>
      <c r="DW240" s="1530"/>
      <c r="DX240" s="1530"/>
      <c r="DY240" s="1530"/>
      <c r="DZ240" s="1530"/>
      <c r="EA240" s="1530"/>
      <c r="EB240" s="1530"/>
      <c r="EC240" s="1530"/>
      <c r="ED240" s="1530"/>
      <c r="EE240" s="1530"/>
      <c r="EF240" s="1530"/>
      <c r="EG240" s="1530"/>
      <c r="EH240" s="1530"/>
      <c r="EI240" s="1530"/>
      <c r="EJ240" s="1530"/>
      <c r="EK240" s="1530"/>
      <c r="EL240" s="1530"/>
      <c r="EM240" s="1530"/>
      <c r="EN240" s="1530"/>
      <c r="EO240" s="1530"/>
      <c r="EP240" s="1530"/>
      <c r="EQ240" s="1530"/>
      <c r="ER240" s="1530"/>
      <c r="ES240" s="1530"/>
      <c r="ET240" s="1530"/>
      <c r="EU240" s="1530"/>
      <c r="EV240" s="1530"/>
      <c r="EW240" s="1530"/>
      <c r="EX240" s="1530"/>
      <c r="EY240" s="1530"/>
      <c r="EZ240" s="1530"/>
      <c r="FA240" s="1530"/>
      <c r="FB240" s="1530"/>
      <c r="FC240" s="1530"/>
      <c r="FD240" s="1530"/>
      <c r="FE240" s="1530"/>
      <c r="FF240" s="1530"/>
      <c r="FG240" s="1530"/>
      <c r="FH240" s="1530"/>
      <c r="FI240" s="1530"/>
      <c r="FJ240" s="1530"/>
      <c r="FK240" s="1530"/>
      <c r="FL240" s="1530"/>
      <c r="FM240" s="1530"/>
      <c r="FN240" s="1530"/>
      <c r="FO240" s="1530"/>
      <c r="FP240" s="1530"/>
      <c r="FQ240" s="1530"/>
      <c r="FR240" s="1530"/>
      <c r="FS240" s="1530"/>
      <c r="FT240" s="1530"/>
      <c r="FU240" s="1530"/>
      <c r="FV240" s="1530"/>
      <c r="FW240" s="1530"/>
      <c r="FX240" s="1530"/>
      <c r="FY240" s="1530"/>
      <c r="FZ240" s="1530"/>
      <c r="GA240" s="1530"/>
      <c r="GB240" s="1530"/>
      <c r="GC240" s="1530"/>
      <c r="GD240" s="1530"/>
      <c r="GE240" s="1530"/>
      <c r="GF240" s="1530"/>
      <c r="GG240" s="1530"/>
      <c r="GH240" s="1530"/>
      <c r="GI240" s="1530"/>
      <c r="GJ240" s="1530"/>
      <c r="GK240" s="1530"/>
      <c r="GL240" s="1530"/>
      <c r="GM240" s="1530"/>
      <c r="GN240" s="1530"/>
      <c r="GO240" s="1530"/>
      <c r="GP240" s="1530"/>
      <c r="GQ240" s="1530"/>
      <c r="GR240" s="1530"/>
      <c r="GS240" s="1530"/>
      <c r="GT240" s="1530"/>
      <c r="GU240" s="1530"/>
      <c r="GV240" s="1530"/>
      <c r="GW240" s="1530"/>
      <c r="GX240" s="1530"/>
      <c r="GY240" s="1530"/>
      <c r="GZ240" s="1530"/>
      <c r="HA240" s="1530"/>
      <c r="HB240" s="1530"/>
      <c r="HC240" s="1530"/>
      <c r="HD240" s="1530"/>
      <c r="HE240" s="1530"/>
      <c r="HF240" s="1530"/>
      <c r="HG240" s="1530"/>
      <c r="HH240" s="1530"/>
      <c r="HI240" s="1530"/>
      <c r="HJ240" s="1530"/>
      <c r="HK240" s="1530"/>
      <c r="HL240" s="1530"/>
      <c r="HM240" s="1530"/>
      <c r="HN240" s="1530"/>
      <c r="HO240" s="1530"/>
      <c r="HP240" s="1530"/>
      <c r="HQ240" s="1530"/>
      <c r="HR240" s="1530"/>
      <c r="HS240" s="1530"/>
    </row>
    <row r="241" spans="1:227" s="1646" customFormat="1" ht="61.75" x14ac:dyDescent="0.25">
      <c r="A241" s="1564" t="s">
        <v>1134</v>
      </c>
      <c r="B241" s="1564" t="s">
        <v>1262</v>
      </c>
      <c r="C241" s="2280" t="s">
        <v>1277</v>
      </c>
      <c r="D241" s="2032" t="s">
        <v>1284</v>
      </c>
      <c r="E241" s="2192" t="s">
        <v>1265</v>
      </c>
      <c r="F241" s="2033">
        <v>5.7000000000000002E-2</v>
      </c>
      <c r="G241" s="1607"/>
      <c r="H241" s="2034" t="s">
        <v>202</v>
      </c>
      <c r="I241" s="1607"/>
      <c r="J241" s="1607"/>
      <c r="K241" s="1608">
        <f t="shared" si="88"/>
        <v>5.7000000000000002E-2</v>
      </c>
      <c r="L241" s="1609">
        <f t="shared" si="93"/>
        <v>100</v>
      </c>
      <c r="M241" s="1610">
        <f t="shared" si="92"/>
        <v>0</v>
      </c>
      <c r="N241" s="1611">
        <f t="shared" si="75"/>
        <v>2</v>
      </c>
      <c r="O241" s="1615"/>
      <c r="P241" s="1613">
        <f t="shared" si="89"/>
        <v>8.8999999999999996E-2</v>
      </c>
      <c r="Q241" s="1652" t="s">
        <v>42</v>
      </c>
      <c r="R241" s="1615"/>
      <c r="S241" s="1616"/>
      <c r="T241" s="1617"/>
      <c r="U241" s="2108"/>
      <c r="V241" s="2109"/>
      <c r="W241" s="2110"/>
      <c r="X241" s="2109"/>
      <c r="Y241" s="1615"/>
      <c r="Z241" s="1619">
        <v>1381</v>
      </c>
      <c r="AA241" s="1620">
        <f t="shared" si="90"/>
        <v>198.38711277315429</v>
      </c>
      <c r="AB241" s="1621"/>
      <c r="AC241" s="1622"/>
      <c r="AD241" s="1622"/>
      <c r="AE241" s="1622"/>
      <c r="AF241" s="1622"/>
      <c r="AG241" s="1622"/>
      <c r="AH241" s="2111"/>
      <c r="AI241" s="2112">
        <v>1453</v>
      </c>
      <c r="AJ241" s="2112">
        <v>1500</v>
      </c>
      <c r="AK241" s="2112">
        <v>1568</v>
      </c>
      <c r="AL241" s="2113"/>
      <c r="AM241" s="2168"/>
      <c r="AN241" s="2115"/>
      <c r="AO241" s="2115"/>
      <c r="AP241" s="2116"/>
      <c r="AQ241" s="2117">
        <v>8.8999999999999996E-2</v>
      </c>
      <c r="AR241" s="2115">
        <v>0.1</v>
      </c>
      <c r="AS241" s="2115">
        <v>0.106</v>
      </c>
      <c r="AT241" s="2115">
        <v>0.111</v>
      </c>
      <c r="AU241" s="2115"/>
      <c r="AV241" s="2116"/>
      <c r="AW241" s="2118">
        <f t="shared" si="87"/>
        <v>-5.3999999999999999E-2</v>
      </c>
      <c r="AX241" s="2119"/>
      <c r="AY241" s="2120"/>
      <c r="BA241" s="2039"/>
      <c r="BB241" s="1920"/>
      <c r="BC241" s="1530" t="s">
        <v>1430</v>
      </c>
      <c r="BD241" s="1530"/>
      <c r="BE241" s="1530"/>
      <c r="BF241" s="1530"/>
      <c r="BG241" s="1530"/>
      <c r="BH241" s="1530"/>
      <c r="BI241" s="1530"/>
      <c r="BJ241" s="1530"/>
      <c r="BK241" s="1530"/>
      <c r="BL241" s="1530"/>
      <c r="BM241" s="1530"/>
      <c r="BN241" s="1530"/>
      <c r="BO241" s="1530"/>
      <c r="BP241" s="1530"/>
      <c r="BQ241" s="1530"/>
      <c r="BR241" s="1530"/>
      <c r="BS241" s="1530"/>
      <c r="BT241" s="1530"/>
      <c r="BU241" s="1530"/>
      <c r="BV241" s="1530"/>
      <c r="BW241" s="1530"/>
      <c r="BX241" s="1530"/>
      <c r="BY241" s="1530"/>
      <c r="BZ241" s="1530"/>
      <c r="CA241" s="1530"/>
      <c r="CB241" s="1530"/>
      <c r="CC241" s="1530"/>
      <c r="CD241" s="1530"/>
      <c r="CE241" s="1530"/>
      <c r="CF241" s="1530"/>
      <c r="CG241" s="1530"/>
      <c r="CH241" s="1530"/>
      <c r="CI241" s="1530"/>
      <c r="CJ241" s="1530"/>
      <c r="CK241" s="1530"/>
      <c r="CL241" s="1530"/>
      <c r="CM241" s="1530"/>
      <c r="CN241" s="1530"/>
      <c r="CO241" s="1530"/>
      <c r="CP241" s="1530"/>
      <c r="CQ241" s="1530"/>
      <c r="CR241" s="1530"/>
      <c r="CS241" s="1530"/>
      <c r="CT241" s="1530"/>
      <c r="CU241" s="1530"/>
      <c r="CV241" s="1530"/>
      <c r="CW241" s="1530"/>
      <c r="CX241" s="1530"/>
      <c r="CY241" s="1530"/>
      <c r="CZ241" s="1530"/>
      <c r="DA241" s="1530"/>
      <c r="DB241" s="1530"/>
      <c r="DC241" s="1530"/>
      <c r="DD241" s="1530"/>
      <c r="DE241" s="1530"/>
      <c r="DF241" s="1530"/>
      <c r="DG241" s="1530"/>
      <c r="DH241" s="1530"/>
      <c r="DI241" s="1530"/>
      <c r="DJ241" s="1530"/>
      <c r="DK241" s="1530"/>
      <c r="DL241" s="1530"/>
      <c r="DM241" s="1530"/>
      <c r="DN241" s="1530"/>
      <c r="DO241" s="1530"/>
      <c r="DP241" s="1530"/>
      <c r="DQ241" s="1530"/>
      <c r="DR241" s="1530"/>
      <c r="DS241" s="1530"/>
      <c r="DT241" s="1530"/>
      <c r="DU241" s="1530"/>
      <c r="DV241" s="1530"/>
      <c r="DW241" s="1530"/>
      <c r="DX241" s="1530"/>
      <c r="DY241" s="1530"/>
      <c r="DZ241" s="1530"/>
      <c r="EA241" s="1530"/>
      <c r="EB241" s="1530"/>
      <c r="EC241" s="1530"/>
      <c r="ED241" s="1530"/>
      <c r="EE241" s="1530"/>
      <c r="EF241" s="1530"/>
      <c r="EG241" s="1530"/>
      <c r="EH241" s="1530"/>
      <c r="EI241" s="1530"/>
      <c r="EJ241" s="1530"/>
      <c r="EK241" s="1530"/>
      <c r="EL241" s="1530"/>
      <c r="EM241" s="1530"/>
      <c r="EN241" s="1530"/>
      <c r="EO241" s="1530"/>
      <c r="EP241" s="1530"/>
      <c r="EQ241" s="1530"/>
      <c r="ER241" s="1530"/>
      <c r="ES241" s="1530"/>
      <c r="ET241" s="1530"/>
      <c r="EU241" s="1530"/>
      <c r="EV241" s="1530"/>
      <c r="EW241" s="1530"/>
      <c r="EX241" s="1530"/>
      <c r="EY241" s="1530"/>
      <c r="EZ241" s="1530"/>
      <c r="FA241" s="1530"/>
      <c r="FB241" s="1530"/>
      <c r="FC241" s="1530"/>
      <c r="FD241" s="1530"/>
      <c r="FE241" s="1530"/>
      <c r="FF241" s="1530"/>
      <c r="FG241" s="1530"/>
      <c r="FH241" s="1530"/>
      <c r="FI241" s="1530"/>
      <c r="FJ241" s="1530"/>
      <c r="FK241" s="1530"/>
      <c r="FL241" s="1530"/>
      <c r="FM241" s="1530"/>
      <c r="FN241" s="1530"/>
      <c r="FO241" s="1530"/>
      <c r="FP241" s="1530"/>
      <c r="FQ241" s="1530"/>
      <c r="FR241" s="1530"/>
      <c r="FS241" s="1530"/>
      <c r="FT241" s="1530"/>
      <c r="FU241" s="1530"/>
      <c r="FV241" s="1530"/>
      <c r="FW241" s="1530"/>
      <c r="FX241" s="1530"/>
      <c r="FY241" s="1530"/>
      <c r="FZ241" s="1530"/>
      <c r="GA241" s="1530"/>
      <c r="GB241" s="1530"/>
      <c r="GC241" s="1530"/>
      <c r="GD241" s="1530"/>
      <c r="GE241" s="1530"/>
      <c r="GF241" s="1530"/>
      <c r="GG241" s="1530"/>
      <c r="GH241" s="1530"/>
      <c r="GI241" s="1530"/>
      <c r="GJ241" s="1530"/>
      <c r="GK241" s="1530"/>
      <c r="GL241" s="1530"/>
      <c r="GM241" s="1530"/>
      <c r="GN241" s="1530"/>
      <c r="GO241" s="1530"/>
      <c r="GP241" s="1530"/>
      <c r="GQ241" s="1530"/>
      <c r="GR241" s="1530"/>
      <c r="GS241" s="1530"/>
      <c r="GT241" s="1530"/>
      <c r="GU241" s="1530"/>
      <c r="GV241" s="1530"/>
      <c r="GW241" s="1530"/>
      <c r="GX241" s="1530"/>
      <c r="GY241" s="1530"/>
      <c r="GZ241" s="1530"/>
      <c r="HA241" s="1530"/>
      <c r="HB241" s="1530"/>
      <c r="HC241" s="1530"/>
      <c r="HD241" s="1530"/>
      <c r="HE241" s="1530"/>
      <c r="HF241" s="1530"/>
      <c r="HG241" s="1530"/>
      <c r="HH241" s="1530"/>
      <c r="HI241" s="1530"/>
      <c r="HJ241" s="1530"/>
      <c r="HK241" s="1530"/>
      <c r="HL241" s="1530"/>
      <c r="HM241" s="1530"/>
      <c r="HN241" s="1530"/>
      <c r="HO241" s="1530"/>
      <c r="HP241" s="1530"/>
      <c r="HQ241" s="1530"/>
      <c r="HR241" s="1530"/>
      <c r="HS241" s="1530"/>
    </row>
    <row r="242" spans="1:227" s="1646" customFormat="1" ht="61.75" x14ac:dyDescent="0.25">
      <c r="A242" s="1564" t="s">
        <v>1134</v>
      </c>
      <c r="B242" s="1564" t="s">
        <v>1262</v>
      </c>
      <c r="C242" s="2280" t="s">
        <v>1277</v>
      </c>
      <c r="D242" s="2032" t="s">
        <v>1285</v>
      </c>
      <c r="E242" s="2192" t="s">
        <v>1265</v>
      </c>
      <c r="F242" s="2033">
        <v>3.6999999999999998E-2</v>
      </c>
      <c r="G242" s="1607"/>
      <c r="H242" s="2034" t="s">
        <v>202</v>
      </c>
      <c r="I242" s="1607"/>
      <c r="J242" s="1607"/>
      <c r="K242" s="1608">
        <f t="shared" si="88"/>
        <v>3.6999999999999998E-2</v>
      </c>
      <c r="L242" s="1609">
        <f t="shared" si="93"/>
        <v>100</v>
      </c>
      <c r="M242" s="1610">
        <f t="shared" si="92"/>
        <v>0</v>
      </c>
      <c r="N242" s="1611">
        <f t="shared" si="75"/>
        <v>2</v>
      </c>
      <c r="O242" s="1615"/>
      <c r="P242" s="1613">
        <f t="shared" si="89"/>
        <v>0.27600000000000002</v>
      </c>
      <c r="Q242" s="1652" t="s">
        <v>42</v>
      </c>
      <c r="R242" s="1615"/>
      <c r="S242" s="1616"/>
      <c r="T242" s="1617"/>
      <c r="U242" s="2108"/>
      <c r="V242" s="2109"/>
      <c r="W242" s="2110"/>
      <c r="X242" s="2109"/>
      <c r="Y242" s="1615"/>
      <c r="Z242" s="1619">
        <v>7191</v>
      </c>
      <c r="AA242" s="1620">
        <f t="shared" si="90"/>
        <v>126.10892992191533</v>
      </c>
      <c r="AB242" s="1621"/>
      <c r="AC242" s="1622"/>
      <c r="AD242" s="1622"/>
      <c r="AE242" s="1622"/>
      <c r="AF242" s="1622"/>
      <c r="AG242" s="1622"/>
      <c r="AH242" s="2111"/>
      <c r="AI242" s="2112">
        <v>7547</v>
      </c>
      <c r="AJ242" s="2112">
        <v>7775</v>
      </c>
      <c r="AK242" s="2112">
        <v>8122</v>
      </c>
      <c r="AL242" s="2113"/>
      <c r="AM242" s="2168"/>
      <c r="AN242" s="2115"/>
      <c r="AO242" s="2115"/>
      <c r="AP242" s="2116"/>
      <c r="AQ242" s="2117">
        <v>0.27600000000000002</v>
      </c>
      <c r="AR242" s="2115">
        <v>0.33100000000000002</v>
      </c>
      <c r="AS242" s="2115">
        <v>0.36199999999999999</v>
      </c>
      <c r="AT242" s="2115">
        <v>0.378</v>
      </c>
      <c r="AU242" s="2115"/>
      <c r="AV242" s="2116"/>
      <c r="AW242" s="2118">
        <f t="shared" si="87"/>
        <v>-0.34100000000000003</v>
      </c>
      <c r="AX242" s="2119"/>
      <c r="AY242" s="2120"/>
      <c r="BA242" s="2039"/>
      <c r="BB242" s="1920"/>
      <c r="BC242" s="1530" t="s">
        <v>1430</v>
      </c>
      <c r="BD242" s="1530"/>
      <c r="BE242" s="1530"/>
      <c r="BF242" s="1530"/>
      <c r="BG242" s="1530"/>
      <c r="BH242" s="1530"/>
      <c r="BI242" s="1530"/>
      <c r="BJ242" s="1530"/>
      <c r="BK242" s="1530"/>
      <c r="BL242" s="1530"/>
      <c r="BM242" s="1530"/>
      <c r="BN242" s="1530"/>
      <c r="BO242" s="1530"/>
      <c r="BP242" s="1530"/>
      <c r="BQ242" s="1530"/>
      <c r="BR242" s="1530"/>
      <c r="BS242" s="1530"/>
      <c r="BT242" s="1530"/>
      <c r="BU242" s="1530"/>
      <c r="BV242" s="1530"/>
      <c r="BW242" s="1530"/>
      <c r="BX242" s="1530"/>
      <c r="BY242" s="1530"/>
      <c r="BZ242" s="1530"/>
      <c r="CA242" s="1530"/>
      <c r="CB242" s="1530"/>
      <c r="CC242" s="1530"/>
      <c r="CD242" s="1530"/>
      <c r="CE242" s="1530"/>
      <c r="CF242" s="1530"/>
      <c r="CG242" s="1530"/>
      <c r="CH242" s="1530"/>
      <c r="CI242" s="1530"/>
      <c r="CJ242" s="1530"/>
      <c r="CK242" s="1530"/>
      <c r="CL242" s="1530"/>
      <c r="CM242" s="1530"/>
      <c r="CN242" s="1530"/>
      <c r="CO242" s="1530"/>
      <c r="CP242" s="1530"/>
      <c r="CQ242" s="1530"/>
      <c r="CR242" s="1530"/>
      <c r="CS242" s="1530"/>
      <c r="CT242" s="1530"/>
      <c r="CU242" s="1530"/>
      <c r="CV242" s="1530"/>
      <c r="CW242" s="1530"/>
      <c r="CX242" s="1530"/>
      <c r="CY242" s="1530"/>
      <c r="CZ242" s="1530"/>
      <c r="DA242" s="1530"/>
      <c r="DB242" s="1530"/>
      <c r="DC242" s="1530"/>
      <c r="DD242" s="1530"/>
      <c r="DE242" s="1530"/>
      <c r="DF242" s="1530"/>
      <c r="DG242" s="1530"/>
      <c r="DH242" s="1530"/>
      <c r="DI242" s="1530"/>
      <c r="DJ242" s="1530"/>
      <c r="DK242" s="1530"/>
      <c r="DL242" s="1530"/>
      <c r="DM242" s="1530"/>
      <c r="DN242" s="1530"/>
      <c r="DO242" s="1530"/>
      <c r="DP242" s="1530"/>
      <c r="DQ242" s="1530"/>
      <c r="DR242" s="1530"/>
      <c r="DS242" s="1530"/>
      <c r="DT242" s="1530"/>
      <c r="DU242" s="1530"/>
      <c r="DV242" s="1530"/>
      <c r="DW242" s="1530"/>
      <c r="DX242" s="1530"/>
      <c r="DY242" s="1530"/>
      <c r="DZ242" s="1530"/>
      <c r="EA242" s="1530"/>
      <c r="EB242" s="1530"/>
      <c r="EC242" s="1530"/>
      <c r="ED242" s="1530"/>
      <c r="EE242" s="1530"/>
      <c r="EF242" s="1530"/>
      <c r="EG242" s="1530"/>
      <c r="EH242" s="1530"/>
      <c r="EI242" s="1530"/>
      <c r="EJ242" s="1530"/>
      <c r="EK242" s="1530"/>
      <c r="EL242" s="1530"/>
      <c r="EM242" s="1530"/>
      <c r="EN242" s="1530"/>
      <c r="EO242" s="1530"/>
      <c r="EP242" s="1530"/>
      <c r="EQ242" s="1530"/>
      <c r="ER242" s="1530"/>
      <c r="ES242" s="1530"/>
      <c r="ET242" s="1530"/>
      <c r="EU242" s="1530"/>
      <c r="EV242" s="1530"/>
      <c r="EW242" s="1530"/>
      <c r="EX242" s="1530"/>
      <c r="EY242" s="1530"/>
      <c r="EZ242" s="1530"/>
      <c r="FA242" s="1530"/>
      <c r="FB242" s="1530"/>
      <c r="FC242" s="1530"/>
      <c r="FD242" s="1530"/>
      <c r="FE242" s="1530"/>
      <c r="FF242" s="1530"/>
      <c r="FG242" s="1530"/>
      <c r="FH242" s="1530"/>
      <c r="FI242" s="1530"/>
      <c r="FJ242" s="1530"/>
      <c r="FK242" s="1530"/>
      <c r="FL242" s="1530"/>
      <c r="FM242" s="1530"/>
      <c r="FN242" s="1530"/>
      <c r="FO242" s="1530"/>
      <c r="FP242" s="1530"/>
      <c r="FQ242" s="1530"/>
      <c r="FR242" s="1530"/>
      <c r="FS242" s="1530"/>
      <c r="FT242" s="1530"/>
      <c r="FU242" s="1530"/>
      <c r="FV242" s="1530"/>
      <c r="FW242" s="1530"/>
      <c r="FX242" s="1530"/>
      <c r="FY242" s="1530"/>
      <c r="FZ242" s="1530"/>
      <c r="GA242" s="1530"/>
      <c r="GB242" s="1530"/>
      <c r="GC242" s="1530"/>
      <c r="GD242" s="1530"/>
      <c r="GE242" s="1530"/>
      <c r="GF242" s="1530"/>
      <c r="GG242" s="1530"/>
      <c r="GH242" s="1530"/>
      <c r="GI242" s="1530"/>
      <c r="GJ242" s="1530"/>
      <c r="GK242" s="1530"/>
      <c r="GL242" s="1530"/>
      <c r="GM242" s="1530"/>
      <c r="GN242" s="1530"/>
      <c r="GO242" s="1530"/>
      <c r="GP242" s="1530"/>
      <c r="GQ242" s="1530"/>
      <c r="GR242" s="1530"/>
      <c r="GS242" s="1530"/>
      <c r="GT242" s="1530"/>
      <c r="GU242" s="1530"/>
      <c r="GV242" s="1530"/>
      <c r="GW242" s="1530"/>
      <c r="GX242" s="1530"/>
      <c r="GY242" s="1530"/>
      <c r="GZ242" s="1530"/>
      <c r="HA242" s="1530"/>
      <c r="HB242" s="1530"/>
      <c r="HC242" s="1530"/>
      <c r="HD242" s="1530"/>
      <c r="HE242" s="1530"/>
      <c r="HF242" s="1530"/>
      <c r="HG242" s="1530"/>
      <c r="HH242" s="1530"/>
      <c r="HI242" s="1530"/>
      <c r="HJ242" s="1530"/>
      <c r="HK242" s="1530"/>
      <c r="HL242" s="1530"/>
      <c r="HM242" s="1530"/>
      <c r="HN242" s="1530"/>
      <c r="HO242" s="1530"/>
      <c r="HP242" s="1530"/>
      <c r="HQ242" s="1530"/>
      <c r="HR242" s="1530"/>
      <c r="HS242" s="1530"/>
    </row>
    <row r="243" spans="1:227" s="1646" customFormat="1" ht="61.75" x14ac:dyDescent="0.25">
      <c r="A243" s="1564" t="s">
        <v>1134</v>
      </c>
      <c r="B243" s="1564" t="s">
        <v>1262</v>
      </c>
      <c r="C243" s="2280" t="s">
        <v>1277</v>
      </c>
      <c r="D243" s="2032" t="s">
        <v>1288</v>
      </c>
      <c r="E243" s="2192" t="s">
        <v>1265</v>
      </c>
      <c r="F243" s="2033">
        <v>3.6999999999999998E-2</v>
      </c>
      <c r="G243" s="1607"/>
      <c r="H243" s="2034" t="s">
        <v>202</v>
      </c>
      <c r="I243" s="1607"/>
      <c r="J243" s="1607"/>
      <c r="K243" s="1608">
        <f t="shared" si="88"/>
        <v>3.6999999999999998E-2</v>
      </c>
      <c r="L243" s="1609">
        <f t="shared" si="93"/>
        <v>100</v>
      </c>
      <c r="M243" s="1610">
        <f t="shared" si="92"/>
        <v>0</v>
      </c>
      <c r="N243" s="1611">
        <f t="shared" si="75"/>
        <v>2</v>
      </c>
      <c r="O243" s="1615"/>
      <c r="P243" s="1613">
        <f t="shared" si="89"/>
        <v>5.8999999999999997E-2</v>
      </c>
      <c r="Q243" s="1652" t="s">
        <v>42</v>
      </c>
      <c r="R243" s="1615"/>
      <c r="S243" s="1616"/>
      <c r="T243" s="1617"/>
      <c r="U243" s="2108"/>
      <c r="V243" s="2109"/>
      <c r="W243" s="2110"/>
      <c r="X243" s="2109"/>
      <c r="Y243" s="1615"/>
      <c r="Z243" s="1619">
        <v>1818</v>
      </c>
      <c r="AA243" s="1620">
        <f t="shared" si="90"/>
        <v>100.96900100969002</v>
      </c>
      <c r="AB243" s="1621"/>
      <c r="AC243" s="1622"/>
      <c r="AD243" s="1622"/>
      <c r="AE243" s="1622"/>
      <c r="AF243" s="1622"/>
      <c r="AG243" s="1622"/>
      <c r="AH243" s="2111"/>
      <c r="AI243" s="2112">
        <v>1796</v>
      </c>
      <c r="AJ243" s="2112">
        <v>1782</v>
      </c>
      <c r="AK243" s="2112">
        <v>1777</v>
      </c>
      <c r="AL243" s="2113"/>
      <c r="AM243" s="2168"/>
      <c r="AN243" s="2115"/>
      <c r="AO243" s="2115"/>
      <c r="AP243" s="2116"/>
      <c r="AQ243" s="2117">
        <v>5.8999999999999997E-2</v>
      </c>
      <c r="AR243" s="2115">
        <v>6.7000000000000004E-2</v>
      </c>
      <c r="AS243" s="2115">
        <v>7.0000000000000007E-2</v>
      </c>
      <c r="AT243" s="2115">
        <v>7.0000000000000007E-2</v>
      </c>
      <c r="AU243" s="2115"/>
      <c r="AV243" s="2116"/>
      <c r="AW243" s="2118">
        <f t="shared" si="87"/>
        <v>-3.3000000000000008E-2</v>
      </c>
      <c r="AX243" s="2119"/>
      <c r="AY243" s="2120"/>
      <c r="BA243" s="2039"/>
      <c r="BB243" s="1920"/>
      <c r="BC243" s="1530" t="s">
        <v>1430</v>
      </c>
      <c r="BD243" s="1530"/>
      <c r="BE243" s="1530"/>
      <c r="BF243" s="1530"/>
      <c r="BG243" s="1530"/>
      <c r="BH243" s="1530"/>
      <c r="BI243" s="1530"/>
      <c r="BJ243" s="1530"/>
      <c r="BK243" s="1530"/>
      <c r="BL243" s="1530"/>
      <c r="BM243" s="1530"/>
      <c r="BN243" s="1530"/>
      <c r="BO243" s="1530"/>
      <c r="BP243" s="1530"/>
      <c r="BQ243" s="1530"/>
      <c r="BR243" s="1530"/>
      <c r="BS243" s="1530"/>
      <c r="BT243" s="1530"/>
      <c r="BU243" s="1530"/>
      <c r="BV243" s="1530"/>
      <c r="BW243" s="1530"/>
      <c r="BX243" s="1530"/>
      <c r="BY243" s="1530"/>
      <c r="BZ243" s="1530"/>
      <c r="CA243" s="1530"/>
      <c r="CB243" s="1530"/>
      <c r="CC243" s="1530"/>
      <c r="CD243" s="1530"/>
      <c r="CE243" s="1530"/>
      <c r="CF243" s="1530"/>
      <c r="CG243" s="1530"/>
      <c r="CH243" s="1530"/>
      <c r="CI243" s="1530"/>
      <c r="CJ243" s="1530"/>
      <c r="CK243" s="1530"/>
      <c r="CL243" s="1530"/>
      <c r="CM243" s="1530"/>
      <c r="CN243" s="1530"/>
      <c r="CO243" s="1530"/>
      <c r="CP243" s="1530"/>
      <c r="CQ243" s="1530"/>
      <c r="CR243" s="1530"/>
      <c r="CS243" s="1530"/>
      <c r="CT243" s="1530"/>
      <c r="CU243" s="1530"/>
      <c r="CV243" s="1530"/>
      <c r="CW243" s="1530"/>
      <c r="CX243" s="1530"/>
      <c r="CY243" s="1530"/>
      <c r="CZ243" s="1530"/>
      <c r="DA243" s="1530"/>
      <c r="DB243" s="1530"/>
      <c r="DC243" s="1530"/>
      <c r="DD243" s="1530"/>
      <c r="DE243" s="1530"/>
      <c r="DF243" s="1530"/>
      <c r="DG243" s="1530"/>
      <c r="DH243" s="1530"/>
      <c r="DI243" s="1530"/>
      <c r="DJ243" s="1530"/>
      <c r="DK243" s="1530"/>
      <c r="DL243" s="1530"/>
      <c r="DM243" s="1530"/>
      <c r="DN243" s="1530"/>
      <c r="DO243" s="1530"/>
      <c r="DP243" s="1530"/>
      <c r="DQ243" s="1530"/>
      <c r="DR243" s="1530"/>
      <c r="DS243" s="1530"/>
      <c r="DT243" s="1530"/>
      <c r="DU243" s="1530"/>
      <c r="DV243" s="1530"/>
      <c r="DW243" s="1530"/>
      <c r="DX243" s="1530"/>
      <c r="DY243" s="1530"/>
      <c r="DZ243" s="1530"/>
      <c r="EA243" s="1530"/>
      <c r="EB243" s="1530"/>
      <c r="EC243" s="1530"/>
      <c r="ED243" s="1530"/>
      <c r="EE243" s="1530"/>
      <c r="EF243" s="1530"/>
      <c r="EG243" s="1530"/>
      <c r="EH243" s="1530"/>
      <c r="EI243" s="1530"/>
      <c r="EJ243" s="1530"/>
      <c r="EK243" s="1530"/>
      <c r="EL243" s="1530"/>
      <c r="EM243" s="1530"/>
      <c r="EN243" s="1530"/>
      <c r="EO243" s="1530"/>
      <c r="EP243" s="1530"/>
      <c r="EQ243" s="1530"/>
      <c r="ER243" s="1530"/>
      <c r="ES243" s="1530"/>
      <c r="ET243" s="1530"/>
      <c r="EU243" s="1530"/>
      <c r="EV243" s="1530"/>
      <c r="EW243" s="1530"/>
      <c r="EX243" s="1530"/>
      <c r="EY243" s="1530"/>
      <c r="EZ243" s="1530"/>
      <c r="FA243" s="1530"/>
      <c r="FB243" s="1530"/>
      <c r="FC243" s="1530"/>
      <c r="FD243" s="1530"/>
      <c r="FE243" s="1530"/>
      <c r="FF243" s="1530"/>
      <c r="FG243" s="1530"/>
      <c r="FH243" s="1530"/>
      <c r="FI243" s="1530"/>
      <c r="FJ243" s="1530"/>
      <c r="FK243" s="1530"/>
      <c r="FL243" s="1530"/>
      <c r="FM243" s="1530"/>
      <c r="FN243" s="1530"/>
      <c r="FO243" s="1530"/>
      <c r="FP243" s="1530"/>
      <c r="FQ243" s="1530"/>
      <c r="FR243" s="1530"/>
      <c r="FS243" s="1530"/>
      <c r="FT243" s="1530"/>
      <c r="FU243" s="1530"/>
      <c r="FV243" s="1530"/>
      <c r="FW243" s="1530"/>
      <c r="FX243" s="1530"/>
      <c r="FY243" s="1530"/>
      <c r="FZ243" s="1530"/>
      <c r="GA243" s="1530"/>
      <c r="GB243" s="1530"/>
      <c r="GC243" s="1530"/>
      <c r="GD243" s="1530"/>
      <c r="GE243" s="1530"/>
      <c r="GF243" s="1530"/>
      <c r="GG243" s="1530"/>
      <c r="GH243" s="1530"/>
      <c r="GI243" s="1530"/>
      <c r="GJ243" s="1530"/>
      <c r="GK243" s="1530"/>
      <c r="GL243" s="1530"/>
      <c r="GM243" s="1530"/>
      <c r="GN243" s="1530"/>
      <c r="GO243" s="1530"/>
      <c r="GP243" s="1530"/>
      <c r="GQ243" s="1530"/>
      <c r="GR243" s="1530"/>
      <c r="GS243" s="1530"/>
      <c r="GT243" s="1530"/>
      <c r="GU243" s="1530"/>
      <c r="GV243" s="1530"/>
      <c r="GW243" s="1530"/>
      <c r="GX243" s="1530"/>
      <c r="GY243" s="1530"/>
      <c r="GZ243" s="1530"/>
      <c r="HA243" s="1530"/>
      <c r="HB243" s="1530"/>
      <c r="HC243" s="1530"/>
      <c r="HD243" s="1530"/>
      <c r="HE243" s="1530"/>
      <c r="HF243" s="1530"/>
      <c r="HG243" s="1530"/>
      <c r="HH243" s="1530"/>
      <c r="HI243" s="1530"/>
      <c r="HJ243" s="1530"/>
      <c r="HK243" s="1530"/>
      <c r="HL243" s="1530"/>
      <c r="HM243" s="1530"/>
      <c r="HN243" s="1530"/>
      <c r="HO243" s="1530"/>
      <c r="HP243" s="1530"/>
      <c r="HQ243" s="1530"/>
      <c r="HR243" s="1530"/>
      <c r="HS243" s="1530"/>
    </row>
    <row r="244" spans="1:227" s="1646" customFormat="1" ht="30.9" x14ac:dyDescent="0.25">
      <c r="A244" s="1564" t="s">
        <v>1134</v>
      </c>
      <c r="B244" s="1564" t="s">
        <v>1306</v>
      </c>
      <c r="C244" s="2280" t="s">
        <v>1323</v>
      </c>
      <c r="D244" s="1799" t="s">
        <v>1324</v>
      </c>
      <c r="E244" s="2281"/>
      <c r="F244" s="2268">
        <v>0</v>
      </c>
      <c r="G244" s="1607"/>
      <c r="H244" s="2269">
        <v>0.46300000000000002</v>
      </c>
      <c r="I244" s="1607"/>
      <c r="J244" s="1607"/>
      <c r="K244" s="1608">
        <f t="shared" si="88"/>
        <v>0.46300000000000002</v>
      </c>
      <c r="L244" s="1609">
        <f t="shared" si="93"/>
        <v>0</v>
      </c>
      <c r="M244" s="1610">
        <f t="shared" si="92"/>
        <v>100</v>
      </c>
      <c r="N244" s="1611">
        <f t="shared" si="75"/>
        <v>2</v>
      </c>
      <c r="O244" s="1615"/>
      <c r="P244" s="1613">
        <f t="shared" si="89"/>
        <v>5.032</v>
      </c>
      <c r="Q244" s="1652" t="s">
        <v>42</v>
      </c>
      <c r="R244" s="1615"/>
      <c r="S244" s="1616"/>
      <c r="T244" s="1617"/>
      <c r="U244" s="2108"/>
      <c r="V244" s="2109"/>
      <c r="W244" s="2110"/>
      <c r="X244" s="2109"/>
      <c r="Y244" s="1615"/>
      <c r="Z244" s="1619">
        <v>33740</v>
      </c>
      <c r="AA244" s="1620">
        <f t="shared" si="90"/>
        <v>440.27251098245239</v>
      </c>
      <c r="AB244" s="1621"/>
      <c r="AC244" s="1622"/>
      <c r="AD244" s="1622"/>
      <c r="AE244" s="1622"/>
      <c r="AF244" s="1622"/>
      <c r="AG244" s="1622"/>
      <c r="AH244" s="2111"/>
      <c r="AI244" s="2112">
        <v>35629</v>
      </c>
      <c r="AJ244" s="2112">
        <v>37050</v>
      </c>
      <c r="AK244" s="2112">
        <v>38498</v>
      </c>
      <c r="AL244" s="2113">
        <v>40005</v>
      </c>
      <c r="AM244" s="2168"/>
      <c r="AN244" s="2115"/>
      <c r="AO244" s="2115"/>
      <c r="AP244" s="2116"/>
      <c r="AQ244" s="2117">
        <v>5.032</v>
      </c>
      <c r="AR244" s="2115">
        <v>5.4219999999999997</v>
      </c>
      <c r="AS244" s="2115">
        <v>5.7480000000000002</v>
      </c>
      <c r="AT244" s="2115">
        <v>5.9820000000000002</v>
      </c>
      <c r="AU244" s="2115">
        <v>6.2249999999999996</v>
      </c>
      <c r="AV244" s="2116"/>
      <c r="AW244" s="2118">
        <f t="shared" si="87"/>
        <v>-5.5190000000000001</v>
      </c>
      <c r="AX244" s="2119"/>
      <c r="AY244" s="2120"/>
      <c r="BA244" s="2039"/>
      <c r="BB244" s="1920"/>
      <c r="BC244" s="1530" t="s">
        <v>1432</v>
      </c>
      <c r="BD244" s="1530"/>
      <c r="BE244" s="1530"/>
      <c r="BF244" s="1530"/>
      <c r="BG244" s="1530"/>
      <c r="BH244" s="1530"/>
      <c r="BI244" s="1530"/>
      <c r="BJ244" s="1530"/>
      <c r="BK244" s="1530"/>
      <c r="BL244" s="1530"/>
      <c r="BM244" s="1530"/>
      <c r="BN244" s="1530"/>
      <c r="BO244" s="1530"/>
      <c r="BP244" s="1530"/>
      <c r="BQ244" s="1530"/>
      <c r="BR244" s="1530"/>
      <c r="BS244" s="1530"/>
      <c r="BT244" s="1530"/>
      <c r="BU244" s="1530"/>
      <c r="BV244" s="1530"/>
      <c r="BW244" s="1530"/>
      <c r="BX244" s="1530"/>
      <c r="BY244" s="1530"/>
      <c r="BZ244" s="1530"/>
      <c r="CA244" s="1530"/>
      <c r="CB244" s="1530"/>
      <c r="CC244" s="1530"/>
      <c r="CD244" s="1530"/>
      <c r="CE244" s="1530"/>
      <c r="CF244" s="1530"/>
      <c r="CG244" s="1530"/>
      <c r="CH244" s="1530"/>
      <c r="CI244" s="1530"/>
      <c r="CJ244" s="1530"/>
      <c r="CK244" s="1530"/>
      <c r="CL244" s="1530"/>
      <c r="CM244" s="1530"/>
      <c r="CN244" s="1530"/>
      <c r="CO244" s="1530"/>
      <c r="CP244" s="1530"/>
      <c r="CQ244" s="1530"/>
      <c r="CR244" s="1530"/>
      <c r="CS244" s="1530"/>
      <c r="CT244" s="1530"/>
      <c r="CU244" s="1530"/>
      <c r="CV244" s="1530"/>
      <c r="CW244" s="1530"/>
      <c r="CX244" s="1530"/>
      <c r="CY244" s="1530"/>
      <c r="CZ244" s="1530"/>
      <c r="DA244" s="1530"/>
      <c r="DB244" s="1530"/>
      <c r="DC244" s="1530"/>
      <c r="DD244" s="1530"/>
      <c r="DE244" s="1530"/>
      <c r="DF244" s="1530"/>
      <c r="DG244" s="1530"/>
      <c r="DH244" s="1530"/>
      <c r="DI244" s="1530"/>
      <c r="DJ244" s="1530"/>
      <c r="DK244" s="1530"/>
      <c r="DL244" s="1530"/>
      <c r="DM244" s="1530"/>
      <c r="DN244" s="1530"/>
      <c r="DO244" s="1530"/>
      <c r="DP244" s="1530"/>
      <c r="DQ244" s="1530"/>
      <c r="DR244" s="1530"/>
      <c r="DS244" s="1530"/>
      <c r="DT244" s="1530"/>
      <c r="DU244" s="1530"/>
      <c r="DV244" s="1530"/>
      <c r="DW244" s="1530"/>
      <c r="DX244" s="1530"/>
      <c r="DY244" s="1530"/>
      <c r="DZ244" s="1530"/>
      <c r="EA244" s="1530"/>
      <c r="EB244" s="1530"/>
      <c r="EC244" s="1530"/>
      <c r="ED244" s="1530"/>
      <c r="EE244" s="1530"/>
      <c r="EF244" s="1530"/>
      <c r="EG244" s="1530"/>
      <c r="EH244" s="1530"/>
      <c r="EI244" s="1530"/>
      <c r="EJ244" s="1530"/>
      <c r="EK244" s="1530"/>
      <c r="EL244" s="1530"/>
      <c r="EM244" s="1530"/>
      <c r="EN244" s="1530"/>
      <c r="EO244" s="1530"/>
      <c r="EP244" s="1530"/>
      <c r="EQ244" s="1530"/>
      <c r="ER244" s="1530"/>
      <c r="ES244" s="1530"/>
      <c r="ET244" s="1530"/>
      <c r="EU244" s="1530"/>
      <c r="EV244" s="1530"/>
      <c r="EW244" s="1530"/>
      <c r="EX244" s="1530"/>
      <c r="EY244" s="1530"/>
      <c r="EZ244" s="1530"/>
      <c r="FA244" s="1530"/>
      <c r="FB244" s="1530"/>
      <c r="FC244" s="1530"/>
      <c r="FD244" s="1530"/>
      <c r="FE244" s="1530"/>
      <c r="FF244" s="1530"/>
      <c r="FG244" s="1530"/>
      <c r="FH244" s="1530"/>
      <c r="FI244" s="1530"/>
      <c r="FJ244" s="1530"/>
      <c r="FK244" s="1530"/>
      <c r="FL244" s="1530"/>
      <c r="FM244" s="1530"/>
      <c r="FN244" s="1530"/>
      <c r="FO244" s="1530"/>
      <c r="FP244" s="1530"/>
      <c r="FQ244" s="1530"/>
      <c r="FR244" s="1530"/>
      <c r="FS244" s="1530"/>
      <c r="FT244" s="1530"/>
      <c r="FU244" s="1530"/>
      <c r="FV244" s="1530"/>
      <c r="FW244" s="1530"/>
      <c r="FX244" s="1530"/>
      <c r="FY244" s="1530"/>
      <c r="FZ244" s="1530"/>
      <c r="GA244" s="1530"/>
      <c r="GB244" s="1530"/>
      <c r="GC244" s="1530"/>
      <c r="GD244" s="1530"/>
      <c r="GE244" s="1530"/>
      <c r="GF244" s="1530"/>
      <c r="GG244" s="1530"/>
      <c r="GH244" s="1530"/>
      <c r="GI244" s="1530"/>
      <c r="GJ244" s="1530"/>
      <c r="GK244" s="1530"/>
      <c r="GL244" s="1530"/>
      <c r="GM244" s="1530"/>
      <c r="GN244" s="1530"/>
      <c r="GO244" s="1530"/>
      <c r="GP244" s="1530"/>
      <c r="GQ244" s="1530"/>
      <c r="GR244" s="1530"/>
      <c r="GS244" s="1530"/>
      <c r="GT244" s="1530"/>
      <c r="GU244" s="1530"/>
      <c r="GV244" s="1530"/>
      <c r="GW244" s="1530"/>
      <c r="GX244" s="1530"/>
      <c r="GY244" s="1530"/>
      <c r="GZ244" s="1530"/>
      <c r="HA244" s="1530"/>
      <c r="HB244" s="1530"/>
      <c r="HC244" s="1530"/>
      <c r="HD244" s="1530"/>
      <c r="HE244" s="1530"/>
      <c r="HF244" s="1530"/>
      <c r="HG244" s="1530"/>
      <c r="HH244" s="1530"/>
      <c r="HI244" s="1530"/>
      <c r="HJ244" s="1530"/>
      <c r="HK244" s="1530"/>
      <c r="HL244" s="1530"/>
      <c r="HM244" s="1530"/>
      <c r="HN244" s="1530"/>
      <c r="HO244" s="1530"/>
      <c r="HP244" s="1530"/>
      <c r="HQ244" s="1530"/>
      <c r="HR244" s="1530"/>
      <c r="HS244" s="1530"/>
    </row>
    <row r="245" spans="1:227" s="1646" customFormat="1" ht="30.9" x14ac:dyDescent="0.25">
      <c r="A245" s="1564" t="s">
        <v>1134</v>
      </c>
      <c r="B245" s="1564" t="s">
        <v>1306</v>
      </c>
      <c r="C245" s="2280" t="s">
        <v>1323</v>
      </c>
      <c r="D245" s="1795" t="s">
        <v>1325</v>
      </c>
      <c r="E245" s="2311"/>
      <c r="F245" s="1685">
        <v>0.26</v>
      </c>
      <c r="G245" s="1607"/>
      <c r="H245" s="1686">
        <v>2.2000000000000002</v>
      </c>
      <c r="I245" s="1607"/>
      <c r="J245" s="1607"/>
      <c r="K245" s="1608">
        <f t="shared" si="88"/>
        <v>2.46</v>
      </c>
      <c r="L245" s="1609">
        <f t="shared" si="93"/>
        <v>10.569105691056912</v>
      </c>
      <c r="M245" s="1610">
        <f t="shared" si="92"/>
        <v>89.430894308943095</v>
      </c>
      <c r="N245" s="1611">
        <f t="shared" si="75"/>
        <v>2</v>
      </c>
      <c r="O245" s="1615"/>
      <c r="P245" s="1613">
        <f t="shared" si="89"/>
        <v>2.86</v>
      </c>
      <c r="Q245" s="1652" t="s">
        <v>42</v>
      </c>
      <c r="R245" s="1615"/>
      <c r="S245" s="1616"/>
      <c r="T245" s="1617"/>
      <c r="U245" s="2108"/>
      <c r="V245" s="2109"/>
      <c r="W245" s="2110"/>
      <c r="X245" s="2109"/>
      <c r="Y245" s="1615"/>
      <c r="Z245" s="1619">
        <v>85315</v>
      </c>
      <c r="AA245" s="1620">
        <f t="shared" si="90"/>
        <v>108.83117279317018</v>
      </c>
      <c r="AB245" s="1621"/>
      <c r="AC245" s="1622"/>
      <c r="AD245" s="1622"/>
      <c r="AE245" s="1622"/>
      <c r="AF245" s="1622"/>
      <c r="AG245" s="1622"/>
      <c r="AH245" s="2111"/>
      <c r="AI245" s="2112">
        <v>86984</v>
      </c>
      <c r="AJ245" s="2112">
        <v>88240</v>
      </c>
      <c r="AK245" s="2112">
        <v>90049</v>
      </c>
      <c r="AL245" s="2113"/>
      <c r="AM245" s="2168"/>
      <c r="AN245" s="2115"/>
      <c r="AO245" s="2115"/>
      <c r="AP245" s="2116"/>
      <c r="AQ245" s="2117">
        <v>2.86</v>
      </c>
      <c r="AR245" s="2115">
        <v>3.3889999999999998</v>
      </c>
      <c r="AS245" s="2115">
        <v>3.6779999999999999</v>
      </c>
      <c r="AT245" s="2115">
        <v>3.7530000000000001</v>
      </c>
      <c r="AU245" s="2115"/>
      <c r="AV245" s="2116"/>
      <c r="AW245" s="2118">
        <f t="shared" si="87"/>
        <v>-1.2930000000000001</v>
      </c>
      <c r="AX245" s="2119"/>
      <c r="AY245" s="2120"/>
      <c r="BA245" s="2039"/>
      <c r="BB245" s="1920"/>
      <c r="BC245" s="1530" t="s">
        <v>1432</v>
      </c>
      <c r="BD245" s="1530"/>
      <c r="BE245" s="1530"/>
      <c r="BF245" s="1530"/>
      <c r="BG245" s="1530"/>
      <c r="BH245" s="1530"/>
      <c r="BI245" s="1530"/>
      <c r="BJ245" s="1530"/>
      <c r="BK245" s="1530"/>
      <c r="BL245" s="1530"/>
      <c r="BM245" s="1530"/>
      <c r="BN245" s="1530"/>
      <c r="BO245" s="1530"/>
      <c r="BP245" s="1530"/>
      <c r="BQ245" s="1530"/>
      <c r="BR245" s="1530"/>
      <c r="BS245" s="1530"/>
      <c r="BT245" s="1530"/>
      <c r="BU245" s="1530"/>
      <c r="BV245" s="1530"/>
      <c r="BW245" s="1530"/>
      <c r="BX245" s="1530"/>
      <c r="BY245" s="1530"/>
      <c r="BZ245" s="1530"/>
      <c r="CA245" s="1530"/>
      <c r="CB245" s="1530"/>
      <c r="CC245" s="1530"/>
      <c r="CD245" s="1530"/>
      <c r="CE245" s="1530"/>
      <c r="CF245" s="1530"/>
      <c r="CG245" s="1530"/>
      <c r="CH245" s="1530"/>
      <c r="CI245" s="1530"/>
      <c r="CJ245" s="1530"/>
      <c r="CK245" s="1530"/>
      <c r="CL245" s="1530"/>
      <c r="CM245" s="1530"/>
      <c r="CN245" s="1530"/>
      <c r="CO245" s="1530"/>
      <c r="CP245" s="1530"/>
      <c r="CQ245" s="1530"/>
      <c r="CR245" s="1530"/>
      <c r="CS245" s="1530"/>
      <c r="CT245" s="1530"/>
      <c r="CU245" s="1530"/>
      <c r="CV245" s="1530"/>
      <c r="CW245" s="1530"/>
      <c r="CX245" s="1530"/>
      <c r="CY245" s="1530"/>
      <c r="CZ245" s="1530"/>
      <c r="DA245" s="1530"/>
      <c r="DB245" s="1530"/>
      <c r="DC245" s="1530"/>
      <c r="DD245" s="1530"/>
      <c r="DE245" s="1530"/>
      <c r="DF245" s="1530"/>
      <c r="DG245" s="1530"/>
      <c r="DH245" s="1530"/>
      <c r="DI245" s="1530"/>
      <c r="DJ245" s="1530"/>
      <c r="DK245" s="1530"/>
      <c r="DL245" s="1530"/>
      <c r="DM245" s="1530"/>
      <c r="DN245" s="1530"/>
      <c r="DO245" s="1530"/>
      <c r="DP245" s="1530"/>
      <c r="DQ245" s="1530"/>
      <c r="DR245" s="1530"/>
      <c r="DS245" s="1530"/>
      <c r="DT245" s="1530"/>
      <c r="DU245" s="1530"/>
      <c r="DV245" s="1530"/>
      <c r="DW245" s="1530"/>
      <c r="DX245" s="1530"/>
      <c r="DY245" s="1530"/>
      <c r="DZ245" s="1530"/>
      <c r="EA245" s="1530"/>
      <c r="EB245" s="1530"/>
      <c r="EC245" s="1530"/>
      <c r="ED245" s="1530"/>
      <c r="EE245" s="1530"/>
      <c r="EF245" s="1530"/>
      <c r="EG245" s="1530"/>
      <c r="EH245" s="1530"/>
      <c r="EI245" s="1530"/>
      <c r="EJ245" s="1530"/>
      <c r="EK245" s="1530"/>
      <c r="EL245" s="1530"/>
      <c r="EM245" s="1530"/>
      <c r="EN245" s="1530"/>
      <c r="EO245" s="1530"/>
      <c r="EP245" s="1530"/>
      <c r="EQ245" s="1530"/>
      <c r="ER245" s="1530"/>
      <c r="ES245" s="1530"/>
      <c r="ET245" s="1530"/>
      <c r="EU245" s="1530"/>
      <c r="EV245" s="1530"/>
      <c r="EW245" s="1530"/>
      <c r="EX245" s="1530"/>
      <c r="EY245" s="1530"/>
      <c r="EZ245" s="1530"/>
      <c r="FA245" s="1530"/>
      <c r="FB245" s="1530"/>
      <c r="FC245" s="1530"/>
      <c r="FD245" s="1530"/>
      <c r="FE245" s="1530"/>
      <c r="FF245" s="1530"/>
      <c r="FG245" s="1530"/>
      <c r="FH245" s="1530"/>
      <c r="FI245" s="1530"/>
      <c r="FJ245" s="1530"/>
      <c r="FK245" s="1530"/>
      <c r="FL245" s="1530"/>
      <c r="FM245" s="1530"/>
      <c r="FN245" s="1530"/>
      <c r="FO245" s="1530"/>
      <c r="FP245" s="1530"/>
      <c r="FQ245" s="1530"/>
      <c r="FR245" s="1530"/>
      <c r="FS245" s="1530"/>
      <c r="FT245" s="1530"/>
      <c r="FU245" s="1530"/>
      <c r="FV245" s="1530"/>
      <c r="FW245" s="1530"/>
      <c r="FX245" s="1530"/>
      <c r="FY245" s="1530"/>
      <c r="FZ245" s="1530"/>
      <c r="GA245" s="1530"/>
      <c r="GB245" s="1530"/>
      <c r="GC245" s="1530"/>
      <c r="GD245" s="1530"/>
      <c r="GE245" s="1530"/>
      <c r="GF245" s="1530"/>
      <c r="GG245" s="1530"/>
      <c r="GH245" s="1530"/>
      <c r="GI245" s="1530"/>
      <c r="GJ245" s="1530"/>
      <c r="GK245" s="1530"/>
      <c r="GL245" s="1530"/>
      <c r="GM245" s="1530"/>
      <c r="GN245" s="1530"/>
      <c r="GO245" s="1530"/>
      <c r="GP245" s="1530"/>
      <c r="GQ245" s="1530"/>
      <c r="GR245" s="1530"/>
      <c r="GS245" s="1530"/>
      <c r="GT245" s="1530"/>
      <c r="GU245" s="1530"/>
      <c r="GV245" s="1530"/>
      <c r="GW245" s="1530"/>
      <c r="GX245" s="1530"/>
      <c r="GY245" s="1530"/>
      <c r="GZ245" s="1530"/>
      <c r="HA245" s="1530"/>
      <c r="HB245" s="1530"/>
      <c r="HC245" s="1530"/>
      <c r="HD245" s="1530"/>
      <c r="HE245" s="1530"/>
      <c r="HF245" s="1530"/>
      <c r="HG245" s="1530"/>
      <c r="HH245" s="1530"/>
      <c r="HI245" s="1530"/>
      <c r="HJ245" s="1530"/>
      <c r="HK245" s="1530"/>
      <c r="HL245" s="1530"/>
      <c r="HM245" s="1530"/>
      <c r="HN245" s="1530"/>
      <c r="HO245" s="1530"/>
      <c r="HP245" s="1530"/>
      <c r="HQ245" s="1530"/>
      <c r="HR245" s="1530"/>
      <c r="HS245" s="1530"/>
    </row>
    <row r="246" spans="1:227" s="1646" customFormat="1" ht="30.9" x14ac:dyDescent="0.25">
      <c r="A246" s="1564" t="s">
        <v>1134</v>
      </c>
      <c r="B246" s="1564" t="s">
        <v>1306</v>
      </c>
      <c r="C246" s="2280" t="s">
        <v>1323</v>
      </c>
      <c r="D246" s="1795" t="s">
        <v>1326</v>
      </c>
      <c r="E246" s="2311"/>
      <c r="F246" s="1685">
        <v>0.64500000000000002</v>
      </c>
      <c r="G246" s="1607"/>
      <c r="H246" s="1686">
        <v>3.5</v>
      </c>
      <c r="I246" s="1607"/>
      <c r="J246" s="1607"/>
      <c r="K246" s="1608">
        <f t="shared" si="88"/>
        <v>4.1449999999999996</v>
      </c>
      <c r="L246" s="1609">
        <f t="shared" si="93"/>
        <v>15.560916767189386</v>
      </c>
      <c r="M246" s="1610">
        <f t="shared" si="92"/>
        <v>84.439083232810617</v>
      </c>
      <c r="N246" s="1611">
        <f t="shared" si="75"/>
        <v>3</v>
      </c>
      <c r="O246" s="1615"/>
      <c r="P246" s="1613">
        <f t="shared" si="89"/>
        <v>3.52</v>
      </c>
      <c r="Q246" s="1652" t="s">
        <v>42</v>
      </c>
      <c r="R246" s="1615"/>
      <c r="S246" s="1616"/>
      <c r="T246" s="1617"/>
      <c r="U246" s="2108"/>
      <c r="V246" s="2109"/>
      <c r="W246" s="2110"/>
      <c r="X246" s="2109"/>
      <c r="Y246" s="1615"/>
      <c r="Z246" s="1619">
        <v>98933</v>
      </c>
      <c r="AA246" s="1620">
        <f t="shared" si="90"/>
        <v>114.56487294777742</v>
      </c>
      <c r="AB246" s="1621"/>
      <c r="AC246" s="1622"/>
      <c r="AD246" s="1622"/>
      <c r="AE246" s="1622"/>
      <c r="AF246" s="1622"/>
      <c r="AG246" s="1622"/>
      <c r="AH246" s="2111"/>
      <c r="AI246" s="2112">
        <v>100862</v>
      </c>
      <c r="AJ246" s="2112">
        <v>102319</v>
      </c>
      <c r="AK246" s="2112">
        <v>104422</v>
      </c>
      <c r="AL246" s="2113"/>
      <c r="AM246" s="2168"/>
      <c r="AN246" s="2115"/>
      <c r="AO246" s="2115"/>
      <c r="AP246" s="2116"/>
      <c r="AQ246" s="2117">
        <v>3.52</v>
      </c>
      <c r="AR246" s="2115">
        <v>4.1369999999999996</v>
      </c>
      <c r="AS246" s="2115">
        <v>4.4749999999999996</v>
      </c>
      <c r="AT246" s="2115">
        <v>4.5670000000000002</v>
      </c>
      <c r="AU246" s="2115"/>
      <c r="AV246" s="2116"/>
      <c r="AW246" s="2118">
        <f t="shared" si="87"/>
        <v>-0.4220000000000006</v>
      </c>
      <c r="AX246" s="2119"/>
      <c r="AY246" s="2120"/>
      <c r="BA246" s="2039"/>
      <c r="BB246" s="1920"/>
      <c r="BC246" s="1530" t="s">
        <v>1432</v>
      </c>
      <c r="BD246" s="1530"/>
      <c r="BE246" s="1530"/>
      <c r="BF246" s="1530"/>
      <c r="BG246" s="1530"/>
      <c r="BH246" s="1530"/>
      <c r="BI246" s="1530"/>
      <c r="BJ246" s="1530"/>
      <c r="BK246" s="1530"/>
      <c r="BL246" s="1530"/>
      <c r="BM246" s="1530"/>
      <c r="BN246" s="1530"/>
      <c r="BO246" s="1530"/>
      <c r="BP246" s="1530"/>
      <c r="BQ246" s="1530"/>
      <c r="BR246" s="1530"/>
      <c r="BS246" s="1530"/>
      <c r="BT246" s="1530"/>
      <c r="BU246" s="1530"/>
      <c r="BV246" s="1530"/>
      <c r="BW246" s="1530"/>
      <c r="BX246" s="1530"/>
      <c r="BY246" s="1530"/>
      <c r="BZ246" s="1530"/>
      <c r="CA246" s="1530"/>
      <c r="CB246" s="1530"/>
      <c r="CC246" s="1530"/>
      <c r="CD246" s="1530"/>
      <c r="CE246" s="1530"/>
      <c r="CF246" s="1530"/>
      <c r="CG246" s="1530"/>
      <c r="CH246" s="1530"/>
      <c r="CI246" s="1530"/>
      <c r="CJ246" s="1530"/>
      <c r="CK246" s="1530"/>
      <c r="CL246" s="1530"/>
      <c r="CM246" s="1530"/>
      <c r="CN246" s="1530"/>
      <c r="CO246" s="1530"/>
      <c r="CP246" s="1530"/>
      <c r="CQ246" s="1530"/>
      <c r="CR246" s="1530"/>
      <c r="CS246" s="1530"/>
      <c r="CT246" s="1530"/>
      <c r="CU246" s="1530"/>
      <c r="CV246" s="1530"/>
      <c r="CW246" s="1530"/>
      <c r="CX246" s="1530"/>
      <c r="CY246" s="1530"/>
      <c r="CZ246" s="1530"/>
      <c r="DA246" s="1530"/>
      <c r="DB246" s="1530"/>
      <c r="DC246" s="1530"/>
      <c r="DD246" s="1530"/>
      <c r="DE246" s="1530"/>
      <c r="DF246" s="1530"/>
      <c r="DG246" s="1530"/>
      <c r="DH246" s="1530"/>
      <c r="DI246" s="1530"/>
      <c r="DJ246" s="1530"/>
      <c r="DK246" s="1530"/>
      <c r="DL246" s="1530"/>
      <c r="DM246" s="1530"/>
      <c r="DN246" s="1530"/>
      <c r="DO246" s="1530"/>
      <c r="DP246" s="1530"/>
      <c r="DQ246" s="1530"/>
      <c r="DR246" s="1530"/>
      <c r="DS246" s="1530"/>
      <c r="DT246" s="1530"/>
      <c r="DU246" s="1530"/>
      <c r="DV246" s="1530"/>
      <c r="DW246" s="1530"/>
      <c r="DX246" s="1530"/>
      <c r="DY246" s="1530"/>
      <c r="DZ246" s="1530"/>
      <c r="EA246" s="1530"/>
      <c r="EB246" s="1530"/>
      <c r="EC246" s="1530"/>
      <c r="ED246" s="1530"/>
      <c r="EE246" s="1530"/>
      <c r="EF246" s="1530"/>
      <c r="EG246" s="1530"/>
      <c r="EH246" s="1530"/>
      <c r="EI246" s="1530"/>
      <c r="EJ246" s="1530"/>
      <c r="EK246" s="1530"/>
      <c r="EL246" s="1530"/>
      <c r="EM246" s="1530"/>
      <c r="EN246" s="1530"/>
      <c r="EO246" s="1530"/>
      <c r="EP246" s="1530"/>
      <c r="EQ246" s="1530"/>
      <c r="ER246" s="1530"/>
      <c r="ES246" s="1530"/>
      <c r="ET246" s="1530"/>
      <c r="EU246" s="1530"/>
      <c r="EV246" s="1530"/>
      <c r="EW246" s="1530"/>
      <c r="EX246" s="1530"/>
      <c r="EY246" s="1530"/>
      <c r="EZ246" s="1530"/>
      <c r="FA246" s="1530"/>
      <c r="FB246" s="1530"/>
      <c r="FC246" s="1530"/>
      <c r="FD246" s="1530"/>
      <c r="FE246" s="1530"/>
      <c r="FF246" s="1530"/>
      <c r="FG246" s="1530"/>
      <c r="FH246" s="1530"/>
      <c r="FI246" s="1530"/>
      <c r="FJ246" s="1530"/>
      <c r="FK246" s="1530"/>
      <c r="FL246" s="1530"/>
      <c r="FM246" s="1530"/>
      <c r="FN246" s="1530"/>
      <c r="FO246" s="1530"/>
      <c r="FP246" s="1530"/>
      <c r="FQ246" s="1530"/>
      <c r="FR246" s="1530"/>
      <c r="FS246" s="1530"/>
      <c r="FT246" s="1530"/>
      <c r="FU246" s="1530"/>
      <c r="FV246" s="1530"/>
      <c r="FW246" s="1530"/>
      <c r="FX246" s="1530"/>
      <c r="FY246" s="1530"/>
      <c r="FZ246" s="1530"/>
      <c r="GA246" s="1530"/>
      <c r="GB246" s="1530"/>
      <c r="GC246" s="1530"/>
      <c r="GD246" s="1530"/>
      <c r="GE246" s="1530"/>
      <c r="GF246" s="1530"/>
      <c r="GG246" s="1530"/>
      <c r="GH246" s="1530"/>
      <c r="GI246" s="1530"/>
      <c r="GJ246" s="1530"/>
      <c r="GK246" s="1530"/>
      <c r="GL246" s="1530"/>
      <c r="GM246" s="1530"/>
      <c r="GN246" s="1530"/>
      <c r="GO246" s="1530"/>
      <c r="GP246" s="1530"/>
      <c r="GQ246" s="1530"/>
      <c r="GR246" s="1530"/>
      <c r="GS246" s="1530"/>
      <c r="GT246" s="1530"/>
      <c r="GU246" s="1530"/>
      <c r="GV246" s="1530"/>
      <c r="GW246" s="1530"/>
      <c r="GX246" s="1530"/>
      <c r="GY246" s="1530"/>
      <c r="GZ246" s="1530"/>
      <c r="HA246" s="1530"/>
      <c r="HB246" s="1530"/>
      <c r="HC246" s="1530"/>
      <c r="HD246" s="1530"/>
      <c r="HE246" s="1530"/>
      <c r="HF246" s="1530"/>
      <c r="HG246" s="1530"/>
      <c r="HH246" s="1530"/>
      <c r="HI246" s="1530"/>
      <c r="HJ246" s="1530"/>
      <c r="HK246" s="1530"/>
      <c r="HL246" s="1530"/>
      <c r="HM246" s="1530"/>
      <c r="HN246" s="1530"/>
      <c r="HO246" s="1530"/>
      <c r="HP246" s="1530"/>
      <c r="HQ246" s="1530"/>
      <c r="HR246" s="1530"/>
      <c r="HS246" s="1530"/>
    </row>
    <row r="247" spans="1:227" s="1646" customFormat="1" ht="30.9" x14ac:dyDescent="0.25">
      <c r="A247" s="1564" t="s">
        <v>1134</v>
      </c>
      <c r="B247" s="1564" t="s">
        <v>1306</v>
      </c>
      <c r="C247" s="2280" t="s">
        <v>1323</v>
      </c>
      <c r="D247" s="1795" t="s">
        <v>1327</v>
      </c>
      <c r="E247" s="2311"/>
      <c r="F247" s="1685">
        <v>2.25</v>
      </c>
      <c r="G247" s="1607"/>
      <c r="H247" s="1686">
        <v>2.8</v>
      </c>
      <c r="I247" s="1607"/>
      <c r="J247" s="1607"/>
      <c r="K247" s="1608">
        <f t="shared" si="88"/>
        <v>5.05</v>
      </c>
      <c r="L247" s="1609">
        <f t="shared" si="93"/>
        <v>44.554455445544555</v>
      </c>
      <c r="M247" s="1610">
        <f t="shared" si="92"/>
        <v>55.445544554455438</v>
      </c>
      <c r="N247" s="1611">
        <f t="shared" si="75"/>
        <v>3</v>
      </c>
      <c r="O247" s="1615"/>
      <c r="P247" s="1613">
        <f t="shared" si="89"/>
        <v>4.4240000000000004</v>
      </c>
      <c r="Q247" s="1652" t="s">
        <v>42</v>
      </c>
      <c r="R247" s="1615"/>
      <c r="S247" s="1616"/>
      <c r="T247" s="1617"/>
      <c r="U247" s="2108"/>
      <c r="V247" s="2109"/>
      <c r="W247" s="2110"/>
      <c r="X247" s="2109"/>
      <c r="Y247" s="1615"/>
      <c r="Z247" s="1619">
        <v>103518</v>
      </c>
      <c r="AA247" s="1620">
        <f t="shared" si="90"/>
        <v>135.93030078548978</v>
      </c>
      <c r="AB247" s="1621"/>
      <c r="AC247" s="1622"/>
      <c r="AD247" s="1622"/>
      <c r="AE247" s="1622"/>
      <c r="AF247" s="1622"/>
      <c r="AG247" s="1622"/>
      <c r="AH247" s="2111"/>
      <c r="AI247" s="2112">
        <v>103855</v>
      </c>
      <c r="AJ247" s="2112">
        <v>104007</v>
      </c>
      <c r="AK247" s="2112">
        <v>104229</v>
      </c>
      <c r="AL247" s="2113"/>
      <c r="AM247" s="2168"/>
      <c r="AN247" s="2115"/>
      <c r="AO247" s="2115"/>
      <c r="AP247" s="2116"/>
      <c r="AQ247" s="2117">
        <v>4.4240000000000004</v>
      </c>
      <c r="AR247" s="2115">
        <v>5.1360000000000001</v>
      </c>
      <c r="AS247" s="2115">
        <v>5.5389999999999997</v>
      </c>
      <c r="AT247" s="2115">
        <v>5.6710000000000003</v>
      </c>
      <c r="AU247" s="2115"/>
      <c r="AV247" s="2116"/>
      <c r="AW247" s="2118">
        <f t="shared" si="87"/>
        <v>-0.62100000000000044</v>
      </c>
      <c r="AX247" s="2119"/>
      <c r="AY247" s="2120"/>
      <c r="BA247" s="2039"/>
      <c r="BB247" s="1920"/>
      <c r="BC247" s="1530" t="s">
        <v>1432</v>
      </c>
      <c r="BD247" s="1530"/>
      <c r="BE247" s="1530"/>
      <c r="BF247" s="1530"/>
      <c r="BG247" s="1530"/>
      <c r="BH247" s="1530"/>
      <c r="BI247" s="1530"/>
      <c r="BJ247" s="1530"/>
      <c r="BK247" s="1530"/>
      <c r="BL247" s="1530"/>
      <c r="BM247" s="1530"/>
      <c r="BN247" s="1530"/>
      <c r="BO247" s="1530"/>
      <c r="BP247" s="1530"/>
      <c r="BQ247" s="1530"/>
      <c r="BR247" s="1530"/>
      <c r="BS247" s="1530"/>
      <c r="BT247" s="1530"/>
      <c r="BU247" s="1530"/>
      <c r="BV247" s="1530"/>
      <c r="BW247" s="1530"/>
      <c r="BX247" s="1530"/>
      <c r="BY247" s="1530"/>
      <c r="BZ247" s="1530"/>
      <c r="CA247" s="1530"/>
      <c r="CB247" s="1530"/>
      <c r="CC247" s="1530"/>
      <c r="CD247" s="1530"/>
      <c r="CE247" s="1530"/>
      <c r="CF247" s="1530"/>
      <c r="CG247" s="1530"/>
      <c r="CH247" s="1530"/>
      <c r="CI247" s="1530"/>
      <c r="CJ247" s="1530"/>
      <c r="CK247" s="1530"/>
      <c r="CL247" s="1530"/>
      <c r="CM247" s="1530"/>
      <c r="CN247" s="1530"/>
      <c r="CO247" s="1530"/>
      <c r="CP247" s="1530"/>
      <c r="CQ247" s="1530"/>
      <c r="CR247" s="1530"/>
      <c r="CS247" s="1530"/>
      <c r="CT247" s="1530"/>
      <c r="CU247" s="1530"/>
      <c r="CV247" s="1530"/>
      <c r="CW247" s="1530"/>
      <c r="CX247" s="1530"/>
      <c r="CY247" s="1530"/>
      <c r="CZ247" s="1530"/>
      <c r="DA247" s="1530"/>
      <c r="DB247" s="1530"/>
      <c r="DC247" s="1530"/>
      <c r="DD247" s="1530"/>
      <c r="DE247" s="1530"/>
      <c r="DF247" s="1530"/>
      <c r="DG247" s="1530"/>
      <c r="DH247" s="1530"/>
      <c r="DI247" s="1530"/>
      <c r="DJ247" s="1530"/>
      <c r="DK247" s="1530"/>
      <c r="DL247" s="1530"/>
      <c r="DM247" s="1530"/>
      <c r="DN247" s="1530"/>
      <c r="DO247" s="1530"/>
      <c r="DP247" s="1530"/>
      <c r="DQ247" s="1530"/>
      <c r="DR247" s="1530"/>
      <c r="DS247" s="1530"/>
      <c r="DT247" s="1530"/>
      <c r="DU247" s="1530"/>
      <c r="DV247" s="1530"/>
      <c r="DW247" s="1530"/>
      <c r="DX247" s="1530"/>
      <c r="DY247" s="1530"/>
      <c r="DZ247" s="1530"/>
      <c r="EA247" s="1530"/>
      <c r="EB247" s="1530"/>
      <c r="EC247" s="1530"/>
      <c r="ED247" s="1530"/>
      <c r="EE247" s="1530"/>
      <c r="EF247" s="1530"/>
      <c r="EG247" s="1530"/>
      <c r="EH247" s="1530"/>
      <c r="EI247" s="1530"/>
      <c r="EJ247" s="1530"/>
      <c r="EK247" s="1530"/>
      <c r="EL247" s="1530"/>
      <c r="EM247" s="1530"/>
      <c r="EN247" s="1530"/>
      <c r="EO247" s="1530"/>
      <c r="EP247" s="1530"/>
      <c r="EQ247" s="1530"/>
      <c r="ER247" s="1530"/>
      <c r="ES247" s="1530"/>
      <c r="ET247" s="1530"/>
      <c r="EU247" s="1530"/>
      <c r="EV247" s="1530"/>
      <c r="EW247" s="1530"/>
      <c r="EX247" s="1530"/>
      <c r="EY247" s="1530"/>
      <c r="EZ247" s="1530"/>
      <c r="FA247" s="1530"/>
      <c r="FB247" s="1530"/>
      <c r="FC247" s="1530"/>
      <c r="FD247" s="1530"/>
      <c r="FE247" s="1530"/>
      <c r="FF247" s="1530"/>
      <c r="FG247" s="1530"/>
      <c r="FH247" s="1530"/>
      <c r="FI247" s="1530"/>
      <c r="FJ247" s="1530"/>
      <c r="FK247" s="1530"/>
      <c r="FL247" s="1530"/>
      <c r="FM247" s="1530"/>
      <c r="FN247" s="1530"/>
      <c r="FO247" s="1530"/>
      <c r="FP247" s="1530"/>
      <c r="FQ247" s="1530"/>
      <c r="FR247" s="1530"/>
      <c r="FS247" s="1530"/>
      <c r="FT247" s="1530"/>
      <c r="FU247" s="1530"/>
      <c r="FV247" s="1530"/>
      <c r="FW247" s="1530"/>
      <c r="FX247" s="1530"/>
      <c r="FY247" s="1530"/>
      <c r="FZ247" s="1530"/>
      <c r="GA247" s="1530"/>
      <c r="GB247" s="1530"/>
      <c r="GC247" s="1530"/>
      <c r="GD247" s="1530"/>
      <c r="GE247" s="1530"/>
      <c r="GF247" s="1530"/>
      <c r="GG247" s="1530"/>
      <c r="GH247" s="1530"/>
      <c r="GI247" s="1530"/>
      <c r="GJ247" s="1530"/>
      <c r="GK247" s="1530"/>
      <c r="GL247" s="1530"/>
      <c r="GM247" s="1530"/>
      <c r="GN247" s="1530"/>
      <c r="GO247" s="1530"/>
      <c r="GP247" s="1530"/>
      <c r="GQ247" s="1530"/>
      <c r="GR247" s="1530"/>
      <c r="GS247" s="1530"/>
      <c r="GT247" s="1530"/>
      <c r="GU247" s="1530"/>
      <c r="GV247" s="1530"/>
      <c r="GW247" s="1530"/>
      <c r="GX247" s="1530"/>
      <c r="GY247" s="1530"/>
      <c r="GZ247" s="1530"/>
      <c r="HA247" s="1530"/>
      <c r="HB247" s="1530"/>
      <c r="HC247" s="1530"/>
      <c r="HD247" s="1530"/>
      <c r="HE247" s="1530"/>
      <c r="HF247" s="1530"/>
      <c r="HG247" s="1530"/>
      <c r="HH247" s="1530"/>
      <c r="HI247" s="1530"/>
      <c r="HJ247" s="1530"/>
      <c r="HK247" s="1530"/>
      <c r="HL247" s="1530"/>
      <c r="HM247" s="1530"/>
      <c r="HN247" s="1530"/>
      <c r="HO247" s="1530"/>
      <c r="HP247" s="1530"/>
      <c r="HQ247" s="1530"/>
      <c r="HR247" s="1530"/>
      <c r="HS247" s="1530"/>
    </row>
    <row r="248" spans="1:227" s="1646" customFormat="1" ht="30.9" x14ac:dyDescent="0.25">
      <c r="A248" s="1564" t="s">
        <v>1134</v>
      </c>
      <c r="B248" s="1564" t="s">
        <v>1306</v>
      </c>
      <c r="C248" s="2280" t="s">
        <v>1323</v>
      </c>
      <c r="D248" s="1799" t="s">
        <v>1328</v>
      </c>
      <c r="E248" s="2281"/>
      <c r="F248" s="2268">
        <v>0.32800000000000001</v>
      </c>
      <c r="G248" s="1607"/>
      <c r="H248" s="2269">
        <v>1.4</v>
      </c>
      <c r="I248" s="1607"/>
      <c r="J248" s="1607"/>
      <c r="K248" s="1608">
        <f t="shared" si="88"/>
        <v>1.728</v>
      </c>
      <c r="L248" s="1609">
        <f t="shared" si="93"/>
        <v>18.981481481481481</v>
      </c>
      <c r="M248" s="1610">
        <f t="shared" si="92"/>
        <v>81.018518518518505</v>
      </c>
      <c r="N248" s="1611">
        <f t="shared" si="75"/>
        <v>2</v>
      </c>
      <c r="O248" s="1615"/>
      <c r="P248" s="1613">
        <f t="shared" si="89"/>
        <v>2.0459999999999998</v>
      </c>
      <c r="Q248" s="1652" t="s">
        <v>42</v>
      </c>
      <c r="R248" s="1615"/>
      <c r="S248" s="1616"/>
      <c r="T248" s="1617"/>
      <c r="U248" s="2108"/>
      <c r="V248" s="2109"/>
      <c r="W248" s="2110"/>
      <c r="X248" s="2109"/>
      <c r="Y248" s="1615"/>
      <c r="Z248" s="1619">
        <v>52012</v>
      </c>
      <c r="AA248" s="1620">
        <f t="shared" si="90"/>
        <v>133.84687832839418</v>
      </c>
      <c r="AB248" s="1621"/>
      <c r="AC248" s="1622"/>
      <c r="AD248" s="1622"/>
      <c r="AE248" s="1622"/>
      <c r="AF248" s="1622"/>
      <c r="AG248" s="1622"/>
      <c r="AH248" s="2111"/>
      <c r="AI248" s="2112">
        <v>54978</v>
      </c>
      <c r="AJ248" s="2112">
        <v>57289</v>
      </c>
      <c r="AK248" s="2112">
        <v>59565</v>
      </c>
      <c r="AL248" s="2113">
        <v>61931</v>
      </c>
      <c r="AM248" s="2168"/>
      <c r="AN248" s="2115"/>
      <c r="AO248" s="2115"/>
      <c r="AP248" s="2116"/>
      <c r="AQ248" s="2117">
        <v>2.0459999999999998</v>
      </c>
      <c r="AR248" s="2115">
        <v>2.5409999999999999</v>
      </c>
      <c r="AS248" s="2115">
        <v>3.004</v>
      </c>
      <c r="AT248" s="2115">
        <v>3.1280000000000001</v>
      </c>
      <c r="AU248" s="2115">
        <v>3.2570000000000001</v>
      </c>
      <c r="AV248" s="2116"/>
      <c r="AW248" s="2118">
        <f t="shared" si="87"/>
        <v>-1.4000000000000001</v>
      </c>
      <c r="AX248" s="2119"/>
      <c r="AY248" s="2120"/>
      <c r="BA248" s="2039"/>
      <c r="BB248" s="1920"/>
      <c r="BC248" s="1530" t="s">
        <v>1432</v>
      </c>
      <c r="BD248" s="1530"/>
      <c r="BE248" s="1530"/>
      <c r="BF248" s="1530"/>
      <c r="BG248" s="1530"/>
      <c r="BH248" s="1530"/>
      <c r="BI248" s="1530"/>
      <c r="BJ248" s="1530"/>
      <c r="BK248" s="1530"/>
      <c r="BL248" s="1530"/>
      <c r="BM248" s="1530"/>
      <c r="BN248" s="1530"/>
      <c r="BO248" s="1530"/>
      <c r="BP248" s="1530"/>
      <c r="BQ248" s="1530"/>
      <c r="BR248" s="1530"/>
      <c r="BS248" s="1530"/>
      <c r="BT248" s="1530"/>
      <c r="BU248" s="1530"/>
      <c r="BV248" s="1530"/>
      <c r="BW248" s="1530"/>
      <c r="BX248" s="1530"/>
      <c r="BY248" s="1530"/>
      <c r="BZ248" s="1530"/>
      <c r="CA248" s="1530"/>
      <c r="CB248" s="1530"/>
      <c r="CC248" s="1530"/>
      <c r="CD248" s="1530"/>
      <c r="CE248" s="1530"/>
      <c r="CF248" s="1530"/>
      <c r="CG248" s="1530"/>
      <c r="CH248" s="1530"/>
      <c r="CI248" s="1530"/>
      <c r="CJ248" s="1530"/>
      <c r="CK248" s="1530"/>
      <c r="CL248" s="1530"/>
      <c r="CM248" s="1530"/>
      <c r="CN248" s="1530"/>
      <c r="CO248" s="1530"/>
      <c r="CP248" s="1530"/>
      <c r="CQ248" s="1530"/>
      <c r="CR248" s="1530"/>
      <c r="CS248" s="1530"/>
      <c r="CT248" s="1530"/>
      <c r="CU248" s="1530"/>
      <c r="CV248" s="1530"/>
      <c r="CW248" s="1530"/>
      <c r="CX248" s="1530"/>
      <c r="CY248" s="1530"/>
      <c r="CZ248" s="1530"/>
      <c r="DA248" s="1530"/>
      <c r="DB248" s="1530"/>
      <c r="DC248" s="1530"/>
      <c r="DD248" s="1530"/>
      <c r="DE248" s="1530"/>
      <c r="DF248" s="1530"/>
      <c r="DG248" s="1530"/>
      <c r="DH248" s="1530"/>
      <c r="DI248" s="1530"/>
      <c r="DJ248" s="1530"/>
      <c r="DK248" s="1530"/>
      <c r="DL248" s="1530"/>
      <c r="DM248" s="1530"/>
      <c r="DN248" s="1530"/>
      <c r="DO248" s="1530"/>
      <c r="DP248" s="1530"/>
      <c r="DQ248" s="1530"/>
      <c r="DR248" s="1530"/>
      <c r="DS248" s="1530"/>
      <c r="DT248" s="1530"/>
      <c r="DU248" s="1530"/>
      <c r="DV248" s="1530"/>
      <c r="DW248" s="1530"/>
      <c r="DX248" s="1530"/>
      <c r="DY248" s="1530"/>
      <c r="DZ248" s="1530"/>
      <c r="EA248" s="1530"/>
      <c r="EB248" s="1530"/>
      <c r="EC248" s="1530"/>
      <c r="ED248" s="1530"/>
      <c r="EE248" s="1530"/>
      <c r="EF248" s="1530"/>
      <c r="EG248" s="1530"/>
      <c r="EH248" s="1530"/>
      <c r="EI248" s="1530"/>
      <c r="EJ248" s="1530"/>
      <c r="EK248" s="1530"/>
      <c r="EL248" s="1530"/>
      <c r="EM248" s="1530"/>
      <c r="EN248" s="1530"/>
      <c r="EO248" s="1530"/>
      <c r="EP248" s="1530"/>
      <c r="EQ248" s="1530"/>
      <c r="ER248" s="1530"/>
      <c r="ES248" s="1530"/>
      <c r="ET248" s="1530"/>
      <c r="EU248" s="1530"/>
      <c r="EV248" s="1530"/>
      <c r="EW248" s="1530"/>
      <c r="EX248" s="1530"/>
      <c r="EY248" s="1530"/>
      <c r="EZ248" s="1530"/>
      <c r="FA248" s="1530"/>
      <c r="FB248" s="1530"/>
      <c r="FC248" s="1530"/>
      <c r="FD248" s="1530"/>
      <c r="FE248" s="1530"/>
      <c r="FF248" s="1530"/>
      <c r="FG248" s="1530"/>
      <c r="FH248" s="1530"/>
      <c r="FI248" s="1530"/>
      <c r="FJ248" s="1530"/>
      <c r="FK248" s="1530"/>
      <c r="FL248" s="1530"/>
      <c r="FM248" s="1530"/>
      <c r="FN248" s="1530"/>
      <c r="FO248" s="1530"/>
      <c r="FP248" s="1530"/>
      <c r="FQ248" s="1530"/>
      <c r="FR248" s="1530"/>
      <c r="FS248" s="1530"/>
      <c r="FT248" s="1530"/>
      <c r="FU248" s="1530"/>
      <c r="FV248" s="1530"/>
      <c r="FW248" s="1530"/>
      <c r="FX248" s="1530"/>
      <c r="FY248" s="1530"/>
      <c r="FZ248" s="1530"/>
      <c r="GA248" s="1530"/>
      <c r="GB248" s="1530"/>
      <c r="GC248" s="1530"/>
      <c r="GD248" s="1530"/>
      <c r="GE248" s="1530"/>
      <c r="GF248" s="1530"/>
      <c r="GG248" s="1530"/>
      <c r="GH248" s="1530"/>
      <c r="GI248" s="1530"/>
      <c r="GJ248" s="1530"/>
      <c r="GK248" s="1530"/>
      <c r="GL248" s="1530"/>
      <c r="GM248" s="1530"/>
      <c r="GN248" s="1530"/>
      <c r="GO248" s="1530"/>
      <c r="GP248" s="1530"/>
      <c r="GQ248" s="1530"/>
      <c r="GR248" s="1530"/>
      <c r="GS248" s="1530"/>
      <c r="GT248" s="1530"/>
      <c r="GU248" s="1530"/>
      <c r="GV248" s="1530"/>
      <c r="GW248" s="1530"/>
      <c r="GX248" s="1530"/>
      <c r="GY248" s="1530"/>
      <c r="GZ248" s="1530"/>
      <c r="HA248" s="1530"/>
      <c r="HB248" s="1530"/>
      <c r="HC248" s="1530"/>
      <c r="HD248" s="1530"/>
      <c r="HE248" s="1530"/>
      <c r="HF248" s="1530"/>
      <c r="HG248" s="1530"/>
      <c r="HH248" s="1530"/>
      <c r="HI248" s="1530"/>
      <c r="HJ248" s="1530"/>
      <c r="HK248" s="1530"/>
      <c r="HL248" s="1530"/>
      <c r="HM248" s="1530"/>
      <c r="HN248" s="1530"/>
      <c r="HO248" s="1530"/>
      <c r="HP248" s="1530"/>
      <c r="HQ248" s="1530"/>
      <c r="HR248" s="1530"/>
      <c r="HS248" s="1530"/>
    </row>
    <row r="249" spans="1:227" s="1646" customFormat="1" ht="30.9" x14ac:dyDescent="0.25">
      <c r="A249" s="1564" t="s">
        <v>1134</v>
      </c>
      <c r="B249" s="1564" t="s">
        <v>1306</v>
      </c>
      <c r="C249" s="2280" t="s">
        <v>1323</v>
      </c>
      <c r="D249" s="1799" t="s">
        <v>1329</v>
      </c>
      <c r="E249" s="2281"/>
      <c r="F249" s="2268">
        <v>0.36</v>
      </c>
      <c r="G249" s="1607"/>
      <c r="H249" s="2269">
        <v>4.3339999999999996</v>
      </c>
      <c r="I249" s="1607"/>
      <c r="J249" s="1607"/>
      <c r="K249" s="1608">
        <f t="shared" si="88"/>
        <v>4.694</v>
      </c>
      <c r="L249" s="1609">
        <f t="shared" si="93"/>
        <v>7.6693651469961654</v>
      </c>
      <c r="M249" s="1610">
        <f t="shared" si="92"/>
        <v>92.330634853003829</v>
      </c>
      <c r="N249" s="1611">
        <f t="shared" si="75"/>
        <v>3</v>
      </c>
      <c r="O249" s="1615"/>
      <c r="P249" s="1613">
        <f t="shared" si="89"/>
        <v>3.4350000000000001</v>
      </c>
      <c r="Q249" s="1652" t="s">
        <v>42</v>
      </c>
      <c r="R249" s="1615"/>
      <c r="S249" s="1616"/>
      <c r="T249" s="1617"/>
      <c r="U249" s="2108"/>
      <c r="V249" s="2109"/>
      <c r="W249" s="2110"/>
      <c r="X249" s="2109"/>
      <c r="Y249" s="1615"/>
      <c r="Z249" s="1619">
        <v>51342</v>
      </c>
      <c r="AA249" s="1620">
        <f t="shared" si="90"/>
        <v>221.61353651553932</v>
      </c>
      <c r="AB249" s="1621"/>
      <c r="AC249" s="1622"/>
      <c r="AD249" s="1622"/>
      <c r="AE249" s="1622"/>
      <c r="AF249" s="1622"/>
      <c r="AG249" s="1622"/>
      <c r="AH249" s="2111"/>
      <c r="AI249" s="2112">
        <v>54271</v>
      </c>
      <c r="AJ249" s="2112">
        <v>56550</v>
      </c>
      <c r="AK249" s="2112">
        <v>58795</v>
      </c>
      <c r="AL249" s="2113">
        <v>61128</v>
      </c>
      <c r="AM249" s="2168"/>
      <c r="AN249" s="2115"/>
      <c r="AO249" s="2115"/>
      <c r="AP249" s="2116"/>
      <c r="AQ249" s="2117">
        <v>3.4350000000000001</v>
      </c>
      <c r="AR249" s="2115">
        <v>4.1529999999999996</v>
      </c>
      <c r="AS249" s="2115">
        <v>4.8179999999999996</v>
      </c>
      <c r="AT249" s="2115">
        <v>5.0170000000000003</v>
      </c>
      <c r="AU249" s="2115">
        <v>5.2229999999999999</v>
      </c>
      <c r="AV249" s="2116"/>
      <c r="AW249" s="2118">
        <f t="shared" si="87"/>
        <v>-0.3230000000000004</v>
      </c>
      <c r="AX249" s="2119"/>
      <c r="AY249" s="2120"/>
      <c r="BA249" s="2039"/>
      <c r="BB249" s="1920"/>
      <c r="BC249" s="1530" t="s">
        <v>1432</v>
      </c>
      <c r="BD249" s="1530"/>
      <c r="BE249" s="1530"/>
      <c r="BF249" s="1530"/>
      <c r="BG249" s="1530"/>
      <c r="BH249" s="1530"/>
      <c r="BI249" s="1530"/>
      <c r="BJ249" s="1530"/>
      <c r="BK249" s="1530"/>
      <c r="BL249" s="1530"/>
      <c r="BM249" s="1530"/>
      <c r="BN249" s="1530"/>
      <c r="BO249" s="1530"/>
      <c r="BP249" s="1530"/>
      <c r="BQ249" s="1530"/>
      <c r="BR249" s="1530"/>
      <c r="BS249" s="1530"/>
      <c r="BT249" s="1530"/>
      <c r="BU249" s="1530"/>
      <c r="BV249" s="1530"/>
      <c r="BW249" s="1530"/>
      <c r="BX249" s="1530"/>
      <c r="BY249" s="1530"/>
      <c r="BZ249" s="1530"/>
      <c r="CA249" s="1530"/>
      <c r="CB249" s="1530"/>
      <c r="CC249" s="1530"/>
      <c r="CD249" s="1530"/>
      <c r="CE249" s="1530"/>
      <c r="CF249" s="1530"/>
      <c r="CG249" s="1530"/>
      <c r="CH249" s="1530"/>
      <c r="CI249" s="1530"/>
      <c r="CJ249" s="1530"/>
      <c r="CK249" s="1530"/>
      <c r="CL249" s="1530"/>
      <c r="CM249" s="1530"/>
      <c r="CN249" s="1530"/>
      <c r="CO249" s="1530"/>
      <c r="CP249" s="1530"/>
      <c r="CQ249" s="1530"/>
      <c r="CR249" s="1530"/>
      <c r="CS249" s="1530"/>
      <c r="CT249" s="1530"/>
      <c r="CU249" s="1530"/>
      <c r="CV249" s="1530"/>
      <c r="CW249" s="1530"/>
      <c r="CX249" s="1530"/>
      <c r="CY249" s="1530"/>
      <c r="CZ249" s="1530"/>
      <c r="DA249" s="1530"/>
      <c r="DB249" s="1530"/>
      <c r="DC249" s="1530"/>
      <c r="DD249" s="1530"/>
      <c r="DE249" s="1530"/>
      <c r="DF249" s="1530"/>
      <c r="DG249" s="1530"/>
      <c r="DH249" s="1530"/>
      <c r="DI249" s="1530"/>
      <c r="DJ249" s="1530"/>
      <c r="DK249" s="1530"/>
      <c r="DL249" s="1530"/>
      <c r="DM249" s="1530"/>
      <c r="DN249" s="1530"/>
      <c r="DO249" s="1530"/>
      <c r="DP249" s="1530"/>
      <c r="DQ249" s="1530"/>
      <c r="DR249" s="1530"/>
      <c r="DS249" s="1530"/>
      <c r="DT249" s="1530"/>
      <c r="DU249" s="1530"/>
      <c r="DV249" s="1530"/>
      <c r="DW249" s="1530"/>
      <c r="DX249" s="1530"/>
      <c r="DY249" s="1530"/>
      <c r="DZ249" s="1530"/>
      <c r="EA249" s="1530"/>
      <c r="EB249" s="1530"/>
      <c r="EC249" s="1530"/>
      <c r="ED249" s="1530"/>
      <c r="EE249" s="1530"/>
      <c r="EF249" s="1530"/>
      <c r="EG249" s="1530"/>
      <c r="EH249" s="1530"/>
      <c r="EI249" s="1530"/>
      <c r="EJ249" s="1530"/>
      <c r="EK249" s="1530"/>
      <c r="EL249" s="1530"/>
      <c r="EM249" s="1530"/>
      <c r="EN249" s="1530"/>
      <c r="EO249" s="1530"/>
      <c r="EP249" s="1530"/>
      <c r="EQ249" s="1530"/>
      <c r="ER249" s="1530"/>
      <c r="ES249" s="1530"/>
      <c r="ET249" s="1530"/>
      <c r="EU249" s="1530"/>
      <c r="EV249" s="1530"/>
      <c r="EW249" s="1530"/>
      <c r="EX249" s="1530"/>
      <c r="EY249" s="1530"/>
      <c r="EZ249" s="1530"/>
      <c r="FA249" s="1530"/>
      <c r="FB249" s="1530"/>
      <c r="FC249" s="1530"/>
      <c r="FD249" s="1530"/>
      <c r="FE249" s="1530"/>
      <c r="FF249" s="1530"/>
      <c r="FG249" s="1530"/>
      <c r="FH249" s="1530"/>
      <c r="FI249" s="1530"/>
      <c r="FJ249" s="1530"/>
      <c r="FK249" s="1530"/>
      <c r="FL249" s="1530"/>
      <c r="FM249" s="1530"/>
      <c r="FN249" s="1530"/>
      <c r="FO249" s="1530"/>
      <c r="FP249" s="1530"/>
      <c r="FQ249" s="1530"/>
      <c r="FR249" s="1530"/>
      <c r="FS249" s="1530"/>
      <c r="FT249" s="1530"/>
      <c r="FU249" s="1530"/>
      <c r="FV249" s="1530"/>
      <c r="FW249" s="1530"/>
      <c r="FX249" s="1530"/>
      <c r="FY249" s="1530"/>
      <c r="FZ249" s="1530"/>
      <c r="GA249" s="1530"/>
      <c r="GB249" s="1530"/>
      <c r="GC249" s="1530"/>
      <c r="GD249" s="1530"/>
      <c r="GE249" s="1530"/>
      <c r="GF249" s="1530"/>
      <c r="GG249" s="1530"/>
      <c r="GH249" s="1530"/>
      <c r="GI249" s="1530"/>
      <c r="GJ249" s="1530"/>
      <c r="GK249" s="1530"/>
      <c r="GL249" s="1530"/>
      <c r="GM249" s="1530"/>
      <c r="GN249" s="1530"/>
      <c r="GO249" s="1530"/>
      <c r="GP249" s="1530"/>
      <c r="GQ249" s="1530"/>
      <c r="GR249" s="1530"/>
      <c r="GS249" s="1530"/>
      <c r="GT249" s="1530"/>
      <c r="GU249" s="1530"/>
      <c r="GV249" s="1530"/>
      <c r="GW249" s="1530"/>
      <c r="GX249" s="1530"/>
      <c r="GY249" s="1530"/>
      <c r="GZ249" s="1530"/>
      <c r="HA249" s="1530"/>
      <c r="HB249" s="1530"/>
      <c r="HC249" s="1530"/>
      <c r="HD249" s="1530"/>
      <c r="HE249" s="1530"/>
      <c r="HF249" s="1530"/>
      <c r="HG249" s="1530"/>
      <c r="HH249" s="1530"/>
      <c r="HI249" s="1530"/>
      <c r="HJ249" s="1530"/>
      <c r="HK249" s="1530"/>
      <c r="HL249" s="1530"/>
      <c r="HM249" s="1530"/>
      <c r="HN249" s="1530"/>
      <c r="HO249" s="1530"/>
      <c r="HP249" s="1530"/>
      <c r="HQ249" s="1530"/>
      <c r="HR249" s="1530"/>
      <c r="HS249" s="1530"/>
    </row>
    <row r="250" spans="1:227" s="1646" customFormat="1" ht="30.9" x14ac:dyDescent="0.25">
      <c r="A250" s="1564" t="s">
        <v>1134</v>
      </c>
      <c r="B250" s="1564" t="s">
        <v>1306</v>
      </c>
      <c r="C250" s="2280" t="s">
        <v>1323</v>
      </c>
      <c r="D250" s="1795" t="s">
        <v>1330</v>
      </c>
      <c r="E250" s="2311"/>
      <c r="F250" s="1685">
        <v>0</v>
      </c>
      <c r="G250" s="1607"/>
      <c r="H250" s="1686">
        <v>2.56</v>
      </c>
      <c r="I250" s="1607"/>
      <c r="J250" s="1607"/>
      <c r="K250" s="1608">
        <f t="shared" si="88"/>
        <v>2.56</v>
      </c>
      <c r="L250" s="1609">
        <f t="shared" si="93"/>
        <v>0</v>
      </c>
      <c r="M250" s="1610">
        <f t="shared" si="92"/>
        <v>100</v>
      </c>
      <c r="N250" s="1611">
        <f t="shared" si="75"/>
        <v>5</v>
      </c>
      <c r="O250" s="1615"/>
      <c r="P250" s="1613">
        <f t="shared" si="89"/>
        <v>1.1339999999999999</v>
      </c>
      <c r="Q250" s="1652" t="s">
        <v>42</v>
      </c>
      <c r="R250" s="1615"/>
      <c r="S250" s="1616"/>
      <c r="T250" s="1617"/>
      <c r="U250" s="2108"/>
      <c r="V250" s="2109"/>
      <c r="W250" s="2110"/>
      <c r="X250" s="2109"/>
      <c r="Y250" s="1615"/>
      <c r="Z250" s="1619">
        <v>45129</v>
      </c>
      <c r="AA250" s="1620">
        <f t="shared" si="90"/>
        <v>87.542044616695463</v>
      </c>
      <c r="AB250" s="1621"/>
      <c r="AC250" s="1622"/>
      <c r="AD250" s="1622"/>
      <c r="AE250" s="1622"/>
      <c r="AF250" s="1622"/>
      <c r="AG250" s="1622"/>
      <c r="AH250" s="2111"/>
      <c r="AI250" s="2112">
        <v>47186</v>
      </c>
      <c r="AJ250" s="2112">
        <v>49248</v>
      </c>
      <c r="AK250" s="2112">
        <v>51459</v>
      </c>
      <c r="AL250" s="2113"/>
      <c r="AM250" s="2168"/>
      <c r="AN250" s="2115"/>
      <c r="AO250" s="2115"/>
      <c r="AP250" s="2116"/>
      <c r="AQ250" s="2117">
        <v>1.1339999999999999</v>
      </c>
      <c r="AR250" s="2115">
        <v>1.4419999999999999</v>
      </c>
      <c r="AS250" s="2115">
        <v>1.639</v>
      </c>
      <c r="AT250" s="2115">
        <v>1.7130000000000001</v>
      </c>
      <c r="AU250" s="2115"/>
      <c r="AV250" s="2116"/>
      <c r="AW250" s="2118">
        <f t="shared" si="87"/>
        <v>0.84699999999999998</v>
      </c>
      <c r="AX250" s="2119"/>
      <c r="AY250" s="2120"/>
      <c r="BA250" s="2039"/>
      <c r="BB250" s="1920"/>
      <c r="BC250" s="1530" t="s">
        <v>1432</v>
      </c>
      <c r="BD250" s="1530"/>
      <c r="BE250" s="1530"/>
      <c r="BF250" s="1530"/>
      <c r="BG250" s="1530"/>
      <c r="BH250" s="1530"/>
      <c r="BI250" s="1530"/>
      <c r="BJ250" s="1530"/>
      <c r="BK250" s="1530"/>
      <c r="BL250" s="1530"/>
      <c r="BM250" s="1530"/>
      <c r="BN250" s="1530"/>
      <c r="BO250" s="1530"/>
      <c r="BP250" s="1530"/>
      <c r="BQ250" s="1530"/>
      <c r="BR250" s="1530"/>
      <c r="BS250" s="1530"/>
      <c r="BT250" s="1530"/>
      <c r="BU250" s="1530"/>
      <c r="BV250" s="1530"/>
      <c r="BW250" s="1530"/>
      <c r="BX250" s="1530"/>
      <c r="BY250" s="1530"/>
      <c r="BZ250" s="1530"/>
      <c r="CA250" s="1530"/>
      <c r="CB250" s="1530"/>
      <c r="CC250" s="1530"/>
      <c r="CD250" s="1530"/>
      <c r="CE250" s="1530"/>
      <c r="CF250" s="1530"/>
      <c r="CG250" s="1530"/>
      <c r="CH250" s="1530"/>
      <c r="CI250" s="1530"/>
      <c r="CJ250" s="1530"/>
      <c r="CK250" s="1530"/>
      <c r="CL250" s="1530"/>
      <c r="CM250" s="1530"/>
      <c r="CN250" s="1530"/>
      <c r="CO250" s="1530"/>
      <c r="CP250" s="1530"/>
      <c r="CQ250" s="1530"/>
      <c r="CR250" s="1530"/>
      <c r="CS250" s="1530"/>
      <c r="CT250" s="1530"/>
      <c r="CU250" s="1530"/>
      <c r="CV250" s="1530"/>
      <c r="CW250" s="1530"/>
      <c r="CX250" s="1530"/>
      <c r="CY250" s="1530"/>
      <c r="CZ250" s="1530"/>
      <c r="DA250" s="1530"/>
      <c r="DB250" s="1530"/>
      <c r="DC250" s="1530"/>
      <c r="DD250" s="1530"/>
      <c r="DE250" s="1530"/>
      <c r="DF250" s="1530"/>
      <c r="DG250" s="1530"/>
      <c r="DH250" s="1530"/>
      <c r="DI250" s="1530"/>
      <c r="DJ250" s="1530"/>
      <c r="DK250" s="1530"/>
      <c r="DL250" s="1530"/>
      <c r="DM250" s="1530"/>
      <c r="DN250" s="1530"/>
      <c r="DO250" s="1530"/>
      <c r="DP250" s="1530"/>
      <c r="DQ250" s="1530"/>
      <c r="DR250" s="1530"/>
      <c r="DS250" s="1530"/>
      <c r="DT250" s="1530"/>
      <c r="DU250" s="1530"/>
      <c r="DV250" s="1530"/>
      <c r="DW250" s="1530"/>
      <c r="DX250" s="1530"/>
      <c r="DY250" s="1530"/>
      <c r="DZ250" s="1530"/>
      <c r="EA250" s="1530"/>
      <c r="EB250" s="1530"/>
      <c r="EC250" s="1530"/>
      <c r="ED250" s="1530"/>
      <c r="EE250" s="1530"/>
      <c r="EF250" s="1530"/>
      <c r="EG250" s="1530"/>
      <c r="EH250" s="1530"/>
      <c r="EI250" s="1530"/>
      <c r="EJ250" s="1530"/>
      <c r="EK250" s="1530"/>
      <c r="EL250" s="1530"/>
      <c r="EM250" s="1530"/>
      <c r="EN250" s="1530"/>
      <c r="EO250" s="1530"/>
      <c r="EP250" s="1530"/>
      <c r="EQ250" s="1530"/>
      <c r="ER250" s="1530"/>
      <c r="ES250" s="1530"/>
      <c r="ET250" s="1530"/>
      <c r="EU250" s="1530"/>
      <c r="EV250" s="1530"/>
      <c r="EW250" s="1530"/>
      <c r="EX250" s="1530"/>
      <c r="EY250" s="1530"/>
      <c r="EZ250" s="1530"/>
      <c r="FA250" s="1530"/>
      <c r="FB250" s="1530"/>
      <c r="FC250" s="1530"/>
      <c r="FD250" s="1530"/>
      <c r="FE250" s="1530"/>
      <c r="FF250" s="1530"/>
      <c r="FG250" s="1530"/>
      <c r="FH250" s="1530"/>
      <c r="FI250" s="1530"/>
      <c r="FJ250" s="1530"/>
      <c r="FK250" s="1530"/>
      <c r="FL250" s="1530"/>
      <c r="FM250" s="1530"/>
      <c r="FN250" s="1530"/>
      <c r="FO250" s="1530"/>
      <c r="FP250" s="1530"/>
      <c r="FQ250" s="1530"/>
      <c r="FR250" s="1530"/>
      <c r="FS250" s="1530"/>
      <c r="FT250" s="1530"/>
      <c r="FU250" s="1530"/>
      <c r="FV250" s="1530"/>
      <c r="FW250" s="1530"/>
      <c r="FX250" s="1530"/>
      <c r="FY250" s="1530"/>
      <c r="FZ250" s="1530"/>
      <c r="GA250" s="1530"/>
      <c r="GB250" s="1530"/>
      <c r="GC250" s="1530"/>
      <c r="GD250" s="1530"/>
      <c r="GE250" s="1530"/>
      <c r="GF250" s="1530"/>
      <c r="GG250" s="1530"/>
      <c r="GH250" s="1530"/>
      <c r="GI250" s="1530"/>
      <c r="GJ250" s="1530"/>
      <c r="GK250" s="1530"/>
      <c r="GL250" s="1530"/>
      <c r="GM250" s="1530"/>
      <c r="GN250" s="1530"/>
      <c r="GO250" s="1530"/>
      <c r="GP250" s="1530"/>
      <c r="GQ250" s="1530"/>
      <c r="GR250" s="1530"/>
      <c r="GS250" s="1530"/>
      <c r="GT250" s="1530"/>
      <c r="GU250" s="1530"/>
      <c r="GV250" s="1530"/>
      <c r="GW250" s="1530"/>
      <c r="GX250" s="1530"/>
      <c r="GY250" s="1530"/>
      <c r="GZ250" s="1530"/>
      <c r="HA250" s="1530"/>
      <c r="HB250" s="1530"/>
      <c r="HC250" s="1530"/>
      <c r="HD250" s="1530"/>
      <c r="HE250" s="1530"/>
      <c r="HF250" s="1530"/>
      <c r="HG250" s="1530"/>
      <c r="HH250" s="1530"/>
      <c r="HI250" s="1530"/>
      <c r="HJ250" s="1530"/>
      <c r="HK250" s="1530"/>
      <c r="HL250" s="1530"/>
      <c r="HM250" s="1530"/>
      <c r="HN250" s="1530"/>
      <c r="HO250" s="1530"/>
      <c r="HP250" s="1530"/>
      <c r="HQ250" s="1530"/>
      <c r="HR250" s="1530"/>
      <c r="HS250" s="1530"/>
    </row>
    <row r="251" spans="1:227" s="1646" customFormat="1" ht="51.45" x14ac:dyDescent="0.3">
      <c r="A251" s="1564" t="s">
        <v>865</v>
      </c>
      <c r="B251" s="1564" t="s">
        <v>894</v>
      </c>
      <c r="C251" s="2169" t="s">
        <v>906</v>
      </c>
      <c r="D251" s="2003" t="s">
        <v>907</v>
      </c>
      <c r="E251" s="2171"/>
      <c r="F251" s="1604">
        <v>0.13700000000000001</v>
      </c>
      <c r="G251" s="1605"/>
      <c r="H251" s="2009" t="s">
        <v>202</v>
      </c>
      <c r="I251" s="1607"/>
      <c r="J251" s="1607"/>
      <c r="K251" s="1608">
        <f t="shared" si="88"/>
        <v>0.13700000000000001</v>
      </c>
      <c r="L251" s="1609">
        <f t="shared" si="93"/>
        <v>100</v>
      </c>
      <c r="M251" s="1610">
        <f t="shared" si="92"/>
        <v>0</v>
      </c>
      <c r="N251" s="1611">
        <f t="shared" si="75"/>
        <v>2</v>
      </c>
      <c r="O251" s="1615"/>
      <c r="P251" s="1613">
        <f>AA251*Z251/1000000000*365</f>
        <v>0.18</v>
      </c>
      <c r="Q251" s="1652" t="s">
        <v>42</v>
      </c>
      <c r="R251" s="1615"/>
      <c r="S251" s="1616"/>
      <c r="T251" s="1617"/>
      <c r="U251" s="2108"/>
      <c r="V251" s="2109"/>
      <c r="W251" s="2110"/>
      <c r="X251" s="2109"/>
      <c r="Y251" s="1615"/>
      <c r="Z251" s="1619">
        <v>3039</v>
      </c>
      <c r="AA251" s="1620">
        <v>162.27399964840632</v>
      </c>
      <c r="AB251" s="1621"/>
      <c r="AC251" s="1622"/>
      <c r="AD251" s="1622"/>
      <c r="AE251" s="1622"/>
      <c r="AF251" s="1622"/>
      <c r="AG251" s="1622"/>
      <c r="AH251" s="2111"/>
      <c r="AI251" s="2112">
        <v>3239</v>
      </c>
      <c r="AJ251" s="2112">
        <v>3420</v>
      </c>
      <c r="AK251" s="2112">
        <v>3582</v>
      </c>
      <c r="AL251" s="2113">
        <v>3751</v>
      </c>
      <c r="AM251" s="2114"/>
      <c r="AN251" s="2112"/>
      <c r="AO251" s="2115"/>
      <c r="AP251" s="2116"/>
      <c r="AQ251" s="2117">
        <v>0.18</v>
      </c>
      <c r="AR251" s="2115">
        <v>0.192</v>
      </c>
      <c r="AS251" s="2115">
        <v>0.20300000000000001</v>
      </c>
      <c r="AT251" s="2115">
        <v>0.21199999999999999</v>
      </c>
      <c r="AU251" s="2115">
        <v>0.222</v>
      </c>
      <c r="AV251" s="2116"/>
      <c r="AW251" s="2118">
        <f t="shared" si="87"/>
        <v>-7.4999999999999983E-2</v>
      </c>
      <c r="AX251" s="2119"/>
      <c r="AY251" s="2120"/>
      <c r="BA251" s="2039"/>
      <c r="BB251" s="1920"/>
      <c r="BC251" s="1530" t="s">
        <v>1430</v>
      </c>
      <c r="BD251" s="1530"/>
      <c r="BE251" s="1530"/>
      <c r="BF251" s="1530"/>
      <c r="BG251" s="1530"/>
      <c r="BH251" s="1530"/>
      <c r="BI251" s="1530"/>
      <c r="BJ251" s="1530"/>
      <c r="BK251" s="1530"/>
      <c r="BL251" s="1530"/>
      <c r="BM251" s="1530"/>
      <c r="BN251" s="1530"/>
      <c r="BO251" s="1530"/>
      <c r="BP251" s="1530"/>
      <c r="BQ251" s="1530"/>
      <c r="BR251" s="1530"/>
      <c r="BS251" s="1530"/>
      <c r="BT251" s="1530"/>
      <c r="BU251" s="1530"/>
      <c r="BV251" s="1530"/>
      <c r="BW251" s="1530"/>
      <c r="BX251" s="1530"/>
      <c r="BY251" s="1530"/>
      <c r="BZ251" s="1530"/>
      <c r="CA251" s="1530"/>
      <c r="CB251" s="1530"/>
      <c r="CC251" s="1530"/>
      <c r="CD251" s="1530"/>
      <c r="CE251" s="1530"/>
      <c r="CF251" s="1530"/>
      <c r="CG251" s="1530"/>
      <c r="CH251" s="1530"/>
      <c r="CI251" s="1530"/>
      <c r="CJ251" s="1530"/>
      <c r="CK251" s="1530"/>
      <c r="CL251" s="1530"/>
      <c r="CM251" s="1530"/>
      <c r="CN251" s="1530"/>
      <c r="CO251" s="1530"/>
      <c r="CP251" s="1530"/>
      <c r="CQ251" s="1530"/>
      <c r="CR251" s="1530"/>
      <c r="CS251" s="1530"/>
      <c r="CT251" s="1530"/>
      <c r="CU251" s="1530"/>
      <c r="CV251" s="1530"/>
      <c r="CW251" s="1530"/>
      <c r="CX251" s="1530"/>
      <c r="CY251" s="1530"/>
      <c r="CZ251" s="1530"/>
      <c r="DA251" s="1530"/>
      <c r="DB251" s="1530"/>
      <c r="DC251" s="1530"/>
      <c r="DD251" s="1530"/>
      <c r="DE251" s="1530"/>
      <c r="DF251" s="1530"/>
      <c r="DG251" s="1530"/>
      <c r="DH251" s="1530"/>
      <c r="DI251" s="1530"/>
      <c r="DJ251" s="1530"/>
      <c r="DK251" s="1530"/>
      <c r="DL251" s="1530"/>
      <c r="DM251" s="1530"/>
      <c r="DN251" s="1530"/>
      <c r="DO251" s="1530"/>
      <c r="DP251" s="1530"/>
      <c r="DQ251" s="1530"/>
      <c r="DR251" s="1530"/>
      <c r="DS251" s="1530"/>
      <c r="DT251" s="1530"/>
      <c r="DU251" s="1530"/>
      <c r="DV251" s="1530"/>
      <c r="DW251" s="1530"/>
      <c r="DX251" s="1530"/>
      <c r="DY251" s="1530"/>
      <c r="DZ251" s="1530"/>
      <c r="EA251" s="1530"/>
      <c r="EB251" s="1530"/>
      <c r="EC251" s="1530"/>
      <c r="ED251" s="1530"/>
      <c r="EE251" s="1530"/>
      <c r="EF251" s="1530"/>
      <c r="EG251" s="1530"/>
      <c r="EH251" s="1530"/>
      <c r="EI251" s="1530"/>
      <c r="EJ251" s="1530"/>
      <c r="EK251" s="1530"/>
      <c r="EL251" s="1530"/>
      <c r="EM251" s="1530"/>
      <c r="EN251" s="1530"/>
      <c r="EO251" s="1530"/>
      <c r="EP251" s="1530"/>
      <c r="EQ251" s="1530"/>
      <c r="ER251" s="1530"/>
      <c r="ES251" s="1530"/>
      <c r="ET251" s="1530"/>
      <c r="EU251" s="1530"/>
      <c r="EV251" s="1530"/>
      <c r="EW251" s="1530"/>
      <c r="EX251" s="1530"/>
      <c r="EY251" s="1530"/>
      <c r="EZ251" s="1530"/>
      <c r="FA251" s="1530"/>
      <c r="FB251" s="1530"/>
      <c r="FC251" s="1530"/>
      <c r="FD251" s="1530"/>
      <c r="FE251" s="1530"/>
      <c r="FF251" s="1530"/>
      <c r="FG251" s="1530"/>
      <c r="FH251" s="1530"/>
      <c r="FI251" s="1530"/>
      <c r="FJ251" s="1530"/>
      <c r="FK251" s="1530"/>
      <c r="FL251" s="1530"/>
      <c r="FM251" s="1530"/>
      <c r="FN251" s="1530"/>
      <c r="FO251" s="1530"/>
      <c r="FP251" s="1530"/>
      <c r="FQ251" s="1530"/>
      <c r="FR251" s="1530"/>
      <c r="FS251" s="1530"/>
      <c r="FT251" s="1530"/>
      <c r="FU251" s="1530"/>
      <c r="FV251" s="1530"/>
      <c r="FW251" s="1530"/>
      <c r="FX251" s="1530"/>
      <c r="FY251" s="1530"/>
      <c r="FZ251" s="1530"/>
      <c r="GA251" s="1530"/>
      <c r="GB251" s="1530"/>
      <c r="GC251" s="1530"/>
      <c r="GD251" s="1530"/>
      <c r="GE251" s="1530"/>
      <c r="GF251" s="1530"/>
      <c r="GG251" s="1530"/>
      <c r="GH251" s="1530"/>
      <c r="GI251" s="1530"/>
      <c r="GJ251" s="1530"/>
      <c r="GK251" s="1530"/>
      <c r="GL251" s="1530"/>
      <c r="GM251" s="1530"/>
      <c r="GN251" s="1530"/>
      <c r="GO251" s="1530"/>
      <c r="GP251" s="1530"/>
      <c r="GQ251" s="1530"/>
      <c r="GR251" s="1530"/>
      <c r="GS251" s="1530"/>
      <c r="GT251" s="1530"/>
      <c r="GU251" s="1530"/>
      <c r="GV251" s="1530"/>
      <c r="GW251" s="1530"/>
      <c r="GX251" s="1530"/>
      <c r="GY251" s="1530"/>
      <c r="GZ251" s="1530"/>
      <c r="HA251" s="1530"/>
      <c r="HB251" s="1530"/>
      <c r="HC251" s="1530"/>
      <c r="HD251" s="1530"/>
      <c r="HE251" s="1530"/>
      <c r="HF251" s="1530"/>
      <c r="HG251" s="1530"/>
      <c r="HH251" s="1530"/>
      <c r="HI251" s="1530"/>
      <c r="HJ251" s="1530"/>
      <c r="HK251" s="1530"/>
      <c r="HL251" s="1530"/>
      <c r="HM251" s="1530"/>
      <c r="HN251" s="1530"/>
      <c r="HO251" s="1530"/>
      <c r="HP251" s="1530"/>
      <c r="HQ251" s="1530"/>
      <c r="HR251" s="1530"/>
      <c r="HS251" s="1530"/>
    </row>
    <row r="252" spans="1:227" s="1646" customFormat="1" ht="51.45" x14ac:dyDescent="0.25">
      <c r="A252" s="1564" t="s">
        <v>865</v>
      </c>
      <c r="B252" s="1564" t="s">
        <v>894</v>
      </c>
      <c r="C252" s="2169" t="s">
        <v>906</v>
      </c>
      <c r="D252" s="2003" t="s">
        <v>908</v>
      </c>
      <c r="E252" s="2171"/>
      <c r="F252" s="1604">
        <v>0.14199999999999999</v>
      </c>
      <c r="G252" s="2009">
        <v>0.28000000000000003</v>
      </c>
      <c r="H252" s="2009"/>
      <c r="I252" s="1607"/>
      <c r="J252" s="1607"/>
      <c r="K252" s="1608">
        <f t="shared" si="88"/>
        <v>0.42200000000000004</v>
      </c>
      <c r="L252" s="1609">
        <f t="shared" si="93"/>
        <v>33.649289099526058</v>
      </c>
      <c r="M252" s="1610">
        <f t="shared" si="92"/>
        <v>66.350710900473928</v>
      </c>
      <c r="N252" s="1611">
        <f t="shared" si="75"/>
        <v>2</v>
      </c>
      <c r="O252" s="1615"/>
      <c r="P252" s="1613">
        <f>AA252*Z252/1000000000*365</f>
        <v>0.73199999999999987</v>
      </c>
      <c r="Q252" s="1652" t="s">
        <v>42</v>
      </c>
      <c r="R252" s="1615"/>
      <c r="S252" s="1616"/>
      <c r="T252" s="1617"/>
      <c r="U252" s="2108"/>
      <c r="V252" s="2109"/>
      <c r="W252" s="2110"/>
      <c r="X252" s="2109"/>
      <c r="Y252" s="1615"/>
      <c r="Z252" s="1619">
        <v>10109</v>
      </c>
      <c r="AA252" s="1620">
        <v>198.38554278907847</v>
      </c>
      <c r="AB252" s="1621"/>
      <c r="AC252" s="1622"/>
      <c r="AD252" s="1622"/>
      <c r="AE252" s="1622"/>
      <c r="AF252" s="1622"/>
      <c r="AG252" s="1622"/>
      <c r="AH252" s="2111"/>
      <c r="AI252" s="2112">
        <v>10725</v>
      </c>
      <c r="AJ252" s="2112">
        <v>11279</v>
      </c>
      <c r="AK252" s="2112">
        <v>11773</v>
      </c>
      <c r="AL252" s="2113">
        <v>12288</v>
      </c>
      <c r="AM252" s="2114"/>
      <c r="AN252" s="2112"/>
      <c r="AO252" s="2115"/>
      <c r="AP252" s="2116"/>
      <c r="AQ252" s="2117">
        <v>0.73199999999999998</v>
      </c>
      <c r="AR252" s="2115">
        <v>0.77600000000000002</v>
      </c>
      <c r="AS252" s="2115">
        <v>0.81699999999999995</v>
      </c>
      <c r="AT252" s="2115">
        <v>0.85199999999999998</v>
      </c>
      <c r="AU252" s="2115">
        <v>0.89</v>
      </c>
      <c r="AV252" s="2116"/>
      <c r="AW252" s="2118">
        <f t="shared" si="87"/>
        <v>-0.42999999999999994</v>
      </c>
      <c r="AX252" s="2119"/>
      <c r="AY252" s="2120"/>
      <c r="BB252" s="1920"/>
      <c r="BC252" s="1530" t="s">
        <v>1432</v>
      </c>
      <c r="BD252" s="1530"/>
      <c r="BE252" s="1530"/>
      <c r="BF252" s="1530"/>
      <c r="BG252" s="1530"/>
      <c r="BH252" s="1530"/>
      <c r="BI252" s="1530"/>
      <c r="BJ252" s="1530"/>
      <c r="BK252" s="1530"/>
      <c r="BL252" s="1530"/>
      <c r="BM252" s="1530"/>
      <c r="BN252" s="1530"/>
      <c r="BO252" s="1530"/>
      <c r="BP252" s="1530"/>
      <c r="BQ252" s="1530"/>
      <c r="BR252" s="1530"/>
      <c r="BS252" s="1530"/>
      <c r="BT252" s="1530"/>
      <c r="BU252" s="1530"/>
      <c r="BV252" s="1530"/>
      <c r="BW252" s="1530"/>
      <c r="BX252" s="1530"/>
      <c r="BY252" s="1530"/>
      <c r="BZ252" s="1530"/>
      <c r="CA252" s="1530"/>
      <c r="CB252" s="1530"/>
      <c r="CC252" s="1530"/>
      <c r="CD252" s="1530"/>
      <c r="CE252" s="1530"/>
      <c r="CF252" s="1530"/>
      <c r="CG252" s="1530"/>
      <c r="CH252" s="1530"/>
      <c r="CI252" s="1530"/>
      <c r="CJ252" s="1530"/>
      <c r="CK252" s="1530"/>
      <c r="CL252" s="1530"/>
      <c r="CM252" s="1530"/>
      <c r="CN252" s="1530"/>
      <c r="CO252" s="1530"/>
      <c r="CP252" s="1530"/>
      <c r="CQ252" s="1530"/>
      <c r="CR252" s="1530"/>
      <c r="CS252" s="1530"/>
      <c r="CT252" s="1530"/>
      <c r="CU252" s="1530"/>
      <c r="CV252" s="1530"/>
      <c r="CW252" s="1530"/>
      <c r="CX252" s="1530"/>
      <c r="CY252" s="1530"/>
      <c r="CZ252" s="1530"/>
      <c r="DA252" s="1530"/>
      <c r="DB252" s="1530"/>
      <c r="DC252" s="1530"/>
      <c r="DD252" s="1530"/>
      <c r="DE252" s="1530"/>
      <c r="DF252" s="1530"/>
      <c r="DG252" s="1530"/>
      <c r="DH252" s="1530"/>
      <c r="DI252" s="1530"/>
      <c r="DJ252" s="1530"/>
      <c r="DK252" s="1530"/>
      <c r="DL252" s="1530"/>
      <c r="DM252" s="1530"/>
      <c r="DN252" s="1530"/>
      <c r="DO252" s="1530"/>
      <c r="DP252" s="1530"/>
      <c r="DQ252" s="1530"/>
      <c r="DR252" s="1530"/>
      <c r="DS252" s="1530"/>
      <c r="DT252" s="1530"/>
      <c r="DU252" s="1530"/>
      <c r="DV252" s="1530"/>
      <c r="DW252" s="1530"/>
      <c r="DX252" s="1530"/>
      <c r="DY252" s="1530"/>
      <c r="DZ252" s="1530"/>
      <c r="EA252" s="1530"/>
      <c r="EB252" s="1530"/>
      <c r="EC252" s="1530"/>
      <c r="ED252" s="1530"/>
      <c r="EE252" s="1530"/>
      <c r="EF252" s="1530"/>
      <c r="EG252" s="1530"/>
      <c r="EH252" s="1530"/>
      <c r="EI252" s="1530"/>
      <c r="EJ252" s="1530"/>
      <c r="EK252" s="1530"/>
      <c r="EL252" s="1530"/>
      <c r="EM252" s="1530"/>
      <c r="EN252" s="1530"/>
      <c r="EO252" s="1530"/>
      <c r="EP252" s="1530"/>
      <c r="EQ252" s="1530"/>
      <c r="ER252" s="1530"/>
      <c r="ES252" s="1530"/>
      <c r="ET252" s="1530"/>
      <c r="EU252" s="1530"/>
      <c r="EV252" s="1530"/>
      <c r="EW252" s="1530"/>
      <c r="EX252" s="1530"/>
      <c r="EY252" s="1530"/>
      <c r="EZ252" s="1530"/>
      <c r="FA252" s="1530"/>
      <c r="FB252" s="1530"/>
      <c r="FC252" s="1530"/>
      <c r="FD252" s="1530"/>
      <c r="FE252" s="1530"/>
      <c r="FF252" s="1530"/>
      <c r="FG252" s="1530"/>
      <c r="FH252" s="1530"/>
      <c r="FI252" s="1530"/>
      <c r="FJ252" s="1530"/>
      <c r="FK252" s="1530"/>
      <c r="FL252" s="1530"/>
      <c r="FM252" s="1530"/>
      <c r="FN252" s="1530"/>
      <c r="FO252" s="1530"/>
      <c r="FP252" s="1530"/>
      <c r="FQ252" s="1530"/>
      <c r="FR252" s="1530"/>
      <c r="FS252" s="1530"/>
      <c r="FT252" s="1530"/>
      <c r="FU252" s="1530"/>
      <c r="FV252" s="1530"/>
      <c r="FW252" s="1530"/>
      <c r="FX252" s="1530"/>
      <c r="FY252" s="1530"/>
      <c r="FZ252" s="1530"/>
      <c r="GA252" s="1530"/>
      <c r="GB252" s="1530"/>
      <c r="GC252" s="1530"/>
      <c r="GD252" s="1530"/>
      <c r="GE252" s="1530"/>
      <c r="GF252" s="1530"/>
      <c r="GG252" s="1530"/>
      <c r="GH252" s="1530"/>
      <c r="GI252" s="1530"/>
      <c r="GJ252" s="1530"/>
      <c r="GK252" s="1530"/>
      <c r="GL252" s="1530"/>
      <c r="GM252" s="1530"/>
      <c r="GN252" s="1530"/>
      <c r="GO252" s="1530"/>
      <c r="GP252" s="1530"/>
      <c r="GQ252" s="1530"/>
      <c r="GR252" s="1530"/>
      <c r="GS252" s="1530"/>
      <c r="GT252" s="1530"/>
      <c r="GU252" s="1530"/>
      <c r="GV252" s="1530"/>
      <c r="GW252" s="1530"/>
      <c r="GX252" s="1530"/>
      <c r="GY252" s="1530"/>
      <c r="GZ252" s="1530"/>
      <c r="HA252" s="1530"/>
      <c r="HB252" s="1530"/>
      <c r="HC252" s="1530"/>
      <c r="HD252" s="1530"/>
      <c r="HE252" s="1530"/>
      <c r="HF252" s="1530"/>
      <c r="HG252" s="1530"/>
      <c r="HH252" s="1530"/>
      <c r="HI252" s="1530"/>
      <c r="HJ252" s="1530"/>
      <c r="HK252" s="1530"/>
      <c r="HL252" s="1530"/>
      <c r="HM252" s="1530"/>
      <c r="HN252" s="1530"/>
      <c r="HO252" s="1530"/>
      <c r="HP252" s="1530"/>
      <c r="HQ252" s="1530"/>
      <c r="HR252" s="1530"/>
      <c r="HS252" s="1530"/>
    </row>
    <row r="253" spans="1:227" s="1646" customFormat="1" ht="51.45" x14ac:dyDescent="0.3">
      <c r="A253" s="1564" t="s">
        <v>865</v>
      </c>
      <c r="B253" s="1564" t="s">
        <v>894</v>
      </c>
      <c r="C253" s="2169" t="s">
        <v>906</v>
      </c>
      <c r="D253" s="2003" t="s">
        <v>909</v>
      </c>
      <c r="E253" s="2171"/>
      <c r="F253" s="1604">
        <v>5.0999999999999997E-2</v>
      </c>
      <c r="G253" s="1605"/>
      <c r="H253" s="2009" t="s">
        <v>202</v>
      </c>
      <c r="I253" s="1607"/>
      <c r="J253" s="1607"/>
      <c r="K253" s="1608">
        <f t="shared" si="88"/>
        <v>5.0999999999999997E-2</v>
      </c>
      <c r="L253" s="1609">
        <f t="shared" si="93"/>
        <v>100</v>
      </c>
      <c r="M253" s="1610">
        <f t="shared" si="92"/>
        <v>0</v>
      </c>
      <c r="N253" s="1611">
        <f t="shared" si="75"/>
        <v>2</v>
      </c>
      <c r="O253" s="1615"/>
      <c r="P253" s="1613">
        <f>AA253*Z253/1000000000*365</f>
        <v>0.18299999999999997</v>
      </c>
      <c r="Q253" s="1652" t="s">
        <v>42</v>
      </c>
      <c r="R253" s="1615"/>
      <c r="S253" s="1616"/>
      <c r="T253" s="1617"/>
      <c r="U253" s="2108"/>
      <c r="V253" s="2109"/>
      <c r="W253" s="2110"/>
      <c r="X253" s="2109"/>
      <c r="Y253" s="1615"/>
      <c r="Z253" s="1619">
        <v>2836</v>
      </c>
      <c r="AA253" s="1620">
        <v>176.78768089340571</v>
      </c>
      <c r="AB253" s="1621"/>
      <c r="AC253" s="1622"/>
      <c r="AD253" s="1622"/>
      <c r="AE253" s="1622"/>
      <c r="AF253" s="1622"/>
      <c r="AG253" s="1622"/>
      <c r="AH253" s="2111"/>
      <c r="AI253" s="2124">
        <v>2953</v>
      </c>
      <c r="AJ253" s="2124">
        <v>3063</v>
      </c>
      <c r="AK253" s="2124">
        <v>3165</v>
      </c>
      <c r="AL253" s="2113">
        <v>3271</v>
      </c>
      <c r="AM253" s="2114"/>
      <c r="AN253" s="2124"/>
      <c r="AO253" s="2125"/>
      <c r="AP253" s="2126"/>
      <c r="AQ253" s="2117">
        <v>0.183</v>
      </c>
      <c r="AR253" s="2125">
        <v>0.19</v>
      </c>
      <c r="AS253" s="2125">
        <v>0.19800000000000001</v>
      </c>
      <c r="AT253" s="2125">
        <v>0.20399999999999999</v>
      </c>
      <c r="AU253" s="2125">
        <v>0.21099999999999999</v>
      </c>
      <c r="AV253" s="2126"/>
      <c r="AW253" s="2127">
        <f t="shared" si="87"/>
        <v>-0.153</v>
      </c>
      <c r="AX253" s="2119"/>
      <c r="AY253" s="2120"/>
      <c r="BA253" s="2039"/>
      <c r="BB253" s="1920"/>
      <c r="BC253" s="1530" t="s">
        <v>1430</v>
      </c>
      <c r="BD253" s="1530"/>
      <c r="BE253" s="1530"/>
      <c r="BF253" s="1530"/>
      <c r="BG253" s="1530"/>
      <c r="BH253" s="1530"/>
      <c r="BI253" s="1530"/>
      <c r="BJ253" s="1530"/>
      <c r="BK253" s="1530"/>
      <c r="BL253" s="1530"/>
      <c r="BM253" s="1530"/>
      <c r="BN253" s="1530"/>
      <c r="BO253" s="1530"/>
      <c r="BP253" s="1530"/>
      <c r="BQ253" s="1530"/>
      <c r="BR253" s="1530"/>
      <c r="BS253" s="1530"/>
      <c r="BT253" s="1530"/>
      <c r="BU253" s="1530"/>
      <c r="BV253" s="1530"/>
      <c r="BW253" s="1530"/>
      <c r="BX253" s="1530"/>
      <c r="BY253" s="1530"/>
      <c r="BZ253" s="1530"/>
      <c r="CA253" s="1530"/>
      <c r="CB253" s="1530"/>
      <c r="CC253" s="1530"/>
      <c r="CD253" s="1530"/>
      <c r="CE253" s="1530"/>
      <c r="CF253" s="1530"/>
      <c r="CG253" s="1530"/>
      <c r="CH253" s="1530"/>
      <c r="CI253" s="1530"/>
      <c r="CJ253" s="1530"/>
      <c r="CK253" s="1530"/>
      <c r="CL253" s="1530"/>
      <c r="CM253" s="1530"/>
      <c r="CN253" s="1530"/>
      <c r="CO253" s="1530"/>
      <c r="CP253" s="1530"/>
      <c r="CQ253" s="1530"/>
      <c r="CR253" s="1530"/>
      <c r="CS253" s="1530"/>
      <c r="CT253" s="1530"/>
      <c r="CU253" s="1530"/>
      <c r="CV253" s="1530"/>
      <c r="CW253" s="1530"/>
      <c r="CX253" s="1530"/>
      <c r="CY253" s="1530"/>
      <c r="CZ253" s="1530"/>
      <c r="DA253" s="1530"/>
      <c r="DB253" s="1530"/>
      <c r="DC253" s="1530"/>
      <c r="DD253" s="1530"/>
      <c r="DE253" s="1530"/>
      <c r="DF253" s="1530"/>
      <c r="DG253" s="1530"/>
      <c r="DH253" s="1530"/>
      <c r="DI253" s="1530"/>
      <c r="DJ253" s="1530"/>
      <c r="DK253" s="1530"/>
      <c r="DL253" s="1530"/>
      <c r="DM253" s="1530"/>
      <c r="DN253" s="1530"/>
      <c r="DO253" s="1530"/>
      <c r="DP253" s="1530"/>
      <c r="DQ253" s="1530"/>
      <c r="DR253" s="1530"/>
      <c r="DS253" s="1530"/>
      <c r="DT253" s="1530"/>
      <c r="DU253" s="1530"/>
      <c r="DV253" s="1530"/>
      <c r="DW253" s="1530"/>
      <c r="DX253" s="1530"/>
      <c r="DY253" s="1530"/>
      <c r="DZ253" s="1530"/>
      <c r="EA253" s="1530"/>
      <c r="EB253" s="1530"/>
      <c r="EC253" s="1530"/>
      <c r="ED253" s="1530"/>
      <c r="EE253" s="1530"/>
      <c r="EF253" s="1530"/>
      <c r="EG253" s="1530"/>
      <c r="EH253" s="1530"/>
      <c r="EI253" s="1530"/>
      <c r="EJ253" s="1530"/>
      <c r="EK253" s="1530"/>
      <c r="EL253" s="1530"/>
      <c r="EM253" s="1530"/>
      <c r="EN253" s="1530"/>
      <c r="EO253" s="1530"/>
      <c r="EP253" s="1530"/>
      <c r="EQ253" s="1530"/>
      <c r="ER253" s="1530"/>
      <c r="ES253" s="1530"/>
      <c r="ET253" s="1530"/>
      <c r="EU253" s="1530"/>
      <c r="EV253" s="1530"/>
      <c r="EW253" s="1530"/>
      <c r="EX253" s="1530"/>
      <c r="EY253" s="1530"/>
      <c r="EZ253" s="1530"/>
      <c r="FA253" s="1530"/>
      <c r="FB253" s="1530"/>
      <c r="FC253" s="1530"/>
      <c r="FD253" s="1530"/>
      <c r="FE253" s="1530"/>
      <c r="FF253" s="1530"/>
      <c r="FG253" s="1530"/>
      <c r="FH253" s="1530"/>
      <c r="FI253" s="1530"/>
      <c r="FJ253" s="1530"/>
      <c r="FK253" s="1530"/>
      <c r="FL253" s="1530"/>
      <c r="FM253" s="1530"/>
      <c r="FN253" s="1530"/>
      <c r="FO253" s="1530"/>
      <c r="FP253" s="1530"/>
      <c r="FQ253" s="1530"/>
      <c r="FR253" s="1530"/>
      <c r="FS253" s="1530"/>
      <c r="FT253" s="1530"/>
      <c r="FU253" s="1530"/>
      <c r="FV253" s="1530"/>
      <c r="FW253" s="1530"/>
      <c r="FX253" s="1530"/>
      <c r="FY253" s="1530"/>
      <c r="FZ253" s="1530"/>
      <c r="GA253" s="1530"/>
      <c r="GB253" s="1530"/>
      <c r="GC253" s="1530"/>
      <c r="GD253" s="1530"/>
      <c r="GE253" s="1530"/>
      <c r="GF253" s="1530"/>
      <c r="GG253" s="1530"/>
      <c r="GH253" s="1530"/>
      <c r="GI253" s="1530"/>
      <c r="GJ253" s="1530"/>
      <c r="GK253" s="1530"/>
      <c r="GL253" s="1530"/>
      <c r="GM253" s="1530"/>
      <c r="GN253" s="1530"/>
      <c r="GO253" s="1530"/>
      <c r="GP253" s="1530"/>
      <c r="GQ253" s="1530"/>
      <c r="GR253" s="1530"/>
      <c r="GS253" s="1530"/>
      <c r="GT253" s="1530"/>
      <c r="GU253" s="1530"/>
      <c r="GV253" s="1530"/>
      <c r="GW253" s="1530"/>
      <c r="GX253" s="1530"/>
      <c r="GY253" s="1530"/>
      <c r="GZ253" s="1530"/>
      <c r="HA253" s="1530"/>
      <c r="HB253" s="1530"/>
      <c r="HC253" s="1530"/>
      <c r="HD253" s="1530"/>
      <c r="HE253" s="1530"/>
      <c r="HF253" s="1530"/>
      <c r="HG253" s="1530"/>
      <c r="HH253" s="1530"/>
      <c r="HI253" s="1530"/>
      <c r="HJ253" s="1530"/>
      <c r="HK253" s="1530"/>
      <c r="HL253" s="1530"/>
      <c r="HM253" s="1530"/>
      <c r="HN253" s="1530"/>
      <c r="HO253" s="1530"/>
      <c r="HP253" s="1530"/>
      <c r="HQ253" s="1530"/>
      <c r="HR253" s="1530"/>
      <c r="HS253" s="1530"/>
    </row>
    <row r="254" spans="1:227" s="1646" customFormat="1" ht="51.45" x14ac:dyDescent="0.3">
      <c r="A254" s="1564" t="s">
        <v>865</v>
      </c>
      <c r="B254" s="1564" t="s">
        <v>894</v>
      </c>
      <c r="C254" s="2169" t="s">
        <v>906</v>
      </c>
      <c r="D254" s="1566" t="s">
        <v>910</v>
      </c>
      <c r="E254" s="2170"/>
      <c r="F254" s="1604">
        <v>0.113</v>
      </c>
      <c r="G254" s="1605"/>
      <c r="H254" s="2009" t="s">
        <v>202</v>
      </c>
      <c r="I254" s="1607"/>
      <c r="J254" s="1607"/>
      <c r="K254" s="1608">
        <f t="shared" si="88"/>
        <v>0.113</v>
      </c>
      <c r="L254" s="1609">
        <f t="shared" si="93"/>
        <v>100</v>
      </c>
      <c r="M254" s="1610">
        <f t="shared" si="92"/>
        <v>0</v>
      </c>
      <c r="N254" s="1611">
        <f t="shared" si="75"/>
        <v>5</v>
      </c>
      <c r="O254" s="1615"/>
      <c r="P254" s="1613">
        <f>AA254*Z254/1000000000*365</f>
        <v>8.5382868446886778E-2</v>
      </c>
      <c r="Q254" s="1652" t="s">
        <v>42</v>
      </c>
      <c r="R254" s="1615"/>
      <c r="S254" s="1616"/>
      <c r="T254" s="1617"/>
      <c r="U254" s="2108"/>
      <c r="V254" s="2109"/>
      <c r="W254" s="2110"/>
      <c r="X254" s="2109"/>
      <c r="Y254" s="1615"/>
      <c r="Z254" s="1619">
        <v>1577</v>
      </c>
      <c r="AA254" s="1620">
        <v>148.33586999224605</v>
      </c>
      <c r="AB254" s="1621"/>
      <c r="AC254" s="1622"/>
      <c r="AD254" s="1622"/>
      <c r="AE254" s="1622"/>
      <c r="AF254" s="1622"/>
      <c r="AG254" s="1622"/>
      <c r="AH254" s="2111"/>
      <c r="AI254" s="2112">
        <v>1658</v>
      </c>
      <c r="AJ254" s="2112">
        <v>1740</v>
      </c>
      <c r="AK254" s="2112">
        <v>1822</v>
      </c>
      <c r="AL254" s="2113"/>
      <c r="AM254" s="2114"/>
      <c r="AN254" s="2112"/>
      <c r="AO254" s="2115"/>
      <c r="AP254" s="2116"/>
      <c r="AQ254" s="2117">
        <v>8.5382868446886792E-2</v>
      </c>
      <c r="AR254" s="2115">
        <v>9.2699447423207557E-2</v>
      </c>
      <c r="AS254" s="2115">
        <v>0.10036008983207548</v>
      </c>
      <c r="AT254" s="2115">
        <v>0.10831065308094341</v>
      </c>
      <c r="AU254" s="2115"/>
      <c r="AV254" s="2116"/>
      <c r="AW254" s="2118">
        <f t="shared" si="87"/>
        <v>4.6893469190565917E-3</v>
      </c>
      <c r="AX254" s="2119"/>
      <c r="AY254" s="2120"/>
      <c r="BA254" s="2039"/>
      <c r="BB254" s="1920"/>
      <c r="BC254" s="1530" t="s">
        <v>1430</v>
      </c>
      <c r="BD254" s="1530"/>
      <c r="BE254" s="1530"/>
      <c r="BF254" s="1530"/>
      <c r="BG254" s="1530"/>
      <c r="BH254" s="1530"/>
      <c r="BI254" s="1530"/>
      <c r="BJ254" s="1530"/>
      <c r="BK254" s="1530"/>
      <c r="BL254" s="1530"/>
      <c r="BM254" s="1530"/>
      <c r="BN254" s="1530"/>
      <c r="BO254" s="1530"/>
      <c r="BP254" s="1530"/>
      <c r="BQ254" s="1530"/>
      <c r="BR254" s="1530"/>
      <c r="BS254" s="1530"/>
      <c r="BT254" s="1530"/>
      <c r="BU254" s="1530"/>
      <c r="BV254" s="1530"/>
      <c r="BW254" s="1530"/>
      <c r="BX254" s="1530"/>
      <c r="BY254" s="1530"/>
      <c r="BZ254" s="1530"/>
      <c r="CA254" s="1530"/>
      <c r="CB254" s="1530"/>
      <c r="CC254" s="1530"/>
      <c r="CD254" s="1530"/>
      <c r="CE254" s="1530"/>
      <c r="CF254" s="1530"/>
      <c r="CG254" s="1530"/>
      <c r="CH254" s="1530"/>
      <c r="CI254" s="1530"/>
      <c r="CJ254" s="1530"/>
      <c r="CK254" s="1530"/>
      <c r="CL254" s="1530"/>
      <c r="CM254" s="1530"/>
      <c r="CN254" s="1530"/>
      <c r="CO254" s="1530"/>
      <c r="CP254" s="1530"/>
      <c r="CQ254" s="1530"/>
      <c r="CR254" s="1530"/>
      <c r="CS254" s="1530"/>
      <c r="CT254" s="1530"/>
      <c r="CU254" s="1530"/>
      <c r="CV254" s="1530"/>
      <c r="CW254" s="1530"/>
      <c r="CX254" s="1530"/>
      <c r="CY254" s="1530"/>
      <c r="CZ254" s="1530"/>
      <c r="DA254" s="1530"/>
      <c r="DB254" s="1530"/>
      <c r="DC254" s="1530"/>
      <c r="DD254" s="1530"/>
      <c r="DE254" s="1530"/>
      <c r="DF254" s="1530"/>
      <c r="DG254" s="1530"/>
      <c r="DH254" s="1530"/>
      <c r="DI254" s="1530"/>
      <c r="DJ254" s="1530"/>
      <c r="DK254" s="1530"/>
      <c r="DL254" s="1530"/>
      <c r="DM254" s="1530"/>
      <c r="DN254" s="1530"/>
      <c r="DO254" s="1530"/>
      <c r="DP254" s="1530"/>
      <c r="DQ254" s="1530"/>
      <c r="DR254" s="1530"/>
      <c r="DS254" s="1530"/>
      <c r="DT254" s="1530"/>
      <c r="DU254" s="1530"/>
      <c r="DV254" s="1530"/>
      <c r="DW254" s="1530"/>
      <c r="DX254" s="1530"/>
      <c r="DY254" s="1530"/>
      <c r="DZ254" s="1530"/>
      <c r="EA254" s="1530"/>
      <c r="EB254" s="1530"/>
      <c r="EC254" s="1530"/>
      <c r="ED254" s="1530"/>
      <c r="EE254" s="1530"/>
      <c r="EF254" s="1530"/>
      <c r="EG254" s="1530"/>
      <c r="EH254" s="1530"/>
      <c r="EI254" s="1530"/>
      <c r="EJ254" s="1530"/>
      <c r="EK254" s="1530"/>
      <c r="EL254" s="1530"/>
      <c r="EM254" s="1530"/>
      <c r="EN254" s="1530"/>
      <c r="EO254" s="1530"/>
      <c r="EP254" s="1530"/>
      <c r="EQ254" s="1530"/>
      <c r="ER254" s="1530"/>
      <c r="ES254" s="1530"/>
      <c r="ET254" s="1530"/>
      <c r="EU254" s="1530"/>
      <c r="EV254" s="1530"/>
      <c r="EW254" s="1530"/>
      <c r="EX254" s="1530"/>
      <c r="EY254" s="1530"/>
      <c r="EZ254" s="1530"/>
      <c r="FA254" s="1530"/>
      <c r="FB254" s="1530"/>
      <c r="FC254" s="1530"/>
      <c r="FD254" s="1530"/>
      <c r="FE254" s="1530"/>
      <c r="FF254" s="1530"/>
      <c r="FG254" s="1530"/>
      <c r="FH254" s="1530"/>
      <c r="FI254" s="1530"/>
      <c r="FJ254" s="1530"/>
      <c r="FK254" s="1530"/>
      <c r="FL254" s="1530"/>
      <c r="FM254" s="1530"/>
      <c r="FN254" s="1530"/>
      <c r="FO254" s="1530"/>
      <c r="FP254" s="1530"/>
      <c r="FQ254" s="1530"/>
      <c r="FR254" s="1530"/>
      <c r="FS254" s="1530"/>
      <c r="FT254" s="1530"/>
      <c r="FU254" s="1530"/>
      <c r="FV254" s="1530"/>
      <c r="FW254" s="1530"/>
      <c r="FX254" s="1530"/>
      <c r="FY254" s="1530"/>
      <c r="FZ254" s="1530"/>
      <c r="GA254" s="1530"/>
      <c r="GB254" s="1530"/>
      <c r="GC254" s="1530"/>
      <c r="GD254" s="1530"/>
      <c r="GE254" s="1530"/>
      <c r="GF254" s="1530"/>
      <c r="GG254" s="1530"/>
      <c r="GH254" s="1530"/>
      <c r="GI254" s="1530"/>
      <c r="GJ254" s="1530"/>
      <c r="GK254" s="1530"/>
      <c r="GL254" s="1530"/>
      <c r="GM254" s="1530"/>
      <c r="GN254" s="1530"/>
      <c r="GO254" s="1530"/>
      <c r="GP254" s="1530"/>
      <c r="GQ254" s="1530"/>
      <c r="GR254" s="1530"/>
      <c r="GS254" s="1530"/>
      <c r="GT254" s="1530"/>
      <c r="GU254" s="1530"/>
      <c r="GV254" s="1530"/>
      <c r="GW254" s="1530"/>
      <c r="GX254" s="1530"/>
      <c r="GY254" s="1530"/>
      <c r="GZ254" s="1530"/>
      <c r="HA254" s="1530"/>
      <c r="HB254" s="1530"/>
      <c r="HC254" s="1530"/>
      <c r="HD254" s="1530"/>
      <c r="HE254" s="1530"/>
      <c r="HF254" s="1530"/>
      <c r="HG254" s="1530"/>
      <c r="HH254" s="1530"/>
      <c r="HI254" s="1530"/>
      <c r="HJ254" s="1530"/>
      <c r="HK254" s="1530"/>
      <c r="HL254" s="1530"/>
      <c r="HM254" s="1530"/>
      <c r="HN254" s="1530"/>
      <c r="HO254" s="1530"/>
      <c r="HP254" s="1530"/>
      <c r="HQ254" s="1530"/>
      <c r="HR254" s="1530"/>
      <c r="HS254" s="1530"/>
    </row>
    <row r="255" spans="1:227" s="1646" customFormat="1" ht="41.15" x14ac:dyDescent="0.25">
      <c r="A255" s="1564" t="s">
        <v>38</v>
      </c>
      <c r="B255" s="1564" t="s">
        <v>80</v>
      </c>
      <c r="C255" s="2164" t="s">
        <v>89</v>
      </c>
      <c r="D255" s="1856" t="s">
        <v>90</v>
      </c>
      <c r="E255" s="2185"/>
      <c r="F255" s="1638">
        <v>0.495</v>
      </c>
      <c r="G255" s="1607"/>
      <c r="H255" s="1607"/>
      <c r="I255" s="1607"/>
      <c r="J255" s="1607"/>
      <c r="K255" s="1831">
        <f>SUM(F255:J255)</f>
        <v>0.495</v>
      </c>
      <c r="L255" s="1754">
        <f t="shared" ref="L255:L262" si="94">IF(K255&gt;0,IF(ISNUMBER(F255),F255,0)/K255*100,"")</f>
        <v>100</v>
      </c>
      <c r="M255" s="1755">
        <f t="shared" ref="M255:M262" si="95">IF(K255&gt;0,(IF(ISNUMBER(G255),G255,0)+IF(ISNUMBER(H255),H255,0))/K255*100,"")</f>
        <v>0</v>
      </c>
      <c r="N255" s="1611">
        <f t="shared" si="75"/>
        <v>3</v>
      </c>
      <c r="O255" s="1832"/>
      <c r="P255" s="1752">
        <f>[1]JH_2015!L42/1000000</f>
        <v>0.2775685</v>
      </c>
      <c r="Q255" s="1756"/>
      <c r="R255" s="1756" t="s">
        <v>42</v>
      </c>
      <c r="S255" s="1833">
        <f>+T255/P255</f>
        <v>0.11813300140325722</v>
      </c>
      <c r="T255" s="1834">
        <f>[1]JH_2015!V42/1000000</f>
        <v>3.279E-2</v>
      </c>
      <c r="U255" s="2221">
        <v>23.65</v>
      </c>
      <c r="V255" s="2095">
        <v>50.5</v>
      </c>
      <c r="W255" s="2221"/>
      <c r="X255" s="2095"/>
      <c r="Y255" s="1756"/>
      <c r="Z255" s="1760">
        <v>6411</v>
      </c>
      <c r="AA255" s="1835">
        <f t="shared" ref="AA255:AA263" si="96">P255/Z255*1000000/365*1000</f>
        <v>118.61825672057657</v>
      </c>
      <c r="AB255" s="1836"/>
      <c r="AC255" s="1837"/>
      <c r="AD255" s="1838"/>
      <c r="AE255" s="1837"/>
      <c r="AF255" s="1837"/>
      <c r="AG255" s="1837"/>
      <c r="AH255" s="2222">
        <f t="shared" ref="AH255:AH262" si="97">K255</f>
        <v>0.495</v>
      </c>
      <c r="AI255" s="2206"/>
      <c r="AJ255" s="2206"/>
      <c r="AK255" s="2206"/>
      <c r="AL255" s="2223"/>
      <c r="AM255" s="2224">
        <v>0.312</v>
      </c>
      <c r="AN255" s="2101">
        <v>0.35799999999999998</v>
      </c>
      <c r="AO255" s="2099">
        <f t="shared" ref="AO255:AO262" si="98">AVERAGE(AN255,AP255)</f>
        <v>0.44500000000000001</v>
      </c>
      <c r="AP255" s="2101">
        <v>0.53200000000000003</v>
      </c>
      <c r="AQ255" s="2100">
        <f t="shared" ref="AQ255:AQ262" si="99">AM255</f>
        <v>0.312</v>
      </c>
      <c r="AR255" s="2101">
        <v>0.38300000000000001</v>
      </c>
      <c r="AS255" s="2099">
        <f t="shared" ref="AS255:AS262" si="100">AVERAGE(AR255,AT255)</f>
        <v>0.44900000000000001</v>
      </c>
      <c r="AT255" s="2099">
        <v>0.51500000000000001</v>
      </c>
      <c r="AU255" s="2099"/>
      <c r="AV255" s="2101">
        <v>0.69199999999999995</v>
      </c>
      <c r="AW255" s="2101"/>
      <c r="AX255" s="2265">
        <v>-0.19700000000000001</v>
      </c>
      <c r="AY255" s="2226"/>
      <c r="AZ255" s="1965"/>
      <c r="BA255" s="1896"/>
      <c r="BB255" s="1981"/>
      <c r="BC255" s="1530" t="s">
        <v>1430</v>
      </c>
      <c r="BD255" s="1963"/>
      <c r="BE255" s="1963"/>
      <c r="BF255" s="1963"/>
      <c r="BG255" s="1963"/>
      <c r="BH255" s="1963"/>
      <c r="BI255" s="1602"/>
      <c r="BJ255" s="1602"/>
      <c r="BK255" s="1602"/>
      <c r="BL255" s="1602"/>
      <c r="BM255" s="1602"/>
      <c r="BN255" s="1602"/>
      <c r="BO255" s="1602"/>
      <c r="BP255" s="1602"/>
      <c r="BQ255" s="1602"/>
      <c r="BR255" s="1602"/>
      <c r="BS255" s="1602"/>
      <c r="BT255" s="1602"/>
      <c r="BU255" s="1602"/>
      <c r="BV255" s="1602"/>
      <c r="BW255" s="1602"/>
      <c r="BX255" s="1602"/>
      <c r="BY255" s="1602"/>
      <c r="BZ255" s="1602"/>
      <c r="CA255" s="1602"/>
      <c r="CB255" s="1602"/>
      <c r="CC255" s="1602"/>
      <c r="CD255" s="1602"/>
      <c r="CE255" s="1602"/>
      <c r="CF255" s="1602"/>
      <c r="CG255" s="1602"/>
      <c r="CH255" s="1602"/>
      <c r="CI255" s="1602"/>
      <c r="CJ255" s="1602"/>
      <c r="CK255" s="1602"/>
      <c r="CL255" s="1602"/>
      <c r="CM255" s="1602"/>
      <c r="CN255" s="1602"/>
      <c r="CO255" s="1602"/>
      <c r="CP255" s="1602"/>
      <c r="CQ255" s="1602"/>
      <c r="CR255" s="1602"/>
      <c r="CS255" s="1602"/>
      <c r="CT255" s="1602"/>
      <c r="CU255" s="1602"/>
      <c r="CV255" s="1602"/>
      <c r="CW255" s="1602"/>
      <c r="CX255" s="1602"/>
      <c r="CY255" s="1602"/>
      <c r="CZ255" s="1602"/>
      <c r="DA255" s="1602"/>
      <c r="DB255" s="1602"/>
      <c r="DC255" s="1602"/>
      <c r="DD255" s="1602"/>
      <c r="DE255" s="1602"/>
      <c r="DF255" s="1602"/>
      <c r="DG255" s="1602"/>
      <c r="DH255" s="1602"/>
      <c r="DI255" s="1602"/>
      <c r="DJ255" s="1602"/>
      <c r="DK255" s="1602"/>
      <c r="DL255" s="1602"/>
      <c r="DM255" s="1602"/>
      <c r="DN255" s="1602"/>
      <c r="DO255" s="1602"/>
      <c r="DP255" s="1602"/>
      <c r="DQ255" s="1602"/>
      <c r="DR255" s="1602"/>
      <c r="DS255" s="1602"/>
      <c r="DT255" s="1602"/>
      <c r="DU255" s="1602"/>
      <c r="DV255" s="1602"/>
      <c r="DW255" s="1602"/>
      <c r="DX255" s="1602"/>
      <c r="DY255" s="1602"/>
      <c r="DZ255" s="1602"/>
      <c r="EA255" s="1602"/>
      <c r="EB255" s="1602"/>
      <c r="EC255" s="1602"/>
      <c r="ED255" s="1602"/>
      <c r="EE255" s="1602"/>
      <c r="EF255" s="1602"/>
      <c r="EG255" s="1602"/>
      <c r="EH255" s="1602"/>
      <c r="EI255" s="1602"/>
      <c r="EJ255" s="1602"/>
      <c r="EK255" s="1602"/>
      <c r="EL255" s="1602"/>
      <c r="EM255" s="1602"/>
      <c r="EN255" s="1602"/>
      <c r="EO255" s="1602"/>
      <c r="EP255" s="1602"/>
      <c r="EQ255" s="1602"/>
      <c r="ER255" s="1602"/>
      <c r="ES255" s="1602"/>
      <c r="ET255" s="1602"/>
      <c r="EU255" s="1602"/>
      <c r="EV255" s="1602"/>
      <c r="EW255" s="1602"/>
      <c r="EX255" s="1602"/>
      <c r="EY255" s="1602"/>
      <c r="EZ255" s="1602"/>
      <c r="FA255" s="1602"/>
      <c r="FB255" s="1602"/>
      <c r="FC255" s="1602"/>
      <c r="FD255" s="1602"/>
      <c r="FE255" s="1602"/>
      <c r="FF255" s="1602"/>
      <c r="FG255" s="1602"/>
      <c r="FH255" s="1602"/>
      <c r="FI255" s="1602"/>
      <c r="FJ255" s="1602"/>
      <c r="FK255" s="1602"/>
      <c r="FL255" s="1602"/>
      <c r="FM255" s="1602"/>
      <c r="FN255" s="1602"/>
      <c r="FO255" s="1602"/>
      <c r="FP255" s="1602"/>
      <c r="FQ255" s="1602"/>
      <c r="FR255" s="1602"/>
      <c r="FS255" s="1602"/>
      <c r="FT255" s="1602"/>
      <c r="FU255" s="1602"/>
      <c r="FV255" s="1602"/>
      <c r="FW255" s="1602"/>
      <c r="FX255" s="1602"/>
      <c r="FY255" s="1602"/>
      <c r="FZ255" s="1602"/>
      <c r="GA255" s="1602"/>
      <c r="GB255" s="1602"/>
      <c r="GC255" s="1602"/>
      <c r="GD255" s="1602"/>
      <c r="GE255" s="1602"/>
      <c r="GF255" s="1602"/>
      <c r="GG255" s="1602"/>
      <c r="GH255" s="1602"/>
      <c r="GI255" s="1602"/>
      <c r="GJ255" s="1602"/>
      <c r="GK255" s="1602"/>
      <c r="GL255" s="1602"/>
      <c r="GM255" s="1602"/>
      <c r="GN255" s="1602"/>
      <c r="GO255" s="1602"/>
      <c r="GP255" s="1602"/>
      <c r="GQ255" s="1602"/>
      <c r="GR255" s="1602"/>
      <c r="GS255" s="1602"/>
      <c r="GT255" s="1602"/>
      <c r="GU255" s="1602"/>
      <c r="GV255" s="1602"/>
      <c r="GW255" s="1602"/>
      <c r="GX255" s="1602"/>
      <c r="GY255" s="1602"/>
      <c r="GZ255" s="1602"/>
      <c r="HA255" s="1602"/>
      <c r="HB255" s="1602"/>
      <c r="HC255" s="1602"/>
      <c r="HD255" s="1602"/>
      <c r="HE255" s="1602"/>
      <c r="HF255" s="1602"/>
      <c r="HG255" s="1602"/>
      <c r="HH255" s="1602"/>
      <c r="HI255" s="1602"/>
      <c r="HJ255" s="1602"/>
      <c r="HK255" s="1602"/>
      <c r="HL255" s="1602"/>
      <c r="HM255" s="1602"/>
      <c r="HN255" s="1602"/>
      <c r="HO255" s="1602"/>
      <c r="HP255" s="1602"/>
      <c r="HQ255" s="1602"/>
      <c r="HR255" s="1602"/>
      <c r="HS255" s="1602"/>
    </row>
    <row r="256" spans="1:227" s="1646" customFormat="1" ht="41.15" x14ac:dyDescent="0.25">
      <c r="A256" s="1564" t="s">
        <v>38</v>
      </c>
      <c r="B256" s="1564" t="s">
        <v>80</v>
      </c>
      <c r="C256" s="2164" t="s">
        <v>89</v>
      </c>
      <c r="D256" s="1856" t="s">
        <v>92</v>
      </c>
      <c r="E256" s="2185"/>
      <c r="F256" s="1751">
        <v>0.15</v>
      </c>
      <c r="G256" s="1752"/>
      <c r="H256" s="1752"/>
      <c r="I256" s="1752"/>
      <c r="J256" s="1752"/>
      <c r="K256" s="1831">
        <f>SUM(F256:J256)</f>
        <v>0.15</v>
      </c>
      <c r="L256" s="1754">
        <f t="shared" si="94"/>
        <v>100</v>
      </c>
      <c r="M256" s="1755">
        <f t="shared" si="95"/>
        <v>0</v>
      </c>
      <c r="N256" s="1611">
        <f t="shared" si="75"/>
        <v>3</v>
      </c>
      <c r="O256" s="1832"/>
      <c r="P256" s="1752">
        <f>[1]JH_2015!L44/1000000</f>
        <v>0.12067000000000001</v>
      </c>
      <c r="Q256" s="1756"/>
      <c r="R256" s="1756" t="s">
        <v>42</v>
      </c>
      <c r="S256" s="1833">
        <f>+T256/P256</f>
        <v>0.14808154470870968</v>
      </c>
      <c r="T256" s="1834">
        <f>[1]JH_2015!V44/1000000</f>
        <v>1.7868999999999999E-2</v>
      </c>
      <c r="U256" s="2221">
        <v>14.3</v>
      </c>
      <c r="V256" s="2095">
        <v>36.1</v>
      </c>
      <c r="W256" s="2221"/>
      <c r="X256" s="2095"/>
      <c r="Y256" s="1756"/>
      <c r="Z256" s="1760">
        <v>524</v>
      </c>
      <c r="AA256" s="1835">
        <f t="shared" si="96"/>
        <v>630.9212590191363</v>
      </c>
      <c r="AB256" s="1836"/>
      <c r="AC256" s="1837"/>
      <c r="AD256" s="1838"/>
      <c r="AE256" s="1837"/>
      <c r="AF256" s="1837"/>
      <c r="AG256" s="1837"/>
      <c r="AH256" s="2222">
        <f t="shared" si="97"/>
        <v>0.15</v>
      </c>
      <c r="AI256" s="2206"/>
      <c r="AJ256" s="2206"/>
      <c r="AK256" s="2206"/>
      <c r="AL256" s="2223"/>
      <c r="AM256" s="2224">
        <v>0.17399999999999999</v>
      </c>
      <c r="AN256" s="2101">
        <v>0.184</v>
      </c>
      <c r="AO256" s="2099">
        <f t="shared" si="98"/>
        <v>0.19850000000000001</v>
      </c>
      <c r="AP256" s="2099">
        <v>0.21299999999999999</v>
      </c>
      <c r="AQ256" s="2100">
        <f t="shared" si="99"/>
        <v>0.17399999999999999</v>
      </c>
      <c r="AR256" s="2101">
        <v>0.19</v>
      </c>
      <c r="AS256" s="2099">
        <f t="shared" si="100"/>
        <v>0.20250000000000001</v>
      </c>
      <c r="AT256" s="2099">
        <v>0.215</v>
      </c>
      <c r="AU256" s="2099"/>
      <c r="AV256" s="2099">
        <v>0.246</v>
      </c>
      <c r="AW256" s="2099"/>
      <c r="AX256" s="2102">
        <v>-9.6000000000000002E-2</v>
      </c>
      <c r="AY256" s="2226"/>
      <c r="AZ256" s="1965"/>
      <c r="BA256" s="1965"/>
      <c r="BB256" s="1964"/>
      <c r="BC256" s="1530" t="s">
        <v>1430</v>
      </c>
      <c r="BD256" s="1602"/>
      <c r="BE256" s="1602"/>
      <c r="BF256" s="1602"/>
      <c r="BG256" s="1602"/>
      <c r="BH256" s="1602"/>
      <c r="BI256" s="1602"/>
      <c r="BJ256" s="1602"/>
      <c r="BK256" s="1602"/>
      <c r="BL256" s="1602"/>
      <c r="BM256" s="1602"/>
      <c r="BN256" s="1602"/>
      <c r="BO256" s="1602"/>
      <c r="BP256" s="1602"/>
      <c r="BQ256" s="1602"/>
      <c r="BR256" s="1602"/>
      <c r="BS256" s="1602"/>
      <c r="BT256" s="1602"/>
      <c r="BU256" s="1602"/>
      <c r="BV256" s="1602"/>
      <c r="BW256" s="1602"/>
      <c r="BX256" s="1602"/>
      <c r="BY256" s="1602"/>
      <c r="BZ256" s="1602"/>
      <c r="CA256" s="1602"/>
      <c r="CB256" s="1602"/>
      <c r="CC256" s="1602"/>
      <c r="CD256" s="1602"/>
      <c r="CE256" s="1602"/>
      <c r="CF256" s="1602"/>
      <c r="CG256" s="1602"/>
      <c r="CH256" s="1602"/>
      <c r="CI256" s="1602"/>
      <c r="CJ256" s="1602"/>
      <c r="CK256" s="1602"/>
      <c r="CL256" s="1602"/>
      <c r="CM256" s="1602"/>
      <c r="CN256" s="1602"/>
      <c r="CO256" s="1602"/>
      <c r="CP256" s="1602"/>
      <c r="CQ256" s="1602"/>
      <c r="CR256" s="1602"/>
      <c r="CS256" s="1602"/>
      <c r="CT256" s="1602"/>
      <c r="CU256" s="1602"/>
      <c r="CV256" s="1602"/>
      <c r="CW256" s="1602"/>
      <c r="CX256" s="1602"/>
      <c r="CY256" s="1602"/>
      <c r="CZ256" s="1602"/>
      <c r="DA256" s="1602"/>
      <c r="DB256" s="1602"/>
      <c r="DC256" s="1602"/>
      <c r="DD256" s="1602"/>
      <c r="DE256" s="1602"/>
      <c r="DF256" s="1602"/>
      <c r="DG256" s="1602"/>
      <c r="DH256" s="1602"/>
      <c r="DI256" s="1602"/>
      <c r="DJ256" s="1602"/>
      <c r="DK256" s="1602"/>
      <c r="DL256" s="1602"/>
      <c r="DM256" s="1602"/>
      <c r="DN256" s="1602"/>
      <c r="DO256" s="1602"/>
      <c r="DP256" s="1602"/>
      <c r="DQ256" s="1602"/>
      <c r="DR256" s="1602"/>
      <c r="DS256" s="1602"/>
      <c r="DT256" s="1602"/>
      <c r="DU256" s="1602"/>
      <c r="DV256" s="1602"/>
      <c r="DW256" s="1602"/>
      <c r="DX256" s="1602"/>
      <c r="DY256" s="1602"/>
      <c r="DZ256" s="1602"/>
      <c r="EA256" s="1602"/>
      <c r="EB256" s="1602"/>
      <c r="EC256" s="1602"/>
      <c r="ED256" s="1602"/>
      <c r="EE256" s="1602"/>
      <c r="EF256" s="1602"/>
      <c r="EG256" s="1602"/>
      <c r="EH256" s="1602"/>
      <c r="EI256" s="1602"/>
      <c r="EJ256" s="1602"/>
      <c r="EK256" s="1602"/>
      <c r="EL256" s="1602"/>
      <c r="EM256" s="1602"/>
      <c r="EN256" s="1602"/>
      <c r="EO256" s="1602"/>
      <c r="EP256" s="1602"/>
      <c r="EQ256" s="1602"/>
      <c r="ER256" s="1602"/>
      <c r="ES256" s="1602"/>
      <c r="ET256" s="1602"/>
      <c r="EU256" s="1602"/>
      <c r="EV256" s="1602"/>
      <c r="EW256" s="1602"/>
      <c r="EX256" s="1602"/>
      <c r="EY256" s="1602"/>
      <c r="EZ256" s="1602"/>
      <c r="FA256" s="1602"/>
      <c r="FB256" s="1602"/>
      <c r="FC256" s="1602"/>
      <c r="FD256" s="1602"/>
      <c r="FE256" s="1602"/>
      <c r="FF256" s="1602"/>
      <c r="FG256" s="1602"/>
      <c r="FH256" s="1602"/>
      <c r="FI256" s="1602"/>
      <c r="FJ256" s="1602"/>
      <c r="FK256" s="1602"/>
      <c r="FL256" s="1602"/>
      <c r="FM256" s="1602"/>
      <c r="FN256" s="1602"/>
      <c r="FO256" s="1602"/>
      <c r="FP256" s="1602"/>
      <c r="FQ256" s="1602"/>
      <c r="FR256" s="1602"/>
      <c r="FS256" s="1602"/>
      <c r="FT256" s="1602"/>
      <c r="FU256" s="1602"/>
      <c r="FV256" s="1602"/>
      <c r="FW256" s="1602"/>
      <c r="FX256" s="1602"/>
      <c r="FY256" s="1602"/>
      <c r="FZ256" s="1602"/>
      <c r="GA256" s="1602"/>
      <c r="GB256" s="1602"/>
      <c r="GC256" s="1602"/>
      <c r="GD256" s="1602"/>
      <c r="GE256" s="1602"/>
      <c r="GF256" s="1602"/>
      <c r="GG256" s="1602"/>
      <c r="GH256" s="1602"/>
      <c r="GI256" s="1602"/>
      <c r="GJ256" s="1602"/>
      <c r="GK256" s="1602"/>
      <c r="GL256" s="1602"/>
      <c r="GM256" s="1602"/>
      <c r="GN256" s="1602"/>
      <c r="GO256" s="1602"/>
      <c r="GP256" s="1602"/>
      <c r="GQ256" s="1602"/>
      <c r="GR256" s="1602"/>
      <c r="GS256" s="1602"/>
      <c r="GT256" s="1602"/>
      <c r="GU256" s="1602"/>
      <c r="GV256" s="1602"/>
      <c r="GW256" s="1602"/>
      <c r="GX256" s="1602"/>
      <c r="GY256" s="1602"/>
      <c r="GZ256" s="1602"/>
      <c r="HA256" s="1602"/>
      <c r="HB256" s="1602"/>
      <c r="HC256" s="1602"/>
      <c r="HD256" s="1602"/>
      <c r="HE256" s="1602"/>
      <c r="HF256" s="1602"/>
      <c r="HG256" s="1602"/>
      <c r="HH256" s="1602"/>
      <c r="HI256" s="1602"/>
      <c r="HJ256" s="1602"/>
      <c r="HK256" s="1602"/>
      <c r="HL256" s="1602"/>
      <c r="HM256" s="1602"/>
      <c r="HN256" s="1602"/>
      <c r="HO256" s="1602"/>
      <c r="HP256" s="1602"/>
      <c r="HQ256" s="1602"/>
      <c r="HR256" s="1602"/>
      <c r="HS256" s="1602"/>
    </row>
    <row r="257" spans="1:227" s="1646" customFormat="1" ht="41.15" x14ac:dyDescent="0.25">
      <c r="A257" s="1564" t="s">
        <v>38</v>
      </c>
      <c r="B257" s="1564" t="s">
        <v>80</v>
      </c>
      <c r="C257" s="2164" t="s">
        <v>89</v>
      </c>
      <c r="D257" s="1856" t="s">
        <v>96</v>
      </c>
      <c r="E257" s="2312"/>
      <c r="F257" s="2288">
        <v>1.9599999999999999E-2</v>
      </c>
      <c r="G257" s="1876"/>
      <c r="H257" s="2313">
        <v>0.50119999999999998</v>
      </c>
      <c r="I257" s="1876"/>
      <c r="J257" s="1876"/>
      <c r="K257" s="2314">
        <f>SUM(F256:J257)</f>
        <v>0.67079999999999995</v>
      </c>
      <c r="L257" s="1754">
        <f t="shared" si="94"/>
        <v>2.9218843172331548</v>
      </c>
      <c r="M257" s="1755">
        <f t="shared" si="95"/>
        <v>74.71675611210496</v>
      </c>
      <c r="N257" s="1611">
        <f t="shared" si="75"/>
        <v>3</v>
      </c>
      <c r="O257" s="2315"/>
      <c r="P257" s="1883">
        <f>[1]JH_2015!L46/1000000</f>
        <v>0.50079600000000002</v>
      </c>
      <c r="Q257" s="2316"/>
      <c r="R257" s="2316" t="s">
        <v>42</v>
      </c>
      <c r="S257" s="2317">
        <f>+T257/P257</f>
        <v>6.0298005575124401E-2</v>
      </c>
      <c r="T257" s="2318">
        <f>[1]JH_2015!V46/1000000</f>
        <v>3.0197000000000002E-2</v>
      </c>
      <c r="U257" s="2221">
        <v>68.94</v>
      </c>
      <c r="V257" s="2095">
        <v>44.9</v>
      </c>
      <c r="W257" s="2221"/>
      <c r="X257" s="2095"/>
      <c r="Y257" s="1756"/>
      <c r="Z257" s="1760">
        <v>8378</v>
      </c>
      <c r="AA257" s="1835">
        <f t="shared" si="96"/>
        <v>163.76746665271409</v>
      </c>
      <c r="AB257" s="1871"/>
      <c r="AC257" s="1763"/>
      <c r="AD257" s="1764"/>
      <c r="AE257" s="1763"/>
      <c r="AF257" s="1763"/>
      <c r="AG257" s="1763"/>
      <c r="AH257" s="2222">
        <f t="shared" si="97"/>
        <v>0.67079999999999995</v>
      </c>
      <c r="AI257" s="2206"/>
      <c r="AJ257" s="2206"/>
      <c r="AK257" s="2206"/>
      <c r="AL257" s="2223"/>
      <c r="AM257" s="2224">
        <v>0.45300000000000001</v>
      </c>
      <c r="AN257" s="2101">
        <v>0.503</v>
      </c>
      <c r="AO257" s="2099">
        <f t="shared" si="98"/>
        <v>0.59000000000000008</v>
      </c>
      <c r="AP257" s="2101">
        <v>0.67700000000000005</v>
      </c>
      <c r="AQ257" s="2100">
        <f t="shared" si="99"/>
        <v>0.45300000000000001</v>
      </c>
      <c r="AR257" s="2101">
        <v>0.55700000000000005</v>
      </c>
      <c r="AS257" s="2099">
        <f t="shared" si="100"/>
        <v>0.65300000000000002</v>
      </c>
      <c r="AT257" s="2099">
        <v>0.749</v>
      </c>
      <c r="AU257" s="2099"/>
      <c r="AV257" s="2101">
        <v>1.006</v>
      </c>
      <c r="AW257" s="2101"/>
      <c r="AX257" s="2265">
        <v>-0.63100000000000001</v>
      </c>
      <c r="AY257" s="2319"/>
      <c r="AZ257" s="1896"/>
      <c r="BA257" s="1965"/>
      <c r="BB257" s="1964"/>
      <c r="BC257" s="1530" t="s">
        <v>1432</v>
      </c>
      <c r="BD257" s="1602"/>
      <c r="BE257" s="1602"/>
      <c r="BF257" s="1602"/>
      <c r="BG257" s="1602"/>
      <c r="BH257" s="1602"/>
      <c r="BI257" s="1602"/>
      <c r="BJ257" s="1602"/>
      <c r="BK257" s="1602"/>
      <c r="BL257" s="1602"/>
      <c r="BM257" s="1602"/>
      <c r="BN257" s="1602"/>
      <c r="BO257" s="1602"/>
      <c r="BP257" s="1602"/>
      <c r="BQ257" s="1602"/>
      <c r="BR257" s="1602"/>
      <c r="BS257" s="1602"/>
      <c r="BT257" s="1602"/>
      <c r="BU257" s="1602"/>
      <c r="BV257" s="1602"/>
      <c r="BW257" s="1602"/>
      <c r="BX257" s="1602"/>
      <c r="BY257" s="1602"/>
      <c r="BZ257" s="1602"/>
      <c r="CA257" s="1602"/>
      <c r="CB257" s="1602"/>
      <c r="CC257" s="1602"/>
      <c r="CD257" s="1602"/>
      <c r="CE257" s="1602"/>
      <c r="CF257" s="1602"/>
      <c r="CG257" s="1602"/>
      <c r="CH257" s="1602"/>
      <c r="CI257" s="1602"/>
      <c r="CJ257" s="1602"/>
      <c r="CK257" s="1602"/>
      <c r="CL257" s="1602"/>
      <c r="CM257" s="1602"/>
      <c r="CN257" s="1602"/>
      <c r="CO257" s="1602"/>
      <c r="CP257" s="1602"/>
      <c r="CQ257" s="1602"/>
      <c r="CR257" s="1602"/>
      <c r="CS257" s="1602"/>
      <c r="CT257" s="1602"/>
      <c r="CU257" s="1602"/>
      <c r="CV257" s="1602"/>
      <c r="CW257" s="1602"/>
      <c r="CX257" s="1602"/>
      <c r="CY257" s="1602"/>
      <c r="CZ257" s="1602"/>
      <c r="DA257" s="1602"/>
      <c r="DB257" s="1602"/>
      <c r="DC257" s="1602"/>
      <c r="DD257" s="1602"/>
      <c r="DE257" s="1602"/>
      <c r="DF257" s="1602"/>
      <c r="DG257" s="1602"/>
      <c r="DH257" s="1602"/>
      <c r="DI257" s="1602"/>
      <c r="DJ257" s="1602"/>
      <c r="DK257" s="1602"/>
      <c r="DL257" s="1602"/>
      <c r="DM257" s="1602"/>
      <c r="DN257" s="1602"/>
      <c r="DO257" s="1602"/>
      <c r="DP257" s="1602"/>
      <c r="DQ257" s="1602"/>
      <c r="DR257" s="1602"/>
      <c r="DS257" s="1602"/>
      <c r="DT257" s="1602"/>
      <c r="DU257" s="1602"/>
      <c r="DV257" s="1602"/>
      <c r="DW257" s="1602"/>
      <c r="DX257" s="1602"/>
      <c r="DY257" s="1602"/>
      <c r="DZ257" s="1602"/>
      <c r="EA257" s="1602"/>
      <c r="EB257" s="1602"/>
      <c r="EC257" s="1602"/>
      <c r="ED257" s="1602"/>
      <c r="EE257" s="1602"/>
      <c r="EF257" s="1602"/>
      <c r="EG257" s="1602"/>
      <c r="EH257" s="1602"/>
      <c r="EI257" s="1602"/>
      <c r="EJ257" s="1602"/>
      <c r="EK257" s="1602"/>
      <c r="EL257" s="1602"/>
      <c r="EM257" s="1602"/>
      <c r="EN257" s="1602"/>
      <c r="EO257" s="1602"/>
      <c r="EP257" s="1602"/>
      <c r="EQ257" s="1602"/>
      <c r="ER257" s="1602"/>
      <c r="ES257" s="1602"/>
      <c r="ET257" s="1602"/>
      <c r="EU257" s="1602"/>
      <c r="EV257" s="1602"/>
      <c r="EW257" s="1602"/>
      <c r="EX257" s="1602"/>
      <c r="EY257" s="1602"/>
      <c r="EZ257" s="1602"/>
      <c r="FA257" s="1602"/>
      <c r="FB257" s="1602"/>
      <c r="FC257" s="1602"/>
      <c r="FD257" s="1602"/>
      <c r="FE257" s="1602"/>
      <c r="FF257" s="1602"/>
      <c r="FG257" s="1602"/>
      <c r="FH257" s="1602"/>
      <c r="FI257" s="1602"/>
      <c r="FJ257" s="1602"/>
      <c r="FK257" s="1602"/>
      <c r="FL257" s="1602"/>
      <c r="FM257" s="1602"/>
      <c r="FN257" s="1602"/>
      <c r="FO257" s="1602"/>
      <c r="FP257" s="1602"/>
      <c r="FQ257" s="1602"/>
      <c r="FR257" s="1602"/>
      <c r="FS257" s="1602"/>
      <c r="FT257" s="1602"/>
      <c r="FU257" s="1602"/>
      <c r="FV257" s="1602"/>
      <c r="FW257" s="1602"/>
      <c r="FX257" s="1602"/>
      <c r="FY257" s="1602"/>
      <c r="FZ257" s="1602"/>
      <c r="GA257" s="1602"/>
      <c r="GB257" s="1602"/>
      <c r="GC257" s="1602"/>
      <c r="GD257" s="1602"/>
      <c r="GE257" s="1602"/>
      <c r="GF257" s="1602"/>
      <c r="GG257" s="1602"/>
      <c r="GH257" s="1602"/>
      <c r="GI257" s="1602"/>
      <c r="GJ257" s="1602"/>
      <c r="GK257" s="1602"/>
      <c r="GL257" s="1602"/>
      <c r="GM257" s="1602"/>
      <c r="GN257" s="1602"/>
      <c r="GO257" s="1602"/>
      <c r="GP257" s="1602"/>
      <c r="GQ257" s="1602"/>
      <c r="GR257" s="1602"/>
      <c r="GS257" s="1602"/>
      <c r="GT257" s="1602"/>
      <c r="GU257" s="1602"/>
      <c r="GV257" s="1602"/>
      <c r="GW257" s="1602"/>
      <c r="GX257" s="1602"/>
      <c r="GY257" s="1602"/>
      <c r="GZ257" s="1602"/>
      <c r="HA257" s="1602"/>
      <c r="HB257" s="1602"/>
      <c r="HC257" s="1602"/>
      <c r="HD257" s="1602"/>
      <c r="HE257" s="1602"/>
      <c r="HF257" s="1602"/>
      <c r="HG257" s="1602"/>
      <c r="HH257" s="1602"/>
      <c r="HI257" s="1602"/>
      <c r="HJ257" s="1602"/>
      <c r="HK257" s="1602"/>
      <c r="HL257" s="1602"/>
      <c r="HM257" s="1602"/>
      <c r="HN257" s="1602"/>
      <c r="HO257" s="1602"/>
      <c r="HP257" s="1602"/>
      <c r="HQ257" s="1602"/>
      <c r="HR257" s="1602"/>
      <c r="HS257" s="1602"/>
    </row>
    <row r="258" spans="1:227" s="1646" customFormat="1" ht="41.15" x14ac:dyDescent="0.25">
      <c r="A258" s="1564" t="s">
        <v>38</v>
      </c>
      <c r="B258" s="1564" t="s">
        <v>80</v>
      </c>
      <c r="C258" s="2164" t="s">
        <v>89</v>
      </c>
      <c r="D258" s="1778" t="s">
        <v>93</v>
      </c>
      <c r="E258" s="1779"/>
      <c r="F258" s="2291">
        <v>0.16</v>
      </c>
      <c r="G258" s="1904"/>
      <c r="H258" s="1904"/>
      <c r="I258" s="1904"/>
      <c r="J258" s="1904"/>
      <c r="K258" s="2099">
        <f>SUM(F258:J258)</f>
        <v>0.16</v>
      </c>
      <c r="L258" s="1754">
        <f t="shared" si="94"/>
        <v>100</v>
      </c>
      <c r="M258" s="1755">
        <f t="shared" si="95"/>
        <v>0</v>
      </c>
      <c r="N258" s="1611">
        <f t="shared" si="75"/>
        <v>1</v>
      </c>
      <c r="O258" s="2262"/>
      <c r="P258" s="2101"/>
      <c r="Q258" s="2320"/>
      <c r="R258" s="2320"/>
      <c r="S258" s="2321"/>
      <c r="T258" s="2322"/>
      <c r="U258" s="2323">
        <v>14.95</v>
      </c>
      <c r="V258" s="2324">
        <v>36.9</v>
      </c>
      <c r="W258" s="2323"/>
      <c r="X258" s="2324"/>
      <c r="Y258" s="1907"/>
      <c r="Z258" s="1908">
        <v>360</v>
      </c>
      <c r="AA258" s="1835">
        <f t="shared" si="96"/>
        <v>0</v>
      </c>
      <c r="AB258" s="1909"/>
      <c r="AC258" s="1832"/>
      <c r="AD258" s="1907"/>
      <c r="AE258" s="1832"/>
      <c r="AF258" s="1832"/>
      <c r="AG258" s="1832"/>
      <c r="AH258" s="2222">
        <f t="shared" si="97"/>
        <v>0.16</v>
      </c>
      <c r="AI258" s="2206"/>
      <c r="AJ258" s="2206"/>
      <c r="AK258" s="2206"/>
      <c r="AL258" s="2223"/>
      <c r="AM258" s="2224">
        <v>0.16</v>
      </c>
      <c r="AN258" s="2099">
        <v>0.17599999999999999</v>
      </c>
      <c r="AO258" s="2099">
        <f t="shared" si="98"/>
        <v>0.20649999999999999</v>
      </c>
      <c r="AP258" s="2099">
        <v>0.23699999999999999</v>
      </c>
      <c r="AQ258" s="2100">
        <f t="shared" si="99"/>
        <v>0.16</v>
      </c>
      <c r="AR258" s="2099">
        <v>0.185</v>
      </c>
      <c r="AS258" s="2099">
        <f t="shared" si="100"/>
        <v>0.20800000000000002</v>
      </c>
      <c r="AT258" s="2099">
        <v>0.23100000000000001</v>
      </c>
      <c r="AU258" s="2099"/>
      <c r="AV258" s="2099">
        <v>0.29299999999999998</v>
      </c>
      <c r="AW258" s="2099"/>
      <c r="AX258" s="2225">
        <v>-0.13300000000000001</v>
      </c>
      <c r="AY258" s="2261"/>
      <c r="AZ258" s="1963"/>
      <c r="BA258" s="1963"/>
      <c r="BB258" s="2325"/>
      <c r="BC258" s="1530" t="s">
        <v>1430</v>
      </c>
      <c r="BD258" s="1602"/>
      <c r="BE258" s="1602"/>
      <c r="BF258" s="1602"/>
      <c r="BG258" s="1602"/>
      <c r="BH258" s="1602"/>
      <c r="BI258" s="1602"/>
      <c r="BJ258" s="1602"/>
      <c r="BK258" s="1602"/>
      <c r="BL258" s="1602"/>
      <c r="BM258" s="1602"/>
      <c r="BN258" s="1602"/>
      <c r="BO258" s="1602"/>
      <c r="BP258" s="1602"/>
      <c r="BQ258" s="1602"/>
      <c r="BR258" s="1602"/>
      <c r="BS258" s="1602"/>
      <c r="BT258" s="1602"/>
      <c r="BU258" s="1602"/>
      <c r="BV258" s="1602"/>
      <c r="BW258" s="1602"/>
      <c r="BX258" s="1602"/>
      <c r="BY258" s="1602"/>
      <c r="BZ258" s="1602"/>
      <c r="CA258" s="1602"/>
      <c r="CB258" s="1602"/>
      <c r="CC258" s="1602"/>
      <c r="CD258" s="1602"/>
      <c r="CE258" s="1602"/>
      <c r="CF258" s="1602"/>
      <c r="CG258" s="1602"/>
      <c r="CH258" s="1602"/>
      <c r="CI258" s="1602"/>
      <c r="CJ258" s="1602"/>
      <c r="CK258" s="1602"/>
      <c r="CL258" s="1602"/>
      <c r="CM258" s="1602"/>
      <c r="CN258" s="1602"/>
      <c r="CO258" s="1602"/>
      <c r="CP258" s="1602"/>
      <c r="CQ258" s="1602"/>
      <c r="CR258" s="1602"/>
      <c r="CS258" s="1602"/>
      <c r="CT258" s="1602"/>
      <c r="CU258" s="1602"/>
      <c r="CV258" s="1602"/>
      <c r="CW258" s="1602"/>
      <c r="CX258" s="1602"/>
      <c r="CY258" s="1602"/>
      <c r="CZ258" s="1602"/>
      <c r="DA258" s="1602"/>
      <c r="DB258" s="1602"/>
      <c r="DC258" s="1602"/>
      <c r="DD258" s="1602"/>
      <c r="DE258" s="1602"/>
      <c r="DF258" s="1602"/>
      <c r="DG258" s="1602"/>
      <c r="DH258" s="1602"/>
      <c r="DI258" s="1602"/>
      <c r="DJ258" s="1602"/>
      <c r="DK258" s="1602"/>
      <c r="DL258" s="1602"/>
      <c r="DM258" s="1602"/>
      <c r="DN258" s="1602"/>
      <c r="DO258" s="1602"/>
      <c r="DP258" s="1602"/>
      <c r="DQ258" s="1602"/>
      <c r="DR258" s="1602"/>
      <c r="DS258" s="1602"/>
      <c r="DT258" s="1602"/>
      <c r="DU258" s="1602"/>
      <c r="DV258" s="1602"/>
      <c r="DW258" s="1602"/>
      <c r="DX258" s="1602"/>
      <c r="DY258" s="1602"/>
      <c r="DZ258" s="1602"/>
      <c r="EA258" s="1602"/>
      <c r="EB258" s="1602"/>
      <c r="EC258" s="1602"/>
      <c r="ED258" s="1602"/>
      <c r="EE258" s="1602"/>
      <c r="EF258" s="1602"/>
      <c r="EG258" s="1602"/>
      <c r="EH258" s="1602"/>
      <c r="EI258" s="1602"/>
      <c r="EJ258" s="1602"/>
      <c r="EK258" s="1602"/>
      <c r="EL258" s="1602"/>
      <c r="EM258" s="1602"/>
      <c r="EN258" s="1602"/>
      <c r="EO258" s="1602"/>
      <c r="EP258" s="1602"/>
      <c r="EQ258" s="1602"/>
      <c r="ER258" s="1602"/>
      <c r="ES258" s="1602"/>
      <c r="ET258" s="1602"/>
      <c r="EU258" s="1602"/>
      <c r="EV258" s="1602"/>
      <c r="EW258" s="1602"/>
      <c r="EX258" s="1602"/>
      <c r="EY258" s="1602"/>
      <c r="EZ258" s="1602"/>
      <c r="FA258" s="1602"/>
      <c r="FB258" s="1602"/>
      <c r="FC258" s="1602"/>
      <c r="FD258" s="1602"/>
      <c r="FE258" s="1602"/>
      <c r="FF258" s="1602"/>
      <c r="FG258" s="1602"/>
      <c r="FH258" s="1602"/>
      <c r="FI258" s="1602"/>
      <c r="FJ258" s="1602"/>
      <c r="FK258" s="1602"/>
      <c r="FL258" s="1602"/>
      <c r="FM258" s="1602"/>
      <c r="FN258" s="1602"/>
      <c r="FO258" s="1602"/>
      <c r="FP258" s="1602"/>
      <c r="FQ258" s="1602"/>
      <c r="FR258" s="1602"/>
      <c r="FS258" s="1602"/>
      <c r="FT258" s="1602"/>
      <c r="FU258" s="1602"/>
      <c r="FV258" s="1602"/>
      <c r="FW258" s="1602"/>
      <c r="FX258" s="1602"/>
      <c r="FY258" s="1602"/>
      <c r="FZ258" s="1602"/>
      <c r="GA258" s="1602"/>
      <c r="GB258" s="1602"/>
      <c r="GC258" s="1602"/>
      <c r="GD258" s="1602"/>
      <c r="GE258" s="1602"/>
      <c r="GF258" s="1602"/>
      <c r="GG258" s="1602"/>
      <c r="GH258" s="1602"/>
      <c r="GI258" s="1602"/>
      <c r="GJ258" s="1602"/>
      <c r="GK258" s="1602"/>
      <c r="GL258" s="1602"/>
      <c r="GM258" s="1602"/>
      <c r="GN258" s="1602"/>
      <c r="GO258" s="1602"/>
      <c r="GP258" s="1602"/>
      <c r="GQ258" s="1602"/>
      <c r="GR258" s="1602"/>
      <c r="GS258" s="1602"/>
      <c r="GT258" s="1602"/>
      <c r="GU258" s="1602"/>
      <c r="GV258" s="1602"/>
      <c r="GW258" s="1602"/>
      <c r="GX258" s="1602"/>
      <c r="GY258" s="1602"/>
      <c r="GZ258" s="1602"/>
      <c r="HA258" s="1602"/>
      <c r="HB258" s="1602"/>
      <c r="HC258" s="1602"/>
      <c r="HD258" s="1602"/>
      <c r="HE258" s="1602"/>
      <c r="HF258" s="1602"/>
      <c r="HG258" s="1602"/>
      <c r="HH258" s="1602"/>
      <c r="HI258" s="1602"/>
      <c r="HJ258" s="1602"/>
      <c r="HK258" s="1602"/>
      <c r="HL258" s="1602"/>
      <c r="HM258" s="1602"/>
      <c r="HN258" s="1602"/>
      <c r="HO258" s="1602"/>
      <c r="HP258" s="1602"/>
      <c r="HQ258" s="1602"/>
      <c r="HR258" s="1602"/>
      <c r="HS258" s="1602"/>
    </row>
    <row r="259" spans="1:227" s="1646" customFormat="1" ht="41.15" x14ac:dyDescent="0.25">
      <c r="A259" s="1564" t="s">
        <v>38</v>
      </c>
      <c r="B259" s="1564" t="s">
        <v>80</v>
      </c>
      <c r="C259" s="2159" t="s">
        <v>89</v>
      </c>
      <c r="D259" s="1856" t="s">
        <v>91</v>
      </c>
      <c r="E259" s="2326"/>
      <c r="F259" s="1732">
        <v>0.16</v>
      </c>
      <c r="G259" s="1698"/>
      <c r="H259" s="1698"/>
      <c r="I259" s="1698"/>
      <c r="J259" s="1698"/>
      <c r="K259" s="2327">
        <f>SUM(F259:J259)</f>
        <v>0.16</v>
      </c>
      <c r="L259" s="1754">
        <f t="shared" si="94"/>
        <v>100</v>
      </c>
      <c r="M259" s="1755">
        <f t="shared" si="95"/>
        <v>0</v>
      </c>
      <c r="N259" s="1611">
        <f t="shared" si="75"/>
        <v>1</v>
      </c>
      <c r="O259" s="2328"/>
      <c r="P259" s="1811"/>
      <c r="Q259" s="1815"/>
      <c r="R259" s="1815"/>
      <c r="S259" s="2329"/>
      <c r="T259" s="2211"/>
      <c r="U259" s="2330">
        <v>12.05</v>
      </c>
      <c r="V259" s="2095">
        <v>37.9</v>
      </c>
      <c r="W259" s="2330"/>
      <c r="X259" s="2095"/>
      <c r="Y259" s="1756"/>
      <c r="Z259" s="1760">
        <v>2538</v>
      </c>
      <c r="AA259" s="1835">
        <f t="shared" si="96"/>
        <v>0</v>
      </c>
      <c r="AB259" s="1836"/>
      <c r="AC259" s="1837"/>
      <c r="AD259" s="1838"/>
      <c r="AE259" s="1837"/>
      <c r="AF259" s="1837"/>
      <c r="AG259" s="1837"/>
      <c r="AH259" s="2222">
        <f t="shared" si="97"/>
        <v>0.16</v>
      </c>
      <c r="AI259" s="2206"/>
      <c r="AJ259" s="2206"/>
      <c r="AK259" s="2206"/>
      <c r="AL259" s="2223"/>
      <c r="AM259" s="2224">
        <v>0.14399999999999999</v>
      </c>
      <c r="AN259" s="2099">
        <v>0.19600000000000001</v>
      </c>
      <c r="AO259" s="2099">
        <f t="shared" si="98"/>
        <v>0.33450000000000002</v>
      </c>
      <c r="AP259" s="2099">
        <v>0.47299999999999998</v>
      </c>
      <c r="AQ259" s="2100">
        <f t="shared" si="99"/>
        <v>0.14399999999999999</v>
      </c>
      <c r="AR259" s="2099">
        <v>0.21</v>
      </c>
      <c r="AS259" s="2099">
        <f t="shared" si="100"/>
        <v>0.28399999999999997</v>
      </c>
      <c r="AT259" s="2099">
        <v>0.35799999999999998</v>
      </c>
      <c r="AU259" s="2099"/>
      <c r="AV259" s="2099">
        <v>0.61199999999999999</v>
      </c>
      <c r="AW259" s="2099"/>
      <c r="AX259" s="2225">
        <v>-0.45200000000000001</v>
      </c>
      <c r="AY259" s="2226"/>
      <c r="AZ259" s="1965"/>
      <c r="BA259" s="1896"/>
      <c r="BB259" s="1981"/>
      <c r="BC259" s="1530" t="s">
        <v>1430</v>
      </c>
      <c r="BD259" s="1963"/>
      <c r="BE259" s="1963"/>
      <c r="BF259" s="1963"/>
      <c r="BG259" s="1963"/>
      <c r="BH259" s="1963"/>
      <c r="BI259" s="1602"/>
      <c r="BJ259" s="1602"/>
      <c r="BK259" s="1602"/>
      <c r="BL259" s="1602"/>
      <c r="BM259" s="1602"/>
      <c r="BN259" s="1602"/>
      <c r="BO259" s="1602"/>
      <c r="BP259" s="1602"/>
      <c r="BQ259" s="1602"/>
      <c r="BR259" s="1602"/>
      <c r="BS259" s="1602"/>
      <c r="BT259" s="1602"/>
      <c r="BU259" s="1602"/>
      <c r="BV259" s="1602"/>
      <c r="BW259" s="1602"/>
      <c r="BX259" s="1602"/>
      <c r="BY259" s="1602"/>
      <c r="BZ259" s="1602"/>
      <c r="CA259" s="1602"/>
      <c r="CB259" s="1602"/>
      <c r="CC259" s="1602"/>
      <c r="CD259" s="1602"/>
      <c r="CE259" s="1602"/>
      <c r="CF259" s="1602"/>
      <c r="CG259" s="1602"/>
      <c r="CH259" s="1602"/>
      <c r="CI259" s="1602"/>
      <c r="CJ259" s="1602"/>
      <c r="CK259" s="1602"/>
      <c r="CL259" s="1602"/>
      <c r="CM259" s="1602"/>
      <c r="CN259" s="1602"/>
      <c r="CO259" s="1602"/>
      <c r="CP259" s="1602"/>
      <c r="CQ259" s="1602"/>
      <c r="CR259" s="1602"/>
      <c r="CS259" s="1602"/>
      <c r="CT259" s="1602"/>
      <c r="CU259" s="1602"/>
      <c r="CV259" s="1602"/>
      <c r="CW259" s="1602"/>
      <c r="CX259" s="1602"/>
      <c r="CY259" s="1602"/>
      <c r="CZ259" s="1602"/>
      <c r="DA259" s="1602"/>
      <c r="DB259" s="1602"/>
      <c r="DC259" s="1602"/>
      <c r="DD259" s="1602"/>
      <c r="DE259" s="1602"/>
      <c r="DF259" s="1602"/>
      <c r="DG259" s="1602"/>
      <c r="DH259" s="1602"/>
      <c r="DI259" s="1602"/>
      <c r="DJ259" s="1602"/>
      <c r="DK259" s="1602"/>
      <c r="DL259" s="1602"/>
      <c r="DM259" s="1602"/>
      <c r="DN259" s="1602"/>
      <c r="DO259" s="1602"/>
      <c r="DP259" s="1602"/>
      <c r="DQ259" s="1602"/>
      <c r="DR259" s="1602"/>
      <c r="DS259" s="1602"/>
      <c r="DT259" s="1602"/>
      <c r="DU259" s="1602"/>
      <c r="DV259" s="1602"/>
      <c r="DW259" s="1602"/>
      <c r="DX259" s="1602"/>
      <c r="DY259" s="1602"/>
      <c r="DZ259" s="1602"/>
      <c r="EA259" s="1602"/>
      <c r="EB259" s="1602"/>
      <c r="EC259" s="1602"/>
      <c r="ED259" s="1602"/>
      <c r="EE259" s="1602"/>
      <c r="EF259" s="1602"/>
      <c r="EG259" s="1602"/>
      <c r="EH259" s="1602"/>
      <c r="EI259" s="1602"/>
      <c r="EJ259" s="1602"/>
      <c r="EK259" s="1602"/>
      <c r="EL259" s="1602"/>
      <c r="EM259" s="1602"/>
      <c r="EN259" s="1602"/>
      <c r="EO259" s="1602"/>
      <c r="EP259" s="1602"/>
      <c r="EQ259" s="1602"/>
      <c r="ER259" s="1602"/>
      <c r="ES259" s="1602"/>
      <c r="ET259" s="1602"/>
      <c r="EU259" s="1602"/>
      <c r="EV259" s="1602"/>
      <c r="EW259" s="1602"/>
      <c r="EX259" s="1602"/>
      <c r="EY259" s="1602"/>
      <c r="EZ259" s="1602"/>
      <c r="FA259" s="1602"/>
      <c r="FB259" s="1602"/>
      <c r="FC259" s="1602"/>
      <c r="FD259" s="1602"/>
      <c r="FE259" s="1602"/>
      <c r="FF259" s="1602"/>
      <c r="FG259" s="1602"/>
      <c r="FH259" s="1602"/>
      <c r="FI259" s="1602"/>
      <c r="FJ259" s="1602"/>
      <c r="FK259" s="1602"/>
      <c r="FL259" s="1602"/>
      <c r="FM259" s="1602"/>
      <c r="FN259" s="1602"/>
      <c r="FO259" s="1602"/>
      <c r="FP259" s="1602"/>
      <c r="FQ259" s="1602"/>
      <c r="FR259" s="1602"/>
      <c r="FS259" s="1602"/>
      <c r="FT259" s="1602"/>
      <c r="FU259" s="1602"/>
      <c r="FV259" s="1602"/>
      <c r="FW259" s="1602"/>
      <c r="FX259" s="1602"/>
      <c r="FY259" s="1602"/>
      <c r="FZ259" s="1602"/>
      <c r="GA259" s="1602"/>
      <c r="GB259" s="1602"/>
      <c r="GC259" s="1602"/>
      <c r="GD259" s="1602"/>
      <c r="GE259" s="1602"/>
      <c r="GF259" s="1602"/>
      <c r="GG259" s="1602"/>
      <c r="GH259" s="1602"/>
      <c r="GI259" s="1602"/>
      <c r="GJ259" s="1602"/>
      <c r="GK259" s="1602"/>
      <c r="GL259" s="1602"/>
      <c r="GM259" s="1602"/>
      <c r="GN259" s="1602"/>
      <c r="GO259" s="1602"/>
      <c r="GP259" s="1602"/>
      <c r="GQ259" s="1602"/>
      <c r="GR259" s="1602"/>
      <c r="GS259" s="1602"/>
      <c r="GT259" s="1602"/>
      <c r="GU259" s="1602"/>
      <c r="GV259" s="1602"/>
      <c r="GW259" s="1602"/>
      <c r="GX259" s="1602"/>
      <c r="GY259" s="1602"/>
      <c r="GZ259" s="1602"/>
      <c r="HA259" s="1602"/>
      <c r="HB259" s="1602"/>
      <c r="HC259" s="1602"/>
      <c r="HD259" s="1602"/>
      <c r="HE259" s="1602"/>
      <c r="HF259" s="1602"/>
      <c r="HG259" s="1602"/>
      <c r="HH259" s="1602"/>
      <c r="HI259" s="1602"/>
      <c r="HJ259" s="1602"/>
      <c r="HK259" s="1602"/>
      <c r="HL259" s="1602"/>
      <c r="HM259" s="1602"/>
      <c r="HN259" s="1602"/>
      <c r="HO259" s="1602"/>
      <c r="HP259" s="1602"/>
      <c r="HQ259" s="1602"/>
      <c r="HR259" s="1602"/>
      <c r="HS259" s="1602"/>
    </row>
    <row r="260" spans="1:227" s="1646" customFormat="1" ht="41.15" x14ac:dyDescent="0.25">
      <c r="A260" s="1564" t="s">
        <v>38</v>
      </c>
      <c r="B260" s="1564" t="s">
        <v>80</v>
      </c>
      <c r="C260" s="2159" t="s">
        <v>89</v>
      </c>
      <c r="D260" s="1778" t="s">
        <v>97</v>
      </c>
      <c r="E260" s="2160"/>
      <c r="F260" s="1638"/>
      <c r="G260" s="1607">
        <v>1.56</v>
      </c>
      <c r="H260" s="1607"/>
      <c r="I260" s="1607"/>
      <c r="J260" s="1607"/>
      <c r="K260" s="1831">
        <f>SUM(F260:J260)</f>
        <v>1.56</v>
      </c>
      <c r="L260" s="1754">
        <f t="shared" si="94"/>
        <v>0</v>
      </c>
      <c r="M260" s="1755">
        <f t="shared" si="95"/>
        <v>100</v>
      </c>
      <c r="N260" s="1611">
        <f t="shared" ref="N260:N323" si="101">IF(OR(K260="",NOT(ISNUMBER(K260))),1,IF(P260=0,1,IF(P260&gt;K260,2,IF(AT260&gt;K260,3,IF(AU260&gt;K260,4,5)))))</f>
        <v>3</v>
      </c>
      <c r="O260" s="1832"/>
      <c r="P260" s="1752">
        <f>[1]JH_2015!L47/1000000</f>
        <v>1.370625</v>
      </c>
      <c r="Q260" s="1756"/>
      <c r="R260" s="1756" t="s">
        <v>42</v>
      </c>
      <c r="S260" s="1833">
        <f>+T260/P260</f>
        <v>0.23983657090743277</v>
      </c>
      <c r="T260" s="2331">
        <f>[1]JH_2015!V47/1000000</f>
        <v>0.32872600000000002</v>
      </c>
      <c r="U260" s="2330">
        <v>27.75</v>
      </c>
      <c r="V260" s="2095">
        <v>65.400000000000006</v>
      </c>
      <c r="W260" s="2330"/>
      <c r="X260" s="2095"/>
      <c r="Y260" s="1756"/>
      <c r="Z260" s="1760">
        <v>15920</v>
      </c>
      <c r="AA260" s="1835">
        <f t="shared" si="96"/>
        <v>235.87543883802576</v>
      </c>
      <c r="AB260" s="1871"/>
      <c r="AC260" s="1763"/>
      <c r="AD260" s="1764"/>
      <c r="AE260" s="1763"/>
      <c r="AF260" s="1763"/>
      <c r="AG260" s="1837"/>
      <c r="AH260" s="2222">
        <f t="shared" si="97"/>
        <v>1.56</v>
      </c>
      <c r="AI260" s="2206"/>
      <c r="AJ260" s="2206"/>
      <c r="AK260" s="2206"/>
      <c r="AL260" s="2223"/>
      <c r="AM260" s="2224">
        <v>1.4590000000000001</v>
      </c>
      <c r="AN260" s="2099">
        <v>1.734</v>
      </c>
      <c r="AO260" s="2099">
        <f t="shared" si="98"/>
        <v>2.2875000000000001</v>
      </c>
      <c r="AP260" s="2099">
        <v>2.8410000000000002</v>
      </c>
      <c r="AQ260" s="2100">
        <f t="shared" si="99"/>
        <v>1.4590000000000001</v>
      </c>
      <c r="AR260" s="2099">
        <v>1.8560000000000001</v>
      </c>
      <c r="AS260" s="2099">
        <f t="shared" si="100"/>
        <v>2.2370000000000001</v>
      </c>
      <c r="AT260" s="2099">
        <v>2.6179999999999999</v>
      </c>
      <c r="AU260" s="2099"/>
      <c r="AV260" s="2099">
        <v>3.6920000000000002</v>
      </c>
      <c r="AW260" s="2099"/>
      <c r="AX260" s="2225">
        <v>-2.1320000000000001</v>
      </c>
      <c r="AY260" s="2319"/>
      <c r="AZ260" s="1896"/>
      <c r="BA260" s="1965"/>
      <c r="BB260" s="1964"/>
      <c r="BC260" s="1530" t="s">
        <v>1432</v>
      </c>
      <c r="BD260" s="1602"/>
      <c r="BE260" s="1602"/>
      <c r="BF260" s="1602"/>
      <c r="BG260" s="1602"/>
      <c r="BH260" s="1602"/>
      <c r="BI260" s="1602"/>
      <c r="BJ260" s="1602"/>
      <c r="BK260" s="1602"/>
      <c r="BL260" s="1602"/>
      <c r="BM260" s="1602"/>
      <c r="BN260" s="1602"/>
      <c r="BO260" s="1602"/>
      <c r="BP260" s="1602"/>
      <c r="BQ260" s="1602"/>
      <c r="BR260" s="1602"/>
      <c r="BS260" s="1602"/>
      <c r="BT260" s="1602"/>
      <c r="BU260" s="1602"/>
      <c r="BV260" s="1602"/>
      <c r="BW260" s="1602"/>
      <c r="BX260" s="1602"/>
      <c r="BY260" s="1602"/>
      <c r="BZ260" s="1602"/>
      <c r="CA260" s="1602"/>
      <c r="CB260" s="1602"/>
      <c r="CC260" s="1602"/>
      <c r="CD260" s="1602"/>
      <c r="CE260" s="1602"/>
      <c r="CF260" s="1602"/>
      <c r="CG260" s="1602"/>
      <c r="CH260" s="1602"/>
      <c r="CI260" s="1602"/>
      <c r="CJ260" s="1602"/>
      <c r="CK260" s="1602"/>
      <c r="CL260" s="1602"/>
      <c r="CM260" s="1602"/>
      <c r="CN260" s="1602"/>
      <c r="CO260" s="1602"/>
      <c r="CP260" s="1602"/>
      <c r="CQ260" s="1602"/>
      <c r="CR260" s="1602"/>
      <c r="CS260" s="1602"/>
      <c r="CT260" s="1602"/>
      <c r="CU260" s="1602"/>
      <c r="CV260" s="1602"/>
      <c r="CW260" s="1602"/>
      <c r="CX260" s="1602"/>
      <c r="CY260" s="1602"/>
      <c r="CZ260" s="1602"/>
      <c r="DA260" s="1602"/>
      <c r="DB260" s="1602"/>
      <c r="DC260" s="1602"/>
      <c r="DD260" s="1602"/>
      <c r="DE260" s="1602"/>
      <c r="DF260" s="1602"/>
      <c r="DG260" s="1602"/>
      <c r="DH260" s="1602"/>
      <c r="DI260" s="1602"/>
      <c r="DJ260" s="1602"/>
      <c r="DK260" s="1602"/>
      <c r="DL260" s="1602"/>
      <c r="DM260" s="1602"/>
      <c r="DN260" s="1602"/>
      <c r="DO260" s="1602"/>
      <c r="DP260" s="1602"/>
      <c r="DQ260" s="1602"/>
      <c r="DR260" s="1602"/>
      <c r="DS260" s="1602"/>
      <c r="DT260" s="1602"/>
      <c r="DU260" s="1602"/>
      <c r="DV260" s="1602"/>
      <c r="DW260" s="1602"/>
      <c r="DX260" s="1602"/>
      <c r="DY260" s="1602"/>
      <c r="DZ260" s="1602"/>
      <c r="EA260" s="1602"/>
      <c r="EB260" s="1602"/>
      <c r="EC260" s="1602"/>
      <c r="ED260" s="1602"/>
      <c r="EE260" s="1602"/>
      <c r="EF260" s="1602"/>
      <c r="EG260" s="1602"/>
      <c r="EH260" s="1602"/>
      <c r="EI260" s="1602"/>
      <c r="EJ260" s="1602"/>
      <c r="EK260" s="1602"/>
      <c r="EL260" s="1602"/>
      <c r="EM260" s="1602"/>
      <c r="EN260" s="1602"/>
      <c r="EO260" s="1602"/>
      <c r="EP260" s="1602"/>
      <c r="EQ260" s="1602"/>
      <c r="ER260" s="1602"/>
      <c r="ES260" s="1602"/>
      <c r="ET260" s="1602"/>
      <c r="EU260" s="1602"/>
      <c r="EV260" s="1602"/>
      <c r="EW260" s="1602"/>
      <c r="EX260" s="1602"/>
      <c r="EY260" s="1602"/>
      <c r="EZ260" s="1602"/>
      <c r="FA260" s="1602"/>
      <c r="FB260" s="1602"/>
      <c r="FC260" s="1602"/>
      <c r="FD260" s="1602"/>
      <c r="FE260" s="1602"/>
      <c r="FF260" s="1602"/>
      <c r="FG260" s="1602"/>
      <c r="FH260" s="1602"/>
      <c r="FI260" s="1602"/>
      <c r="FJ260" s="1602"/>
      <c r="FK260" s="1602"/>
      <c r="FL260" s="1602"/>
      <c r="FM260" s="1602"/>
      <c r="FN260" s="1602"/>
      <c r="FO260" s="1602"/>
      <c r="FP260" s="1602"/>
      <c r="FQ260" s="1602"/>
      <c r="FR260" s="1602"/>
      <c r="FS260" s="1602"/>
      <c r="FT260" s="1602"/>
      <c r="FU260" s="1602"/>
      <c r="FV260" s="1602"/>
      <c r="FW260" s="1602"/>
      <c r="FX260" s="1602"/>
      <c r="FY260" s="1602"/>
      <c r="FZ260" s="1602"/>
      <c r="GA260" s="1602"/>
      <c r="GB260" s="1602"/>
      <c r="GC260" s="1602"/>
      <c r="GD260" s="1602"/>
      <c r="GE260" s="1602"/>
      <c r="GF260" s="1602"/>
      <c r="GG260" s="1602"/>
      <c r="GH260" s="1602"/>
      <c r="GI260" s="1602"/>
      <c r="GJ260" s="1602"/>
      <c r="GK260" s="1602"/>
      <c r="GL260" s="1602"/>
      <c r="GM260" s="1602"/>
      <c r="GN260" s="1602"/>
      <c r="GO260" s="1602"/>
      <c r="GP260" s="1602"/>
      <c r="GQ260" s="1602"/>
      <c r="GR260" s="1602"/>
      <c r="GS260" s="1602"/>
      <c r="GT260" s="1602"/>
      <c r="GU260" s="1602"/>
      <c r="GV260" s="1602"/>
      <c r="GW260" s="1602"/>
      <c r="GX260" s="1602"/>
      <c r="GY260" s="1602"/>
      <c r="GZ260" s="1602"/>
      <c r="HA260" s="1602"/>
      <c r="HB260" s="1602"/>
      <c r="HC260" s="1602"/>
      <c r="HD260" s="1602"/>
      <c r="HE260" s="1602"/>
      <c r="HF260" s="1602"/>
      <c r="HG260" s="1602"/>
      <c r="HH260" s="1602"/>
      <c r="HI260" s="1602"/>
      <c r="HJ260" s="1602"/>
      <c r="HK260" s="1602"/>
      <c r="HL260" s="1602"/>
      <c r="HM260" s="1602"/>
      <c r="HN260" s="1602"/>
      <c r="HO260" s="1602"/>
      <c r="HP260" s="1602"/>
      <c r="HQ260" s="1602"/>
      <c r="HR260" s="1602"/>
      <c r="HS260" s="1602"/>
    </row>
    <row r="261" spans="1:227" s="1646" customFormat="1" ht="41.15" x14ac:dyDescent="0.25">
      <c r="A261" s="1564" t="s">
        <v>38</v>
      </c>
      <c r="B261" s="1564" t="s">
        <v>80</v>
      </c>
      <c r="C261" s="2164" t="s">
        <v>89</v>
      </c>
      <c r="D261" s="1856" t="s">
        <v>94</v>
      </c>
      <c r="E261" s="2185"/>
      <c r="F261" s="1751"/>
      <c r="G261" s="1752"/>
      <c r="H261" s="1752">
        <v>8.1000000000000003E-2</v>
      </c>
      <c r="I261" s="1752"/>
      <c r="J261" s="1752"/>
      <c r="K261" s="1831">
        <f>SUM(F261:J261)</f>
        <v>8.1000000000000003E-2</v>
      </c>
      <c r="L261" s="1754">
        <f t="shared" si="94"/>
        <v>0</v>
      </c>
      <c r="M261" s="1755">
        <f t="shared" si="95"/>
        <v>100</v>
      </c>
      <c r="N261" s="1611">
        <f t="shared" si="101"/>
        <v>2</v>
      </c>
      <c r="O261" s="1832"/>
      <c r="P261" s="1752">
        <f>[1]JH_2015!L45/1000000</f>
        <v>8.1782999999999995E-2</v>
      </c>
      <c r="Q261" s="1756"/>
      <c r="R261" s="1756" t="s">
        <v>42</v>
      </c>
      <c r="S261" s="1833">
        <f>+T261/P261</f>
        <v>0.17095239842020959</v>
      </c>
      <c r="T261" s="1834">
        <f>[1]JH_2015!V45/1000000</f>
        <v>1.3981E-2</v>
      </c>
      <c r="U261" s="2221">
        <v>15.43</v>
      </c>
      <c r="V261" s="2095">
        <v>39.6</v>
      </c>
      <c r="W261" s="2221"/>
      <c r="X261" s="2095"/>
      <c r="Y261" s="1756"/>
      <c r="Z261" s="1760">
        <v>2884</v>
      </c>
      <c r="AA261" s="1835">
        <f t="shared" si="96"/>
        <v>77.691752322687279</v>
      </c>
      <c r="AB261" s="1836"/>
      <c r="AC261" s="1837"/>
      <c r="AD261" s="1838"/>
      <c r="AE261" s="1837"/>
      <c r="AF261" s="1837"/>
      <c r="AG261" s="1837"/>
      <c r="AH261" s="2222">
        <f t="shared" si="97"/>
        <v>8.1000000000000003E-2</v>
      </c>
      <c r="AI261" s="2206"/>
      <c r="AJ261" s="2206"/>
      <c r="AK261" s="2206"/>
      <c r="AL261" s="2223"/>
      <c r="AM261" s="2224">
        <v>8.1000000000000003E-2</v>
      </c>
      <c r="AN261" s="2099">
        <v>0.09</v>
      </c>
      <c r="AO261" s="2099">
        <f t="shared" si="98"/>
        <v>0.1055</v>
      </c>
      <c r="AP261" s="2099">
        <v>0.121</v>
      </c>
      <c r="AQ261" s="2100">
        <f t="shared" si="99"/>
        <v>8.1000000000000003E-2</v>
      </c>
      <c r="AR261" s="2099">
        <v>9.6000000000000002E-2</v>
      </c>
      <c r="AS261" s="2099">
        <f t="shared" si="100"/>
        <v>0.1095</v>
      </c>
      <c r="AT261" s="2099">
        <v>0.123</v>
      </c>
      <c r="AU261" s="2099"/>
      <c r="AV261" s="2099">
        <v>0.158</v>
      </c>
      <c r="AW261" s="2099"/>
      <c r="AX261" s="2225">
        <v>-7.6999999999999999E-2</v>
      </c>
      <c r="AY261" s="2226"/>
      <c r="AZ261" s="1965"/>
      <c r="BA261" s="1965"/>
      <c r="BB261" s="1964"/>
      <c r="BC261" s="1530" t="s">
        <v>1432</v>
      </c>
      <c r="BD261" s="1602"/>
      <c r="BE261" s="1602"/>
      <c r="BF261" s="1602"/>
      <c r="BG261" s="1602"/>
      <c r="BH261" s="1602"/>
      <c r="BI261" s="1602"/>
      <c r="BJ261" s="1602"/>
      <c r="BK261" s="1602"/>
      <c r="BL261" s="1602"/>
      <c r="BM261" s="1602"/>
      <c r="BN261" s="1602"/>
      <c r="BO261" s="1602"/>
      <c r="BP261" s="1602"/>
      <c r="BQ261" s="1602"/>
      <c r="BR261" s="1602"/>
      <c r="BS261" s="1602"/>
      <c r="BT261" s="1602"/>
      <c r="BU261" s="1602"/>
      <c r="BV261" s="1602"/>
      <c r="BW261" s="1602"/>
      <c r="BX261" s="1602"/>
      <c r="BY261" s="1602"/>
      <c r="BZ261" s="1602"/>
      <c r="CA261" s="1602"/>
      <c r="CB261" s="1602"/>
      <c r="CC261" s="1602"/>
      <c r="CD261" s="1602"/>
      <c r="CE261" s="1602"/>
      <c r="CF261" s="1602"/>
      <c r="CG261" s="1602"/>
      <c r="CH261" s="1602"/>
      <c r="CI261" s="1602"/>
      <c r="CJ261" s="1602"/>
      <c r="CK261" s="1602"/>
      <c r="CL261" s="1602"/>
      <c r="CM261" s="1602"/>
      <c r="CN261" s="1602"/>
      <c r="CO261" s="1602"/>
      <c r="CP261" s="1602"/>
      <c r="CQ261" s="1602"/>
      <c r="CR261" s="1602"/>
      <c r="CS261" s="1602"/>
      <c r="CT261" s="1602"/>
      <c r="CU261" s="1602"/>
      <c r="CV261" s="1602"/>
      <c r="CW261" s="1602"/>
      <c r="CX261" s="1602"/>
      <c r="CY261" s="1602"/>
      <c r="CZ261" s="1602"/>
      <c r="DA261" s="1602"/>
      <c r="DB261" s="1602"/>
      <c r="DC261" s="1602"/>
      <c r="DD261" s="1602"/>
      <c r="DE261" s="1602"/>
      <c r="DF261" s="1602"/>
      <c r="DG261" s="1602"/>
      <c r="DH261" s="1602"/>
      <c r="DI261" s="1602"/>
      <c r="DJ261" s="1602"/>
      <c r="DK261" s="1602"/>
      <c r="DL261" s="1602"/>
      <c r="DM261" s="1602"/>
      <c r="DN261" s="1602"/>
      <c r="DO261" s="1602"/>
      <c r="DP261" s="1602"/>
      <c r="DQ261" s="1602"/>
      <c r="DR261" s="1602"/>
      <c r="DS261" s="1602"/>
      <c r="DT261" s="1602"/>
      <c r="DU261" s="1602"/>
      <c r="DV261" s="1602"/>
      <c r="DW261" s="1602"/>
      <c r="DX261" s="1602"/>
      <c r="DY261" s="1602"/>
      <c r="DZ261" s="1602"/>
      <c r="EA261" s="1602"/>
      <c r="EB261" s="1602"/>
      <c r="EC261" s="1602"/>
      <c r="ED261" s="1602"/>
      <c r="EE261" s="1602"/>
      <c r="EF261" s="1602"/>
      <c r="EG261" s="1602"/>
      <c r="EH261" s="1602"/>
      <c r="EI261" s="1602"/>
      <c r="EJ261" s="1602"/>
      <c r="EK261" s="1602"/>
      <c r="EL261" s="1602"/>
      <c r="EM261" s="1602"/>
      <c r="EN261" s="1602"/>
      <c r="EO261" s="1602"/>
      <c r="EP261" s="1602"/>
      <c r="EQ261" s="1602"/>
      <c r="ER261" s="1602"/>
      <c r="ES261" s="1602"/>
      <c r="ET261" s="1602"/>
      <c r="EU261" s="1602"/>
      <c r="EV261" s="1602"/>
      <c r="EW261" s="1602"/>
      <c r="EX261" s="1602"/>
      <c r="EY261" s="1602"/>
      <c r="EZ261" s="1602"/>
      <c r="FA261" s="1602"/>
      <c r="FB261" s="1602"/>
      <c r="FC261" s="1602"/>
      <c r="FD261" s="1602"/>
      <c r="FE261" s="1602"/>
      <c r="FF261" s="1602"/>
      <c r="FG261" s="1602"/>
      <c r="FH261" s="1602"/>
      <c r="FI261" s="1602"/>
      <c r="FJ261" s="1602"/>
      <c r="FK261" s="1602"/>
      <c r="FL261" s="1602"/>
      <c r="FM261" s="1602"/>
      <c r="FN261" s="1602"/>
      <c r="FO261" s="1602"/>
      <c r="FP261" s="1602"/>
      <c r="FQ261" s="1602"/>
      <c r="FR261" s="1602"/>
      <c r="FS261" s="1602"/>
      <c r="FT261" s="1602"/>
      <c r="FU261" s="1602"/>
      <c r="FV261" s="1602"/>
      <c r="FW261" s="1602"/>
      <c r="FX261" s="1602"/>
      <c r="FY261" s="1602"/>
      <c r="FZ261" s="1602"/>
      <c r="GA261" s="1602"/>
      <c r="GB261" s="1602"/>
      <c r="GC261" s="1602"/>
      <c r="GD261" s="1602"/>
      <c r="GE261" s="1602"/>
      <c r="GF261" s="1602"/>
      <c r="GG261" s="1602"/>
      <c r="GH261" s="1602"/>
      <c r="GI261" s="1602"/>
      <c r="GJ261" s="1602"/>
      <c r="GK261" s="1602"/>
      <c r="GL261" s="1602"/>
      <c r="GM261" s="1602"/>
      <c r="GN261" s="1602"/>
      <c r="GO261" s="1602"/>
      <c r="GP261" s="1602"/>
      <c r="GQ261" s="1602"/>
      <c r="GR261" s="1602"/>
      <c r="GS261" s="1602"/>
      <c r="GT261" s="1602"/>
      <c r="GU261" s="1602"/>
      <c r="GV261" s="1602"/>
      <c r="GW261" s="1602"/>
      <c r="GX261" s="1602"/>
      <c r="GY261" s="1602"/>
      <c r="GZ261" s="1602"/>
      <c r="HA261" s="1602"/>
      <c r="HB261" s="1602"/>
      <c r="HC261" s="1602"/>
      <c r="HD261" s="1602"/>
      <c r="HE261" s="1602"/>
      <c r="HF261" s="1602"/>
      <c r="HG261" s="1602"/>
      <c r="HH261" s="1602"/>
      <c r="HI261" s="1602"/>
      <c r="HJ261" s="1602"/>
      <c r="HK261" s="1602"/>
      <c r="HL261" s="1602"/>
      <c r="HM261" s="1602"/>
      <c r="HN261" s="1602"/>
      <c r="HO261" s="1602"/>
      <c r="HP261" s="1602"/>
      <c r="HQ261" s="1602"/>
      <c r="HR261" s="1602"/>
      <c r="HS261" s="1602"/>
    </row>
    <row r="262" spans="1:227" s="1646" customFormat="1" ht="41.15" x14ac:dyDescent="0.25">
      <c r="A262" s="1564" t="s">
        <v>38</v>
      </c>
      <c r="B262" s="1564" t="s">
        <v>80</v>
      </c>
      <c r="C262" s="2164" t="s">
        <v>89</v>
      </c>
      <c r="D262" s="1778" t="s">
        <v>98</v>
      </c>
      <c r="E262" s="2230"/>
      <c r="F262" s="2231">
        <v>0.94399999999999995</v>
      </c>
      <c r="G262" s="2232">
        <v>0.25</v>
      </c>
      <c r="H262" s="2232"/>
      <c r="I262" s="2233"/>
      <c r="J262" s="2233"/>
      <c r="K262" s="2234">
        <f>SUM(F262:J262)</f>
        <v>1.194</v>
      </c>
      <c r="L262" s="2235">
        <f t="shared" si="94"/>
        <v>79.061976549413743</v>
      </c>
      <c r="M262" s="2236">
        <f t="shared" si="95"/>
        <v>20.938023450586265</v>
      </c>
      <c r="N262" s="2134">
        <f t="shared" si="101"/>
        <v>2</v>
      </c>
      <c r="O262" s="2237"/>
      <c r="P262" s="2232">
        <f>[1]JH_2015!L48/1000000</f>
        <v>1.2067484000000002</v>
      </c>
      <c r="Q262" s="2238"/>
      <c r="R262" s="2238" t="s">
        <v>42</v>
      </c>
      <c r="S262" s="2317">
        <f>+T262/P262</f>
        <v>6.9934213295828676E-2</v>
      </c>
      <c r="T262" s="2318">
        <f>[1]JH_2015!V48/1000000</f>
        <v>8.4392999999999996E-2</v>
      </c>
      <c r="U262" s="2221">
        <v>20.45</v>
      </c>
      <c r="V262" s="2095">
        <v>56.3</v>
      </c>
      <c r="W262" s="2221"/>
      <c r="X262" s="2095"/>
      <c r="Y262" s="1756"/>
      <c r="Z262" s="1760">
        <v>3750</v>
      </c>
      <c r="AA262" s="1835">
        <f t="shared" si="96"/>
        <v>881.64266666666674</v>
      </c>
      <c r="AB262" s="1871"/>
      <c r="AC262" s="1763"/>
      <c r="AD262" s="1764"/>
      <c r="AE262" s="1763"/>
      <c r="AF262" s="1763"/>
      <c r="AG262" s="1763"/>
      <c r="AH262" s="2222">
        <f t="shared" si="97"/>
        <v>1.194</v>
      </c>
      <c r="AI262" s="2206"/>
      <c r="AJ262" s="2206"/>
      <c r="AK262" s="2206"/>
      <c r="AL262" s="2223"/>
      <c r="AM262" s="2224">
        <v>0.92800000000000005</v>
      </c>
      <c r="AN262" s="2101">
        <v>1.0529999999999999</v>
      </c>
      <c r="AO262" s="2099">
        <f t="shared" si="98"/>
        <v>1.2909999999999999</v>
      </c>
      <c r="AP262" s="2099">
        <v>1.5289999999999999</v>
      </c>
      <c r="AQ262" s="2100">
        <f t="shared" si="99"/>
        <v>0.92800000000000005</v>
      </c>
      <c r="AR262" s="2101">
        <v>1.115</v>
      </c>
      <c r="AS262" s="2099">
        <f t="shared" si="100"/>
        <v>1.2949999999999999</v>
      </c>
      <c r="AT262" s="2099">
        <v>1.4750000000000001</v>
      </c>
      <c r="AU262" s="2099"/>
      <c r="AV262" s="2099">
        <v>1.9890000000000001</v>
      </c>
      <c r="AW262" s="2099"/>
      <c r="AX262" s="2102">
        <v>-0.79500000000000004</v>
      </c>
      <c r="AY262" s="2226"/>
      <c r="AZ262" s="1965"/>
      <c r="BA262" s="1965"/>
      <c r="BB262" s="1964"/>
      <c r="BC262" s="1530" t="s">
        <v>1430</v>
      </c>
      <c r="BD262" s="1602"/>
      <c r="BE262" s="1602"/>
      <c r="BF262" s="1602"/>
      <c r="BG262" s="1602"/>
      <c r="BH262" s="1602"/>
      <c r="BI262" s="1602"/>
      <c r="BJ262" s="1602"/>
      <c r="BK262" s="1602"/>
      <c r="BL262" s="1602"/>
      <c r="BM262" s="1602"/>
      <c r="BN262" s="1602"/>
      <c r="BO262" s="1602"/>
      <c r="BP262" s="1602"/>
      <c r="BQ262" s="1602"/>
      <c r="BR262" s="1602"/>
      <c r="BS262" s="1602"/>
      <c r="BT262" s="1602"/>
      <c r="BU262" s="1602"/>
      <c r="BV262" s="1602"/>
      <c r="BW262" s="1602"/>
      <c r="BX262" s="1602"/>
      <c r="BY262" s="1602"/>
      <c r="BZ262" s="1602"/>
      <c r="CA262" s="1602"/>
      <c r="CB262" s="1602"/>
      <c r="CC262" s="1602"/>
      <c r="CD262" s="1602"/>
      <c r="CE262" s="1602"/>
      <c r="CF262" s="1602"/>
      <c r="CG262" s="1602"/>
      <c r="CH262" s="1602"/>
      <c r="CI262" s="1602"/>
      <c r="CJ262" s="1602"/>
      <c r="CK262" s="1602"/>
      <c r="CL262" s="1602"/>
      <c r="CM262" s="1602"/>
      <c r="CN262" s="1602"/>
      <c r="CO262" s="1602"/>
      <c r="CP262" s="1602"/>
      <c r="CQ262" s="1602"/>
      <c r="CR262" s="1602"/>
      <c r="CS262" s="1602"/>
      <c r="CT262" s="1602"/>
      <c r="CU262" s="1602"/>
      <c r="CV262" s="1602"/>
      <c r="CW262" s="1602"/>
      <c r="CX262" s="1602"/>
      <c r="CY262" s="1602"/>
      <c r="CZ262" s="1602"/>
      <c r="DA262" s="1602"/>
      <c r="DB262" s="1602"/>
      <c r="DC262" s="1602"/>
      <c r="DD262" s="1602"/>
      <c r="DE262" s="1602"/>
      <c r="DF262" s="1602"/>
      <c r="DG262" s="1602"/>
      <c r="DH262" s="1602"/>
      <c r="DI262" s="1602"/>
      <c r="DJ262" s="1602"/>
      <c r="DK262" s="1602"/>
      <c r="DL262" s="1602"/>
      <c r="DM262" s="1602"/>
      <c r="DN262" s="1602"/>
      <c r="DO262" s="1602"/>
      <c r="DP262" s="1602"/>
      <c r="DQ262" s="1602"/>
      <c r="DR262" s="1602"/>
      <c r="DS262" s="1602"/>
      <c r="DT262" s="1602"/>
      <c r="DU262" s="1602"/>
      <c r="DV262" s="1602"/>
      <c r="DW262" s="1602"/>
      <c r="DX262" s="1602"/>
      <c r="DY262" s="1602"/>
      <c r="DZ262" s="1602"/>
      <c r="EA262" s="1602"/>
      <c r="EB262" s="1602"/>
      <c r="EC262" s="1602"/>
      <c r="ED262" s="1602"/>
      <c r="EE262" s="1602"/>
      <c r="EF262" s="1602"/>
      <c r="EG262" s="1602"/>
      <c r="EH262" s="1602"/>
      <c r="EI262" s="1602"/>
      <c r="EJ262" s="1602"/>
      <c r="EK262" s="1602"/>
      <c r="EL262" s="1602"/>
      <c r="EM262" s="1602"/>
      <c r="EN262" s="1602"/>
      <c r="EO262" s="1602"/>
      <c r="EP262" s="1602"/>
      <c r="EQ262" s="1602"/>
      <c r="ER262" s="1602"/>
      <c r="ES262" s="1602"/>
      <c r="ET262" s="1602"/>
      <c r="EU262" s="1602"/>
      <c r="EV262" s="1602"/>
      <c r="EW262" s="1602"/>
      <c r="EX262" s="1602"/>
      <c r="EY262" s="1602"/>
      <c r="EZ262" s="1602"/>
      <c r="FA262" s="1602"/>
      <c r="FB262" s="1602"/>
      <c r="FC262" s="1602"/>
      <c r="FD262" s="1602"/>
      <c r="FE262" s="1602"/>
      <c r="FF262" s="1602"/>
      <c r="FG262" s="1602"/>
      <c r="FH262" s="1602"/>
      <c r="FI262" s="1602"/>
      <c r="FJ262" s="1602"/>
      <c r="FK262" s="1602"/>
      <c r="FL262" s="1602"/>
      <c r="FM262" s="1602"/>
      <c r="FN262" s="1602"/>
      <c r="FO262" s="1602"/>
      <c r="FP262" s="1602"/>
      <c r="FQ262" s="1602"/>
      <c r="FR262" s="1602"/>
      <c r="FS262" s="1602"/>
      <c r="FT262" s="1602"/>
      <c r="FU262" s="1602"/>
      <c r="FV262" s="1602"/>
      <c r="FW262" s="1602"/>
      <c r="FX262" s="1602"/>
      <c r="FY262" s="1602"/>
      <c r="FZ262" s="1602"/>
      <c r="GA262" s="1602"/>
      <c r="GB262" s="1602"/>
      <c r="GC262" s="1602"/>
      <c r="GD262" s="1602"/>
      <c r="GE262" s="1602"/>
      <c r="GF262" s="1602"/>
      <c r="GG262" s="1602"/>
      <c r="GH262" s="1602"/>
      <c r="GI262" s="1602"/>
      <c r="GJ262" s="1602"/>
      <c r="GK262" s="1602"/>
      <c r="GL262" s="1602"/>
      <c r="GM262" s="1602"/>
      <c r="GN262" s="1602"/>
      <c r="GO262" s="1602"/>
      <c r="GP262" s="1602"/>
      <c r="GQ262" s="1602"/>
      <c r="GR262" s="1602"/>
      <c r="GS262" s="1602"/>
      <c r="GT262" s="1602"/>
      <c r="GU262" s="1602"/>
      <c r="GV262" s="1602"/>
      <c r="GW262" s="1602"/>
      <c r="GX262" s="1602"/>
      <c r="GY262" s="1602"/>
      <c r="GZ262" s="1602"/>
      <c r="HA262" s="1602"/>
      <c r="HB262" s="1602"/>
      <c r="HC262" s="1602"/>
      <c r="HD262" s="1602"/>
      <c r="HE262" s="1602"/>
      <c r="HF262" s="1602"/>
      <c r="HG262" s="1602"/>
      <c r="HH262" s="1602"/>
      <c r="HI262" s="1602"/>
      <c r="HJ262" s="1602"/>
      <c r="HK262" s="1602"/>
      <c r="HL262" s="1602"/>
      <c r="HM262" s="1602"/>
      <c r="HN262" s="1602"/>
      <c r="HO262" s="1602"/>
      <c r="HP262" s="1602"/>
      <c r="HQ262" s="1602"/>
      <c r="HR262" s="1602"/>
      <c r="HS262" s="1602"/>
    </row>
    <row r="263" spans="1:227" s="1646" customFormat="1" ht="17.5" customHeight="1" x14ac:dyDescent="0.25">
      <c r="A263" s="1564" t="s">
        <v>38</v>
      </c>
      <c r="B263" s="1564" t="s">
        <v>80</v>
      </c>
      <c r="C263" s="2159" t="s">
        <v>89</v>
      </c>
      <c r="D263" s="1856" t="s">
        <v>95</v>
      </c>
      <c r="E263" s="2332" t="s">
        <v>1433</v>
      </c>
      <c r="F263" s="1732"/>
      <c r="G263" s="1698"/>
      <c r="H263" s="2333"/>
      <c r="I263" s="1698"/>
      <c r="J263" s="1698"/>
      <c r="K263" s="2334"/>
      <c r="L263" s="1813">
        <v>27</v>
      </c>
      <c r="M263" s="1814">
        <v>73</v>
      </c>
      <c r="N263" s="1575">
        <f t="shared" si="101"/>
        <v>1</v>
      </c>
      <c r="O263" s="2328"/>
      <c r="P263" s="1811"/>
      <c r="Q263" s="1815"/>
      <c r="R263" s="1815"/>
      <c r="S263" s="2335"/>
      <c r="T263" s="2336"/>
      <c r="U263" s="2337">
        <v>17.079999999999998</v>
      </c>
      <c r="V263" s="2095">
        <v>38.6</v>
      </c>
      <c r="W263" s="2337"/>
      <c r="X263" s="2095"/>
      <c r="Y263" s="1756"/>
      <c r="Z263" s="1760">
        <v>383</v>
      </c>
      <c r="AA263" s="1835">
        <f t="shared" si="96"/>
        <v>0</v>
      </c>
      <c r="AB263" s="1836"/>
      <c r="AC263" s="1837"/>
      <c r="AD263" s="1838"/>
      <c r="AE263" s="1837"/>
      <c r="AF263" s="1837"/>
      <c r="AG263" s="1837"/>
      <c r="AH263" s="2338"/>
      <c r="AI263" s="2206"/>
      <c r="AJ263" s="2206"/>
      <c r="AK263" s="2206"/>
      <c r="AL263" s="2223"/>
      <c r="AM263" s="2224"/>
      <c r="AN263" s="2099"/>
      <c r="AO263" s="2099"/>
      <c r="AP263" s="2099"/>
      <c r="AQ263" s="2100"/>
      <c r="AR263" s="2099"/>
      <c r="AS263" s="2099"/>
      <c r="AT263" s="2099"/>
      <c r="AU263" s="2099"/>
      <c r="AV263" s="2099"/>
      <c r="AW263" s="2099"/>
      <c r="AX263" s="2225"/>
      <c r="AY263" s="2226"/>
      <c r="AZ263" s="1965"/>
      <c r="BA263" s="1965"/>
      <c r="BB263" s="1964"/>
      <c r="BC263" s="1602" t="s">
        <v>1432</v>
      </c>
      <c r="BD263" s="1602"/>
      <c r="BE263" s="1602"/>
      <c r="BF263" s="1602"/>
      <c r="BG263" s="1602"/>
      <c r="BH263" s="1602"/>
      <c r="BI263" s="1602"/>
      <c r="BJ263" s="1602"/>
      <c r="BK263" s="1602"/>
      <c r="BL263" s="1602"/>
      <c r="BM263" s="1602"/>
      <c r="BN263" s="1602"/>
      <c r="BO263" s="1602"/>
      <c r="BP263" s="1602"/>
      <c r="BQ263" s="1602"/>
      <c r="BR263" s="1602"/>
      <c r="BS263" s="1602"/>
      <c r="BT263" s="1602"/>
      <c r="BU263" s="1602"/>
      <c r="BV263" s="1602"/>
      <c r="BW263" s="1602"/>
      <c r="BX263" s="1602"/>
      <c r="BY263" s="1602"/>
      <c r="BZ263" s="1602"/>
      <c r="CA263" s="1602"/>
      <c r="CB263" s="1602"/>
      <c r="CC263" s="1602"/>
      <c r="CD263" s="1602"/>
      <c r="CE263" s="1602"/>
      <c r="CF263" s="1602"/>
      <c r="CG263" s="1602"/>
      <c r="CH263" s="1602"/>
      <c r="CI263" s="1602"/>
      <c r="CJ263" s="1602"/>
      <c r="CK263" s="1602"/>
      <c r="CL263" s="1602"/>
      <c r="CM263" s="1602"/>
      <c r="CN263" s="1602"/>
      <c r="CO263" s="1602"/>
      <c r="CP263" s="1602"/>
      <c r="CQ263" s="1602"/>
      <c r="CR263" s="1602"/>
      <c r="CS263" s="1602"/>
      <c r="CT263" s="1602"/>
      <c r="CU263" s="1602"/>
      <c r="CV263" s="1602"/>
      <c r="CW263" s="1602"/>
      <c r="CX263" s="1602"/>
      <c r="CY263" s="1602"/>
      <c r="CZ263" s="1602"/>
      <c r="DA263" s="1602"/>
      <c r="DB263" s="1602"/>
      <c r="DC263" s="1602"/>
      <c r="DD263" s="1602"/>
      <c r="DE263" s="1602"/>
      <c r="DF263" s="1602"/>
      <c r="DG263" s="1602"/>
      <c r="DH263" s="1602"/>
      <c r="DI263" s="1602"/>
      <c r="DJ263" s="1602"/>
      <c r="DK263" s="1602"/>
      <c r="DL263" s="1602"/>
      <c r="DM263" s="1602"/>
      <c r="DN263" s="1602"/>
      <c r="DO263" s="1602"/>
      <c r="DP263" s="1602"/>
      <c r="DQ263" s="1602"/>
      <c r="DR263" s="1602"/>
      <c r="DS263" s="1602"/>
      <c r="DT263" s="1602"/>
      <c r="DU263" s="1602"/>
      <c r="DV263" s="1602"/>
      <c r="DW263" s="1602"/>
      <c r="DX263" s="1602"/>
      <c r="DY263" s="1602"/>
      <c r="DZ263" s="1602"/>
      <c r="EA263" s="1602"/>
      <c r="EB263" s="1602"/>
      <c r="EC263" s="1602"/>
      <c r="ED263" s="1602"/>
      <c r="EE263" s="1602"/>
      <c r="EF263" s="1602"/>
      <c r="EG263" s="1602"/>
      <c r="EH263" s="1602"/>
      <c r="EI263" s="1602"/>
      <c r="EJ263" s="1602"/>
      <c r="EK263" s="1602"/>
      <c r="EL263" s="1602"/>
      <c r="EM263" s="1602"/>
      <c r="EN263" s="1602"/>
      <c r="EO263" s="1602"/>
      <c r="EP263" s="1602"/>
      <c r="EQ263" s="1602"/>
      <c r="ER263" s="1602"/>
      <c r="ES263" s="1602"/>
      <c r="ET263" s="1602"/>
      <c r="EU263" s="1602"/>
      <c r="EV263" s="1602"/>
      <c r="EW263" s="1602"/>
      <c r="EX263" s="1602"/>
      <c r="EY263" s="1602"/>
      <c r="EZ263" s="1602"/>
      <c r="FA263" s="1602"/>
      <c r="FB263" s="1602"/>
      <c r="FC263" s="1602"/>
      <c r="FD263" s="1602"/>
      <c r="FE263" s="1602"/>
      <c r="FF263" s="1602"/>
      <c r="FG263" s="1602"/>
      <c r="FH263" s="1602"/>
      <c r="FI263" s="1602"/>
      <c r="FJ263" s="1602"/>
      <c r="FK263" s="1602"/>
      <c r="FL263" s="1602"/>
      <c r="FM263" s="1602"/>
      <c r="FN263" s="1602"/>
      <c r="FO263" s="1602"/>
      <c r="FP263" s="1602"/>
      <c r="FQ263" s="1602"/>
      <c r="FR263" s="1602"/>
      <c r="FS263" s="1602"/>
      <c r="FT263" s="1602"/>
      <c r="FU263" s="1602"/>
      <c r="FV263" s="1602"/>
      <c r="FW263" s="1602"/>
      <c r="FX263" s="1602"/>
      <c r="FY263" s="1602"/>
      <c r="FZ263" s="1602"/>
      <c r="GA263" s="1602"/>
      <c r="GB263" s="1602"/>
      <c r="GC263" s="1602"/>
      <c r="GD263" s="1602"/>
      <c r="GE263" s="1602"/>
      <c r="GF263" s="1602"/>
      <c r="GG263" s="1602"/>
      <c r="GH263" s="1602"/>
      <c r="GI263" s="1602"/>
      <c r="GJ263" s="1602"/>
      <c r="GK263" s="1602"/>
      <c r="GL263" s="1602"/>
      <c r="GM263" s="1602"/>
      <c r="GN263" s="1602"/>
      <c r="GO263" s="1602"/>
      <c r="GP263" s="1602"/>
      <c r="GQ263" s="1602"/>
      <c r="GR263" s="1602"/>
      <c r="GS263" s="1602"/>
      <c r="GT263" s="1602"/>
      <c r="GU263" s="1602"/>
      <c r="GV263" s="1602"/>
      <c r="GW263" s="1602"/>
      <c r="GX263" s="1602"/>
      <c r="GY263" s="1602"/>
      <c r="GZ263" s="1602"/>
      <c r="HA263" s="1602"/>
      <c r="HB263" s="1602"/>
      <c r="HC263" s="1602"/>
      <c r="HD263" s="1602"/>
      <c r="HE263" s="1602"/>
      <c r="HF263" s="1602"/>
      <c r="HG263" s="1602"/>
      <c r="HH263" s="1602"/>
      <c r="HI263" s="1602"/>
      <c r="HJ263" s="1602"/>
      <c r="HK263" s="1602"/>
      <c r="HL263" s="1602"/>
      <c r="HM263" s="1602"/>
      <c r="HN263" s="1602"/>
      <c r="HO263" s="1602"/>
      <c r="HP263" s="1602"/>
      <c r="HQ263" s="1602"/>
      <c r="HR263" s="1602"/>
      <c r="HS263" s="1602"/>
    </row>
    <row r="264" spans="1:227" s="1646" customFormat="1" ht="51.45" x14ac:dyDescent="0.25">
      <c r="A264" s="1564" t="s">
        <v>393</v>
      </c>
      <c r="B264" s="1564" t="s">
        <v>574</v>
      </c>
      <c r="C264" s="2339" t="s">
        <v>588</v>
      </c>
      <c r="D264" s="1696" t="s">
        <v>590</v>
      </c>
      <c r="E264" s="1697"/>
      <c r="F264" s="1638"/>
      <c r="G264" s="1607">
        <f>K264</f>
        <v>5.4074074074074066</v>
      </c>
      <c r="H264" s="1607"/>
      <c r="I264" s="1607"/>
      <c r="J264" s="1607"/>
      <c r="K264" s="1608">
        <v>5.4074074074074066</v>
      </c>
      <c r="L264" s="1609">
        <f>IF(K264&gt;0,IF(ISNUMBER(F264),F264,0)/K264*100,"")</f>
        <v>0</v>
      </c>
      <c r="M264" s="1610">
        <f>IF(K264&gt;0,(IF(ISNUMBER(G264),G264,0)+IF(ISNUMBER(H264),H264,0))/K264*100,"")</f>
        <v>100</v>
      </c>
      <c r="N264" s="1611">
        <f t="shared" si="101"/>
        <v>3</v>
      </c>
      <c r="O264" s="2340"/>
      <c r="P264" s="1640">
        <v>4.8830429999999998</v>
      </c>
      <c r="Q264" s="1652" t="s">
        <v>42</v>
      </c>
      <c r="R264" s="1615"/>
      <c r="S264" s="1616"/>
      <c r="T264" s="1617"/>
      <c r="U264" s="2219"/>
      <c r="V264" s="2109"/>
      <c r="W264" s="2180"/>
      <c r="X264" s="2109"/>
      <c r="Y264" s="1615"/>
      <c r="Z264" s="1619">
        <v>150962.21489781293</v>
      </c>
      <c r="AA264" s="1620"/>
      <c r="AB264" s="1621"/>
      <c r="AC264" s="1622"/>
      <c r="AD264" s="1622"/>
      <c r="AE264" s="1622"/>
      <c r="AF264" s="1622"/>
      <c r="AG264" s="1622"/>
      <c r="AH264" s="2111"/>
      <c r="AI264" s="1602"/>
      <c r="AJ264" s="1602"/>
      <c r="AK264" s="1602"/>
      <c r="AL264" s="2167"/>
      <c r="AM264" s="2168"/>
      <c r="AN264" s="2115"/>
      <c r="AO264" s="2115"/>
      <c r="AP264" s="2116"/>
      <c r="AQ264" s="2117"/>
      <c r="AR264" s="2115"/>
      <c r="AS264" s="2115"/>
      <c r="AT264" s="2115">
        <v>8.9958988640145616</v>
      </c>
      <c r="AU264" s="2115"/>
      <c r="AV264" s="2116"/>
      <c r="AW264" s="2118">
        <f t="shared" ref="AW264:AW274" si="102">K264-AT264</f>
        <v>-3.5884914566071551</v>
      </c>
      <c r="AX264" s="2119"/>
      <c r="AY264" s="2120"/>
      <c r="BA264" s="2039"/>
      <c r="BB264" s="1920"/>
      <c r="BC264" s="1530" t="s">
        <v>1432</v>
      </c>
      <c r="BD264" s="1530"/>
      <c r="BE264" s="1530"/>
      <c r="BF264" s="1530" t="e">
        <f>MATCH(D264,'&gt;50 only'!D253,0)</f>
        <v>#N/A</v>
      </c>
      <c r="BG264" s="1530"/>
      <c r="BH264" s="1530"/>
      <c r="BI264" s="1530"/>
      <c r="BJ264" s="1530"/>
      <c r="BK264" s="1530"/>
      <c r="BL264" s="1530"/>
      <c r="BM264" s="1530"/>
      <c r="BN264" s="1530"/>
      <c r="BO264" s="1530"/>
      <c r="BP264" s="1530"/>
      <c r="BQ264" s="1530"/>
      <c r="BR264" s="1530"/>
      <c r="BS264" s="1530"/>
      <c r="BT264" s="1530"/>
      <c r="BU264" s="1530"/>
      <c r="BV264" s="1530"/>
      <c r="BW264" s="1530"/>
      <c r="BX264" s="1530"/>
      <c r="BY264" s="1530"/>
      <c r="BZ264" s="1530"/>
      <c r="CA264" s="1530"/>
      <c r="CB264" s="1530"/>
      <c r="CC264" s="1530"/>
      <c r="CD264" s="1530"/>
      <c r="CE264" s="1530"/>
      <c r="CF264" s="1530"/>
      <c r="CG264" s="1530"/>
      <c r="CH264" s="1530"/>
      <c r="CI264" s="1530"/>
      <c r="CJ264" s="1530"/>
      <c r="CK264" s="1530"/>
      <c r="CL264" s="1530"/>
      <c r="CM264" s="1530"/>
      <c r="CN264" s="1530"/>
      <c r="CO264" s="1530"/>
      <c r="CP264" s="1530"/>
      <c r="CQ264" s="1530"/>
      <c r="CR264" s="1530"/>
      <c r="CS264" s="1530"/>
      <c r="CT264" s="1530"/>
      <c r="CU264" s="1530"/>
      <c r="CV264" s="1530"/>
      <c r="CW264" s="1530"/>
      <c r="CX264" s="1530"/>
      <c r="CY264" s="1530"/>
      <c r="CZ264" s="1530"/>
      <c r="DA264" s="1530"/>
      <c r="DB264" s="1530"/>
      <c r="DC264" s="1530"/>
      <c r="DD264" s="1530"/>
      <c r="DE264" s="1530"/>
      <c r="DF264" s="1530"/>
      <c r="DG264" s="1530"/>
      <c r="DH264" s="1530"/>
      <c r="DI264" s="1530"/>
      <c r="DJ264" s="1530"/>
      <c r="DK264" s="1530"/>
      <c r="DL264" s="1530"/>
      <c r="DM264" s="1530"/>
      <c r="DN264" s="1530"/>
      <c r="DO264" s="1530"/>
      <c r="DP264" s="1530"/>
      <c r="DQ264" s="1530"/>
      <c r="DR264" s="1530"/>
      <c r="DS264" s="1530"/>
      <c r="DT264" s="1530"/>
      <c r="DU264" s="1530"/>
      <c r="DV264" s="1530"/>
      <c r="DW264" s="1530"/>
      <c r="DX264" s="1530"/>
      <c r="DY264" s="1530"/>
      <c r="DZ264" s="1530"/>
      <c r="EA264" s="1530"/>
      <c r="EB264" s="1530"/>
      <c r="EC264" s="1530"/>
      <c r="ED264" s="1530"/>
      <c r="EE264" s="1530"/>
      <c r="EF264" s="1530"/>
      <c r="EG264" s="1530"/>
      <c r="EH264" s="1530"/>
      <c r="EI264" s="1530"/>
      <c r="EJ264" s="1530"/>
      <c r="EK264" s="1530"/>
      <c r="EL264" s="1530"/>
      <c r="EM264" s="1530"/>
      <c r="EN264" s="1530"/>
      <c r="EO264" s="1530"/>
      <c r="EP264" s="1530"/>
      <c r="EQ264" s="1530"/>
      <c r="ER264" s="1530"/>
      <c r="ES264" s="1530"/>
      <c r="ET264" s="1530"/>
      <c r="EU264" s="1530"/>
      <c r="EV264" s="1530"/>
      <c r="EW264" s="1530"/>
      <c r="EX264" s="1530"/>
      <c r="EY264" s="1530"/>
      <c r="EZ264" s="1530"/>
      <c r="FA264" s="1530"/>
      <c r="FB264" s="1530"/>
      <c r="FC264" s="1530"/>
      <c r="FD264" s="1530"/>
      <c r="FE264" s="1530"/>
      <c r="FF264" s="1530"/>
      <c r="FG264" s="1530"/>
      <c r="FH264" s="1530"/>
      <c r="FI264" s="1530"/>
      <c r="FJ264" s="1530"/>
      <c r="FK264" s="1530"/>
      <c r="FL264" s="1530"/>
      <c r="FM264" s="1530"/>
      <c r="FN264" s="1530"/>
      <c r="FO264" s="1530"/>
      <c r="FP264" s="1530"/>
      <c r="FQ264" s="1530"/>
      <c r="FR264" s="1530"/>
      <c r="FS264" s="1530"/>
      <c r="FT264" s="1530"/>
      <c r="FU264" s="1530"/>
      <c r="FV264" s="1530"/>
      <c r="FW264" s="1530"/>
      <c r="FX264" s="1530"/>
      <c r="FY264" s="1530"/>
      <c r="FZ264" s="1530"/>
      <c r="GA264" s="1530"/>
      <c r="GB264" s="1530"/>
      <c r="GC264" s="1530"/>
      <c r="GD264" s="1530"/>
      <c r="GE264" s="1530"/>
      <c r="GF264" s="1530"/>
      <c r="GG264" s="1530"/>
      <c r="GH264" s="1530"/>
      <c r="GI264" s="1530"/>
      <c r="GJ264" s="1530"/>
      <c r="GK264" s="1530"/>
      <c r="GL264" s="1530"/>
      <c r="GM264" s="1530"/>
      <c r="GN264" s="1530"/>
      <c r="GO264" s="1530"/>
      <c r="GP264" s="1530"/>
      <c r="GQ264" s="1530"/>
      <c r="GR264" s="1530"/>
      <c r="GS264" s="1530"/>
      <c r="GT264" s="1530"/>
      <c r="GU264" s="1530"/>
      <c r="GV264" s="1530"/>
      <c r="GW264" s="1530"/>
      <c r="GX264" s="1530"/>
      <c r="GY264" s="1530"/>
      <c r="GZ264" s="1530"/>
      <c r="HA264" s="1530"/>
      <c r="HB264" s="1530"/>
      <c r="HC264" s="1530"/>
      <c r="HD264" s="1530"/>
      <c r="HE264" s="1530"/>
      <c r="HF264" s="1530"/>
      <c r="HG264" s="1530"/>
      <c r="HH264" s="1530"/>
      <c r="HI264" s="1530"/>
      <c r="HJ264" s="1530"/>
      <c r="HK264" s="1530"/>
      <c r="HL264" s="1530"/>
      <c r="HM264" s="1530"/>
      <c r="HN264" s="1530"/>
      <c r="HO264" s="1530"/>
      <c r="HP264" s="1530"/>
      <c r="HQ264" s="1530"/>
      <c r="HR264" s="1530"/>
      <c r="HS264" s="1530"/>
    </row>
    <row r="265" spans="1:227" s="1646" customFormat="1" ht="51.45" x14ac:dyDescent="0.25">
      <c r="A265" s="1564" t="s">
        <v>393</v>
      </c>
      <c r="B265" s="1564" t="s">
        <v>574</v>
      </c>
      <c r="C265" s="2276" t="s">
        <v>588</v>
      </c>
      <c r="D265" s="1696" t="s">
        <v>589</v>
      </c>
      <c r="E265" s="1697"/>
      <c r="F265" s="1638"/>
      <c r="G265" s="1607">
        <f>K265</f>
        <v>14.6</v>
      </c>
      <c r="H265" s="1607"/>
      <c r="I265" s="1607"/>
      <c r="J265" s="1607"/>
      <c r="K265" s="1608">
        <v>14.6</v>
      </c>
      <c r="L265" s="1609">
        <f>IF(K265&gt;0,IF(ISNUMBER(F265),F265,0)/K265*100,"")</f>
        <v>0</v>
      </c>
      <c r="M265" s="1610">
        <f>IF(K265&gt;0,(IF(ISNUMBER(G265),G265,0)+IF(ISNUMBER(H265),H265,0))/K265*100,"")</f>
        <v>100</v>
      </c>
      <c r="N265" s="1611">
        <f t="shared" si="101"/>
        <v>2</v>
      </c>
      <c r="O265" s="2184"/>
      <c r="P265" s="1640">
        <v>15.46</v>
      </c>
      <c r="Q265" s="1652" t="s">
        <v>42</v>
      </c>
      <c r="R265" s="1615"/>
      <c r="S265" s="1616"/>
      <c r="T265" s="1617"/>
      <c r="U265" s="2111"/>
      <c r="V265" s="2109"/>
      <c r="W265" s="2220"/>
      <c r="X265" s="2109"/>
      <c r="Y265" s="1615"/>
      <c r="Z265" s="1619">
        <v>138467.58086836475</v>
      </c>
      <c r="AA265" s="1620"/>
      <c r="AB265" s="1621"/>
      <c r="AC265" s="1622"/>
      <c r="AD265" s="1622"/>
      <c r="AE265" s="1622"/>
      <c r="AF265" s="1622"/>
      <c r="AG265" s="1622"/>
      <c r="AH265" s="2111"/>
      <c r="AI265" s="1602"/>
      <c r="AJ265" s="1602"/>
      <c r="AK265" s="1602"/>
      <c r="AL265" s="2167"/>
      <c r="AM265" s="2168"/>
      <c r="AN265" s="2115"/>
      <c r="AO265" s="2115"/>
      <c r="AP265" s="2116"/>
      <c r="AQ265" s="2117"/>
      <c r="AR265" s="2115"/>
      <c r="AS265" s="2115"/>
      <c r="AT265" s="2115">
        <v>22.569918759700037</v>
      </c>
      <c r="AU265" s="2115"/>
      <c r="AV265" s="2116"/>
      <c r="AW265" s="2118">
        <f t="shared" si="102"/>
        <v>-7.9699187597000378</v>
      </c>
      <c r="AX265" s="2119"/>
      <c r="AY265" s="2120"/>
      <c r="BB265" s="1920"/>
      <c r="BC265" s="1530" t="s">
        <v>1432</v>
      </c>
      <c r="BD265" s="1530"/>
      <c r="BE265" s="1530"/>
      <c r="BF265" s="1530" t="e">
        <f>MATCH(D265,'&gt;50 only'!D254,0)</f>
        <v>#N/A</v>
      </c>
      <c r="BG265" s="1530"/>
      <c r="BH265" s="1530"/>
      <c r="BI265" s="1530"/>
      <c r="BJ265" s="1530"/>
      <c r="BK265" s="1530"/>
      <c r="BL265" s="1530"/>
      <c r="BM265" s="1530"/>
      <c r="BN265" s="1530"/>
      <c r="BO265" s="1530"/>
      <c r="BP265" s="1530"/>
      <c r="BQ265" s="1530"/>
      <c r="BR265" s="1530"/>
      <c r="BS265" s="1530"/>
      <c r="BT265" s="1530"/>
      <c r="BU265" s="1530"/>
      <c r="BV265" s="1530"/>
      <c r="BW265" s="1530"/>
      <c r="BX265" s="1530"/>
      <c r="BY265" s="1530"/>
      <c r="BZ265" s="1530"/>
      <c r="CA265" s="1530"/>
      <c r="CB265" s="1530"/>
      <c r="CC265" s="1530"/>
      <c r="CD265" s="1530"/>
      <c r="CE265" s="1530"/>
      <c r="CF265" s="1530"/>
      <c r="CG265" s="1530"/>
      <c r="CH265" s="1530"/>
      <c r="CI265" s="1530"/>
      <c r="CJ265" s="1530"/>
      <c r="CK265" s="1530"/>
      <c r="CL265" s="1530"/>
      <c r="CM265" s="1530"/>
      <c r="CN265" s="1530"/>
      <c r="CO265" s="1530"/>
      <c r="CP265" s="1530"/>
      <c r="CQ265" s="1530"/>
      <c r="CR265" s="1530"/>
      <c r="CS265" s="1530"/>
      <c r="CT265" s="1530"/>
      <c r="CU265" s="1530"/>
      <c r="CV265" s="1530"/>
      <c r="CW265" s="1530"/>
      <c r="CX265" s="1530"/>
      <c r="CY265" s="1530"/>
      <c r="CZ265" s="1530"/>
      <c r="DA265" s="1530"/>
      <c r="DB265" s="1530"/>
      <c r="DC265" s="1530"/>
      <c r="DD265" s="1530"/>
      <c r="DE265" s="1530"/>
      <c r="DF265" s="1530"/>
      <c r="DG265" s="1530"/>
      <c r="DH265" s="1530"/>
      <c r="DI265" s="1530"/>
      <c r="DJ265" s="1530"/>
      <c r="DK265" s="1530"/>
      <c r="DL265" s="1530"/>
      <c r="DM265" s="1530"/>
      <c r="DN265" s="1530"/>
      <c r="DO265" s="1530"/>
      <c r="DP265" s="1530"/>
      <c r="DQ265" s="1530"/>
      <c r="DR265" s="1530"/>
      <c r="DS265" s="1530"/>
      <c r="DT265" s="1530"/>
      <c r="DU265" s="1530"/>
      <c r="DV265" s="1530"/>
      <c r="DW265" s="1530"/>
      <c r="DX265" s="1530"/>
      <c r="DY265" s="1530"/>
      <c r="DZ265" s="1530"/>
      <c r="EA265" s="1530"/>
      <c r="EB265" s="1530"/>
      <c r="EC265" s="1530"/>
      <c r="ED265" s="1530"/>
      <c r="EE265" s="1530"/>
      <c r="EF265" s="1530"/>
      <c r="EG265" s="1530"/>
      <c r="EH265" s="1530"/>
      <c r="EI265" s="1530"/>
      <c r="EJ265" s="1530"/>
      <c r="EK265" s="1530"/>
      <c r="EL265" s="1530"/>
      <c r="EM265" s="1530"/>
      <c r="EN265" s="1530"/>
      <c r="EO265" s="1530"/>
      <c r="EP265" s="1530"/>
      <c r="EQ265" s="1530"/>
      <c r="ER265" s="1530"/>
      <c r="ES265" s="1530"/>
      <c r="ET265" s="1530"/>
      <c r="EU265" s="1530"/>
      <c r="EV265" s="1530"/>
      <c r="EW265" s="1530"/>
      <c r="EX265" s="1530"/>
      <c r="EY265" s="1530"/>
      <c r="EZ265" s="1530"/>
      <c r="FA265" s="1530"/>
      <c r="FB265" s="1530"/>
      <c r="FC265" s="1530"/>
      <c r="FD265" s="1530"/>
      <c r="FE265" s="1530"/>
      <c r="FF265" s="1530"/>
      <c r="FG265" s="1530"/>
      <c r="FH265" s="1530"/>
      <c r="FI265" s="1530"/>
      <c r="FJ265" s="1530"/>
      <c r="FK265" s="1530"/>
      <c r="FL265" s="1530"/>
      <c r="FM265" s="1530"/>
      <c r="FN265" s="1530"/>
      <c r="FO265" s="1530"/>
      <c r="FP265" s="1530"/>
      <c r="FQ265" s="1530"/>
      <c r="FR265" s="1530"/>
      <c r="FS265" s="1530"/>
      <c r="FT265" s="1530"/>
      <c r="FU265" s="1530"/>
      <c r="FV265" s="1530"/>
      <c r="FW265" s="1530"/>
      <c r="FX265" s="1530"/>
      <c r="FY265" s="1530"/>
      <c r="FZ265" s="1530"/>
      <c r="GA265" s="1530"/>
      <c r="GB265" s="1530"/>
      <c r="GC265" s="1530"/>
      <c r="GD265" s="1530"/>
      <c r="GE265" s="1530"/>
      <c r="GF265" s="1530"/>
      <c r="GG265" s="1530"/>
      <c r="GH265" s="1530"/>
      <c r="GI265" s="1530"/>
      <c r="GJ265" s="1530"/>
      <c r="GK265" s="1530"/>
      <c r="GL265" s="1530"/>
      <c r="GM265" s="1530"/>
      <c r="GN265" s="1530"/>
      <c r="GO265" s="1530"/>
      <c r="GP265" s="1530"/>
      <c r="GQ265" s="1530"/>
      <c r="GR265" s="1530"/>
      <c r="GS265" s="1530"/>
      <c r="GT265" s="1530"/>
      <c r="GU265" s="1530"/>
      <c r="GV265" s="1530"/>
      <c r="GW265" s="1530"/>
      <c r="GX265" s="1530"/>
      <c r="GY265" s="1530"/>
      <c r="GZ265" s="1530"/>
      <c r="HA265" s="1530"/>
      <c r="HB265" s="1530"/>
      <c r="HC265" s="1530"/>
      <c r="HD265" s="1530"/>
      <c r="HE265" s="1530"/>
      <c r="HF265" s="1530"/>
      <c r="HG265" s="1530"/>
      <c r="HH265" s="1530"/>
      <c r="HI265" s="1530"/>
      <c r="HJ265" s="1530"/>
      <c r="HK265" s="1530"/>
      <c r="HL265" s="1530"/>
      <c r="HM265" s="1530"/>
      <c r="HN265" s="1530"/>
      <c r="HO265" s="1530"/>
      <c r="HP265" s="1530"/>
      <c r="HQ265" s="1530"/>
      <c r="HR265" s="1530"/>
      <c r="HS265" s="1530"/>
    </row>
    <row r="266" spans="1:227" s="1646" customFormat="1" ht="82.3" x14ac:dyDescent="0.25">
      <c r="A266" s="1564" t="s">
        <v>393</v>
      </c>
      <c r="B266" s="1564" t="s">
        <v>413</v>
      </c>
      <c r="C266" s="2341" t="s">
        <v>433</v>
      </c>
      <c r="D266" s="1696" t="s">
        <v>435</v>
      </c>
      <c r="E266" s="2342" t="s">
        <v>1803</v>
      </c>
      <c r="F266" s="1638"/>
      <c r="G266" s="1607"/>
      <c r="H266" s="1607"/>
      <c r="I266" s="1607"/>
      <c r="J266" s="1607"/>
      <c r="K266" s="1608">
        <v>7.8839999999999993E-2</v>
      </c>
      <c r="L266" s="1609">
        <v>100</v>
      </c>
      <c r="M266" s="1610">
        <f>IF(K266&gt;0,(IF(ISNUMBER(G266),G266,0)+IF(ISNUMBER(H266),H266,0))/K266*100,"")</f>
        <v>0</v>
      </c>
      <c r="N266" s="1611">
        <f t="shared" si="101"/>
        <v>5</v>
      </c>
      <c r="O266" s="1651"/>
      <c r="P266" s="1640">
        <v>7.4311965000000008E-2</v>
      </c>
      <c r="Q266" s="1652" t="s">
        <v>42</v>
      </c>
      <c r="R266" s="1615"/>
      <c r="S266" s="1616"/>
      <c r="T266" s="1617"/>
      <c r="U266" s="2108"/>
      <c r="V266" s="2109"/>
      <c r="W266" s="2110"/>
      <c r="X266" s="2109"/>
      <c r="Y266" s="1615"/>
      <c r="Z266" s="1619">
        <v>3404.29085949604</v>
      </c>
      <c r="AA266" s="1620">
        <f t="shared" ref="AA266:AA274" si="103">P266*1000000000/365/Z266</f>
        <v>59.805237877845059</v>
      </c>
      <c r="AB266" s="2343">
        <v>77.352168554706438</v>
      </c>
      <c r="AC266" s="1622"/>
      <c r="AD266" s="1622"/>
      <c r="AE266" s="1622"/>
      <c r="AF266" s="1622"/>
      <c r="AG266" s="1622"/>
      <c r="AH266" s="2111"/>
      <c r="AI266" s="1602"/>
      <c r="AJ266" s="1602"/>
      <c r="AK266" s="1602"/>
      <c r="AL266" s="2167"/>
      <c r="AM266" s="2168"/>
      <c r="AN266" s="2115"/>
      <c r="AO266" s="2115"/>
      <c r="AP266" s="2116"/>
      <c r="AQ266" s="2117"/>
      <c r="AR266" s="2115"/>
      <c r="AS266" s="2115"/>
      <c r="AT266" s="2115"/>
      <c r="AU266" s="2115"/>
      <c r="AV266" s="2116"/>
      <c r="AW266" s="2118">
        <f t="shared" si="102"/>
        <v>7.8839999999999993E-2</v>
      </c>
      <c r="AX266" s="2119"/>
      <c r="AY266" s="2120"/>
      <c r="BB266" s="1920"/>
      <c r="BC266" s="1530" t="s">
        <v>1802</v>
      </c>
      <c r="BD266" s="1530"/>
      <c r="BE266" s="1530"/>
      <c r="BF266" s="1530" t="e">
        <f>MATCH(D266,'&gt;50 only'!D255,0)</f>
        <v>#N/A</v>
      </c>
      <c r="BG266" s="1530"/>
      <c r="BH266" s="1530"/>
      <c r="BI266" s="1530"/>
    </row>
    <row r="267" spans="1:227" s="1646" customFormat="1" ht="82.3" x14ac:dyDescent="0.25">
      <c r="A267" s="1564" t="s">
        <v>393</v>
      </c>
      <c r="B267" s="1564" t="s">
        <v>413</v>
      </c>
      <c r="C267" s="2341" t="s">
        <v>433</v>
      </c>
      <c r="D267" s="1696" t="s">
        <v>442</v>
      </c>
      <c r="E267" s="2342" t="s">
        <v>1803</v>
      </c>
      <c r="F267" s="1638"/>
      <c r="G267" s="1607"/>
      <c r="H267" s="1607"/>
      <c r="I267" s="1607"/>
      <c r="J267" s="1607"/>
      <c r="K267" s="1608">
        <v>0.36792000000000002</v>
      </c>
      <c r="L267" s="1609">
        <v>100</v>
      </c>
      <c r="M267" s="1610">
        <f>IF(K267&gt;0,(IF(ISNUMBER(G267),G267,0)+IF(ISNUMBER(H267),H267,0))/K267*100,"")</f>
        <v>0</v>
      </c>
      <c r="N267" s="1611">
        <f t="shared" si="101"/>
        <v>2</v>
      </c>
      <c r="O267" s="1681"/>
      <c r="P267" s="1640">
        <v>0.43870040499999996</v>
      </c>
      <c r="Q267" s="1652" t="s">
        <v>42</v>
      </c>
      <c r="R267" s="1615"/>
      <c r="S267" s="1616"/>
      <c r="T267" s="1617"/>
      <c r="U267" s="2108"/>
      <c r="V267" s="2109"/>
      <c r="W267" s="2110"/>
      <c r="X267" s="2109"/>
      <c r="Y267" s="1615"/>
      <c r="Z267" s="1619">
        <v>16595.958848607122</v>
      </c>
      <c r="AA267" s="1620">
        <f t="shared" si="103"/>
        <v>72.422384796952826</v>
      </c>
      <c r="AB267" s="2343">
        <v>77.352168554706438</v>
      </c>
      <c r="AC267" s="1622"/>
      <c r="AD267" s="1622"/>
      <c r="AE267" s="1622"/>
      <c r="AF267" s="1622"/>
      <c r="AG267" s="1622"/>
      <c r="AH267" s="2111"/>
      <c r="AI267" s="1602"/>
      <c r="AJ267" s="1602"/>
      <c r="AK267" s="1602"/>
      <c r="AL267" s="2167"/>
      <c r="AM267" s="2168"/>
      <c r="AN267" s="2115"/>
      <c r="AO267" s="2115"/>
      <c r="AP267" s="2116"/>
      <c r="AQ267" s="2117"/>
      <c r="AR267" s="2115"/>
      <c r="AS267" s="2115"/>
      <c r="AT267" s="2115"/>
      <c r="AU267" s="2115"/>
      <c r="AV267" s="2116"/>
      <c r="AW267" s="2118">
        <f t="shared" si="102"/>
        <v>0.36792000000000002</v>
      </c>
      <c r="AX267" s="2119"/>
      <c r="AY267" s="2120"/>
      <c r="BB267" s="1920"/>
      <c r="BC267" s="1530" t="s">
        <v>1802</v>
      </c>
      <c r="BD267" s="1530"/>
      <c r="BE267" s="1530"/>
      <c r="BF267" s="1530" t="e">
        <f>MATCH(D267,'&gt;50 only'!D256,0)</f>
        <v>#N/A</v>
      </c>
      <c r="BG267" s="1530"/>
      <c r="BH267" s="1530"/>
      <c r="BI267" s="1530"/>
    </row>
    <row r="268" spans="1:227" s="1646" customFormat="1" ht="72" x14ac:dyDescent="0.25">
      <c r="A268" s="1564" t="s">
        <v>393</v>
      </c>
      <c r="B268" s="1564" t="s">
        <v>413</v>
      </c>
      <c r="C268" s="2344" t="s">
        <v>433</v>
      </c>
      <c r="D268" s="1696" t="s">
        <v>441</v>
      </c>
      <c r="E268" s="2342" t="s">
        <v>1804</v>
      </c>
      <c r="F268" s="1638"/>
      <c r="G268" s="1607"/>
      <c r="H268" s="1607"/>
      <c r="I268" s="1607"/>
      <c r="J268" s="1607"/>
      <c r="K268" s="1608">
        <v>0.57183333333333342</v>
      </c>
      <c r="L268" s="1609">
        <f>IF(K268&gt;0,IF(ISNUMBER(F268),F268,0)/K268*100,"")</f>
        <v>0</v>
      </c>
      <c r="M268" s="1610">
        <v>100</v>
      </c>
      <c r="N268" s="1611">
        <f t="shared" si="101"/>
        <v>5</v>
      </c>
      <c r="O268" s="1681"/>
      <c r="P268" s="1640">
        <v>0.46586132812499997</v>
      </c>
      <c r="Q268" s="1652" t="s">
        <v>42</v>
      </c>
      <c r="R268" s="1615"/>
      <c r="S268" s="1616"/>
      <c r="T268" s="1617"/>
      <c r="U268" s="2108"/>
      <c r="V268" s="2109"/>
      <c r="W268" s="2110"/>
      <c r="X268" s="2109"/>
      <c r="Y268" s="1615"/>
      <c r="Z268" s="1619">
        <v>10223.060801033531</v>
      </c>
      <c r="AA268" s="1620">
        <f t="shared" si="103"/>
        <v>124.8483629964211</v>
      </c>
      <c r="AB268" s="2343">
        <v>77.352168554706438</v>
      </c>
      <c r="AC268" s="1622"/>
      <c r="AD268" s="1622"/>
      <c r="AE268" s="1622"/>
      <c r="AF268" s="1622"/>
      <c r="AG268" s="1622"/>
      <c r="AH268" s="2111"/>
      <c r="AI268" s="1602"/>
      <c r="AJ268" s="1602"/>
      <c r="AK268" s="1602"/>
      <c r="AL268" s="2167"/>
      <c r="AM268" s="2168"/>
      <c r="AN268" s="2115"/>
      <c r="AO268" s="2115"/>
      <c r="AP268" s="2116"/>
      <c r="AQ268" s="2117"/>
      <c r="AR268" s="2115"/>
      <c r="AS268" s="2115"/>
      <c r="AT268" s="2115"/>
      <c r="AU268" s="2115"/>
      <c r="AV268" s="2116"/>
      <c r="AW268" s="2118">
        <f t="shared" si="102"/>
        <v>0.57183333333333342</v>
      </c>
      <c r="AX268" s="2119"/>
      <c r="AY268" s="2120"/>
      <c r="BB268" s="1920"/>
      <c r="BC268" s="1530" t="s">
        <v>1432</v>
      </c>
      <c r="BD268" s="1530"/>
      <c r="BE268" s="1530"/>
      <c r="BF268" s="1530" t="e">
        <f>MATCH(D268,'&gt;50 only'!D257,0)</f>
        <v>#N/A</v>
      </c>
      <c r="BG268" s="1530"/>
      <c r="BH268" s="1530"/>
      <c r="BI268" s="1530"/>
    </row>
    <row r="269" spans="1:227" s="1646" customFormat="1" ht="123.45" x14ac:dyDescent="0.25">
      <c r="A269" s="1564" t="s">
        <v>393</v>
      </c>
      <c r="B269" s="1564" t="s">
        <v>413</v>
      </c>
      <c r="C269" s="2344" t="s">
        <v>433</v>
      </c>
      <c r="D269" s="1696" t="s">
        <v>434</v>
      </c>
      <c r="E269" s="2342" t="s">
        <v>1805</v>
      </c>
      <c r="F269" s="1638"/>
      <c r="G269" s="1607"/>
      <c r="H269" s="1607"/>
      <c r="I269" s="1607"/>
      <c r="J269" s="1607"/>
      <c r="K269" s="1608">
        <v>6.083333333333333E-2</v>
      </c>
      <c r="L269" s="1609" t="s">
        <v>1435</v>
      </c>
      <c r="M269" s="1610" t="s">
        <v>1440</v>
      </c>
      <c r="N269" s="1611">
        <f t="shared" si="101"/>
        <v>2</v>
      </c>
      <c r="O269" s="1681"/>
      <c r="P269" s="1640">
        <v>0.26090497802569779</v>
      </c>
      <c r="Q269" s="1652" t="s">
        <v>42</v>
      </c>
      <c r="R269" s="1615"/>
      <c r="S269" s="1616"/>
      <c r="T269" s="1617"/>
      <c r="U269" s="2108"/>
      <c r="V269" s="2109"/>
      <c r="W269" s="2110"/>
      <c r="X269" s="2109"/>
      <c r="Y269" s="1615"/>
      <c r="Z269" s="1619">
        <v>12697.425737846623</v>
      </c>
      <c r="AA269" s="1620">
        <f t="shared" si="103"/>
        <v>56.295517983926395</v>
      </c>
      <c r="AB269" s="2343">
        <v>77.352168554706438</v>
      </c>
      <c r="AC269" s="1622"/>
      <c r="AD269" s="1622"/>
      <c r="AE269" s="1622"/>
      <c r="AF269" s="1622"/>
      <c r="AG269" s="1622"/>
      <c r="AH269" s="2111"/>
      <c r="AI269" s="1602"/>
      <c r="AJ269" s="1602"/>
      <c r="AK269" s="1602"/>
      <c r="AL269" s="2167"/>
      <c r="AM269" s="2168"/>
      <c r="AN269" s="2115"/>
      <c r="AO269" s="2115"/>
      <c r="AP269" s="2116"/>
      <c r="AQ269" s="2117"/>
      <c r="AR269" s="2115"/>
      <c r="AS269" s="2115"/>
      <c r="AT269" s="2115"/>
      <c r="AU269" s="2115"/>
      <c r="AV269" s="2116"/>
      <c r="AW269" s="2118">
        <f t="shared" si="102"/>
        <v>6.083333333333333E-2</v>
      </c>
      <c r="AX269" s="2119"/>
      <c r="AY269" s="2120"/>
      <c r="BB269" s="1920"/>
      <c r="BC269" s="1530" t="s">
        <v>1802</v>
      </c>
      <c r="BD269" s="1530"/>
      <c r="BE269" s="1530"/>
      <c r="BF269" s="1530" t="e">
        <f>MATCH(D269,'&gt;50 only'!D258,0)</f>
        <v>#N/A</v>
      </c>
      <c r="BG269" s="1530"/>
      <c r="BH269" s="1530"/>
      <c r="BI269" s="1530"/>
    </row>
    <row r="270" spans="1:227" s="1646" customFormat="1" ht="123.45" x14ac:dyDescent="0.25">
      <c r="A270" s="1564" t="s">
        <v>393</v>
      </c>
      <c r="B270" s="1564" t="s">
        <v>413</v>
      </c>
      <c r="C270" s="2344" t="s">
        <v>433</v>
      </c>
      <c r="D270" s="1696" t="s">
        <v>437</v>
      </c>
      <c r="E270" s="2342" t="s">
        <v>1806</v>
      </c>
      <c r="F270" s="1638"/>
      <c r="G270" s="1607"/>
      <c r="H270" s="1607"/>
      <c r="I270" s="1698"/>
      <c r="J270" s="1698"/>
      <c r="K270" s="1733">
        <v>0.17082000000000003</v>
      </c>
      <c r="L270" s="1609" t="s">
        <v>1435</v>
      </c>
      <c r="M270" s="1610" t="s">
        <v>1440</v>
      </c>
      <c r="N270" s="1611">
        <f t="shared" si="101"/>
        <v>5</v>
      </c>
      <c r="O270" s="1651"/>
      <c r="P270" s="1640">
        <v>0.121781205</v>
      </c>
      <c r="Q270" s="1652" t="s">
        <v>42</v>
      </c>
      <c r="R270" s="1615"/>
      <c r="S270" s="1616"/>
      <c r="T270" s="1617"/>
      <c r="U270" s="2108"/>
      <c r="V270" s="2109"/>
      <c r="W270" s="2110"/>
      <c r="X270" s="2109"/>
      <c r="Y270" s="1615"/>
      <c r="Z270" s="1619">
        <v>6640.0889994288746</v>
      </c>
      <c r="AA270" s="1620">
        <f t="shared" si="103"/>
        <v>50.247389306829916</v>
      </c>
      <c r="AB270" s="2343">
        <v>77.352168554706438</v>
      </c>
      <c r="AC270" s="1622"/>
      <c r="AD270" s="1622"/>
      <c r="AE270" s="1622"/>
      <c r="AF270" s="1622"/>
      <c r="AG270" s="1622"/>
      <c r="AH270" s="2111"/>
      <c r="AI270" s="1602"/>
      <c r="AJ270" s="1602"/>
      <c r="AK270" s="1602"/>
      <c r="AL270" s="2167"/>
      <c r="AM270" s="2168"/>
      <c r="AN270" s="2115"/>
      <c r="AO270" s="2115"/>
      <c r="AP270" s="2116"/>
      <c r="AQ270" s="2117"/>
      <c r="AR270" s="2115"/>
      <c r="AS270" s="2115"/>
      <c r="AT270" s="2115"/>
      <c r="AU270" s="2115"/>
      <c r="AV270" s="2116"/>
      <c r="AW270" s="2118">
        <f t="shared" si="102"/>
        <v>0.17082000000000003</v>
      </c>
      <c r="AX270" s="2119"/>
      <c r="AY270" s="2120"/>
      <c r="BB270" s="1920"/>
      <c r="BC270" s="1530" t="s">
        <v>1802</v>
      </c>
      <c r="BD270" s="1530"/>
      <c r="BE270" s="1530"/>
      <c r="BF270" s="1530" t="e">
        <f>MATCH(D270,'&gt;50 only'!D259,0)</f>
        <v>#N/A</v>
      </c>
      <c r="BG270" s="1530"/>
      <c r="BH270" s="1530"/>
      <c r="BI270" s="1530"/>
    </row>
    <row r="271" spans="1:227" s="1922" customFormat="1" ht="72" x14ac:dyDescent="0.25">
      <c r="A271" s="1564" t="s">
        <v>393</v>
      </c>
      <c r="B271" s="1564" t="s">
        <v>413</v>
      </c>
      <c r="C271" s="2344" t="s">
        <v>433</v>
      </c>
      <c r="D271" s="1696" t="s">
        <v>439</v>
      </c>
      <c r="E271" s="2345" t="s">
        <v>1807</v>
      </c>
      <c r="F271" s="1701"/>
      <c r="G271" s="1702"/>
      <c r="H271" s="1702"/>
      <c r="I271" s="2131"/>
      <c r="J271" s="2131"/>
      <c r="K271" s="2132">
        <v>0.10512000000000001</v>
      </c>
      <c r="L271" s="2346">
        <v>100</v>
      </c>
      <c r="M271" s="1705">
        <f t="shared" ref="M271:M280" si="104">IF(K271&gt;0,(IF(ISNUMBER(G271),G271,0)+IF(ISNUMBER(H271),H271,0))/K271*100,"")</f>
        <v>0</v>
      </c>
      <c r="N271" s="2134">
        <f t="shared" si="101"/>
        <v>2</v>
      </c>
      <c r="O271" s="2347"/>
      <c r="P271" s="1707">
        <v>0.13188725549999999</v>
      </c>
      <c r="Q271" s="1708" t="s">
        <v>42</v>
      </c>
      <c r="R271" s="1709"/>
      <c r="S271" s="2348"/>
      <c r="T271" s="2349"/>
      <c r="U271" s="2108"/>
      <c r="V271" s="2350"/>
      <c r="W271" s="2110"/>
      <c r="X271" s="2350"/>
      <c r="Y271" s="1709"/>
      <c r="Z271" s="1713">
        <v>6975.8445646898626</v>
      </c>
      <c r="AA271" s="1714">
        <f t="shared" si="103"/>
        <v>51.798021476042869</v>
      </c>
      <c r="AB271" s="2351">
        <v>77.352168554706438</v>
      </c>
      <c r="AC271" s="1716"/>
      <c r="AD271" s="1716"/>
      <c r="AE271" s="1716"/>
      <c r="AF271" s="1716"/>
      <c r="AG271" s="1716"/>
      <c r="AH271" s="2136"/>
      <c r="AI271" s="1830"/>
      <c r="AJ271" s="1830"/>
      <c r="AK271" s="1830"/>
      <c r="AL271" s="2352"/>
      <c r="AM271" s="2306"/>
      <c r="AN271" s="2142"/>
      <c r="AO271" s="2142"/>
      <c r="AP271" s="2143"/>
      <c r="AQ271" s="2144"/>
      <c r="AR271" s="2142"/>
      <c r="AS271" s="2142"/>
      <c r="AT271" s="2142"/>
      <c r="AU271" s="2142"/>
      <c r="AV271" s="2143"/>
      <c r="AW271" s="2145">
        <f t="shared" si="102"/>
        <v>0.10512000000000001</v>
      </c>
      <c r="AX271" s="2146"/>
      <c r="AY271" s="2120"/>
      <c r="BB271" s="1921"/>
      <c r="BC271" s="1530" t="s">
        <v>1802</v>
      </c>
      <c r="BD271" s="1530"/>
      <c r="BE271" s="1530"/>
      <c r="BF271" s="1530" t="e">
        <f>MATCH(D271,'&gt;50 only'!D260,0)</f>
        <v>#N/A</v>
      </c>
      <c r="BG271" s="1530"/>
      <c r="BH271" s="1530"/>
      <c r="BI271" s="1530"/>
      <c r="BJ271" s="1646"/>
      <c r="BK271" s="1646"/>
      <c r="BL271" s="1646"/>
      <c r="BM271" s="1646"/>
      <c r="BN271" s="1646"/>
      <c r="BO271" s="1646"/>
      <c r="BP271" s="1646"/>
      <c r="BQ271" s="1646"/>
      <c r="BR271" s="1646"/>
      <c r="BS271" s="1646"/>
      <c r="BT271" s="1646"/>
      <c r="BU271" s="1646"/>
      <c r="BV271" s="1646"/>
      <c r="BW271" s="1646"/>
      <c r="BX271" s="1646"/>
      <c r="BY271" s="1646"/>
      <c r="BZ271" s="1646"/>
      <c r="CA271" s="1646"/>
      <c r="CB271" s="1646"/>
      <c r="CC271" s="1646"/>
      <c r="CD271" s="1646"/>
      <c r="CE271" s="1646"/>
      <c r="CF271" s="1646"/>
      <c r="CG271" s="1646"/>
      <c r="CH271" s="1646"/>
      <c r="CI271" s="1646"/>
      <c r="CJ271" s="1646"/>
      <c r="CK271" s="1646"/>
      <c r="CL271" s="1646"/>
      <c r="CM271" s="1646"/>
      <c r="CN271" s="1646"/>
      <c r="CO271" s="1646"/>
      <c r="CP271" s="1646"/>
      <c r="CQ271" s="1646"/>
      <c r="CR271" s="1646"/>
      <c r="CS271" s="1646"/>
      <c r="CT271" s="1646"/>
      <c r="CU271" s="1646"/>
      <c r="CV271" s="1646"/>
      <c r="CW271" s="1646"/>
      <c r="CX271" s="1646"/>
      <c r="CY271" s="1646"/>
      <c r="CZ271" s="1646"/>
      <c r="DA271" s="1646"/>
      <c r="DB271" s="1646"/>
      <c r="DC271" s="1646"/>
      <c r="DD271" s="1646"/>
      <c r="DE271" s="1646"/>
      <c r="DF271" s="1646"/>
      <c r="DG271" s="1646"/>
      <c r="DH271" s="1646"/>
      <c r="DI271" s="1646"/>
      <c r="DJ271" s="1646"/>
      <c r="DK271" s="1646"/>
      <c r="DL271" s="1646"/>
      <c r="DM271" s="1646"/>
      <c r="DN271" s="1646"/>
      <c r="DO271" s="1646"/>
      <c r="DP271" s="1646"/>
      <c r="DQ271" s="1646"/>
      <c r="DR271" s="1646"/>
      <c r="DS271" s="1646"/>
      <c r="DT271" s="1646"/>
      <c r="DU271" s="1646"/>
      <c r="DV271" s="1646"/>
      <c r="DW271" s="1646"/>
      <c r="DX271" s="1646"/>
      <c r="DY271" s="1646"/>
      <c r="DZ271" s="1646"/>
      <c r="EA271" s="1646"/>
      <c r="EB271" s="1646"/>
      <c r="EC271" s="1646"/>
      <c r="ED271" s="1646"/>
      <c r="EE271" s="1646"/>
      <c r="EF271" s="1646"/>
      <c r="EG271" s="1646"/>
      <c r="EH271" s="1646"/>
      <c r="EI271" s="1646"/>
      <c r="EJ271" s="1646"/>
      <c r="EK271" s="1646"/>
      <c r="EL271" s="1646"/>
      <c r="EM271" s="1646"/>
      <c r="EN271" s="1646"/>
      <c r="EO271" s="1646"/>
      <c r="EP271" s="1646"/>
      <c r="EQ271" s="1646"/>
      <c r="ER271" s="1646"/>
      <c r="ES271" s="1646"/>
      <c r="ET271" s="1646"/>
      <c r="EU271" s="1646"/>
      <c r="EV271" s="1646"/>
      <c r="EW271" s="1646"/>
      <c r="EX271" s="1646"/>
      <c r="EY271" s="1646"/>
      <c r="EZ271" s="1646"/>
      <c r="FA271" s="1646"/>
      <c r="FB271" s="1646"/>
      <c r="FC271" s="1646"/>
      <c r="FD271" s="1646"/>
      <c r="FE271" s="1646"/>
      <c r="FF271" s="1646"/>
      <c r="FG271" s="1646"/>
      <c r="FH271" s="1646"/>
      <c r="FI271" s="1646"/>
      <c r="FJ271" s="1646"/>
      <c r="FK271" s="1646"/>
      <c r="FL271" s="1646"/>
      <c r="FM271" s="1646"/>
      <c r="FN271" s="1646"/>
      <c r="FO271" s="1646"/>
      <c r="FP271" s="1646"/>
      <c r="FQ271" s="1646"/>
      <c r="FR271" s="1646"/>
      <c r="FS271" s="1646"/>
      <c r="FT271" s="1646"/>
      <c r="FU271" s="1646"/>
      <c r="FV271" s="1646"/>
      <c r="FW271" s="1646"/>
      <c r="FX271" s="1646"/>
      <c r="FY271" s="1646"/>
      <c r="FZ271" s="1646"/>
      <c r="GA271" s="1646"/>
      <c r="GB271" s="1646"/>
      <c r="GC271" s="1646"/>
      <c r="GD271" s="1646"/>
      <c r="GE271" s="1646"/>
      <c r="GF271" s="1646"/>
      <c r="GG271" s="1646"/>
      <c r="GH271" s="1646"/>
      <c r="GI271" s="1646"/>
      <c r="GJ271" s="1646"/>
      <c r="GK271" s="1646"/>
      <c r="GL271" s="1646"/>
      <c r="GM271" s="1646"/>
      <c r="GN271" s="1646"/>
      <c r="GO271" s="1646"/>
      <c r="GP271" s="1646"/>
      <c r="GQ271" s="1646"/>
      <c r="GR271" s="1646"/>
      <c r="GS271" s="1646"/>
      <c r="GT271" s="1646"/>
      <c r="GU271" s="1646"/>
      <c r="GV271" s="1646"/>
      <c r="GW271" s="1646"/>
      <c r="GX271" s="1646"/>
      <c r="GY271" s="1646"/>
      <c r="GZ271" s="1646"/>
      <c r="HA271" s="1646"/>
      <c r="HB271" s="1646"/>
      <c r="HC271" s="1646"/>
      <c r="HD271" s="1646"/>
      <c r="HE271" s="1646"/>
      <c r="HF271" s="1646"/>
      <c r="HG271" s="1646"/>
      <c r="HH271" s="1646"/>
      <c r="HI271" s="1646"/>
      <c r="HJ271" s="1646"/>
      <c r="HK271" s="1646"/>
      <c r="HL271" s="1646"/>
      <c r="HM271" s="1646"/>
      <c r="HN271" s="1646"/>
      <c r="HO271" s="1646"/>
      <c r="HP271" s="1646"/>
      <c r="HQ271" s="1646"/>
      <c r="HR271" s="1646"/>
      <c r="HS271" s="1646"/>
    </row>
    <row r="272" spans="1:227" s="1646" customFormat="1" ht="72" x14ac:dyDescent="0.25">
      <c r="A272" s="1564" t="s">
        <v>393</v>
      </c>
      <c r="B272" s="1564" t="s">
        <v>413</v>
      </c>
      <c r="C272" s="2353" t="s">
        <v>433</v>
      </c>
      <c r="D272" s="1696" t="s">
        <v>436</v>
      </c>
      <c r="E272" s="1697" t="s">
        <v>1807</v>
      </c>
      <c r="F272" s="2354"/>
      <c r="G272" s="2355"/>
      <c r="H272" s="2355"/>
      <c r="I272" s="2355"/>
      <c r="J272" s="2355"/>
      <c r="K272" s="2356">
        <v>0.10512000000000001</v>
      </c>
      <c r="L272" s="2292">
        <v>100</v>
      </c>
      <c r="M272" s="2357">
        <f t="shared" si="104"/>
        <v>0</v>
      </c>
      <c r="N272" s="1575">
        <f t="shared" si="101"/>
        <v>5</v>
      </c>
      <c r="O272" s="2358"/>
      <c r="P272" s="2359">
        <v>0.10369768499999998</v>
      </c>
      <c r="Q272" s="2360" t="s">
        <v>42</v>
      </c>
      <c r="R272" s="2361"/>
      <c r="S272" s="2362"/>
      <c r="T272" s="2363"/>
      <c r="U272" s="2108"/>
      <c r="V272" s="2364"/>
      <c r="W272" s="2153"/>
      <c r="X272" s="2364"/>
      <c r="Y272" s="2361"/>
      <c r="Z272" s="2365">
        <v>4969.9202901819017</v>
      </c>
      <c r="AA272" s="2366">
        <f t="shared" si="103"/>
        <v>57.164547917718032</v>
      </c>
      <c r="AB272" s="2367">
        <v>77.352168554706438</v>
      </c>
      <c r="AC272" s="2368"/>
      <c r="AD272" s="2368"/>
      <c r="AE272" s="2368"/>
      <c r="AF272" s="2368"/>
      <c r="AG272" s="2368"/>
      <c r="AH272" s="2152"/>
      <c r="AI272" s="1602"/>
      <c r="AJ272" s="1602"/>
      <c r="AK272" s="1602"/>
      <c r="AL272" s="2167"/>
      <c r="AM272" s="2369"/>
      <c r="AN272" s="2115"/>
      <c r="AO272" s="2115"/>
      <c r="AP272" s="2116"/>
      <c r="AQ272" s="2117"/>
      <c r="AR272" s="2115"/>
      <c r="AS272" s="2115"/>
      <c r="AT272" s="2115"/>
      <c r="AU272" s="2115"/>
      <c r="AV272" s="2116"/>
      <c r="AW272" s="2118">
        <f t="shared" si="102"/>
        <v>0.10512000000000001</v>
      </c>
      <c r="AX272" s="2119"/>
      <c r="AY272" s="2370"/>
      <c r="BB272" s="1920"/>
      <c r="BC272" s="1530" t="s">
        <v>1802</v>
      </c>
      <c r="BD272" s="1530"/>
      <c r="BE272" s="1530"/>
      <c r="BF272" s="1530" t="e">
        <f>MATCH(D272,'&gt;50 only'!D261,0)</f>
        <v>#N/A</v>
      </c>
      <c r="BG272" s="1530"/>
      <c r="BH272" s="1530"/>
      <c r="BI272" s="1530"/>
    </row>
    <row r="273" spans="1:227" s="1646" customFormat="1" ht="113.15" x14ac:dyDescent="0.25">
      <c r="A273" s="1564" t="s">
        <v>393</v>
      </c>
      <c r="B273" s="1564" t="s">
        <v>413</v>
      </c>
      <c r="C273" s="2353" t="s">
        <v>433</v>
      </c>
      <c r="D273" s="1696" t="s">
        <v>440</v>
      </c>
      <c r="E273" s="1697" t="s">
        <v>1808</v>
      </c>
      <c r="F273" s="2288"/>
      <c r="G273" s="1876"/>
      <c r="H273" s="1876"/>
      <c r="I273" s="2355"/>
      <c r="J273" s="2355"/>
      <c r="K273" s="2356">
        <v>2.6280000000000001E-2</v>
      </c>
      <c r="L273" s="2292" t="s">
        <v>1435</v>
      </c>
      <c r="M273" s="2357">
        <f t="shared" si="104"/>
        <v>0</v>
      </c>
      <c r="N273" s="1611">
        <f t="shared" si="101"/>
        <v>5</v>
      </c>
      <c r="O273" s="2371"/>
      <c r="P273" s="2359">
        <v>1.4207378087659837E-2</v>
      </c>
      <c r="Q273" s="2201" t="s">
        <v>42</v>
      </c>
      <c r="R273" s="2199"/>
      <c r="S273" s="2362"/>
      <c r="T273" s="2363"/>
      <c r="U273" s="2108"/>
      <c r="V273" s="2372"/>
      <c r="W273" s="2153"/>
      <c r="X273" s="2372"/>
      <c r="Y273" s="2199"/>
      <c r="Z273" s="2373">
        <v>754.1589002533035</v>
      </c>
      <c r="AA273" s="2374">
        <f t="shared" si="103"/>
        <v>51.612894198770903</v>
      </c>
      <c r="AB273" s="2375">
        <v>77.352168554706438</v>
      </c>
      <c r="AC273" s="2376"/>
      <c r="AD273" s="2376"/>
      <c r="AE273" s="2376"/>
      <c r="AF273" s="2376"/>
      <c r="AG273" s="2376"/>
      <c r="AH273" s="2108"/>
      <c r="AI273" s="1602"/>
      <c r="AJ273" s="1602"/>
      <c r="AK273" s="1602"/>
      <c r="AL273" s="2167"/>
      <c r="AM273" s="2377"/>
      <c r="AN273" s="2115"/>
      <c r="AO273" s="2115"/>
      <c r="AP273" s="2116"/>
      <c r="AQ273" s="2117"/>
      <c r="AR273" s="2115"/>
      <c r="AS273" s="2115"/>
      <c r="AT273" s="2115"/>
      <c r="AU273" s="2115"/>
      <c r="AV273" s="2116"/>
      <c r="AW273" s="2118">
        <f t="shared" si="102"/>
        <v>2.6280000000000001E-2</v>
      </c>
      <c r="AX273" s="2119"/>
      <c r="AY273" s="2120"/>
      <c r="BB273" s="1920"/>
      <c r="BC273" s="1530" t="s">
        <v>1802</v>
      </c>
      <c r="BD273" s="1530"/>
      <c r="BE273" s="1530"/>
      <c r="BF273" s="1530" t="e">
        <f>MATCH(D273,'&gt;50 only'!D262,0)</f>
        <v>#N/A</v>
      </c>
      <c r="BG273" s="1530"/>
      <c r="BH273" s="1530"/>
      <c r="BI273" s="1530"/>
    </row>
    <row r="274" spans="1:227" s="1646" customFormat="1" ht="72" x14ac:dyDescent="0.25">
      <c r="A274" s="1564" t="s">
        <v>393</v>
      </c>
      <c r="B274" s="1564" t="s">
        <v>413</v>
      </c>
      <c r="C274" s="2353" t="s">
        <v>433</v>
      </c>
      <c r="D274" s="1696" t="s">
        <v>438</v>
      </c>
      <c r="E274" s="1697" t="s">
        <v>1807</v>
      </c>
      <c r="F274" s="2288"/>
      <c r="G274" s="1876"/>
      <c r="H274" s="1876"/>
      <c r="I274" s="2355"/>
      <c r="J274" s="2355"/>
      <c r="K274" s="2356">
        <v>5.2560000000000003E-2</v>
      </c>
      <c r="L274" s="2292">
        <v>100</v>
      </c>
      <c r="M274" s="2357">
        <f t="shared" si="104"/>
        <v>0</v>
      </c>
      <c r="N274" s="1611">
        <f t="shared" si="101"/>
        <v>5</v>
      </c>
      <c r="O274" s="2371"/>
      <c r="P274" s="2359">
        <v>4.8119116500000003E-2</v>
      </c>
      <c r="Q274" s="2201" t="s">
        <v>42</v>
      </c>
      <c r="R274" s="2199"/>
      <c r="S274" s="2362"/>
      <c r="T274" s="2363"/>
      <c r="U274" s="2108"/>
      <c r="V274" s="2372"/>
      <c r="W274" s="2153"/>
      <c r="X274" s="2372"/>
      <c r="Y274" s="2199"/>
      <c r="Z274" s="2373">
        <v>2213.7729577647669</v>
      </c>
      <c r="AA274" s="2374">
        <f t="shared" si="103"/>
        <v>59.551362495421444</v>
      </c>
      <c r="AB274" s="2375">
        <v>77.352168554706438</v>
      </c>
      <c r="AC274" s="2376"/>
      <c r="AD274" s="2376"/>
      <c r="AE274" s="2376"/>
      <c r="AF274" s="2376"/>
      <c r="AG274" s="2376"/>
      <c r="AH274" s="2108"/>
      <c r="AI274" s="1602"/>
      <c r="AJ274" s="1602"/>
      <c r="AK274" s="1602"/>
      <c r="AL274" s="2167"/>
      <c r="AM274" s="2377"/>
      <c r="AN274" s="2115"/>
      <c r="AO274" s="2115"/>
      <c r="AP274" s="2116"/>
      <c r="AQ274" s="2117"/>
      <c r="AR274" s="2115"/>
      <c r="AS274" s="2115"/>
      <c r="AT274" s="2115"/>
      <c r="AU274" s="2115"/>
      <c r="AV274" s="2116"/>
      <c r="AW274" s="2118">
        <f t="shared" si="102"/>
        <v>5.2560000000000003E-2</v>
      </c>
      <c r="AX274" s="2119"/>
      <c r="AY274" s="2120"/>
      <c r="BB274" s="1920"/>
      <c r="BC274" s="1530" t="s">
        <v>1802</v>
      </c>
      <c r="BD274" s="1530"/>
      <c r="BE274" s="1530"/>
      <c r="BF274" s="1530" t="e">
        <f>MATCH(D274,'&gt;50 only'!D263,0)</f>
        <v>#N/A</v>
      </c>
      <c r="BG274" s="1530"/>
      <c r="BH274" s="1530"/>
      <c r="BI274" s="1530"/>
    </row>
    <row r="275" spans="1:227" s="1646" customFormat="1" ht="51.45" x14ac:dyDescent="0.25">
      <c r="A275" s="1564" t="s">
        <v>198</v>
      </c>
      <c r="B275" s="1564" t="s">
        <v>276</v>
      </c>
      <c r="C275" s="2378" t="s">
        <v>289</v>
      </c>
      <c r="D275" s="1749" t="s">
        <v>290</v>
      </c>
      <c r="E275" s="1750"/>
      <c r="F275" s="2379">
        <v>0.46300000000000002</v>
      </c>
      <c r="G275" s="1883"/>
      <c r="H275" s="1883"/>
      <c r="I275" s="2380"/>
      <c r="J275" s="2380"/>
      <c r="K275" s="2381">
        <f>SUM(F275:H275)</f>
        <v>0.46300000000000002</v>
      </c>
      <c r="L275" s="2382">
        <f t="shared" ref="L275:L280" si="105">IF(K275&gt;0,IF(ISNUMBER(F275),F275,0)/K275*100,"")</f>
        <v>100</v>
      </c>
      <c r="M275" s="2383">
        <f t="shared" si="104"/>
        <v>0</v>
      </c>
      <c r="N275" s="1611">
        <f t="shared" si="101"/>
        <v>3</v>
      </c>
      <c r="O275" s="2316"/>
      <c r="P275" s="2380">
        <v>0.46300000000000002</v>
      </c>
      <c r="Q275" s="2384" t="s">
        <v>42</v>
      </c>
      <c r="R275" s="2316"/>
      <c r="S275" s="2385" t="s">
        <v>202</v>
      </c>
      <c r="T275" s="2385" t="s">
        <v>202</v>
      </c>
      <c r="U275" s="2165">
        <v>37</v>
      </c>
      <c r="V275" s="2386">
        <v>6.11</v>
      </c>
      <c r="W275" s="2161">
        <v>37</v>
      </c>
      <c r="X275" s="2386">
        <v>6.11</v>
      </c>
      <c r="Y275" s="2316">
        <v>2.5</v>
      </c>
      <c r="Z275" s="2387">
        <v>5782</v>
      </c>
      <c r="AA275" s="2388">
        <v>219.38657050932747</v>
      </c>
      <c r="AB275" s="2389">
        <f>O275/AA275*1000000/365*1000</f>
        <v>0</v>
      </c>
      <c r="AC275" s="2390"/>
      <c r="AD275" s="2390"/>
      <c r="AE275" s="2391"/>
      <c r="AF275" s="2390"/>
      <c r="AG275" s="2390" t="s">
        <v>42</v>
      </c>
      <c r="AH275" s="2392"/>
      <c r="AI275" s="2096"/>
      <c r="AJ275" s="2096"/>
      <c r="AK275" s="2096"/>
      <c r="AL275" s="2097"/>
      <c r="AM275" s="2393">
        <f>K275</f>
        <v>0.46300000000000002</v>
      </c>
      <c r="AN275" s="2099">
        <v>0.46300000000000002</v>
      </c>
      <c r="AO275" s="2099">
        <v>0.50600000000000001</v>
      </c>
      <c r="AP275" s="2099">
        <v>0.58699999999999997</v>
      </c>
      <c r="AQ275" s="2100">
        <v>0.68200000000000005</v>
      </c>
      <c r="AR275" s="2101">
        <f>AN275</f>
        <v>0.46300000000000002</v>
      </c>
      <c r="AS275" s="2099">
        <v>0.52100000000000002</v>
      </c>
      <c r="AT275" s="2101">
        <f>AVERAGE(AS275,AV275)</f>
        <v>0.57800000000000007</v>
      </c>
      <c r="AU275" s="2101"/>
      <c r="AV275" s="2099">
        <v>0.63500000000000001</v>
      </c>
      <c r="AW275" s="2099"/>
      <c r="AX275" s="2102">
        <v>0.77400000000000002</v>
      </c>
      <c r="AY275" s="2103">
        <v>-0.437</v>
      </c>
      <c r="AZ275" s="1979"/>
      <c r="BA275" s="1980"/>
      <c r="BB275" s="1920"/>
      <c r="BC275" s="1530" t="s">
        <v>1430</v>
      </c>
      <c r="BD275" s="1602"/>
      <c r="BE275" s="1602"/>
      <c r="BF275" s="1602"/>
      <c r="BG275" s="1602"/>
      <c r="BH275" s="1602"/>
      <c r="BI275" s="1602"/>
      <c r="BJ275" s="1602"/>
      <c r="BK275" s="1602"/>
      <c r="BL275" s="1602"/>
    </row>
    <row r="276" spans="1:227" s="1646" customFormat="1" ht="51.45" x14ac:dyDescent="0.25">
      <c r="A276" s="1564" t="s">
        <v>198</v>
      </c>
      <c r="B276" s="1564" t="s">
        <v>276</v>
      </c>
      <c r="C276" s="2378" t="s">
        <v>289</v>
      </c>
      <c r="D276" s="1749" t="s">
        <v>291</v>
      </c>
      <c r="E276" s="1750"/>
      <c r="F276" s="2379">
        <v>0.309</v>
      </c>
      <c r="G276" s="1883">
        <v>0.82899999999999996</v>
      </c>
      <c r="H276" s="1883"/>
      <c r="I276" s="2380"/>
      <c r="J276" s="2380"/>
      <c r="K276" s="2381">
        <f>SUM(F276:H276)</f>
        <v>1.1379999999999999</v>
      </c>
      <c r="L276" s="2382">
        <f t="shared" si="105"/>
        <v>27.15289982425308</v>
      </c>
      <c r="M276" s="2383">
        <f t="shared" si="104"/>
        <v>72.847100175746931</v>
      </c>
      <c r="N276" s="1611">
        <f t="shared" si="101"/>
        <v>5</v>
      </c>
      <c r="O276" s="2316"/>
      <c r="P276" s="2380">
        <v>0.35699999999999998</v>
      </c>
      <c r="Q276" s="2384" t="s">
        <v>42</v>
      </c>
      <c r="R276" s="2316"/>
      <c r="S276" s="2385" t="s">
        <v>202</v>
      </c>
      <c r="T276" s="2385" t="s">
        <v>202</v>
      </c>
      <c r="U276" s="2165">
        <v>37</v>
      </c>
      <c r="V276" s="2386">
        <v>19.39</v>
      </c>
      <c r="W276" s="2161">
        <v>37</v>
      </c>
      <c r="X276" s="2386">
        <v>19.39</v>
      </c>
      <c r="Y276" s="2316">
        <v>1.5</v>
      </c>
      <c r="Z276" s="2387">
        <v>3057</v>
      </c>
      <c r="AA276" s="2388">
        <v>319.94837807681449</v>
      </c>
      <c r="AB276" s="2389">
        <f>O276/AA276*1000000/365*1000</f>
        <v>0</v>
      </c>
      <c r="AC276" s="2390"/>
      <c r="AD276" s="2390"/>
      <c r="AE276" s="2391"/>
      <c r="AF276" s="2390"/>
      <c r="AG276" s="2390"/>
      <c r="AH276" s="2392"/>
      <c r="AI276" s="2096"/>
      <c r="AJ276" s="2096"/>
      <c r="AK276" s="2096"/>
      <c r="AL276" s="2097"/>
      <c r="AM276" s="2393">
        <f>K276</f>
        <v>1.1379999999999999</v>
      </c>
      <c r="AN276" s="2099">
        <v>0.35699999999999998</v>
      </c>
      <c r="AO276" s="2099">
        <v>0.40200000000000002</v>
      </c>
      <c r="AP276" s="2099">
        <v>0.48899999999999999</v>
      </c>
      <c r="AQ276" s="2100">
        <v>0.59699999999999998</v>
      </c>
      <c r="AR276" s="2101">
        <f>AN276</f>
        <v>0.35699999999999998</v>
      </c>
      <c r="AS276" s="2099">
        <v>0.42599999999999999</v>
      </c>
      <c r="AT276" s="2101">
        <f>AVERAGE(AS276,AV276)</f>
        <v>0.499</v>
      </c>
      <c r="AU276" s="2101"/>
      <c r="AV276" s="2099">
        <v>0.57199999999999995</v>
      </c>
      <c r="AW276" s="2099"/>
      <c r="AX276" s="2102">
        <v>0.76900000000000002</v>
      </c>
      <c r="AY276" s="2103">
        <v>0.379</v>
      </c>
      <c r="AZ276" s="1979"/>
      <c r="BA276" s="1980"/>
      <c r="BB276" s="1920"/>
      <c r="BC276" s="1530" t="s">
        <v>1432</v>
      </c>
      <c r="BD276" s="1602"/>
      <c r="BE276" s="1602"/>
      <c r="BF276" s="1602"/>
      <c r="BG276" s="1602"/>
      <c r="BH276" s="1602"/>
      <c r="BI276" s="1602"/>
      <c r="BJ276" s="1602"/>
      <c r="BK276" s="1602"/>
      <c r="BL276" s="1602"/>
    </row>
    <row r="277" spans="1:227" s="1646" customFormat="1" ht="61.75" x14ac:dyDescent="0.25">
      <c r="A277" s="1564" t="s">
        <v>393</v>
      </c>
      <c r="B277" s="1564" t="s">
        <v>536</v>
      </c>
      <c r="C277" s="2028" t="s">
        <v>547</v>
      </c>
      <c r="D277" s="1696" t="s">
        <v>549</v>
      </c>
      <c r="E277" s="1697"/>
      <c r="F277" s="2288">
        <f>K277</f>
        <v>0.18921600000000002</v>
      </c>
      <c r="G277" s="1607"/>
      <c r="H277" s="1876"/>
      <c r="I277" s="2355"/>
      <c r="J277" s="2355"/>
      <c r="K277" s="2356">
        <v>0.18921600000000002</v>
      </c>
      <c r="L277" s="2292">
        <f t="shared" si="105"/>
        <v>100</v>
      </c>
      <c r="M277" s="2357">
        <f t="shared" si="104"/>
        <v>0</v>
      </c>
      <c r="N277" s="1611">
        <f t="shared" si="101"/>
        <v>2</v>
      </c>
      <c r="O277" s="2394"/>
      <c r="P277" s="2359">
        <v>0.27513700499999999</v>
      </c>
      <c r="Q277" s="2201" t="s">
        <v>42</v>
      </c>
      <c r="R277" s="2199"/>
      <c r="S277" s="2362"/>
      <c r="T277" s="2363"/>
      <c r="U277" s="2108"/>
      <c r="V277" s="2372"/>
      <c r="W277" s="2153"/>
      <c r="X277" s="2372"/>
      <c r="Y277" s="2199"/>
      <c r="Z277" s="2373">
        <v>6701.8102791813799</v>
      </c>
      <c r="AA277" s="2374"/>
      <c r="AB277" s="2395"/>
      <c r="AC277" s="2376"/>
      <c r="AD277" s="2376"/>
      <c r="AE277" s="2376"/>
      <c r="AF277" s="2376"/>
      <c r="AG277" s="2376"/>
      <c r="AH277" s="2108"/>
      <c r="AI277" s="1530"/>
      <c r="AJ277" s="1530"/>
      <c r="AK277" s="1530"/>
      <c r="AL277" s="2167"/>
      <c r="AM277" s="2377"/>
      <c r="AN277" s="2125"/>
      <c r="AO277" s="2125"/>
      <c r="AP277" s="2126"/>
      <c r="AQ277" s="2117"/>
      <c r="AR277" s="2125"/>
      <c r="AS277" s="2125"/>
      <c r="AT277" s="2125">
        <v>0.31864591085620764</v>
      </c>
      <c r="AU277" s="2125"/>
      <c r="AV277" s="2126"/>
      <c r="AW277" s="2127">
        <f t="shared" ref="AW277:AW282" si="106">K277-AT277</f>
        <v>-0.12942991085620761</v>
      </c>
      <c r="AX277" s="2119"/>
      <c r="AY277" s="2120"/>
      <c r="BA277" s="2039"/>
      <c r="BB277" s="1920"/>
      <c r="BC277" s="1530" t="s">
        <v>1802</v>
      </c>
      <c r="BD277" s="1530"/>
      <c r="BE277" s="1530"/>
      <c r="BF277" s="1530" t="e">
        <f>MATCH(D277,'&gt;50 only'!D266,0)</f>
        <v>#N/A</v>
      </c>
      <c r="BG277" s="1530"/>
      <c r="BH277" s="1530"/>
      <c r="BI277" s="1530"/>
      <c r="BJ277" s="1530"/>
      <c r="BK277" s="1530"/>
      <c r="BL277" s="1530"/>
      <c r="BM277" s="1530"/>
      <c r="BN277" s="1530"/>
      <c r="BO277" s="1530"/>
      <c r="BP277" s="1530"/>
      <c r="BQ277" s="1530"/>
      <c r="BR277" s="1530"/>
      <c r="BS277" s="1530"/>
      <c r="BT277" s="1530"/>
      <c r="BU277" s="1530"/>
      <c r="BV277" s="1530"/>
      <c r="BW277" s="1530"/>
      <c r="BX277" s="1530"/>
      <c r="BY277" s="1530"/>
      <c r="BZ277" s="1530"/>
      <c r="CA277" s="1530"/>
      <c r="CB277" s="1530"/>
      <c r="CC277" s="1530"/>
      <c r="CD277" s="1530"/>
      <c r="CE277" s="1530"/>
      <c r="CF277" s="1530"/>
      <c r="CG277" s="1530"/>
      <c r="CH277" s="1530"/>
      <c r="CI277" s="1530"/>
      <c r="CJ277" s="1530"/>
      <c r="CK277" s="1530"/>
      <c r="CL277" s="1530"/>
      <c r="CM277" s="1530"/>
      <c r="CN277" s="1530"/>
      <c r="CO277" s="1530"/>
      <c r="CP277" s="1530"/>
      <c r="CQ277" s="1530"/>
      <c r="CR277" s="1530"/>
      <c r="CS277" s="1530"/>
      <c r="CT277" s="1530"/>
      <c r="CU277" s="1530"/>
      <c r="CV277" s="1530"/>
      <c r="CW277" s="1530"/>
      <c r="CX277" s="1530"/>
      <c r="CY277" s="1530"/>
      <c r="CZ277" s="1530"/>
      <c r="DA277" s="1530"/>
      <c r="DB277" s="1530"/>
      <c r="DC277" s="1530"/>
      <c r="DD277" s="1530"/>
      <c r="DE277" s="1530"/>
      <c r="DF277" s="1530"/>
      <c r="DG277" s="1530"/>
      <c r="DH277" s="1530"/>
      <c r="DI277" s="1530"/>
      <c r="DJ277" s="1530"/>
      <c r="DK277" s="1530"/>
      <c r="DL277" s="1530"/>
      <c r="DM277" s="1530"/>
      <c r="DN277" s="1530"/>
      <c r="DO277" s="1530"/>
      <c r="DP277" s="1530"/>
      <c r="DQ277" s="1530"/>
      <c r="DR277" s="1530"/>
      <c r="DS277" s="1530"/>
      <c r="DT277" s="1530"/>
      <c r="DU277" s="1530"/>
      <c r="DV277" s="1530"/>
      <c r="DW277" s="1530"/>
      <c r="DX277" s="1530"/>
      <c r="DY277" s="1530"/>
      <c r="DZ277" s="1530"/>
      <c r="EA277" s="1530"/>
      <c r="EB277" s="1530"/>
      <c r="EC277" s="1530"/>
      <c r="ED277" s="1530"/>
      <c r="EE277" s="1530"/>
      <c r="EF277" s="1530"/>
      <c r="EG277" s="1530"/>
      <c r="EH277" s="1530"/>
      <c r="EI277" s="1530"/>
      <c r="EJ277" s="1530"/>
      <c r="EK277" s="1530"/>
      <c r="EL277" s="1530"/>
      <c r="EM277" s="1530"/>
      <c r="EN277" s="1530"/>
      <c r="EO277" s="1530"/>
      <c r="EP277" s="1530"/>
      <c r="EQ277" s="1530"/>
      <c r="ER277" s="1530"/>
      <c r="ES277" s="1530"/>
      <c r="ET277" s="1530"/>
      <c r="EU277" s="1530"/>
      <c r="EV277" s="1530"/>
      <c r="EW277" s="1530"/>
      <c r="EX277" s="1530"/>
      <c r="EY277" s="1530"/>
      <c r="EZ277" s="1530"/>
      <c r="FA277" s="1530"/>
      <c r="FB277" s="1530"/>
      <c r="FC277" s="1530"/>
      <c r="FD277" s="1530"/>
      <c r="FE277" s="1530"/>
      <c r="FF277" s="1530"/>
      <c r="FG277" s="1530"/>
      <c r="FH277" s="1530"/>
      <c r="FI277" s="1530"/>
      <c r="FJ277" s="1530"/>
      <c r="FK277" s="1530"/>
      <c r="FL277" s="1530"/>
      <c r="FM277" s="1530"/>
      <c r="FN277" s="1530"/>
      <c r="FO277" s="1530"/>
      <c r="FP277" s="1530"/>
      <c r="FQ277" s="1530"/>
      <c r="FR277" s="1530"/>
      <c r="FS277" s="1530"/>
      <c r="FT277" s="1530"/>
      <c r="FU277" s="1530"/>
      <c r="FV277" s="1530"/>
      <c r="FW277" s="1530"/>
      <c r="FX277" s="1530"/>
      <c r="FY277" s="1530"/>
      <c r="FZ277" s="1530"/>
      <c r="GA277" s="1530"/>
      <c r="GB277" s="1530"/>
      <c r="GC277" s="1530"/>
      <c r="GD277" s="1530"/>
      <c r="GE277" s="1530"/>
      <c r="GF277" s="1530"/>
      <c r="GG277" s="1530"/>
      <c r="GH277" s="1530"/>
      <c r="GI277" s="1530"/>
      <c r="GJ277" s="1530"/>
      <c r="GK277" s="1530"/>
      <c r="GL277" s="1530"/>
      <c r="GM277" s="1530"/>
      <c r="GN277" s="1530"/>
      <c r="GO277" s="1530"/>
      <c r="GP277" s="1530"/>
      <c r="GQ277" s="1530"/>
      <c r="GR277" s="1530"/>
      <c r="GS277" s="1530"/>
      <c r="GT277" s="1530"/>
      <c r="GU277" s="1530"/>
      <c r="GV277" s="1530"/>
      <c r="GW277" s="1530"/>
      <c r="GX277" s="1530"/>
      <c r="GY277" s="1530"/>
      <c r="GZ277" s="1530"/>
      <c r="HA277" s="1530"/>
      <c r="HB277" s="1530"/>
      <c r="HC277" s="1530"/>
      <c r="HD277" s="1530"/>
      <c r="HE277" s="1530"/>
      <c r="HF277" s="1530"/>
      <c r="HG277" s="1530"/>
      <c r="HH277" s="1530"/>
      <c r="HI277" s="1530"/>
      <c r="HJ277" s="1530"/>
      <c r="HK277" s="1530"/>
      <c r="HL277" s="1530"/>
      <c r="HM277" s="1530"/>
      <c r="HN277" s="1530"/>
      <c r="HO277" s="1530"/>
      <c r="HP277" s="1530"/>
      <c r="HQ277" s="1530"/>
      <c r="HR277" s="1530"/>
      <c r="HS277" s="1530"/>
    </row>
    <row r="278" spans="1:227" s="1646" customFormat="1" ht="61.75" x14ac:dyDescent="0.25">
      <c r="A278" s="1564" t="s">
        <v>393</v>
      </c>
      <c r="B278" s="1564" t="s">
        <v>536</v>
      </c>
      <c r="C278" s="2028" t="s">
        <v>547</v>
      </c>
      <c r="D278" s="1696" t="s">
        <v>548</v>
      </c>
      <c r="E278" s="1697"/>
      <c r="F278" s="2288"/>
      <c r="G278" s="1607">
        <f>K278</f>
        <v>0.438</v>
      </c>
      <c r="H278" s="1876"/>
      <c r="I278" s="2355"/>
      <c r="J278" s="2355"/>
      <c r="K278" s="2356">
        <v>0.438</v>
      </c>
      <c r="L278" s="2292">
        <f t="shared" si="105"/>
        <v>0</v>
      </c>
      <c r="M278" s="2357">
        <f t="shared" si="104"/>
        <v>100</v>
      </c>
      <c r="N278" s="1611">
        <f t="shared" si="101"/>
        <v>3</v>
      </c>
      <c r="O278" s="2394"/>
      <c r="P278" s="2359">
        <v>0.24432481021528041</v>
      </c>
      <c r="Q278" s="2201" t="s">
        <v>42</v>
      </c>
      <c r="R278" s="2199"/>
      <c r="S278" s="2362"/>
      <c r="T278" s="2363"/>
      <c r="U278" s="2108"/>
      <c r="V278" s="2372"/>
      <c r="W278" s="2153"/>
      <c r="X278" s="2372"/>
      <c r="Y278" s="2199"/>
      <c r="Z278" s="2373">
        <v>12016.677636830284</v>
      </c>
      <c r="AA278" s="2374"/>
      <c r="AB278" s="2395"/>
      <c r="AC278" s="2376"/>
      <c r="AD278" s="2376"/>
      <c r="AE278" s="2376"/>
      <c r="AF278" s="2376"/>
      <c r="AG278" s="2376"/>
      <c r="AH278" s="2108"/>
      <c r="AI278" s="1530"/>
      <c r="AJ278" s="1530"/>
      <c r="AK278" s="1530"/>
      <c r="AL278" s="2167"/>
      <c r="AM278" s="2377"/>
      <c r="AN278" s="2125"/>
      <c r="AO278" s="2125"/>
      <c r="AP278" s="2126"/>
      <c r="AQ278" s="2117"/>
      <c r="AR278" s="2125"/>
      <c r="AS278" s="2125"/>
      <c r="AT278" s="2125">
        <v>0.56546745191764203</v>
      </c>
      <c r="AU278" s="2125"/>
      <c r="AV278" s="2126"/>
      <c r="AW278" s="2127">
        <f t="shared" si="106"/>
        <v>-0.12746745191764203</v>
      </c>
      <c r="AX278" s="2119"/>
      <c r="AY278" s="2120"/>
      <c r="BA278" s="2039"/>
      <c r="BB278" s="1920"/>
      <c r="BC278" s="1530" t="s">
        <v>1432</v>
      </c>
      <c r="BD278" s="1530"/>
      <c r="BE278" s="1530"/>
      <c r="BF278" s="1530" t="e">
        <f>MATCH(D278,'&gt;50 only'!D267,0)</f>
        <v>#N/A</v>
      </c>
      <c r="BG278" s="1530"/>
      <c r="BH278" s="1530"/>
      <c r="BI278" s="1530"/>
      <c r="BJ278" s="1530"/>
      <c r="BK278" s="1530"/>
      <c r="BL278" s="1530"/>
      <c r="BM278" s="1530"/>
      <c r="BN278" s="1530"/>
      <c r="BO278" s="1530"/>
      <c r="BP278" s="1530"/>
      <c r="BQ278" s="1530"/>
      <c r="BR278" s="1530"/>
      <c r="BS278" s="1530"/>
      <c r="BT278" s="1530"/>
      <c r="BU278" s="1530"/>
      <c r="BV278" s="1530"/>
      <c r="BW278" s="1530"/>
      <c r="BX278" s="1530"/>
      <c r="BY278" s="1530"/>
      <c r="BZ278" s="1530"/>
      <c r="CA278" s="1530"/>
      <c r="CB278" s="1530"/>
      <c r="CC278" s="1530"/>
      <c r="CD278" s="1530"/>
      <c r="CE278" s="1530"/>
      <c r="CF278" s="1530"/>
      <c r="CG278" s="1530"/>
      <c r="CH278" s="1530"/>
      <c r="CI278" s="1530"/>
      <c r="CJ278" s="1530"/>
      <c r="CK278" s="1530"/>
      <c r="CL278" s="1530"/>
      <c r="CM278" s="1530"/>
      <c r="CN278" s="1530"/>
      <c r="CO278" s="1530"/>
      <c r="CP278" s="1530"/>
      <c r="CQ278" s="1530"/>
      <c r="CR278" s="1530"/>
      <c r="CS278" s="1530"/>
      <c r="CT278" s="1530"/>
      <c r="CU278" s="1530"/>
      <c r="CV278" s="1530"/>
      <c r="CW278" s="1530"/>
      <c r="CX278" s="1530"/>
      <c r="CY278" s="1530"/>
      <c r="CZ278" s="1530"/>
      <c r="DA278" s="1530"/>
      <c r="DB278" s="1530"/>
      <c r="DC278" s="1530"/>
      <c r="DD278" s="1530"/>
      <c r="DE278" s="1530"/>
      <c r="DF278" s="1530"/>
      <c r="DG278" s="1530"/>
      <c r="DH278" s="1530"/>
      <c r="DI278" s="1530"/>
      <c r="DJ278" s="1530"/>
      <c r="DK278" s="1530"/>
      <c r="DL278" s="1530"/>
      <c r="DM278" s="1530"/>
      <c r="DN278" s="1530"/>
      <c r="DO278" s="1530"/>
      <c r="DP278" s="1530"/>
      <c r="DQ278" s="1530"/>
      <c r="DR278" s="1530"/>
      <c r="DS278" s="1530"/>
      <c r="DT278" s="1530"/>
      <c r="DU278" s="1530"/>
      <c r="DV278" s="1530"/>
      <c r="DW278" s="1530"/>
      <c r="DX278" s="1530"/>
      <c r="DY278" s="1530"/>
      <c r="DZ278" s="1530"/>
      <c r="EA278" s="1530"/>
      <c r="EB278" s="1530"/>
      <c r="EC278" s="1530"/>
      <c r="ED278" s="1530"/>
      <c r="EE278" s="1530"/>
      <c r="EF278" s="1530"/>
      <c r="EG278" s="1530"/>
      <c r="EH278" s="1530"/>
      <c r="EI278" s="1530"/>
      <c r="EJ278" s="1530"/>
      <c r="EK278" s="1530"/>
      <c r="EL278" s="1530"/>
      <c r="EM278" s="1530"/>
      <c r="EN278" s="1530"/>
      <c r="EO278" s="1530"/>
      <c r="EP278" s="1530"/>
      <c r="EQ278" s="1530"/>
      <c r="ER278" s="1530"/>
      <c r="ES278" s="1530"/>
      <c r="ET278" s="1530"/>
      <c r="EU278" s="1530"/>
      <c r="EV278" s="1530"/>
      <c r="EW278" s="1530"/>
      <c r="EX278" s="1530"/>
      <c r="EY278" s="1530"/>
      <c r="EZ278" s="1530"/>
      <c r="FA278" s="1530"/>
      <c r="FB278" s="1530"/>
      <c r="FC278" s="1530"/>
      <c r="FD278" s="1530"/>
      <c r="FE278" s="1530"/>
      <c r="FF278" s="1530"/>
      <c r="FG278" s="1530"/>
      <c r="FH278" s="1530"/>
      <c r="FI278" s="1530"/>
      <c r="FJ278" s="1530"/>
      <c r="FK278" s="1530"/>
      <c r="FL278" s="1530"/>
      <c r="FM278" s="1530"/>
      <c r="FN278" s="1530"/>
      <c r="FO278" s="1530"/>
      <c r="FP278" s="1530"/>
      <c r="FQ278" s="1530"/>
      <c r="FR278" s="1530"/>
      <c r="FS278" s="1530"/>
      <c r="FT278" s="1530"/>
      <c r="FU278" s="1530"/>
      <c r="FV278" s="1530"/>
      <c r="FW278" s="1530"/>
      <c r="FX278" s="1530"/>
      <c r="FY278" s="1530"/>
      <c r="FZ278" s="1530"/>
      <c r="GA278" s="1530"/>
      <c r="GB278" s="1530"/>
      <c r="GC278" s="1530"/>
      <c r="GD278" s="1530"/>
      <c r="GE278" s="1530"/>
      <c r="GF278" s="1530"/>
      <c r="GG278" s="1530"/>
      <c r="GH278" s="1530"/>
      <c r="GI278" s="1530"/>
      <c r="GJ278" s="1530"/>
      <c r="GK278" s="1530"/>
      <c r="GL278" s="1530"/>
      <c r="GM278" s="1530"/>
      <c r="GN278" s="1530"/>
      <c r="GO278" s="1530"/>
      <c r="GP278" s="1530"/>
      <c r="GQ278" s="1530"/>
      <c r="GR278" s="1530"/>
      <c r="GS278" s="1530"/>
      <c r="GT278" s="1530"/>
      <c r="GU278" s="1530"/>
      <c r="GV278" s="1530"/>
      <c r="GW278" s="1530"/>
      <c r="GX278" s="1530"/>
      <c r="GY278" s="1530"/>
      <c r="GZ278" s="1530"/>
      <c r="HA278" s="1530"/>
      <c r="HB278" s="1530"/>
      <c r="HC278" s="1530"/>
      <c r="HD278" s="1530"/>
      <c r="HE278" s="1530"/>
      <c r="HF278" s="1530"/>
      <c r="HG278" s="1530"/>
      <c r="HH278" s="1530"/>
      <c r="HI278" s="1530"/>
      <c r="HJ278" s="1530"/>
      <c r="HK278" s="1530"/>
      <c r="HL278" s="1530"/>
      <c r="HM278" s="1530"/>
      <c r="HN278" s="1530"/>
      <c r="HO278" s="1530"/>
      <c r="HP278" s="1530"/>
      <c r="HQ278" s="1530"/>
      <c r="HR278" s="1530"/>
      <c r="HS278" s="1530"/>
    </row>
    <row r="279" spans="1:227" s="1646" customFormat="1" ht="51.45" x14ac:dyDescent="0.25">
      <c r="A279" s="1564" t="s">
        <v>393</v>
      </c>
      <c r="B279" s="1564" t="s">
        <v>515</v>
      </c>
      <c r="C279" s="1794" t="s">
        <v>521</v>
      </c>
      <c r="D279" s="1696" t="s">
        <v>522</v>
      </c>
      <c r="E279" s="1697"/>
      <c r="F279" s="2288"/>
      <c r="G279" s="1876">
        <f>K279</f>
        <v>2.8076923076923075</v>
      </c>
      <c r="H279" s="1876"/>
      <c r="I279" s="2355"/>
      <c r="J279" s="2355"/>
      <c r="K279" s="2356">
        <v>2.8076923076923075</v>
      </c>
      <c r="L279" s="2292">
        <f t="shared" si="105"/>
        <v>0</v>
      </c>
      <c r="M279" s="2357">
        <f t="shared" si="104"/>
        <v>100</v>
      </c>
      <c r="N279" s="1611">
        <f t="shared" si="101"/>
        <v>3</v>
      </c>
      <c r="O279" s="2396"/>
      <c r="P279" s="2359">
        <v>2.4116013537567178</v>
      </c>
      <c r="Q279" s="2201" t="s">
        <v>42</v>
      </c>
      <c r="R279" s="2199"/>
      <c r="S279" s="2362"/>
      <c r="T279" s="2363"/>
      <c r="U279" s="2108"/>
      <c r="V279" s="2372"/>
      <c r="W279" s="2153"/>
      <c r="X279" s="2372"/>
      <c r="Y279" s="2199"/>
      <c r="Z279" s="2373">
        <v>107293.14710986664</v>
      </c>
      <c r="AA279" s="2374">
        <f>P279*1000000000/365/Z279</f>
        <v>61.580139781230805</v>
      </c>
      <c r="AB279" s="2395"/>
      <c r="AC279" s="2376"/>
      <c r="AD279" s="2376"/>
      <c r="AE279" s="2376"/>
      <c r="AF279" s="2376"/>
      <c r="AG279" s="2376"/>
      <c r="AH279" s="2108"/>
      <c r="AI279" s="1602"/>
      <c r="AJ279" s="1602"/>
      <c r="AK279" s="1602"/>
      <c r="AL279" s="2167"/>
      <c r="AM279" s="2377"/>
      <c r="AN279" s="2115"/>
      <c r="AO279" s="2115"/>
      <c r="AP279" s="2116"/>
      <c r="AQ279" s="2117"/>
      <c r="AR279" s="2115"/>
      <c r="AS279" s="2115"/>
      <c r="AT279" s="2115">
        <v>4.8600549802551738</v>
      </c>
      <c r="AU279" s="2115"/>
      <c r="AV279" s="2116"/>
      <c r="AW279" s="2118">
        <f t="shared" si="106"/>
        <v>-2.0523626725628663</v>
      </c>
      <c r="AX279" s="2119"/>
      <c r="AY279" s="2120"/>
      <c r="BB279" s="1920"/>
      <c r="BC279" s="1530" t="s">
        <v>1432</v>
      </c>
      <c r="BD279" s="1530"/>
      <c r="BE279" s="1530"/>
      <c r="BF279" s="1530" t="e">
        <f>MATCH(D279,'&gt;50 only'!D268,0)</f>
        <v>#N/A</v>
      </c>
      <c r="BG279" s="1530"/>
      <c r="BH279" s="1530"/>
      <c r="BI279" s="1530"/>
      <c r="BJ279" s="1530"/>
      <c r="BK279" s="1530"/>
      <c r="BL279" s="1530"/>
      <c r="BM279" s="1530"/>
      <c r="BN279" s="1530"/>
      <c r="BO279" s="1530"/>
      <c r="BP279" s="1530"/>
      <c r="BQ279" s="1530"/>
      <c r="BR279" s="1530"/>
      <c r="BS279" s="1530"/>
      <c r="BT279" s="1530"/>
      <c r="BU279" s="1530"/>
      <c r="BV279" s="1530"/>
      <c r="BW279" s="1530"/>
      <c r="BX279" s="1530"/>
      <c r="BY279" s="1530"/>
      <c r="BZ279" s="1530"/>
      <c r="CA279" s="1530"/>
      <c r="CB279" s="1530"/>
      <c r="CC279" s="1530"/>
      <c r="CD279" s="1530"/>
      <c r="CE279" s="1530"/>
      <c r="CF279" s="1530"/>
      <c r="CG279" s="1530"/>
      <c r="CH279" s="1530"/>
      <c r="CI279" s="1530"/>
      <c r="CJ279" s="1530"/>
      <c r="CK279" s="1530"/>
      <c r="CL279" s="1530"/>
      <c r="CM279" s="1530"/>
      <c r="CN279" s="1530"/>
      <c r="CO279" s="1530"/>
      <c r="CP279" s="1530"/>
      <c r="CQ279" s="1530"/>
      <c r="CR279" s="1530"/>
      <c r="CS279" s="1530"/>
      <c r="CT279" s="1530"/>
      <c r="CU279" s="1530"/>
      <c r="CV279" s="1530"/>
      <c r="CW279" s="1530"/>
      <c r="CX279" s="1530"/>
      <c r="CY279" s="1530"/>
      <c r="CZ279" s="1530"/>
      <c r="DA279" s="1530"/>
      <c r="DB279" s="1530"/>
      <c r="DC279" s="1530"/>
      <c r="DD279" s="1530"/>
      <c r="DE279" s="1530"/>
      <c r="DF279" s="1530"/>
      <c r="DG279" s="1530"/>
      <c r="DH279" s="1530"/>
      <c r="DI279" s="1530"/>
      <c r="DJ279" s="1530"/>
      <c r="DK279" s="1530"/>
      <c r="DL279" s="1530"/>
      <c r="DM279" s="1530"/>
      <c r="DN279" s="1530"/>
      <c r="DO279" s="1530"/>
      <c r="DP279" s="1530"/>
      <c r="DQ279" s="1530"/>
      <c r="DR279" s="1530"/>
      <c r="DS279" s="1530"/>
      <c r="DT279" s="1530"/>
      <c r="DU279" s="1530"/>
      <c r="DV279" s="1530"/>
      <c r="DW279" s="1530"/>
      <c r="DX279" s="1530"/>
      <c r="DY279" s="1530"/>
      <c r="DZ279" s="1530"/>
      <c r="EA279" s="1530"/>
      <c r="EB279" s="1530"/>
      <c r="EC279" s="1530"/>
      <c r="ED279" s="1530"/>
      <c r="EE279" s="1530"/>
      <c r="EF279" s="1530"/>
      <c r="EG279" s="1530"/>
      <c r="EH279" s="1530"/>
      <c r="EI279" s="1530"/>
      <c r="EJ279" s="1530"/>
      <c r="EK279" s="1530"/>
      <c r="EL279" s="1530"/>
      <c r="EM279" s="1530"/>
      <c r="EN279" s="1530"/>
      <c r="EO279" s="1530"/>
      <c r="EP279" s="1530"/>
      <c r="EQ279" s="1530"/>
      <c r="ER279" s="1530"/>
      <c r="ES279" s="1530"/>
      <c r="ET279" s="1530"/>
      <c r="EU279" s="1530"/>
      <c r="EV279" s="1530"/>
      <c r="EW279" s="1530"/>
      <c r="EX279" s="1530"/>
      <c r="EY279" s="1530"/>
      <c r="EZ279" s="1530"/>
      <c r="FA279" s="1530"/>
      <c r="FB279" s="1530"/>
      <c r="FC279" s="1530"/>
      <c r="FD279" s="1530"/>
      <c r="FE279" s="1530"/>
      <c r="FF279" s="1530"/>
      <c r="FG279" s="1530"/>
      <c r="FH279" s="1530"/>
      <c r="FI279" s="1530"/>
      <c r="FJ279" s="1530"/>
      <c r="FK279" s="1530"/>
      <c r="FL279" s="1530"/>
      <c r="FM279" s="1530"/>
      <c r="FN279" s="1530"/>
      <c r="FO279" s="1530"/>
      <c r="FP279" s="1530"/>
      <c r="FQ279" s="1530"/>
      <c r="FR279" s="1530"/>
      <c r="FS279" s="1530"/>
      <c r="FT279" s="1530"/>
      <c r="FU279" s="1530"/>
      <c r="FV279" s="1530"/>
      <c r="FW279" s="1530"/>
      <c r="FX279" s="1530"/>
      <c r="FY279" s="1530"/>
      <c r="FZ279" s="1530"/>
      <c r="GA279" s="1530"/>
      <c r="GB279" s="1530"/>
      <c r="GC279" s="1530"/>
      <c r="GD279" s="1530"/>
      <c r="GE279" s="1530"/>
      <c r="GF279" s="1530"/>
      <c r="GG279" s="1530"/>
      <c r="GH279" s="1530"/>
      <c r="GI279" s="1530"/>
      <c r="GJ279" s="1530"/>
      <c r="GK279" s="1530"/>
      <c r="GL279" s="1530"/>
      <c r="GM279" s="1530"/>
      <c r="GN279" s="1530"/>
      <c r="GO279" s="1530"/>
      <c r="GP279" s="1530"/>
      <c r="GQ279" s="1530"/>
      <c r="GR279" s="1530"/>
      <c r="GS279" s="1530"/>
      <c r="GT279" s="1530"/>
      <c r="GU279" s="1530"/>
      <c r="GV279" s="1530"/>
      <c r="GW279" s="1530"/>
      <c r="GX279" s="1530"/>
      <c r="GY279" s="1530"/>
      <c r="GZ279" s="1530"/>
      <c r="HA279" s="1530"/>
      <c r="HB279" s="1530"/>
      <c r="HC279" s="1530"/>
      <c r="HD279" s="1530"/>
      <c r="HE279" s="1530"/>
      <c r="HF279" s="1530"/>
      <c r="HG279" s="1530"/>
      <c r="HH279" s="1530"/>
      <c r="HI279" s="1530"/>
      <c r="HJ279" s="1530"/>
      <c r="HK279" s="1530"/>
      <c r="HL279" s="1530"/>
      <c r="HM279" s="1530"/>
      <c r="HN279" s="1530"/>
      <c r="HO279" s="1530"/>
      <c r="HP279" s="1530"/>
      <c r="HQ279" s="1530"/>
      <c r="HR279" s="1530"/>
      <c r="HS279" s="1530"/>
    </row>
    <row r="280" spans="1:227" s="1646" customFormat="1" ht="51.45" x14ac:dyDescent="0.25">
      <c r="A280" s="1564" t="s">
        <v>393</v>
      </c>
      <c r="B280" s="1564" t="s">
        <v>515</v>
      </c>
      <c r="C280" s="1794" t="s">
        <v>521</v>
      </c>
      <c r="D280" s="1696" t="s">
        <v>523</v>
      </c>
      <c r="E280" s="1697"/>
      <c r="F280" s="2288">
        <f>K280</f>
        <v>0.13139999999999999</v>
      </c>
      <c r="G280" s="1876"/>
      <c r="H280" s="1607"/>
      <c r="I280" s="2355"/>
      <c r="J280" s="2355"/>
      <c r="K280" s="2356">
        <v>0.13139999999999999</v>
      </c>
      <c r="L280" s="2292">
        <f t="shared" si="105"/>
        <v>100</v>
      </c>
      <c r="M280" s="2357">
        <f t="shared" si="104"/>
        <v>0</v>
      </c>
      <c r="N280" s="1611">
        <f t="shared" si="101"/>
        <v>5</v>
      </c>
      <c r="O280" s="2397"/>
      <c r="P280" s="2359">
        <v>8.863617511718748E-2</v>
      </c>
      <c r="Q280" s="2201" t="s">
        <v>42</v>
      </c>
      <c r="R280" s="2199"/>
      <c r="S280" s="2362"/>
      <c r="T280" s="2363"/>
      <c r="U280" s="2108"/>
      <c r="V280" s="2372"/>
      <c r="W280" s="2153"/>
      <c r="X280" s="2372"/>
      <c r="Y280" s="2199"/>
      <c r="Z280" s="2373">
        <v>4060.9225363076112</v>
      </c>
      <c r="AA280" s="2374">
        <f>P280*1000000000/365/Z280</f>
        <v>59.798933312897141</v>
      </c>
      <c r="AB280" s="2395"/>
      <c r="AC280" s="2376"/>
      <c r="AD280" s="2376"/>
      <c r="AE280" s="2376"/>
      <c r="AF280" s="2376"/>
      <c r="AG280" s="2376"/>
      <c r="AH280" s="2108"/>
      <c r="AI280" s="1530"/>
      <c r="AJ280" s="1530"/>
      <c r="AK280" s="1530"/>
      <c r="AL280" s="2167"/>
      <c r="AM280" s="2377"/>
      <c r="AN280" s="2125"/>
      <c r="AO280" s="2125"/>
      <c r="AP280" s="2126"/>
      <c r="AQ280" s="2117"/>
      <c r="AR280" s="2125"/>
      <c r="AS280" s="2125"/>
      <c r="AT280" s="2125">
        <v>0.12520098236823365</v>
      </c>
      <c r="AU280" s="2125"/>
      <c r="AV280" s="2126"/>
      <c r="AW280" s="2127">
        <f t="shared" si="106"/>
        <v>6.1990176317663348E-3</v>
      </c>
      <c r="AX280" s="2119"/>
      <c r="AY280" s="2120"/>
      <c r="BA280" s="2039"/>
      <c r="BB280" s="1920"/>
      <c r="BC280" s="1530" t="s">
        <v>1802</v>
      </c>
      <c r="BD280" s="1530"/>
      <c r="BE280" s="1530"/>
      <c r="BF280" s="1530" t="e">
        <f>MATCH(D280,'&gt;50 only'!D269,0)</f>
        <v>#N/A</v>
      </c>
      <c r="BG280" s="1530"/>
      <c r="BH280" s="1530"/>
      <c r="BI280" s="1530"/>
      <c r="BJ280" s="1530"/>
      <c r="BK280" s="1530"/>
      <c r="BL280" s="1530"/>
      <c r="BM280" s="1530"/>
      <c r="BN280" s="1530"/>
      <c r="BO280" s="1530"/>
      <c r="BP280" s="1530"/>
      <c r="BQ280" s="1530"/>
      <c r="BR280" s="1530"/>
      <c r="BS280" s="1530"/>
      <c r="BT280" s="1530"/>
      <c r="BU280" s="1530"/>
      <c r="BV280" s="1530"/>
      <c r="BW280" s="1530"/>
      <c r="BX280" s="1530"/>
      <c r="BY280" s="1530"/>
      <c r="BZ280" s="1530"/>
      <c r="CA280" s="1530"/>
      <c r="CB280" s="1530"/>
      <c r="CC280" s="1530"/>
      <c r="CD280" s="1530"/>
      <c r="CE280" s="1530"/>
      <c r="CF280" s="1530"/>
      <c r="CG280" s="1530"/>
      <c r="CH280" s="1530"/>
      <c r="CI280" s="1530"/>
      <c r="CJ280" s="1530"/>
      <c r="CK280" s="1530"/>
      <c r="CL280" s="1530"/>
      <c r="CM280" s="1530"/>
      <c r="CN280" s="1530"/>
      <c r="CO280" s="1530"/>
      <c r="CP280" s="1530"/>
      <c r="CQ280" s="1530"/>
      <c r="CR280" s="1530"/>
      <c r="CS280" s="1530"/>
      <c r="CT280" s="1530"/>
      <c r="CU280" s="1530"/>
      <c r="CV280" s="1530"/>
      <c r="CW280" s="1530"/>
      <c r="CX280" s="1530"/>
      <c r="CY280" s="1530"/>
      <c r="CZ280" s="1530"/>
      <c r="DA280" s="1530"/>
      <c r="DB280" s="1530"/>
      <c r="DC280" s="1530"/>
      <c r="DD280" s="1530"/>
      <c r="DE280" s="1530"/>
      <c r="DF280" s="1530"/>
      <c r="DG280" s="1530"/>
      <c r="DH280" s="1530"/>
      <c r="DI280" s="1530"/>
      <c r="DJ280" s="1530"/>
      <c r="DK280" s="1530"/>
      <c r="DL280" s="1530"/>
      <c r="DM280" s="1530"/>
      <c r="DN280" s="1530"/>
      <c r="DO280" s="1530"/>
      <c r="DP280" s="1530"/>
      <c r="DQ280" s="1530"/>
      <c r="DR280" s="1530"/>
      <c r="DS280" s="1530"/>
      <c r="DT280" s="1530"/>
      <c r="DU280" s="1530"/>
      <c r="DV280" s="1530"/>
      <c r="DW280" s="1530"/>
      <c r="DX280" s="1530"/>
      <c r="DY280" s="1530"/>
      <c r="DZ280" s="1530"/>
      <c r="EA280" s="1530"/>
      <c r="EB280" s="1530"/>
      <c r="EC280" s="1530"/>
      <c r="ED280" s="1530"/>
      <c r="EE280" s="1530"/>
      <c r="EF280" s="1530"/>
      <c r="EG280" s="1530"/>
      <c r="EH280" s="1530"/>
      <c r="EI280" s="1530"/>
      <c r="EJ280" s="1530"/>
      <c r="EK280" s="1530"/>
      <c r="EL280" s="1530"/>
      <c r="EM280" s="1530"/>
      <c r="EN280" s="1530"/>
      <c r="EO280" s="1530"/>
      <c r="EP280" s="1530"/>
      <c r="EQ280" s="1530"/>
      <c r="ER280" s="1530"/>
      <c r="ES280" s="1530"/>
      <c r="ET280" s="1530"/>
      <c r="EU280" s="1530"/>
      <c r="EV280" s="1530"/>
      <c r="EW280" s="1530"/>
      <c r="EX280" s="1530"/>
      <c r="EY280" s="1530"/>
      <c r="EZ280" s="1530"/>
      <c r="FA280" s="1530"/>
      <c r="FB280" s="1530"/>
      <c r="FC280" s="1530"/>
      <c r="FD280" s="1530"/>
      <c r="FE280" s="1530"/>
      <c r="FF280" s="1530"/>
      <c r="FG280" s="1530"/>
      <c r="FH280" s="1530"/>
      <c r="FI280" s="1530"/>
      <c r="FJ280" s="1530"/>
      <c r="FK280" s="1530"/>
      <c r="FL280" s="1530"/>
      <c r="FM280" s="1530"/>
      <c r="FN280" s="1530"/>
      <c r="FO280" s="1530"/>
      <c r="FP280" s="1530"/>
      <c r="FQ280" s="1530"/>
      <c r="FR280" s="1530"/>
      <c r="FS280" s="1530"/>
      <c r="FT280" s="1530"/>
      <c r="FU280" s="1530"/>
      <c r="FV280" s="1530"/>
      <c r="FW280" s="1530"/>
      <c r="FX280" s="1530"/>
      <c r="FY280" s="1530"/>
      <c r="FZ280" s="1530"/>
      <c r="GA280" s="1530"/>
      <c r="GB280" s="1530"/>
      <c r="GC280" s="1530"/>
      <c r="GD280" s="1530"/>
      <c r="GE280" s="1530"/>
      <c r="GF280" s="1530"/>
      <c r="GG280" s="1530"/>
      <c r="GH280" s="1530"/>
      <c r="GI280" s="1530"/>
      <c r="GJ280" s="1530"/>
      <c r="GK280" s="1530"/>
      <c r="GL280" s="1530"/>
      <c r="GM280" s="1530"/>
      <c r="GN280" s="1530"/>
      <c r="GO280" s="1530"/>
      <c r="GP280" s="1530"/>
      <c r="GQ280" s="1530"/>
      <c r="GR280" s="1530"/>
      <c r="GS280" s="1530"/>
      <c r="GT280" s="1530"/>
      <c r="GU280" s="1530"/>
      <c r="GV280" s="1530"/>
      <c r="GW280" s="1530"/>
      <c r="GX280" s="1530"/>
      <c r="GY280" s="1530"/>
      <c r="GZ280" s="1530"/>
      <c r="HA280" s="1530"/>
      <c r="HB280" s="1530"/>
      <c r="HC280" s="1530"/>
      <c r="HD280" s="1530"/>
      <c r="HE280" s="1530"/>
      <c r="HF280" s="1530"/>
      <c r="HG280" s="1530"/>
      <c r="HH280" s="1530"/>
      <c r="HI280" s="1530"/>
      <c r="HJ280" s="1530"/>
      <c r="HK280" s="1530"/>
      <c r="HL280" s="1530"/>
      <c r="HM280" s="1530"/>
      <c r="HN280" s="1530"/>
      <c r="HO280" s="1530"/>
      <c r="HP280" s="1530"/>
      <c r="HQ280" s="1530"/>
      <c r="HR280" s="1530"/>
      <c r="HS280" s="1530"/>
    </row>
    <row r="281" spans="1:227" s="1646" customFormat="1" ht="51.9" thickBot="1" x14ac:dyDescent="0.3">
      <c r="A281" s="1564" t="s">
        <v>393</v>
      </c>
      <c r="B281" s="1564" t="s">
        <v>515</v>
      </c>
      <c r="C281" s="1794" t="s">
        <v>521</v>
      </c>
      <c r="D281" s="2398" t="s">
        <v>524</v>
      </c>
      <c r="E281" s="2399" t="s">
        <v>1826</v>
      </c>
      <c r="F281" s="1701"/>
      <c r="G281" s="2043"/>
      <c r="H281" s="2043"/>
      <c r="I281" s="2400"/>
      <c r="J281" s="2400"/>
      <c r="K281" s="2401">
        <v>0.13518518518518516</v>
      </c>
      <c r="L281" s="2402" t="s">
        <v>1440</v>
      </c>
      <c r="M281" s="2403" t="s">
        <v>1435</v>
      </c>
      <c r="N281" s="2404">
        <f t="shared" si="101"/>
        <v>2</v>
      </c>
      <c r="O281" s="2405"/>
      <c r="P281" s="2406">
        <v>0.18299371562499991</v>
      </c>
      <c r="Q281" s="2407" t="s">
        <v>42</v>
      </c>
      <c r="R281" s="2408"/>
      <c r="S281" s="2409"/>
      <c r="T281" s="2410"/>
      <c r="U281" s="2411"/>
      <c r="V281" s="2412"/>
      <c r="W281" s="2413"/>
      <c r="X281" s="2412"/>
      <c r="Y281" s="2408"/>
      <c r="Z281" s="2414">
        <v>10672.268682463513</v>
      </c>
      <c r="AA281" s="2415">
        <f>P281*1000000000/365/Z281</f>
        <v>46.977138644546955</v>
      </c>
      <c r="AB281" s="2416"/>
      <c r="AC281" s="2417"/>
      <c r="AD281" s="2417"/>
      <c r="AE281" s="2417"/>
      <c r="AF281" s="2417"/>
      <c r="AG281" s="2417"/>
      <c r="AH281" s="2418"/>
      <c r="AI281" s="2419"/>
      <c r="AJ281" s="2419"/>
      <c r="AK281" s="2419"/>
      <c r="AL281" s="2420"/>
      <c r="AM281" s="2421"/>
      <c r="AN281" s="2422"/>
      <c r="AO281" s="2422"/>
      <c r="AP281" s="2423"/>
      <c r="AQ281" s="2424"/>
      <c r="AR281" s="2422"/>
      <c r="AS281" s="2422"/>
      <c r="AT281" s="2422">
        <v>0.31530234705339805</v>
      </c>
      <c r="AU281" s="2422"/>
      <c r="AV281" s="2423"/>
      <c r="AW281" s="2425">
        <f t="shared" si="106"/>
        <v>-0.18011716186821289</v>
      </c>
      <c r="AX281" s="2426"/>
      <c r="AY281" s="2427"/>
      <c r="AZ281" s="2428"/>
      <c r="BA281" s="2428"/>
      <c r="BB281" s="2429"/>
      <c r="BC281" s="1530" t="s">
        <v>1432</v>
      </c>
      <c r="BD281" s="1530"/>
      <c r="BE281" s="1530"/>
      <c r="BF281" s="1530" t="e">
        <f>MATCH(D281,'&gt;50 only'!D270,0)</f>
        <v>#N/A</v>
      </c>
      <c r="BG281" s="1530"/>
      <c r="BH281" s="1530"/>
      <c r="BI281" s="1530"/>
      <c r="BJ281" s="1530"/>
      <c r="BK281" s="1530"/>
      <c r="BL281" s="1530"/>
      <c r="BM281" s="1530"/>
      <c r="BN281" s="1530"/>
      <c r="BO281" s="1530"/>
      <c r="BP281" s="1530"/>
      <c r="BQ281" s="1530"/>
      <c r="BR281" s="1530"/>
      <c r="BS281" s="1530"/>
      <c r="BT281" s="1530"/>
      <c r="BU281" s="1530"/>
      <c r="BV281" s="1530"/>
      <c r="BW281" s="1530"/>
      <c r="BX281" s="1530"/>
      <c r="BY281" s="1530"/>
      <c r="BZ281" s="1530"/>
      <c r="CA281" s="1530"/>
      <c r="CB281" s="1530"/>
      <c r="CC281" s="1530"/>
      <c r="CD281" s="1530"/>
      <c r="CE281" s="1530"/>
      <c r="CF281" s="1530"/>
      <c r="CG281" s="1530"/>
      <c r="CH281" s="1530"/>
      <c r="CI281" s="1530"/>
      <c r="CJ281" s="1530"/>
      <c r="CK281" s="1530"/>
      <c r="CL281" s="1530"/>
      <c r="CM281" s="1530"/>
      <c r="CN281" s="1530"/>
      <c r="CO281" s="1530"/>
      <c r="CP281" s="1530"/>
      <c r="CQ281" s="1530"/>
      <c r="CR281" s="1530"/>
      <c r="CS281" s="1530"/>
      <c r="CT281" s="1530"/>
      <c r="CU281" s="1530"/>
      <c r="CV281" s="1530"/>
      <c r="CW281" s="1530"/>
      <c r="CX281" s="1530"/>
      <c r="CY281" s="1530"/>
      <c r="CZ281" s="1530"/>
      <c r="DA281" s="1530"/>
      <c r="DB281" s="1530"/>
      <c r="DC281" s="1530"/>
      <c r="DD281" s="1530"/>
      <c r="DE281" s="1530"/>
      <c r="DF281" s="1530"/>
      <c r="DG281" s="1530"/>
      <c r="DH281" s="1530"/>
      <c r="DI281" s="1530"/>
      <c r="DJ281" s="1530"/>
      <c r="DK281" s="1530"/>
      <c r="DL281" s="1530"/>
      <c r="DM281" s="1530"/>
      <c r="DN281" s="1530"/>
      <c r="DO281" s="1530"/>
      <c r="DP281" s="1530"/>
      <c r="DQ281" s="1530"/>
      <c r="DR281" s="1530"/>
      <c r="DS281" s="1530"/>
      <c r="DT281" s="1530"/>
      <c r="DU281" s="1530"/>
      <c r="DV281" s="1530"/>
      <c r="DW281" s="1530"/>
      <c r="DX281" s="1530"/>
      <c r="DY281" s="1530"/>
      <c r="DZ281" s="1530"/>
      <c r="EA281" s="1530"/>
      <c r="EB281" s="1530"/>
      <c r="EC281" s="1530"/>
      <c r="ED281" s="1530"/>
      <c r="EE281" s="1530"/>
      <c r="EF281" s="1530"/>
      <c r="EG281" s="1530"/>
      <c r="EH281" s="1530"/>
      <c r="EI281" s="1530"/>
      <c r="EJ281" s="1530"/>
      <c r="EK281" s="1530"/>
      <c r="EL281" s="1530"/>
      <c r="EM281" s="1530"/>
      <c r="EN281" s="1530"/>
      <c r="EO281" s="1530"/>
      <c r="EP281" s="1530"/>
      <c r="EQ281" s="1530"/>
      <c r="ER281" s="1530"/>
      <c r="ES281" s="1530"/>
      <c r="ET281" s="1530"/>
      <c r="EU281" s="1530"/>
      <c r="EV281" s="1530"/>
      <c r="EW281" s="1530"/>
      <c r="EX281" s="1530"/>
      <c r="EY281" s="1530"/>
      <c r="EZ281" s="1530"/>
      <c r="FA281" s="1530"/>
      <c r="FB281" s="1530"/>
      <c r="FC281" s="1530"/>
      <c r="FD281" s="1530"/>
      <c r="FE281" s="1530"/>
      <c r="FF281" s="1530"/>
      <c r="FG281" s="1530"/>
      <c r="FH281" s="1530"/>
      <c r="FI281" s="1530"/>
      <c r="FJ281" s="1530"/>
      <c r="FK281" s="1530"/>
      <c r="FL281" s="1530"/>
      <c r="FM281" s="1530"/>
      <c r="FN281" s="1530"/>
      <c r="FO281" s="1530"/>
      <c r="FP281" s="1530"/>
      <c r="FQ281" s="1530"/>
      <c r="FR281" s="1530"/>
      <c r="FS281" s="1530"/>
      <c r="FT281" s="1530"/>
      <c r="FU281" s="1530"/>
      <c r="FV281" s="1530"/>
      <c r="FW281" s="1530"/>
      <c r="FX281" s="1530"/>
      <c r="FY281" s="1530"/>
      <c r="FZ281" s="1530"/>
      <c r="GA281" s="1530"/>
      <c r="GB281" s="1530"/>
      <c r="GC281" s="1530"/>
      <c r="GD281" s="1530"/>
      <c r="GE281" s="1530"/>
      <c r="GF281" s="1530"/>
      <c r="GG281" s="1530"/>
      <c r="GH281" s="1530"/>
      <c r="GI281" s="1530"/>
      <c r="GJ281" s="1530"/>
      <c r="GK281" s="1530"/>
      <c r="GL281" s="1530"/>
      <c r="GM281" s="1530"/>
      <c r="GN281" s="1530"/>
      <c r="GO281" s="1530"/>
      <c r="GP281" s="1530"/>
      <c r="GQ281" s="1530"/>
      <c r="GR281" s="1530"/>
      <c r="GS281" s="1530"/>
      <c r="GT281" s="1530"/>
      <c r="GU281" s="1530"/>
      <c r="GV281" s="1530"/>
      <c r="GW281" s="1530"/>
      <c r="GX281" s="1530"/>
      <c r="GY281" s="1530"/>
      <c r="GZ281" s="1530"/>
      <c r="HA281" s="1530"/>
      <c r="HB281" s="1530"/>
      <c r="HC281" s="1530"/>
      <c r="HD281" s="1530"/>
      <c r="HE281" s="1530"/>
      <c r="HF281" s="1530"/>
      <c r="HG281" s="1530"/>
      <c r="HH281" s="1530"/>
      <c r="HI281" s="1530"/>
      <c r="HJ281" s="1530"/>
      <c r="HK281" s="1530"/>
      <c r="HL281" s="1530"/>
      <c r="HM281" s="1530"/>
      <c r="HN281" s="1530"/>
      <c r="HO281" s="1530"/>
      <c r="HP281" s="1530"/>
      <c r="HQ281" s="1530"/>
      <c r="HR281" s="1530"/>
      <c r="HS281" s="1530"/>
    </row>
    <row r="282" spans="1:227" s="1646" customFormat="1" ht="17.05" customHeight="1" thickTop="1" x14ac:dyDescent="0.25">
      <c r="A282" s="1564" t="s">
        <v>393</v>
      </c>
      <c r="B282" s="1564" t="s">
        <v>556</v>
      </c>
      <c r="C282" s="2430" t="s">
        <v>568</v>
      </c>
      <c r="D282" s="2431" t="s">
        <v>569</v>
      </c>
      <c r="E282" s="1697"/>
      <c r="F282" s="2291"/>
      <c r="G282" s="1904">
        <f>K282</f>
        <v>0.68298800000000004</v>
      </c>
      <c r="H282" s="1904"/>
      <c r="I282" s="1904"/>
      <c r="J282" s="1904"/>
      <c r="K282" s="2115">
        <v>0.68298800000000004</v>
      </c>
      <c r="L282" s="2292">
        <f>IF(K282&gt;0,IF(ISNUMBER(F282),F282,0)/K282*100,"")</f>
        <v>0</v>
      </c>
      <c r="M282" s="2357">
        <f>IF(K282&gt;0,(IF(ISNUMBER(G282),G282,0)+IF(ISNUMBER(H282),H282,0))/K282*100,"")</f>
        <v>100</v>
      </c>
      <c r="N282" s="1575">
        <f t="shared" si="101"/>
        <v>2</v>
      </c>
      <c r="O282" s="2432"/>
      <c r="P282" s="2433">
        <v>0.72448282579292311</v>
      </c>
      <c r="Q282" s="2296" t="s">
        <v>42</v>
      </c>
      <c r="R282" s="2294"/>
      <c r="S282" s="2297"/>
      <c r="T282" s="2298"/>
      <c r="U282" s="1602"/>
      <c r="V282" s="2294"/>
      <c r="W282" s="2294"/>
      <c r="X282" s="2294"/>
      <c r="Y282" s="2294"/>
      <c r="Z282" s="2434">
        <v>34897.070583185137</v>
      </c>
      <c r="AA282" s="2366"/>
      <c r="AB282" s="2435"/>
      <c r="AC282" s="2435"/>
      <c r="AD282" s="2435"/>
      <c r="AE282" s="2435"/>
      <c r="AF282" s="2435"/>
      <c r="AG282" s="2435"/>
      <c r="AH282" s="1602"/>
      <c r="AI282" s="1602"/>
      <c r="AJ282" s="1602"/>
      <c r="AK282" s="1602"/>
      <c r="AL282" s="2167"/>
      <c r="AM282" s="2369"/>
      <c r="AN282" s="2115"/>
      <c r="AO282" s="2115"/>
      <c r="AP282" s="2116"/>
      <c r="AQ282" s="2117"/>
      <c r="AR282" s="2115"/>
      <c r="AS282" s="2115"/>
      <c r="AT282" s="2115">
        <v>1.398450200004143</v>
      </c>
      <c r="AU282" s="2115"/>
      <c r="AV282" s="2116"/>
      <c r="AW282" s="2118">
        <f t="shared" si="106"/>
        <v>-0.71546220000414296</v>
      </c>
      <c r="AX282" s="2436"/>
      <c r="BC282" s="1530" t="s">
        <v>1432</v>
      </c>
      <c r="BD282" s="1530"/>
      <c r="BE282" s="1530"/>
      <c r="BF282" s="1530" t="e">
        <f>MATCH(D282,'&gt;50 only'!D271,0)</f>
        <v>#N/A</v>
      </c>
      <c r="BG282" s="1530"/>
      <c r="BH282" s="1530"/>
      <c r="BI282" s="1530"/>
      <c r="BJ282" s="1530"/>
      <c r="BK282" s="1530"/>
      <c r="BL282" s="1530"/>
      <c r="BM282" s="1530"/>
      <c r="BN282" s="1530"/>
      <c r="BO282" s="1530"/>
      <c r="BP282" s="1530"/>
      <c r="BQ282" s="1530"/>
      <c r="BR282" s="1530"/>
      <c r="BS282" s="1530"/>
      <c r="BT282" s="1530"/>
      <c r="BU282" s="1530"/>
      <c r="BV282" s="1530"/>
      <c r="BW282" s="1530"/>
      <c r="BX282" s="1530"/>
      <c r="BY282" s="1530"/>
      <c r="BZ282" s="1530"/>
      <c r="CA282" s="1530"/>
      <c r="CB282" s="1530"/>
      <c r="CC282" s="1530"/>
      <c r="CD282" s="1530"/>
      <c r="CE282" s="1530"/>
      <c r="CF282" s="1530"/>
      <c r="CG282" s="1530"/>
      <c r="CH282" s="1530"/>
      <c r="CI282" s="1530"/>
      <c r="CJ282" s="1530"/>
      <c r="CK282" s="1530"/>
      <c r="CL282" s="1530"/>
      <c r="CM282" s="1530"/>
      <c r="CN282" s="1530"/>
      <c r="CO282" s="1530"/>
      <c r="CP282" s="1530"/>
      <c r="CQ282" s="1530"/>
      <c r="CR282" s="1530"/>
      <c r="CS282" s="1530"/>
      <c r="CT282" s="1530"/>
      <c r="CU282" s="1530"/>
      <c r="CV282" s="1530"/>
      <c r="CW282" s="1530"/>
      <c r="CX282" s="1530"/>
      <c r="CY282" s="1530"/>
      <c r="CZ282" s="1530"/>
      <c r="DA282" s="1530"/>
      <c r="DB282" s="1530"/>
      <c r="DC282" s="1530"/>
      <c r="DD282" s="1530"/>
      <c r="DE282" s="1530"/>
      <c r="DF282" s="1530"/>
      <c r="DG282" s="1530"/>
      <c r="DH282" s="1530"/>
      <c r="DI282" s="1530"/>
      <c r="DJ282" s="1530"/>
      <c r="DK282" s="1530"/>
      <c r="DL282" s="1530"/>
      <c r="DM282" s="1530"/>
      <c r="DN282" s="1530"/>
      <c r="DO282" s="1530"/>
      <c r="DP282" s="1530"/>
      <c r="DQ282" s="1530"/>
      <c r="DR282" s="1530"/>
      <c r="DS282" s="1530"/>
      <c r="DT282" s="1530"/>
      <c r="DU282" s="1530"/>
      <c r="DV282" s="1530"/>
      <c r="DW282" s="1530"/>
      <c r="DX282" s="1530"/>
      <c r="DY282" s="1530"/>
      <c r="DZ282" s="1530"/>
      <c r="EA282" s="1530"/>
      <c r="EB282" s="1530"/>
      <c r="EC282" s="1530"/>
      <c r="ED282" s="1530"/>
      <c r="EE282" s="1530"/>
      <c r="EF282" s="1530"/>
      <c r="EG282" s="1530"/>
      <c r="EH282" s="1530"/>
      <c r="EI282" s="1530"/>
      <c r="EJ282" s="1530"/>
      <c r="EK282" s="1530"/>
      <c r="EL282" s="1530"/>
      <c r="EM282" s="1530"/>
      <c r="EN282" s="1530"/>
      <c r="EO282" s="1530"/>
      <c r="EP282" s="1530"/>
      <c r="EQ282" s="1530"/>
      <c r="ER282" s="1530"/>
      <c r="ES282" s="1530"/>
      <c r="ET282" s="1530"/>
      <c r="EU282" s="1530"/>
      <c r="EV282" s="1530"/>
      <c r="EW282" s="1530"/>
      <c r="EX282" s="1530"/>
      <c r="EY282" s="1530"/>
      <c r="EZ282" s="1530"/>
      <c r="FA282" s="1530"/>
      <c r="FB282" s="1530"/>
      <c r="FC282" s="1530"/>
      <c r="FD282" s="1530"/>
      <c r="FE282" s="1530"/>
      <c r="FF282" s="1530"/>
      <c r="FG282" s="1530"/>
      <c r="FH282" s="1530"/>
      <c r="FI282" s="1530"/>
      <c r="FJ282" s="1530"/>
      <c r="FK282" s="1530"/>
      <c r="FL282" s="1530"/>
      <c r="FM282" s="1530"/>
      <c r="FN282" s="1530"/>
      <c r="FO282" s="1530"/>
      <c r="FP282" s="1530"/>
      <c r="FQ282" s="1530"/>
      <c r="FR282" s="1530"/>
      <c r="FS282" s="1530"/>
      <c r="FT282" s="1530"/>
      <c r="FU282" s="1530"/>
      <c r="FV282" s="1530"/>
      <c r="FW282" s="1530"/>
      <c r="FX282" s="1530"/>
      <c r="FY282" s="1530"/>
      <c r="FZ282" s="1530"/>
      <c r="GA282" s="1530"/>
      <c r="GB282" s="1530"/>
      <c r="GC282" s="1530"/>
      <c r="GD282" s="1530"/>
      <c r="GE282" s="1530"/>
      <c r="GF282" s="1530"/>
      <c r="GG282" s="1530"/>
      <c r="GH282" s="1530"/>
      <c r="GI282" s="1530"/>
      <c r="GJ282" s="1530"/>
      <c r="GK282" s="1530"/>
      <c r="GL282" s="1530"/>
      <c r="GM282" s="1530"/>
      <c r="GN282" s="1530"/>
      <c r="GO282" s="1530"/>
      <c r="GP282" s="1530"/>
      <c r="GQ282" s="1530"/>
      <c r="GR282" s="1530"/>
      <c r="GS282" s="1530"/>
      <c r="GT282" s="1530"/>
      <c r="GU282" s="1530"/>
      <c r="GV282" s="1530"/>
      <c r="GW282" s="1530"/>
      <c r="GX282" s="1530"/>
      <c r="GY282" s="1530"/>
      <c r="GZ282" s="1530"/>
      <c r="HA282" s="1530"/>
      <c r="HB282" s="1530"/>
      <c r="HC282" s="1530"/>
      <c r="HD282" s="1530"/>
      <c r="HE282" s="1530"/>
      <c r="HF282" s="1530"/>
      <c r="HG282" s="1530"/>
      <c r="HH282" s="1530"/>
      <c r="HI282" s="1530"/>
      <c r="HJ282" s="1530"/>
      <c r="HK282" s="1530"/>
      <c r="HL282" s="1530"/>
      <c r="HM282" s="1530"/>
      <c r="HN282" s="1530"/>
      <c r="HO282" s="1530"/>
      <c r="HP282" s="1530"/>
      <c r="HQ282" s="1530"/>
      <c r="HR282" s="1530"/>
      <c r="HS282" s="1530"/>
    </row>
    <row r="283" spans="1:227" s="1646" customFormat="1" ht="17.05" customHeight="1" x14ac:dyDescent="0.25">
      <c r="A283" s="1564" t="s">
        <v>198</v>
      </c>
      <c r="B283" s="1564" t="s">
        <v>327</v>
      </c>
      <c r="C283" s="2437" t="s">
        <v>339</v>
      </c>
      <c r="D283" s="1749" t="s">
        <v>340</v>
      </c>
      <c r="E283" s="1750"/>
      <c r="F283" s="2100"/>
      <c r="G283" s="2099">
        <v>0.73</v>
      </c>
      <c r="H283" s="2099"/>
      <c r="I283" s="2099"/>
      <c r="J283" s="2099"/>
      <c r="K283" s="2101">
        <f>SUM(F283:H283)</f>
        <v>0.73</v>
      </c>
      <c r="L283" s="2382">
        <f>IF(K283&gt;0,IF(ISNUMBER(F283),F283,0)/K283*100,"")</f>
        <v>0</v>
      </c>
      <c r="M283" s="2383">
        <f>IF(K283&gt;0,(IF(ISNUMBER(G283),G283,0)+IF(ISNUMBER(H283),H283,0))/K283*100,"")</f>
        <v>100</v>
      </c>
      <c r="N283" s="1611">
        <f t="shared" si="101"/>
        <v>5</v>
      </c>
      <c r="O283" s="1856"/>
      <c r="P283" s="2099">
        <v>0.40100000000000002</v>
      </c>
      <c r="Q283" s="2205" t="s">
        <v>42</v>
      </c>
      <c r="R283" s="1857"/>
      <c r="S283" s="2207" t="s">
        <v>202</v>
      </c>
      <c r="T283" s="2207" t="s">
        <v>202</v>
      </c>
      <c r="U283" s="2438">
        <v>80</v>
      </c>
      <c r="V283" s="1857">
        <v>95.22</v>
      </c>
      <c r="W283" s="2438">
        <v>80</v>
      </c>
      <c r="X283" s="1857">
        <v>95.22</v>
      </c>
      <c r="Y283" s="1857">
        <v>13.2</v>
      </c>
      <c r="Z283" s="2439">
        <v>11552</v>
      </c>
      <c r="AA283" s="2440">
        <v>95.103024323606434</v>
      </c>
      <c r="AB283" s="2441">
        <f t="shared" ref="AB283:AB291" si="107">O283/AA283*1000000/365*1000</f>
        <v>0</v>
      </c>
      <c r="AC283" s="2096"/>
      <c r="AD283" s="2096"/>
      <c r="AE283" s="2010"/>
      <c r="AF283" s="2096"/>
      <c r="AG283" s="2096"/>
      <c r="AH283" s="2096"/>
      <c r="AI283" s="2096"/>
      <c r="AJ283" s="2096"/>
      <c r="AK283" s="2096"/>
      <c r="AL283" s="2097"/>
      <c r="AM283" s="2101">
        <f t="shared" ref="AM283:AM291" si="108">K283</f>
        <v>0.73</v>
      </c>
      <c r="AN283" s="2099">
        <v>0.40100000000000002</v>
      </c>
      <c r="AO283" s="2099">
        <v>0.42799999999999999</v>
      </c>
      <c r="AP283" s="2099">
        <v>0.45</v>
      </c>
      <c r="AQ283" s="2100">
        <v>0.45500000000000002</v>
      </c>
      <c r="AR283" s="2101">
        <f t="shared" ref="AR283:AR291" si="109">AN283</f>
        <v>0.40100000000000002</v>
      </c>
      <c r="AS283" s="2099">
        <v>0.45600000000000002</v>
      </c>
      <c r="AT283" s="2101">
        <f t="shared" ref="AT283:AT291" si="110">AVERAGE(AS283,AV283)</f>
        <v>0.47799999999999998</v>
      </c>
      <c r="AU283" s="2101"/>
      <c r="AV283" s="2099">
        <v>0.5</v>
      </c>
      <c r="AW283" s="2099"/>
      <c r="AX283" s="2102">
        <v>0.51200000000000001</v>
      </c>
      <c r="AY283" s="2442">
        <v>0.218</v>
      </c>
      <c r="AZ283" s="1979"/>
      <c r="BA283" s="1980"/>
      <c r="BC283" s="1530" t="s">
        <v>1432</v>
      </c>
      <c r="BD283" s="1602"/>
      <c r="BE283" s="1602"/>
      <c r="BF283" s="1602"/>
      <c r="BG283" s="1602"/>
      <c r="BH283" s="1602"/>
      <c r="BI283" s="1602"/>
      <c r="BJ283" s="1602"/>
      <c r="BK283" s="1602"/>
      <c r="BL283" s="1602"/>
    </row>
    <row r="284" spans="1:227" s="1646" customFormat="1" ht="17.05" customHeight="1" x14ac:dyDescent="0.25">
      <c r="A284" s="1564" t="s">
        <v>198</v>
      </c>
      <c r="B284" s="1564" t="s">
        <v>327</v>
      </c>
      <c r="C284" s="2443" t="s">
        <v>339</v>
      </c>
      <c r="D284" s="2444" t="s">
        <v>341</v>
      </c>
      <c r="E284" s="1750"/>
      <c r="F284" s="2445">
        <v>0.32100000000000001</v>
      </c>
      <c r="G284" s="2446"/>
      <c r="H284" s="2446"/>
      <c r="I284" s="2446"/>
      <c r="J284" s="2446"/>
      <c r="K284" s="2101">
        <f>SUM(F284:H284)</f>
        <v>0.32100000000000001</v>
      </c>
      <c r="L284" s="2382">
        <f>IF(K284&gt;0,IF(ISNUMBER(F284),F284,0)/K284*100,"")</f>
        <v>100</v>
      </c>
      <c r="M284" s="2383">
        <f>IF(K284&gt;0,(IF(ISNUMBER(G284),G284,0)+IF(ISNUMBER(H284),H284,0))/K284*100,"")</f>
        <v>0</v>
      </c>
      <c r="N284" s="1611">
        <f t="shared" si="101"/>
        <v>5</v>
      </c>
      <c r="O284" s="1856"/>
      <c r="P284" s="2099">
        <v>0.22900000000000001</v>
      </c>
      <c r="Q284" s="2205" t="s">
        <v>42</v>
      </c>
      <c r="R284" s="1857"/>
      <c r="S284" s="2207" t="s">
        <v>202</v>
      </c>
      <c r="T284" s="2207" t="s">
        <v>202</v>
      </c>
      <c r="U284" s="2438">
        <v>80</v>
      </c>
      <c r="V284" s="1857">
        <v>71.75</v>
      </c>
      <c r="W284" s="2438">
        <v>80</v>
      </c>
      <c r="X284" s="1857">
        <v>71.75</v>
      </c>
      <c r="Y284" s="1857">
        <v>11.5</v>
      </c>
      <c r="Z284" s="2439">
        <v>6153</v>
      </c>
      <c r="AA284" s="2440">
        <v>101.96607512985089</v>
      </c>
      <c r="AB284" s="2441">
        <f t="shared" si="107"/>
        <v>0</v>
      </c>
      <c r="AC284" s="2096"/>
      <c r="AD284" s="2096"/>
      <c r="AE284" s="2010"/>
      <c r="AF284" s="2096"/>
      <c r="AG284" s="2096"/>
      <c r="AH284" s="2097"/>
      <c r="AI284" s="2096"/>
      <c r="AJ284" s="2096"/>
      <c r="AK284" s="2096"/>
      <c r="AL284" s="2097"/>
      <c r="AM284" s="2101">
        <f t="shared" si="108"/>
        <v>0.32100000000000001</v>
      </c>
      <c r="AN284" s="2099">
        <v>0.22900000000000001</v>
      </c>
      <c r="AO284" s="2099">
        <v>0.251</v>
      </c>
      <c r="AP284" s="2099">
        <v>0.27</v>
      </c>
      <c r="AQ284" s="2100">
        <v>0.27</v>
      </c>
      <c r="AR284" s="2101">
        <f t="shared" si="109"/>
        <v>0.22900000000000001</v>
      </c>
      <c r="AS284" s="2099">
        <v>0.28100000000000003</v>
      </c>
      <c r="AT284" s="2101">
        <f t="shared" si="110"/>
        <v>0.30249999999999999</v>
      </c>
      <c r="AU284" s="2101"/>
      <c r="AV284" s="2099">
        <v>0.32400000000000001</v>
      </c>
      <c r="AW284" s="2099"/>
      <c r="AX284" s="2102">
        <v>0.32700000000000001</v>
      </c>
      <c r="AY284" s="2442">
        <v>-7.0000000000000001E-3</v>
      </c>
      <c r="AZ284" s="1979"/>
      <c r="BA284" s="1980"/>
      <c r="BC284" s="1530" t="s">
        <v>1430</v>
      </c>
      <c r="BD284" s="1602"/>
      <c r="BE284" s="1602"/>
      <c r="BF284" s="1602"/>
      <c r="BG284" s="1602"/>
      <c r="BH284" s="1602"/>
      <c r="BI284" s="1602"/>
      <c r="BJ284" s="1602"/>
      <c r="BK284" s="1602"/>
      <c r="BL284" s="1602"/>
    </row>
    <row r="285" spans="1:227" s="1646" customFormat="1" ht="17.05" customHeight="1" x14ac:dyDescent="0.25">
      <c r="A285" s="1564" t="s">
        <v>198</v>
      </c>
      <c r="B285" s="1564" t="s">
        <v>327</v>
      </c>
      <c r="C285" s="2443" t="s">
        <v>342</v>
      </c>
      <c r="D285" s="2447" t="s">
        <v>345</v>
      </c>
      <c r="E285" s="1779"/>
      <c r="F285" s="2100">
        <v>0.46300000000000002</v>
      </c>
      <c r="G285" s="2099"/>
      <c r="H285" s="2099"/>
      <c r="I285" s="2099"/>
      <c r="J285" s="2099"/>
      <c r="K285" s="2101">
        <f>SUM(F285:H285)</f>
        <v>0.46300000000000002</v>
      </c>
      <c r="L285" s="2382">
        <f>IF(K285&gt;0,IF(ISNUMBER(F285),F285,0)/K285*100,"")</f>
        <v>100</v>
      </c>
      <c r="M285" s="2383">
        <f>IF(K285&gt;0,(IF(ISNUMBER(G285),G285,0)+IF(ISNUMBER(H285),H285,0))/K285*100,"")</f>
        <v>0</v>
      </c>
      <c r="N285" s="1611">
        <f t="shared" si="101"/>
        <v>2</v>
      </c>
      <c r="O285" s="1856"/>
      <c r="P285" s="2099">
        <v>2.1509999999999998</v>
      </c>
      <c r="Q285" s="2205" t="s">
        <v>42</v>
      </c>
      <c r="R285" s="1857"/>
      <c r="S285" s="2207" t="s">
        <v>202</v>
      </c>
      <c r="T285" s="2207" t="s">
        <v>202</v>
      </c>
      <c r="U285" s="2438">
        <v>58</v>
      </c>
      <c r="V285" s="1857">
        <v>6.9</v>
      </c>
      <c r="W285" s="2438">
        <v>58</v>
      </c>
      <c r="X285" s="1857">
        <v>6.9</v>
      </c>
      <c r="Y285" s="1857"/>
      <c r="Z285" s="2439">
        <v>46405</v>
      </c>
      <c r="AA285" s="2440">
        <v>126.99387318029324</v>
      </c>
      <c r="AB285" s="2441">
        <f t="shared" si="107"/>
        <v>0</v>
      </c>
      <c r="AC285" s="2096"/>
      <c r="AD285" s="2096"/>
      <c r="AE285" s="2010" t="s">
        <v>205</v>
      </c>
      <c r="AF285" s="2096" t="s">
        <v>42</v>
      </c>
      <c r="AG285" s="2096"/>
      <c r="AH285" s="2097"/>
      <c r="AI285" s="2096"/>
      <c r="AJ285" s="2096"/>
      <c r="AK285" s="2096"/>
      <c r="AL285" s="2097"/>
      <c r="AM285" s="2101">
        <f t="shared" si="108"/>
        <v>0.46300000000000002</v>
      </c>
      <c r="AN285" s="2099">
        <v>2.1509999999999998</v>
      </c>
      <c r="AO285" s="2099">
        <v>2.1509999999999998</v>
      </c>
      <c r="AP285" s="2099">
        <v>2.1509999999999998</v>
      </c>
      <c r="AQ285" s="2100">
        <v>2.1509999999999998</v>
      </c>
      <c r="AR285" s="2101">
        <f t="shared" si="109"/>
        <v>2.1509999999999998</v>
      </c>
      <c r="AS285" s="2099">
        <v>2.1509999999999998</v>
      </c>
      <c r="AT285" s="2101">
        <f t="shared" si="110"/>
        <v>2.1509999999999998</v>
      </c>
      <c r="AU285" s="2101"/>
      <c r="AV285" s="2099">
        <v>2.1509999999999998</v>
      </c>
      <c r="AW285" s="2099"/>
      <c r="AX285" s="2102">
        <v>2.1509999999999998</v>
      </c>
      <c r="AY285" s="2442"/>
      <c r="AZ285" s="1979"/>
      <c r="BA285" s="1980"/>
      <c r="BC285" s="1530" t="s">
        <v>1430</v>
      </c>
      <c r="BD285" s="1602"/>
      <c r="BE285" s="1602"/>
      <c r="BF285" s="1602"/>
      <c r="BG285" s="1602"/>
      <c r="BH285" s="1602"/>
      <c r="BI285" s="1602"/>
      <c r="BJ285" s="1602"/>
      <c r="BK285" s="1602"/>
      <c r="BL285" s="1602"/>
    </row>
    <row r="286" spans="1:227" s="1646" customFormat="1" ht="17.05" customHeight="1" x14ac:dyDescent="0.25">
      <c r="A286" s="1564" t="s">
        <v>198</v>
      </c>
      <c r="B286" s="1564" t="s">
        <v>327</v>
      </c>
      <c r="C286" s="2443" t="s">
        <v>342</v>
      </c>
      <c r="D286" s="2447" t="s">
        <v>346</v>
      </c>
      <c r="E286" s="1779"/>
      <c r="F286" s="2100">
        <v>0.29199999999999998</v>
      </c>
      <c r="G286" s="2099"/>
      <c r="H286" s="2099"/>
      <c r="I286" s="2099"/>
      <c r="J286" s="2099"/>
      <c r="K286" s="2101">
        <f>SUM(F286:H286)</f>
        <v>0.29199999999999998</v>
      </c>
      <c r="L286" s="2382">
        <f>IF(K286&gt;0,IF(ISNUMBER(F286),F286,0)/K286*100,"")</f>
        <v>100</v>
      </c>
      <c r="M286" s="2383">
        <f>IF(K286&gt;0,(IF(ISNUMBER(G286),G286,0)+IF(ISNUMBER(H286),H286,0))/K286*100,"")</f>
        <v>0</v>
      </c>
      <c r="N286" s="1611">
        <f t="shared" si="101"/>
        <v>2</v>
      </c>
      <c r="O286" s="1856"/>
      <c r="P286" s="2099">
        <v>0.83899999999999997</v>
      </c>
      <c r="Q286" s="2205" t="s">
        <v>42</v>
      </c>
      <c r="R286" s="1857"/>
      <c r="S286" s="2207" t="s">
        <v>202</v>
      </c>
      <c r="T286" s="2207" t="s">
        <v>202</v>
      </c>
      <c r="U286" s="2438">
        <v>58</v>
      </c>
      <c r="V286" s="1857">
        <v>6.9</v>
      </c>
      <c r="W286" s="2438">
        <v>58</v>
      </c>
      <c r="X286" s="1857">
        <v>6.9</v>
      </c>
      <c r="Y286" s="1857"/>
      <c r="Z286" s="2439">
        <v>21668</v>
      </c>
      <c r="AA286" s="2440">
        <v>106.08409345515513</v>
      </c>
      <c r="AB286" s="2441">
        <f t="shared" si="107"/>
        <v>0</v>
      </c>
      <c r="AC286" s="2096"/>
      <c r="AD286" s="2096"/>
      <c r="AE286" s="2010"/>
      <c r="AF286" s="2096"/>
      <c r="AG286" s="2096"/>
      <c r="AH286" s="2097"/>
      <c r="AI286" s="2096"/>
      <c r="AJ286" s="2096"/>
      <c r="AK286" s="2096"/>
      <c r="AL286" s="2097"/>
      <c r="AM286" s="2101">
        <f t="shared" si="108"/>
        <v>0.29199999999999998</v>
      </c>
      <c r="AN286" s="2099">
        <v>0.83899999999999997</v>
      </c>
      <c r="AO286" s="2099">
        <v>0.83899999999999997</v>
      </c>
      <c r="AP286" s="2099">
        <v>0.83899999999999997</v>
      </c>
      <c r="AQ286" s="2100">
        <v>0.83899999999999997</v>
      </c>
      <c r="AR286" s="2101">
        <f t="shared" si="109"/>
        <v>0.83899999999999997</v>
      </c>
      <c r="AS286" s="2099">
        <v>0.83899999999999997</v>
      </c>
      <c r="AT286" s="2101">
        <f t="shared" si="110"/>
        <v>0.83899999999999997</v>
      </c>
      <c r="AU286" s="2101"/>
      <c r="AV286" s="2099">
        <v>0.83899999999999997</v>
      </c>
      <c r="AW286" s="2099"/>
      <c r="AX286" s="2102">
        <v>0.83899999999999997</v>
      </c>
      <c r="AY286" s="2442"/>
      <c r="AZ286" s="1979"/>
      <c r="BA286" s="1980"/>
      <c r="BC286" s="1530" t="s">
        <v>1430</v>
      </c>
      <c r="BD286" s="1602"/>
      <c r="BE286" s="1602"/>
      <c r="BF286" s="1602"/>
      <c r="BG286" s="1602"/>
      <c r="BH286" s="1602"/>
      <c r="BI286" s="1602"/>
      <c r="BJ286" s="1602"/>
      <c r="BK286" s="1602"/>
      <c r="BL286" s="1602"/>
    </row>
    <row r="287" spans="1:227" s="1646" customFormat="1" ht="17.05" customHeight="1" x14ac:dyDescent="0.25">
      <c r="A287" s="1564" t="s">
        <v>198</v>
      </c>
      <c r="B287" s="1564" t="s">
        <v>327</v>
      </c>
      <c r="C287" s="2443" t="s">
        <v>342</v>
      </c>
      <c r="D287" s="1778" t="s">
        <v>347</v>
      </c>
      <c r="E287" s="1603" t="s">
        <v>1449</v>
      </c>
      <c r="F287" s="2100"/>
      <c r="G287" s="2099"/>
      <c r="H287" s="2099"/>
      <c r="I287" s="2099"/>
      <c r="J287" s="2099"/>
      <c r="K287" s="2101"/>
      <c r="L287" s="2382">
        <v>100</v>
      </c>
      <c r="M287" s="2383">
        <v>0</v>
      </c>
      <c r="N287" s="1611">
        <f t="shared" si="101"/>
        <v>1</v>
      </c>
      <c r="O287" s="1856"/>
      <c r="P287" s="2099">
        <v>0.83399999999999996</v>
      </c>
      <c r="Q287" s="2205" t="s">
        <v>42</v>
      </c>
      <c r="R287" s="1857"/>
      <c r="S287" s="2207" t="s">
        <v>202</v>
      </c>
      <c r="T287" s="2207" t="s">
        <v>202</v>
      </c>
      <c r="U287" s="2438">
        <v>58</v>
      </c>
      <c r="V287" s="1857">
        <v>6.9</v>
      </c>
      <c r="W287" s="2438">
        <v>58</v>
      </c>
      <c r="X287" s="1857">
        <v>6.9</v>
      </c>
      <c r="Y287" s="1857"/>
      <c r="Z287" s="2439">
        <v>14169</v>
      </c>
      <c r="AA287" s="2440">
        <v>161.26272191751818</v>
      </c>
      <c r="AB287" s="2441">
        <f t="shared" si="107"/>
        <v>0</v>
      </c>
      <c r="AC287" s="2096"/>
      <c r="AD287" s="2096"/>
      <c r="AE287" s="2010" t="s">
        <v>205</v>
      </c>
      <c r="AF287" s="2096" t="s">
        <v>42</v>
      </c>
      <c r="AG287" s="2096"/>
      <c r="AH287" s="2097"/>
      <c r="AI287" s="2096"/>
      <c r="AJ287" s="2096"/>
      <c r="AK287" s="2096"/>
      <c r="AL287" s="2097"/>
      <c r="AM287" s="2101">
        <f t="shared" si="108"/>
        <v>0</v>
      </c>
      <c r="AN287" s="2099">
        <v>0.83399999999999996</v>
      </c>
      <c r="AO287" s="2099">
        <v>0.83399999999999996</v>
      </c>
      <c r="AP287" s="2099">
        <v>0.83399999999999996</v>
      </c>
      <c r="AQ287" s="2100">
        <v>0.83399999999999996</v>
      </c>
      <c r="AR287" s="2101">
        <f t="shared" si="109"/>
        <v>0.83399999999999996</v>
      </c>
      <c r="AS287" s="2099">
        <v>0.83399999999999996</v>
      </c>
      <c r="AT287" s="2101">
        <f t="shared" si="110"/>
        <v>0.83399999999999996</v>
      </c>
      <c r="AU287" s="2101"/>
      <c r="AV287" s="2099">
        <v>0.83399999999999996</v>
      </c>
      <c r="AW287" s="2099"/>
      <c r="AX287" s="2102">
        <v>0.83399999999999996</v>
      </c>
      <c r="AY287" s="2442"/>
      <c r="AZ287" s="1979"/>
      <c r="BA287" s="1980"/>
      <c r="BC287" s="1602" t="s">
        <v>1430</v>
      </c>
      <c r="BD287" s="1602"/>
      <c r="BE287" s="1602"/>
      <c r="BF287" s="1602"/>
      <c r="BG287" s="1602"/>
      <c r="BH287" s="1602"/>
      <c r="BI287" s="1602"/>
      <c r="BJ287" s="1602"/>
      <c r="BK287" s="1602"/>
      <c r="BL287" s="1602"/>
    </row>
    <row r="288" spans="1:227" s="1646" customFormat="1" ht="17.05" customHeight="1" x14ac:dyDescent="0.25">
      <c r="A288" s="1564" t="s">
        <v>198</v>
      </c>
      <c r="B288" s="1564" t="s">
        <v>327</v>
      </c>
      <c r="C288" s="2443" t="s">
        <v>342</v>
      </c>
      <c r="D288" s="1749" t="s">
        <v>343</v>
      </c>
      <c r="E288" s="1750"/>
      <c r="F288" s="2100"/>
      <c r="G288" s="2099">
        <v>3.2</v>
      </c>
      <c r="H288" s="2099"/>
      <c r="I288" s="2099"/>
      <c r="J288" s="2099"/>
      <c r="K288" s="2101">
        <f>SUM(F288:H288)</f>
        <v>3.2</v>
      </c>
      <c r="L288" s="2382">
        <f>IF(K288&gt;0,IF(ISNUMBER(F288),F288,0)/K288*100,"")</f>
        <v>0</v>
      </c>
      <c r="M288" s="2383">
        <f>IF(K288&gt;0,(IF(ISNUMBER(G288),G288,0)+IF(ISNUMBER(H288),H288,0))/K288*100,"")</f>
        <v>100</v>
      </c>
      <c r="N288" s="1611">
        <f t="shared" si="101"/>
        <v>5</v>
      </c>
      <c r="O288" s="1856"/>
      <c r="P288" s="2099">
        <v>1.49</v>
      </c>
      <c r="Q288" s="2205" t="s">
        <v>42</v>
      </c>
      <c r="R288" s="1857"/>
      <c r="S288" s="2207" t="s">
        <v>202</v>
      </c>
      <c r="T288" s="2207" t="s">
        <v>202</v>
      </c>
      <c r="U288" s="2438">
        <v>58</v>
      </c>
      <c r="V288" s="1857"/>
      <c r="W288" s="2438">
        <v>58</v>
      </c>
      <c r="X288" s="1857"/>
      <c r="Y288" s="1857">
        <v>9.6999999999999993</v>
      </c>
      <c r="Z288" s="2439">
        <v>37288</v>
      </c>
      <c r="AA288" s="2440">
        <v>109.47735949425871</v>
      </c>
      <c r="AB288" s="2441">
        <f t="shared" si="107"/>
        <v>0</v>
      </c>
      <c r="AC288" s="2096"/>
      <c r="AD288" s="2096"/>
      <c r="AE288" s="2010"/>
      <c r="AF288" s="2096"/>
      <c r="AG288" s="2096"/>
      <c r="AH288" s="2097"/>
      <c r="AI288" s="2096"/>
      <c r="AJ288" s="2096"/>
      <c r="AK288" s="2096"/>
      <c r="AL288" s="2097"/>
      <c r="AM288" s="2101">
        <f t="shared" si="108"/>
        <v>3.2</v>
      </c>
      <c r="AN288" s="2099">
        <v>1.49</v>
      </c>
      <c r="AO288" s="2099">
        <v>1.5149999999999999</v>
      </c>
      <c r="AP288" s="2099">
        <v>1.5349999999999999</v>
      </c>
      <c r="AQ288" s="2100">
        <v>1.54</v>
      </c>
      <c r="AR288" s="2101">
        <f t="shared" si="109"/>
        <v>1.49</v>
      </c>
      <c r="AS288" s="2099">
        <v>1.54</v>
      </c>
      <c r="AT288" s="2101">
        <f t="shared" si="110"/>
        <v>1.5609999999999999</v>
      </c>
      <c r="AU288" s="2101"/>
      <c r="AV288" s="2099">
        <v>1.5820000000000001</v>
      </c>
      <c r="AW288" s="2099"/>
      <c r="AX288" s="2102">
        <v>1.593</v>
      </c>
      <c r="AY288" s="2442">
        <v>-0.10299999999999999</v>
      </c>
      <c r="AZ288" s="1979"/>
      <c r="BA288" s="1980"/>
      <c r="BC288" s="1530" t="s">
        <v>1432</v>
      </c>
      <c r="BD288" s="1602"/>
      <c r="BE288" s="1602"/>
      <c r="BF288" s="1602"/>
      <c r="BG288" s="1602"/>
      <c r="BH288" s="1602"/>
      <c r="BI288" s="1602"/>
      <c r="BJ288" s="1602"/>
      <c r="BK288" s="1602"/>
      <c r="BL288" s="1602"/>
    </row>
    <row r="289" spans="1:227" s="1646" customFormat="1" ht="17.05" customHeight="1" x14ac:dyDescent="0.3">
      <c r="A289" s="1564" t="s">
        <v>198</v>
      </c>
      <c r="B289" s="1564" t="s">
        <v>327</v>
      </c>
      <c r="C289" s="2443" t="s">
        <v>342</v>
      </c>
      <c r="D289" s="1749" t="s">
        <v>344</v>
      </c>
      <c r="E289" s="1603" t="s">
        <v>1433</v>
      </c>
      <c r="F289" s="2100"/>
      <c r="G289" s="2099"/>
      <c r="H289" s="2099"/>
      <c r="I289" s="2099"/>
      <c r="J289" s="2099"/>
      <c r="K289" s="2101"/>
      <c r="L289" s="2382">
        <v>100</v>
      </c>
      <c r="M289" s="2383" t="str">
        <f>IF(K289&gt;0,(IF(ISNUMBER(G289),G289,0)+IF(ISNUMBER(H289),H289,0))/K289*100,"")</f>
        <v/>
      </c>
      <c r="N289" s="1611">
        <f t="shared" si="101"/>
        <v>1</v>
      </c>
      <c r="O289" s="1856"/>
      <c r="P289" s="2099">
        <v>1.1930000000000001</v>
      </c>
      <c r="Q289" s="2205" t="s">
        <v>42</v>
      </c>
      <c r="R289" s="1857"/>
      <c r="S289" s="2207" t="s">
        <v>202</v>
      </c>
      <c r="T289" s="2207" t="s">
        <v>202</v>
      </c>
      <c r="U289" s="2438">
        <v>58</v>
      </c>
      <c r="V289" s="1857"/>
      <c r="W289" s="2438">
        <v>58</v>
      </c>
      <c r="X289" s="1857"/>
      <c r="Y289" s="1857">
        <v>0.8</v>
      </c>
      <c r="Z289" s="2439">
        <v>33108</v>
      </c>
      <c r="AA289" s="2440">
        <v>98.722156297116427</v>
      </c>
      <c r="AB289" s="2441">
        <f t="shared" si="107"/>
        <v>0</v>
      </c>
      <c r="AC289" s="2096"/>
      <c r="AD289" s="2096"/>
      <c r="AE289" s="2010"/>
      <c r="AF289" s="2096"/>
      <c r="AG289" s="2096"/>
      <c r="AH289" s="2097"/>
      <c r="AI289" s="2096"/>
      <c r="AJ289" s="2096"/>
      <c r="AK289" s="2096"/>
      <c r="AL289" s="2097"/>
      <c r="AM289" s="2101">
        <f t="shared" si="108"/>
        <v>0</v>
      </c>
      <c r="AN289" s="2099">
        <v>1.1930000000000001</v>
      </c>
      <c r="AO289" s="2099">
        <v>1.2</v>
      </c>
      <c r="AP289" s="2099">
        <v>1.2070000000000001</v>
      </c>
      <c r="AQ289" s="2100">
        <v>1.21</v>
      </c>
      <c r="AR289" s="2101">
        <f t="shared" si="109"/>
        <v>1.1930000000000001</v>
      </c>
      <c r="AS289" s="2099">
        <v>1.208</v>
      </c>
      <c r="AT289" s="2101">
        <f t="shared" si="110"/>
        <v>1.2155</v>
      </c>
      <c r="AU289" s="2101"/>
      <c r="AV289" s="2099">
        <v>1.2230000000000001</v>
      </c>
      <c r="AW289" s="2099"/>
      <c r="AX289" s="2102">
        <v>1.2310000000000001</v>
      </c>
      <c r="AY289" s="2442">
        <v>-3.7999999999999999E-2</v>
      </c>
      <c r="AZ289" s="1979"/>
      <c r="BA289" s="1980"/>
      <c r="BC289" s="1530" t="s">
        <v>1430</v>
      </c>
      <c r="BD289" s="2448" t="s">
        <v>344</v>
      </c>
      <c r="BE289" s="1602"/>
      <c r="BF289" s="1602"/>
      <c r="BG289" s="1602"/>
      <c r="BH289" s="1602"/>
      <c r="BI289" s="1602"/>
      <c r="BJ289" s="1602"/>
      <c r="BK289" s="1602"/>
      <c r="BL289" s="1602"/>
    </row>
    <row r="290" spans="1:227" s="1646" customFormat="1" ht="17.05" customHeight="1" x14ac:dyDescent="0.25">
      <c r="A290" s="1564" t="s">
        <v>198</v>
      </c>
      <c r="B290" s="1564" t="s">
        <v>327</v>
      </c>
      <c r="C290" s="2443" t="s">
        <v>348</v>
      </c>
      <c r="D290" s="2444" t="s">
        <v>349</v>
      </c>
      <c r="E290" s="1750"/>
      <c r="F290" s="2100"/>
      <c r="G290" s="2099"/>
      <c r="H290" s="2099">
        <v>2.899</v>
      </c>
      <c r="I290" s="2099"/>
      <c r="J290" s="2099"/>
      <c r="K290" s="2101">
        <f>SUM(F290:H290)</f>
        <v>2.899</v>
      </c>
      <c r="L290" s="2382">
        <f>IF(K290&gt;0,IF(ISNUMBER(F290),F290,0)/K290*100,"")</f>
        <v>0</v>
      </c>
      <c r="M290" s="2383">
        <f>IF(K290&gt;0,(IF(ISNUMBER(G290),G290,0)+IF(ISNUMBER(H290),H290,0))/K290*100,"")</f>
        <v>100</v>
      </c>
      <c r="N290" s="1611">
        <f t="shared" si="101"/>
        <v>5</v>
      </c>
      <c r="O290" s="1856"/>
      <c r="P290" s="2099">
        <v>1.7150000000000001</v>
      </c>
      <c r="Q290" s="2205" t="s">
        <v>42</v>
      </c>
      <c r="R290" s="1857"/>
      <c r="S290" s="2207" t="s">
        <v>202</v>
      </c>
      <c r="T290" s="2207" t="s">
        <v>202</v>
      </c>
      <c r="U290" s="2438">
        <v>40</v>
      </c>
      <c r="V290" s="1857">
        <v>71.14</v>
      </c>
      <c r="W290" s="2438">
        <v>40</v>
      </c>
      <c r="X290" s="1857">
        <v>71.14</v>
      </c>
      <c r="Y290" s="1857">
        <v>16.100000000000001</v>
      </c>
      <c r="Z290" s="2439">
        <v>36671</v>
      </c>
      <c r="AA290" s="2440">
        <v>128.12931572594968</v>
      </c>
      <c r="AB290" s="2441">
        <f t="shared" si="107"/>
        <v>0</v>
      </c>
      <c r="AC290" s="2096"/>
      <c r="AD290" s="2096"/>
      <c r="AE290" s="2010"/>
      <c r="AF290" s="2096"/>
      <c r="AG290" s="2096"/>
      <c r="AH290" s="2097"/>
      <c r="AI290" s="2096"/>
      <c r="AJ290" s="2096"/>
      <c r="AK290" s="2096"/>
      <c r="AL290" s="2097"/>
      <c r="AM290" s="2101">
        <f t="shared" si="108"/>
        <v>2.899</v>
      </c>
      <c r="AN290" s="2099">
        <v>1.7150000000000001</v>
      </c>
      <c r="AO290" s="2099">
        <v>1.9550000000000001</v>
      </c>
      <c r="AP290" s="2099">
        <v>2.15</v>
      </c>
      <c r="AQ290" s="2100">
        <v>2.1680000000000001</v>
      </c>
      <c r="AR290" s="2101">
        <f t="shared" si="109"/>
        <v>1.7150000000000001</v>
      </c>
      <c r="AS290" s="2099">
        <v>2.1960000000000002</v>
      </c>
      <c r="AT290" s="2101">
        <f t="shared" si="110"/>
        <v>2.3925000000000001</v>
      </c>
      <c r="AU290" s="2101"/>
      <c r="AV290" s="2099">
        <v>2.589</v>
      </c>
      <c r="AW290" s="2099"/>
      <c r="AX290" s="2102">
        <v>2.6269999999999998</v>
      </c>
      <c r="AY290" s="2442">
        <v>0.27200000000000002</v>
      </c>
      <c r="AZ290" s="1979"/>
      <c r="BA290" s="1980"/>
      <c r="BC290" s="1530" t="s">
        <v>1432</v>
      </c>
      <c r="BD290" s="1602"/>
      <c r="BE290" s="1602"/>
      <c r="BF290" s="1602"/>
      <c r="BG290" s="1602"/>
      <c r="BH290" s="1602"/>
      <c r="BI290" s="1602"/>
      <c r="BJ290" s="1602"/>
      <c r="BK290" s="1602"/>
      <c r="BL290" s="1602"/>
    </row>
    <row r="291" spans="1:227" s="1646" customFormat="1" ht="17.05" customHeight="1" x14ac:dyDescent="0.25">
      <c r="A291" s="1564" t="s">
        <v>198</v>
      </c>
      <c r="B291" s="1564" t="s">
        <v>327</v>
      </c>
      <c r="C291" s="2443" t="s">
        <v>348</v>
      </c>
      <c r="D291" s="2444" t="s">
        <v>350</v>
      </c>
      <c r="E291" s="1750"/>
      <c r="F291" s="2100">
        <v>1.9550000000000001</v>
      </c>
      <c r="G291" s="2099"/>
      <c r="H291" s="2099"/>
      <c r="I291" s="2099"/>
      <c r="J291" s="2099"/>
      <c r="K291" s="2101">
        <f>SUM(F291:H291)</f>
        <v>1.9550000000000001</v>
      </c>
      <c r="L291" s="2382">
        <f>IF(K291&gt;0,IF(ISNUMBER(F291),F291,0)/K291*100,"")</f>
        <v>100</v>
      </c>
      <c r="M291" s="2383">
        <f>IF(K291&gt;0,(IF(ISNUMBER(G291),G291,0)+IF(ISNUMBER(H291),H291,0))/K291*100,"")</f>
        <v>0</v>
      </c>
      <c r="N291" s="1611">
        <f t="shared" si="101"/>
        <v>3</v>
      </c>
      <c r="O291" s="1856"/>
      <c r="P291" s="2099">
        <v>1.5960000000000001</v>
      </c>
      <c r="Q291" s="2205" t="s">
        <v>42</v>
      </c>
      <c r="R291" s="1857"/>
      <c r="S291" s="2207" t="s">
        <v>202</v>
      </c>
      <c r="T291" s="2207" t="s">
        <v>202</v>
      </c>
      <c r="U291" s="2438">
        <v>40</v>
      </c>
      <c r="V291" s="1857">
        <v>66.39</v>
      </c>
      <c r="W291" s="2438">
        <v>40</v>
      </c>
      <c r="X291" s="1857">
        <v>66.39</v>
      </c>
      <c r="Y291" s="1857">
        <v>14.2</v>
      </c>
      <c r="Z291" s="2439">
        <v>18680</v>
      </c>
      <c r="AA291" s="2440">
        <v>234.07937578833122</v>
      </c>
      <c r="AB291" s="2441">
        <f t="shared" si="107"/>
        <v>0</v>
      </c>
      <c r="AC291" s="2096"/>
      <c r="AD291" s="2096"/>
      <c r="AE291" s="2010" t="s">
        <v>205</v>
      </c>
      <c r="AF291" s="2096"/>
      <c r="AG291" s="2096" t="s">
        <v>42</v>
      </c>
      <c r="AH291" s="2097"/>
      <c r="AI291" s="2096"/>
      <c r="AJ291" s="2096"/>
      <c r="AK291" s="2096"/>
      <c r="AL291" s="2097"/>
      <c r="AM291" s="2101">
        <f t="shared" si="108"/>
        <v>1.9550000000000001</v>
      </c>
      <c r="AN291" s="2099">
        <v>1.5960000000000001</v>
      </c>
      <c r="AO291" s="2099">
        <v>1.714</v>
      </c>
      <c r="AP291" s="2099">
        <v>1.8109999999999999</v>
      </c>
      <c r="AQ291" s="2100">
        <v>1.8109999999999999</v>
      </c>
      <c r="AR291" s="2101">
        <f t="shared" si="109"/>
        <v>1.5960000000000001</v>
      </c>
      <c r="AS291" s="2099">
        <v>1.885</v>
      </c>
      <c r="AT291" s="2101">
        <f t="shared" si="110"/>
        <v>2.0024999999999999</v>
      </c>
      <c r="AU291" s="2101"/>
      <c r="AV291" s="2099">
        <v>2.12</v>
      </c>
      <c r="AW291" s="2099"/>
      <c r="AX291" s="2102">
        <v>2.141</v>
      </c>
      <c r="AY291" s="2442">
        <v>-0.186</v>
      </c>
      <c r="AZ291" s="1979"/>
      <c r="BA291" s="1980"/>
      <c r="BC291" s="1530" t="s">
        <v>1430</v>
      </c>
      <c r="BD291" s="1602"/>
      <c r="BE291" s="1602"/>
      <c r="BF291" s="1602"/>
      <c r="BG291" s="1602"/>
      <c r="BH291" s="1602"/>
      <c r="BI291" s="1602"/>
      <c r="BJ291" s="1602"/>
      <c r="BK291" s="1602"/>
      <c r="BL291" s="1602"/>
    </row>
    <row r="292" spans="1:227" s="1646" customFormat="1" ht="17.05" customHeight="1" x14ac:dyDescent="0.3">
      <c r="A292" s="1564" t="s">
        <v>865</v>
      </c>
      <c r="B292" s="1564" t="s">
        <v>866</v>
      </c>
      <c r="C292" s="2443" t="s">
        <v>890</v>
      </c>
      <c r="D292" s="2449" t="s">
        <v>891</v>
      </c>
      <c r="E292" s="2004"/>
      <c r="F292" s="2450">
        <v>0.43</v>
      </c>
      <c r="G292" s="2451"/>
      <c r="H292" s="2452" t="s">
        <v>202</v>
      </c>
      <c r="I292" s="1904"/>
      <c r="J292" s="1904"/>
      <c r="K292" s="2115">
        <f>IF(ISNUMBER(F292),F292,0)+IF(ISNUMBER(G292),G292,0)+IF(ISNUMBER(H292),H292,0)</f>
        <v>0.43</v>
      </c>
      <c r="L292" s="2292">
        <f>IF(IF(ISNUMBER(K292),K292,0)&gt;0,IF(ISNUMBER(F292),F292,0)/K292*100,"")</f>
        <v>100</v>
      </c>
      <c r="M292" s="2357">
        <f>IF(IF(ISNUMBER(K292),K292,0)&gt;0,(IF(ISNUMBER(G292),G292,0)+IF(ISNUMBER(H292),H292,0))/K292*100,"")</f>
        <v>0</v>
      </c>
      <c r="N292" s="1611">
        <f t="shared" si="101"/>
        <v>2</v>
      </c>
      <c r="O292" s="2453"/>
      <c r="P292" s="2295">
        <f>AA292*Z292/1000000000*365</f>
        <v>0.45399999999999996</v>
      </c>
      <c r="Q292" s="2296" t="s">
        <v>42</v>
      </c>
      <c r="R292" s="2294"/>
      <c r="S292" s="2297"/>
      <c r="T292" s="2298"/>
      <c r="U292" s="1602"/>
      <c r="V292" s="2294"/>
      <c r="W292" s="2294"/>
      <c r="X292" s="2294"/>
      <c r="Y292" s="2294"/>
      <c r="Z292" s="2434">
        <v>7726</v>
      </c>
      <c r="AA292" s="2366">
        <v>160.99347870027907</v>
      </c>
      <c r="AB292" s="2435"/>
      <c r="AC292" s="2435"/>
      <c r="AD292" s="2435"/>
      <c r="AE292" s="2435"/>
      <c r="AF292" s="2435"/>
      <c r="AG292" s="2435"/>
      <c r="AH292" s="2167"/>
      <c r="AI292" s="2112">
        <v>8001</v>
      </c>
      <c r="AJ292" s="2112">
        <v>8285</v>
      </c>
      <c r="AK292" s="2112">
        <v>8580</v>
      </c>
      <c r="AL292" s="2113">
        <v>8885</v>
      </c>
      <c r="AM292" s="2454"/>
      <c r="AN292" s="2112"/>
      <c r="AO292" s="2115"/>
      <c r="AP292" s="2116"/>
      <c r="AQ292" s="2117">
        <v>0.45400000000000001</v>
      </c>
      <c r="AR292" s="2115">
        <v>0.47099999999999997</v>
      </c>
      <c r="AS292" s="2115">
        <v>0.48699999999999999</v>
      </c>
      <c r="AT292" s="2115">
        <v>0.505</v>
      </c>
      <c r="AU292" s="2115">
        <v>0.52300000000000002</v>
      </c>
      <c r="AV292" s="2116"/>
      <c r="AW292" s="2118">
        <f t="shared" ref="AW292:AW317" si="111">K292-AT292</f>
        <v>-7.5000000000000011E-2</v>
      </c>
      <c r="AX292" s="2119"/>
      <c r="BC292" s="1530" t="s">
        <v>1430</v>
      </c>
      <c r="BD292" s="1530"/>
      <c r="BE292" s="1530"/>
      <c r="BF292" s="1530"/>
      <c r="BG292" s="1530"/>
      <c r="BH292" s="1530"/>
      <c r="BI292" s="1530"/>
      <c r="BJ292" s="1530"/>
      <c r="BK292" s="1530"/>
      <c r="BL292" s="1530"/>
      <c r="BM292" s="1530"/>
      <c r="BN292" s="1530"/>
      <c r="BO292" s="1530"/>
      <c r="BP292" s="1530"/>
      <c r="BQ292" s="1530"/>
      <c r="BR292" s="1530"/>
      <c r="BS292" s="1530"/>
      <c r="BT292" s="1530"/>
      <c r="BU292" s="1530"/>
      <c r="BV292" s="1530"/>
      <c r="BW292" s="1530"/>
      <c r="BX292" s="1530"/>
      <c r="BY292" s="1530"/>
      <c r="BZ292" s="1530"/>
      <c r="CA292" s="1530"/>
      <c r="CB292" s="1530"/>
      <c r="CC292" s="1530"/>
      <c r="CD292" s="1530"/>
      <c r="CE292" s="1530"/>
      <c r="CF292" s="1530"/>
      <c r="CG292" s="1530"/>
      <c r="CH292" s="1530"/>
      <c r="CI292" s="1530"/>
      <c r="CJ292" s="1530"/>
      <c r="CK292" s="1530"/>
      <c r="CL292" s="1530"/>
      <c r="CM292" s="1530"/>
      <c r="CN292" s="1530"/>
      <c r="CO292" s="1530"/>
      <c r="CP292" s="1530"/>
      <c r="CQ292" s="1530"/>
      <c r="CR292" s="1530"/>
      <c r="CS292" s="1530"/>
      <c r="CT292" s="1530"/>
      <c r="CU292" s="1530"/>
      <c r="CV292" s="1530"/>
      <c r="CW292" s="1530"/>
      <c r="CX292" s="1530"/>
      <c r="CY292" s="1530"/>
      <c r="CZ292" s="1530"/>
      <c r="DA292" s="1530"/>
      <c r="DB292" s="1530"/>
      <c r="DC292" s="1530"/>
      <c r="DD292" s="1530"/>
      <c r="DE292" s="1530"/>
      <c r="DF292" s="1530"/>
      <c r="DG292" s="1530"/>
      <c r="DH292" s="1530"/>
      <c r="DI292" s="1530"/>
      <c r="DJ292" s="1530"/>
      <c r="DK292" s="1530"/>
      <c r="DL292" s="1530"/>
      <c r="DM292" s="1530"/>
      <c r="DN292" s="1530"/>
      <c r="DO292" s="1530"/>
      <c r="DP292" s="1530"/>
      <c r="DQ292" s="1530"/>
      <c r="DR292" s="1530"/>
      <c r="DS292" s="1530"/>
      <c r="DT292" s="1530"/>
      <c r="DU292" s="1530"/>
      <c r="DV292" s="1530"/>
      <c r="DW292" s="1530"/>
      <c r="DX292" s="1530"/>
      <c r="DY292" s="1530"/>
      <c r="DZ292" s="1530"/>
      <c r="EA292" s="1530"/>
      <c r="EB292" s="1530"/>
      <c r="EC292" s="1530"/>
      <c r="ED292" s="1530"/>
      <c r="EE292" s="1530"/>
      <c r="EF292" s="1530"/>
      <c r="EG292" s="1530"/>
      <c r="EH292" s="1530"/>
      <c r="EI292" s="1530"/>
      <c r="EJ292" s="1530"/>
      <c r="EK292" s="1530"/>
      <c r="EL292" s="1530"/>
      <c r="EM292" s="1530"/>
      <c r="EN292" s="1530"/>
      <c r="EO292" s="1530"/>
      <c r="EP292" s="1530"/>
      <c r="EQ292" s="1530"/>
      <c r="ER292" s="1530"/>
      <c r="ES292" s="1530"/>
      <c r="ET292" s="1530"/>
      <c r="EU292" s="1530"/>
      <c r="EV292" s="1530"/>
      <c r="EW292" s="1530"/>
      <c r="EX292" s="1530"/>
      <c r="EY292" s="1530"/>
      <c r="EZ292" s="1530"/>
      <c r="FA292" s="1530"/>
      <c r="FB292" s="1530"/>
      <c r="FC292" s="1530"/>
      <c r="FD292" s="1530"/>
      <c r="FE292" s="1530"/>
      <c r="FF292" s="1530"/>
      <c r="FG292" s="1530"/>
      <c r="FH292" s="1530"/>
      <c r="FI292" s="1530"/>
      <c r="FJ292" s="1530"/>
      <c r="FK292" s="1530"/>
      <c r="FL292" s="1530"/>
      <c r="FM292" s="1530"/>
      <c r="FN292" s="1530"/>
      <c r="FO292" s="1530"/>
      <c r="FP292" s="1530"/>
      <c r="FQ292" s="1530"/>
      <c r="FR292" s="1530"/>
      <c r="FS292" s="1530"/>
      <c r="FT292" s="1530"/>
      <c r="FU292" s="1530"/>
      <c r="FV292" s="1530"/>
      <c r="FW292" s="1530"/>
      <c r="FX292" s="1530"/>
      <c r="FY292" s="1530"/>
      <c r="FZ292" s="1530"/>
      <c r="GA292" s="1530"/>
      <c r="GB292" s="1530"/>
      <c r="GC292" s="1530"/>
      <c r="GD292" s="1530"/>
      <c r="GE292" s="1530"/>
      <c r="GF292" s="1530"/>
      <c r="GG292" s="1530"/>
      <c r="GH292" s="1530"/>
      <c r="GI292" s="1530"/>
      <c r="GJ292" s="1530"/>
      <c r="GK292" s="1530"/>
      <c r="GL292" s="1530"/>
      <c r="GM292" s="1530"/>
      <c r="GN292" s="1530"/>
      <c r="GO292" s="1530"/>
      <c r="GP292" s="1530"/>
      <c r="GQ292" s="1530"/>
      <c r="GR292" s="1530"/>
      <c r="GS292" s="1530"/>
      <c r="GT292" s="1530"/>
      <c r="GU292" s="1530"/>
      <c r="GV292" s="1530"/>
      <c r="GW292" s="1530"/>
      <c r="GX292" s="1530"/>
      <c r="GY292" s="1530"/>
      <c r="GZ292" s="1530"/>
      <c r="HA292" s="1530"/>
      <c r="HB292" s="1530"/>
      <c r="HC292" s="1530"/>
      <c r="HD292" s="1530"/>
      <c r="HE292" s="1530"/>
      <c r="HF292" s="1530"/>
      <c r="HG292" s="1530"/>
      <c r="HH292" s="1530"/>
      <c r="HI292" s="1530"/>
      <c r="HJ292" s="1530"/>
      <c r="HK292" s="1530"/>
      <c r="HL292" s="1530"/>
      <c r="HM292" s="1530"/>
      <c r="HN292" s="1530"/>
      <c r="HO292" s="1530"/>
      <c r="HP292" s="1530"/>
      <c r="HQ292" s="1530"/>
      <c r="HR292" s="1530"/>
      <c r="HS292" s="1530"/>
    </row>
    <row r="293" spans="1:227" s="1646" customFormat="1" ht="17.05" customHeight="1" x14ac:dyDescent="0.3">
      <c r="A293" s="1564" t="s">
        <v>865</v>
      </c>
      <c r="B293" s="1564" t="s">
        <v>866</v>
      </c>
      <c r="C293" s="2443" t="s">
        <v>890</v>
      </c>
      <c r="D293" s="2449" t="s">
        <v>892</v>
      </c>
      <c r="E293" s="2004"/>
      <c r="F293" s="2450" t="s">
        <v>202</v>
      </c>
      <c r="G293" s="2451"/>
      <c r="H293" s="2452">
        <v>0.93</v>
      </c>
      <c r="I293" s="2455"/>
      <c r="J293" s="2455"/>
      <c r="K293" s="2125">
        <f>IF(ISNUMBER(F293),F293,0)+IF(ISNUMBER(G293),G293,0)+IF(ISNUMBER(H293),H293,0)</f>
        <v>0.93</v>
      </c>
      <c r="L293" s="2292">
        <f>IF(IF(ISNUMBER(K293),K293,0)&gt;0,IF(ISNUMBER(F293),F293,0)/K293*100,"")</f>
        <v>0</v>
      </c>
      <c r="M293" s="2357">
        <f>IF(IF(ISNUMBER(K293),K293,0)&gt;0,(IF(ISNUMBER(G293),G293,0)+IF(ISNUMBER(H293),H293,0))/K293*100,"")</f>
        <v>100</v>
      </c>
      <c r="N293" s="1611">
        <f t="shared" si="101"/>
        <v>5</v>
      </c>
      <c r="O293" s="2453"/>
      <c r="P293" s="2295">
        <f>AA293*Z293/1000000000*365</f>
        <v>0.29299999999999998</v>
      </c>
      <c r="Q293" s="2296" t="s">
        <v>42</v>
      </c>
      <c r="R293" s="2294"/>
      <c r="S293" s="2456"/>
      <c r="T293" s="2457"/>
      <c r="U293" s="1530"/>
      <c r="V293" s="2458"/>
      <c r="W293" s="2458"/>
      <c r="X293" s="2458"/>
      <c r="Y293" s="2458"/>
      <c r="Z293" s="2434">
        <v>2176</v>
      </c>
      <c r="AA293" s="2366">
        <v>368.90612409347295</v>
      </c>
      <c r="AB293" s="2459"/>
      <c r="AC293" s="2459"/>
      <c r="AD293" s="2459"/>
      <c r="AE293" s="2459"/>
      <c r="AF293" s="2459"/>
      <c r="AG293" s="2459"/>
      <c r="AH293" s="2167"/>
      <c r="AI293" s="2124">
        <v>2844</v>
      </c>
      <c r="AJ293" s="2124">
        <v>3528</v>
      </c>
      <c r="AK293" s="2124">
        <v>4195</v>
      </c>
      <c r="AL293" s="2113">
        <v>4988</v>
      </c>
      <c r="AM293" s="2460"/>
      <c r="AN293" s="2124"/>
      <c r="AO293" s="2125"/>
      <c r="AP293" s="2126"/>
      <c r="AQ293" s="2117">
        <v>0.29299999999999998</v>
      </c>
      <c r="AR293" s="2125">
        <v>0.38200000000000001</v>
      </c>
      <c r="AS293" s="2125">
        <v>0.47399999999999998</v>
      </c>
      <c r="AT293" s="2125">
        <v>0.56399999999999995</v>
      </c>
      <c r="AU293" s="2125">
        <v>0.67100000000000004</v>
      </c>
      <c r="AV293" s="2126"/>
      <c r="AW293" s="2127">
        <f t="shared" si="111"/>
        <v>0.3660000000000001</v>
      </c>
      <c r="AX293" s="2119"/>
      <c r="BA293" s="2039"/>
      <c r="BB293" s="2039"/>
      <c r="BC293" s="1530" t="s">
        <v>1432</v>
      </c>
      <c r="BD293" s="1530"/>
      <c r="BE293" s="1530"/>
      <c r="BF293" s="1530"/>
      <c r="BG293" s="1530"/>
      <c r="BH293" s="1530"/>
      <c r="BI293" s="1530"/>
      <c r="BJ293" s="1530"/>
      <c r="BK293" s="1530"/>
      <c r="BL293" s="1530"/>
      <c r="BM293" s="1530"/>
      <c r="BN293" s="1530"/>
      <c r="BO293" s="1530"/>
      <c r="BP293" s="1530"/>
      <c r="BQ293" s="1530"/>
      <c r="BR293" s="1530"/>
      <c r="BS293" s="1530"/>
      <c r="BT293" s="1530"/>
      <c r="BU293" s="1530"/>
      <c r="BV293" s="1530"/>
      <c r="BW293" s="1530"/>
      <c r="BX293" s="1530"/>
      <c r="BY293" s="1530"/>
      <c r="BZ293" s="1530"/>
      <c r="CA293" s="1530"/>
      <c r="CB293" s="1530"/>
      <c r="CC293" s="1530"/>
      <c r="CD293" s="1530"/>
      <c r="CE293" s="1530"/>
      <c r="CF293" s="1530"/>
      <c r="CG293" s="1530"/>
      <c r="CH293" s="1530"/>
      <c r="CI293" s="1530"/>
      <c r="CJ293" s="1530"/>
      <c r="CK293" s="1530"/>
      <c r="CL293" s="1530"/>
      <c r="CM293" s="1530"/>
      <c r="CN293" s="1530"/>
      <c r="CO293" s="1530"/>
      <c r="CP293" s="1530"/>
      <c r="CQ293" s="1530"/>
      <c r="CR293" s="1530"/>
      <c r="CS293" s="1530"/>
      <c r="CT293" s="1530"/>
      <c r="CU293" s="1530"/>
      <c r="CV293" s="1530"/>
      <c r="CW293" s="1530"/>
      <c r="CX293" s="1530"/>
      <c r="CY293" s="1530"/>
      <c r="CZ293" s="1530"/>
      <c r="DA293" s="1530"/>
      <c r="DB293" s="1530"/>
      <c r="DC293" s="1530"/>
      <c r="DD293" s="1530"/>
      <c r="DE293" s="1530"/>
      <c r="DF293" s="1530"/>
      <c r="DG293" s="1530"/>
      <c r="DH293" s="1530"/>
      <c r="DI293" s="1530"/>
      <c r="DJ293" s="1530"/>
      <c r="DK293" s="1530"/>
      <c r="DL293" s="1530"/>
      <c r="DM293" s="1530"/>
      <c r="DN293" s="1530"/>
      <c r="DO293" s="1530"/>
      <c r="DP293" s="1530"/>
      <c r="DQ293" s="1530"/>
      <c r="DR293" s="1530"/>
      <c r="DS293" s="1530"/>
      <c r="DT293" s="1530"/>
      <c r="DU293" s="1530"/>
      <c r="DV293" s="1530"/>
      <c r="DW293" s="1530"/>
      <c r="DX293" s="1530"/>
      <c r="DY293" s="1530"/>
      <c r="DZ293" s="1530"/>
      <c r="EA293" s="1530"/>
      <c r="EB293" s="1530"/>
      <c r="EC293" s="1530"/>
      <c r="ED293" s="1530"/>
      <c r="EE293" s="1530"/>
      <c r="EF293" s="1530"/>
      <c r="EG293" s="1530"/>
      <c r="EH293" s="1530"/>
      <c r="EI293" s="1530"/>
      <c r="EJ293" s="1530"/>
      <c r="EK293" s="1530"/>
      <c r="EL293" s="1530"/>
      <c r="EM293" s="1530"/>
      <c r="EN293" s="1530"/>
      <c r="EO293" s="1530"/>
      <c r="EP293" s="1530"/>
      <c r="EQ293" s="1530"/>
      <c r="ER293" s="1530"/>
      <c r="ES293" s="1530"/>
      <c r="ET293" s="1530"/>
      <c r="EU293" s="1530"/>
      <c r="EV293" s="1530"/>
      <c r="EW293" s="1530"/>
      <c r="EX293" s="1530"/>
      <c r="EY293" s="1530"/>
      <c r="EZ293" s="1530"/>
      <c r="FA293" s="1530"/>
      <c r="FB293" s="1530"/>
      <c r="FC293" s="1530"/>
      <c r="FD293" s="1530"/>
      <c r="FE293" s="1530"/>
      <c r="FF293" s="1530"/>
      <c r="FG293" s="1530"/>
      <c r="FH293" s="1530"/>
      <c r="FI293" s="1530"/>
      <c r="FJ293" s="1530"/>
      <c r="FK293" s="1530"/>
      <c r="FL293" s="1530"/>
      <c r="FM293" s="1530"/>
      <c r="FN293" s="1530"/>
      <c r="FO293" s="1530"/>
      <c r="FP293" s="1530"/>
      <c r="FQ293" s="1530"/>
      <c r="FR293" s="1530"/>
      <c r="FS293" s="1530"/>
      <c r="FT293" s="1530"/>
      <c r="FU293" s="1530"/>
      <c r="FV293" s="1530"/>
      <c r="FW293" s="1530"/>
      <c r="FX293" s="1530"/>
      <c r="FY293" s="1530"/>
      <c r="FZ293" s="1530"/>
      <c r="GA293" s="1530"/>
      <c r="GB293" s="1530"/>
      <c r="GC293" s="1530"/>
      <c r="GD293" s="1530"/>
      <c r="GE293" s="1530"/>
      <c r="GF293" s="1530"/>
      <c r="GG293" s="1530"/>
      <c r="GH293" s="1530"/>
      <c r="GI293" s="1530"/>
      <c r="GJ293" s="1530"/>
      <c r="GK293" s="1530"/>
      <c r="GL293" s="1530"/>
      <c r="GM293" s="1530"/>
      <c r="GN293" s="1530"/>
      <c r="GO293" s="1530"/>
      <c r="GP293" s="1530"/>
      <c r="GQ293" s="1530"/>
      <c r="GR293" s="1530"/>
      <c r="GS293" s="1530"/>
      <c r="GT293" s="1530"/>
      <c r="GU293" s="1530"/>
      <c r="GV293" s="1530"/>
      <c r="GW293" s="1530"/>
      <c r="GX293" s="1530"/>
      <c r="GY293" s="1530"/>
      <c r="GZ293" s="1530"/>
      <c r="HA293" s="1530"/>
      <c r="HB293" s="1530"/>
      <c r="HC293" s="1530"/>
      <c r="HD293" s="1530"/>
      <c r="HE293" s="1530"/>
      <c r="HF293" s="1530"/>
      <c r="HG293" s="1530"/>
      <c r="HH293" s="1530"/>
      <c r="HI293" s="1530"/>
      <c r="HJ293" s="1530"/>
      <c r="HK293" s="1530"/>
      <c r="HL293" s="1530"/>
      <c r="HM293" s="1530"/>
      <c r="HN293" s="1530"/>
      <c r="HO293" s="1530"/>
      <c r="HP293" s="1530"/>
      <c r="HQ293" s="1530"/>
      <c r="HR293" s="1530"/>
      <c r="HS293" s="1530"/>
    </row>
    <row r="294" spans="1:227" s="1646" customFormat="1" ht="17.05" customHeight="1" x14ac:dyDescent="0.3">
      <c r="A294" s="1564" t="s">
        <v>865</v>
      </c>
      <c r="B294" s="1564" t="s">
        <v>866</v>
      </c>
      <c r="C294" s="2443" t="s">
        <v>890</v>
      </c>
      <c r="D294" s="2003" t="s">
        <v>893</v>
      </c>
      <c r="E294" s="2004"/>
      <c r="F294" s="2450">
        <v>0.13200000000000001</v>
      </c>
      <c r="G294" s="2451"/>
      <c r="H294" s="2452" t="s">
        <v>202</v>
      </c>
      <c r="I294" s="1904"/>
      <c r="J294" s="1904"/>
      <c r="K294" s="2115">
        <f>IF(ISNUMBER(F294),F294,0)+IF(ISNUMBER(G294),G294,0)+IF(ISNUMBER(H294),H294,0)</f>
        <v>0.13200000000000001</v>
      </c>
      <c r="L294" s="2292">
        <f>IF(IF(ISNUMBER(K294),K294,0)&gt;0,IF(ISNUMBER(F294),F294,0)/K294*100,"")</f>
        <v>100</v>
      </c>
      <c r="M294" s="2357">
        <f>IF(IF(ISNUMBER(K294),K294,0)&gt;0,(IF(ISNUMBER(G294),G294,0)+IF(ISNUMBER(H294),H294,0))/K294*100,"")</f>
        <v>0</v>
      </c>
      <c r="N294" s="1611">
        <f t="shared" si="101"/>
        <v>5</v>
      </c>
      <c r="O294" s="2453"/>
      <c r="P294" s="2295">
        <f>AA294*Z294/1000000000*365</f>
        <v>6.0999999999999999E-2</v>
      </c>
      <c r="Q294" s="2296" t="s">
        <v>42</v>
      </c>
      <c r="R294" s="2294"/>
      <c r="S294" s="2297"/>
      <c r="T294" s="2298"/>
      <c r="U294" s="1602"/>
      <c r="V294" s="2294"/>
      <c r="W294" s="2294"/>
      <c r="X294" s="2294"/>
      <c r="Y294" s="2294"/>
      <c r="Z294" s="2434">
        <v>1275</v>
      </c>
      <c r="AA294" s="2366">
        <v>131.07708836959441</v>
      </c>
      <c r="AB294" s="2435"/>
      <c r="AC294" s="2435"/>
      <c r="AD294" s="2435"/>
      <c r="AE294" s="2435"/>
      <c r="AF294" s="2435"/>
      <c r="AG294" s="2435"/>
      <c r="AH294" s="2167"/>
      <c r="AI294" s="2112">
        <v>1344</v>
      </c>
      <c r="AJ294" s="2112">
        <v>1402</v>
      </c>
      <c r="AK294" s="2112">
        <v>1450</v>
      </c>
      <c r="AL294" s="2113">
        <v>1500</v>
      </c>
      <c r="AM294" s="2454"/>
      <c r="AN294" s="2112"/>
      <c r="AO294" s="2115"/>
      <c r="AP294" s="2116"/>
      <c r="AQ294" s="2117">
        <v>6.0999999999999999E-2</v>
      </c>
      <c r="AR294" s="2115">
        <v>6.4000000000000001E-2</v>
      </c>
      <c r="AS294" s="2115">
        <v>6.7000000000000004E-2</v>
      </c>
      <c r="AT294" s="2115">
        <v>6.9000000000000006E-2</v>
      </c>
      <c r="AU294" s="2115">
        <v>7.1999999999999995E-2</v>
      </c>
      <c r="AV294" s="2116"/>
      <c r="AW294" s="2118">
        <f t="shared" si="111"/>
        <v>6.3E-2</v>
      </c>
      <c r="AX294" s="2119"/>
      <c r="BA294" s="2039"/>
      <c r="BB294" s="2039"/>
      <c r="BC294" s="1530" t="s">
        <v>1430</v>
      </c>
      <c r="BD294" s="1530"/>
      <c r="BE294" s="1530"/>
      <c r="BF294" s="1530"/>
      <c r="BG294" s="1530"/>
      <c r="BH294" s="1530"/>
      <c r="BI294" s="1530"/>
      <c r="BJ294" s="1530"/>
      <c r="BK294" s="1530"/>
      <c r="BL294" s="1530"/>
      <c r="BM294" s="1530"/>
      <c r="BN294" s="1530"/>
      <c r="BO294" s="1530"/>
      <c r="BP294" s="1530"/>
      <c r="BQ294" s="1530"/>
      <c r="BR294" s="1530"/>
      <c r="BS294" s="1530"/>
      <c r="BT294" s="1530"/>
      <c r="BU294" s="1530"/>
      <c r="BV294" s="1530"/>
      <c r="BW294" s="1530"/>
      <c r="BX294" s="1530"/>
      <c r="BY294" s="1530"/>
      <c r="BZ294" s="1530"/>
      <c r="CA294" s="1530"/>
      <c r="CB294" s="1530"/>
      <c r="CC294" s="1530"/>
      <c r="CD294" s="1530"/>
      <c r="CE294" s="1530"/>
      <c r="CF294" s="1530"/>
      <c r="CG294" s="1530"/>
      <c r="CH294" s="1530"/>
      <c r="CI294" s="1530"/>
      <c r="CJ294" s="1530"/>
      <c r="CK294" s="1530"/>
      <c r="CL294" s="1530"/>
      <c r="CM294" s="1530"/>
      <c r="CN294" s="1530"/>
      <c r="CO294" s="1530"/>
      <c r="CP294" s="1530"/>
      <c r="CQ294" s="1530"/>
      <c r="CR294" s="1530"/>
      <c r="CS294" s="1530"/>
      <c r="CT294" s="1530"/>
      <c r="CU294" s="1530"/>
      <c r="CV294" s="1530"/>
      <c r="CW294" s="1530"/>
      <c r="CX294" s="1530"/>
      <c r="CY294" s="1530"/>
      <c r="CZ294" s="1530"/>
      <c r="DA294" s="1530"/>
      <c r="DB294" s="1530"/>
      <c r="DC294" s="1530"/>
      <c r="DD294" s="1530"/>
      <c r="DE294" s="1530"/>
      <c r="DF294" s="1530"/>
      <c r="DG294" s="1530"/>
      <c r="DH294" s="1530"/>
      <c r="DI294" s="1530"/>
      <c r="DJ294" s="1530"/>
      <c r="DK294" s="1530"/>
      <c r="DL294" s="1530"/>
      <c r="DM294" s="1530"/>
      <c r="DN294" s="1530"/>
      <c r="DO294" s="1530"/>
      <c r="DP294" s="1530"/>
      <c r="DQ294" s="1530"/>
      <c r="DR294" s="1530"/>
      <c r="DS294" s="1530"/>
      <c r="DT294" s="1530"/>
      <c r="DU294" s="1530"/>
      <c r="DV294" s="1530"/>
      <c r="DW294" s="1530"/>
      <c r="DX294" s="1530"/>
      <c r="DY294" s="1530"/>
      <c r="DZ294" s="1530"/>
      <c r="EA294" s="1530"/>
      <c r="EB294" s="1530"/>
      <c r="EC294" s="1530"/>
      <c r="ED294" s="1530"/>
      <c r="EE294" s="1530"/>
      <c r="EF294" s="1530"/>
      <c r="EG294" s="1530"/>
      <c r="EH294" s="1530"/>
      <c r="EI294" s="1530"/>
      <c r="EJ294" s="1530"/>
      <c r="EK294" s="1530"/>
      <c r="EL294" s="1530"/>
      <c r="EM294" s="1530"/>
      <c r="EN294" s="1530"/>
      <c r="EO294" s="1530"/>
      <c r="EP294" s="1530"/>
      <c r="EQ294" s="1530"/>
      <c r="ER294" s="1530"/>
      <c r="ES294" s="1530"/>
      <c r="ET294" s="1530"/>
      <c r="EU294" s="1530"/>
      <c r="EV294" s="1530"/>
      <c r="EW294" s="1530"/>
      <c r="EX294" s="1530"/>
      <c r="EY294" s="1530"/>
      <c r="EZ294" s="1530"/>
      <c r="FA294" s="1530"/>
      <c r="FB294" s="1530"/>
      <c r="FC294" s="1530"/>
      <c r="FD294" s="1530"/>
      <c r="FE294" s="1530"/>
      <c r="FF294" s="1530"/>
      <c r="FG294" s="1530"/>
      <c r="FH294" s="1530"/>
      <c r="FI294" s="1530"/>
      <c r="FJ294" s="1530"/>
      <c r="FK294" s="1530"/>
      <c r="FL294" s="1530"/>
      <c r="FM294" s="1530"/>
      <c r="FN294" s="1530"/>
      <c r="FO294" s="1530"/>
      <c r="FP294" s="1530"/>
      <c r="FQ294" s="1530"/>
      <c r="FR294" s="1530"/>
      <c r="FS294" s="1530"/>
      <c r="FT294" s="1530"/>
      <c r="FU294" s="1530"/>
      <c r="FV294" s="1530"/>
      <c r="FW294" s="1530"/>
      <c r="FX294" s="1530"/>
      <c r="FY294" s="1530"/>
      <c r="FZ294" s="1530"/>
      <c r="GA294" s="1530"/>
      <c r="GB294" s="1530"/>
      <c r="GC294" s="1530"/>
      <c r="GD294" s="1530"/>
      <c r="GE294" s="1530"/>
      <c r="GF294" s="1530"/>
      <c r="GG294" s="1530"/>
      <c r="GH294" s="1530"/>
      <c r="GI294" s="1530"/>
      <c r="GJ294" s="1530"/>
      <c r="GK294" s="1530"/>
      <c r="GL294" s="1530"/>
      <c r="GM294" s="1530"/>
      <c r="GN294" s="1530"/>
      <c r="GO294" s="1530"/>
      <c r="GP294" s="1530"/>
      <c r="GQ294" s="1530"/>
      <c r="GR294" s="1530"/>
      <c r="GS294" s="1530"/>
      <c r="GT294" s="1530"/>
      <c r="GU294" s="1530"/>
      <c r="GV294" s="1530"/>
      <c r="GW294" s="1530"/>
      <c r="GX294" s="1530"/>
      <c r="GY294" s="1530"/>
      <c r="GZ294" s="1530"/>
      <c r="HA294" s="1530"/>
      <c r="HB294" s="1530"/>
      <c r="HC294" s="1530"/>
      <c r="HD294" s="1530"/>
      <c r="HE294" s="1530"/>
      <c r="HF294" s="1530"/>
      <c r="HG294" s="1530"/>
      <c r="HH294" s="1530"/>
      <c r="HI294" s="1530"/>
      <c r="HJ294" s="1530"/>
      <c r="HK294" s="1530"/>
      <c r="HL294" s="1530"/>
      <c r="HM294" s="1530"/>
      <c r="HN294" s="1530"/>
      <c r="HO294" s="1530"/>
      <c r="HP294" s="1530"/>
      <c r="HQ294" s="1530"/>
      <c r="HR294" s="1530"/>
      <c r="HS294" s="1530"/>
    </row>
    <row r="295" spans="1:227" s="1646" customFormat="1" ht="17.05" customHeight="1" x14ac:dyDescent="0.25">
      <c r="A295" s="1564" t="s">
        <v>393</v>
      </c>
      <c r="B295" s="1564" t="s">
        <v>413</v>
      </c>
      <c r="C295" s="2461" t="s">
        <v>420</v>
      </c>
      <c r="D295" s="2462" t="s">
        <v>421</v>
      </c>
      <c r="E295" s="1697"/>
      <c r="F295" s="2291"/>
      <c r="G295" s="1904"/>
      <c r="H295" s="1904"/>
      <c r="I295" s="1904"/>
      <c r="J295" s="1904"/>
      <c r="K295" s="2115">
        <v>0.12166666666666666</v>
      </c>
      <c r="L295" s="2292">
        <f>IF(K295&gt;0,IF(ISNUMBER(F295),F295,0)/K295*100,"")</f>
        <v>0</v>
      </c>
      <c r="M295" s="2357">
        <v>100</v>
      </c>
      <c r="N295" s="1611">
        <f t="shared" si="101"/>
        <v>2</v>
      </c>
      <c r="O295" s="2463"/>
      <c r="P295" s="2433">
        <v>0.26039392</v>
      </c>
      <c r="Q295" s="2296" t="s">
        <v>42</v>
      </c>
      <c r="R295" s="2294"/>
      <c r="S295" s="2297"/>
      <c r="T295" s="2298"/>
      <c r="U295" s="1602"/>
      <c r="V295" s="2294"/>
      <c r="W295" s="2294"/>
      <c r="X295" s="2294"/>
      <c r="Y295" s="2294"/>
      <c r="Z295" s="2434">
        <v>11147</v>
      </c>
      <c r="AA295" s="2366">
        <f t="shared" ref="AA295:AA300" si="112">P295*1000000000/365/Z295</f>
        <v>64</v>
      </c>
      <c r="AB295" s="2464">
        <v>77.352168554706438</v>
      </c>
      <c r="AC295" s="2435"/>
      <c r="AD295" s="2435"/>
      <c r="AE295" s="2435"/>
      <c r="AF295" s="2435"/>
      <c r="AG295" s="2435"/>
      <c r="AH295" s="2167"/>
      <c r="AI295" s="1602"/>
      <c r="AJ295" s="1602"/>
      <c r="AK295" s="1602"/>
      <c r="AL295" s="2167"/>
      <c r="AM295" s="2369"/>
      <c r="AN295" s="2115"/>
      <c r="AO295" s="2115"/>
      <c r="AP295" s="2116"/>
      <c r="AQ295" s="2117"/>
      <c r="AR295" s="2115"/>
      <c r="AS295" s="2115"/>
      <c r="AT295" s="2115"/>
      <c r="AU295" s="2115"/>
      <c r="AV295" s="2116"/>
      <c r="AW295" s="2118">
        <f t="shared" si="111"/>
        <v>0.12166666666666666</v>
      </c>
      <c r="AX295" s="2119"/>
      <c r="BC295" s="1530" t="s">
        <v>1432</v>
      </c>
      <c r="BD295" s="1530"/>
      <c r="BE295" s="1530"/>
      <c r="BF295" s="1530" t="e">
        <f>MATCH(D295,'&gt;50 only'!D284,0)</f>
        <v>#N/A</v>
      </c>
      <c r="BG295" s="1530"/>
      <c r="BH295" s="1530"/>
      <c r="BI295" s="1530"/>
    </row>
    <row r="296" spans="1:227" s="1646" customFormat="1" ht="17.05" customHeight="1" x14ac:dyDescent="0.25">
      <c r="A296" s="1564" t="s">
        <v>393</v>
      </c>
      <c r="B296" s="1564" t="s">
        <v>413</v>
      </c>
      <c r="C296" s="2461" t="s">
        <v>420</v>
      </c>
      <c r="D296" s="2465" t="s">
        <v>422</v>
      </c>
      <c r="E296" s="1603" t="s">
        <v>1457</v>
      </c>
      <c r="F296" s="2291"/>
      <c r="G296" s="1904"/>
      <c r="H296" s="1904"/>
      <c r="I296" s="1904"/>
      <c r="J296" s="1904"/>
      <c r="K296" s="2115">
        <v>0</v>
      </c>
      <c r="L296" s="2292">
        <v>0</v>
      </c>
      <c r="M296" s="2357">
        <v>100</v>
      </c>
      <c r="N296" s="1611">
        <f t="shared" si="101"/>
        <v>2</v>
      </c>
      <c r="O296" s="2463"/>
      <c r="P296" s="2433">
        <v>0.43905786974111938</v>
      </c>
      <c r="Q296" s="2296" t="s">
        <v>42</v>
      </c>
      <c r="R296" s="2294"/>
      <c r="S296" s="2297"/>
      <c r="T296" s="2298"/>
      <c r="U296" s="1602"/>
      <c r="V296" s="2294"/>
      <c r="W296" s="2294"/>
      <c r="X296" s="2294"/>
      <c r="Y296" s="2294"/>
      <c r="Z296" s="2434">
        <v>25399.355068754427</v>
      </c>
      <c r="AA296" s="2366">
        <f t="shared" si="112"/>
        <v>47.359402237071464</v>
      </c>
      <c r="AB296" s="2464">
        <v>77.352168554706438</v>
      </c>
      <c r="AC296" s="2435"/>
      <c r="AD296" s="2435"/>
      <c r="AE296" s="2435"/>
      <c r="AF296" s="2435"/>
      <c r="AG296" s="2435"/>
      <c r="AH296" s="2167"/>
      <c r="AI296" s="1602"/>
      <c r="AJ296" s="1602"/>
      <c r="AK296" s="1602"/>
      <c r="AL296" s="2167"/>
      <c r="AM296" s="2369"/>
      <c r="AN296" s="2115"/>
      <c r="AO296" s="2115"/>
      <c r="AP296" s="2116"/>
      <c r="AQ296" s="2117"/>
      <c r="AR296" s="2115"/>
      <c r="AS296" s="2115"/>
      <c r="AT296" s="2115"/>
      <c r="AU296" s="2115"/>
      <c r="AV296" s="2116"/>
      <c r="AW296" s="2118">
        <f t="shared" si="111"/>
        <v>0</v>
      </c>
      <c r="AX296" s="2119"/>
      <c r="BC296" s="1602" t="s">
        <v>1432</v>
      </c>
      <c r="BD296" s="1530"/>
      <c r="BE296" s="1530"/>
      <c r="BF296" s="1530"/>
      <c r="BG296" s="1530"/>
      <c r="BH296" s="1530"/>
      <c r="BI296" s="1530"/>
    </row>
    <row r="297" spans="1:227" s="1646" customFormat="1" ht="17.05" customHeight="1" x14ac:dyDescent="0.25">
      <c r="A297" s="1564" t="s">
        <v>393</v>
      </c>
      <c r="B297" s="1564" t="s">
        <v>413</v>
      </c>
      <c r="C297" s="2461" t="s">
        <v>420</v>
      </c>
      <c r="D297" s="2462" t="s">
        <v>423</v>
      </c>
      <c r="E297" s="1697"/>
      <c r="F297" s="2291"/>
      <c r="G297" s="1904"/>
      <c r="H297" s="1904"/>
      <c r="I297" s="1904"/>
      <c r="J297" s="1904"/>
      <c r="K297" s="2115">
        <v>8.1111111111111106E-2</v>
      </c>
      <c r="L297" s="2292">
        <f>IF(K297&gt;0,IF(ISNUMBER(F297),F297,0)/K297*100,"")</f>
        <v>0</v>
      </c>
      <c r="M297" s="2357">
        <v>100</v>
      </c>
      <c r="N297" s="1611">
        <f t="shared" si="101"/>
        <v>2</v>
      </c>
      <c r="O297" s="2466"/>
      <c r="P297" s="2433">
        <v>0.34342439124999996</v>
      </c>
      <c r="Q297" s="2296" t="s">
        <v>42</v>
      </c>
      <c r="R297" s="2294"/>
      <c r="S297" s="2297"/>
      <c r="T297" s="2298"/>
      <c r="U297" s="1602"/>
      <c r="V297" s="2294"/>
      <c r="W297" s="2294"/>
      <c r="X297" s="2294"/>
      <c r="Y297" s="2294"/>
      <c r="Z297" s="2434">
        <v>17236.754166679479</v>
      </c>
      <c r="AA297" s="2366">
        <f t="shared" si="112"/>
        <v>54.586190303132888</v>
      </c>
      <c r="AB297" s="2464">
        <v>77.352168554706438</v>
      </c>
      <c r="AC297" s="2435"/>
      <c r="AD297" s="2435"/>
      <c r="AE297" s="2435"/>
      <c r="AF297" s="2435"/>
      <c r="AG297" s="2435"/>
      <c r="AH297" s="2167"/>
      <c r="AI297" s="1602"/>
      <c r="AJ297" s="1602"/>
      <c r="AK297" s="1602"/>
      <c r="AL297" s="2167"/>
      <c r="AM297" s="2369"/>
      <c r="AN297" s="2115"/>
      <c r="AO297" s="2115"/>
      <c r="AP297" s="2116"/>
      <c r="AQ297" s="2117"/>
      <c r="AR297" s="2115"/>
      <c r="AS297" s="2115"/>
      <c r="AT297" s="2115"/>
      <c r="AU297" s="2115"/>
      <c r="AV297" s="2116"/>
      <c r="AW297" s="2118">
        <f t="shared" si="111"/>
        <v>8.1111111111111106E-2</v>
      </c>
      <c r="AX297" s="2119"/>
      <c r="BC297" s="1530" t="s">
        <v>1432</v>
      </c>
      <c r="BD297" s="1530"/>
      <c r="BE297" s="1530"/>
      <c r="BF297" s="1530" t="e">
        <f>MATCH(D297,'&gt;50 only'!D288,0)</f>
        <v>#N/A</v>
      </c>
      <c r="BG297" s="1530"/>
      <c r="BH297" s="1530"/>
      <c r="BI297" s="1530"/>
    </row>
    <row r="298" spans="1:227" s="1646" customFormat="1" ht="17.05" customHeight="1" x14ac:dyDescent="0.25">
      <c r="A298" s="1564" t="s">
        <v>393</v>
      </c>
      <c r="B298" s="1564" t="s">
        <v>413</v>
      </c>
      <c r="C298" s="2461" t="s">
        <v>420</v>
      </c>
      <c r="D298" s="2462" t="s">
        <v>432</v>
      </c>
      <c r="E298" s="1697" t="s">
        <v>1809</v>
      </c>
      <c r="F298" s="2291"/>
      <c r="G298" s="1904"/>
      <c r="H298" s="1904"/>
      <c r="I298" s="1904"/>
      <c r="J298" s="1904"/>
      <c r="K298" s="2115">
        <v>0.21024000000000001</v>
      </c>
      <c r="L298" s="2292">
        <v>100</v>
      </c>
      <c r="M298" s="2357">
        <f>IF(K298&gt;0,(IF(ISNUMBER(G298),G298,0)+IF(ISNUMBER(H298),H298,0))/K298*100,"")</f>
        <v>0</v>
      </c>
      <c r="N298" s="1611">
        <f t="shared" si="101"/>
        <v>2</v>
      </c>
      <c r="O298" s="2466"/>
      <c r="P298" s="2433">
        <v>0.39806495299999994</v>
      </c>
      <c r="Q298" s="2296" t="s">
        <v>42</v>
      </c>
      <c r="R298" s="2294"/>
      <c r="S298" s="2297"/>
      <c r="T298" s="2298"/>
      <c r="U298" s="1602"/>
      <c r="V298" s="2294"/>
      <c r="W298" s="2294"/>
      <c r="X298" s="2294"/>
      <c r="Y298" s="2294"/>
      <c r="Z298" s="2434">
        <v>12895.822607401982</v>
      </c>
      <c r="AA298" s="2366">
        <f t="shared" si="112"/>
        <v>84.56916208685962</v>
      </c>
      <c r="AB298" s="2464">
        <v>77.352168554706438</v>
      </c>
      <c r="AC298" s="2435"/>
      <c r="AD298" s="2435"/>
      <c r="AE298" s="2435"/>
      <c r="AF298" s="2435"/>
      <c r="AG298" s="2435"/>
      <c r="AH298" s="2167"/>
      <c r="AI298" s="1602"/>
      <c r="AJ298" s="1602"/>
      <c r="AK298" s="1602"/>
      <c r="AL298" s="2167"/>
      <c r="AM298" s="2369"/>
      <c r="AN298" s="2115"/>
      <c r="AO298" s="2115"/>
      <c r="AP298" s="2116"/>
      <c r="AQ298" s="2117"/>
      <c r="AR298" s="2115"/>
      <c r="AS298" s="2115"/>
      <c r="AT298" s="2115"/>
      <c r="AU298" s="2115"/>
      <c r="AV298" s="2116"/>
      <c r="AW298" s="2118">
        <f t="shared" si="111"/>
        <v>0.21024000000000001</v>
      </c>
      <c r="AX298" s="2119"/>
      <c r="BC298" s="1530" t="s">
        <v>1802</v>
      </c>
      <c r="BD298" s="1530"/>
      <c r="BE298" s="1530"/>
      <c r="BF298" s="1530" t="e">
        <f>MATCH(D298,'&gt;50 only'!D286,0)</f>
        <v>#N/A</v>
      </c>
      <c r="BG298" s="1530"/>
      <c r="BH298" s="1530"/>
      <c r="BI298" s="1530"/>
    </row>
    <row r="299" spans="1:227" s="1646" customFormat="1" ht="17.05" customHeight="1" x14ac:dyDescent="0.25">
      <c r="A299" s="1564" t="s">
        <v>393</v>
      </c>
      <c r="B299" s="1564" t="s">
        <v>413</v>
      </c>
      <c r="C299" s="2461" t="s">
        <v>420</v>
      </c>
      <c r="D299" s="2462" t="s">
        <v>430</v>
      </c>
      <c r="E299" s="1697" t="s">
        <v>1810</v>
      </c>
      <c r="F299" s="2291"/>
      <c r="G299" s="1904"/>
      <c r="H299" s="1904"/>
      <c r="I299" s="1904"/>
      <c r="J299" s="1904"/>
      <c r="K299" s="2115">
        <v>0.41637037037037034</v>
      </c>
      <c r="L299" s="2292">
        <f>IF(K299&gt;0,IF(ISNUMBER(F299),F299,0)/K299*100,"")</f>
        <v>0</v>
      </c>
      <c r="M299" s="2357">
        <v>100</v>
      </c>
      <c r="N299" s="1611">
        <f t="shared" si="101"/>
        <v>2</v>
      </c>
      <c r="O299" s="2466"/>
      <c r="P299" s="2433">
        <v>1.1278481972408685</v>
      </c>
      <c r="Q299" s="2296" t="s">
        <v>42</v>
      </c>
      <c r="R299" s="2294"/>
      <c r="S299" s="2297"/>
      <c r="T299" s="2298"/>
      <c r="U299" s="1602"/>
      <c r="V299" s="2294"/>
      <c r="W299" s="2294"/>
      <c r="X299" s="2294"/>
      <c r="Y299" s="2294"/>
      <c r="Z299" s="2434">
        <v>6353.0584082929718</v>
      </c>
      <c r="AA299" s="2366">
        <f t="shared" si="112"/>
        <v>486.37913621262447</v>
      </c>
      <c r="AB299" s="2464">
        <v>77.352168554706438</v>
      </c>
      <c r="AC299" s="2435"/>
      <c r="AD299" s="2435"/>
      <c r="AE299" s="2435"/>
      <c r="AF299" s="2435"/>
      <c r="AG299" s="2435"/>
      <c r="AH299" s="2167"/>
      <c r="AI299" s="1602"/>
      <c r="AJ299" s="1602"/>
      <c r="AK299" s="1602"/>
      <c r="AL299" s="2167"/>
      <c r="AM299" s="2369"/>
      <c r="AN299" s="2115"/>
      <c r="AO299" s="2115"/>
      <c r="AP299" s="2116"/>
      <c r="AQ299" s="2117"/>
      <c r="AR299" s="2115"/>
      <c r="AS299" s="2115"/>
      <c r="AT299" s="2115"/>
      <c r="AU299" s="2115"/>
      <c r="AV299" s="2116"/>
      <c r="AW299" s="2118">
        <f t="shared" si="111"/>
        <v>0.41637037037037034</v>
      </c>
      <c r="AX299" s="2119"/>
      <c r="BC299" s="1530" t="s">
        <v>1432</v>
      </c>
      <c r="BD299" s="1530"/>
      <c r="BE299" s="1530"/>
      <c r="BF299" s="1530" t="e">
        <f>MATCH(D299,'&gt;50 only'!D287,0)</f>
        <v>#N/A</v>
      </c>
      <c r="BG299" s="1530"/>
      <c r="BH299" s="1530"/>
      <c r="BI299" s="1530"/>
    </row>
    <row r="300" spans="1:227" s="1646" customFormat="1" ht="17.05" customHeight="1" x14ac:dyDescent="0.25">
      <c r="A300" s="1564" t="s">
        <v>393</v>
      </c>
      <c r="B300" s="1564" t="s">
        <v>413</v>
      </c>
      <c r="C300" s="2461" t="s">
        <v>420</v>
      </c>
      <c r="D300" s="2462" t="s">
        <v>431</v>
      </c>
      <c r="E300" s="1697" t="s">
        <v>1810</v>
      </c>
      <c r="F300" s="2291"/>
      <c r="G300" s="1904"/>
      <c r="H300" s="1904"/>
      <c r="I300" s="1904"/>
      <c r="J300" s="1904"/>
      <c r="K300" s="2115">
        <v>7.2999999999999995E-2</v>
      </c>
      <c r="L300" s="2292">
        <f>IF(K300&gt;0,IF(ISNUMBER(F300),F300,0)/K300*100,"")</f>
        <v>0</v>
      </c>
      <c r="M300" s="2357">
        <v>100</v>
      </c>
      <c r="N300" s="1611">
        <f t="shared" si="101"/>
        <v>2</v>
      </c>
      <c r="O300" s="2466"/>
      <c r="P300" s="2433">
        <v>0.10633968805059803</v>
      </c>
      <c r="Q300" s="2296" t="s">
        <v>42</v>
      </c>
      <c r="R300" s="2294"/>
      <c r="S300" s="2297"/>
      <c r="T300" s="2298"/>
      <c r="U300" s="1602"/>
      <c r="V300" s="2294"/>
      <c r="W300" s="2294"/>
      <c r="X300" s="2294"/>
      <c r="Y300" s="2294"/>
      <c r="Z300" s="2434">
        <v>3521.4334412351091</v>
      </c>
      <c r="AA300" s="2366">
        <f t="shared" si="112"/>
        <v>82.733811659192838</v>
      </c>
      <c r="AB300" s="2464">
        <v>77.352168554706438</v>
      </c>
      <c r="AC300" s="2435"/>
      <c r="AD300" s="2435"/>
      <c r="AE300" s="2435"/>
      <c r="AF300" s="2435"/>
      <c r="AG300" s="2435"/>
      <c r="AH300" s="2167"/>
      <c r="AI300" s="1602"/>
      <c r="AJ300" s="1602"/>
      <c r="AK300" s="1602"/>
      <c r="AL300" s="2167"/>
      <c r="AM300" s="2369"/>
      <c r="AN300" s="2115"/>
      <c r="AO300" s="2115"/>
      <c r="AP300" s="2116"/>
      <c r="AQ300" s="2117"/>
      <c r="AR300" s="2115"/>
      <c r="AS300" s="2115"/>
      <c r="AT300" s="2115"/>
      <c r="AU300" s="2115"/>
      <c r="AV300" s="2116"/>
      <c r="AW300" s="2118">
        <f t="shared" si="111"/>
        <v>7.2999999999999995E-2</v>
      </c>
      <c r="AX300" s="2119"/>
      <c r="BC300" s="1530" t="s">
        <v>1432</v>
      </c>
      <c r="BD300" s="1530"/>
      <c r="BE300" s="1530"/>
      <c r="BF300" s="1530" t="e">
        <f>MATCH(D300,'&gt;50 only'!D289,0)</f>
        <v>#N/A</v>
      </c>
      <c r="BG300" s="1530"/>
      <c r="BH300" s="1530"/>
      <c r="BI300" s="1530"/>
    </row>
    <row r="301" spans="1:227" s="1646" customFormat="1" ht="17.05" customHeight="1" x14ac:dyDescent="0.25">
      <c r="A301" s="1564" t="s">
        <v>698</v>
      </c>
      <c r="B301" s="1564" t="s">
        <v>699</v>
      </c>
      <c r="C301" s="2467" t="s">
        <v>700</v>
      </c>
      <c r="D301" s="2468" t="s">
        <v>705</v>
      </c>
      <c r="E301" s="2290"/>
      <c r="F301" s="2291">
        <v>0.18</v>
      </c>
      <c r="G301" s="1904"/>
      <c r="H301" s="1904" t="s">
        <v>202</v>
      </c>
      <c r="I301" s="1904"/>
      <c r="J301" s="1904"/>
      <c r="K301" s="2115">
        <f t="shared" ref="K301:K317" si="113">IF(ISNUMBER(F301),F301,0)+IF(ISNUMBER(G301),G301,0)+IF(ISNUMBER(H301),H301,0)</f>
        <v>0.18</v>
      </c>
      <c r="L301" s="2292">
        <f t="shared" ref="L301:L310" si="114">IF(IF(ISNUMBER(K301),K301,0)&gt;0,IF(ISNUMBER(F301),F301,0)/K301*100,"")</f>
        <v>100</v>
      </c>
      <c r="M301" s="2357">
        <f t="shared" ref="M301:M310" si="115">IF(IF(ISNUMBER(K301),K301,0)&gt;0,(IF(ISNUMBER(G301),G301,0)+IF(ISNUMBER(H301),H301,0))/K301*100,"")</f>
        <v>0</v>
      </c>
      <c r="N301" s="1611">
        <f t="shared" si="101"/>
        <v>5</v>
      </c>
      <c r="O301" s="2453"/>
      <c r="P301" s="2295">
        <f t="shared" ref="P301:P309" si="116">AQ301</f>
        <v>0.10671324255810809</v>
      </c>
      <c r="Q301" s="2296" t="s">
        <v>42</v>
      </c>
      <c r="R301" s="2294"/>
      <c r="S301" s="2297"/>
      <c r="T301" s="2298"/>
      <c r="U301" s="1602"/>
      <c r="V301" s="2294"/>
      <c r="W301" s="2294"/>
      <c r="X301" s="2294"/>
      <c r="Y301" s="2294"/>
      <c r="Z301" s="2434">
        <v>2490</v>
      </c>
      <c r="AA301" s="2366">
        <f t="shared" ref="AA301:AA309" si="117">AR301/Z301*1000000000/365</f>
        <v>125.79419695248974</v>
      </c>
      <c r="AB301" s="2435"/>
      <c r="AC301" s="2435"/>
      <c r="AD301" s="2435"/>
      <c r="AE301" s="2435"/>
      <c r="AF301" s="2435"/>
      <c r="AG301" s="2435"/>
      <c r="AH301" s="2167"/>
      <c r="AI301" s="2112">
        <v>2562</v>
      </c>
      <c r="AJ301" s="2112">
        <v>2630</v>
      </c>
      <c r="AK301" s="2112">
        <v>2694</v>
      </c>
      <c r="AL301" s="2113"/>
      <c r="AM301" s="2454"/>
      <c r="AN301" s="2112"/>
      <c r="AO301" s="2115"/>
      <c r="AP301" s="2116"/>
      <c r="AQ301" s="2117">
        <v>0.10671324255810809</v>
      </c>
      <c r="AR301" s="2115">
        <v>0.11432805590027029</v>
      </c>
      <c r="AS301" s="2115">
        <v>0.12201186450675675</v>
      </c>
      <c r="AT301" s="2115">
        <v>0.12974345465756756</v>
      </c>
      <c r="AU301" s="2115"/>
      <c r="AV301" s="2116"/>
      <c r="AW301" s="2118">
        <f t="shared" si="111"/>
        <v>5.0256545342432429E-2</v>
      </c>
      <c r="AX301" s="2119"/>
      <c r="BC301" s="1530" t="s">
        <v>1430</v>
      </c>
      <c r="BD301" s="1530"/>
      <c r="BE301" s="1530"/>
      <c r="BF301" s="1530"/>
      <c r="BG301" s="1530"/>
      <c r="BH301" s="1530"/>
      <c r="BI301" s="1530"/>
      <c r="BJ301" s="1530"/>
      <c r="BK301" s="1530"/>
      <c r="BL301" s="1530"/>
      <c r="BM301" s="1530"/>
      <c r="BN301" s="1530"/>
      <c r="BO301" s="1530"/>
      <c r="BP301" s="1530"/>
      <c r="BQ301" s="1530"/>
      <c r="BR301" s="1530"/>
      <c r="BS301" s="1530"/>
      <c r="BT301" s="1530"/>
      <c r="BU301" s="1530"/>
      <c r="BV301" s="1530"/>
      <c r="BW301" s="1530"/>
      <c r="BX301" s="1530"/>
      <c r="BY301" s="1530"/>
      <c r="BZ301" s="1530"/>
      <c r="CA301" s="1530"/>
      <c r="CB301" s="1530"/>
      <c r="CC301" s="1530"/>
      <c r="CD301" s="1530"/>
      <c r="CE301" s="1530"/>
      <c r="CF301" s="1530"/>
      <c r="CG301" s="1530"/>
      <c r="CH301" s="1530"/>
      <c r="CI301" s="1530"/>
      <c r="CJ301" s="1530"/>
      <c r="CK301" s="1530"/>
      <c r="CL301" s="1530"/>
      <c r="CM301" s="1530"/>
      <c r="CN301" s="1530"/>
      <c r="CO301" s="1530"/>
      <c r="CP301" s="1530"/>
      <c r="CQ301" s="1530"/>
      <c r="CR301" s="1530"/>
      <c r="CS301" s="1530"/>
      <c r="CT301" s="1530"/>
      <c r="CU301" s="1530"/>
      <c r="CV301" s="1530"/>
      <c r="CW301" s="1530"/>
      <c r="CX301" s="1530"/>
      <c r="CY301" s="1530"/>
      <c r="CZ301" s="1530"/>
      <c r="DA301" s="1530"/>
      <c r="DB301" s="1530"/>
      <c r="DC301" s="1530"/>
      <c r="DD301" s="1530"/>
      <c r="DE301" s="1530"/>
      <c r="DF301" s="1530"/>
      <c r="DG301" s="1530"/>
      <c r="DH301" s="1530"/>
      <c r="DI301" s="1530"/>
      <c r="DJ301" s="1530"/>
      <c r="DK301" s="1530"/>
      <c r="DL301" s="1530"/>
      <c r="DM301" s="1530"/>
      <c r="DN301" s="1530"/>
      <c r="DO301" s="1530"/>
      <c r="DP301" s="1530"/>
      <c r="DQ301" s="1530"/>
      <c r="DR301" s="1530"/>
      <c r="DS301" s="1530"/>
      <c r="DT301" s="1530"/>
      <c r="DU301" s="1530"/>
      <c r="DV301" s="1530"/>
      <c r="DW301" s="1530"/>
      <c r="DX301" s="1530"/>
      <c r="DY301" s="1530"/>
      <c r="DZ301" s="1530"/>
      <c r="EA301" s="1530"/>
      <c r="EB301" s="1530"/>
      <c r="EC301" s="1530"/>
      <c r="ED301" s="1530"/>
      <c r="EE301" s="1530"/>
      <c r="EF301" s="1530"/>
      <c r="EG301" s="1530"/>
      <c r="EH301" s="1530"/>
      <c r="EI301" s="1530"/>
      <c r="EJ301" s="1530"/>
      <c r="EK301" s="1530"/>
      <c r="EL301" s="1530"/>
      <c r="EM301" s="1530"/>
      <c r="EN301" s="1530"/>
      <c r="EO301" s="1530"/>
      <c r="EP301" s="1530"/>
      <c r="EQ301" s="1530"/>
      <c r="ER301" s="1530"/>
      <c r="ES301" s="1530"/>
      <c r="ET301" s="1530"/>
      <c r="EU301" s="1530"/>
      <c r="EV301" s="1530"/>
      <c r="EW301" s="1530"/>
      <c r="EX301" s="1530"/>
      <c r="EY301" s="1530"/>
      <c r="EZ301" s="1530"/>
      <c r="FA301" s="1530"/>
      <c r="FB301" s="1530"/>
      <c r="FC301" s="1530"/>
      <c r="FD301" s="1530"/>
      <c r="FE301" s="1530"/>
      <c r="FF301" s="1530"/>
      <c r="FG301" s="1530"/>
      <c r="FH301" s="1530"/>
      <c r="FI301" s="1530"/>
      <c r="FJ301" s="1530"/>
      <c r="FK301" s="1530"/>
      <c r="FL301" s="1530"/>
      <c r="FM301" s="1530"/>
      <c r="FN301" s="1530"/>
      <c r="FO301" s="1530"/>
      <c r="FP301" s="1530"/>
      <c r="FQ301" s="1530"/>
      <c r="FR301" s="1530"/>
      <c r="FS301" s="1530"/>
      <c r="FT301" s="1530"/>
      <c r="FU301" s="1530"/>
      <c r="FV301" s="1530"/>
      <c r="FW301" s="1530"/>
      <c r="FX301" s="1530"/>
      <c r="FY301" s="1530"/>
      <c r="FZ301" s="1530"/>
      <c r="GA301" s="1530"/>
      <c r="GB301" s="1530"/>
      <c r="GC301" s="1530"/>
      <c r="GD301" s="1530"/>
      <c r="GE301" s="1530"/>
      <c r="GF301" s="1530"/>
      <c r="GG301" s="1530"/>
      <c r="GH301" s="1530"/>
      <c r="GI301" s="1530"/>
      <c r="GJ301" s="1530"/>
      <c r="GK301" s="1530"/>
      <c r="GL301" s="1530"/>
      <c r="GM301" s="1530"/>
      <c r="GN301" s="1530"/>
      <c r="GO301" s="1530"/>
      <c r="GP301" s="1530"/>
      <c r="GQ301" s="1530"/>
      <c r="GR301" s="1530"/>
      <c r="GS301" s="1530"/>
      <c r="GT301" s="1530"/>
      <c r="GU301" s="1530"/>
      <c r="GV301" s="1530"/>
      <c r="GW301" s="1530"/>
      <c r="GX301" s="1530"/>
      <c r="GY301" s="1530"/>
      <c r="GZ301" s="1530"/>
      <c r="HA301" s="1530"/>
      <c r="HB301" s="1530"/>
      <c r="HC301" s="1530"/>
      <c r="HD301" s="1530"/>
      <c r="HE301" s="1530"/>
      <c r="HF301" s="1530"/>
      <c r="HG301" s="1530"/>
      <c r="HH301" s="1530"/>
      <c r="HI301" s="1530"/>
      <c r="HJ301" s="1530"/>
      <c r="HK301" s="1530"/>
      <c r="HL301" s="1530"/>
      <c r="HM301" s="1530"/>
      <c r="HN301" s="1530"/>
      <c r="HO301" s="1530"/>
      <c r="HP301" s="1530"/>
      <c r="HQ301" s="1530"/>
      <c r="HR301" s="1530"/>
      <c r="HS301" s="1530"/>
    </row>
    <row r="302" spans="1:227" s="1646" customFormat="1" ht="17.05" customHeight="1" x14ac:dyDescent="0.25">
      <c r="A302" s="1564" t="s">
        <v>698</v>
      </c>
      <c r="B302" s="1564" t="s">
        <v>699</v>
      </c>
      <c r="C302" s="2467" t="s">
        <v>700</v>
      </c>
      <c r="D302" s="1566" t="s">
        <v>707</v>
      </c>
      <c r="E302" s="2290"/>
      <c r="F302" s="2291">
        <v>1.7999999999999999E-2</v>
      </c>
      <c r="G302" s="1904"/>
      <c r="H302" s="1904" t="s">
        <v>202</v>
      </c>
      <c r="I302" s="1904"/>
      <c r="J302" s="1904"/>
      <c r="K302" s="2115">
        <f t="shared" si="113"/>
        <v>1.7999999999999999E-2</v>
      </c>
      <c r="L302" s="2292">
        <f t="shared" si="114"/>
        <v>100</v>
      </c>
      <c r="M302" s="2357">
        <f t="shared" si="115"/>
        <v>0</v>
      </c>
      <c r="N302" s="1611">
        <f t="shared" si="101"/>
        <v>2</v>
      </c>
      <c r="O302" s="2453"/>
      <c r="P302" s="2295">
        <f t="shared" si="116"/>
        <v>2.254758339552632E-2</v>
      </c>
      <c r="Q302" s="2296" t="s">
        <v>42</v>
      </c>
      <c r="R302" s="2294"/>
      <c r="S302" s="2297"/>
      <c r="T302" s="2298"/>
      <c r="U302" s="1602"/>
      <c r="V302" s="2294"/>
      <c r="W302" s="2294"/>
      <c r="X302" s="2294"/>
      <c r="Y302" s="2294"/>
      <c r="Z302" s="2434">
        <v>521</v>
      </c>
      <c r="AA302" s="2366">
        <f t="shared" si="117"/>
        <v>127.43871305389916</v>
      </c>
      <c r="AB302" s="2435"/>
      <c r="AC302" s="2435"/>
      <c r="AD302" s="2435"/>
      <c r="AE302" s="2435"/>
      <c r="AF302" s="2435"/>
      <c r="AG302" s="2435"/>
      <c r="AH302" s="2167"/>
      <c r="AI302" s="2124">
        <v>538</v>
      </c>
      <c r="AJ302" s="2124">
        <v>555</v>
      </c>
      <c r="AK302" s="2124">
        <v>572</v>
      </c>
      <c r="AL302" s="2113"/>
      <c r="AM302" s="2454"/>
      <c r="AN302" s="2124"/>
      <c r="AO302" s="2125"/>
      <c r="AP302" s="2126"/>
      <c r="AQ302" s="2117">
        <v>2.254758339552632E-2</v>
      </c>
      <c r="AR302" s="2125">
        <v>2.4234382867894734E-2</v>
      </c>
      <c r="AS302" s="2125">
        <v>2.5981287880263163E-2</v>
      </c>
      <c r="AT302" s="2125">
        <v>2.7788298432631579E-2</v>
      </c>
      <c r="AU302" s="2125"/>
      <c r="AV302" s="2126"/>
      <c r="AW302" s="2127">
        <f t="shared" si="111"/>
        <v>-9.7882984326315807E-3</v>
      </c>
      <c r="AX302" s="2119"/>
      <c r="BA302" s="2039"/>
      <c r="BC302" s="1530" t="s">
        <v>1430</v>
      </c>
      <c r="BD302" s="1530"/>
      <c r="BE302" s="1530"/>
      <c r="BF302" s="1530"/>
      <c r="BG302" s="1530"/>
      <c r="BH302" s="1530"/>
      <c r="BI302" s="1530"/>
      <c r="BJ302" s="1530"/>
      <c r="BK302" s="1530"/>
      <c r="BL302" s="1530"/>
      <c r="BM302" s="1530"/>
      <c r="BN302" s="1530"/>
      <c r="BO302" s="1530"/>
      <c r="BP302" s="1530"/>
      <c r="BQ302" s="1530"/>
      <c r="BR302" s="1530"/>
      <c r="BS302" s="1530"/>
      <c r="BT302" s="1530"/>
      <c r="BU302" s="1530"/>
      <c r="BV302" s="1530"/>
      <c r="BW302" s="1530"/>
      <c r="BX302" s="1530"/>
      <c r="BY302" s="1530"/>
      <c r="BZ302" s="1530"/>
      <c r="CA302" s="1530"/>
      <c r="CB302" s="1530"/>
      <c r="CC302" s="1530"/>
      <c r="CD302" s="1530"/>
      <c r="CE302" s="1530"/>
      <c r="CF302" s="1530"/>
      <c r="CG302" s="1530"/>
      <c r="CH302" s="1530"/>
      <c r="CI302" s="1530"/>
      <c r="CJ302" s="1530"/>
      <c r="CK302" s="1530"/>
      <c r="CL302" s="1530"/>
      <c r="CM302" s="1530"/>
      <c r="CN302" s="1530"/>
      <c r="CO302" s="1530"/>
      <c r="CP302" s="1530"/>
      <c r="CQ302" s="1530"/>
      <c r="CR302" s="1530"/>
      <c r="CS302" s="1530"/>
      <c r="CT302" s="1530"/>
      <c r="CU302" s="1530"/>
      <c r="CV302" s="1530"/>
      <c r="CW302" s="1530"/>
      <c r="CX302" s="1530"/>
      <c r="CY302" s="1530"/>
      <c r="CZ302" s="1530"/>
      <c r="DA302" s="1530"/>
      <c r="DB302" s="1530"/>
      <c r="DC302" s="1530"/>
      <c r="DD302" s="1530"/>
      <c r="DE302" s="1530"/>
      <c r="DF302" s="1530"/>
      <c r="DG302" s="1530"/>
      <c r="DH302" s="1530"/>
      <c r="DI302" s="1530"/>
      <c r="DJ302" s="1530"/>
      <c r="DK302" s="1530"/>
      <c r="DL302" s="1530"/>
      <c r="DM302" s="1530"/>
      <c r="DN302" s="1530"/>
      <c r="DO302" s="1530"/>
      <c r="DP302" s="1530"/>
      <c r="DQ302" s="1530"/>
      <c r="DR302" s="1530"/>
      <c r="DS302" s="1530"/>
      <c r="DT302" s="1530"/>
      <c r="DU302" s="1530"/>
      <c r="DV302" s="1530"/>
      <c r="DW302" s="1530"/>
      <c r="DX302" s="1530"/>
      <c r="DY302" s="1530"/>
      <c r="DZ302" s="1530"/>
      <c r="EA302" s="1530"/>
      <c r="EB302" s="1530"/>
      <c r="EC302" s="1530"/>
      <c r="ED302" s="1530"/>
      <c r="EE302" s="1530"/>
      <c r="EF302" s="1530"/>
      <c r="EG302" s="1530"/>
      <c r="EH302" s="1530"/>
      <c r="EI302" s="1530"/>
      <c r="EJ302" s="1530"/>
      <c r="EK302" s="1530"/>
      <c r="EL302" s="1530"/>
      <c r="EM302" s="1530"/>
      <c r="EN302" s="1530"/>
      <c r="EO302" s="1530"/>
      <c r="EP302" s="1530"/>
      <c r="EQ302" s="1530"/>
      <c r="ER302" s="1530"/>
      <c r="ES302" s="1530"/>
      <c r="ET302" s="1530"/>
      <c r="EU302" s="1530"/>
      <c r="EV302" s="1530"/>
      <c r="EW302" s="1530"/>
      <c r="EX302" s="1530"/>
      <c r="EY302" s="1530"/>
      <c r="EZ302" s="1530"/>
      <c r="FA302" s="1530"/>
      <c r="FB302" s="1530"/>
      <c r="FC302" s="1530"/>
      <c r="FD302" s="1530"/>
      <c r="FE302" s="1530"/>
      <c r="FF302" s="1530"/>
      <c r="FG302" s="1530"/>
      <c r="FH302" s="1530"/>
      <c r="FI302" s="1530"/>
      <c r="FJ302" s="1530"/>
      <c r="FK302" s="1530"/>
      <c r="FL302" s="1530"/>
      <c r="FM302" s="1530"/>
      <c r="FN302" s="1530"/>
      <c r="FO302" s="1530"/>
      <c r="FP302" s="1530"/>
      <c r="FQ302" s="1530"/>
      <c r="FR302" s="1530"/>
      <c r="FS302" s="1530"/>
      <c r="FT302" s="1530"/>
      <c r="FU302" s="1530"/>
      <c r="FV302" s="1530"/>
      <c r="FW302" s="1530"/>
      <c r="FX302" s="1530"/>
      <c r="FY302" s="1530"/>
      <c r="FZ302" s="1530"/>
      <c r="GA302" s="1530"/>
      <c r="GB302" s="1530"/>
      <c r="GC302" s="1530"/>
      <c r="GD302" s="1530"/>
      <c r="GE302" s="1530"/>
      <c r="GF302" s="1530"/>
      <c r="GG302" s="1530"/>
      <c r="GH302" s="1530"/>
      <c r="GI302" s="1530"/>
      <c r="GJ302" s="1530"/>
      <c r="GK302" s="1530"/>
      <c r="GL302" s="1530"/>
      <c r="GM302" s="1530"/>
      <c r="GN302" s="1530"/>
      <c r="GO302" s="1530"/>
      <c r="GP302" s="1530"/>
      <c r="GQ302" s="1530"/>
      <c r="GR302" s="1530"/>
      <c r="GS302" s="1530"/>
      <c r="GT302" s="1530"/>
      <c r="GU302" s="1530"/>
      <c r="GV302" s="1530"/>
      <c r="GW302" s="1530"/>
      <c r="GX302" s="1530"/>
      <c r="GY302" s="1530"/>
      <c r="GZ302" s="1530"/>
      <c r="HA302" s="1530"/>
      <c r="HB302" s="1530"/>
      <c r="HC302" s="1530"/>
      <c r="HD302" s="1530"/>
      <c r="HE302" s="1530"/>
      <c r="HF302" s="1530"/>
      <c r="HG302" s="1530"/>
      <c r="HH302" s="1530"/>
      <c r="HI302" s="1530"/>
      <c r="HJ302" s="1530"/>
      <c r="HK302" s="1530"/>
      <c r="HL302" s="1530"/>
      <c r="HM302" s="1530"/>
      <c r="HN302" s="1530"/>
      <c r="HO302" s="1530"/>
      <c r="HP302" s="1530"/>
      <c r="HQ302" s="1530"/>
      <c r="HR302" s="1530"/>
      <c r="HS302" s="1530"/>
    </row>
    <row r="303" spans="1:227" s="1646" customFormat="1" ht="17.05" customHeight="1" x14ac:dyDescent="0.25">
      <c r="A303" s="1564" t="s">
        <v>698</v>
      </c>
      <c r="B303" s="1564" t="s">
        <v>699</v>
      </c>
      <c r="C303" s="2002" t="s">
        <v>700</v>
      </c>
      <c r="D303" s="2468" t="s">
        <v>701</v>
      </c>
      <c r="E303" s="2290"/>
      <c r="F303" s="2291">
        <v>0.64</v>
      </c>
      <c r="G303" s="1904"/>
      <c r="H303" s="1904" t="s">
        <v>202</v>
      </c>
      <c r="I303" s="1904"/>
      <c r="J303" s="1904"/>
      <c r="K303" s="2115">
        <f t="shared" si="113"/>
        <v>0.64</v>
      </c>
      <c r="L303" s="2292">
        <f t="shared" si="114"/>
        <v>100</v>
      </c>
      <c r="M303" s="2357">
        <f t="shared" si="115"/>
        <v>0</v>
      </c>
      <c r="N303" s="1611">
        <f t="shared" si="101"/>
        <v>2</v>
      </c>
      <c r="O303" s="2453"/>
      <c r="P303" s="2295">
        <f t="shared" si="116"/>
        <v>0.82348451687267532</v>
      </c>
      <c r="Q303" s="2296" t="s">
        <v>42</v>
      </c>
      <c r="R303" s="2294"/>
      <c r="S303" s="2297"/>
      <c r="T303" s="2298"/>
      <c r="U303" s="1602"/>
      <c r="V303" s="2294"/>
      <c r="W303" s="2294"/>
      <c r="X303" s="2294"/>
      <c r="Y303" s="2294"/>
      <c r="Z303" s="2434">
        <v>17864</v>
      </c>
      <c r="AA303" s="2366">
        <f t="shared" si="117"/>
        <v>134.89618339733238</v>
      </c>
      <c r="AB303" s="2435"/>
      <c r="AC303" s="2435"/>
      <c r="AD303" s="2435"/>
      <c r="AE303" s="2435"/>
      <c r="AF303" s="2435"/>
      <c r="AG303" s="2435"/>
      <c r="AH303" s="2167"/>
      <c r="AI303" s="2124">
        <v>18376</v>
      </c>
      <c r="AJ303" s="2124">
        <v>18840</v>
      </c>
      <c r="AK303" s="2124">
        <v>19299</v>
      </c>
      <c r="AL303" s="2113"/>
      <c r="AM303" s="2454"/>
      <c r="AN303" s="2124"/>
      <c r="AO303" s="2125"/>
      <c r="AP303" s="2126"/>
      <c r="AQ303" s="2117">
        <v>0.82348451687267532</v>
      </c>
      <c r="AR303" s="2125">
        <v>0.87957167837663008</v>
      </c>
      <c r="AS303" s="2125">
        <v>0.93508669084708906</v>
      </c>
      <c r="AT303" s="2125">
        <v>0.99198522668989242</v>
      </c>
      <c r="AU303" s="2125"/>
      <c r="AV303" s="2126"/>
      <c r="AW303" s="2127">
        <f t="shared" si="111"/>
        <v>-0.35198522668989241</v>
      </c>
      <c r="AX303" s="2119"/>
      <c r="BA303" s="2039"/>
      <c r="BC303" s="1530" t="s">
        <v>1430</v>
      </c>
      <c r="BD303" s="1530"/>
      <c r="BE303" s="1530"/>
      <c r="BF303" s="1530"/>
      <c r="BG303" s="1530"/>
      <c r="BH303" s="1530"/>
      <c r="BI303" s="1530"/>
      <c r="BJ303" s="1530"/>
      <c r="BK303" s="1530"/>
      <c r="BL303" s="1530"/>
      <c r="BM303" s="1530"/>
      <c r="BN303" s="1530"/>
      <c r="BO303" s="1530"/>
      <c r="BP303" s="1530"/>
      <c r="BQ303" s="1530"/>
      <c r="BR303" s="1530"/>
      <c r="BS303" s="1530"/>
      <c r="BT303" s="1530"/>
      <c r="BU303" s="1530"/>
      <c r="BV303" s="1530"/>
      <c r="BW303" s="1530"/>
      <c r="BX303" s="1530"/>
      <c r="BY303" s="1530"/>
      <c r="BZ303" s="1530"/>
      <c r="CA303" s="1530"/>
      <c r="CB303" s="1530"/>
      <c r="CC303" s="1530"/>
      <c r="CD303" s="1530"/>
      <c r="CE303" s="1530"/>
      <c r="CF303" s="1530"/>
      <c r="CG303" s="1530"/>
      <c r="CH303" s="1530"/>
      <c r="CI303" s="1530"/>
      <c r="CJ303" s="1530"/>
      <c r="CK303" s="1530"/>
      <c r="CL303" s="1530"/>
      <c r="CM303" s="1530"/>
      <c r="CN303" s="1530"/>
      <c r="CO303" s="1530"/>
      <c r="CP303" s="1530"/>
      <c r="CQ303" s="1530"/>
      <c r="CR303" s="1530"/>
      <c r="CS303" s="1530"/>
      <c r="CT303" s="1530"/>
      <c r="CU303" s="1530"/>
      <c r="CV303" s="1530"/>
      <c r="CW303" s="1530"/>
      <c r="CX303" s="1530"/>
      <c r="CY303" s="1530"/>
      <c r="CZ303" s="1530"/>
      <c r="DA303" s="1530"/>
      <c r="DB303" s="1530"/>
      <c r="DC303" s="1530"/>
      <c r="DD303" s="1530"/>
      <c r="DE303" s="1530"/>
      <c r="DF303" s="1530"/>
      <c r="DG303" s="1530"/>
      <c r="DH303" s="1530"/>
      <c r="DI303" s="1530"/>
      <c r="DJ303" s="1530"/>
      <c r="DK303" s="1530"/>
      <c r="DL303" s="1530"/>
      <c r="DM303" s="1530"/>
      <c r="DN303" s="1530"/>
      <c r="DO303" s="1530"/>
      <c r="DP303" s="1530"/>
      <c r="DQ303" s="1530"/>
      <c r="DR303" s="1530"/>
      <c r="DS303" s="1530"/>
      <c r="DT303" s="1530"/>
      <c r="DU303" s="1530"/>
      <c r="DV303" s="1530"/>
      <c r="DW303" s="1530"/>
      <c r="DX303" s="1530"/>
      <c r="DY303" s="1530"/>
      <c r="DZ303" s="1530"/>
      <c r="EA303" s="1530"/>
      <c r="EB303" s="1530"/>
      <c r="EC303" s="1530"/>
      <c r="ED303" s="1530"/>
      <c r="EE303" s="1530"/>
      <c r="EF303" s="1530"/>
      <c r="EG303" s="1530"/>
      <c r="EH303" s="1530"/>
      <c r="EI303" s="1530"/>
      <c r="EJ303" s="1530"/>
      <c r="EK303" s="1530"/>
      <c r="EL303" s="1530"/>
      <c r="EM303" s="1530"/>
      <c r="EN303" s="1530"/>
      <c r="EO303" s="1530"/>
      <c r="EP303" s="1530"/>
      <c r="EQ303" s="1530"/>
      <c r="ER303" s="1530"/>
      <c r="ES303" s="1530"/>
      <c r="ET303" s="1530"/>
      <c r="EU303" s="1530"/>
      <c r="EV303" s="1530"/>
      <c r="EW303" s="1530"/>
      <c r="EX303" s="1530"/>
      <c r="EY303" s="1530"/>
      <c r="EZ303" s="1530"/>
      <c r="FA303" s="1530"/>
      <c r="FB303" s="1530"/>
      <c r="FC303" s="1530"/>
      <c r="FD303" s="1530"/>
      <c r="FE303" s="1530"/>
      <c r="FF303" s="1530"/>
      <c r="FG303" s="1530"/>
      <c r="FH303" s="1530"/>
      <c r="FI303" s="1530"/>
      <c r="FJ303" s="1530"/>
      <c r="FK303" s="1530"/>
      <c r="FL303" s="1530"/>
      <c r="FM303" s="1530"/>
      <c r="FN303" s="1530"/>
      <c r="FO303" s="1530"/>
      <c r="FP303" s="1530"/>
      <c r="FQ303" s="1530"/>
      <c r="FR303" s="1530"/>
      <c r="FS303" s="1530"/>
      <c r="FT303" s="1530"/>
      <c r="FU303" s="1530"/>
      <c r="FV303" s="1530"/>
      <c r="FW303" s="1530"/>
      <c r="FX303" s="1530"/>
      <c r="FY303" s="1530"/>
      <c r="FZ303" s="1530"/>
      <c r="GA303" s="1530"/>
      <c r="GB303" s="1530"/>
      <c r="GC303" s="1530"/>
      <c r="GD303" s="1530"/>
      <c r="GE303" s="1530"/>
      <c r="GF303" s="1530"/>
      <c r="GG303" s="1530"/>
      <c r="GH303" s="1530"/>
      <c r="GI303" s="1530"/>
      <c r="GJ303" s="1530"/>
      <c r="GK303" s="1530"/>
      <c r="GL303" s="1530"/>
      <c r="GM303" s="1530"/>
      <c r="GN303" s="1530"/>
      <c r="GO303" s="1530"/>
      <c r="GP303" s="1530"/>
      <c r="GQ303" s="1530"/>
      <c r="GR303" s="1530"/>
      <c r="GS303" s="1530"/>
      <c r="GT303" s="1530"/>
      <c r="GU303" s="1530"/>
      <c r="GV303" s="1530"/>
      <c r="GW303" s="1530"/>
      <c r="GX303" s="1530"/>
      <c r="GY303" s="1530"/>
      <c r="GZ303" s="1530"/>
      <c r="HA303" s="1530"/>
      <c r="HB303" s="1530"/>
      <c r="HC303" s="1530"/>
      <c r="HD303" s="1530"/>
      <c r="HE303" s="1530"/>
      <c r="HF303" s="1530"/>
      <c r="HG303" s="1530"/>
      <c r="HH303" s="1530"/>
      <c r="HI303" s="1530"/>
      <c r="HJ303" s="1530"/>
      <c r="HK303" s="1530"/>
      <c r="HL303" s="1530"/>
      <c r="HM303" s="1530"/>
      <c r="HN303" s="1530"/>
      <c r="HO303" s="1530"/>
      <c r="HP303" s="1530"/>
      <c r="HQ303" s="1530"/>
      <c r="HR303" s="1530"/>
      <c r="HS303" s="1530"/>
    </row>
    <row r="304" spans="1:227" s="1646" customFormat="1" ht="17.05" customHeight="1" x14ac:dyDescent="0.25">
      <c r="A304" s="1564" t="s">
        <v>698</v>
      </c>
      <c r="B304" s="1564" t="s">
        <v>699</v>
      </c>
      <c r="C304" s="2002" t="s">
        <v>700</v>
      </c>
      <c r="D304" s="2468" t="s">
        <v>704</v>
      </c>
      <c r="E304" s="2290"/>
      <c r="F304" s="2291">
        <v>0.185</v>
      </c>
      <c r="G304" s="1904"/>
      <c r="H304" s="1904" t="s">
        <v>202</v>
      </c>
      <c r="I304" s="1904"/>
      <c r="J304" s="1904"/>
      <c r="K304" s="2115">
        <f t="shared" si="113"/>
        <v>0.185</v>
      </c>
      <c r="L304" s="2292">
        <f t="shared" si="114"/>
        <v>100</v>
      </c>
      <c r="M304" s="2357">
        <f t="shared" si="115"/>
        <v>0</v>
      </c>
      <c r="N304" s="1611">
        <f t="shared" si="101"/>
        <v>2</v>
      </c>
      <c r="O304" s="2453"/>
      <c r="P304" s="2295">
        <f t="shared" si="116"/>
        <v>0.2428439095909235</v>
      </c>
      <c r="Q304" s="2296" t="s">
        <v>42</v>
      </c>
      <c r="R304" s="2294"/>
      <c r="S304" s="2297"/>
      <c r="T304" s="2298"/>
      <c r="U304" s="1602"/>
      <c r="V304" s="2294"/>
      <c r="W304" s="2294"/>
      <c r="X304" s="2294"/>
      <c r="Y304" s="2294"/>
      <c r="Z304" s="2434">
        <v>5524</v>
      </c>
      <c r="AA304" s="2366">
        <f t="shared" si="117"/>
        <v>128.89224064292659</v>
      </c>
      <c r="AB304" s="2435"/>
      <c r="AC304" s="2435"/>
      <c r="AD304" s="2435"/>
      <c r="AE304" s="2435"/>
      <c r="AF304" s="2435"/>
      <c r="AG304" s="2435"/>
      <c r="AH304" s="2167"/>
      <c r="AI304" s="2112">
        <v>5683</v>
      </c>
      <c r="AJ304" s="2112">
        <v>5827</v>
      </c>
      <c r="AK304" s="2112">
        <v>5972</v>
      </c>
      <c r="AL304" s="2113"/>
      <c r="AM304" s="2454"/>
      <c r="AN304" s="2112"/>
      <c r="AO304" s="2115"/>
      <c r="AP304" s="2116"/>
      <c r="AQ304" s="2117">
        <v>0.2428439095909235</v>
      </c>
      <c r="AR304" s="2115">
        <v>0.25988026911870715</v>
      </c>
      <c r="AS304" s="2115">
        <v>0.27676633384179422</v>
      </c>
      <c r="AT304" s="2115">
        <v>0.29421079288052771</v>
      </c>
      <c r="AU304" s="2115"/>
      <c r="AV304" s="2116"/>
      <c r="AW304" s="2118">
        <f t="shared" si="111"/>
        <v>-0.10921079288052771</v>
      </c>
      <c r="AX304" s="2119"/>
      <c r="BA304" s="2039"/>
      <c r="BC304" s="1530" t="s">
        <v>1430</v>
      </c>
      <c r="BD304" s="1530"/>
      <c r="BE304" s="1530"/>
      <c r="BF304" s="1530"/>
      <c r="BG304" s="1530"/>
      <c r="BH304" s="1530"/>
      <c r="BI304" s="1530"/>
      <c r="BJ304" s="1530"/>
      <c r="BK304" s="1530"/>
      <c r="BL304" s="1530"/>
      <c r="BM304" s="1530"/>
      <c r="BN304" s="1530"/>
      <c r="BO304" s="1530"/>
      <c r="BP304" s="1530"/>
      <c r="BQ304" s="1530"/>
      <c r="BR304" s="1530"/>
      <c r="BS304" s="1530"/>
      <c r="BT304" s="1530"/>
      <c r="BU304" s="1530"/>
      <c r="BV304" s="1530"/>
      <c r="BW304" s="1530"/>
      <c r="BX304" s="1530"/>
      <c r="BY304" s="1530"/>
      <c r="BZ304" s="1530"/>
      <c r="CA304" s="1530"/>
      <c r="CB304" s="1530"/>
      <c r="CC304" s="1530"/>
      <c r="CD304" s="1530"/>
      <c r="CE304" s="1530"/>
      <c r="CF304" s="1530"/>
      <c r="CG304" s="1530"/>
      <c r="CH304" s="1530"/>
      <c r="CI304" s="1530"/>
      <c r="CJ304" s="1530"/>
      <c r="CK304" s="1530"/>
      <c r="CL304" s="1530"/>
      <c r="CM304" s="1530"/>
      <c r="CN304" s="1530"/>
      <c r="CO304" s="1530"/>
      <c r="CP304" s="1530"/>
      <c r="CQ304" s="1530"/>
      <c r="CR304" s="1530"/>
      <c r="CS304" s="1530"/>
      <c r="CT304" s="1530"/>
      <c r="CU304" s="1530"/>
      <c r="CV304" s="1530"/>
      <c r="CW304" s="1530"/>
      <c r="CX304" s="1530"/>
      <c r="CY304" s="1530"/>
      <c r="CZ304" s="1530"/>
      <c r="DA304" s="1530"/>
      <c r="DB304" s="1530"/>
      <c r="DC304" s="1530"/>
      <c r="DD304" s="1530"/>
      <c r="DE304" s="1530"/>
      <c r="DF304" s="1530"/>
      <c r="DG304" s="1530"/>
      <c r="DH304" s="1530"/>
      <c r="DI304" s="1530"/>
      <c r="DJ304" s="1530"/>
      <c r="DK304" s="1530"/>
      <c r="DL304" s="1530"/>
      <c r="DM304" s="1530"/>
      <c r="DN304" s="1530"/>
      <c r="DO304" s="1530"/>
      <c r="DP304" s="1530"/>
      <c r="DQ304" s="1530"/>
      <c r="DR304" s="1530"/>
      <c r="DS304" s="1530"/>
      <c r="DT304" s="1530"/>
      <c r="DU304" s="1530"/>
      <c r="DV304" s="1530"/>
      <c r="DW304" s="1530"/>
      <c r="DX304" s="1530"/>
      <c r="DY304" s="1530"/>
      <c r="DZ304" s="1530"/>
      <c r="EA304" s="1530"/>
      <c r="EB304" s="1530"/>
      <c r="EC304" s="1530"/>
      <c r="ED304" s="1530"/>
      <c r="EE304" s="1530"/>
      <c r="EF304" s="1530"/>
      <c r="EG304" s="1530"/>
      <c r="EH304" s="1530"/>
      <c r="EI304" s="1530"/>
      <c r="EJ304" s="1530"/>
      <c r="EK304" s="1530"/>
      <c r="EL304" s="1530"/>
      <c r="EM304" s="1530"/>
      <c r="EN304" s="1530"/>
      <c r="EO304" s="1530"/>
      <c r="EP304" s="1530"/>
      <c r="EQ304" s="1530"/>
      <c r="ER304" s="1530"/>
      <c r="ES304" s="1530"/>
      <c r="ET304" s="1530"/>
      <c r="EU304" s="1530"/>
      <c r="EV304" s="1530"/>
      <c r="EW304" s="1530"/>
      <c r="EX304" s="1530"/>
      <c r="EY304" s="1530"/>
      <c r="EZ304" s="1530"/>
      <c r="FA304" s="1530"/>
      <c r="FB304" s="1530"/>
      <c r="FC304" s="1530"/>
      <c r="FD304" s="1530"/>
      <c r="FE304" s="1530"/>
      <c r="FF304" s="1530"/>
      <c r="FG304" s="1530"/>
      <c r="FH304" s="1530"/>
      <c r="FI304" s="1530"/>
      <c r="FJ304" s="1530"/>
      <c r="FK304" s="1530"/>
      <c r="FL304" s="1530"/>
      <c r="FM304" s="1530"/>
      <c r="FN304" s="1530"/>
      <c r="FO304" s="1530"/>
      <c r="FP304" s="1530"/>
      <c r="FQ304" s="1530"/>
      <c r="FR304" s="1530"/>
      <c r="FS304" s="1530"/>
      <c r="FT304" s="1530"/>
      <c r="FU304" s="1530"/>
      <c r="FV304" s="1530"/>
      <c r="FW304" s="1530"/>
      <c r="FX304" s="1530"/>
      <c r="FY304" s="1530"/>
      <c r="FZ304" s="1530"/>
      <c r="GA304" s="1530"/>
      <c r="GB304" s="1530"/>
      <c r="GC304" s="1530"/>
      <c r="GD304" s="1530"/>
      <c r="GE304" s="1530"/>
      <c r="GF304" s="1530"/>
      <c r="GG304" s="1530"/>
      <c r="GH304" s="1530"/>
      <c r="GI304" s="1530"/>
      <c r="GJ304" s="1530"/>
      <c r="GK304" s="1530"/>
      <c r="GL304" s="1530"/>
      <c r="GM304" s="1530"/>
      <c r="GN304" s="1530"/>
      <c r="GO304" s="1530"/>
      <c r="GP304" s="1530"/>
      <c r="GQ304" s="1530"/>
      <c r="GR304" s="1530"/>
      <c r="GS304" s="1530"/>
      <c r="GT304" s="1530"/>
      <c r="GU304" s="1530"/>
      <c r="GV304" s="1530"/>
      <c r="GW304" s="1530"/>
      <c r="GX304" s="1530"/>
      <c r="GY304" s="1530"/>
      <c r="GZ304" s="1530"/>
      <c r="HA304" s="1530"/>
      <c r="HB304" s="1530"/>
      <c r="HC304" s="1530"/>
      <c r="HD304" s="1530"/>
      <c r="HE304" s="1530"/>
      <c r="HF304" s="1530"/>
      <c r="HG304" s="1530"/>
      <c r="HH304" s="1530"/>
      <c r="HI304" s="1530"/>
      <c r="HJ304" s="1530"/>
      <c r="HK304" s="1530"/>
      <c r="HL304" s="1530"/>
      <c r="HM304" s="1530"/>
      <c r="HN304" s="1530"/>
      <c r="HO304" s="1530"/>
      <c r="HP304" s="1530"/>
      <c r="HQ304" s="1530"/>
      <c r="HR304" s="1530"/>
      <c r="HS304" s="1530"/>
    </row>
    <row r="305" spans="1:227" s="1646" customFormat="1" ht="17.05" customHeight="1" x14ac:dyDescent="0.25">
      <c r="A305" s="1564" t="s">
        <v>698</v>
      </c>
      <c r="B305" s="1564" t="s">
        <v>699</v>
      </c>
      <c r="C305" s="2002" t="s">
        <v>700</v>
      </c>
      <c r="D305" s="2468" t="s">
        <v>706</v>
      </c>
      <c r="E305" s="2290"/>
      <c r="F305" s="2291">
        <v>0.51</v>
      </c>
      <c r="G305" s="1904"/>
      <c r="H305" s="1904" t="s">
        <v>202</v>
      </c>
      <c r="I305" s="1904"/>
      <c r="J305" s="1904"/>
      <c r="K305" s="2115">
        <f t="shared" si="113"/>
        <v>0.51</v>
      </c>
      <c r="L305" s="2292">
        <f t="shared" si="114"/>
        <v>100</v>
      </c>
      <c r="M305" s="2357">
        <f t="shared" si="115"/>
        <v>0</v>
      </c>
      <c r="N305" s="1611">
        <f t="shared" si="101"/>
        <v>2</v>
      </c>
      <c r="O305" s="2453"/>
      <c r="P305" s="2295">
        <f t="shared" si="116"/>
        <v>0.63705394490147116</v>
      </c>
      <c r="Q305" s="2296" t="s">
        <v>42</v>
      </c>
      <c r="R305" s="2294"/>
      <c r="S305" s="2297"/>
      <c r="T305" s="2298"/>
      <c r="U305" s="1602"/>
      <c r="V305" s="2294"/>
      <c r="W305" s="2294"/>
      <c r="X305" s="2294"/>
      <c r="Y305" s="2294"/>
      <c r="Z305" s="2434">
        <v>14102</v>
      </c>
      <c r="AA305" s="2366">
        <f t="shared" si="117"/>
        <v>132.30326358442412</v>
      </c>
      <c r="AB305" s="2435"/>
      <c r="AC305" s="2435"/>
      <c r="AD305" s="2435"/>
      <c r="AE305" s="2435"/>
      <c r="AF305" s="2435"/>
      <c r="AG305" s="2435"/>
      <c r="AH305" s="2167"/>
      <c r="AI305" s="2124">
        <v>14507</v>
      </c>
      <c r="AJ305" s="2124">
        <v>14875</v>
      </c>
      <c r="AK305" s="2124">
        <v>15239</v>
      </c>
      <c r="AL305" s="2113"/>
      <c r="AM305" s="2454"/>
      <c r="AN305" s="2124"/>
      <c r="AO305" s="2125"/>
      <c r="AP305" s="2126"/>
      <c r="AQ305" s="2117">
        <v>0.63705394490147116</v>
      </c>
      <c r="AR305" s="2125">
        <v>0.68099532741965541</v>
      </c>
      <c r="AS305" s="2125">
        <v>0.72456635334380826</v>
      </c>
      <c r="AT305" s="2125">
        <v>0.76923657481563312</v>
      </c>
      <c r="AU305" s="2125"/>
      <c r="AV305" s="2126"/>
      <c r="AW305" s="2127">
        <f t="shared" si="111"/>
        <v>-0.25923657481563311</v>
      </c>
      <c r="AX305" s="2119"/>
      <c r="BA305" s="2039"/>
      <c r="BC305" s="1530" t="s">
        <v>1430</v>
      </c>
      <c r="BD305" s="1530"/>
      <c r="BE305" s="1530"/>
      <c r="BF305" s="1530"/>
      <c r="BG305" s="1530"/>
      <c r="BH305" s="1530"/>
      <c r="BI305" s="1530"/>
      <c r="BJ305" s="1530"/>
      <c r="BK305" s="1530"/>
      <c r="BL305" s="1530"/>
      <c r="BM305" s="1530"/>
      <c r="BN305" s="1530"/>
      <c r="BO305" s="1530"/>
      <c r="BP305" s="1530"/>
      <c r="BQ305" s="1530"/>
      <c r="BR305" s="1530"/>
      <c r="BS305" s="1530"/>
      <c r="BT305" s="1530"/>
      <c r="BU305" s="1530"/>
      <c r="BV305" s="1530"/>
      <c r="BW305" s="1530"/>
      <c r="BX305" s="1530"/>
      <c r="BY305" s="1530"/>
      <c r="BZ305" s="1530"/>
      <c r="CA305" s="1530"/>
      <c r="CB305" s="1530"/>
      <c r="CC305" s="1530"/>
      <c r="CD305" s="1530"/>
      <c r="CE305" s="1530"/>
      <c r="CF305" s="1530"/>
      <c r="CG305" s="1530"/>
      <c r="CH305" s="1530"/>
      <c r="CI305" s="1530"/>
      <c r="CJ305" s="1530"/>
      <c r="CK305" s="1530"/>
      <c r="CL305" s="1530"/>
      <c r="CM305" s="1530"/>
      <c r="CN305" s="1530"/>
      <c r="CO305" s="1530"/>
      <c r="CP305" s="1530"/>
      <c r="CQ305" s="1530"/>
      <c r="CR305" s="1530"/>
      <c r="CS305" s="1530"/>
      <c r="CT305" s="1530"/>
      <c r="CU305" s="1530"/>
      <c r="CV305" s="1530"/>
      <c r="CW305" s="1530"/>
      <c r="CX305" s="1530"/>
      <c r="CY305" s="1530"/>
      <c r="CZ305" s="1530"/>
      <c r="DA305" s="1530"/>
      <c r="DB305" s="1530"/>
      <c r="DC305" s="1530"/>
      <c r="DD305" s="1530"/>
      <c r="DE305" s="1530"/>
      <c r="DF305" s="1530"/>
      <c r="DG305" s="1530"/>
      <c r="DH305" s="1530"/>
      <c r="DI305" s="1530"/>
      <c r="DJ305" s="1530"/>
      <c r="DK305" s="1530"/>
      <c r="DL305" s="1530"/>
      <c r="DM305" s="1530"/>
      <c r="DN305" s="1530"/>
      <c r="DO305" s="1530"/>
      <c r="DP305" s="1530"/>
      <c r="DQ305" s="1530"/>
      <c r="DR305" s="1530"/>
      <c r="DS305" s="1530"/>
      <c r="DT305" s="1530"/>
      <c r="DU305" s="1530"/>
      <c r="DV305" s="1530"/>
      <c r="DW305" s="1530"/>
      <c r="DX305" s="1530"/>
      <c r="DY305" s="1530"/>
      <c r="DZ305" s="1530"/>
      <c r="EA305" s="1530"/>
      <c r="EB305" s="1530"/>
      <c r="EC305" s="1530"/>
      <c r="ED305" s="1530"/>
      <c r="EE305" s="1530"/>
      <c r="EF305" s="1530"/>
      <c r="EG305" s="1530"/>
      <c r="EH305" s="1530"/>
      <c r="EI305" s="1530"/>
      <c r="EJ305" s="1530"/>
      <c r="EK305" s="1530"/>
      <c r="EL305" s="1530"/>
      <c r="EM305" s="1530"/>
      <c r="EN305" s="1530"/>
      <c r="EO305" s="1530"/>
      <c r="EP305" s="1530"/>
      <c r="EQ305" s="1530"/>
      <c r="ER305" s="1530"/>
      <c r="ES305" s="1530"/>
      <c r="ET305" s="1530"/>
      <c r="EU305" s="1530"/>
      <c r="EV305" s="1530"/>
      <c r="EW305" s="1530"/>
      <c r="EX305" s="1530"/>
      <c r="EY305" s="1530"/>
      <c r="EZ305" s="1530"/>
      <c r="FA305" s="1530"/>
      <c r="FB305" s="1530"/>
      <c r="FC305" s="1530"/>
      <c r="FD305" s="1530"/>
      <c r="FE305" s="1530"/>
      <c r="FF305" s="1530"/>
      <c r="FG305" s="1530"/>
      <c r="FH305" s="1530"/>
      <c r="FI305" s="1530"/>
      <c r="FJ305" s="1530"/>
      <c r="FK305" s="1530"/>
      <c r="FL305" s="1530"/>
      <c r="FM305" s="1530"/>
      <c r="FN305" s="1530"/>
      <c r="FO305" s="1530"/>
      <c r="FP305" s="1530"/>
      <c r="FQ305" s="1530"/>
      <c r="FR305" s="1530"/>
      <c r="FS305" s="1530"/>
      <c r="FT305" s="1530"/>
      <c r="FU305" s="1530"/>
      <c r="FV305" s="1530"/>
      <c r="FW305" s="1530"/>
      <c r="FX305" s="1530"/>
      <c r="FY305" s="1530"/>
      <c r="FZ305" s="1530"/>
      <c r="GA305" s="1530"/>
      <c r="GB305" s="1530"/>
      <c r="GC305" s="1530"/>
      <c r="GD305" s="1530"/>
      <c r="GE305" s="1530"/>
      <c r="GF305" s="1530"/>
      <c r="GG305" s="1530"/>
      <c r="GH305" s="1530"/>
      <c r="GI305" s="1530"/>
      <c r="GJ305" s="1530"/>
      <c r="GK305" s="1530"/>
      <c r="GL305" s="1530"/>
      <c r="GM305" s="1530"/>
      <c r="GN305" s="1530"/>
      <c r="GO305" s="1530"/>
      <c r="GP305" s="1530"/>
      <c r="GQ305" s="1530"/>
      <c r="GR305" s="1530"/>
      <c r="GS305" s="1530"/>
      <c r="GT305" s="1530"/>
      <c r="GU305" s="1530"/>
      <c r="GV305" s="1530"/>
      <c r="GW305" s="1530"/>
      <c r="GX305" s="1530"/>
      <c r="GY305" s="1530"/>
      <c r="GZ305" s="1530"/>
      <c r="HA305" s="1530"/>
      <c r="HB305" s="1530"/>
      <c r="HC305" s="1530"/>
      <c r="HD305" s="1530"/>
      <c r="HE305" s="1530"/>
      <c r="HF305" s="1530"/>
      <c r="HG305" s="1530"/>
      <c r="HH305" s="1530"/>
      <c r="HI305" s="1530"/>
      <c r="HJ305" s="1530"/>
      <c r="HK305" s="1530"/>
      <c r="HL305" s="1530"/>
      <c r="HM305" s="1530"/>
      <c r="HN305" s="1530"/>
      <c r="HO305" s="1530"/>
      <c r="HP305" s="1530"/>
      <c r="HQ305" s="1530"/>
      <c r="HR305" s="1530"/>
      <c r="HS305" s="1530"/>
    </row>
    <row r="306" spans="1:227" s="1646" customFormat="1" ht="17.05" customHeight="1" x14ac:dyDescent="0.25">
      <c r="A306" s="1564" t="s">
        <v>698</v>
      </c>
      <c r="B306" s="1564" t="s">
        <v>699</v>
      </c>
      <c r="C306" s="2002" t="s">
        <v>700</v>
      </c>
      <c r="D306" s="2468" t="s">
        <v>709</v>
      </c>
      <c r="E306" s="2290"/>
      <c r="F306" s="2291">
        <v>0.17499999999999999</v>
      </c>
      <c r="G306" s="1904"/>
      <c r="H306" s="1904" t="s">
        <v>202</v>
      </c>
      <c r="I306" s="1904"/>
      <c r="J306" s="1904"/>
      <c r="K306" s="2115">
        <f t="shared" si="113"/>
        <v>0.17499999999999999</v>
      </c>
      <c r="L306" s="2292">
        <f t="shared" si="114"/>
        <v>100</v>
      </c>
      <c r="M306" s="2357">
        <f t="shared" si="115"/>
        <v>0</v>
      </c>
      <c r="N306" s="1611">
        <f t="shared" si="101"/>
        <v>5</v>
      </c>
      <c r="O306" s="2453"/>
      <c r="P306" s="2295">
        <f t="shared" si="116"/>
        <v>5.8824020927999987E-2</v>
      </c>
      <c r="Q306" s="2296" t="s">
        <v>42</v>
      </c>
      <c r="R306" s="2294"/>
      <c r="S306" s="2297"/>
      <c r="T306" s="2298"/>
      <c r="U306" s="1602"/>
      <c r="V306" s="2294"/>
      <c r="W306" s="2294"/>
      <c r="X306" s="2294"/>
      <c r="Y306" s="2294"/>
      <c r="Z306" s="2434">
        <v>1262</v>
      </c>
      <c r="AA306" s="2366">
        <f t="shared" si="117"/>
        <v>136.53782906020018</v>
      </c>
      <c r="AB306" s="2435"/>
      <c r="AC306" s="2435"/>
      <c r="AD306" s="2435"/>
      <c r="AE306" s="2435"/>
      <c r="AF306" s="2435"/>
      <c r="AG306" s="2435"/>
      <c r="AH306" s="2167"/>
      <c r="AI306" s="2124">
        <v>1300</v>
      </c>
      <c r="AJ306" s="2124">
        <v>1334</v>
      </c>
      <c r="AK306" s="2124">
        <v>1368</v>
      </c>
      <c r="AL306" s="2113"/>
      <c r="AM306" s="2454"/>
      <c r="AN306" s="2124"/>
      <c r="AO306" s="2125"/>
      <c r="AP306" s="2126"/>
      <c r="AQ306" s="2117">
        <v>5.8824020927999987E-2</v>
      </c>
      <c r="AR306" s="2125">
        <v>6.2893420200000008E-2</v>
      </c>
      <c r="AS306" s="2125">
        <v>6.6896583575999993E-2</v>
      </c>
      <c r="AT306" s="2125">
        <v>7.1019958031999994E-2</v>
      </c>
      <c r="AU306" s="2125"/>
      <c r="AV306" s="2126"/>
      <c r="AW306" s="2127">
        <f t="shared" si="111"/>
        <v>0.10398004196799999</v>
      </c>
      <c r="AX306" s="2119"/>
      <c r="BA306" s="2039"/>
      <c r="BC306" s="1530" t="s">
        <v>1430</v>
      </c>
      <c r="BD306" s="1530"/>
      <c r="BE306" s="1530"/>
      <c r="BF306" s="1530"/>
      <c r="BG306" s="1530"/>
      <c r="BH306" s="1530"/>
      <c r="BI306" s="1530"/>
      <c r="BJ306" s="1530"/>
      <c r="BK306" s="1530"/>
      <c r="BL306" s="1530"/>
      <c r="BM306" s="1530"/>
      <c r="BN306" s="1530"/>
      <c r="BO306" s="1530"/>
      <c r="BP306" s="1530"/>
      <c r="BQ306" s="1530"/>
      <c r="BR306" s="1530"/>
      <c r="BS306" s="1530"/>
      <c r="BT306" s="1530"/>
      <c r="BU306" s="1530"/>
      <c r="BV306" s="1530"/>
      <c r="BW306" s="1530"/>
      <c r="BX306" s="1530"/>
      <c r="BY306" s="1530"/>
      <c r="BZ306" s="1530"/>
      <c r="CA306" s="1530"/>
      <c r="CB306" s="1530"/>
      <c r="CC306" s="1530"/>
      <c r="CD306" s="1530"/>
      <c r="CE306" s="1530"/>
      <c r="CF306" s="1530"/>
      <c r="CG306" s="1530"/>
      <c r="CH306" s="1530"/>
      <c r="CI306" s="1530"/>
      <c r="CJ306" s="1530"/>
      <c r="CK306" s="1530"/>
      <c r="CL306" s="1530"/>
      <c r="CM306" s="1530"/>
      <c r="CN306" s="1530"/>
      <c r="CO306" s="1530"/>
      <c r="CP306" s="1530"/>
      <c r="CQ306" s="1530"/>
      <c r="CR306" s="1530"/>
      <c r="CS306" s="1530"/>
      <c r="CT306" s="1530"/>
      <c r="CU306" s="1530"/>
      <c r="CV306" s="1530"/>
      <c r="CW306" s="1530"/>
      <c r="CX306" s="1530"/>
      <c r="CY306" s="1530"/>
      <c r="CZ306" s="1530"/>
      <c r="DA306" s="1530"/>
      <c r="DB306" s="1530"/>
      <c r="DC306" s="1530"/>
      <c r="DD306" s="1530"/>
      <c r="DE306" s="1530"/>
      <c r="DF306" s="1530"/>
      <c r="DG306" s="1530"/>
      <c r="DH306" s="1530"/>
      <c r="DI306" s="1530"/>
      <c r="DJ306" s="1530"/>
      <c r="DK306" s="1530"/>
      <c r="DL306" s="1530"/>
      <c r="DM306" s="1530"/>
      <c r="DN306" s="1530"/>
      <c r="DO306" s="1530"/>
      <c r="DP306" s="1530"/>
      <c r="DQ306" s="1530"/>
      <c r="DR306" s="1530"/>
      <c r="DS306" s="1530"/>
      <c r="DT306" s="1530"/>
      <c r="DU306" s="1530"/>
      <c r="DV306" s="1530"/>
      <c r="DW306" s="1530"/>
      <c r="DX306" s="1530"/>
      <c r="DY306" s="1530"/>
      <c r="DZ306" s="1530"/>
      <c r="EA306" s="1530"/>
      <c r="EB306" s="1530"/>
      <c r="EC306" s="1530"/>
      <c r="ED306" s="1530"/>
      <c r="EE306" s="1530"/>
      <c r="EF306" s="1530"/>
      <c r="EG306" s="1530"/>
      <c r="EH306" s="1530"/>
      <c r="EI306" s="1530"/>
      <c r="EJ306" s="1530"/>
      <c r="EK306" s="1530"/>
      <c r="EL306" s="1530"/>
      <c r="EM306" s="1530"/>
      <c r="EN306" s="1530"/>
      <c r="EO306" s="1530"/>
      <c r="EP306" s="1530"/>
      <c r="EQ306" s="1530"/>
      <c r="ER306" s="1530"/>
      <c r="ES306" s="1530"/>
      <c r="ET306" s="1530"/>
      <c r="EU306" s="1530"/>
      <c r="EV306" s="1530"/>
      <c r="EW306" s="1530"/>
      <c r="EX306" s="1530"/>
      <c r="EY306" s="1530"/>
      <c r="EZ306" s="1530"/>
      <c r="FA306" s="1530"/>
      <c r="FB306" s="1530"/>
      <c r="FC306" s="1530"/>
      <c r="FD306" s="1530"/>
      <c r="FE306" s="1530"/>
      <c r="FF306" s="1530"/>
      <c r="FG306" s="1530"/>
      <c r="FH306" s="1530"/>
      <c r="FI306" s="1530"/>
      <c r="FJ306" s="1530"/>
      <c r="FK306" s="1530"/>
      <c r="FL306" s="1530"/>
      <c r="FM306" s="1530"/>
      <c r="FN306" s="1530"/>
      <c r="FO306" s="1530"/>
      <c r="FP306" s="1530"/>
      <c r="FQ306" s="1530"/>
      <c r="FR306" s="1530"/>
      <c r="FS306" s="1530"/>
      <c r="FT306" s="1530"/>
      <c r="FU306" s="1530"/>
      <c r="FV306" s="1530"/>
      <c r="FW306" s="1530"/>
      <c r="FX306" s="1530"/>
      <c r="FY306" s="1530"/>
      <c r="FZ306" s="1530"/>
      <c r="GA306" s="1530"/>
      <c r="GB306" s="1530"/>
      <c r="GC306" s="1530"/>
      <c r="GD306" s="1530"/>
      <c r="GE306" s="1530"/>
      <c r="GF306" s="1530"/>
      <c r="GG306" s="1530"/>
      <c r="GH306" s="1530"/>
      <c r="GI306" s="1530"/>
      <c r="GJ306" s="1530"/>
      <c r="GK306" s="1530"/>
      <c r="GL306" s="1530"/>
      <c r="GM306" s="1530"/>
      <c r="GN306" s="1530"/>
      <c r="GO306" s="1530"/>
      <c r="GP306" s="1530"/>
      <c r="GQ306" s="1530"/>
      <c r="GR306" s="1530"/>
      <c r="GS306" s="1530"/>
      <c r="GT306" s="1530"/>
      <c r="GU306" s="1530"/>
      <c r="GV306" s="1530"/>
      <c r="GW306" s="1530"/>
      <c r="GX306" s="1530"/>
      <c r="GY306" s="1530"/>
      <c r="GZ306" s="1530"/>
      <c r="HA306" s="1530"/>
      <c r="HB306" s="1530"/>
      <c r="HC306" s="1530"/>
      <c r="HD306" s="1530"/>
      <c r="HE306" s="1530"/>
      <c r="HF306" s="1530"/>
      <c r="HG306" s="1530"/>
      <c r="HH306" s="1530"/>
      <c r="HI306" s="1530"/>
      <c r="HJ306" s="1530"/>
      <c r="HK306" s="1530"/>
      <c r="HL306" s="1530"/>
      <c r="HM306" s="1530"/>
      <c r="HN306" s="1530"/>
      <c r="HO306" s="1530"/>
      <c r="HP306" s="1530"/>
      <c r="HQ306" s="1530"/>
      <c r="HR306" s="1530"/>
      <c r="HS306" s="1530"/>
    </row>
    <row r="307" spans="1:227" s="1646" customFormat="1" ht="17.05" customHeight="1" x14ac:dyDescent="0.25">
      <c r="A307" s="1564" t="s">
        <v>698</v>
      </c>
      <c r="B307" s="1564" t="s">
        <v>699</v>
      </c>
      <c r="C307" s="2002" t="s">
        <v>700</v>
      </c>
      <c r="D307" s="1566" t="s">
        <v>702</v>
      </c>
      <c r="E307" s="2469"/>
      <c r="F307" s="2470">
        <v>8.3000000000000004E-2</v>
      </c>
      <c r="G307" s="2471"/>
      <c r="H307" s="2471" t="s">
        <v>202</v>
      </c>
      <c r="I307" s="2471"/>
      <c r="J307" s="2471"/>
      <c r="K307" s="2142">
        <f t="shared" si="113"/>
        <v>8.3000000000000004E-2</v>
      </c>
      <c r="L307" s="2472">
        <f t="shared" si="114"/>
        <v>100</v>
      </c>
      <c r="M307" s="2473">
        <f t="shared" si="115"/>
        <v>0</v>
      </c>
      <c r="N307" s="2474">
        <f t="shared" si="101"/>
        <v>2</v>
      </c>
      <c r="O307" s="2453"/>
      <c r="P307" s="2475">
        <f t="shared" si="116"/>
        <v>0.14852408105286172</v>
      </c>
      <c r="Q307" s="2476" t="s">
        <v>42</v>
      </c>
      <c r="R307" s="2477"/>
      <c r="S307" s="2478"/>
      <c r="T307" s="2479"/>
      <c r="U307" s="1830"/>
      <c r="V307" s="2477"/>
      <c r="W307" s="2477"/>
      <c r="X307" s="2477"/>
      <c r="Y307" s="2477"/>
      <c r="Z307" s="2480">
        <v>3304</v>
      </c>
      <c r="AA307" s="2481">
        <f t="shared" si="117"/>
        <v>131.72087359469404</v>
      </c>
      <c r="AB307" s="2482"/>
      <c r="AC307" s="2482"/>
      <c r="AD307" s="2482"/>
      <c r="AE307" s="2482"/>
      <c r="AF307" s="2482"/>
      <c r="AG307" s="2482"/>
      <c r="AH307" s="2352"/>
      <c r="AI307" s="2139">
        <v>3400</v>
      </c>
      <c r="AJ307" s="2139">
        <v>3486</v>
      </c>
      <c r="AK307" s="2139">
        <v>3571</v>
      </c>
      <c r="AL307" s="2140"/>
      <c r="AM307" s="2483"/>
      <c r="AN307" s="2139"/>
      <c r="AO307" s="2142"/>
      <c r="AP307" s="2143"/>
      <c r="AQ307" s="2144">
        <v>0.14852408105286172</v>
      </c>
      <c r="AR307" s="2142">
        <v>0.15885010472025721</v>
      </c>
      <c r="AS307" s="2142">
        <v>0.16903066361729904</v>
      </c>
      <c r="AT307" s="2142">
        <v>0.17946502959530553</v>
      </c>
      <c r="AU307" s="2142"/>
      <c r="AV307" s="2143"/>
      <c r="AW307" s="2145">
        <f t="shared" si="111"/>
        <v>-9.6465029595305521E-2</v>
      </c>
      <c r="AX307" s="2146"/>
      <c r="BA307" s="2039"/>
      <c r="BC307" s="1530" t="s">
        <v>1430</v>
      </c>
      <c r="BD307" s="1530"/>
      <c r="BE307" s="1530"/>
      <c r="BF307" s="1530"/>
      <c r="BG307" s="1530"/>
      <c r="BH307" s="1530"/>
      <c r="BI307" s="1530"/>
      <c r="BJ307" s="1530"/>
      <c r="BK307" s="1530"/>
      <c r="BL307" s="1530"/>
      <c r="BM307" s="1530"/>
      <c r="BN307" s="1530"/>
      <c r="BO307" s="1530"/>
      <c r="BP307" s="1530"/>
      <c r="BQ307" s="1530"/>
      <c r="BR307" s="1530"/>
      <c r="BS307" s="1530"/>
      <c r="BT307" s="1530"/>
      <c r="BU307" s="1530"/>
      <c r="BV307" s="1530"/>
      <c r="BW307" s="1530"/>
      <c r="BX307" s="1530"/>
      <c r="BY307" s="1530"/>
      <c r="BZ307" s="1530"/>
      <c r="CA307" s="1530"/>
      <c r="CB307" s="1530"/>
      <c r="CC307" s="1530"/>
      <c r="CD307" s="1530"/>
      <c r="CE307" s="1530"/>
      <c r="CF307" s="1530"/>
      <c r="CG307" s="1530"/>
      <c r="CH307" s="1530"/>
      <c r="CI307" s="1530"/>
      <c r="CJ307" s="1530"/>
      <c r="CK307" s="1530"/>
      <c r="CL307" s="1530"/>
      <c r="CM307" s="1530"/>
      <c r="CN307" s="1530"/>
      <c r="CO307" s="1530"/>
      <c r="CP307" s="1530"/>
      <c r="CQ307" s="1530"/>
      <c r="CR307" s="1530"/>
      <c r="CS307" s="1530"/>
      <c r="CT307" s="1530"/>
      <c r="CU307" s="1530"/>
      <c r="CV307" s="1530"/>
      <c r="CW307" s="1530"/>
      <c r="CX307" s="1530"/>
      <c r="CY307" s="1530"/>
      <c r="CZ307" s="1530"/>
      <c r="DA307" s="1530"/>
      <c r="DB307" s="1530"/>
      <c r="DC307" s="1530"/>
      <c r="DD307" s="1530"/>
      <c r="DE307" s="1530"/>
      <c r="DF307" s="1530"/>
      <c r="DG307" s="1530"/>
      <c r="DH307" s="1530"/>
      <c r="DI307" s="1530"/>
      <c r="DJ307" s="1530"/>
      <c r="DK307" s="1530"/>
      <c r="DL307" s="1530"/>
      <c r="DM307" s="1530"/>
      <c r="DN307" s="1530"/>
      <c r="DO307" s="1530"/>
      <c r="DP307" s="1530"/>
      <c r="DQ307" s="1530"/>
      <c r="DR307" s="1530"/>
      <c r="DS307" s="1530"/>
      <c r="DT307" s="1530"/>
      <c r="DU307" s="1530"/>
      <c r="DV307" s="1530"/>
      <c r="DW307" s="1530"/>
      <c r="DX307" s="1530"/>
      <c r="DY307" s="1530"/>
      <c r="DZ307" s="1530"/>
      <c r="EA307" s="1530"/>
      <c r="EB307" s="1530"/>
      <c r="EC307" s="1530"/>
      <c r="ED307" s="1530"/>
      <c r="EE307" s="1530"/>
      <c r="EF307" s="1530"/>
      <c r="EG307" s="1530"/>
      <c r="EH307" s="1530"/>
      <c r="EI307" s="1530"/>
      <c r="EJ307" s="1530"/>
      <c r="EK307" s="1530"/>
      <c r="EL307" s="1530"/>
      <c r="EM307" s="1530"/>
      <c r="EN307" s="1530"/>
      <c r="EO307" s="1530"/>
      <c r="EP307" s="1530"/>
      <c r="EQ307" s="1530"/>
      <c r="ER307" s="1530"/>
      <c r="ES307" s="1530"/>
      <c r="ET307" s="1530"/>
      <c r="EU307" s="1530"/>
      <c r="EV307" s="1530"/>
      <c r="EW307" s="1530"/>
      <c r="EX307" s="1530"/>
      <c r="EY307" s="1530"/>
      <c r="EZ307" s="1530"/>
      <c r="FA307" s="1530"/>
      <c r="FB307" s="1530"/>
      <c r="FC307" s="1530"/>
      <c r="FD307" s="1530"/>
      <c r="FE307" s="1530"/>
      <c r="FF307" s="1530"/>
      <c r="FG307" s="1530"/>
      <c r="FH307" s="1530"/>
      <c r="FI307" s="1530"/>
      <c r="FJ307" s="1530"/>
      <c r="FK307" s="1530"/>
      <c r="FL307" s="1530"/>
      <c r="FM307" s="1530"/>
      <c r="FN307" s="1530"/>
      <c r="FO307" s="1530"/>
      <c r="FP307" s="1530"/>
      <c r="FQ307" s="1530"/>
      <c r="FR307" s="1530"/>
      <c r="FS307" s="1530"/>
      <c r="FT307" s="1530"/>
      <c r="FU307" s="1530"/>
      <c r="FV307" s="1530"/>
      <c r="FW307" s="1530"/>
      <c r="FX307" s="1530"/>
      <c r="FY307" s="1530"/>
      <c r="FZ307" s="1530"/>
      <c r="GA307" s="1530"/>
      <c r="GB307" s="1530"/>
      <c r="GC307" s="1530"/>
      <c r="GD307" s="1530"/>
      <c r="GE307" s="1530"/>
      <c r="GF307" s="1530"/>
      <c r="GG307" s="1530"/>
      <c r="GH307" s="1530"/>
      <c r="GI307" s="1530"/>
      <c r="GJ307" s="1530"/>
      <c r="GK307" s="1530"/>
      <c r="GL307" s="1530"/>
      <c r="GM307" s="1530"/>
      <c r="GN307" s="1530"/>
      <c r="GO307" s="1530"/>
      <c r="GP307" s="1530"/>
      <c r="GQ307" s="1530"/>
      <c r="GR307" s="1530"/>
      <c r="GS307" s="1530"/>
      <c r="GT307" s="1530"/>
      <c r="GU307" s="1530"/>
      <c r="GV307" s="1530"/>
      <c r="GW307" s="1530"/>
      <c r="GX307" s="1530"/>
      <c r="GY307" s="1530"/>
      <c r="GZ307" s="1530"/>
      <c r="HA307" s="1530"/>
      <c r="HB307" s="1530"/>
      <c r="HC307" s="1530"/>
      <c r="HD307" s="1530"/>
      <c r="HE307" s="1530"/>
      <c r="HF307" s="1530"/>
      <c r="HG307" s="1530"/>
      <c r="HH307" s="1530"/>
      <c r="HI307" s="1530"/>
      <c r="HJ307" s="1530"/>
      <c r="HK307" s="1530"/>
      <c r="HL307" s="1530"/>
      <c r="HM307" s="1530"/>
      <c r="HN307" s="1530"/>
      <c r="HO307" s="1530"/>
      <c r="HP307" s="1530"/>
      <c r="HQ307" s="1530"/>
      <c r="HR307" s="1530"/>
      <c r="HS307" s="1530"/>
    </row>
    <row r="308" spans="1:227" s="1646" customFormat="1" ht="17.05" customHeight="1" x14ac:dyDescent="0.25">
      <c r="A308" s="1564" t="s">
        <v>698</v>
      </c>
      <c r="B308" s="1564" t="s">
        <v>699</v>
      </c>
      <c r="C308" s="2467" t="s">
        <v>700</v>
      </c>
      <c r="D308" s="1566" t="s">
        <v>703</v>
      </c>
      <c r="E308" s="2290"/>
      <c r="F308" s="2291">
        <v>0.78</v>
      </c>
      <c r="G308" s="1904"/>
      <c r="H308" s="1904" t="s">
        <v>202</v>
      </c>
      <c r="I308" s="1904"/>
      <c r="J308" s="1904"/>
      <c r="K308" s="2115">
        <f t="shared" si="113"/>
        <v>0.78</v>
      </c>
      <c r="L308" s="2292">
        <f t="shared" si="114"/>
        <v>100</v>
      </c>
      <c r="M308" s="2357">
        <f t="shared" si="115"/>
        <v>0</v>
      </c>
      <c r="N308" s="1575">
        <f t="shared" si="101"/>
        <v>2</v>
      </c>
      <c r="O308" s="2453"/>
      <c r="P308" s="2295">
        <f t="shared" si="116"/>
        <v>0.85091391074124367</v>
      </c>
      <c r="Q308" s="2296" t="s">
        <v>42</v>
      </c>
      <c r="R308" s="2294"/>
      <c r="S308" s="2297"/>
      <c r="T308" s="2298"/>
      <c r="U308" s="1602"/>
      <c r="V308" s="2294"/>
      <c r="W308" s="2294"/>
      <c r="X308" s="2294"/>
      <c r="Y308" s="2294"/>
      <c r="Z308" s="2434">
        <v>19020</v>
      </c>
      <c r="AA308" s="2366">
        <f t="shared" si="117"/>
        <v>130.91628382871932</v>
      </c>
      <c r="AB308" s="2435"/>
      <c r="AC308" s="2435"/>
      <c r="AD308" s="2435"/>
      <c r="AE308" s="2435"/>
      <c r="AF308" s="2435"/>
      <c r="AG308" s="2435"/>
      <c r="AH308" s="2167"/>
      <c r="AI308" s="2112">
        <v>19543</v>
      </c>
      <c r="AJ308" s="2112">
        <v>20034</v>
      </c>
      <c r="AK308" s="2112">
        <v>20519</v>
      </c>
      <c r="AL308" s="2113"/>
      <c r="AM308" s="2454"/>
      <c r="AN308" s="2112"/>
      <c r="AO308" s="2115"/>
      <c r="AP308" s="2116"/>
      <c r="AQ308" s="2117">
        <v>0.85091391074124367</v>
      </c>
      <c r="AR308" s="2115">
        <v>0.90886011722411808</v>
      </c>
      <c r="AS308" s="2115">
        <v>0.96711070192069792</v>
      </c>
      <c r="AT308" s="2115">
        <v>1.0267970283560977</v>
      </c>
      <c r="AU308" s="2115"/>
      <c r="AV308" s="2116"/>
      <c r="AW308" s="2118">
        <f t="shared" si="111"/>
        <v>-0.24679702835609763</v>
      </c>
      <c r="AX308" s="2119"/>
      <c r="BA308" s="2039"/>
      <c r="BC308" s="1530" t="s">
        <v>1430</v>
      </c>
      <c r="BD308" s="1530"/>
      <c r="BE308" s="1530"/>
      <c r="BF308" s="1530"/>
      <c r="BG308" s="1530"/>
      <c r="BH308" s="1530"/>
      <c r="BI308" s="1530"/>
      <c r="BJ308" s="1530"/>
      <c r="BK308" s="1530"/>
      <c r="BL308" s="1530"/>
      <c r="BM308" s="1530"/>
      <c r="BN308" s="1530"/>
      <c r="BO308" s="1530"/>
      <c r="BP308" s="1530"/>
      <c r="BQ308" s="1530"/>
      <c r="BR308" s="1530"/>
      <c r="BS308" s="1530"/>
      <c r="BT308" s="1530"/>
      <c r="BU308" s="1530"/>
      <c r="BV308" s="1530"/>
      <c r="BW308" s="1530"/>
      <c r="BX308" s="1530"/>
      <c r="BY308" s="1530"/>
      <c r="BZ308" s="1530"/>
      <c r="CA308" s="1530"/>
      <c r="CB308" s="1530"/>
      <c r="CC308" s="1530"/>
      <c r="CD308" s="1530"/>
      <c r="CE308" s="1530"/>
      <c r="CF308" s="1530"/>
      <c r="CG308" s="1530"/>
      <c r="CH308" s="1530"/>
      <c r="CI308" s="1530"/>
      <c r="CJ308" s="1530"/>
      <c r="CK308" s="1530"/>
      <c r="CL308" s="1530"/>
      <c r="CM308" s="1530"/>
      <c r="CN308" s="1530"/>
      <c r="CO308" s="1530"/>
      <c r="CP308" s="1530"/>
      <c r="CQ308" s="1530"/>
      <c r="CR308" s="1530"/>
      <c r="CS308" s="1530"/>
      <c r="CT308" s="1530"/>
      <c r="CU308" s="1530"/>
      <c r="CV308" s="1530"/>
      <c r="CW308" s="1530"/>
      <c r="CX308" s="1530"/>
      <c r="CY308" s="1530"/>
      <c r="CZ308" s="1530"/>
      <c r="DA308" s="1530"/>
      <c r="DB308" s="1530"/>
      <c r="DC308" s="1530"/>
      <c r="DD308" s="1530"/>
      <c r="DE308" s="1530"/>
      <c r="DF308" s="1530"/>
      <c r="DG308" s="1530"/>
      <c r="DH308" s="1530"/>
      <c r="DI308" s="1530"/>
      <c r="DJ308" s="1530"/>
      <c r="DK308" s="1530"/>
      <c r="DL308" s="1530"/>
      <c r="DM308" s="1530"/>
      <c r="DN308" s="1530"/>
      <c r="DO308" s="1530"/>
      <c r="DP308" s="1530"/>
      <c r="DQ308" s="1530"/>
      <c r="DR308" s="1530"/>
      <c r="DS308" s="1530"/>
      <c r="DT308" s="1530"/>
      <c r="DU308" s="1530"/>
      <c r="DV308" s="1530"/>
      <c r="DW308" s="1530"/>
      <c r="DX308" s="1530"/>
      <c r="DY308" s="1530"/>
      <c r="DZ308" s="1530"/>
      <c r="EA308" s="1530"/>
      <c r="EB308" s="1530"/>
      <c r="EC308" s="1530"/>
      <c r="ED308" s="1530"/>
      <c r="EE308" s="1530"/>
      <c r="EF308" s="1530"/>
      <c r="EG308" s="1530"/>
      <c r="EH308" s="1530"/>
      <c r="EI308" s="1530"/>
      <c r="EJ308" s="1530"/>
      <c r="EK308" s="1530"/>
      <c r="EL308" s="1530"/>
      <c r="EM308" s="1530"/>
      <c r="EN308" s="1530"/>
      <c r="EO308" s="1530"/>
      <c r="EP308" s="1530"/>
      <c r="EQ308" s="1530"/>
      <c r="ER308" s="1530"/>
      <c r="ES308" s="1530"/>
      <c r="ET308" s="1530"/>
      <c r="EU308" s="1530"/>
      <c r="EV308" s="1530"/>
      <c r="EW308" s="1530"/>
      <c r="EX308" s="1530"/>
      <c r="EY308" s="1530"/>
      <c r="EZ308" s="1530"/>
      <c r="FA308" s="1530"/>
      <c r="FB308" s="1530"/>
      <c r="FC308" s="1530"/>
      <c r="FD308" s="1530"/>
      <c r="FE308" s="1530"/>
      <c r="FF308" s="1530"/>
      <c r="FG308" s="1530"/>
      <c r="FH308" s="1530"/>
      <c r="FI308" s="1530"/>
      <c r="FJ308" s="1530"/>
      <c r="FK308" s="1530"/>
      <c r="FL308" s="1530"/>
      <c r="FM308" s="1530"/>
      <c r="FN308" s="1530"/>
      <c r="FO308" s="1530"/>
      <c r="FP308" s="1530"/>
      <c r="FQ308" s="1530"/>
      <c r="FR308" s="1530"/>
      <c r="FS308" s="1530"/>
      <c r="FT308" s="1530"/>
      <c r="FU308" s="1530"/>
      <c r="FV308" s="1530"/>
      <c r="FW308" s="1530"/>
      <c r="FX308" s="1530"/>
      <c r="FY308" s="1530"/>
      <c r="FZ308" s="1530"/>
      <c r="GA308" s="1530"/>
      <c r="GB308" s="1530"/>
      <c r="GC308" s="1530"/>
      <c r="GD308" s="1530"/>
      <c r="GE308" s="1530"/>
      <c r="GF308" s="1530"/>
      <c r="GG308" s="1530"/>
      <c r="GH308" s="1530"/>
      <c r="GI308" s="1530"/>
      <c r="GJ308" s="1530"/>
      <c r="GK308" s="1530"/>
      <c r="GL308" s="1530"/>
      <c r="GM308" s="1530"/>
      <c r="GN308" s="1530"/>
      <c r="GO308" s="1530"/>
      <c r="GP308" s="1530"/>
      <c r="GQ308" s="1530"/>
      <c r="GR308" s="1530"/>
      <c r="GS308" s="1530"/>
      <c r="GT308" s="1530"/>
      <c r="GU308" s="1530"/>
      <c r="GV308" s="1530"/>
      <c r="GW308" s="1530"/>
      <c r="GX308" s="1530"/>
      <c r="GY308" s="1530"/>
      <c r="GZ308" s="1530"/>
      <c r="HA308" s="1530"/>
      <c r="HB308" s="1530"/>
      <c r="HC308" s="1530"/>
      <c r="HD308" s="1530"/>
      <c r="HE308" s="1530"/>
      <c r="HF308" s="1530"/>
      <c r="HG308" s="1530"/>
      <c r="HH308" s="1530"/>
      <c r="HI308" s="1530"/>
      <c r="HJ308" s="1530"/>
      <c r="HK308" s="1530"/>
      <c r="HL308" s="1530"/>
      <c r="HM308" s="1530"/>
      <c r="HN308" s="1530"/>
      <c r="HO308" s="1530"/>
      <c r="HP308" s="1530"/>
      <c r="HQ308" s="1530"/>
      <c r="HR308" s="1530"/>
      <c r="HS308" s="1530"/>
    </row>
    <row r="309" spans="1:227" s="1646" customFormat="1" ht="17.05" customHeight="1" x14ac:dyDescent="0.25">
      <c r="A309" s="1564" t="s">
        <v>698</v>
      </c>
      <c r="B309" s="1564" t="s">
        <v>699</v>
      </c>
      <c r="C309" s="2467" t="s">
        <v>700</v>
      </c>
      <c r="D309" s="1566" t="s">
        <v>708</v>
      </c>
      <c r="E309" s="2290"/>
      <c r="F309" s="2291">
        <v>0.3</v>
      </c>
      <c r="G309" s="1904"/>
      <c r="H309" s="1904" t="s">
        <v>202</v>
      </c>
      <c r="I309" s="1904"/>
      <c r="J309" s="1904"/>
      <c r="K309" s="2115">
        <f t="shared" si="113"/>
        <v>0.3</v>
      </c>
      <c r="L309" s="2292">
        <f t="shared" si="114"/>
        <v>100</v>
      </c>
      <c r="M309" s="2357">
        <f t="shared" si="115"/>
        <v>0</v>
      </c>
      <c r="N309" s="1611">
        <f t="shared" si="101"/>
        <v>2</v>
      </c>
      <c r="O309" s="2453"/>
      <c r="P309" s="2295">
        <f t="shared" si="116"/>
        <v>0.36748922282736163</v>
      </c>
      <c r="Q309" s="2296" t="s">
        <v>42</v>
      </c>
      <c r="R309" s="2294"/>
      <c r="S309" s="2297"/>
      <c r="T309" s="2298"/>
      <c r="U309" s="1602"/>
      <c r="V309" s="2294"/>
      <c r="W309" s="2294"/>
      <c r="X309" s="2294"/>
      <c r="Y309" s="2294"/>
      <c r="Z309" s="2434">
        <v>8400</v>
      </c>
      <c r="AA309" s="2366">
        <f t="shared" si="117"/>
        <v>128.10244993839126</v>
      </c>
      <c r="AB309" s="2435"/>
      <c r="AC309" s="2435"/>
      <c r="AD309" s="2435"/>
      <c r="AE309" s="2435"/>
      <c r="AF309" s="2435"/>
      <c r="AG309" s="2435"/>
      <c r="AH309" s="2167"/>
      <c r="AI309" s="2124">
        <v>8629</v>
      </c>
      <c r="AJ309" s="2124">
        <v>8849</v>
      </c>
      <c r="AK309" s="2124">
        <v>9065</v>
      </c>
      <c r="AL309" s="2113"/>
      <c r="AM309" s="2454"/>
      <c r="AN309" s="2124"/>
      <c r="AO309" s="2125"/>
      <c r="AP309" s="2126"/>
      <c r="AQ309" s="2117">
        <v>0.36748922282736163</v>
      </c>
      <c r="AR309" s="2125">
        <v>0.39276211151110757</v>
      </c>
      <c r="AS309" s="2125">
        <v>0.4184190981418241</v>
      </c>
      <c r="AT309" s="2125">
        <v>0.44465771258452774</v>
      </c>
      <c r="AU309" s="2125"/>
      <c r="AV309" s="2126"/>
      <c r="AW309" s="2127">
        <f t="shared" si="111"/>
        <v>-0.14465771258452775</v>
      </c>
      <c r="AX309" s="2119"/>
      <c r="BA309" s="2039"/>
      <c r="BC309" s="1530" t="s">
        <v>1430</v>
      </c>
      <c r="BD309" s="1530"/>
      <c r="BE309" s="1530"/>
      <c r="BF309" s="1530"/>
      <c r="BG309" s="1530"/>
      <c r="BH309" s="1530"/>
      <c r="BI309" s="1530"/>
      <c r="BJ309" s="1530"/>
      <c r="BK309" s="1530"/>
      <c r="BL309" s="1530"/>
      <c r="BM309" s="1530"/>
      <c r="BN309" s="1530"/>
      <c r="BO309" s="1530"/>
      <c r="BP309" s="1530"/>
      <c r="BQ309" s="1530"/>
      <c r="BR309" s="1530"/>
      <c r="BS309" s="1530"/>
      <c r="BT309" s="1530"/>
      <c r="BU309" s="1530"/>
      <c r="BV309" s="1530"/>
      <c r="BW309" s="1530"/>
      <c r="BX309" s="1530"/>
      <c r="BY309" s="1530"/>
      <c r="BZ309" s="1530"/>
      <c r="CA309" s="1530"/>
      <c r="CB309" s="1530"/>
      <c r="CC309" s="1530"/>
      <c r="CD309" s="1530"/>
      <c r="CE309" s="1530"/>
      <c r="CF309" s="1530"/>
      <c r="CG309" s="1530"/>
      <c r="CH309" s="1530"/>
      <c r="CI309" s="1530"/>
      <c r="CJ309" s="1530"/>
      <c r="CK309" s="1530"/>
      <c r="CL309" s="1530"/>
      <c r="CM309" s="1530"/>
      <c r="CN309" s="1530"/>
      <c r="CO309" s="1530"/>
      <c r="CP309" s="1530"/>
      <c r="CQ309" s="1530"/>
      <c r="CR309" s="1530"/>
      <c r="CS309" s="1530"/>
      <c r="CT309" s="1530"/>
      <c r="CU309" s="1530"/>
      <c r="CV309" s="1530"/>
      <c r="CW309" s="1530"/>
      <c r="CX309" s="1530"/>
      <c r="CY309" s="1530"/>
      <c r="CZ309" s="1530"/>
      <c r="DA309" s="1530"/>
      <c r="DB309" s="1530"/>
      <c r="DC309" s="1530"/>
      <c r="DD309" s="1530"/>
      <c r="DE309" s="1530"/>
      <c r="DF309" s="1530"/>
      <c r="DG309" s="1530"/>
      <c r="DH309" s="1530"/>
      <c r="DI309" s="1530"/>
      <c r="DJ309" s="1530"/>
      <c r="DK309" s="1530"/>
      <c r="DL309" s="1530"/>
      <c r="DM309" s="1530"/>
      <c r="DN309" s="1530"/>
      <c r="DO309" s="1530"/>
      <c r="DP309" s="1530"/>
      <c r="DQ309" s="1530"/>
      <c r="DR309" s="1530"/>
      <c r="DS309" s="1530"/>
      <c r="DT309" s="1530"/>
      <c r="DU309" s="1530"/>
      <c r="DV309" s="1530"/>
      <c r="DW309" s="1530"/>
      <c r="DX309" s="1530"/>
      <c r="DY309" s="1530"/>
      <c r="DZ309" s="1530"/>
      <c r="EA309" s="1530"/>
      <c r="EB309" s="1530"/>
      <c r="EC309" s="1530"/>
      <c r="ED309" s="1530"/>
      <c r="EE309" s="1530"/>
      <c r="EF309" s="1530"/>
      <c r="EG309" s="1530"/>
      <c r="EH309" s="1530"/>
      <c r="EI309" s="1530"/>
      <c r="EJ309" s="1530"/>
      <c r="EK309" s="1530"/>
      <c r="EL309" s="1530"/>
      <c r="EM309" s="1530"/>
      <c r="EN309" s="1530"/>
      <c r="EO309" s="1530"/>
      <c r="EP309" s="1530"/>
      <c r="EQ309" s="1530"/>
      <c r="ER309" s="1530"/>
      <c r="ES309" s="1530"/>
      <c r="ET309" s="1530"/>
      <c r="EU309" s="1530"/>
      <c r="EV309" s="1530"/>
      <c r="EW309" s="1530"/>
      <c r="EX309" s="1530"/>
      <c r="EY309" s="1530"/>
      <c r="EZ309" s="1530"/>
      <c r="FA309" s="1530"/>
      <c r="FB309" s="1530"/>
      <c r="FC309" s="1530"/>
      <c r="FD309" s="1530"/>
      <c r="FE309" s="1530"/>
      <c r="FF309" s="1530"/>
      <c r="FG309" s="1530"/>
      <c r="FH309" s="1530"/>
      <c r="FI309" s="1530"/>
      <c r="FJ309" s="1530"/>
      <c r="FK309" s="1530"/>
      <c r="FL309" s="1530"/>
      <c r="FM309" s="1530"/>
      <c r="FN309" s="1530"/>
      <c r="FO309" s="1530"/>
      <c r="FP309" s="1530"/>
      <c r="FQ309" s="1530"/>
      <c r="FR309" s="1530"/>
      <c r="FS309" s="1530"/>
      <c r="FT309" s="1530"/>
      <c r="FU309" s="1530"/>
      <c r="FV309" s="1530"/>
      <c r="FW309" s="1530"/>
      <c r="FX309" s="1530"/>
      <c r="FY309" s="1530"/>
      <c r="FZ309" s="1530"/>
      <c r="GA309" s="1530"/>
      <c r="GB309" s="1530"/>
      <c r="GC309" s="1530"/>
      <c r="GD309" s="1530"/>
      <c r="GE309" s="1530"/>
      <c r="GF309" s="1530"/>
      <c r="GG309" s="1530"/>
      <c r="GH309" s="1530"/>
      <c r="GI309" s="1530"/>
      <c r="GJ309" s="1530"/>
      <c r="GK309" s="1530"/>
      <c r="GL309" s="1530"/>
      <c r="GM309" s="1530"/>
      <c r="GN309" s="1530"/>
      <c r="GO309" s="1530"/>
      <c r="GP309" s="1530"/>
      <c r="GQ309" s="1530"/>
      <c r="GR309" s="1530"/>
      <c r="GS309" s="1530"/>
      <c r="GT309" s="1530"/>
      <c r="GU309" s="1530"/>
      <c r="GV309" s="1530"/>
      <c r="GW309" s="1530"/>
      <c r="GX309" s="1530"/>
      <c r="GY309" s="1530"/>
      <c r="GZ309" s="1530"/>
      <c r="HA309" s="1530"/>
      <c r="HB309" s="1530"/>
      <c r="HC309" s="1530"/>
      <c r="HD309" s="1530"/>
      <c r="HE309" s="1530"/>
      <c r="HF309" s="1530"/>
      <c r="HG309" s="1530"/>
      <c r="HH309" s="1530"/>
      <c r="HI309" s="1530"/>
      <c r="HJ309" s="1530"/>
      <c r="HK309" s="1530"/>
      <c r="HL309" s="1530"/>
      <c r="HM309" s="1530"/>
      <c r="HN309" s="1530"/>
      <c r="HO309" s="1530"/>
      <c r="HP309" s="1530"/>
      <c r="HQ309" s="1530"/>
      <c r="HR309" s="1530"/>
      <c r="HS309" s="1530"/>
    </row>
    <row r="310" spans="1:227" s="1646" customFormat="1" ht="17.05" customHeight="1" x14ac:dyDescent="0.3">
      <c r="A310" s="1564" t="s">
        <v>865</v>
      </c>
      <c r="B310" s="1564" t="s">
        <v>960</v>
      </c>
      <c r="C310" s="2467" t="s">
        <v>966</v>
      </c>
      <c r="D310" s="1566" t="s">
        <v>969</v>
      </c>
      <c r="E310" s="2484"/>
      <c r="F310" s="2450" t="s">
        <v>202</v>
      </c>
      <c r="G310" s="2451"/>
      <c r="H310" s="2452">
        <v>8.4000000000000005E-2</v>
      </c>
      <c r="I310" s="1904"/>
      <c r="J310" s="1904"/>
      <c r="K310" s="2115">
        <f t="shared" si="113"/>
        <v>8.4000000000000005E-2</v>
      </c>
      <c r="L310" s="2292">
        <f t="shared" si="114"/>
        <v>0</v>
      </c>
      <c r="M310" s="2357">
        <f t="shared" si="115"/>
        <v>100</v>
      </c>
      <c r="N310" s="1611">
        <f t="shared" si="101"/>
        <v>2</v>
      </c>
      <c r="O310" s="2453"/>
      <c r="P310" s="2295">
        <f t="shared" ref="P310:P317" si="118">AA310*Z310/1000000000*365</f>
        <v>0.12299669653012048</v>
      </c>
      <c r="Q310" s="2296" t="s">
        <v>42</v>
      </c>
      <c r="R310" s="2294"/>
      <c r="S310" s="2297"/>
      <c r="T310" s="2298"/>
      <c r="U310" s="1602"/>
      <c r="V310" s="2294"/>
      <c r="W310" s="2294"/>
      <c r="X310" s="2294"/>
      <c r="Y310" s="2294"/>
      <c r="Z310" s="2434">
        <v>2300</v>
      </c>
      <c r="AA310" s="2366">
        <v>146.51184815976234</v>
      </c>
      <c r="AB310" s="2435"/>
      <c r="AC310" s="2435"/>
      <c r="AD310" s="2435"/>
      <c r="AE310" s="2435"/>
      <c r="AF310" s="2435"/>
      <c r="AG310" s="2435"/>
      <c r="AH310" s="2167"/>
      <c r="AI310" s="2112">
        <v>2425</v>
      </c>
      <c r="AJ310" s="2112">
        <v>2537</v>
      </c>
      <c r="AK310" s="2112">
        <v>2650</v>
      </c>
      <c r="AL310" s="2113"/>
      <c r="AM310" s="2454"/>
      <c r="AN310" s="2112"/>
      <c r="AO310" s="2115"/>
      <c r="AP310" s="2116"/>
      <c r="AQ310" s="2117">
        <v>0.12299669653012048</v>
      </c>
      <c r="AR310" s="2115">
        <v>0.13435796060240965</v>
      </c>
      <c r="AS310" s="2115">
        <v>0.14545601443518069</v>
      </c>
      <c r="AT310" s="2115">
        <v>0.15704531913253009</v>
      </c>
      <c r="AU310" s="2115"/>
      <c r="AV310" s="2116"/>
      <c r="AW310" s="2118">
        <f t="shared" si="111"/>
        <v>-7.3045319132530082E-2</v>
      </c>
      <c r="AX310" s="2119"/>
      <c r="BC310" s="1530" t="s">
        <v>1432</v>
      </c>
      <c r="BD310" s="1530"/>
      <c r="BE310" s="1530"/>
      <c r="BF310" s="1530"/>
      <c r="BG310" s="1530"/>
      <c r="BH310" s="1530"/>
      <c r="BI310" s="1530"/>
      <c r="BJ310" s="1530"/>
      <c r="BK310" s="1530"/>
      <c r="BL310" s="1530"/>
      <c r="BM310" s="1530"/>
      <c r="BN310" s="1530"/>
      <c r="BO310" s="1530"/>
      <c r="BP310" s="1530"/>
      <c r="BQ310" s="1530"/>
      <c r="BR310" s="1530"/>
      <c r="BS310" s="1530"/>
      <c r="BT310" s="1530"/>
      <c r="BU310" s="1530"/>
      <c r="BV310" s="1530"/>
      <c r="BW310" s="1530"/>
      <c r="BX310" s="1530"/>
      <c r="BY310" s="1530"/>
      <c r="BZ310" s="1530"/>
      <c r="CA310" s="1530"/>
      <c r="CB310" s="1530"/>
      <c r="CC310" s="1530"/>
      <c r="CD310" s="1530"/>
      <c r="CE310" s="1530"/>
      <c r="CF310" s="1530"/>
      <c r="CG310" s="1530"/>
      <c r="CH310" s="1530"/>
      <c r="CI310" s="1530"/>
      <c r="CJ310" s="1530"/>
      <c r="CK310" s="1530"/>
      <c r="CL310" s="1530"/>
      <c r="CM310" s="1530"/>
      <c r="CN310" s="1530"/>
      <c r="CO310" s="1530"/>
      <c r="CP310" s="1530"/>
      <c r="CQ310" s="1530"/>
      <c r="CR310" s="1530"/>
      <c r="CS310" s="1530"/>
      <c r="CT310" s="1530"/>
      <c r="CU310" s="1530"/>
      <c r="CV310" s="1530"/>
      <c r="CW310" s="1530"/>
      <c r="CX310" s="1530"/>
      <c r="CY310" s="1530"/>
      <c r="CZ310" s="1530"/>
      <c r="DA310" s="1530"/>
      <c r="DB310" s="1530"/>
      <c r="DC310" s="1530"/>
      <c r="DD310" s="1530"/>
      <c r="DE310" s="1530"/>
      <c r="DF310" s="1530"/>
      <c r="DG310" s="1530"/>
      <c r="DH310" s="1530"/>
      <c r="DI310" s="1530"/>
      <c r="DJ310" s="1530"/>
      <c r="DK310" s="1530"/>
      <c r="DL310" s="1530"/>
      <c r="DM310" s="1530"/>
      <c r="DN310" s="1530"/>
      <c r="DO310" s="1530"/>
      <c r="DP310" s="1530"/>
      <c r="DQ310" s="1530"/>
      <c r="DR310" s="1530"/>
      <c r="DS310" s="1530"/>
      <c r="DT310" s="1530"/>
      <c r="DU310" s="1530"/>
      <c r="DV310" s="1530"/>
      <c r="DW310" s="1530"/>
      <c r="DX310" s="1530"/>
      <c r="DY310" s="1530"/>
      <c r="DZ310" s="1530"/>
      <c r="EA310" s="1530"/>
      <c r="EB310" s="1530"/>
      <c r="EC310" s="1530"/>
      <c r="ED310" s="1530"/>
      <c r="EE310" s="1530"/>
      <c r="EF310" s="1530"/>
      <c r="EG310" s="1530"/>
      <c r="EH310" s="1530"/>
      <c r="EI310" s="1530"/>
      <c r="EJ310" s="1530"/>
      <c r="EK310" s="1530"/>
      <c r="EL310" s="1530"/>
      <c r="EM310" s="1530"/>
      <c r="EN310" s="1530"/>
      <c r="EO310" s="1530"/>
      <c r="EP310" s="1530"/>
      <c r="EQ310" s="1530"/>
      <c r="ER310" s="1530"/>
      <c r="ES310" s="1530"/>
      <c r="ET310" s="1530"/>
      <c r="EU310" s="1530"/>
      <c r="EV310" s="1530"/>
      <c r="EW310" s="1530"/>
      <c r="EX310" s="1530"/>
      <c r="EY310" s="1530"/>
      <c r="EZ310" s="1530"/>
      <c r="FA310" s="1530"/>
      <c r="FB310" s="1530"/>
      <c r="FC310" s="1530"/>
      <c r="FD310" s="1530"/>
      <c r="FE310" s="1530"/>
      <c r="FF310" s="1530"/>
      <c r="FG310" s="1530"/>
      <c r="FH310" s="1530"/>
      <c r="FI310" s="1530"/>
      <c r="FJ310" s="1530"/>
      <c r="FK310" s="1530"/>
      <c r="FL310" s="1530"/>
      <c r="FM310" s="1530"/>
      <c r="FN310" s="1530"/>
      <c r="FO310" s="1530"/>
      <c r="FP310" s="1530"/>
      <c r="FQ310" s="1530"/>
      <c r="FR310" s="1530"/>
      <c r="FS310" s="1530"/>
      <c r="FT310" s="1530"/>
      <c r="FU310" s="1530"/>
      <c r="FV310" s="1530"/>
      <c r="FW310" s="1530"/>
      <c r="FX310" s="1530"/>
      <c r="FY310" s="1530"/>
      <c r="FZ310" s="1530"/>
      <c r="GA310" s="1530"/>
      <c r="GB310" s="1530"/>
      <c r="GC310" s="1530"/>
      <c r="GD310" s="1530"/>
      <c r="GE310" s="1530"/>
      <c r="GF310" s="1530"/>
      <c r="GG310" s="1530"/>
      <c r="GH310" s="1530"/>
      <c r="GI310" s="1530"/>
      <c r="GJ310" s="1530"/>
      <c r="GK310" s="1530"/>
      <c r="GL310" s="1530"/>
      <c r="GM310" s="1530"/>
      <c r="GN310" s="1530"/>
      <c r="GO310" s="1530"/>
      <c r="GP310" s="1530"/>
      <c r="GQ310" s="1530"/>
      <c r="GR310" s="1530"/>
      <c r="GS310" s="1530"/>
      <c r="GT310" s="1530"/>
      <c r="GU310" s="1530"/>
      <c r="GV310" s="1530"/>
      <c r="GW310" s="1530"/>
      <c r="GX310" s="1530"/>
      <c r="GY310" s="1530"/>
      <c r="GZ310" s="1530"/>
      <c r="HA310" s="1530"/>
      <c r="HB310" s="1530"/>
      <c r="HC310" s="1530"/>
      <c r="HD310" s="1530"/>
      <c r="HE310" s="1530"/>
      <c r="HF310" s="1530"/>
      <c r="HG310" s="1530"/>
      <c r="HH310" s="1530"/>
      <c r="HI310" s="1530"/>
      <c r="HJ310" s="1530"/>
      <c r="HK310" s="1530"/>
      <c r="HL310" s="1530"/>
      <c r="HM310" s="1530"/>
      <c r="HN310" s="1530"/>
      <c r="HO310" s="1530"/>
      <c r="HP310" s="1530"/>
      <c r="HQ310" s="1530"/>
      <c r="HR310" s="1530"/>
      <c r="HS310" s="1530"/>
    </row>
    <row r="311" spans="1:227" s="1646" customFormat="1" ht="17.05" customHeight="1" x14ac:dyDescent="0.3">
      <c r="A311" s="1564" t="s">
        <v>865</v>
      </c>
      <c r="B311" s="1564" t="s">
        <v>960</v>
      </c>
      <c r="C311" s="2467" t="s">
        <v>966</v>
      </c>
      <c r="D311" s="1566" t="s">
        <v>967</v>
      </c>
      <c r="E311" s="1603" t="s">
        <v>1434</v>
      </c>
      <c r="F311" s="2450" t="s">
        <v>202</v>
      </c>
      <c r="G311" s="2451"/>
      <c r="H311" s="2485" t="s">
        <v>968</v>
      </c>
      <c r="I311" s="1904"/>
      <c r="J311" s="1904"/>
      <c r="K311" s="2115">
        <f t="shared" si="113"/>
        <v>0</v>
      </c>
      <c r="L311" s="2292" t="s">
        <v>1440</v>
      </c>
      <c r="M311" s="2357" t="s">
        <v>1435</v>
      </c>
      <c r="N311" s="1611">
        <f t="shared" si="101"/>
        <v>2</v>
      </c>
      <c r="O311" s="2453"/>
      <c r="P311" s="2295">
        <f t="shared" si="118"/>
        <v>1.4892155050235201</v>
      </c>
      <c r="Q311" s="2296" t="s">
        <v>42</v>
      </c>
      <c r="R311" s="2294"/>
      <c r="S311" s="2297"/>
      <c r="T311" s="2298"/>
      <c r="U311" s="1602"/>
      <c r="V311" s="2294"/>
      <c r="W311" s="2294"/>
      <c r="X311" s="2294"/>
      <c r="Y311" s="2294"/>
      <c r="Z311" s="2434">
        <v>16469</v>
      </c>
      <c r="AA311" s="2366">
        <v>247.740754114791</v>
      </c>
      <c r="AB311" s="2435"/>
      <c r="AC311" s="2435"/>
      <c r="AD311" s="2435"/>
      <c r="AE311" s="2435"/>
      <c r="AF311" s="2435"/>
      <c r="AG311" s="2435"/>
      <c r="AH311" s="2167"/>
      <c r="AI311" s="2112">
        <v>17356</v>
      </c>
      <c r="AJ311" s="2112">
        <v>18157</v>
      </c>
      <c r="AK311" s="2112">
        <v>18959</v>
      </c>
      <c r="AL311" s="2113"/>
      <c r="AM311" s="2454"/>
      <c r="AN311" s="2112"/>
      <c r="AO311" s="2115"/>
      <c r="AP311" s="2116"/>
      <c r="AQ311" s="2117">
        <v>1.4892155050235201</v>
      </c>
      <c r="AR311" s="2115">
        <v>1.6156133353775544</v>
      </c>
      <c r="AS311" s="2115">
        <v>1.7384980783351254</v>
      </c>
      <c r="AT311" s="2115">
        <v>1.8657447256159483</v>
      </c>
      <c r="AU311" s="2115"/>
      <c r="AV311" s="2116"/>
      <c r="AW311" s="2118">
        <f t="shared" si="111"/>
        <v>-1.8657447256159483</v>
      </c>
      <c r="AX311" s="2119"/>
      <c r="BC311" s="1602" t="s">
        <v>1432</v>
      </c>
      <c r="BD311" s="1530"/>
      <c r="BE311" s="1530"/>
      <c r="BF311" s="1530"/>
      <c r="BG311" s="1530"/>
      <c r="BH311" s="1530"/>
      <c r="BI311" s="1530"/>
      <c r="BJ311" s="1530"/>
      <c r="BK311" s="1530"/>
      <c r="BL311" s="1530"/>
      <c r="BM311" s="1530"/>
      <c r="BN311" s="1530"/>
      <c r="BO311" s="1530"/>
      <c r="BP311" s="1530"/>
      <c r="BQ311" s="1530"/>
      <c r="BR311" s="1530"/>
      <c r="BS311" s="1530"/>
      <c r="BT311" s="1530"/>
      <c r="BU311" s="1530"/>
      <c r="BV311" s="1530"/>
      <c r="BW311" s="1530"/>
      <c r="BX311" s="1530"/>
      <c r="BY311" s="1530"/>
      <c r="BZ311" s="1530"/>
      <c r="CA311" s="1530"/>
      <c r="CB311" s="1530"/>
      <c r="CC311" s="1530"/>
      <c r="CD311" s="1530"/>
      <c r="CE311" s="1530"/>
      <c r="CF311" s="1530"/>
      <c r="CG311" s="1530"/>
      <c r="CH311" s="1530"/>
      <c r="CI311" s="1530"/>
      <c r="CJ311" s="1530"/>
      <c r="CK311" s="1530"/>
      <c r="CL311" s="1530"/>
      <c r="CM311" s="1530"/>
      <c r="CN311" s="1530"/>
      <c r="CO311" s="1530"/>
      <c r="CP311" s="1530"/>
      <c r="CQ311" s="1530"/>
      <c r="CR311" s="1530"/>
      <c r="CS311" s="1530"/>
      <c r="CT311" s="1530"/>
      <c r="CU311" s="1530"/>
      <c r="CV311" s="1530"/>
      <c r="CW311" s="1530"/>
      <c r="CX311" s="1530"/>
      <c r="CY311" s="1530"/>
      <c r="CZ311" s="1530"/>
      <c r="DA311" s="1530"/>
      <c r="DB311" s="1530"/>
      <c r="DC311" s="1530"/>
      <c r="DD311" s="1530"/>
      <c r="DE311" s="1530"/>
      <c r="DF311" s="1530"/>
      <c r="DG311" s="1530"/>
      <c r="DH311" s="1530"/>
      <c r="DI311" s="1530"/>
      <c r="DJ311" s="1530"/>
      <c r="DK311" s="1530"/>
      <c r="DL311" s="1530"/>
      <c r="DM311" s="1530"/>
      <c r="DN311" s="1530"/>
      <c r="DO311" s="1530"/>
      <c r="DP311" s="1530"/>
      <c r="DQ311" s="1530"/>
      <c r="DR311" s="1530"/>
      <c r="DS311" s="1530"/>
      <c r="DT311" s="1530"/>
      <c r="DU311" s="1530"/>
      <c r="DV311" s="1530"/>
      <c r="DW311" s="1530"/>
      <c r="DX311" s="1530"/>
      <c r="DY311" s="1530"/>
      <c r="DZ311" s="1530"/>
      <c r="EA311" s="1530"/>
      <c r="EB311" s="1530"/>
      <c r="EC311" s="1530"/>
      <c r="ED311" s="1530"/>
      <c r="EE311" s="1530"/>
      <c r="EF311" s="1530"/>
      <c r="EG311" s="1530"/>
      <c r="EH311" s="1530"/>
      <c r="EI311" s="1530"/>
      <c r="EJ311" s="1530"/>
      <c r="EK311" s="1530"/>
      <c r="EL311" s="1530"/>
      <c r="EM311" s="1530"/>
      <c r="EN311" s="1530"/>
      <c r="EO311" s="1530"/>
      <c r="EP311" s="1530"/>
      <c r="EQ311" s="1530"/>
      <c r="ER311" s="1530"/>
      <c r="ES311" s="1530"/>
      <c r="ET311" s="1530"/>
      <c r="EU311" s="1530"/>
      <c r="EV311" s="1530"/>
      <c r="EW311" s="1530"/>
      <c r="EX311" s="1530"/>
      <c r="EY311" s="1530"/>
      <c r="EZ311" s="1530"/>
      <c r="FA311" s="1530"/>
      <c r="FB311" s="1530"/>
      <c r="FC311" s="1530"/>
      <c r="FD311" s="1530"/>
      <c r="FE311" s="1530"/>
      <c r="FF311" s="1530"/>
      <c r="FG311" s="1530"/>
      <c r="FH311" s="1530"/>
      <c r="FI311" s="1530"/>
      <c r="FJ311" s="1530"/>
      <c r="FK311" s="1530"/>
      <c r="FL311" s="1530"/>
      <c r="FM311" s="1530"/>
      <c r="FN311" s="1530"/>
      <c r="FO311" s="1530"/>
      <c r="FP311" s="1530"/>
      <c r="FQ311" s="1530"/>
      <c r="FR311" s="1530"/>
      <c r="FS311" s="1530"/>
      <c r="FT311" s="1530"/>
      <c r="FU311" s="1530"/>
      <c r="FV311" s="1530"/>
      <c r="FW311" s="1530"/>
      <c r="FX311" s="1530"/>
      <c r="FY311" s="1530"/>
      <c r="FZ311" s="1530"/>
      <c r="GA311" s="1530"/>
      <c r="GB311" s="1530"/>
      <c r="GC311" s="1530"/>
      <c r="GD311" s="1530"/>
      <c r="GE311" s="1530"/>
      <c r="GF311" s="1530"/>
      <c r="GG311" s="1530"/>
      <c r="GH311" s="1530"/>
      <c r="GI311" s="1530"/>
      <c r="GJ311" s="1530"/>
      <c r="GK311" s="1530"/>
      <c r="GL311" s="1530"/>
      <c r="GM311" s="1530"/>
      <c r="GN311" s="1530"/>
      <c r="GO311" s="1530"/>
      <c r="GP311" s="1530"/>
      <c r="GQ311" s="1530"/>
      <c r="GR311" s="1530"/>
      <c r="GS311" s="1530"/>
      <c r="GT311" s="1530"/>
      <c r="GU311" s="1530"/>
      <c r="GV311" s="1530"/>
      <c r="GW311" s="1530"/>
      <c r="GX311" s="1530"/>
      <c r="GY311" s="1530"/>
      <c r="GZ311" s="1530"/>
      <c r="HA311" s="1530"/>
      <c r="HB311" s="1530"/>
      <c r="HC311" s="1530"/>
      <c r="HD311" s="1530"/>
      <c r="HE311" s="1530"/>
      <c r="HF311" s="1530"/>
      <c r="HG311" s="1530"/>
      <c r="HH311" s="1530"/>
      <c r="HI311" s="1530"/>
      <c r="HJ311" s="1530"/>
      <c r="HK311" s="1530"/>
      <c r="HL311" s="1530"/>
      <c r="HM311" s="1530"/>
      <c r="HN311" s="1530"/>
      <c r="HO311" s="1530"/>
      <c r="HP311" s="1530"/>
      <c r="HQ311" s="1530"/>
      <c r="HR311" s="1530"/>
      <c r="HS311" s="1530"/>
    </row>
    <row r="312" spans="1:227" s="1646" customFormat="1" ht="17.05" customHeight="1" x14ac:dyDescent="0.3">
      <c r="A312" s="1564" t="s">
        <v>865</v>
      </c>
      <c r="B312" s="1564" t="s">
        <v>960</v>
      </c>
      <c r="C312" s="2467" t="s">
        <v>966</v>
      </c>
      <c r="D312" s="1566" t="s">
        <v>970</v>
      </c>
      <c r="E312" s="1603" t="s">
        <v>1434</v>
      </c>
      <c r="F312" s="2450" t="s">
        <v>202</v>
      </c>
      <c r="G312" s="2451"/>
      <c r="H312" s="2486" t="s">
        <v>971</v>
      </c>
      <c r="I312" s="1904"/>
      <c r="J312" s="1904"/>
      <c r="K312" s="2115">
        <f t="shared" si="113"/>
        <v>0</v>
      </c>
      <c r="L312" s="2292" t="s">
        <v>1440</v>
      </c>
      <c r="M312" s="2357" t="s">
        <v>1435</v>
      </c>
      <c r="N312" s="1611">
        <f t="shared" si="101"/>
        <v>2</v>
      </c>
      <c r="O312" s="2453"/>
      <c r="P312" s="2295">
        <f t="shared" si="118"/>
        <v>0.69899863305926524</v>
      </c>
      <c r="Q312" s="2296" t="s">
        <v>42</v>
      </c>
      <c r="R312" s="2294"/>
      <c r="S312" s="2297"/>
      <c r="T312" s="2298"/>
      <c r="U312" s="1602"/>
      <c r="V312" s="2294"/>
      <c r="W312" s="2294"/>
      <c r="X312" s="2294"/>
      <c r="Y312" s="2294"/>
      <c r="Z312" s="2434">
        <v>11601</v>
      </c>
      <c r="AA312" s="2366">
        <v>165.07755780601465</v>
      </c>
      <c r="AB312" s="2435"/>
      <c r="AC312" s="2435"/>
      <c r="AD312" s="2435"/>
      <c r="AE312" s="2435"/>
      <c r="AF312" s="2435"/>
      <c r="AG312" s="2435"/>
      <c r="AH312" s="2167"/>
      <c r="AI312" s="2112">
        <v>12225</v>
      </c>
      <c r="AJ312" s="2112">
        <v>12793</v>
      </c>
      <c r="AK312" s="2112">
        <v>13362</v>
      </c>
      <c r="AL312" s="2113"/>
      <c r="AM312" s="2454"/>
      <c r="AN312" s="2112"/>
      <c r="AO312" s="2115"/>
      <c r="AP312" s="2116"/>
      <c r="AQ312" s="2117">
        <v>0.69899863305926524</v>
      </c>
      <c r="AR312" s="2115">
        <v>0.76193846238545215</v>
      </c>
      <c r="AS312" s="2115">
        <v>0.82385726920362212</v>
      </c>
      <c r="AT312" s="2115">
        <v>0.88819088626359255</v>
      </c>
      <c r="AU312" s="2115"/>
      <c r="AV312" s="2116"/>
      <c r="AW312" s="2118">
        <f t="shared" si="111"/>
        <v>-0.88819088626359255</v>
      </c>
      <c r="AX312" s="2119"/>
      <c r="BA312" s="2039"/>
      <c r="BB312" s="2039"/>
      <c r="BC312" s="1602" t="s">
        <v>1432</v>
      </c>
      <c r="BD312" s="1530"/>
      <c r="BE312" s="1530"/>
      <c r="BF312" s="1530"/>
      <c r="BG312" s="1530"/>
      <c r="BH312" s="1530"/>
      <c r="BI312" s="1530"/>
      <c r="BJ312" s="1530"/>
      <c r="BK312" s="1530"/>
      <c r="BL312" s="1530"/>
      <c r="BM312" s="1530"/>
      <c r="BN312" s="1530"/>
      <c r="BO312" s="1530"/>
      <c r="BP312" s="1530"/>
      <c r="BQ312" s="1530"/>
      <c r="BR312" s="1530"/>
      <c r="BS312" s="1530"/>
      <c r="BT312" s="1530"/>
      <c r="BU312" s="1530"/>
      <c r="BV312" s="1530"/>
      <c r="BW312" s="1530"/>
      <c r="BX312" s="1530"/>
      <c r="BY312" s="1530"/>
      <c r="BZ312" s="1530"/>
      <c r="CA312" s="1530"/>
      <c r="CB312" s="1530"/>
      <c r="CC312" s="1530"/>
      <c r="CD312" s="1530"/>
      <c r="CE312" s="1530"/>
      <c r="CF312" s="1530"/>
      <c r="CG312" s="1530"/>
      <c r="CH312" s="1530"/>
      <c r="CI312" s="1530"/>
      <c r="CJ312" s="1530"/>
      <c r="CK312" s="1530"/>
      <c r="CL312" s="1530"/>
      <c r="CM312" s="1530"/>
      <c r="CN312" s="1530"/>
      <c r="CO312" s="1530"/>
      <c r="CP312" s="1530"/>
      <c r="CQ312" s="1530"/>
      <c r="CR312" s="1530"/>
      <c r="CS312" s="1530"/>
      <c r="CT312" s="1530"/>
      <c r="CU312" s="1530"/>
      <c r="CV312" s="1530"/>
      <c r="CW312" s="1530"/>
      <c r="CX312" s="1530"/>
      <c r="CY312" s="1530"/>
      <c r="CZ312" s="1530"/>
      <c r="DA312" s="1530"/>
      <c r="DB312" s="1530"/>
      <c r="DC312" s="1530"/>
      <c r="DD312" s="1530"/>
      <c r="DE312" s="1530"/>
      <c r="DF312" s="1530"/>
      <c r="DG312" s="1530"/>
      <c r="DH312" s="1530"/>
      <c r="DI312" s="1530"/>
      <c r="DJ312" s="1530"/>
      <c r="DK312" s="1530"/>
      <c r="DL312" s="1530"/>
      <c r="DM312" s="1530"/>
      <c r="DN312" s="1530"/>
      <c r="DO312" s="1530"/>
      <c r="DP312" s="1530"/>
      <c r="DQ312" s="1530"/>
      <c r="DR312" s="1530"/>
      <c r="DS312" s="1530"/>
      <c r="DT312" s="1530"/>
      <c r="DU312" s="1530"/>
      <c r="DV312" s="1530"/>
      <c r="DW312" s="1530"/>
      <c r="DX312" s="1530"/>
      <c r="DY312" s="1530"/>
      <c r="DZ312" s="1530"/>
      <c r="EA312" s="1530"/>
      <c r="EB312" s="1530"/>
      <c r="EC312" s="1530"/>
      <c r="ED312" s="1530"/>
      <c r="EE312" s="1530"/>
      <c r="EF312" s="1530"/>
      <c r="EG312" s="1530"/>
      <c r="EH312" s="1530"/>
      <c r="EI312" s="1530"/>
      <c r="EJ312" s="1530"/>
      <c r="EK312" s="1530"/>
      <c r="EL312" s="1530"/>
      <c r="EM312" s="1530"/>
      <c r="EN312" s="1530"/>
      <c r="EO312" s="1530"/>
      <c r="EP312" s="1530"/>
      <c r="EQ312" s="1530"/>
      <c r="ER312" s="1530"/>
      <c r="ES312" s="1530"/>
      <c r="ET312" s="1530"/>
      <c r="EU312" s="1530"/>
      <c r="EV312" s="1530"/>
      <c r="EW312" s="1530"/>
      <c r="EX312" s="1530"/>
      <c r="EY312" s="1530"/>
      <c r="EZ312" s="1530"/>
      <c r="FA312" s="1530"/>
      <c r="FB312" s="1530"/>
      <c r="FC312" s="1530"/>
      <c r="FD312" s="1530"/>
      <c r="FE312" s="1530"/>
      <c r="FF312" s="1530"/>
      <c r="FG312" s="1530"/>
      <c r="FH312" s="1530"/>
      <c r="FI312" s="1530"/>
      <c r="FJ312" s="1530"/>
      <c r="FK312" s="1530"/>
      <c r="FL312" s="1530"/>
      <c r="FM312" s="1530"/>
      <c r="FN312" s="1530"/>
      <c r="FO312" s="1530"/>
      <c r="FP312" s="1530"/>
      <c r="FQ312" s="1530"/>
      <c r="FR312" s="1530"/>
      <c r="FS312" s="1530"/>
      <c r="FT312" s="1530"/>
      <c r="FU312" s="1530"/>
      <c r="FV312" s="1530"/>
      <c r="FW312" s="1530"/>
      <c r="FX312" s="1530"/>
      <c r="FY312" s="1530"/>
      <c r="FZ312" s="1530"/>
      <c r="GA312" s="1530"/>
      <c r="GB312" s="1530"/>
      <c r="GC312" s="1530"/>
      <c r="GD312" s="1530"/>
      <c r="GE312" s="1530"/>
      <c r="GF312" s="1530"/>
      <c r="GG312" s="1530"/>
      <c r="GH312" s="1530"/>
      <c r="GI312" s="1530"/>
      <c r="GJ312" s="1530"/>
      <c r="GK312" s="1530"/>
      <c r="GL312" s="1530"/>
      <c r="GM312" s="1530"/>
      <c r="GN312" s="1530"/>
      <c r="GO312" s="1530"/>
      <c r="GP312" s="1530"/>
      <c r="GQ312" s="1530"/>
      <c r="GR312" s="1530"/>
      <c r="GS312" s="1530"/>
      <c r="GT312" s="1530"/>
      <c r="GU312" s="1530"/>
      <c r="GV312" s="1530"/>
      <c r="GW312" s="1530"/>
      <c r="GX312" s="1530"/>
      <c r="GY312" s="1530"/>
      <c r="GZ312" s="1530"/>
      <c r="HA312" s="1530"/>
      <c r="HB312" s="1530"/>
      <c r="HC312" s="1530"/>
      <c r="HD312" s="1530"/>
      <c r="HE312" s="1530"/>
      <c r="HF312" s="1530"/>
      <c r="HG312" s="1530"/>
      <c r="HH312" s="1530"/>
      <c r="HI312" s="1530"/>
      <c r="HJ312" s="1530"/>
      <c r="HK312" s="1530"/>
      <c r="HL312" s="1530"/>
      <c r="HM312" s="1530"/>
      <c r="HN312" s="1530"/>
      <c r="HO312" s="1530"/>
      <c r="HP312" s="1530"/>
      <c r="HQ312" s="1530"/>
      <c r="HR312" s="1530"/>
      <c r="HS312" s="1530"/>
    </row>
    <row r="313" spans="1:227" s="1646" customFormat="1" ht="17.05" customHeight="1" x14ac:dyDescent="0.3">
      <c r="A313" s="1564" t="s">
        <v>865</v>
      </c>
      <c r="B313" s="1564" t="s">
        <v>960</v>
      </c>
      <c r="C313" s="2467" t="s">
        <v>966</v>
      </c>
      <c r="D313" s="1566" t="s">
        <v>972</v>
      </c>
      <c r="E313" s="2484"/>
      <c r="F313" s="2450">
        <v>0.248</v>
      </c>
      <c r="G313" s="2451"/>
      <c r="H313" s="2452" t="s">
        <v>202</v>
      </c>
      <c r="I313" s="2455"/>
      <c r="J313" s="2455"/>
      <c r="K313" s="2125">
        <f t="shared" si="113"/>
        <v>0.248</v>
      </c>
      <c r="L313" s="2292">
        <f>IF(IF(ISNUMBER(K313),K313,0)&gt;0,IF(ISNUMBER(F313),F313,0)/K313*100,"")</f>
        <v>100</v>
      </c>
      <c r="M313" s="2357">
        <f>IF(IF(ISNUMBER(K313),K313,0)&gt;0,(IF(ISNUMBER(G313),G313,0)+IF(ISNUMBER(H313),H313,0))/K313*100,"")</f>
        <v>0</v>
      </c>
      <c r="N313" s="1611">
        <f t="shared" si="101"/>
        <v>3</v>
      </c>
      <c r="O313" s="2453"/>
      <c r="P313" s="2295">
        <f t="shared" si="118"/>
        <v>0.22175764408639898</v>
      </c>
      <c r="Q313" s="2296" t="s">
        <v>42</v>
      </c>
      <c r="R313" s="2294"/>
      <c r="S313" s="2456"/>
      <c r="T313" s="2457"/>
      <c r="U313" s="1530"/>
      <c r="V313" s="2458"/>
      <c r="W313" s="2458"/>
      <c r="X313" s="2458"/>
      <c r="Y313" s="2458"/>
      <c r="Z313" s="2434">
        <v>4639</v>
      </c>
      <c r="AA313" s="2366">
        <v>130.96684399176664</v>
      </c>
      <c r="AB313" s="2459"/>
      <c r="AC313" s="2459"/>
      <c r="AD313" s="2459"/>
      <c r="AE313" s="2459"/>
      <c r="AF313" s="2459"/>
      <c r="AG313" s="2459"/>
      <c r="AH313" s="2167"/>
      <c r="AI313" s="2124">
        <v>4891</v>
      </c>
      <c r="AJ313" s="2124">
        <v>5119</v>
      </c>
      <c r="AK313" s="2124">
        <v>5347</v>
      </c>
      <c r="AL313" s="2113"/>
      <c r="AM313" s="2460"/>
      <c r="AN313" s="2124"/>
      <c r="AO313" s="2125"/>
      <c r="AP313" s="2126"/>
      <c r="AQ313" s="2117">
        <v>0.22175764408639898</v>
      </c>
      <c r="AR313" s="2125">
        <v>0.24245033310676165</v>
      </c>
      <c r="AS313" s="2125">
        <v>0.26280187393375642</v>
      </c>
      <c r="AT313" s="2125">
        <v>0.28395953612075131</v>
      </c>
      <c r="AU313" s="2125"/>
      <c r="AV313" s="2126"/>
      <c r="AW313" s="2127">
        <f t="shared" si="111"/>
        <v>-3.5959536120751312E-2</v>
      </c>
      <c r="AX313" s="2119"/>
      <c r="BA313" s="2039"/>
      <c r="BB313" s="2039"/>
      <c r="BC313" s="1530" t="s">
        <v>1430</v>
      </c>
      <c r="BD313" s="1530"/>
      <c r="BE313" s="1530"/>
      <c r="BF313" s="1530"/>
      <c r="BG313" s="1530"/>
      <c r="BH313" s="1530"/>
      <c r="BI313" s="1530"/>
      <c r="BJ313" s="1530"/>
      <c r="BK313" s="1530"/>
      <c r="BL313" s="1530"/>
      <c r="BM313" s="1530"/>
      <c r="BN313" s="1530"/>
      <c r="BO313" s="1530"/>
      <c r="BP313" s="1530"/>
      <c r="BQ313" s="1530"/>
      <c r="BR313" s="1530"/>
      <c r="BS313" s="1530"/>
      <c r="BT313" s="1530"/>
      <c r="BU313" s="1530"/>
      <c r="BV313" s="1530"/>
      <c r="BW313" s="1530"/>
      <c r="BX313" s="1530"/>
      <c r="BY313" s="1530"/>
      <c r="BZ313" s="1530"/>
      <c r="CA313" s="1530"/>
      <c r="CB313" s="1530"/>
      <c r="CC313" s="1530"/>
      <c r="CD313" s="1530"/>
      <c r="CE313" s="1530"/>
      <c r="CF313" s="1530"/>
      <c r="CG313" s="1530"/>
      <c r="CH313" s="1530"/>
      <c r="CI313" s="1530"/>
      <c r="CJ313" s="1530"/>
      <c r="CK313" s="1530"/>
      <c r="CL313" s="1530"/>
      <c r="CM313" s="1530"/>
      <c r="CN313" s="1530"/>
      <c r="CO313" s="1530"/>
      <c r="CP313" s="1530"/>
      <c r="CQ313" s="1530"/>
      <c r="CR313" s="1530"/>
      <c r="CS313" s="1530"/>
      <c r="CT313" s="1530"/>
      <c r="CU313" s="1530"/>
      <c r="CV313" s="1530"/>
      <c r="CW313" s="1530"/>
      <c r="CX313" s="1530"/>
      <c r="CY313" s="1530"/>
      <c r="CZ313" s="1530"/>
      <c r="DA313" s="1530"/>
      <c r="DB313" s="1530"/>
      <c r="DC313" s="1530"/>
      <c r="DD313" s="1530"/>
      <c r="DE313" s="1530"/>
      <c r="DF313" s="1530"/>
      <c r="DG313" s="1530"/>
      <c r="DH313" s="1530"/>
      <c r="DI313" s="1530"/>
      <c r="DJ313" s="1530"/>
      <c r="DK313" s="1530"/>
      <c r="DL313" s="1530"/>
      <c r="DM313" s="1530"/>
      <c r="DN313" s="1530"/>
      <c r="DO313" s="1530"/>
      <c r="DP313" s="1530"/>
      <c r="DQ313" s="1530"/>
      <c r="DR313" s="1530"/>
      <c r="DS313" s="1530"/>
      <c r="DT313" s="1530"/>
      <c r="DU313" s="1530"/>
      <c r="DV313" s="1530"/>
      <c r="DW313" s="1530"/>
      <c r="DX313" s="1530"/>
      <c r="DY313" s="1530"/>
      <c r="DZ313" s="1530"/>
      <c r="EA313" s="1530"/>
      <c r="EB313" s="1530"/>
      <c r="EC313" s="1530"/>
      <c r="ED313" s="1530"/>
      <c r="EE313" s="1530"/>
      <c r="EF313" s="1530"/>
      <c r="EG313" s="1530"/>
      <c r="EH313" s="1530"/>
      <c r="EI313" s="1530"/>
      <c r="EJ313" s="1530"/>
      <c r="EK313" s="1530"/>
      <c r="EL313" s="1530"/>
      <c r="EM313" s="1530"/>
      <c r="EN313" s="1530"/>
      <c r="EO313" s="1530"/>
      <c r="EP313" s="1530"/>
      <c r="EQ313" s="1530"/>
      <c r="ER313" s="1530"/>
      <c r="ES313" s="1530"/>
      <c r="ET313" s="1530"/>
      <c r="EU313" s="1530"/>
      <c r="EV313" s="1530"/>
      <c r="EW313" s="1530"/>
      <c r="EX313" s="1530"/>
      <c r="EY313" s="1530"/>
      <c r="EZ313" s="1530"/>
      <c r="FA313" s="1530"/>
      <c r="FB313" s="1530"/>
      <c r="FC313" s="1530"/>
      <c r="FD313" s="1530"/>
      <c r="FE313" s="1530"/>
      <c r="FF313" s="1530"/>
      <c r="FG313" s="1530"/>
      <c r="FH313" s="1530"/>
      <c r="FI313" s="1530"/>
      <c r="FJ313" s="1530"/>
      <c r="FK313" s="1530"/>
      <c r="FL313" s="1530"/>
      <c r="FM313" s="1530"/>
      <c r="FN313" s="1530"/>
      <c r="FO313" s="1530"/>
      <c r="FP313" s="1530"/>
      <c r="FQ313" s="1530"/>
      <c r="FR313" s="1530"/>
      <c r="FS313" s="1530"/>
      <c r="FT313" s="1530"/>
      <c r="FU313" s="1530"/>
      <c r="FV313" s="1530"/>
      <c r="FW313" s="1530"/>
      <c r="FX313" s="1530"/>
      <c r="FY313" s="1530"/>
      <c r="FZ313" s="1530"/>
      <c r="GA313" s="1530"/>
      <c r="GB313" s="1530"/>
      <c r="GC313" s="1530"/>
      <c r="GD313" s="1530"/>
      <c r="GE313" s="1530"/>
      <c r="GF313" s="1530"/>
      <c r="GG313" s="1530"/>
      <c r="GH313" s="1530"/>
      <c r="GI313" s="1530"/>
      <c r="GJ313" s="1530"/>
      <c r="GK313" s="1530"/>
      <c r="GL313" s="1530"/>
      <c r="GM313" s="1530"/>
      <c r="GN313" s="1530"/>
      <c r="GO313" s="1530"/>
      <c r="GP313" s="1530"/>
      <c r="GQ313" s="1530"/>
      <c r="GR313" s="1530"/>
      <c r="GS313" s="1530"/>
      <c r="GT313" s="1530"/>
      <c r="GU313" s="1530"/>
      <c r="GV313" s="1530"/>
      <c r="GW313" s="1530"/>
      <c r="GX313" s="1530"/>
      <c r="GY313" s="1530"/>
      <c r="GZ313" s="1530"/>
      <c r="HA313" s="1530"/>
      <c r="HB313" s="1530"/>
      <c r="HC313" s="1530"/>
      <c r="HD313" s="1530"/>
      <c r="HE313" s="1530"/>
      <c r="HF313" s="1530"/>
      <c r="HG313" s="1530"/>
      <c r="HH313" s="1530"/>
      <c r="HI313" s="1530"/>
      <c r="HJ313" s="1530"/>
      <c r="HK313" s="1530"/>
      <c r="HL313" s="1530"/>
      <c r="HM313" s="1530"/>
      <c r="HN313" s="1530"/>
      <c r="HO313" s="1530"/>
      <c r="HP313" s="1530"/>
      <c r="HQ313" s="1530"/>
      <c r="HR313" s="1530"/>
      <c r="HS313" s="1530"/>
    </row>
    <row r="314" spans="1:227" s="1646" customFormat="1" ht="17.05" customHeight="1" x14ac:dyDescent="0.3">
      <c r="A314" s="1564" t="s">
        <v>865</v>
      </c>
      <c r="B314" s="1564" t="s">
        <v>894</v>
      </c>
      <c r="C314" s="2487" t="s">
        <v>919</v>
      </c>
      <c r="D314" s="2003" t="s">
        <v>920</v>
      </c>
      <c r="E314" s="2004"/>
      <c r="F314" s="2488">
        <v>0.34799999999999998</v>
      </c>
      <c r="G314" s="2451"/>
      <c r="H314" s="2452" t="s">
        <v>202</v>
      </c>
      <c r="I314" s="1904"/>
      <c r="J314" s="1904"/>
      <c r="K314" s="2115">
        <f t="shared" si="113"/>
        <v>0.34799999999999998</v>
      </c>
      <c r="L314" s="2292">
        <f>IF(IF(ISNUMBER(K314),K314,0)&gt;0,IF(ISNUMBER(F314),F314,0)/K314*100,"")</f>
        <v>100</v>
      </c>
      <c r="M314" s="2357">
        <f>IF(IF(ISNUMBER(K314),K314,0)&gt;0,(IF(ISNUMBER(G314),G314,0)+IF(ISNUMBER(H314),H314,0))/K314*100,"")</f>
        <v>0</v>
      </c>
      <c r="N314" s="1611">
        <f t="shared" si="101"/>
        <v>5</v>
      </c>
      <c r="O314" s="2453"/>
      <c r="P314" s="2295">
        <f t="shared" si="118"/>
        <v>0.16</v>
      </c>
      <c r="Q314" s="2296" t="s">
        <v>42</v>
      </c>
      <c r="R314" s="2294"/>
      <c r="S314" s="2297"/>
      <c r="T314" s="2298"/>
      <c r="U314" s="1602"/>
      <c r="V314" s="2294"/>
      <c r="W314" s="2294"/>
      <c r="X314" s="2294"/>
      <c r="Y314" s="2294"/>
      <c r="Z314" s="2434">
        <v>2253</v>
      </c>
      <c r="AA314" s="2366">
        <v>194.56554122661413</v>
      </c>
      <c r="AB314" s="2435"/>
      <c r="AC314" s="2435"/>
      <c r="AD314" s="2435"/>
      <c r="AE314" s="2435"/>
      <c r="AF314" s="2435"/>
      <c r="AG314" s="2435"/>
      <c r="AH314" s="2167"/>
      <c r="AI314" s="2124">
        <v>2431</v>
      </c>
      <c r="AJ314" s="2124">
        <v>2603</v>
      </c>
      <c r="AK314" s="2124">
        <v>2769</v>
      </c>
      <c r="AL314" s="2113">
        <v>2945</v>
      </c>
      <c r="AM314" s="2454"/>
      <c r="AN314" s="2124"/>
      <c r="AO314" s="2125"/>
      <c r="AP314" s="2126"/>
      <c r="AQ314" s="2117">
        <v>0.16</v>
      </c>
      <c r="AR314" s="2125">
        <v>0.17199999999999999</v>
      </c>
      <c r="AS314" s="2125">
        <v>0.185</v>
      </c>
      <c r="AT314" s="2125">
        <v>0.19600000000000001</v>
      </c>
      <c r="AU314" s="2125">
        <v>0.20899999999999999</v>
      </c>
      <c r="AV314" s="2126"/>
      <c r="AW314" s="2127">
        <f t="shared" si="111"/>
        <v>0.15199999999999997</v>
      </c>
      <c r="AX314" s="2119"/>
      <c r="BA314" s="2039"/>
      <c r="BC314" s="1530" t="s">
        <v>1430</v>
      </c>
      <c r="BD314" s="1530"/>
      <c r="BE314" s="1530"/>
      <c r="BF314" s="1530"/>
      <c r="BG314" s="1530"/>
      <c r="BH314" s="1530"/>
      <c r="BI314" s="1530"/>
      <c r="BJ314" s="1530"/>
      <c r="BK314" s="1530"/>
      <c r="BL314" s="1530"/>
      <c r="BM314" s="1530"/>
      <c r="BN314" s="1530"/>
      <c r="BO314" s="1530"/>
      <c r="BP314" s="1530"/>
      <c r="BQ314" s="1530"/>
      <c r="BR314" s="1530"/>
      <c r="BS314" s="1530"/>
      <c r="BT314" s="1530"/>
      <c r="BU314" s="1530"/>
      <c r="BV314" s="1530"/>
      <c r="BW314" s="1530"/>
      <c r="BX314" s="1530"/>
      <c r="BY314" s="1530"/>
      <c r="BZ314" s="1530"/>
      <c r="CA314" s="1530"/>
      <c r="CB314" s="1530"/>
      <c r="CC314" s="1530"/>
      <c r="CD314" s="1530"/>
      <c r="CE314" s="1530"/>
      <c r="CF314" s="1530"/>
      <c r="CG314" s="1530"/>
      <c r="CH314" s="1530"/>
      <c r="CI314" s="1530"/>
      <c r="CJ314" s="1530"/>
      <c r="CK314" s="1530"/>
      <c r="CL314" s="1530"/>
      <c r="CM314" s="1530"/>
      <c r="CN314" s="1530"/>
      <c r="CO314" s="1530"/>
      <c r="CP314" s="1530"/>
      <c r="CQ314" s="1530"/>
      <c r="CR314" s="1530"/>
      <c r="CS314" s="1530"/>
      <c r="CT314" s="1530"/>
      <c r="CU314" s="1530"/>
      <c r="CV314" s="1530"/>
      <c r="CW314" s="1530"/>
      <c r="CX314" s="1530"/>
      <c r="CY314" s="1530"/>
      <c r="CZ314" s="1530"/>
      <c r="DA314" s="1530"/>
      <c r="DB314" s="1530"/>
      <c r="DC314" s="1530"/>
      <c r="DD314" s="1530"/>
      <c r="DE314" s="1530"/>
      <c r="DF314" s="1530"/>
      <c r="DG314" s="1530"/>
      <c r="DH314" s="1530"/>
      <c r="DI314" s="1530"/>
      <c r="DJ314" s="1530"/>
      <c r="DK314" s="1530"/>
      <c r="DL314" s="1530"/>
      <c r="DM314" s="1530"/>
      <c r="DN314" s="1530"/>
      <c r="DO314" s="1530"/>
      <c r="DP314" s="1530"/>
      <c r="DQ314" s="1530"/>
      <c r="DR314" s="1530"/>
      <c r="DS314" s="1530"/>
      <c r="DT314" s="1530"/>
      <c r="DU314" s="1530"/>
      <c r="DV314" s="1530"/>
      <c r="DW314" s="1530"/>
      <c r="DX314" s="1530"/>
      <c r="DY314" s="1530"/>
      <c r="DZ314" s="1530"/>
      <c r="EA314" s="1530"/>
      <c r="EB314" s="1530"/>
      <c r="EC314" s="1530"/>
      <c r="ED314" s="1530"/>
      <c r="EE314" s="1530"/>
      <c r="EF314" s="1530"/>
      <c r="EG314" s="1530"/>
      <c r="EH314" s="1530"/>
      <c r="EI314" s="1530"/>
      <c r="EJ314" s="1530"/>
      <c r="EK314" s="1530"/>
      <c r="EL314" s="1530"/>
      <c r="EM314" s="1530"/>
      <c r="EN314" s="1530"/>
      <c r="EO314" s="1530"/>
      <c r="EP314" s="1530"/>
      <c r="EQ314" s="1530"/>
      <c r="ER314" s="1530"/>
      <c r="ES314" s="1530"/>
      <c r="ET314" s="1530"/>
      <c r="EU314" s="1530"/>
      <c r="EV314" s="1530"/>
      <c r="EW314" s="1530"/>
      <c r="EX314" s="1530"/>
      <c r="EY314" s="1530"/>
      <c r="EZ314" s="1530"/>
      <c r="FA314" s="1530"/>
      <c r="FB314" s="1530"/>
      <c r="FC314" s="1530"/>
      <c r="FD314" s="1530"/>
      <c r="FE314" s="1530"/>
      <c r="FF314" s="1530"/>
      <c r="FG314" s="1530"/>
      <c r="FH314" s="1530"/>
      <c r="FI314" s="1530"/>
      <c r="FJ314" s="1530"/>
      <c r="FK314" s="1530"/>
      <c r="FL314" s="1530"/>
      <c r="FM314" s="1530"/>
      <c r="FN314" s="1530"/>
      <c r="FO314" s="1530"/>
      <c r="FP314" s="1530"/>
      <c r="FQ314" s="1530"/>
      <c r="FR314" s="1530"/>
      <c r="FS314" s="1530"/>
      <c r="FT314" s="1530"/>
      <c r="FU314" s="1530"/>
      <c r="FV314" s="1530"/>
      <c r="FW314" s="1530"/>
      <c r="FX314" s="1530"/>
      <c r="FY314" s="1530"/>
      <c r="FZ314" s="1530"/>
      <c r="GA314" s="1530"/>
      <c r="GB314" s="1530"/>
      <c r="GC314" s="1530"/>
      <c r="GD314" s="1530"/>
      <c r="GE314" s="1530"/>
      <c r="GF314" s="1530"/>
      <c r="GG314" s="1530"/>
      <c r="GH314" s="1530"/>
      <c r="GI314" s="1530"/>
      <c r="GJ314" s="1530"/>
      <c r="GK314" s="1530"/>
      <c r="GL314" s="1530"/>
      <c r="GM314" s="1530"/>
      <c r="GN314" s="1530"/>
      <c r="GO314" s="1530"/>
      <c r="GP314" s="1530"/>
      <c r="GQ314" s="1530"/>
      <c r="GR314" s="1530"/>
      <c r="GS314" s="1530"/>
      <c r="GT314" s="1530"/>
      <c r="GU314" s="1530"/>
      <c r="GV314" s="1530"/>
      <c r="GW314" s="1530"/>
      <c r="GX314" s="1530"/>
      <c r="GY314" s="1530"/>
      <c r="GZ314" s="1530"/>
      <c r="HA314" s="1530"/>
      <c r="HB314" s="1530"/>
      <c r="HC314" s="1530"/>
      <c r="HD314" s="1530"/>
      <c r="HE314" s="1530"/>
      <c r="HF314" s="1530"/>
      <c r="HG314" s="1530"/>
      <c r="HH314" s="1530"/>
      <c r="HI314" s="1530"/>
      <c r="HJ314" s="1530"/>
      <c r="HK314" s="1530"/>
      <c r="HL314" s="1530"/>
      <c r="HM314" s="1530"/>
      <c r="HN314" s="1530"/>
      <c r="HO314" s="1530"/>
      <c r="HP314" s="1530"/>
      <c r="HQ314" s="1530"/>
      <c r="HR314" s="1530"/>
      <c r="HS314" s="1530"/>
    </row>
    <row r="315" spans="1:227" s="1646" customFormat="1" ht="17.05" customHeight="1" x14ac:dyDescent="0.3">
      <c r="A315" s="1564" t="s">
        <v>865</v>
      </c>
      <c r="B315" s="1564" t="s">
        <v>894</v>
      </c>
      <c r="C315" s="2487" t="s">
        <v>919</v>
      </c>
      <c r="D315" s="2003" t="s">
        <v>921</v>
      </c>
      <c r="E315" s="1857" t="s">
        <v>1433</v>
      </c>
      <c r="F315" s="2489" t="s">
        <v>922</v>
      </c>
      <c r="G315" s="2451"/>
      <c r="H315" s="2452" t="s">
        <v>202</v>
      </c>
      <c r="I315" s="1904"/>
      <c r="J315" s="1904"/>
      <c r="K315" s="2115">
        <f t="shared" si="113"/>
        <v>0</v>
      </c>
      <c r="L315" s="2292">
        <v>100</v>
      </c>
      <c r="M315" s="2357" t="str">
        <f>IF(IF(ISNUMBER(K315),K315,0)&gt;0,(IF(ISNUMBER(G315),G315,0)+IF(ISNUMBER(H315),H315,0))/K315*100,"")</f>
        <v/>
      </c>
      <c r="N315" s="1611">
        <f t="shared" si="101"/>
        <v>2</v>
      </c>
      <c r="O315" s="2453"/>
      <c r="P315" s="2295">
        <f t="shared" si="118"/>
        <v>3.9E-2</v>
      </c>
      <c r="Q315" s="2296" t="s">
        <v>42</v>
      </c>
      <c r="R315" s="2294"/>
      <c r="S315" s="2297"/>
      <c r="T315" s="2298"/>
      <c r="U315" s="1602"/>
      <c r="V315" s="2294"/>
      <c r="W315" s="2294"/>
      <c r="X315" s="2294"/>
      <c r="Y315" s="2294"/>
      <c r="Z315" s="2434">
        <v>663</v>
      </c>
      <c r="AA315" s="2366">
        <v>161.16035455278001</v>
      </c>
      <c r="AB315" s="2435"/>
      <c r="AC315" s="2435"/>
      <c r="AD315" s="2435"/>
      <c r="AE315" s="2435"/>
      <c r="AF315" s="2435"/>
      <c r="AG315" s="2435"/>
      <c r="AH315" s="2167"/>
      <c r="AI315" s="2112">
        <v>680</v>
      </c>
      <c r="AJ315" s="2112">
        <v>698</v>
      </c>
      <c r="AK315" s="2112">
        <v>716</v>
      </c>
      <c r="AL315" s="2113">
        <v>735</v>
      </c>
      <c r="AM315" s="2454"/>
      <c r="AN315" s="2112"/>
      <c r="AO315" s="2115"/>
      <c r="AP315" s="2116"/>
      <c r="AQ315" s="2117">
        <v>3.9E-2</v>
      </c>
      <c r="AR315" s="2115">
        <v>4.1000000000000002E-2</v>
      </c>
      <c r="AS315" s="2115">
        <v>4.2000000000000003E-2</v>
      </c>
      <c r="AT315" s="2115">
        <v>4.2999999999999997E-2</v>
      </c>
      <c r="AU315" s="2115">
        <v>4.3999999999999997E-2</v>
      </c>
      <c r="AV315" s="2116"/>
      <c r="AW315" s="2118">
        <f t="shared" si="111"/>
        <v>-4.2999999999999997E-2</v>
      </c>
      <c r="AX315" s="2119"/>
      <c r="BA315" s="2039"/>
      <c r="BB315" s="2039"/>
      <c r="BC315" s="1530" t="s">
        <v>1430</v>
      </c>
      <c r="BD315" s="1530"/>
      <c r="BE315" s="1530"/>
      <c r="BF315" s="1530"/>
      <c r="BG315" s="1530"/>
      <c r="BH315" s="1530"/>
      <c r="BI315" s="1530"/>
      <c r="BJ315" s="1530"/>
      <c r="BK315" s="1530"/>
      <c r="BL315" s="1530"/>
      <c r="BM315" s="1530"/>
      <c r="BN315" s="1530"/>
      <c r="BO315" s="1530"/>
      <c r="BP315" s="1530"/>
      <c r="BQ315" s="1530"/>
      <c r="BR315" s="1530"/>
      <c r="BS315" s="1530"/>
      <c r="BT315" s="1530"/>
      <c r="BU315" s="1530"/>
      <c r="BV315" s="1530"/>
      <c r="BW315" s="1530"/>
      <c r="BX315" s="1530"/>
      <c r="BY315" s="1530"/>
      <c r="BZ315" s="1530"/>
      <c r="CA315" s="1530"/>
      <c r="CB315" s="1530"/>
      <c r="CC315" s="1530"/>
      <c r="CD315" s="1530"/>
      <c r="CE315" s="1530"/>
      <c r="CF315" s="1530"/>
      <c r="CG315" s="1530"/>
      <c r="CH315" s="1530"/>
      <c r="CI315" s="1530"/>
      <c r="CJ315" s="1530"/>
      <c r="CK315" s="1530"/>
      <c r="CL315" s="1530"/>
      <c r="CM315" s="1530"/>
      <c r="CN315" s="1530"/>
      <c r="CO315" s="1530"/>
      <c r="CP315" s="1530"/>
      <c r="CQ315" s="1530"/>
      <c r="CR315" s="1530"/>
      <c r="CS315" s="1530"/>
      <c r="CT315" s="1530"/>
      <c r="CU315" s="1530"/>
      <c r="CV315" s="1530"/>
      <c r="CW315" s="1530"/>
      <c r="CX315" s="1530"/>
      <c r="CY315" s="1530"/>
      <c r="CZ315" s="1530"/>
      <c r="DA315" s="1530"/>
      <c r="DB315" s="1530"/>
      <c r="DC315" s="1530"/>
      <c r="DD315" s="1530"/>
      <c r="DE315" s="1530"/>
      <c r="DF315" s="1530"/>
      <c r="DG315" s="1530"/>
      <c r="DH315" s="1530"/>
      <c r="DI315" s="1530"/>
      <c r="DJ315" s="1530"/>
      <c r="DK315" s="1530"/>
      <c r="DL315" s="1530"/>
      <c r="DM315" s="1530"/>
      <c r="DN315" s="1530"/>
      <c r="DO315" s="1530"/>
      <c r="DP315" s="1530"/>
      <c r="DQ315" s="1530"/>
      <c r="DR315" s="1530"/>
      <c r="DS315" s="1530"/>
      <c r="DT315" s="1530"/>
      <c r="DU315" s="1530"/>
      <c r="DV315" s="1530"/>
      <c r="DW315" s="1530"/>
      <c r="DX315" s="1530"/>
      <c r="DY315" s="1530"/>
      <c r="DZ315" s="1530"/>
      <c r="EA315" s="1530"/>
      <c r="EB315" s="1530"/>
      <c r="EC315" s="1530"/>
      <c r="ED315" s="1530"/>
      <c r="EE315" s="1530"/>
      <c r="EF315" s="1530"/>
      <c r="EG315" s="1530"/>
      <c r="EH315" s="1530"/>
      <c r="EI315" s="1530"/>
      <c r="EJ315" s="1530"/>
      <c r="EK315" s="1530"/>
      <c r="EL315" s="1530"/>
      <c r="EM315" s="1530"/>
      <c r="EN315" s="1530"/>
      <c r="EO315" s="1530"/>
      <c r="EP315" s="1530"/>
      <c r="EQ315" s="1530"/>
      <c r="ER315" s="1530"/>
      <c r="ES315" s="1530"/>
      <c r="ET315" s="1530"/>
      <c r="EU315" s="1530"/>
      <c r="EV315" s="1530"/>
      <c r="EW315" s="1530"/>
      <c r="EX315" s="1530"/>
      <c r="EY315" s="1530"/>
      <c r="EZ315" s="1530"/>
      <c r="FA315" s="1530"/>
      <c r="FB315" s="1530"/>
      <c r="FC315" s="1530"/>
      <c r="FD315" s="1530"/>
      <c r="FE315" s="1530"/>
      <c r="FF315" s="1530"/>
      <c r="FG315" s="1530"/>
      <c r="FH315" s="1530"/>
      <c r="FI315" s="1530"/>
      <c r="FJ315" s="1530"/>
      <c r="FK315" s="1530"/>
      <c r="FL315" s="1530"/>
      <c r="FM315" s="1530"/>
      <c r="FN315" s="1530"/>
      <c r="FO315" s="1530"/>
      <c r="FP315" s="1530"/>
      <c r="FQ315" s="1530"/>
      <c r="FR315" s="1530"/>
      <c r="FS315" s="1530"/>
      <c r="FT315" s="1530"/>
      <c r="FU315" s="1530"/>
      <c r="FV315" s="1530"/>
      <c r="FW315" s="1530"/>
      <c r="FX315" s="1530"/>
      <c r="FY315" s="1530"/>
      <c r="FZ315" s="1530"/>
      <c r="GA315" s="1530"/>
      <c r="GB315" s="1530"/>
      <c r="GC315" s="1530"/>
      <c r="GD315" s="1530"/>
      <c r="GE315" s="1530"/>
      <c r="GF315" s="1530"/>
      <c r="GG315" s="1530"/>
      <c r="GH315" s="1530"/>
      <c r="GI315" s="1530"/>
      <c r="GJ315" s="1530"/>
      <c r="GK315" s="1530"/>
      <c r="GL315" s="1530"/>
      <c r="GM315" s="1530"/>
      <c r="GN315" s="1530"/>
      <c r="GO315" s="1530"/>
      <c r="GP315" s="1530"/>
      <c r="GQ315" s="1530"/>
      <c r="GR315" s="1530"/>
      <c r="GS315" s="1530"/>
      <c r="GT315" s="1530"/>
      <c r="GU315" s="1530"/>
      <c r="GV315" s="1530"/>
      <c r="GW315" s="1530"/>
      <c r="GX315" s="1530"/>
      <c r="GY315" s="1530"/>
      <c r="GZ315" s="1530"/>
      <c r="HA315" s="1530"/>
      <c r="HB315" s="1530"/>
      <c r="HC315" s="1530"/>
      <c r="HD315" s="1530"/>
      <c r="HE315" s="1530"/>
      <c r="HF315" s="1530"/>
      <c r="HG315" s="1530"/>
      <c r="HH315" s="1530"/>
      <c r="HI315" s="1530"/>
      <c r="HJ315" s="1530"/>
      <c r="HK315" s="1530"/>
      <c r="HL315" s="1530"/>
      <c r="HM315" s="1530"/>
      <c r="HN315" s="1530"/>
      <c r="HO315" s="1530"/>
      <c r="HP315" s="1530"/>
      <c r="HQ315" s="1530"/>
      <c r="HR315" s="1530"/>
      <c r="HS315" s="1530"/>
    </row>
    <row r="316" spans="1:227" s="1646" customFormat="1" ht="17.05" customHeight="1" x14ac:dyDescent="0.3">
      <c r="A316" s="1564" t="s">
        <v>865</v>
      </c>
      <c r="B316" s="1564" t="s">
        <v>894</v>
      </c>
      <c r="C316" s="2487" t="s">
        <v>919</v>
      </c>
      <c r="D316" s="2003" t="s">
        <v>923</v>
      </c>
      <c r="E316" s="2004"/>
      <c r="F316" s="2488">
        <v>1.6E-2</v>
      </c>
      <c r="G316" s="2451"/>
      <c r="H316" s="2452" t="s">
        <v>202</v>
      </c>
      <c r="I316" s="2455"/>
      <c r="J316" s="2455"/>
      <c r="K316" s="2125">
        <f t="shared" si="113"/>
        <v>1.6E-2</v>
      </c>
      <c r="L316" s="2292">
        <f>IF(IF(ISNUMBER(K316),K316,0)&gt;0,IF(ISNUMBER(F316),F316,0)/K316*100,"")</f>
        <v>100</v>
      </c>
      <c r="M316" s="2357">
        <f>IF(IF(ISNUMBER(K316),K316,0)&gt;0,(IF(ISNUMBER(G316),G316,0)+IF(ISNUMBER(H316),H316,0))/K316*100,"")</f>
        <v>0</v>
      </c>
      <c r="N316" s="1611">
        <f t="shared" si="101"/>
        <v>2</v>
      </c>
      <c r="O316" s="2453"/>
      <c r="P316" s="2295">
        <f t="shared" si="118"/>
        <v>5.8999999999999983E-2</v>
      </c>
      <c r="Q316" s="2296" t="s">
        <v>42</v>
      </c>
      <c r="R316" s="2294"/>
      <c r="S316" s="2456"/>
      <c r="T316" s="2457"/>
      <c r="U316" s="1530"/>
      <c r="V316" s="2458"/>
      <c r="W316" s="2458"/>
      <c r="X316" s="2458"/>
      <c r="Y316" s="2458"/>
      <c r="Z316" s="2434">
        <v>919</v>
      </c>
      <c r="AA316" s="2366">
        <v>175.89100719960646</v>
      </c>
      <c r="AB316" s="2459"/>
      <c r="AC316" s="2459"/>
      <c r="AD316" s="2459"/>
      <c r="AE316" s="2459"/>
      <c r="AF316" s="2459"/>
      <c r="AG316" s="2459"/>
      <c r="AH316" s="2167"/>
      <c r="AI316" s="2124">
        <v>950</v>
      </c>
      <c r="AJ316" s="2124">
        <v>981</v>
      </c>
      <c r="AK316" s="2124">
        <v>1011</v>
      </c>
      <c r="AL316" s="2113">
        <v>1042</v>
      </c>
      <c r="AM316" s="2460"/>
      <c r="AN316" s="2124"/>
      <c r="AO316" s="2125"/>
      <c r="AP316" s="2126"/>
      <c r="AQ316" s="2117">
        <v>5.8999999999999997E-2</v>
      </c>
      <c r="AR316" s="2125">
        <v>6.0999999999999999E-2</v>
      </c>
      <c r="AS316" s="2125">
        <v>6.3E-2</v>
      </c>
      <c r="AT316" s="2125">
        <v>6.5000000000000002E-2</v>
      </c>
      <c r="AU316" s="2125">
        <v>6.7000000000000004E-2</v>
      </c>
      <c r="AV316" s="2126"/>
      <c r="AW316" s="2127">
        <f t="shared" si="111"/>
        <v>-4.9000000000000002E-2</v>
      </c>
      <c r="AX316" s="2119"/>
      <c r="BA316" s="2039"/>
      <c r="BB316" s="2039"/>
      <c r="BC316" s="1530" t="s">
        <v>1430</v>
      </c>
      <c r="BD316" s="1530"/>
      <c r="BE316" s="1530"/>
      <c r="BF316" s="1530"/>
      <c r="BG316" s="1530"/>
      <c r="BH316" s="1530"/>
      <c r="BI316" s="1530"/>
      <c r="BJ316" s="1530"/>
      <c r="BK316" s="1530"/>
      <c r="BL316" s="1530"/>
      <c r="BM316" s="1530"/>
      <c r="BN316" s="1530"/>
      <c r="BO316" s="1530"/>
      <c r="BP316" s="1530"/>
      <c r="BQ316" s="1530"/>
      <c r="BR316" s="1530"/>
      <c r="BS316" s="1530"/>
      <c r="BT316" s="1530"/>
      <c r="BU316" s="1530"/>
      <c r="BV316" s="1530"/>
      <c r="BW316" s="1530"/>
      <c r="BX316" s="1530"/>
      <c r="BY316" s="1530"/>
      <c r="BZ316" s="1530"/>
      <c r="CA316" s="1530"/>
      <c r="CB316" s="1530"/>
      <c r="CC316" s="1530"/>
      <c r="CD316" s="1530"/>
      <c r="CE316" s="1530"/>
      <c r="CF316" s="1530"/>
      <c r="CG316" s="1530"/>
      <c r="CH316" s="1530"/>
      <c r="CI316" s="1530"/>
      <c r="CJ316" s="1530"/>
      <c r="CK316" s="1530"/>
      <c r="CL316" s="1530"/>
      <c r="CM316" s="1530"/>
      <c r="CN316" s="1530"/>
      <c r="CO316" s="1530"/>
      <c r="CP316" s="1530"/>
      <c r="CQ316" s="1530"/>
      <c r="CR316" s="1530"/>
      <c r="CS316" s="1530"/>
      <c r="CT316" s="1530"/>
      <c r="CU316" s="1530"/>
      <c r="CV316" s="1530"/>
      <c r="CW316" s="1530"/>
      <c r="CX316" s="1530"/>
      <c r="CY316" s="1530"/>
      <c r="CZ316" s="1530"/>
      <c r="DA316" s="1530"/>
      <c r="DB316" s="1530"/>
      <c r="DC316" s="1530"/>
      <c r="DD316" s="1530"/>
      <c r="DE316" s="1530"/>
      <c r="DF316" s="1530"/>
      <c r="DG316" s="1530"/>
      <c r="DH316" s="1530"/>
      <c r="DI316" s="1530"/>
      <c r="DJ316" s="1530"/>
      <c r="DK316" s="1530"/>
      <c r="DL316" s="1530"/>
      <c r="DM316" s="1530"/>
      <c r="DN316" s="1530"/>
      <c r="DO316" s="1530"/>
      <c r="DP316" s="1530"/>
      <c r="DQ316" s="1530"/>
      <c r="DR316" s="1530"/>
      <c r="DS316" s="1530"/>
      <c r="DT316" s="1530"/>
      <c r="DU316" s="1530"/>
      <c r="DV316" s="1530"/>
      <c r="DW316" s="1530"/>
      <c r="DX316" s="1530"/>
      <c r="DY316" s="1530"/>
      <c r="DZ316" s="1530"/>
      <c r="EA316" s="1530"/>
      <c r="EB316" s="1530"/>
      <c r="EC316" s="1530"/>
      <c r="ED316" s="1530"/>
      <c r="EE316" s="1530"/>
      <c r="EF316" s="1530"/>
      <c r="EG316" s="1530"/>
      <c r="EH316" s="1530"/>
      <c r="EI316" s="1530"/>
      <c r="EJ316" s="1530"/>
      <c r="EK316" s="1530"/>
      <c r="EL316" s="1530"/>
      <c r="EM316" s="1530"/>
      <c r="EN316" s="1530"/>
      <c r="EO316" s="1530"/>
      <c r="EP316" s="1530"/>
      <c r="EQ316" s="1530"/>
      <c r="ER316" s="1530"/>
      <c r="ES316" s="1530"/>
      <c r="ET316" s="1530"/>
      <c r="EU316" s="1530"/>
      <c r="EV316" s="1530"/>
      <c r="EW316" s="1530"/>
      <c r="EX316" s="1530"/>
      <c r="EY316" s="1530"/>
      <c r="EZ316" s="1530"/>
      <c r="FA316" s="1530"/>
      <c r="FB316" s="1530"/>
      <c r="FC316" s="1530"/>
      <c r="FD316" s="1530"/>
      <c r="FE316" s="1530"/>
      <c r="FF316" s="1530"/>
      <c r="FG316" s="1530"/>
      <c r="FH316" s="1530"/>
      <c r="FI316" s="1530"/>
      <c r="FJ316" s="1530"/>
      <c r="FK316" s="1530"/>
      <c r="FL316" s="1530"/>
      <c r="FM316" s="1530"/>
      <c r="FN316" s="1530"/>
      <c r="FO316" s="1530"/>
      <c r="FP316" s="1530"/>
      <c r="FQ316" s="1530"/>
      <c r="FR316" s="1530"/>
      <c r="FS316" s="1530"/>
      <c r="FT316" s="1530"/>
      <c r="FU316" s="1530"/>
      <c r="FV316" s="1530"/>
      <c r="FW316" s="1530"/>
      <c r="FX316" s="1530"/>
      <c r="FY316" s="1530"/>
      <c r="FZ316" s="1530"/>
      <c r="GA316" s="1530"/>
      <c r="GB316" s="1530"/>
      <c r="GC316" s="1530"/>
      <c r="GD316" s="1530"/>
      <c r="GE316" s="1530"/>
      <c r="GF316" s="1530"/>
      <c r="GG316" s="1530"/>
      <c r="GH316" s="1530"/>
      <c r="GI316" s="1530"/>
      <c r="GJ316" s="1530"/>
      <c r="GK316" s="1530"/>
      <c r="GL316" s="1530"/>
      <c r="GM316" s="1530"/>
      <c r="GN316" s="1530"/>
      <c r="GO316" s="1530"/>
      <c r="GP316" s="1530"/>
      <c r="GQ316" s="1530"/>
      <c r="GR316" s="1530"/>
      <c r="GS316" s="1530"/>
      <c r="GT316" s="1530"/>
      <c r="GU316" s="1530"/>
      <c r="GV316" s="1530"/>
      <c r="GW316" s="1530"/>
      <c r="GX316" s="1530"/>
      <c r="GY316" s="1530"/>
      <c r="GZ316" s="1530"/>
      <c r="HA316" s="1530"/>
      <c r="HB316" s="1530"/>
      <c r="HC316" s="1530"/>
      <c r="HD316" s="1530"/>
      <c r="HE316" s="1530"/>
      <c r="HF316" s="1530"/>
      <c r="HG316" s="1530"/>
      <c r="HH316" s="1530"/>
      <c r="HI316" s="1530"/>
      <c r="HJ316" s="1530"/>
      <c r="HK316" s="1530"/>
      <c r="HL316" s="1530"/>
      <c r="HM316" s="1530"/>
      <c r="HN316" s="1530"/>
      <c r="HO316" s="1530"/>
      <c r="HP316" s="1530"/>
      <c r="HQ316" s="1530"/>
      <c r="HR316" s="1530"/>
      <c r="HS316" s="1530"/>
    </row>
    <row r="317" spans="1:227" s="1646" customFormat="1" ht="17.05" customHeight="1" x14ac:dyDescent="0.3">
      <c r="A317" s="1564" t="s">
        <v>865</v>
      </c>
      <c r="B317" s="1564" t="s">
        <v>894</v>
      </c>
      <c r="C317" s="2487" t="s">
        <v>919</v>
      </c>
      <c r="D317" s="2003" t="s">
        <v>924</v>
      </c>
      <c r="E317" s="2004"/>
      <c r="F317" s="2488">
        <v>2.5999999999999999E-2</v>
      </c>
      <c r="G317" s="2451"/>
      <c r="H317" s="2452" t="s">
        <v>202</v>
      </c>
      <c r="I317" s="1904"/>
      <c r="J317" s="1904"/>
      <c r="K317" s="2115">
        <f t="shared" si="113"/>
        <v>2.5999999999999999E-2</v>
      </c>
      <c r="L317" s="2292">
        <f>IF(IF(ISNUMBER(K317),K317,0)&gt;0,IF(ISNUMBER(F317),F317,0)/K317*100,"")</f>
        <v>100</v>
      </c>
      <c r="M317" s="2357">
        <f>IF(IF(ISNUMBER(K317),K317,0)&gt;0,(IF(ISNUMBER(G317),G317,0)+IF(ISNUMBER(H317),H317,0))/K317*100,"")</f>
        <v>0</v>
      </c>
      <c r="N317" s="1611">
        <f t="shared" si="101"/>
        <v>2</v>
      </c>
      <c r="O317" s="2453"/>
      <c r="P317" s="2295">
        <f t="shared" si="118"/>
        <v>3.1E-2</v>
      </c>
      <c r="Q317" s="2296" t="s">
        <v>42</v>
      </c>
      <c r="R317" s="2294"/>
      <c r="S317" s="2297"/>
      <c r="T317" s="2298"/>
      <c r="U317" s="1602"/>
      <c r="V317" s="2294"/>
      <c r="W317" s="2294"/>
      <c r="X317" s="2294"/>
      <c r="Y317" s="2294"/>
      <c r="Z317" s="2434">
        <v>623</v>
      </c>
      <c r="AA317" s="2366">
        <v>136.3266562589327</v>
      </c>
      <c r="AB317" s="2435"/>
      <c r="AC317" s="2435"/>
      <c r="AD317" s="2435"/>
      <c r="AE317" s="2435"/>
      <c r="AF317" s="2435"/>
      <c r="AG317" s="2435"/>
      <c r="AH317" s="2167"/>
      <c r="AI317" s="2112">
        <v>633</v>
      </c>
      <c r="AJ317" s="2112">
        <v>643</v>
      </c>
      <c r="AK317" s="2112">
        <v>653</v>
      </c>
      <c r="AL317" s="2113">
        <v>663</v>
      </c>
      <c r="AM317" s="2454"/>
      <c r="AN317" s="2112"/>
      <c r="AO317" s="2115"/>
      <c r="AP317" s="2116"/>
      <c r="AQ317" s="2117">
        <v>3.1E-2</v>
      </c>
      <c r="AR317" s="2115">
        <v>3.2000000000000001E-2</v>
      </c>
      <c r="AS317" s="2115">
        <v>3.2000000000000001E-2</v>
      </c>
      <c r="AT317" s="2115">
        <v>3.3000000000000002E-2</v>
      </c>
      <c r="AU317" s="2115">
        <v>3.3000000000000002E-2</v>
      </c>
      <c r="AV317" s="2116"/>
      <c r="AW317" s="2118">
        <f t="shared" si="111"/>
        <v>-7.0000000000000027E-3</v>
      </c>
      <c r="AX317" s="2119"/>
      <c r="BA317" s="2039"/>
      <c r="BB317" s="2039"/>
      <c r="BC317" s="1530" t="s">
        <v>1430</v>
      </c>
      <c r="BD317" s="1530"/>
      <c r="BE317" s="1530"/>
      <c r="BF317" s="1530"/>
      <c r="BG317" s="1530"/>
      <c r="BH317" s="1530"/>
      <c r="BI317" s="1530"/>
      <c r="BJ317" s="1530"/>
      <c r="BK317" s="1530"/>
      <c r="BL317" s="1530"/>
      <c r="BM317" s="1530"/>
      <c r="BN317" s="1530"/>
      <c r="BO317" s="1530"/>
      <c r="BP317" s="1530"/>
      <c r="BQ317" s="1530"/>
      <c r="BR317" s="1530"/>
      <c r="BS317" s="1530"/>
      <c r="BT317" s="1530"/>
      <c r="BU317" s="1530"/>
      <c r="BV317" s="1530"/>
      <c r="BW317" s="1530"/>
      <c r="BX317" s="1530"/>
      <c r="BY317" s="1530"/>
      <c r="BZ317" s="1530"/>
      <c r="CA317" s="1530"/>
      <c r="CB317" s="1530"/>
      <c r="CC317" s="1530"/>
      <c r="CD317" s="1530"/>
      <c r="CE317" s="1530"/>
      <c r="CF317" s="1530"/>
      <c r="CG317" s="1530"/>
      <c r="CH317" s="1530"/>
      <c r="CI317" s="1530"/>
      <c r="CJ317" s="1530"/>
      <c r="CK317" s="1530"/>
      <c r="CL317" s="1530"/>
      <c r="CM317" s="1530"/>
      <c r="CN317" s="1530"/>
      <c r="CO317" s="1530"/>
      <c r="CP317" s="1530"/>
      <c r="CQ317" s="1530"/>
      <c r="CR317" s="1530"/>
      <c r="CS317" s="1530"/>
      <c r="CT317" s="1530"/>
      <c r="CU317" s="1530"/>
      <c r="CV317" s="1530"/>
      <c r="CW317" s="1530"/>
      <c r="CX317" s="1530"/>
      <c r="CY317" s="1530"/>
      <c r="CZ317" s="1530"/>
      <c r="DA317" s="1530"/>
      <c r="DB317" s="1530"/>
      <c r="DC317" s="1530"/>
      <c r="DD317" s="1530"/>
      <c r="DE317" s="1530"/>
      <c r="DF317" s="1530"/>
      <c r="DG317" s="1530"/>
      <c r="DH317" s="1530"/>
      <c r="DI317" s="1530"/>
      <c r="DJ317" s="1530"/>
      <c r="DK317" s="1530"/>
      <c r="DL317" s="1530"/>
      <c r="DM317" s="1530"/>
      <c r="DN317" s="1530"/>
      <c r="DO317" s="1530"/>
      <c r="DP317" s="1530"/>
      <c r="DQ317" s="1530"/>
      <c r="DR317" s="1530"/>
      <c r="DS317" s="1530"/>
      <c r="DT317" s="1530"/>
      <c r="DU317" s="1530"/>
      <c r="DV317" s="1530"/>
      <c r="DW317" s="1530"/>
      <c r="DX317" s="1530"/>
      <c r="DY317" s="1530"/>
      <c r="DZ317" s="1530"/>
      <c r="EA317" s="1530"/>
      <c r="EB317" s="1530"/>
      <c r="EC317" s="1530"/>
      <c r="ED317" s="1530"/>
      <c r="EE317" s="1530"/>
      <c r="EF317" s="1530"/>
      <c r="EG317" s="1530"/>
      <c r="EH317" s="1530"/>
      <c r="EI317" s="1530"/>
      <c r="EJ317" s="1530"/>
      <c r="EK317" s="1530"/>
      <c r="EL317" s="1530"/>
      <c r="EM317" s="1530"/>
      <c r="EN317" s="1530"/>
      <c r="EO317" s="1530"/>
      <c r="EP317" s="1530"/>
      <c r="EQ317" s="1530"/>
      <c r="ER317" s="1530"/>
      <c r="ES317" s="1530"/>
      <c r="ET317" s="1530"/>
      <c r="EU317" s="1530"/>
      <c r="EV317" s="1530"/>
      <c r="EW317" s="1530"/>
      <c r="EX317" s="1530"/>
      <c r="EY317" s="1530"/>
      <c r="EZ317" s="1530"/>
      <c r="FA317" s="1530"/>
      <c r="FB317" s="1530"/>
      <c r="FC317" s="1530"/>
      <c r="FD317" s="1530"/>
      <c r="FE317" s="1530"/>
      <c r="FF317" s="1530"/>
      <c r="FG317" s="1530"/>
      <c r="FH317" s="1530"/>
      <c r="FI317" s="1530"/>
      <c r="FJ317" s="1530"/>
      <c r="FK317" s="1530"/>
      <c r="FL317" s="1530"/>
      <c r="FM317" s="1530"/>
      <c r="FN317" s="1530"/>
      <c r="FO317" s="1530"/>
      <c r="FP317" s="1530"/>
      <c r="FQ317" s="1530"/>
      <c r="FR317" s="1530"/>
      <c r="FS317" s="1530"/>
      <c r="FT317" s="1530"/>
      <c r="FU317" s="1530"/>
      <c r="FV317" s="1530"/>
      <c r="FW317" s="1530"/>
      <c r="FX317" s="1530"/>
      <c r="FY317" s="1530"/>
      <c r="FZ317" s="1530"/>
      <c r="GA317" s="1530"/>
      <c r="GB317" s="1530"/>
      <c r="GC317" s="1530"/>
      <c r="GD317" s="1530"/>
      <c r="GE317" s="1530"/>
      <c r="GF317" s="1530"/>
      <c r="GG317" s="1530"/>
      <c r="GH317" s="1530"/>
      <c r="GI317" s="1530"/>
      <c r="GJ317" s="1530"/>
      <c r="GK317" s="1530"/>
      <c r="GL317" s="1530"/>
      <c r="GM317" s="1530"/>
      <c r="GN317" s="1530"/>
      <c r="GO317" s="1530"/>
      <c r="GP317" s="1530"/>
      <c r="GQ317" s="1530"/>
      <c r="GR317" s="1530"/>
      <c r="GS317" s="1530"/>
      <c r="GT317" s="1530"/>
      <c r="GU317" s="1530"/>
      <c r="GV317" s="1530"/>
      <c r="GW317" s="1530"/>
      <c r="GX317" s="1530"/>
      <c r="GY317" s="1530"/>
      <c r="GZ317" s="1530"/>
      <c r="HA317" s="1530"/>
      <c r="HB317" s="1530"/>
      <c r="HC317" s="1530"/>
      <c r="HD317" s="1530"/>
      <c r="HE317" s="1530"/>
      <c r="HF317" s="1530"/>
      <c r="HG317" s="1530"/>
      <c r="HH317" s="1530"/>
      <c r="HI317" s="1530"/>
      <c r="HJ317" s="1530"/>
      <c r="HK317" s="1530"/>
      <c r="HL317" s="1530"/>
      <c r="HM317" s="1530"/>
      <c r="HN317" s="1530"/>
      <c r="HO317" s="1530"/>
      <c r="HP317" s="1530"/>
      <c r="HQ317" s="1530"/>
      <c r="HR317" s="1530"/>
      <c r="HS317" s="1530"/>
    </row>
    <row r="318" spans="1:227" s="1646" customFormat="1" ht="17.05" customHeight="1" x14ac:dyDescent="0.25">
      <c r="A318" s="1564" t="s">
        <v>38</v>
      </c>
      <c r="B318" s="1564" t="s">
        <v>80</v>
      </c>
      <c r="C318" s="2443" t="s">
        <v>99</v>
      </c>
      <c r="D318" s="1856" t="s">
        <v>100</v>
      </c>
      <c r="E318" s="1857"/>
      <c r="F318" s="2100"/>
      <c r="G318" s="2099">
        <v>0.16800000000000001</v>
      </c>
      <c r="H318" s="2099">
        <v>0.08</v>
      </c>
      <c r="I318" s="2099"/>
      <c r="J318" s="2099"/>
      <c r="K318" s="2099">
        <f>SUM(F318:J318)</f>
        <v>0.248</v>
      </c>
      <c r="L318" s="2382">
        <f>IF(K318&gt;0,IF(ISNUMBER(F318),F318,0)/K318*100,"")</f>
        <v>0</v>
      </c>
      <c r="M318" s="2383">
        <f>IF(K318&gt;0,(IF(ISNUMBER(G318),G318,0)+IF(ISNUMBER(H318),H318,0))/K318*100,"")</f>
        <v>100</v>
      </c>
      <c r="N318" s="1611">
        <f t="shared" si="101"/>
        <v>2</v>
      </c>
      <c r="O318" s="2490"/>
      <c r="P318" s="2491">
        <f>[1]JH_2015!L49/1000000</f>
        <v>0.42785299999999998</v>
      </c>
      <c r="Q318" s="1857" t="s">
        <v>42</v>
      </c>
      <c r="R318" s="1857"/>
      <c r="S318" s="2321">
        <f>+T318/P318</f>
        <v>0.20165804610462004</v>
      </c>
      <c r="T318" s="2322">
        <f>[1]JH_2015!V49/1000000</f>
        <v>8.6279999999999996E-2</v>
      </c>
      <c r="U318" s="1857">
        <v>29.85</v>
      </c>
      <c r="V318" s="1857">
        <v>20.9</v>
      </c>
      <c r="W318" s="1857"/>
      <c r="X318" s="1857"/>
      <c r="Y318" s="1857"/>
      <c r="Z318" s="2439">
        <v>3696</v>
      </c>
      <c r="AA318" s="2492">
        <f>P318/Z318*1000000/365*1000</f>
        <v>317.15367965367966</v>
      </c>
      <c r="AB318" s="2096"/>
      <c r="AC318" s="2096"/>
      <c r="AD318" s="2010"/>
      <c r="AE318" s="2096"/>
      <c r="AF318" s="2096"/>
      <c r="AG318" s="2096"/>
      <c r="AH318" s="2493">
        <f>K318</f>
        <v>0.248</v>
      </c>
      <c r="AI318" s="2206"/>
      <c r="AJ318" s="2206"/>
      <c r="AK318" s="2206"/>
      <c r="AL318" s="2223"/>
      <c r="AM318" s="2099">
        <v>0.51800000000000002</v>
      </c>
      <c r="AN318" s="2099">
        <v>0.56499999999999995</v>
      </c>
      <c r="AO318" s="2099">
        <f>AVERAGE(AN318,AP318)</f>
        <v>0.64449999999999996</v>
      </c>
      <c r="AP318" s="2099">
        <v>0.72399999999999998</v>
      </c>
      <c r="AQ318" s="2100">
        <f>AM318</f>
        <v>0.51800000000000002</v>
      </c>
      <c r="AR318" s="2099">
        <v>0.59499999999999997</v>
      </c>
      <c r="AS318" s="2099">
        <f>AVERAGE(AR318,AT318)</f>
        <v>0.65999999999999992</v>
      </c>
      <c r="AT318" s="2099">
        <v>0.72499999999999998</v>
      </c>
      <c r="AU318" s="2099"/>
      <c r="AV318" s="2099">
        <v>0.88400000000000001</v>
      </c>
      <c r="AW318" s="2099"/>
      <c r="AX318" s="2225">
        <v>-0.63600000000000001</v>
      </c>
      <c r="AY318" s="1965"/>
      <c r="AZ318" s="1965"/>
      <c r="BA318" s="1965"/>
      <c r="BB318" s="1965"/>
      <c r="BC318" s="1530" t="s">
        <v>1432</v>
      </c>
      <c r="BD318" s="1602"/>
      <c r="BE318" s="1602"/>
      <c r="BF318" s="1602"/>
      <c r="BG318" s="1602"/>
      <c r="BH318" s="1602"/>
      <c r="BI318" s="1602"/>
      <c r="BJ318" s="1602"/>
      <c r="BK318" s="1602"/>
      <c r="BL318" s="1602"/>
      <c r="BM318" s="1602"/>
      <c r="BN318" s="1602"/>
      <c r="BO318" s="1602"/>
      <c r="BP318" s="1602"/>
      <c r="BQ318" s="1602"/>
      <c r="BR318" s="1602"/>
      <c r="BS318" s="1602"/>
      <c r="BT318" s="1602"/>
      <c r="BU318" s="1602"/>
      <c r="BV318" s="1602"/>
      <c r="BW318" s="1602"/>
      <c r="BX318" s="1602"/>
      <c r="BY318" s="1602"/>
      <c r="BZ318" s="1602"/>
      <c r="CA318" s="1602"/>
      <c r="CB318" s="1602"/>
      <c r="CC318" s="1602"/>
      <c r="CD318" s="1602"/>
      <c r="CE318" s="1602"/>
      <c r="CF318" s="1602"/>
      <c r="CG318" s="1602"/>
      <c r="CH318" s="1602"/>
      <c r="CI318" s="1602"/>
      <c r="CJ318" s="1602"/>
      <c r="CK318" s="1602"/>
      <c r="CL318" s="1602"/>
      <c r="CM318" s="1602"/>
      <c r="CN318" s="1602"/>
      <c r="CO318" s="1602"/>
      <c r="CP318" s="1602"/>
      <c r="CQ318" s="1602"/>
      <c r="CR318" s="1602"/>
      <c r="CS318" s="1602"/>
      <c r="CT318" s="1602"/>
      <c r="CU318" s="1602"/>
      <c r="CV318" s="1602"/>
      <c r="CW318" s="1602"/>
      <c r="CX318" s="1602"/>
      <c r="CY318" s="1602"/>
      <c r="CZ318" s="1602"/>
      <c r="DA318" s="1602"/>
      <c r="DB318" s="1602"/>
      <c r="DC318" s="1602"/>
      <c r="DD318" s="1602"/>
      <c r="DE318" s="1602"/>
      <c r="DF318" s="1602"/>
      <c r="DG318" s="1602"/>
      <c r="DH318" s="1602"/>
      <c r="DI318" s="1602"/>
      <c r="DJ318" s="1602"/>
      <c r="DK318" s="1602"/>
      <c r="DL318" s="1602"/>
      <c r="DM318" s="1602"/>
      <c r="DN318" s="1602"/>
      <c r="DO318" s="1602"/>
      <c r="DP318" s="1602"/>
      <c r="DQ318" s="1602"/>
      <c r="DR318" s="1602"/>
      <c r="DS318" s="1602"/>
      <c r="DT318" s="1602"/>
      <c r="DU318" s="1602"/>
      <c r="DV318" s="1602"/>
      <c r="DW318" s="1602"/>
      <c r="DX318" s="1602"/>
      <c r="DY318" s="1602"/>
      <c r="DZ318" s="1602"/>
      <c r="EA318" s="1602"/>
      <c r="EB318" s="1602"/>
      <c r="EC318" s="1602"/>
      <c r="ED318" s="1602"/>
      <c r="EE318" s="1602"/>
      <c r="EF318" s="1602"/>
      <c r="EG318" s="1602"/>
      <c r="EH318" s="1602"/>
      <c r="EI318" s="1602"/>
      <c r="EJ318" s="1602"/>
      <c r="EK318" s="1602"/>
      <c r="EL318" s="1602"/>
      <c r="EM318" s="1602"/>
      <c r="EN318" s="1602"/>
      <c r="EO318" s="1602"/>
      <c r="EP318" s="1602"/>
      <c r="EQ318" s="1602"/>
      <c r="ER318" s="1602"/>
      <c r="ES318" s="1602"/>
      <c r="ET318" s="1602"/>
      <c r="EU318" s="1602"/>
      <c r="EV318" s="1602"/>
      <c r="EW318" s="1602"/>
      <c r="EX318" s="1602"/>
      <c r="EY318" s="1602"/>
      <c r="EZ318" s="1602"/>
      <c r="FA318" s="1602"/>
      <c r="FB318" s="1602"/>
      <c r="FC318" s="1602"/>
      <c r="FD318" s="1602"/>
      <c r="FE318" s="1602"/>
      <c r="FF318" s="1602"/>
      <c r="FG318" s="1602"/>
      <c r="FH318" s="1602"/>
      <c r="FI318" s="1602"/>
      <c r="FJ318" s="1602"/>
      <c r="FK318" s="1602"/>
      <c r="FL318" s="1602"/>
      <c r="FM318" s="1602"/>
      <c r="FN318" s="1602"/>
      <c r="FO318" s="1602"/>
      <c r="FP318" s="1602"/>
      <c r="FQ318" s="1602"/>
      <c r="FR318" s="1602"/>
      <c r="FS318" s="1602"/>
      <c r="FT318" s="1602"/>
      <c r="FU318" s="1602"/>
      <c r="FV318" s="1602"/>
      <c r="FW318" s="1602"/>
      <c r="FX318" s="1602"/>
      <c r="FY318" s="1602"/>
      <c r="FZ318" s="1602"/>
      <c r="GA318" s="1602"/>
      <c r="GB318" s="1602"/>
      <c r="GC318" s="1602"/>
      <c r="GD318" s="1602"/>
      <c r="GE318" s="1602"/>
      <c r="GF318" s="1602"/>
      <c r="GG318" s="1602"/>
      <c r="GH318" s="1602"/>
      <c r="GI318" s="1602"/>
      <c r="GJ318" s="1602"/>
      <c r="GK318" s="1602"/>
      <c r="GL318" s="1602"/>
      <c r="GM318" s="1602"/>
      <c r="GN318" s="1602"/>
      <c r="GO318" s="1602"/>
      <c r="GP318" s="1602"/>
      <c r="GQ318" s="1602"/>
      <c r="GR318" s="1602"/>
      <c r="GS318" s="1602"/>
      <c r="GT318" s="1602"/>
      <c r="GU318" s="1602"/>
      <c r="GV318" s="1602"/>
      <c r="GW318" s="1602"/>
      <c r="GX318" s="1602"/>
      <c r="GY318" s="1602"/>
      <c r="GZ318" s="1602"/>
      <c r="HA318" s="1602"/>
      <c r="HB318" s="1602"/>
      <c r="HC318" s="1602"/>
      <c r="HD318" s="1602"/>
      <c r="HE318" s="1602"/>
      <c r="HF318" s="1602"/>
      <c r="HG318" s="1602"/>
      <c r="HH318" s="1602"/>
      <c r="HI318" s="1602"/>
      <c r="HJ318" s="1602"/>
      <c r="HK318" s="1602"/>
      <c r="HL318" s="1602"/>
      <c r="HM318" s="1602"/>
      <c r="HN318" s="1602"/>
      <c r="HO318" s="1602"/>
      <c r="HP318" s="1602"/>
      <c r="HQ318" s="1602"/>
      <c r="HR318" s="1602"/>
      <c r="HS318" s="1602"/>
    </row>
    <row r="319" spans="1:227" s="1646" customFormat="1" ht="17.05" customHeight="1" x14ac:dyDescent="0.25">
      <c r="A319" s="1564" t="s">
        <v>38</v>
      </c>
      <c r="B319" s="1564" t="s">
        <v>80</v>
      </c>
      <c r="C319" s="2443" t="s">
        <v>99</v>
      </c>
      <c r="D319" s="1778" t="s">
        <v>103</v>
      </c>
      <c r="E319" s="1779"/>
      <c r="F319" s="2100"/>
      <c r="G319" s="2099">
        <v>1.034</v>
      </c>
      <c r="H319" s="1904"/>
      <c r="I319" s="2099"/>
      <c r="J319" s="2099"/>
      <c r="K319" s="2099">
        <f>SUM(F319:J319)</f>
        <v>1.034</v>
      </c>
      <c r="L319" s="2382">
        <f>IF(K319&gt;0,IF(ISNUMBER(F319),F319,0)/K319*100,"")</f>
        <v>0</v>
      </c>
      <c r="M319" s="2383">
        <f>IF(K319&gt;0,(IF(ISNUMBER(G319),G319,0)+IF(ISNUMBER(H319),H319,0))/K319*100,"")</f>
        <v>100</v>
      </c>
      <c r="N319" s="1611">
        <f t="shared" si="101"/>
        <v>2</v>
      </c>
      <c r="O319" s="2490"/>
      <c r="P319" s="2491">
        <f>[1]JH_2015!L52/1000000</f>
        <v>1.1065940000000001</v>
      </c>
      <c r="Q319" s="1857"/>
      <c r="R319" s="1857" t="s">
        <v>42</v>
      </c>
      <c r="S319" s="2321">
        <f>+T319/P319</f>
        <v>0.26749557651677131</v>
      </c>
      <c r="T319" s="2322">
        <f>[1]JH_2015!V52/1000000</f>
        <v>0.29600900000000002</v>
      </c>
      <c r="U319" s="1857">
        <v>29.5</v>
      </c>
      <c r="V319" s="1857">
        <v>62.6</v>
      </c>
      <c r="W319" s="1857"/>
      <c r="X319" s="1857"/>
      <c r="Y319" s="1857"/>
      <c r="Z319" s="2439">
        <v>7055</v>
      </c>
      <c r="AA319" s="2492">
        <f>P319/Z319*1000000/365*1000</f>
        <v>429.7327262312748</v>
      </c>
      <c r="AB319" s="2096"/>
      <c r="AC319" s="2096"/>
      <c r="AD319" s="2010"/>
      <c r="AE319" s="2096"/>
      <c r="AF319" s="2096"/>
      <c r="AG319" s="2096"/>
      <c r="AH319" s="2493">
        <f>K319</f>
        <v>1.034</v>
      </c>
      <c r="AI319" s="2206"/>
      <c r="AJ319" s="2206"/>
      <c r="AK319" s="2206"/>
      <c r="AL319" s="2223"/>
      <c r="AM319" s="2099">
        <v>1.294</v>
      </c>
      <c r="AN319" s="2101">
        <v>1.411</v>
      </c>
      <c r="AO319" s="2099">
        <f>AVERAGE(AN319,AP319)</f>
        <v>1.6099999999999999</v>
      </c>
      <c r="AP319" s="2101">
        <v>1.8089999999999999</v>
      </c>
      <c r="AQ319" s="2100">
        <f>AM319</f>
        <v>1.294</v>
      </c>
      <c r="AR319" s="2101">
        <v>1.486</v>
      </c>
      <c r="AS319" s="2099">
        <f>AVERAGE(AR319,AT319)</f>
        <v>1.6484999999999999</v>
      </c>
      <c r="AT319" s="2099">
        <v>1.8109999999999999</v>
      </c>
      <c r="AU319" s="2099"/>
      <c r="AV319" s="2101">
        <v>2.2080000000000002</v>
      </c>
      <c r="AW319" s="2101"/>
      <c r="AX319" s="2265">
        <v>-1.1739999999999999</v>
      </c>
      <c r="AY319" s="1896"/>
      <c r="AZ319" s="1896"/>
      <c r="BA319" s="1965"/>
      <c r="BB319" s="1965"/>
      <c r="BC319" s="1530" t="s">
        <v>1432</v>
      </c>
      <c r="BD319" s="1602"/>
      <c r="BE319" s="1602"/>
      <c r="BF319" s="1602"/>
      <c r="BG319" s="1602"/>
      <c r="BH319" s="1602"/>
      <c r="BI319" s="1602"/>
      <c r="BJ319" s="1602"/>
      <c r="BK319" s="1602"/>
      <c r="BL319" s="1602"/>
      <c r="BM319" s="1602"/>
      <c r="BN319" s="1602"/>
      <c r="BO319" s="1602"/>
      <c r="BP319" s="1602"/>
      <c r="BQ319" s="1602"/>
      <c r="BR319" s="1602"/>
      <c r="BS319" s="1602"/>
      <c r="BT319" s="1602"/>
      <c r="BU319" s="1602"/>
      <c r="BV319" s="1602"/>
      <c r="BW319" s="1602"/>
      <c r="BX319" s="1602"/>
      <c r="BY319" s="1602"/>
      <c r="BZ319" s="1602"/>
      <c r="CA319" s="1602"/>
      <c r="CB319" s="1602"/>
      <c r="CC319" s="1602"/>
      <c r="CD319" s="1602"/>
      <c r="CE319" s="1602"/>
      <c r="CF319" s="1602"/>
      <c r="CG319" s="1602"/>
      <c r="CH319" s="1602"/>
      <c r="CI319" s="1602"/>
      <c r="CJ319" s="1602"/>
      <c r="CK319" s="1602"/>
      <c r="CL319" s="1602"/>
      <c r="CM319" s="1602"/>
      <c r="CN319" s="1602"/>
      <c r="CO319" s="1602"/>
      <c r="CP319" s="1602"/>
      <c r="CQ319" s="1602"/>
      <c r="CR319" s="1602"/>
      <c r="CS319" s="1602"/>
      <c r="CT319" s="1602"/>
      <c r="CU319" s="1602"/>
      <c r="CV319" s="1602"/>
      <c r="CW319" s="1602"/>
      <c r="CX319" s="1602"/>
      <c r="CY319" s="1602"/>
      <c r="CZ319" s="1602"/>
      <c r="DA319" s="1602"/>
      <c r="DB319" s="1602"/>
      <c r="DC319" s="1602"/>
      <c r="DD319" s="1602"/>
      <c r="DE319" s="1602"/>
      <c r="DF319" s="1602"/>
      <c r="DG319" s="1602"/>
      <c r="DH319" s="1602"/>
      <c r="DI319" s="1602"/>
      <c r="DJ319" s="1602"/>
      <c r="DK319" s="1602"/>
      <c r="DL319" s="1602"/>
      <c r="DM319" s="1602"/>
      <c r="DN319" s="1602"/>
      <c r="DO319" s="1602"/>
      <c r="DP319" s="1602"/>
      <c r="DQ319" s="1602"/>
      <c r="DR319" s="1602"/>
      <c r="DS319" s="1602"/>
      <c r="DT319" s="1602"/>
      <c r="DU319" s="1602"/>
      <c r="DV319" s="1602"/>
      <c r="DW319" s="1602"/>
      <c r="DX319" s="1602"/>
      <c r="DY319" s="1602"/>
      <c r="DZ319" s="1602"/>
      <c r="EA319" s="1602"/>
      <c r="EB319" s="1602"/>
      <c r="EC319" s="1602"/>
      <c r="ED319" s="1602"/>
      <c r="EE319" s="1602"/>
      <c r="EF319" s="1602"/>
      <c r="EG319" s="1602"/>
      <c r="EH319" s="1602"/>
      <c r="EI319" s="1602"/>
      <c r="EJ319" s="1602"/>
      <c r="EK319" s="1602"/>
      <c r="EL319" s="1602"/>
      <c r="EM319" s="1602"/>
      <c r="EN319" s="1602"/>
      <c r="EO319" s="1602"/>
      <c r="EP319" s="1602"/>
      <c r="EQ319" s="1602"/>
      <c r="ER319" s="1602"/>
      <c r="ES319" s="1602"/>
      <c r="ET319" s="1602"/>
      <c r="EU319" s="1602"/>
      <c r="EV319" s="1602"/>
      <c r="EW319" s="1602"/>
      <c r="EX319" s="1602"/>
      <c r="EY319" s="1602"/>
      <c r="EZ319" s="1602"/>
      <c r="FA319" s="1602"/>
      <c r="FB319" s="1602"/>
      <c r="FC319" s="1602"/>
      <c r="FD319" s="1602"/>
      <c r="FE319" s="1602"/>
      <c r="FF319" s="1602"/>
      <c r="FG319" s="1602"/>
      <c r="FH319" s="1602"/>
      <c r="FI319" s="1602"/>
      <c r="FJ319" s="1602"/>
      <c r="FK319" s="1602"/>
      <c r="FL319" s="1602"/>
      <c r="FM319" s="1602"/>
      <c r="FN319" s="1602"/>
      <c r="FO319" s="1602"/>
      <c r="FP319" s="1602"/>
      <c r="FQ319" s="1602"/>
      <c r="FR319" s="1602"/>
      <c r="FS319" s="1602"/>
      <c r="FT319" s="1602"/>
      <c r="FU319" s="1602"/>
      <c r="FV319" s="1602"/>
      <c r="FW319" s="1602"/>
      <c r="FX319" s="1602"/>
      <c r="FY319" s="1602"/>
      <c r="FZ319" s="1602"/>
      <c r="GA319" s="1602"/>
      <c r="GB319" s="1602"/>
      <c r="GC319" s="1602"/>
      <c r="GD319" s="1602"/>
      <c r="GE319" s="1602"/>
      <c r="GF319" s="1602"/>
      <c r="GG319" s="1602"/>
      <c r="GH319" s="1602"/>
      <c r="GI319" s="1602"/>
      <c r="GJ319" s="1602"/>
      <c r="GK319" s="1602"/>
      <c r="GL319" s="1602"/>
      <c r="GM319" s="1602"/>
      <c r="GN319" s="1602"/>
      <c r="GO319" s="1602"/>
      <c r="GP319" s="1602"/>
      <c r="GQ319" s="1602"/>
      <c r="GR319" s="1602"/>
      <c r="GS319" s="1602"/>
      <c r="GT319" s="1602"/>
      <c r="GU319" s="1602"/>
      <c r="GV319" s="1602"/>
      <c r="GW319" s="1602"/>
      <c r="GX319" s="1602"/>
      <c r="GY319" s="1602"/>
      <c r="GZ319" s="1602"/>
      <c r="HA319" s="1602"/>
      <c r="HB319" s="1602"/>
      <c r="HC319" s="1602"/>
      <c r="HD319" s="1602"/>
      <c r="HE319" s="1602"/>
      <c r="HF319" s="1602"/>
      <c r="HG319" s="1602"/>
      <c r="HH319" s="1602"/>
      <c r="HI319" s="1602"/>
      <c r="HJ319" s="1602"/>
      <c r="HK319" s="1602"/>
      <c r="HL319" s="1602"/>
      <c r="HM319" s="1602"/>
      <c r="HN319" s="1602"/>
      <c r="HO319" s="1602"/>
      <c r="HP319" s="1602"/>
      <c r="HQ319" s="1602"/>
      <c r="HR319" s="1602"/>
      <c r="HS319" s="1602"/>
    </row>
    <row r="320" spans="1:227" s="1646" customFormat="1" ht="17.05" customHeight="1" x14ac:dyDescent="0.25">
      <c r="A320" s="1564" t="s">
        <v>38</v>
      </c>
      <c r="B320" s="1564" t="s">
        <v>80</v>
      </c>
      <c r="C320" s="2443" t="s">
        <v>99</v>
      </c>
      <c r="D320" s="2447" t="s">
        <v>102</v>
      </c>
      <c r="E320" s="1779"/>
      <c r="F320" s="2291">
        <v>5.3999999999999999E-2</v>
      </c>
      <c r="G320" s="1904"/>
      <c r="H320" s="1904">
        <v>2.5000000000000001E-2</v>
      </c>
      <c r="I320" s="1904"/>
      <c r="J320" s="1904"/>
      <c r="K320" s="2099">
        <f>SUM(F320:J320)</f>
        <v>7.9000000000000001E-2</v>
      </c>
      <c r="L320" s="2382">
        <f>IF(K320&gt;0,IF(ISNUMBER(F320),F320,0)/K320*100,"")</f>
        <v>68.35443037974683</v>
      </c>
      <c r="M320" s="2383">
        <f>IF(K320&gt;0,(IF(ISNUMBER(G320),G320,0)+IF(ISNUMBER(H320),H320,0))/K320*100,"")</f>
        <v>31.645569620253166</v>
      </c>
      <c r="N320" s="1611">
        <f t="shared" si="101"/>
        <v>5</v>
      </c>
      <c r="O320" s="2494"/>
      <c r="P320" s="2099">
        <f>[1]JH_2015!L51/1000000</f>
        <v>5.6665400000000005E-2</v>
      </c>
      <c r="Q320" s="1857" t="s">
        <v>42</v>
      </c>
      <c r="R320" s="1857"/>
      <c r="S320" s="2321">
        <f>+T320/P320</f>
        <v>0.49486988532684845</v>
      </c>
      <c r="T320" s="2322">
        <f>[1]JH_2015!V51/1000000</f>
        <v>2.8042000000000001E-2</v>
      </c>
      <c r="U320" s="1857">
        <v>25.35</v>
      </c>
      <c r="V320" s="1857"/>
      <c r="W320" s="1857"/>
      <c r="X320" s="1857"/>
      <c r="Y320" s="1857"/>
      <c r="Z320" s="2439">
        <v>643</v>
      </c>
      <c r="AA320" s="2492">
        <f>P320/Z320*1000000/365*1000</f>
        <v>241.44272353480048</v>
      </c>
      <c r="AB320" s="2096"/>
      <c r="AC320" s="2096"/>
      <c r="AD320" s="2010"/>
      <c r="AE320" s="2096"/>
      <c r="AF320" s="2096"/>
      <c r="AG320" s="2096"/>
      <c r="AH320" s="2493">
        <f>K320</f>
        <v>7.9000000000000001E-2</v>
      </c>
      <c r="AI320" s="2206"/>
      <c r="AJ320" s="2206"/>
      <c r="AK320" s="2206"/>
      <c r="AL320" s="2223"/>
      <c r="AM320" s="2099">
        <v>3.5999999999999997E-2</v>
      </c>
      <c r="AN320" s="2099">
        <v>3.6999999999999998E-2</v>
      </c>
      <c r="AO320" s="2099">
        <f>AVERAGE(AN320,AP320)</f>
        <v>3.9E-2</v>
      </c>
      <c r="AP320" s="2099">
        <v>4.1000000000000002E-2</v>
      </c>
      <c r="AQ320" s="2100">
        <f>AM320</f>
        <v>3.5999999999999997E-2</v>
      </c>
      <c r="AR320" s="2099">
        <v>3.7999999999999999E-2</v>
      </c>
      <c r="AS320" s="2099">
        <f>AVERAGE(AR320,AT320)</f>
        <v>3.95E-2</v>
      </c>
      <c r="AT320" s="2099">
        <v>4.1000000000000002E-2</v>
      </c>
      <c r="AU320" s="2099"/>
      <c r="AV320" s="2099">
        <v>4.3999999999999997E-2</v>
      </c>
      <c r="AW320" s="2099"/>
      <c r="AX320" s="2225">
        <v>3.5000000000000003E-2</v>
      </c>
      <c r="AY320" s="1965"/>
      <c r="AZ320" s="1965"/>
      <c r="BA320" s="1965"/>
      <c r="BB320" s="1965"/>
      <c r="BC320" s="1530" t="s">
        <v>1430</v>
      </c>
      <c r="BD320" s="1602"/>
      <c r="BE320" s="1602"/>
      <c r="BF320" s="1602"/>
      <c r="BG320" s="1602"/>
      <c r="BH320" s="1602"/>
      <c r="BI320" s="1602"/>
      <c r="BJ320" s="1602"/>
      <c r="BK320" s="1602"/>
      <c r="BL320" s="1602"/>
      <c r="BM320" s="1602"/>
      <c r="BN320" s="1602"/>
      <c r="BO320" s="1602"/>
      <c r="BP320" s="1602"/>
      <c r="BQ320" s="1602"/>
      <c r="BR320" s="1602"/>
      <c r="BS320" s="1602"/>
      <c r="BT320" s="1602"/>
      <c r="BU320" s="1602"/>
      <c r="BV320" s="1602"/>
      <c r="BW320" s="1602"/>
      <c r="BX320" s="1602"/>
      <c r="BY320" s="1602"/>
      <c r="BZ320" s="1602"/>
      <c r="CA320" s="1602"/>
      <c r="CB320" s="1602"/>
      <c r="CC320" s="1602"/>
      <c r="CD320" s="1602"/>
      <c r="CE320" s="1602"/>
      <c r="CF320" s="1602"/>
      <c r="CG320" s="1602"/>
      <c r="CH320" s="1602"/>
      <c r="CI320" s="1602"/>
      <c r="CJ320" s="1602"/>
      <c r="CK320" s="1602"/>
      <c r="CL320" s="1602"/>
      <c r="CM320" s="1602"/>
      <c r="CN320" s="1602"/>
      <c r="CO320" s="1602"/>
      <c r="CP320" s="1602"/>
      <c r="CQ320" s="1602"/>
      <c r="CR320" s="1602"/>
      <c r="CS320" s="1602"/>
      <c r="CT320" s="1602"/>
      <c r="CU320" s="1602"/>
      <c r="CV320" s="1602"/>
      <c r="CW320" s="1602"/>
      <c r="CX320" s="1602"/>
      <c r="CY320" s="1602"/>
      <c r="CZ320" s="1602"/>
      <c r="DA320" s="1602"/>
      <c r="DB320" s="1602"/>
      <c r="DC320" s="1602"/>
      <c r="DD320" s="1602"/>
      <c r="DE320" s="1602"/>
      <c r="DF320" s="1602"/>
      <c r="DG320" s="1602"/>
      <c r="DH320" s="1602"/>
      <c r="DI320" s="1602"/>
      <c r="DJ320" s="1602"/>
      <c r="DK320" s="1602"/>
      <c r="DL320" s="1602"/>
      <c r="DM320" s="1602"/>
      <c r="DN320" s="1602"/>
      <c r="DO320" s="1602"/>
      <c r="DP320" s="1602"/>
      <c r="DQ320" s="1602"/>
      <c r="DR320" s="1602"/>
      <c r="DS320" s="1602"/>
      <c r="DT320" s="1602"/>
      <c r="DU320" s="1602"/>
      <c r="DV320" s="1602"/>
      <c r="DW320" s="1602"/>
      <c r="DX320" s="1602"/>
      <c r="DY320" s="1602"/>
      <c r="DZ320" s="1602"/>
      <c r="EA320" s="1602"/>
      <c r="EB320" s="1602"/>
      <c r="EC320" s="1602"/>
      <c r="ED320" s="1602"/>
      <c r="EE320" s="1602"/>
      <c r="EF320" s="1602"/>
      <c r="EG320" s="1602"/>
      <c r="EH320" s="1602"/>
      <c r="EI320" s="1602"/>
      <c r="EJ320" s="1602"/>
      <c r="EK320" s="1602"/>
      <c r="EL320" s="1602"/>
      <c r="EM320" s="1602"/>
      <c r="EN320" s="1602"/>
      <c r="EO320" s="1602"/>
      <c r="EP320" s="1602"/>
      <c r="EQ320" s="1602"/>
      <c r="ER320" s="1602"/>
      <c r="ES320" s="1602"/>
      <c r="ET320" s="1602"/>
      <c r="EU320" s="1602"/>
      <c r="EV320" s="1602"/>
      <c r="EW320" s="1602"/>
      <c r="EX320" s="1602"/>
      <c r="EY320" s="1602"/>
      <c r="EZ320" s="1602"/>
      <c r="FA320" s="1602"/>
      <c r="FB320" s="1602"/>
      <c r="FC320" s="1602"/>
      <c r="FD320" s="1602"/>
      <c r="FE320" s="1602"/>
      <c r="FF320" s="1602"/>
      <c r="FG320" s="1602"/>
      <c r="FH320" s="1602"/>
      <c r="FI320" s="1602"/>
      <c r="FJ320" s="1602"/>
      <c r="FK320" s="1602"/>
      <c r="FL320" s="1602"/>
      <c r="FM320" s="1602"/>
      <c r="FN320" s="1602"/>
      <c r="FO320" s="1602"/>
      <c r="FP320" s="1602"/>
      <c r="FQ320" s="1602"/>
      <c r="FR320" s="1602"/>
      <c r="FS320" s="1602"/>
      <c r="FT320" s="1602"/>
      <c r="FU320" s="1602"/>
      <c r="FV320" s="1602"/>
      <c r="FW320" s="1602"/>
      <c r="FX320" s="1602"/>
      <c r="FY320" s="1602"/>
      <c r="FZ320" s="1602"/>
      <c r="GA320" s="1602"/>
      <c r="GB320" s="1602"/>
      <c r="GC320" s="1602"/>
      <c r="GD320" s="1602"/>
      <c r="GE320" s="1602"/>
      <c r="GF320" s="1602"/>
      <c r="GG320" s="1602"/>
      <c r="GH320" s="1602"/>
      <c r="GI320" s="1602"/>
      <c r="GJ320" s="1602"/>
      <c r="GK320" s="1602"/>
      <c r="GL320" s="1602"/>
      <c r="GM320" s="1602"/>
      <c r="GN320" s="1602"/>
      <c r="GO320" s="1602"/>
      <c r="GP320" s="1602"/>
      <c r="GQ320" s="1602"/>
      <c r="GR320" s="1602"/>
      <c r="GS320" s="1602"/>
      <c r="GT320" s="1602"/>
      <c r="GU320" s="1602"/>
      <c r="GV320" s="1602"/>
      <c r="GW320" s="1602"/>
      <c r="GX320" s="1602"/>
      <c r="GY320" s="1602"/>
      <c r="GZ320" s="1602"/>
      <c r="HA320" s="1602"/>
      <c r="HB320" s="1602"/>
      <c r="HC320" s="1602"/>
      <c r="HD320" s="1602"/>
      <c r="HE320" s="1602"/>
      <c r="HF320" s="1602"/>
      <c r="HG320" s="1602"/>
      <c r="HH320" s="1602"/>
      <c r="HI320" s="1602"/>
      <c r="HJ320" s="1602"/>
      <c r="HK320" s="1602"/>
      <c r="HL320" s="1602"/>
      <c r="HM320" s="1602"/>
      <c r="HN320" s="1602"/>
      <c r="HO320" s="1602"/>
      <c r="HP320" s="1602"/>
      <c r="HQ320" s="1602"/>
      <c r="HR320" s="1602"/>
      <c r="HS320" s="1602"/>
    </row>
    <row r="321" spans="1:227" s="1646" customFormat="1" ht="17.05" customHeight="1" x14ac:dyDescent="0.25">
      <c r="A321" s="1564" t="s">
        <v>38</v>
      </c>
      <c r="B321" s="1564" t="s">
        <v>80</v>
      </c>
      <c r="C321" s="2443" t="s">
        <v>99</v>
      </c>
      <c r="D321" s="2495" t="s">
        <v>101</v>
      </c>
      <c r="E321" s="1963"/>
      <c r="F321" s="2100"/>
      <c r="G321" s="2099">
        <v>0.438</v>
      </c>
      <c r="H321" s="2099"/>
      <c r="I321" s="2099"/>
      <c r="J321" s="2099"/>
      <c r="K321" s="2099">
        <f>SUM(F321:J321)</f>
        <v>0.438</v>
      </c>
      <c r="L321" s="2382">
        <f>IF(K321&gt;0,IF(ISNUMBER(F321),F321,0)/K321*100,"")</f>
        <v>0</v>
      </c>
      <c r="M321" s="2383">
        <f>IF(K321&gt;0,(IF(ISNUMBER(G321),G321,0)+IF(ISNUMBER(H321),H321,0))/K321*100,"")</f>
        <v>100</v>
      </c>
      <c r="N321" s="1611">
        <f t="shared" si="101"/>
        <v>1</v>
      </c>
      <c r="O321" s="2494"/>
      <c r="P321" s="2099"/>
      <c r="Q321" s="1857" t="s">
        <v>42</v>
      </c>
      <c r="R321" s="1857"/>
      <c r="S321" s="2321"/>
      <c r="T321" s="2322"/>
      <c r="U321" s="1857">
        <v>21.15</v>
      </c>
      <c r="V321" s="1857">
        <v>40.1</v>
      </c>
      <c r="W321" s="1857"/>
      <c r="X321" s="1857"/>
      <c r="Y321" s="1857"/>
      <c r="Z321" s="2439">
        <v>4326</v>
      </c>
      <c r="AA321" s="2492">
        <f>P321/Z321*1000000/365*1000</f>
        <v>0</v>
      </c>
      <c r="AB321" s="2096"/>
      <c r="AC321" s="2096"/>
      <c r="AD321" s="2010"/>
      <c r="AE321" s="2096"/>
      <c r="AF321" s="2096"/>
      <c r="AG321" s="2096"/>
      <c r="AH321" s="2493">
        <f>K321</f>
        <v>0.438</v>
      </c>
      <c r="AI321" s="2206"/>
      <c r="AJ321" s="2206"/>
      <c r="AK321" s="2206"/>
      <c r="AL321" s="2223"/>
      <c r="AM321" s="2099">
        <v>0.47299999999999998</v>
      </c>
      <c r="AN321" s="2099">
        <v>0.51600000000000001</v>
      </c>
      <c r="AO321" s="2099">
        <f>AVERAGE(AN321,AP321)</f>
        <v>0.58899999999999997</v>
      </c>
      <c r="AP321" s="2099">
        <v>0.66200000000000003</v>
      </c>
      <c r="AQ321" s="2100">
        <f>AM321</f>
        <v>0.47299999999999998</v>
      </c>
      <c r="AR321" s="2099">
        <v>0.54300000000000004</v>
      </c>
      <c r="AS321" s="2099">
        <f>AVERAGE(AR321,AT321)</f>
        <v>0.60250000000000004</v>
      </c>
      <c r="AT321" s="2099">
        <v>0.66200000000000003</v>
      </c>
      <c r="AU321" s="2099"/>
      <c r="AV321" s="2099">
        <v>0.80700000000000005</v>
      </c>
      <c r="AW321" s="2099"/>
      <c r="AX321" s="2225">
        <v>-0.36899999999999999</v>
      </c>
      <c r="AY321" s="1896"/>
      <c r="AZ321" s="1896"/>
      <c r="BA321" s="1965"/>
      <c r="BB321" s="1965"/>
      <c r="BC321" s="1530" t="s">
        <v>1432</v>
      </c>
      <c r="BD321" s="1602"/>
      <c r="BE321" s="1602"/>
      <c r="BF321" s="1602"/>
      <c r="BG321" s="1602"/>
      <c r="BH321" s="1602"/>
      <c r="BI321" s="1602"/>
      <c r="BJ321" s="1602"/>
      <c r="BK321" s="1602"/>
      <c r="BL321" s="1602"/>
      <c r="BM321" s="1602"/>
      <c r="BN321" s="1602"/>
      <c r="BO321" s="1602"/>
      <c r="BP321" s="1602"/>
      <c r="BQ321" s="1602"/>
      <c r="BR321" s="1602"/>
      <c r="BS321" s="1602"/>
      <c r="BT321" s="1602"/>
      <c r="BU321" s="1602"/>
      <c r="BV321" s="1602"/>
      <c r="BW321" s="1602"/>
      <c r="BX321" s="1602"/>
      <c r="BY321" s="1602"/>
      <c r="BZ321" s="1602"/>
      <c r="CA321" s="1602"/>
      <c r="CB321" s="1602"/>
      <c r="CC321" s="1602"/>
      <c r="CD321" s="1602"/>
      <c r="CE321" s="1602"/>
      <c r="CF321" s="1602"/>
      <c r="CG321" s="1602"/>
      <c r="CH321" s="1602"/>
      <c r="CI321" s="1602"/>
      <c r="CJ321" s="1602"/>
      <c r="CK321" s="1602"/>
      <c r="CL321" s="1602"/>
      <c r="CM321" s="1602"/>
      <c r="CN321" s="1602"/>
      <c r="CO321" s="1602"/>
      <c r="CP321" s="1602"/>
      <c r="CQ321" s="1602"/>
      <c r="CR321" s="1602"/>
      <c r="CS321" s="1602"/>
      <c r="CT321" s="1602"/>
      <c r="CU321" s="1602"/>
      <c r="CV321" s="1602"/>
      <c r="CW321" s="1602"/>
      <c r="CX321" s="1602"/>
      <c r="CY321" s="1602"/>
      <c r="CZ321" s="1602"/>
      <c r="DA321" s="1602"/>
      <c r="DB321" s="1602"/>
      <c r="DC321" s="1602"/>
      <c r="DD321" s="1602"/>
      <c r="DE321" s="1602"/>
      <c r="DF321" s="1602"/>
      <c r="DG321" s="1602"/>
      <c r="DH321" s="1602"/>
      <c r="DI321" s="1602"/>
      <c r="DJ321" s="1602"/>
      <c r="DK321" s="1602"/>
      <c r="DL321" s="1602"/>
      <c r="DM321" s="1602"/>
      <c r="DN321" s="1602"/>
      <c r="DO321" s="1602"/>
      <c r="DP321" s="1602"/>
      <c r="DQ321" s="1602"/>
      <c r="DR321" s="1602"/>
      <c r="DS321" s="1602"/>
      <c r="DT321" s="1602"/>
      <c r="DU321" s="1602"/>
      <c r="DV321" s="1602"/>
      <c r="DW321" s="1602"/>
      <c r="DX321" s="1602"/>
      <c r="DY321" s="1602"/>
      <c r="DZ321" s="1602"/>
      <c r="EA321" s="1602"/>
      <c r="EB321" s="1602"/>
      <c r="EC321" s="1602"/>
      <c r="ED321" s="1602"/>
      <c r="EE321" s="1602"/>
      <c r="EF321" s="1602"/>
      <c r="EG321" s="1602"/>
      <c r="EH321" s="1602"/>
      <c r="EI321" s="1602"/>
      <c r="EJ321" s="1602"/>
      <c r="EK321" s="1602"/>
      <c r="EL321" s="1602"/>
      <c r="EM321" s="1602"/>
      <c r="EN321" s="1602"/>
      <c r="EO321" s="1602"/>
      <c r="EP321" s="1602"/>
      <c r="EQ321" s="1602"/>
      <c r="ER321" s="1602"/>
      <c r="ES321" s="1602"/>
      <c r="ET321" s="1602"/>
      <c r="EU321" s="1602"/>
      <c r="EV321" s="1602"/>
      <c r="EW321" s="1602"/>
      <c r="EX321" s="1602"/>
      <c r="EY321" s="1602"/>
      <c r="EZ321" s="1602"/>
      <c r="FA321" s="1602"/>
      <c r="FB321" s="1602"/>
      <c r="FC321" s="1602"/>
      <c r="FD321" s="1602"/>
      <c r="FE321" s="1602"/>
      <c r="FF321" s="1602"/>
      <c r="FG321" s="1602"/>
      <c r="FH321" s="1602"/>
      <c r="FI321" s="1602"/>
      <c r="FJ321" s="1602"/>
      <c r="FK321" s="1602"/>
      <c r="FL321" s="1602"/>
      <c r="FM321" s="1602"/>
      <c r="FN321" s="1602"/>
      <c r="FO321" s="1602"/>
      <c r="FP321" s="1602"/>
      <c r="FQ321" s="1602"/>
      <c r="FR321" s="1602"/>
      <c r="FS321" s="1602"/>
      <c r="FT321" s="1602"/>
      <c r="FU321" s="1602"/>
      <c r="FV321" s="1602"/>
      <c r="FW321" s="1602"/>
      <c r="FX321" s="1602"/>
      <c r="FY321" s="1602"/>
      <c r="FZ321" s="1602"/>
      <c r="GA321" s="1602"/>
      <c r="GB321" s="1602"/>
      <c r="GC321" s="1602"/>
      <c r="GD321" s="1602"/>
      <c r="GE321" s="1602"/>
      <c r="GF321" s="1602"/>
      <c r="GG321" s="1602"/>
      <c r="GH321" s="1602"/>
      <c r="GI321" s="1602"/>
      <c r="GJ321" s="1602"/>
      <c r="GK321" s="1602"/>
      <c r="GL321" s="1602"/>
      <c r="GM321" s="1602"/>
      <c r="GN321" s="1602"/>
      <c r="GO321" s="1602"/>
      <c r="GP321" s="1602"/>
      <c r="GQ321" s="1602"/>
      <c r="GR321" s="1602"/>
      <c r="GS321" s="1602"/>
      <c r="GT321" s="1602"/>
      <c r="GU321" s="1602"/>
      <c r="GV321" s="1602"/>
      <c r="GW321" s="1602"/>
      <c r="GX321" s="1602"/>
      <c r="GY321" s="1602"/>
      <c r="GZ321" s="1602"/>
      <c r="HA321" s="1602"/>
      <c r="HB321" s="1602"/>
      <c r="HC321" s="1602"/>
      <c r="HD321" s="1602"/>
      <c r="HE321" s="1602"/>
      <c r="HF321" s="1602"/>
      <c r="HG321" s="1602"/>
      <c r="HH321" s="1602"/>
      <c r="HI321" s="1602"/>
      <c r="HJ321" s="1602"/>
      <c r="HK321" s="1602"/>
      <c r="HL321" s="1602"/>
      <c r="HM321" s="1602"/>
      <c r="HN321" s="1602"/>
      <c r="HO321" s="1602"/>
      <c r="HP321" s="1602"/>
      <c r="HQ321" s="1602"/>
      <c r="HR321" s="1602"/>
      <c r="HS321" s="1602"/>
    </row>
    <row r="322" spans="1:227" s="1646" customFormat="1" ht="17.05" customHeight="1" x14ac:dyDescent="0.3">
      <c r="A322" s="1564" t="s">
        <v>865</v>
      </c>
      <c r="B322" s="1564" t="s">
        <v>925</v>
      </c>
      <c r="C322" s="2467" t="s">
        <v>938</v>
      </c>
      <c r="D322" s="2449" t="s">
        <v>939</v>
      </c>
      <c r="E322" s="2004"/>
      <c r="F322" s="2450">
        <v>0.48499999999999999</v>
      </c>
      <c r="G322" s="2451"/>
      <c r="H322" s="2452" t="s">
        <v>202</v>
      </c>
      <c r="I322" s="1904"/>
      <c r="J322" s="1904"/>
      <c r="K322" s="2115">
        <f t="shared" ref="K322:K337" si="119">IF(ISNUMBER(F322),F322,0)+IF(ISNUMBER(G322),G322,0)+IF(ISNUMBER(H322),H322,0)</f>
        <v>0.48499999999999999</v>
      </c>
      <c r="L322" s="2292">
        <f>IF(IF(ISNUMBER(K322),K322,0)&gt;0,IF(ISNUMBER(F322),F322,0)/K322*100,"")</f>
        <v>100</v>
      </c>
      <c r="M322" s="2357">
        <f t="shared" ref="M322:M328" si="120">IF(IF(ISNUMBER(K322),K322,0)&gt;0,(IF(ISNUMBER(G322),G322,0)+IF(ISNUMBER(H322),H322,0))/K322*100,"")</f>
        <v>0</v>
      </c>
      <c r="N322" s="1611">
        <f t="shared" si="101"/>
        <v>3</v>
      </c>
      <c r="O322" s="2496"/>
      <c r="P322" s="2295">
        <f t="shared" ref="P322:P329" si="121">AA322*Z322/1000000000*365</f>
        <v>0.40699999999999992</v>
      </c>
      <c r="Q322" s="2296" t="s">
        <v>42</v>
      </c>
      <c r="R322" s="2294"/>
      <c r="S322" s="2297"/>
      <c r="T322" s="2298"/>
      <c r="U322" s="1602"/>
      <c r="V322" s="2294"/>
      <c r="W322" s="2294"/>
      <c r="X322" s="2294"/>
      <c r="Y322" s="2294"/>
      <c r="Z322" s="2434">
        <v>7086</v>
      </c>
      <c r="AA322" s="2366">
        <v>157.36219209013333</v>
      </c>
      <c r="AB322" s="2435"/>
      <c r="AC322" s="2435"/>
      <c r="AD322" s="2435"/>
      <c r="AE322" s="2435"/>
      <c r="AF322" s="2435"/>
      <c r="AG322" s="2435"/>
      <c r="AH322" s="2167"/>
      <c r="AI322" s="2112">
        <v>7634</v>
      </c>
      <c r="AJ322" s="2112">
        <v>8103</v>
      </c>
      <c r="AK322" s="2112">
        <v>8500</v>
      </c>
      <c r="AL322" s="2113">
        <v>8916</v>
      </c>
      <c r="AM322" s="2454"/>
      <c r="AN322" s="2112"/>
      <c r="AO322" s="2115"/>
      <c r="AP322" s="2116"/>
      <c r="AQ322" s="2117">
        <v>0.40699999999999997</v>
      </c>
      <c r="AR322" s="2115">
        <v>0.438</v>
      </c>
      <c r="AS322" s="2115">
        <v>0.46500000000000002</v>
      </c>
      <c r="AT322" s="2115">
        <v>0.48799999999999999</v>
      </c>
      <c r="AU322" s="2115">
        <v>0.51200000000000001</v>
      </c>
      <c r="AV322" s="2116"/>
      <c r="AW322" s="2118">
        <f t="shared" ref="AW322:AW337" si="122">K322-AT322</f>
        <v>-3.0000000000000027E-3</v>
      </c>
      <c r="AX322" s="2119"/>
      <c r="BC322" s="1530" t="s">
        <v>1430</v>
      </c>
      <c r="BD322" s="1530"/>
      <c r="BE322" s="1530"/>
      <c r="BF322" s="1530"/>
      <c r="BG322" s="1530"/>
      <c r="BH322" s="1530"/>
      <c r="BI322" s="1530"/>
      <c r="BJ322" s="1530"/>
      <c r="BK322" s="1530"/>
      <c r="BL322" s="1530"/>
      <c r="BM322" s="1530"/>
      <c r="BN322" s="1530"/>
      <c r="BO322" s="1530"/>
      <c r="BP322" s="1530"/>
      <c r="BQ322" s="1530"/>
      <c r="BR322" s="1530"/>
      <c r="BS322" s="1530"/>
      <c r="BT322" s="1530"/>
      <c r="BU322" s="1530"/>
      <c r="BV322" s="1530"/>
      <c r="BW322" s="1530"/>
      <c r="BX322" s="1530"/>
      <c r="BY322" s="1530"/>
      <c r="BZ322" s="1530"/>
      <c r="CA322" s="1530"/>
      <c r="CB322" s="1530"/>
      <c r="CC322" s="1530"/>
      <c r="CD322" s="1530"/>
      <c r="CE322" s="1530"/>
      <c r="CF322" s="1530"/>
      <c r="CG322" s="1530"/>
      <c r="CH322" s="1530"/>
      <c r="CI322" s="1530"/>
      <c r="CJ322" s="1530"/>
      <c r="CK322" s="1530"/>
      <c r="CL322" s="1530"/>
      <c r="CM322" s="1530"/>
      <c r="CN322" s="1530"/>
      <c r="CO322" s="1530"/>
      <c r="CP322" s="1530"/>
      <c r="CQ322" s="1530"/>
      <c r="CR322" s="1530"/>
      <c r="CS322" s="1530"/>
      <c r="CT322" s="1530"/>
      <c r="CU322" s="1530"/>
      <c r="CV322" s="1530"/>
      <c r="CW322" s="1530"/>
      <c r="CX322" s="1530"/>
      <c r="CY322" s="1530"/>
      <c r="CZ322" s="1530"/>
      <c r="DA322" s="1530"/>
      <c r="DB322" s="1530"/>
      <c r="DC322" s="1530"/>
      <c r="DD322" s="1530"/>
      <c r="DE322" s="1530"/>
      <c r="DF322" s="1530"/>
      <c r="DG322" s="1530"/>
      <c r="DH322" s="1530"/>
      <c r="DI322" s="1530"/>
      <c r="DJ322" s="1530"/>
      <c r="DK322" s="1530"/>
      <c r="DL322" s="1530"/>
      <c r="DM322" s="1530"/>
      <c r="DN322" s="1530"/>
      <c r="DO322" s="1530"/>
      <c r="DP322" s="1530"/>
      <c r="DQ322" s="1530"/>
      <c r="DR322" s="1530"/>
      <c r="DS322" s="1530"/>
      <c r="DT322" s="1530"/>
      <c r="DU322" s="1530"/>
      <c r="DV322" s="1530"/>
      <c r="DW322" s="1530"/>
      <c r="DX322" s="1530"/>
      <c r="DY322" s="1530"/>
      <c r="DZ322" s="1530"/>
      <c r="EA322" s="1530"/>
      <c r="EB322" s="1530"/>
      <c r="EC322" s="1530"/>
      <c r="ED322" s="1530"/>
      <c r="EE322" s="1530"/>
      <c r="EF322" s="1530"/>
      <c r="EG322" s="1530"/>
      <c r="EH322" s="1530"/>
      <c r="EI322" s="1530"/>
      <c r="EJ322" s="1530"/>
      <c r="EK322" s="1530"/>
      <c r="EL322" s="1530"/>
      <c r="EM322" s="1530"/>
      <c r="EN322" s="1530"/>
      <c r="EO322" s="1530"/>
      <c r="EP322" s="1530"/>
      <c r="EQ322" s="1530"/>
      <c r="ER322" s="1530"/>
      <c r="ES322" s="1530"/>
      <c r="ET322" s="1530"/>
      <c r="EU322" s="1530"/>
      <c r="EV322" s="1530"/>
      <c r="EW322" s="1530"/>
      <c r="EX322" s="1530"/>
      <c r="EY322" s="1530"/>
      <c r="EZ322" s="1530"/>
      <c r="FA322" s="1530"/>
      <c r="FB322" s="1530"/>
      <c r="FC322" s="1530"/>
      <c r="FD322" s="1530"/>
      <c r="FE322" s="1530"/>
      <c r="FF322" s="1530"/>
      <c r="FG322" s="1530"/>
      <c r="FH322" s="1530"/>
      <c r="FI322" s="1530"/>
      <c r="FJ322" s="1530"/>
      <c r="FK322" s="1530"/>
      <c r="FL322" s="1530"/>
      <c r="FM322" s="1530"/>
      <c r="FN322" s="1530"/>
      <c r="FO322" s="1530"/>
      <c r="FP322" s="1530"/>
      <c r="FQ322" s="1530"/>
      <c r="FR322" s="1530"/>
      <c r="FS322" s="1530"/>
      <c r="FT322" s="1530"/>
      <c r="FU322" s="1530"/>
      <c r="FV322" s="1530"/>
      <c r="FW322" s="1530"/>
      <c r="FX322" s="1530"/>
      <c r="FY322" s="1530"/>
      <c r="FZ322" s="1530"/>
      <c r="GA322" s="1530"/>
      <c r="GB322" s="1530"/>
      <c r="GC322" s="1530"/>
      <c r="GD322" s="1530"/>
      <c r="GE322" s="1530"/>
      <c r="GF322" s="1530"/>
      <c r="GG322" s="1530"/>
      <c r="GH322" s="1530"/>
      <c r="GI322" s="1530"/>
      <c r="GJ322" s="1530"/>
      <c r="GK322" s="1530"/>
      <c r="GL322" s="1530"/>
      <c r="GM322" s="1530"/>
      <c r="GN322" s="1530"/>
      <c r="GO322" s="1530"/>
      <c r="GP322" s="1530"/>
      <c r="GQ322" s="1530"/>
      <c r="GR322" s="1530"/>
      <c r="GS322" s="1530"/>
      <c r="GT322" s="1530"/>
      <c r="GU322" s="1530"/>
      <c r="GV322" s="1530"/>
      <c r="GW322" s="1530"/>
      <c r="GX322" s="1530"/>
      <c r="GY322" s="1530"/>
      <c r="GZ322" s="1530"/>
      <c r="HA322" s="1530"/>
      <c r="HB322" s="1530"/>
      <c r="HC322" s="1530"/>
      <c r="HD322" s="1530"/>
      <c r="HE322" s="1530"/>
      <c r="HF322" s="1530"/>
      <c r="HG322" s="1530"/>
      <c r="HH322" s="1530"/>
      <c r="HI322" s="1530"/>
      <c r="HJ322" s="1530"/>
      <c r="HK322" s="1530"/>
      <c r="HL322" s="1530"/>
      <c r="HM322" s="1530"/>
      <c r="HN322" s="1530"/>
      <c r="HO322" s="1530"/>
      <c r="HP322" s="1530"/>
      <c r="HQ322" s="1530"/>
      <c r="HR322" s="1530"/>
      <c r="HS322" s="1530"/>
    </row>
    <row r="323" spans="1:227" s="1646" customFormat="1" ht="17.05" customHeight="1" x14ac:dyDescent="0.3">
      <c r="A323" s="1564" t="s">
        <v>865</v>
      </c>
      <c r="B323" s="1564" t="s">
        <v>925</v>
      </c>
      <c r="C323" s="2467" t="s">
        <v>938</v>
      </c>
      <c r="D323" s="2449" t="s">
        <v>940</v>
      </c>
      <c r="E323" s="2004"/>
      <c r="F323" s="2450">
        <v>0.1</v>
      </c>
      <c r="G323" s="2451"/>
      <c r="H323" s="2452" t="s">
        <v>941</v>
      </c>
      <c r="I323" s="1904"/>
      <c r="J323" s="1904"/>
      <c r="K323" s="2115">
        <f t="shared" si="119"/>
        <v>0.1</v>
      </c>
      <c r="L323" s="2292">
        <f>IF(IF(ISNUMBER(K323),K323,0)&gt;0,IF(ISNUMBER(F323),F323,0)/K323*100,"")</f>
        <v>100</v>
      </c>
      <c r="M323" s="2357">
        <f t="shared" si="120"/>
        <v>0</v>
      </c>
      <c r="N323" s="1611">
        <f t="shared" si="101"/>
        <v>3</v>
      </c>
      <c r="O323" s="2496"/>
      <c r="P323" s="2295">
        <f t="shared" si="121"/>
        <v>9.2999999999999985E-2</v>
      </c>
      <c r="Q323" s="2296" t="s">
        <v>42</v>
      </c>
      <c r="R323" s="2294"/>
      <c r="S323" s="2297"/>
      <c r="T323" s="2298"/>
      <c r="U323" s="1602"/>
      <c r="V323" s="2294"/>
      <c r="W323" s="2294"/>
      <c r="X323" s="2294"/>
      <c r="Y323" s="2294"/>
      <c r="Z323" s="2434">
        <v>1812</v>
      </c>
      <c r="AA323" s="2366">
        <v>140.61507756509116</v>
      </c>
      <c r="AB323" s="2435"/>
      <c r="AC323" s="2435"/>
      <c r="AD323" s="2435"/>
      <c r="AE323" s="2435"/>
      <c r="AF323" s="2435"/>
      <c r="AG323" s="2435"/>
      <c r="AH323" s="2167"/>
      <c r="AI323" s="2112">
        <v>1927</v>
      </c>
      <c r="AJ323" s="2112">
        <v>2041</v>
      </c>
      <c r="AK323" s="2112">
        <v>2149</v>
      </c>
      <c r="AL323" s="2113">
        <v>2263</v>
      </c>
      <c r="AM323" s="2454"/>
      <c r="AN323" s="2112"/>
      <c r="AO323" s="2115"/>
      <c r="AP323" s="2116"/>
      <c r="AQ323" s="2117">
        <v>9.2999999999999999E-2</v>
      </c>
      <c r="AR323" s="2115">
        <v>9.9000000000000005E-2</v>
      </c>
      <c r="AS323" s="2115">
        <v>0.105</v>
      </c>
      <c r="AT323" s="2115">
        <v>0.111</v>
      </c>
      <c r="AU323" s="2115">
        <v>0.11700000000000001</v>
      </c>
      <c r="AV323" s="2116"/>
      <c r="AW323" s="2118">
        <f t="shared" si="122"/>
        <v>-1.0999999999999996E-2</v>
      </c>
      <c r="AX323" s="2119"/>
      <c r="BA323" s="2039"/>
      <c r="BB323" s="2039"/>
      <c r="BC323" s="1530" t="s">
        <v>1430</v>
      </c>
      <c r="BD323" s="1530"/>
      <c r="BE323" s="1530"/>
      <c r="BF323" s="1530"/>
      <c r="BG323" s="1530"/>
      <c r="BH323" s="1530"/>
      <c r="BI323" s="1530"/>
      <c r="BJ323" s="1530"/>
      <c r="BK323" s="1530"/>
      <c r="BL323" s="1530"/>
      <c r="BM323" s="1530"/>
      <c r="BN323" s="1530"/>
      <c r="BO323" s="1530"/>
      <c r="BP323" s="1530"/>
      <c r="BQ323" s="1530"/>
      <c r="BR323" s="1530"/>
      <c r="BS323" s="1530"/>
      <c r="BT323" s="1530"/>
      <c r="BU323" s="1530"/>
      <c r="BV323" s="1530"/>
      <c r="BW323" s="1530"/>
      <c r="BX323" s="1530"/>
      <c r="BY323" s="1530"/>
      <c r="BZ323" s="1530"/>
      <c r="CA323" s="1530"/>
      <c r="CB323" s="1530"/>
      <c r="CC323" s="1530"/>
      <c r="CD323" s="1530"/>
      <c r="CE323" s="1530"/>
      <c r="CF323" s="1530"/>
      <c r="CG323" s="1530"/>
      <c r="CH323" s="1530"/>
      <c r="CI323" s="1530"/>
      <c r="CJ323" s="1530"/>
      <c r="CK323" s="1530"/>
      <c r="CL323" s="1530"/>
      <c r="CM323" s="1530"/>
      <c r="CN323" s="1530"/>
      <c r="CO323" s="1530"/>
      <c r="CP323" s="1530"/>
      <c r="CQ323" s="1530"/>
      <c r="CR323" s="1530"/>
      <c r="CS323" s="1530"/>
      <c r="CT323" s="1530"/>
      <c r="CU323" s="1530"/>
      <c r="CV323" s="1530"/>
      <c r="CW323" s="1530"/>
      <c r="CX323" s="1530"/>
      <c r="CY323" s="1530"/>
      <c r="CZ323" s="1530"/>
      <c r="DA323" s="1530"/>
      <c r="DB323" s="1530"/>
      <c r="DC323" s="1530"/>
      <c r="DD323" s="1530"/>
      <c r="DE323" s="1530"/>
      <c r="DF323" s="1530"/>
      <c r="DG323" s="1530"/>
      <c r="DH323" s="1530"/>
      <c r="DI323" s="1530"/>
      <c r="DJ323" s="1530"/>
      <c r="DK323" s="1530"/>
      <c r="DL323" s="1530"/>
      <c r="DM323" s="1530"/>
      <c r="DN323" s="1530"/>
      <c r="DO323" s="1530"/>
      <c r="DP323" s="1530"/>
      <c r="DQ323" s="1530"/>
      <c r="DR323" s="1530"/>
      <c r="DS323" s="1530"/>
      <c r="DT323" s="1530"/>
      <c r="DU323" s="1530"/>
      <c r="DV323" s="1530"/>
      <c r="DW323" s="1530"/>
      <c r="DX323" s="1530"/>
      <c r="DY323" s="1530"/>
      <c r="DZ323" s="1530"/>
      <c r="EA323" s="1530"/>
      <c r="EB323" s="1530"/>
      <c r="EC323" s="1530"/>
      <c r="ED323" s="1530"/>
      <c r="EE323" s="1530"/>
      <c r="EF323" s="1530"/>
      <c r="EG323" s="1530"/>
      <c r="EH323" s="1530"/>
      <c r="EI323" s="1530"/>
      <c r="EJ323" s="1530"/>
      <c r="EK323" s="1530"/>
      <c r="EL323" s="1530"/>
      <c r="EM323" s="1530"/>
      <c r="EN323" s="1530"/>
      <c r="EO323" s="1530"/>
      <c r="EP323" s="1530"/>
      <c r="EQ323" s="1530"/>
      <c r="ER323" s="1530"/>
      <c r="ES323" s="1530"/>
      <c r="ET323" s="1530"/>
      <c r="EU323" s="1530"/>
      <c r="EV323" s="1530"/>
      <c r="EW323" s="1530"/>
      <c r="EX323" s="1530"/>
      <c r="EY323" s="1530"/>
      <c r="EZ323" s="1530"/>
      <c r="FA323" s="1530"/>
      <c r="FB323" s="1530"/>
      <c r="FC323" s="1530"/>
      <c r="FD323" s="1530"/>
      <c r="FE323" s="1530"/>
      <c r="FF323" s="1530"/>
      <c r="FG323" s="1530"/>
      <c r="FH323" s="1530"/>
      <c r="FI323" s="1530"/>
      <c r="FJ323" s="1530"/>
      <c r="FK323" s="1530"/>
      <c r="FL323" s="1530"/>
      <c r="FM323" s="1530"/>
      <c r="FN323" s="1530"/>
      <c r="FO323" s="1530"/>
      <c r="FP323" s="1530"/>
      <c r="FQ323" s="1530"/>
      <c r="FR323" s="1530"/>
      <c r="FS323" s="1530"/>
      <c r="FT323" s="1530"/>
      <c r="FU323" s="1530"/>
      <c r="FV323" s="1530"/>
      <c r="FW323" s="1530"/>
      <c r="FX323" s="1530"/>
      <c r="FY323" s="1530"/>
      <c r="FZ323" s="1530"/>
      <c r="GA323" s="1530"/>
      <c r="GB323" s="1530"/>
      <c r="GC323" s="1530"/>
      <c r="GD323" s="1530"/>
      <c r="GE323" s="1530"/>
      <c r="GF323" s="1530"/>
      <c r="GG323" s="1530"/>
      <c r="GH323" s="1530"/>
      <c r="GI323" s="1530"/>
      <c r="GJ323" s="1530"/>
      <c r="GK323" s="1530"/>
      <c r="GL323" s="1530"/>
      <c r="GM323" s="1530"/>
      <c r="GN323" s="1530"/>
      <c r="GO323" s="1530"/>
      <c r="GP323" s="1530"/>
      <c r="GQ323" s="1530"/>
      <c r="GR323" s="1530"/>
      <c r="GS323" s="1530"/>
      <c r="GT323" s="1530"/>
      <c r="GU323" s="1530"/>
      <c r="GV323" s="1530"/>
      <c r="GW323" s="1530"/>
      <c r="GX323" s="1530"/>
      <c r="GY323" s="1530"/>
      <c r="GZ323" s="1530"/>
      <c r="HA323" s="1530"/>
      <c r="HB323" s="1530"/>
      <c r="HC323" s="1530"/>
      <c r="HD323" s="1530"/>
      <c r="HE323" s="1530"/>
      <c r="HF323" s="1530"/>
      <c r="HG323" s="1530"/>
      <c r="HH323" s="1530"/>
      <c r="HI323" s="1530"/>
      <c r="HJ323" s="1530"/>
      <c r="HK323" s="1530"/>
      <c r="HL323" s="1530"/>
      <c r="HM323" s="1530"/>
      <c r="HN323" s="1530"/>
      <c r="HO323" s="1530"/>
      <c r="HP323" s="1530"/>
      <c r="HQ323" s="1530"/>
      <c r="HR323" s="1530"/>
      <c r="HS323" s="1530"/>
    </row>
    <row r="324" spans="1:227" s="1646" customFormat="1" ht="17.05" customHeight="1" x14ac:dyDescent="0.3">
      <c r="A324" s="1564" t="s">
        <v>865</v>
      </c>
      <c r="B324" s="1564" t="s">
        <v>925</v>
      </c>
      <c r="C324" s="2467" t="s">
        <v>938</v>
      </c>
      <c r="D324" s="2468" t="s">
        <v>942</v>
      </c>
      <c r="E324" s="2484"/>
      <c r="F324" s="2450">
        <v>0.14599999999999999</v>
      </c>
      <c r="G324" s="2451"/>
      <c r="H324" s="2452" t="s">
        <v>202</v>
      </c>
      <c r="I324" s="1904"/>
      <c r="J324" s="1904"/>
      <c r="K324" s="2115">
        <f t="shared" si="119"/>
        <v>0.14599999999999999</v>
      </c>
      <c r="L324" s="2292">
        <f>IF(IF(ISNUMBER(K324),K324,0)&gt;0,IF(ISNUMBER(F324),F324,0)/K324*100,"")</f>
        <v>100</v>
      </c>
      <c r="M324" s="2357">
        <f t="shared" si="120"/>
        <v>0</v>
      </c>
      <c r="N324" s="1611">
        <f t="shared" ref="N324:N387" si="123">IF(OR(K324="",NOT(ISNUMBER(K324))),1,IF(P324=0,1,IF(P324&gt;K324,2,IF(AT324&gt;K324,3,IF(AU324&gt;K324,4,5)))))</f>
        <v>5</v>
      </c>
      <c r="O324" s="2496"/>
      <c r="P324" s="2295">
        <f t="shared" si="121"/>
        <v>5.9123368642773268E-2</v>
      </c>
      <c r="Q324" s="2296" t="s">
        <v>42</v>
      </c>
      <c r="R324" s="2294"/>
      <c r="S324" s="2297"/>
      <c r="T324" s="2298"/>
      <c r="U324" s="1602"/>
      <c r="V324" s="2294"/>
      <c r="W324" s="2294"/>
      <c r="X324" s="2294"/>
      <c r="Y324" s="2294"/>
      <c r="Z324" s="2434">
        <v>1137</v>
      </c>
      <c r="AA324" s="2366">
        <v>142.46423210027174</v>
      </c>
      <c r="AB324" s="2435"/>
      <c r="AC324" s="2435"/>
      <c r="AD324" s="2435"/>
      <c r="AE324" s="2435"/>
      <c r="AF324" s="2435"/>
      <c r="AG324" s="2435"/>
      <c r="AH324" s="2167"/>
      <c r="AI324" s="2112">
        <v>1159</v>
      </c>
      <c r="AJ324" s="2112">
        <v>1186</v>
      </c>
      <c r="AK324" s="2112">
        <v>1214</v>
      </c>
      <c r="AL324" s="2113"/>
      <c r="AM324" s="2454"/>
      <c r="AN324" s="2112"/>
      <c r="AO324" s="2115"/>
      <c r="AP324" s="2116"/>
      <c r="AQ324" s="2117">
        <v>5.9123368642773275E-2</v>
      </c>
      <c r="AR324" s="2115">
        <v>6.2316248216538472E-2</v>
      </c>
      <c r="AS324" s="2115">
        <v>6.5864586753886636E-2</v>
      </c>
      <c r="AT324" s="2115">
        <v>6.9565689905951411E-2</v>
      </c>
      <c r="AU324" s="2115"/>
      <c r="AV324" s="2116"/>
      <c r="AW324" s="2118">
        <f t="shared" si="122"/>
        <v>7.643431009404858E-2</v>
      </c>
      <c r="AX324" s="2119"/>
      <c r="BA324" s="2039"/>
      <c r="BB324" s="2039"/>
      <c r="BC324" s="1530" t="s">
        <v>1430</v>
      </c>
      <c r="BD324" s="1530"/>
      <c r="BE324" s="1530"/>
      <c r="BF324" s="1530"/>
      <c r="BG324" s="1530"/>
      <c r="BH324" s="1530"/>
      <c r="BI324" s="1530"/>
      <c r="BJ324" s="1530"/>
      <c r="BK324" s="1530"/>
      <c r="BL324" s="1530"/>
      <c r="BM324" s="1530"/>
      <c r="BN324" s="1530"/>
      <c r="BO324" s="1530"/>
      <c r="BP324" s="1530"/>
      <c r="BQ324" s="1530"/>
      <c r="BR324" s="1530"/>
      <c r="BS324" s="1530"/>
      <c r="BT324" s="1530"/>
      <c r="BU324" s="1530"/>
      <c r="BV324" s="1530"/>
      <c r="BW324" s="1530"/>
      <c r="BX324" s="1530"/>
      <c r="BY324" s="1530"/>
      <c r="BZ324" s="1530"/>
      <c r="CA324" s="1530"/>
      <c r="CB324" s="1530"/>
      <c r="CC324" s="1530"/>
      <c r="CD324" s="1530"/>
      <c r="CE324" s="1530"/>
      <c r="CF324" s="1530"/>
      <c r="CG324" s="1530"/>
      <c r="CH324" s="1530"/>
      <c r="CI324" s="1530"/>
      <c r="CJ324" s="1530"/>
      <c r="CK324" s="1530"/>
      <c r="CL324" s="1530"/>
      <c r="CM324" s="1530"/>
      <c r="CN324" s="1530"/>
      <c r="CO324" s="1530"/>
      <c r="CP324" s="1530"/>
      <c r="CQ324" s="1530"/>
      <c r="CR324" s="1530"/>
      <c r="CS324" s="1530"/>
      <c r="CT324" s="1530"/>
      <c r="CU324" s="1530"/>
      <c r="CV324" s="1530"/>
      <c r="CW324" s="1530"/>
      <c r="CX324" s="1530"/>
      <c r="CY324" s="1530"/>
      <c r="CZ324" s="1530"/>
      <c r="DA324" s="1530"/>
      <c r="DB324" s="1530"/>
      <c r="DC324" s="1530"/>
      <c r="DD324" s="1530"/>
      <c r="DE324" s="1530"/>
      <c r="DF324" s="1530"/>
      <c r="DG324" s="1530"/>
      <c r="DH324" s="1530"/>
      <c r="DI324" s="1530"/>
      <c r="DJ324" s="1530"/>
      <c r="DK324" s="1530"/>
      <c r="DL324" s="1530"/>
      <c r="DM324" s="1530"/>
      <c r="DN324" s="1530"/>
      <c r="DO324" s="1530"/>
      <c r="DP324" s="1530"/>
      <c r="DQ324" s="1530"/>
      <c r="DR324" s="1530"/>
      <c r="DS324" s="1530"/>
      <c r="DT324" s="1530"/>
      <c r="DU324" s="1530"/>
      <c r="DV324" s="1530"/>
      <c r="DW324" s="1530"/>
      <c r="DX324" s="1530"/>
      <c r="DY324" s="1530"/>
      <c r="DZ324" s="1530"/>
      <c r="EA324" s="1530"/>
      <c r="EB324" s="1530"/>
      <c r="EC324" s="1530"/>
      <c r="ED324" s="1530"/>
      <c r="EE324" s="1530"/>
      <c r="EF324" s="1530"/>
      <c r="EG324" s="1530"/>
      <c r="EH324" s="1530"/>
      <c r="EI324" s="1530"/>
      <c r="EJ324" s="1530"/>
      <c r="EK324" s="1530"/>
      <c r="EL324" s="1530"/>
      <c r="EM324" s="1530"/>
      <c r="EN324" s="1530"/>
      <c r="EO324" s="1530"/>
      <c r="EP324" s="1530"/>
      <c r="EQ324" s="1530"/>
      <c r="ER324" s="1530"/>
      <c r="ES324" s="1530"/>
      <c r="ET324" s="1530"/>
      <c r="EU324" s="1530"/>
      <c r="EV324" s="1530"/>
      <c r="EW324" s="1530"/>
      <c r="EX324" s="1530"/>
      <c r="EY324" s="1530"/>
      <c r="EZ324" s="1530"/>
      <c r="FA324" s="1530"/>
      <c r="FB324" s="1530"/>
      <c r="FC324" s="1530"/>
      <c r="FD324" s="1530"/>
      <c r="FE324" s="1530"/>
      <c r="FF324" s="1530"/>
      <c r="FG324" s="1530"/>
      <c r="FH324" s="1530"/>
      <c r="FI324" s="1530"/>
      <c r="FJ324" s="1530"/>
      <c r="FK324" s="1530"/>
      <c r="FL324" s="1530"/>
      <c r="FM324" s="1530"/>
      <c r="FN324" s="1530"/>
      <c r="FO324" s="1530"/>
      <c r="FP324" s="1530"/>
      <c r="FQ324" s="1530"/>
      <c r="FR324" s="1530"/>
      <c r="FS324" s="1530"/>
      <c r="FT324" s="1530"/>
      <c r="FU324" s="1530"/>
      <c r="FV324" s="1530"/>
      <c r="FW324" s="1530"/>
      <c r="FX324" s="1530"/>
      <c r="FY324" s="1530"/>
      <c r="FZ324" s="1530"/>
      <c r="GA324" s="1530"/>
      <c r="GB324" s="1530"/>
      <c r="GC324" s="1530"/>
      <c r="GD324" s="1530"/>
      <c r="GE324" s="1530"/>
      <c r="GF324" s="1530"/>
      <c r="GG324" s="1530"/>
      <c r="GH324" s="1530"/>
      <c r="GI324" s="1530"/>
      <c r="GJ324" s="1530"/>
      <c r="GK324" s="1530"/>
      <c r="GL324" s="1530"/>
      <c r="GM324" s="1530"/>
      <c r="GN324" s="1530"/>
      <c r="GO324" s="1530"/>
      <c r="GP324" s="1530"/>
      <c r="GQ324" s="1530"/>
      <c r="GR324" s="1530"/>
      <c r="GS324" s="1530"/>
      <c r="GT324" s="1530"/>
      <c r="GU324" s="1530"/>
      <c r="GV324" s="1530"/>
      <c r="GW324" s="1530"/>
      <c r="GX324" s="1530"/>
      <c r="GY324" s="1530"/>
      <c r="GZ324" s="1530"/>
      <c r="HA324" s="1530"/>
      <c r="HB324" s="1530"/>
      <c r="HC324" s="1530"/>
      <c r="HD324" s="1530"/>
      <c r="HE324" s="1530"/>
      <c r="HF324" s="1530"/>
      <c r="HG324" s="1530"/>
      <c r="HH324" s="1530"/>
      <c r="HI324" s="1530"/>
      <c r="HJ324" s="1530"/>
      <c r="HK324" s="1530"/>
      <c r="HL324" s="1530"/>
      <c r="HM324" s="1530"/>
      <c r="HN324" s="1530"/>
      <c r="HO324" s="1530"/>
      <c r="HP324" s="1530"/>
      <c r="HQ324" s="1530"/>
      <c r="HR324" s="1530"/>
      <c r="HS324" s="1530"/>
    </row>
    <row r="325" spans="1:227" s="1646" customFormat="1" ht="17.05" customHeight="1" x14ac:dyDescent="0.3">
      <c r="A325" s="1564" t="s">
        <v>865</v>
      </c>
      <c r="B325" s="1564" t="s">
        <v>894</v>
      </c>
      <c r="C325" s="2467" t="s">
        <v>911</v>
      </c>
      <c r="D325" s="2468" t="s">
        <v>912</v>
      </c>
      <c r="E325" s="1857" t="s">
        <v>1433</v>
      </c>
      <c r="F325" s="2450" t="s">
        <v>898</v>
      </c>
      <c r="G325" s="2451"/>
      <c r="H325" s="2452" t="s">
        <v>202</v>
      </c>
      <c r="I325" s="1904"/>
      <c r="J325" s="1904"/>
      <c r="K325" s="2115">
        <f t="shared" si="119"/>
        <v>0</v>
      </c>
      <c r="L325" s="2292">
        <v>100</v>
      </c>
      <c r="M325" s="2357" t="str">
        <f t="shared" si="120"/>
        <v/>
      </c>
      <c r="N325" s="1611">
        <f t="shared" si="123"/>
        <v>2</v>
      </c>
      <c r="O325" s="2496"/>
      <c r="P325" s="2295">
        <f t="shared" si="121"/>
        <v>0.13056106824432692</v>
      </c>
      <c r="Q325" s="2296" t="s">
        <v>42</v>
      </c>
      <c r="R325" s="2294"/>
      <c r="S325" s="2297"/>
      <c r="T325" s="2298"/>
      <c r="U325" s="1602"/>
      <c r="V325" s="2294"/>
      <c r="W325" s="2294"/>
      <c r="X325" s="2294"/>
      <c r="Y325" s="2294"/>
      <c r="Z325" s="2434">
        <v>2721</v>
      </c>
      <c r="AA325" s="2366">
        <v>131.45959457323499</v>
      </c>
      <c r="AB325" s="2435"/>
      <c r="AC325" s="2435"/>
      <c r="AD325" s="2435"/>
      <c r="AE325" s="2435"/>
      <c r="AF325" s="2435"/>
      <c r="AG325" s="2435"/>
      <c r="AH325" s="2167"/>
      <c r="AI325" s="2112">
        <v>2870</v>
      </c>
      <c r="AJ325" s="2112">
        <v>2989</v>
      </c>
      <c r="AK325" s="2112">
        <v>3112</v>
      </c>
      <c r="AL325" s="2113"/>
      <c r="AM325" s="2454"/>
      <c r="AN325" s="2112"/>
      <c r="AO325" s="2115"/>
      <c r="AP325" s="2116"/>
      <c r="AQ325" s="2117">
        <v>0.13056106824432692</v>
      </c>
      <c r="AR325" s="2115">
        <v>0.14278411299519231</v>
      </c>
      <c r="AS325" s="2115">
        <v>0.15398841396548077</v>
      </c>
      <c r="AT325" s="2115">
        <v>0.16582659844384617</v>
      </c>
      <c r="AU325" s="2115"/>
      <c r="AV325" s="2116"/>
      <c r="AW325" s="2118">
        <f t="shared" si="122"/>
        <v>-0.16582659844384617</v>
      </c>
      <c r="AX325" s="2119"/>
      <c r="BC325" s="1530" t="s">
        <v>1430</v>
      </c>
      <c r="BD325" s="1530"/>
      <c r="BE325" s="1530"/>
      <c r="BF325" s="1530"/>
      <c r="BG325" s="1530"/>
      <c r="BH325" s="1530"/>
      <c r="BI325" s="1530"/>
      <c r="BJ325" s="1530"/>
      <c r="BK325" s="1530"/>
      <c r="BL325" s="1530"/>
      <c r="BM325" s="1530"/>
      <c r="BN325" s="1530"/>
      <c r="BO325" s="1530"/>
      <c r="BP325" s="1530"/>
      <c r="BQ325" s="1530"/>
      <c r="BR325" s="1530"/>
      <c r="BS325" s="1530"/>
      <c r="BT325" s="1530"/>
      <c r="BU325" s="1530"/>
      <c r="BV325" s="1530"/>
      <c r="BW325" s="1530"/>
      <c r="BX325" s="1530"/>
      <c r="BY325" s="1530"/>
      <c r="BZ325" s="1530"/>
      <c r="CA325" s="1530"/>
      <c r="CB325" s="1530"/>
      <c r="CC325" s="1530"/>
      <c r="CD325" s="1530"/>
      <c r="CE325" s="1530"/>
      <c r="CF325" s="1530"/>
      <c r="CG325" s="1530"/>
      <c r="CH325" s="1530"/>
      <c r="CI325" s="1530"/>
      <c r="CJ325" s="1530"/>
      <c r="CK325" s="1530"/>
      <c r="CL325" s="1530"/>
      <c r="CM325" s="1530"/>
      <c r="CN325" s="1530"/>
      <c r="CO325" s="1530"/>
      <c r="CP325" s="1530"/>
      <c r="CQ325" s="1530"/>
      <c r="CR325" s="1530"/>
      <c r="CS325" s="1530"/>
      <c r="CT325" s="1530"/>
      <c r="CU325" s="1530"/>
      <c r="CV325" s="1530"/>
      <c r="CW325" s="1530"/>
      <c r="CX325" s="1530"/>
      <c r="CY325" s="1530"/>
      <c r="CZ325" s="1530"/>
      <c r="DA325" s="1530"/>
      <c r="DB325" s="1530"/>
      <c r="DC325" s="1530"/>
      <c r="DD325" s="1530"/>
      <c r="DE325" s="1530"/>
      <c r="DF325" s="1530"/>
      <c r="DG325" s="1530"/>
      <c r="DH325" s="1530"/>
      <c r="DI325" s="1530"/>
      <c r="DJ325" s="1530"/>
      <c r="DK325" s="1530"/>
      <c r="DL325" s="1530"/>
      <c r="DM325" s="1530"/>
      <c r="DN325" s="1530"/>
      <c r="DO325" s="1530"/>
      <c r="DP325" s="1530"/>
      <c r="DQ325" s="1530"/>
      <c r="DR325" s="1530"/>
      <c r="DS325" s="1530"/>
      <c r="DT325" s="1530"/>
      <c r="DU325" s="1530"/>
      <c r="DV325" s="1530"/>
      <c r="DW325" s="1530"/>
      <c r="DX325" s="1530"/>
      <c r="DY325" s="1530"/>
      <c r="DZ325" s="1530"/>
      <c r="EA325" s="1530"/>
      <c r="EB325" s="1530"/>
      <c r="EC325" s="1530"/>
      <c r="ED325" s="1530"/>
      <c r="EE325" s="1530"/>
      <c r="EF325" s="1530"/>
      <c r="EG325" s="1530"/>
      <c r="EH325" s="1530"/>
      <c r="EI325" s="1530"/>
      <c r="EJ325" s="1530"/>
      <c r="EK325" s="1530"/>
      <c r="EL325" s="1530"/>
      <c r="EM325" s="1530"/>
      <c r="EN325" s="1530"/>
      <c r="EO325" s="1530"/>
      <c r="EP325" s="1530"/>
      <c r="EQ325" s="1530"/>
      <c r="ER325" s="1530"/>
      <c r="ES325" s="1530"/>
      <c r="ET325" s="1530"/>
      <c r="EU325" s="1530"/>
      <c r="EV325" s="1530"/>
      <c r="EW325" s="1530"/>
      <c r="EX325" s="1530"/>
      <c r="EY325" s="1530"/>
      <c r="EZ325" s="1530"/>
      <c r="FA325" s="1530"/>
      <c r="FB325" s="1530"/>
      <c r="FC325" s="1530"/>
      <c r="FD325" s="1530"/>
      <c r="FE325" s="1530"/>
      <c r="FF325" s="1530"/>
      <c r="FG325" s="1530"/>
      <c r="FH325" s="1530"/>
      <c r="FI325" s="1530"/>
      <c r="FJ325" s="1530"/>
      <c r="FK325" s="1530"/>
      <c r="FL325" s="1530"/>
      <c r="FM325" s="1530"/>
      <c r="FN325" s="1530"/>
      <c r="FO325" s="1530"/>
      <c r="FP325" s="1530"/>
      <c r="FQ325" s="1530"/>
      <c r="FR325" s="1530"/>
      <c r="FS325" s="1530"/>
      <c r="FT325" s="1530"/>
      <c r="FU325" s="1530"/>
      <c r="FV325" s="1530"/>
      <c r="FW325" s="1530"/>
      <c r="FX325" s="1530"/>
      <c r="FY325" s="1530"/>
      <c r="FZ325" s="1530"/>
      <c r="GA325" s="1530"/>
      <c r="GB325" s="1530"/>
      <c r="GC325" s="1530"/>
      <c r="GD325" s="1530"/>
      <c r="GE325" s="1530"/>
      <c r="GF325" s="1530"/>
      <c r="GG325" s="1530"/>
      <c r="GH325" s="1530"/>
      <c r="GI325" s="1530"/>
      <c r="GJ325" s="1530"/>
      <c r="GK325" s="1530"/>
      <c r="GL325" s="1530"/>
      <c r="GM325" s="1530"/>
      <c r="GN325" s="1530"/>
      <c r="GO325" s="1530"/>
      <c r="GP325" s="1530"/>
      <c r="GQ325" s="1530"/>
      <c r="GR325" s="1530"/>
      <c r="GS325" s="1530"/>
      <c r="GT325" s="1530"/>
      <c r="GU325" s="1530"/>
      <c r="GV325" s="1530"/>
      <c r="GW325" s="1530"/>
      <c r="GX325" s="1530"/>
      <c r="GY325" s="1530"/>
      <c r="GZ325" s="1530"/>
      <c r="HA325" s="1530"/>
      <c r="HB325" s="1530"/>
      <c r="HC325" s="1530"/>
      <c r="HD325" s="1530"/>
      <c r="HE325" s="1530"/>
      <c r="HF325" s="1530"/>
      <c r="HG325" s="1530"/>
      <c r="HH325" s="1530"/>
      <c r="HI325" s="1530"/>
      <c r="HJ325" s="1530"/>
      <c r="HK325" s="1530"/>
      <c r="HL325" s="1530"/>
      <c r="HM325" s="1530"/>
      <c r="HN325" s="1530"/>
      <c r="HO325" s="1530"/>
      <c r="HP325" s="1530"/>
      <c r="HQ325" s="1530"/>
      <c r="HR325" s="1530"/>
      <c r="HS325" s="1530"/>
    </row>
    <row r="326" spans="1:227" s="1646" customFormat="1" ht="17.05" customHeight="1" x14ac:dyDescent="0.3">
      <c r="A326" s="1564" t="s">
        <v>865</v>
      </c>
      <c r="B326" s="1564" t="s">
        <v>894</v>
      </c>
      <c r="C326" s="2467" t="s">
        <v>911</v>
      </c>
      <c r="D326" s="1566" t="s">
        <v>913</v>
      </c>
      <c r="E326" s="1603" t="s">
        <v>1433</v>
      </c>
      <c r="F326" s="2450" t="s">
        <v>898</v>
      </c>
      <c r="G326" s="2451"/>
      <c r="H326" s="2452" t="s">
        <v>202</v>
      </c>
      <c r="I326" s="1904"/>
      <c r="J326" s="1904"/>
      <c r="K326" s="2115">
        <f t="shared" si="119"/>
        <v>0</v>
      </c>
      <c r="L326" s="2292">
        <v>100</v>
      </c>
      <c r="M326" s="2357" t="str">
        <f t="shared" si="120"/>
        <v/>
      </c>
      <c r="N326" s="1611">
        <f t="shared" si="123"/>
        <v>2</v>
      </c>
      <c r="O326" s="2453"/>
      <c r="P326" s="2295">
        <f t="shared" si="121"/>
        <v>8.8269870661923072E-2</v>
      </c>
      <c r="Q326" s="2296" t="s">
        <v>42</v>
      </c>
      <c r="R326" s="2294"/>
      <c r="S326" s="2297"/>
      <c r="T326" s="2298"/>
      <c r="U326" s="1602"/>
      <c r="V326" s="2294"/>
      <c r="W326" s="2294"/>
      <c r="X326" s="2294"/>
      <c r="Y326" s="2294"/>
      <c r="Z326" s="2434">
        <v>1821</v>
      </c>
      <c r="AA326" s="2366">
        <v>132.80354864769933</v>
      </c>
      <c r="AB326" s="2435"/>
      <c r="AC326" s="2435"/>
      <c r="AD326" s="2435"/>
      <c r="AE326" s="2435"/>
      <c r="AF326" s="2435"/>
      <c r="AG326" s="2435"/>
      <c r="AH326" s="2167"/>
      <c r="AI326" s="2112">
        <v>1855</v>
      </c>
      <c r="AJ326" s="2112">
        <v>1898</v>
      </c>
      <c r="AK326" s="2112">
        <v>1947</v>
      </c>
      <c r="AL326" s="2113"/>
      <c r="AM326" s="2454"/>
      <c r="AN326" s="2112"/>
      <c r="AO326" s="2115"/>
      <c r="AP326" s="2116"/>
      <c r="AQ326" s="2117">
        <v>8.8269870661923086E-2</v>
      </c>
      <c r="AR326" s="2115">
        <v>9.3197250250641017E-2</v>
      </c>
      <c r="AS326" s="2115">
        <v>9.8712921156666661E-2</v>
      </c>
      <c r="AT326" s="2115">
        <v>0.10470328407423077</v>
      </c>
      <c r="AU326" s="2115"/>
      <c r="AV326" s="2116"/>
      <c r="AW326" s="2118">
        <f t="shared" si="122"/>
        <v>-0.10470328407423077</v>
      </c>
      <c r="AX326" s="2119"/>
      <c r="BC326" s="1530" t="s">
        <v>1430</v>
      </c>
      <c r="BD326" s="2448" t="s">
        <v>1371</v>
      </c>
      <c r="BE326" s="1530"/>
      <c r="BF326" s="1530"/>
      <c r="BG326" s="1530"/>
      <c r="BH326" s="1530"/>
      <c r="BI326" s="1530"/>
      <c r="BJ326" s="1530"/>
      <c r="BK326" s="1530"/>
      <c r="BL326" s="1530"/>
      <c r="BM326" s="1530"/>
      <c r="BN326" s="1530"/>
      <c r="BO326" s="1530"/>
      <c r="BP326" s="1530"/>
      <c r="BQ326" s="1530"/>
      <c r="BR326" s="1530"/>
      <c r="BS326" s="1530"/>
      <c r="BT326" s="1530"/>
      <c r="BU326" s="1530"/>
      <c r="BV326" s="1530"/>
      <c r="BW326" s="1530"/>
      <c r="BX326" s="1530"/>
      <c r="BY326" s="1530"/>
      <c r="BZ326" s="1530"/>
      <c r="CA326" s="1530"/>
      <c r="CB326" s="1530"/>
      <c r="CC326" s="1530"/>
      <c r="CD326" s="1530"/>
      <c r="CE326" s="1530"/>
      <c r="CF326" s="1530"/>
      <c r="CG326" s="1530"/>
      <c r="CH326" s="1530"/>
      <c r="CI326" s="1530"/>
      <c r="CJ326" s="1530"/>
      <c r="CK326" s="1530"/>
      <c r="CL326" s="1530"/>
      <c r="CM326" s="1530"/>
      <c r="CN326" s="1530"/>
      <c r="CO326" s="1530"/>
      <c r="CP326" s="1530"/>
      <c r="CQ326" s="1530"/>
      <c r="CR326" s="1530"/>
      <c r="CS326" s="1530"/>
      <c r="CT326" s="1530"/>
      <c r="CU326" s="1530"/>
      <c r="CV326" s="1530"/>
      <c r="CW326" s="1530"/>
      <c r="CX326" s="1530"/>
      <c r="CY326" s="1530"/>
      <c r="CZ326" s="1530"/>
      <c r="DA326" s="1530"/>
      <c r="DB326" s="1530"/>
      <c r="DC326" s="1530"/>
      <c r="DD326" s="1530"/>
      <c r="DE326" s="1530"/>
      <c r="DF326" s="1530"/>
      <c r="DG326" s="1530"/>
      <c r="DH326" s="1530"/>
      <c r="DI326" s="1530"/>
      <c r="DJ326" s="1530"/>
      <c r="DK326" s="1530"/>
      <c r="DL326" s="1530"/>
      <c r="DM326" s="1530"/>
      <c r="DN326" s="1530"/>
      <c r="DO326" s="1530"/>
      <c r="DP326" s="1530"/>
      <c r="DQ326" s="1530"/>
      <c r="DR326" s="1530"/>
      <c r="DS326" s="1530"/>
      <c r="DT326" s="1530"/>
      <c r="DU326" s="1530"/>
      <c r="DV326" s="1530"/>
      <c r="DW326" s="1530"/>
      <c r="DX326" s="1530"/>
      <c r="DY326" s="1530"/>
      <c r="DZ326" s="1530"/>
      <c r="EA326" s="1530"/>
      <c r="EB326" s="1530"/>
      <c r="EC326" s="1530"/>
      <c r="ED326" s="1530"/>
      <c r="EE326" s="1530"/>
      <c r="EF326" s="1530"/>
      <c r="EG326" s="1530"/>
      <c r="EH326" s="1530"/>
      <c r="EI326" s="1530"/>
      <c r="EJ326" s="1530"/>
      <c r="EK326" s="1530"/>
      <c r="EL326" s="1530"/>
      <c r="EM326" s="1530"/>
      <c r="EN326" s="1530"/>
      <c r="EO326" s="1530"/>
      <c r="EP326" s="1530"/>
      <c r="EQ326" s="1530"/>
      <c r="ER326" s="1530"/>
      <c r="ES326" s="1530"/>
      <c r="ET326" s="1530"/>
      <c r="EU326" s="1530"/>
      <c r="EV326" s="1530"/>
      <c r="EW326" s="1530"/>
      <c r="EX326" s="1530"/>
      <c r="EY326" s="1530"/>
      <c r="EZ326" s="1530"/>
      <c r="FA326" s="1530"/>
      <c r="FB326" s="1530"/>
      <c r="FC326" s="1530"/>
      <c r="FD326" s="1530"/>
      <c r="FE326" s="1530"/>
      <c r="FF326" s="1530"/>
      <c r="FG326" s="1530"/>
      <c r="FH326" s="1530"/>
      <c r="FI326" s="1530"/>
      <c r="FJ326" s="1530"/>
      <c r="FK326" s="1530"/>
      <c r="FL326" s="1530"/>
      <c r="FM326" s="1530"/>
      <c r="FN326" s="1530"/>
      <c r="FO326" s="1530"/>
      <c r="FP326" s="1530"/>
      <c r="FQ326" s="1530"/>
      <c r="FR326" s="1530"/>
      <c r="FS326" s="1530"/>
      <c r="FT326" s="1530"/>
      <c r="FU326" s="1530"/>
      <c r="FV326" s="1530"/>
      <c r="FW326" s="1530"/>
      <c r="FX326" s="1530"/>
      <c r="FY326" s="1530"/>
      <c r="FZ326" s="1530"/>
      <c r="GA326" s="1530"/>
      <c r="GB326" s="1530"/>
      <c r="GC326" s="1530"/>
      <c r="GD326" s="1530"/>
      <c r="GE326" s="1530"/>
      <c r="GF326" s="1530"/>
      <c r="GG326" s="1530"/>
      <c r="GH326" s="1530"/>
      <c r="GI326" s="1530"/>
      <c r="GJ326" s="1530"/>
      <c r="GK326" s="1530"/>
      <c r="GL326" s="1530"/>
      <c r="GM326" s="1530"/>
      <c r="GN326" s="1530"/>
      <c r="GO326" s="1530"/>
      <c r="GP326" s="1530"/>
      <c r="GQ326" s="1530"/>
      <c r="GR326" s="1530"/>
      <c r="GS326" s="1530"/>
      <c r="GT326" s="1530"/>
      <c r="GU326" s="1530"/>
      <c r="GV326" s="1530"/>
      <c r="GW326" s="1530"/>
      <c r="GX326" s="1530"/>
      <c r="GY326" s="1530"/>
      <c r="GZ326" s="1530"/>
      <c r="HA326" s="1530"/>
      <c r="HB326" s="1530"/>
      <c r="HC326" s="1530"/>
      <c r="HD326" s="1530"/>
      <c r="HE326" s="1530"/>
      <c r="HF326" s="1530"/>
      <c r="HG326" s="1530"/>
      <c r="HH326" s="1530"/>
      <c r="HI326" s="1530"/>
      <c r="HJ326" s="1530"/>
      <c r="HK326" s="1530"/>
      <c r="HL326" s="1530"/>
      <c r="HM326" s="1530"/>
      <c r="HN326" s="1530"/>
      <c r="HO326" s="1530"/>
      <c r="HP326" s="1530"/>
      <c r="HQ326" s="1530"/>
      <c r="HR326" s="1530"/>
      <c r="HS326" s="1530"/>
    </row>
    <row r="327" spans="1:227" s="1646" customFormat="1" ht="17.05" customHeight="1" x14ac:dyDescent="0.3">
      <c r="A327" s="1564" t="s">
        <v>865</v>
      </c>
      <c r="B327" s="1564" t="s">
        <v>894</v>
      </c>
      <c r="C327" s="2467" t="s">
        <v>911</v>
      </c>
      <c r="D327" s="2003" t="s">
        <v>914</v>
      </c>
      <c r="E327" s="2004"/>
      <c r="F327" s="2450">
        <v>0.221</v>
      </c>
      <c r="G327" s="2451"/>
      <c r="H327" s="2452" t="s">
        <v>202</v>
      </c>
      <c r="I327" s="2455"/>
      <c r="J327" s="2455"/>
      <c r="K327" s="2125">
        <f t="shared" si="119"/>
        <v>0.221</v>
      </c>
      <c r="L327" s="2292">
        <f>IF(IF(ISNUMBER(K327),K327,0)&gt;0,IF(ISNUMBER(F327),F327,0)/K327*100,"")</f>
        <v>100</v>
      </c>
      <c r="M327" s="2357">
        <f t="shared" si="120"/>
        <v>0</v>
      </c>
      <c r="N327" s="1611">
        <f t="shared" si="123"/>
        <v>2</v>
      </c>
      <c r="O327" s="2453"/>
      <c r="P327" s="2295">
        <f t="shared" si="121"/>
        <v>0.24400000000000008</v>
      </c>
      <c r="Q327" s="2296" t="s">
        <v>42</v>
      </c>
      <c r="R327" s="2294"/>
      <c r="S327" s="2456"/>
      <c r="T327" s="2457"/>
      <c r="U327" s="1530"/>
      <c r="V327" s="2458"/>
      <c r="W327" s="2458"/>
      <c r="X327" s="2458"/>
      <c r="Y327" s="2458"/>
      <c r="Z327" s="2434">
        <v>3531</v>
      </c>
      <c r="AA327" s="2366">
        <v>189.32119815489426</v>
      </c>
      <c r="AB327" s="2459"/>
      <c r="AC327" s="2459"/>
      <c r="AD327" s="2459"/>
      <c r="AE327" s="2459"/>
      <c r="AF327" s="2459"/>
      <c r="AG327" s="2459"/>
      <c r="AH327" s="2167"/>
      <c r="AI327" s="2124">
        <v>3726</v>
      </c>
      <c r="AJ327" s="2124">
        <v>3911</v>
      </c>
      <c r="AK327" s="2124">
        <v>4086</v>
      </c>
      <c r="AL327" s="2113">
        <v>4268</v>
      </c>
      <c r="AM327" s="2460"/>
      <c r="AN327" s="2124"/>
      <c r="AO327" s="2125"/>
      <c r="AP327" s="2126"/>
      <c r="AQ327" s="2117">
        <v>0.24399999999999999</v>
      </c>
      <c r="AR327" s="2125">
        <v>0.25700000000000001</v>
      </c>
      <c r="AS327" s="2125">
        <v>0.27</v>
      </c>
      <c r="AT327" s="2125">
        <v>0.28199999999999997</v>
      </c>
      <c r="AU327" s="2125">
        <v>0.29499999999999998</v>
      </c>
      <c r="AV327" s="2126"/>
      <c r="AW327" s="2127">
        <f t="shared" si="122"/>
        <v>-6.0999999999999971E-2</v>
      </c>
      <c r="AX327" s="2119"/>
      <c r="BA327" s="2039"/>
      <c r="BB327" s="2039"/>
      <c r="BC327" s="1530" t="s">
        <v>1430</v>
      </c>
      <c r="BD327" s="1530"/>
      <c r="BE327" s="1530"/>
      <c r="BF327" s="1530"/>
      <c r="BG327" s="1530"/>
      <c r="BH327" s="1530"/>
      <c r="BI327" s="1530"/>
      <c r="BJ327" s="1530"/>
      <c r="BK327" s="1530"/>
      <c r="BL327" s="1530"/>
      <c r="BM327" s="1530"/>
      <c r="BN327" s="1530"/>
      <c r="BO327" s="1530"/>
      <c r="BP327" s="1530"/>
      <c r="BQ327" s="1530"/>
      <c r="BR327" s="1530"/>
      <c r="BS327" s="1530"/>
      <c r="BT327" s="1530"/>
      <c r="BU327" s="1530"/>
      <c r="BV327" s="1530"/>
      <c r="BW327" s="1530"/>
      <c r="BX327" s="1530"/>
      <c r="BY327" s="1530"/>
      <c r="BZ327" s="1530"/>
      <c r="CA327" s="1530"/>
      <c r="CB327" s="1530"/>
      <c r="CC327" s="1530"/>
      <c r="CD327" s="1530"/>
      <c r="CE327" s="1530"/>
      <c r="CF327" s="1530"/>
      <c r="CG327" s="1530"/>
      <c r="CH327" s="1530"/>
      <c r="CI327" s="1530"/>
      <c r="CJ327" s="1530"/>
      <c r="CK327" s="1530"/>
      <c r="CL327" s="1530"/>
      <c r="CM327" s="1530"/>
      <c r="CN327" s="1530"/>
      <c r="CO327" s="1530"/>
      <c r="CP327" s="1530"/>
      <c r="CQ327" s="1530"/>
      <c r="CR327" s="1530"/>
      <c r="CS327" s="1530"/>
      <c r="CT327" s="1530"/>
      <c r="CU327" s="1530"/>
      <c r="CV327" s="1530"/>
      <c r="CW327" s="1530"/>
      <c r="CX327" s="1530"/>
      <c r="CY327" s="1530"/>
      <c r="CZ327" s="1530"/>
      <c r="DA327" s="1530"/>
      <c r="DB327" s="1530"/>
      <c r="DC327" s="1530"/>
      <c r="DD327" s="1530"/>
      <c r="DE327" s="1530"/>
      <c r="DF327" s="1530"/>
      <c r="DG327" s="1530"/>
      <c r="DH327" s="1530"/>
      <c r="DI327" s="1530"/>
      <c r="DJ327" s="1530"/>
      <c r="DK327" s="1530"/>
      <c r="DL327" s="1530"/>
      <c r="DM327" s="1530"/>
      <c r="DN327" s="1530"/>
      <c r="DO327" s="1530"/>
      <c r="DP327" s="1530"/>
      <c r="DQ327" s="1530"/>
      <c r="DR327" s="1530"/>
      <c r="DS327" s="1530"/>
      <c r="DT327" s="1530"/>
      <c r="DU327" s="1530"/>
      <c r="DV327" s="1530"/>
      <c r="DW327" s="1530"/>
      <c r="DX327" s="1530"/>
      <c r="DY327" s="1530"/>
      <c r="DZ327" s="1530"/>
      <c r="EA327" s="1530"/>
      <c r="EB327" s="1530"/>
      <c r="EC327" s="1530"/>
      <c r="ED327" s="1530"/>
      <c r="EE327" s="1530"/>
      <c r="EF327" s="1530"/>
      <c r="EG327" s="1530"/>
      <c r="EH327" s="1530"/>
      <c r="EI327" s="1530"/>
      <c r="EJ327" s="1530"/>
      <c r="EK327" s="1530"/>
      <c r="EL327" s="1530"/>
      <c r="EM327" s="1530"/>
      <c r="EN327" s="1530"/>
      <c r="EO327" s="1530"/>
      <c r="EP327" s="1530"/>
      <c r="EQ327" s="1530"/>
      <c r="ER327" s="1530"/>
      <c r="ES327" s="1530"/>
      <c r="ET327" s="1530"/>
      <c r="EU327" s="1530"/>
      <c r="EV327" s="1530"/>
      <c r="EW327" s="1530"/>
      <c r="EX327" s="1530"/>
      <c r="EY327" s="1530"/>
      <c r="EZ327" s="1530"/>
      <c r="FA327" s="1530"/>
      <c r="FB327" s="1530"/>
      <c r="FC327" s="1530"/>
      <c r="FD327" s="1530"/>
      <c r="FE327" s="1530"/>
      <c r="FF327" s="1530"/>
      <c r="FG327" s="1530"/>
      <c r="FH327" s="1530"/>
      <c r="FI327" s="1530"/>
      <c r="FJ327" s="1530"/>
      <c r="FK327" s="1530"/>
      <c r="FL327" s="1530"/>
      <c r="FM327" s="1530"/>
      <c r="FN327" s="1530"/>
      <c r="FO327" s="1530"/>
      <c r="FP327" s="1530"/>
      <c r="FQ327" s="1530"/>
      <c r="FR327" s="1530"/>
      <c r="FS327" s="1530"/>
      <c r="FT327" s="1530"/>
      <c r="FU327" s="1530"/>
      <c r="FV327" s="1530"/>
      <c r="FW327" s="1530"/>
      <c r="FX327" s="1530"/>
      <c r="FY327" s="1530"/>
      <c r="FZ327" s="1530"/>
      <c r="GA327" s="1530"/>
      <c r="GB327" s="1530"/>
      <c r="GC327" s="1530"/>
      <c r="GD327" s="1530"/>
      <c r="GE327" s="1530"/>
      <c r="GF327" s="1530"/>
      <c r="GG327" s="1530"/>
      <c r="GH327" s="1530"/>
      <c r="GI327" s="1530"/>
      <c r="GJ327" s="1530"/>
      <c r="GK327" s="1530"/>
      <c r="GL327" s="1530"/>
      <c r="GM327" s="1530"/>
      <c r="GN327" s="1530"/>
      <c r="GO327" s="1530"/>
      <c r="GP327" s="1530"/>
      <c r="GQ327" s="1530"/>
      <c r="GR327" s="1530"/>
      <c r="GS327" s="1530"/>
      <c r="GT327" s="1530"/>
      <c r="GU327" s="1530"/>
      <c r="GV327" s="1530"/>
      <c r="GW327" s="1530"/>
      <c r="GX327" s="1530"/>
      <c r="GY327" s="1530"/>
      <c r="GZ327" s="1530"/>
      <c r="HA327" s="1530"/>
      <c r="HB327" s="1530"/>
      <c r="HC327" s="1530"/>
      <c r="HD327" s="1530"/>
      <c r="HE327" s="1530"/>
      <c r="HF327" s="1530"/>
      <c r="HG327" s="1530"/>
      <c r="HH327" s="1530"/>
      <c r="HI327" s="1530"/>
      <c r="HJ327" s="1530"/>
      <c r="HK327" s="1530"/>
      <c r="HL327" s="1530"/>
      <c r="HM327" s="1530"/>
      <c r="HN327" s="1530"/>
      <c r="HO327" s="1530"/>
      <c r="HP327" s="1530"/>
      <c r="HQ327" s="1530"/>
      <c r="HR327" s="1530"/>
      <c r="HS327" s="1530"/>
    </row>
    <row r="328" spans="1:227" s="1646" customFormat="1" ht="17.05" customHeight="1" x14ac:dyDescent="0.3">
      <c r="A328" s="1564" t="s">
        <v>865</v>
      </c>
      <c r="B328" s="1564" t="s">
        <v>960</v>
      </c>
      <c r="C328" s="2467" t="s">
        <v>985</v>
      </c>
      <c r="D328" s="2002" t="s">
        <v>986</v>
      </c>
      <c r="E328" s="1603"/>
      <c r="F328" s="2450">
        <v>0.94299999999999995</v>
      </c>
      <c r="G328" s="2451"/>
      <c r="H328" s="2452" t="s">
        <v>202</v>
      </c>
      <c r="I328" s="1904"/>
      <c r="J328" s="1904"/>
      <c r="K328" s="2115">
        <f t="shared" si="119"/>
        <v>0.94299999999999995</v>
      </c>
      <c r="L328" s="2292">
        <f>IF(IF(ISNUMBER(K328),K328,0)&gt;0,IF(ISNUMBER(F328),F328,0)/K328*100,"")</f>
        <v>100</v>
      </c>
      <c r="M328" s="2357">
        <f t="shared" si="120"/>
        <v>0</v>
      </c>
      <c r="N328" s="1611">
        <f t="shared" si="123"/>
        <v>5</v>
      </c>
      <c r="O328" s="2453"/>
      <c r="P328" s="2295">
        <f t="shared" si="121"/>
        <v>0.63353594735054763</v>
      </c>
      <c r="Q328" s="2296" t="s">
        <v>42</v>
      </c>
      <c r="R328" s="2294"/>
      <c r="S328" s="2297"/>
      <c r="T328" s="2298"/>
      <c r="U328" s="1602"/>
      <c r="V328" s="2294"/>
      <c r="W328" s="2294"/>
      <c r="X328" s="2294"/>
      <c r="Y328" s="2294"/>
      <c r="Z328" s="2434">
        <v>11961</v>
      </c>
      <c r="AA328" s="2366">
        <v>145.11453258490724</v>
      </c>
      <c r="AB328" s="2435"/>
      <c r="AC328" s="2435"/>
      <c r="AD328" s="2435"/>
      <c r="AE328" s="2435"/>
      <c r="AF328" s="2435"/>
      <c r="AG328" s="2435"/>
      <c r="AH328" s="2167"/>
      <c r="AI328" s="2124">
        <v>12175</v>
      </c>
      <c r="AJ328" s="2124">
        <v>12397</v>
      </c>
      <c r="AK328" s="2124">
        <v>12637</v>
      </c>
      <c r="AL328" s="2113"/>
      <c r="AM328" s="2454"/>
      <c r="AN328" s="2124"/>
      <c r="AO328" s="2125"/>
      <c r="AP328" s="2126"/>
      <c r="AQ328" s="2117">
        <v>0.63353594735054752</v>
      </c>
      <c r="AR328" s="2125">
        <v>0.66835057449075452</v>
      </c>
      <c r="AS328" s="2125">
        <v>0.70444519894610957</v>
      </c>
      <c r="AT328" s="2125">
        <v>0.74245362884054744</v>
      </c>
      <c r="AU328" s="2125"/>
      <c r="AV328" s="2126"/>
      <c r="AW328" s="2127">
        <f t="shared" si="122"/>
        <v>0.20054637115945251</v>
      </c>
      <c r="AX328" s="2119"/>
      <c r="BA328" s="2039"/>
      <c r="BC328" s="1530" t="s">
        <v>1430</v>
      </c>
      <c r="BD328" s="1530"/>
      <c r="BE328" s="1530"/>
      <c r="BF328" s="1530"/>
      <c r="BG328" s="1530"/>
      <c r="BH328" s="1530"/>
      <c r="BI328" s="1530"/>
      <c r="BJ328" s="1530"/>
      <c r="BK328" s="1530"/>
      <c r="BL328" s="1530"/>
      <c r="BM328" s="1530"/>
      <c r="BN328" s="1530"/>
      <c r="BO328" s="1530"/>
      <c r="BP328" s="1530"/>
      <c r="BQ328" s="1530"/>
      <c r="BR328" s="1530"/>
      <c r="BS328" s="1530"/>
      <c r="BT328" s="1530"/>
      <c r="BU328" s="1530"/>
      <c r="BV328" s="1530"/>
      <c r="BW328" s="1530"/>
      <c r="BX328" s="1530"/>
      <c r="BY328" s="1530"/>
      <c r="BZ328" s="1530"/>
      <c r="CA328" s="1530"/>
      <c r="CB328" s="1530"/>
      <c r="CC328" s="1530"/>
      <c r="CD328" s="1530"/>
      <c r="CE328" s="1530"/>
      <c r="CF328" s="1530"/>
      <c r="CG328" s="1530"/>
      <c r="CH328" s="1530"/>
      <c r="CI328" s="1530"/>
      <c r="CJ328" s="1530"/>
      <c r="CK328" s="1530"/>
      <c r="CL328" s="1530"/>
      <c r="CM328" s="1530"/>
      <c r="CN328" s="1530"/>
      <c r="CO328" s="1530"/>
      <c r="CP328" s="1530"/>
      <c r="CQ328" s="1530"/>
      <c r="CR328" s="1530"/>
      <c r="CS328" s="1530"/>
      <c r="CT328" s="1530"/>
      <c r="CU328" s="1530"/>
      <c r="CV328" s="1530"/>
      <c r="CW328" s="1530"/>
      <c r="CX328" s="1530"/>
      <c r="CY328" s="1530"/>
      <c r="CZ328" s="1530"/>
      <c r="DA328" s="1530"/>
      <c r="DB328" s="1530"/>
      <c r="DC328" s="1530"/>
      <c r="DD328" s="1530"/>
      <c r="DE328" s="1530"/>
      <c r="DF328" s="1530"/>
      <c r="DG328" s="1530"/>
      <c r="DH328" s="1530"/>
      <c r="DI328" s="1530"/>
      <c r="DJ328" s="1530"/>
      <c r="DK328" s="1530"/>
      <c r="DL328" s="1530"/>
      <c r="DM328" s="1530"/>
      <c r="DN328" s="1530"/>
      <c r="DO328" s="1530"/>
      <c r="DP328" s="1530"/>
      <c r="DQ328" s="1530"/>
      <c r="DR328" s="1530"/>
      <c r="DS328" s="1530"/>
      <c r="DT328" s="1530"/>
      <c r="DU328" s="1530"/>
      <c r="DV328" s="1530"/>
      <c r="DW328" s="1530"/>
      <c r="DX328" s="1530"/>
      <c r="DY328" s="1530"/>
      <c r="DZ328" s="1530"/>
      <c r="EA328" s="1530"/>
      <c r="EB328" s="1530"/>
      <c r="EC328" s="1530"/>
      <c r="ED328" s="1530"/>
      <c r="EE328" s="1530"/>
      <c r="EF328" s="1530"/>
      <c r="EG328" s="1530"/>
      <c r="EH328" s="1530"/>
      <c r="EI328" s="1530"/>
      <c r="EJ328" s="1530"/>
      <c r="EK328" s="1530"/>
      <c r="EL328" s="1530"/>
      <c r="EM328" s="1530"/>
      <c r="EN328" s="1530"/>
      <c r="EO328" s="1530"/>
      <c r="EP328" s="1530"/>
      <c r="EQ328" s="1530"/>
      <c r="ER328" s="1530"/>
      <c r="ES328" s="1530"/>
      <c r="ET328" s="1530"/>
      <c r="EU328" s="1530"/>
      <c r="EV328" s="1530"/>
      <c r="EW328" s="1530"/>
      <c r="EX328" s="1530"/>
      <c r="EY328" s="1530"/>
      <c r="EZ328" s="1530"/>
      <c r="FA328" s="1530"/>
      <c r="FB328" s="1530"/>
      <c r="FC328" s="1530"/>
      <c r="FD328" s="1530"/>
      <c r="FE328" s="1530"/>
      <c r="FF328" s="1530"/>
      <c r="FG328" s="1530"/>
      <c r="FH328" s="1530"/>
      <c r="FI328" s="1530"/>
      <c r="FJ328" s="1530"/>
      <c r="FK328" s="1530"/>
      <c r="FL328" s="1530"/>
      <c r="FM328" s="1530"/>
      <c r="FN328" s="1530"/>
      <c r="FO328" s="1530"/>
      <c r="FP328" s="1530"/>
      <c r="FQ328" s="1530"/>
      <c r="FR328" s="1530"/>
      <c r="FS328" s="1530"/>
      <c r="FT328" s="1530"/>
      <c r="FU328" s="1530"/>
      <c r="FV328" s="1530"/>
      <c r="FW328" s="1530"/>
      <c r="FX328" s="1530"/>
      <c r="FY328" s="1530"/>
      <c r="FZ328" s="1530"/>
      <c r="GA328" s="1530"/>
      <c r="GB328" s="1530"/>
      <c r="GC328" s="1530"/>
      <c r="GD328" s="1530"/>
      <c r="GE328" s="1530"/>
      <c r="GF328" s="1530"/>
      <c r="GG328" s="1530"/>
      <c r="GH328" s="1530"/>
      <c r="GI328" s="1530"/>
      <c r="GJ328" s="1530"/>
      <c r="GK328" s="1530"/>
      <c r="GL328" s="1530"/>
      <c r="GM328" s="1530"/>
      <c r="GN328" s="1530"/>
      <c r="GO328" s="1530"/>
      <c r="GP328" s="1530"/>
      <c r="GQ328" s="1530"/>
      <c r="GR328" s="1530"/>
      <c r="GS328" s="1530"/>
      <c r="GT328" s="1530"/>
      <c r="GU328" s="1530"/>
      <c r="GV328" s="1530"/>
      <c r="GW328" s="1530"/>
      <c r="GX328" s="1530"/>
      <c r="GY328" s="1530"/>
      <c r="GZ328" s="1530"/>
      <c r="HA328" s="1530"/>
      <c r="HB328" s="1530"/>
      <c r="HC328" s="1530"/>
      <c r="HD328" s="1530"/>
      <c r="HE328" s="1530"/>
      <c r="HF328" s="1530"/>
      <c r="HG328" s="1530"/>
      <c r="HH328" s="1530"/>
      <c r="HI328" s="1530"/>
      <c r="HJ328" s="1530"/>
      <c r="HK328" s="1530"/>
      <c r="HL328" s="1530"/>
      <c r="HM328" s="1530"/>
      <c r="HN328" s="1530"/>
      <c r="HO328" s="1530"/>
      <c r="HP328" s="1530"/>
      <c r="HQ328" s="1530"/>
      <c r="HR328" s="1530"/>
      <c r="HS328" s="1530"/>
    </row>
    <row r="329" spans="1:227" s="1646" customFormat="1" ht="17.05" customHeight="1" x14ac:dyDescent="0.3">
      <c r="A329" s="1564" t="s">
        <v>865</v>
      </c>
      <c r="B329" s="1564" t="s">
        <v>960</v>
      </c>
      <c r="C329" s="2467" t="s">
        <v>985</v>
      </c>
      <c r="D329" s="2003" t="s">
        <v>987</v>
      </c>
      <c r="E329" s="1603" t="s">
        <v>1458</v>
      </c>
      <c r="F329" s="2497" t="s">
        <v>382</v>
      </c>
      <c r="G329" s="2498"/>
      <c r="H329" s="2499" t="s">
        <v>382</v>
      </c>
      <c r="I329" s="1904"/>
      <c r="J329" s="1904"/>
      <c r="K329" s="2115">
        <f t="shared" si="119"/>
        <v>0</v>
      </c>
      <c r="L329" s="2292">
        <v>100</v>
      </c>
      <c r="M329" s="2357">
        <v>0</v>
      </c>
      <c r="N329" s="1611">
        <f t="shared" si="123"/>
        <v>2</v>
      </c>
      <c r="O329" s="2453"/>
      <c r="P329" s="2295">
        <f t="shared" si="121"/>
        <v>0.55100000000000016</v>
      </c>
      <c r="Q329" s="2296" t="s">
        <v>42</v>
      </c>
      <c r="R329" s="2294"/>
      <c r="S329" s="2297"/>
      <c r="T329" s="2298"/>
      <c r="U329" s="1602"/>
      <c r="V329" s="2294"/>
      <c r="W329" s="2294"/>
      <c r="X329" s="2294"/>
      <c r="Y329" s="2294"/>
      <c r="Z329" s="2434">
        <v>4662</v>
      </c>
      <c r="AA329" s="2366">
        <v>323.80717312224169</v>
      </c>
      <c r="AB329" s="2435"/>
      <c r="AC329" s="2435"/>
      <c r="AD329" s="2435"/>
      <c r="AE329" s="2435"/>
      <c r="AF329" s="2435"/>
      <c r="AG329" s="2435"/>
      <c r="AH329" s="2167"/>
      <c r="AI329" s="2112">
        <v>4952</v>
      </c>
      <c r="AJ329" s="2112">
        <v>5213</v>
      </c>
      <c r="AK329" s="2112">
        <v>5474</v>
      </c>
      <c r="AL329" s="2113">
        <v>5734</v>
      </c>
      <c r="AM329" s="2454"/>
      <c r="AN329" s="2112"/>
      <c r="AO329" s="2115"/>
      <c r="AP329" s="2116"/>
      <c r="AQ329" s="2117">
        <v>0.55100000000000005</v>
      </c>
      <c r="AR329" s="2115">
        <v>0.58499999999999996</v>
      </c>
      <c r="AS329" s="2115">
        <v>0.61599999999999999</v>
      </c>
      <c r="AT329" s="2115">
        <v>0.64700000000000002</v>
      </c>
      <c r="AU329" s="2115">
        <v>0.67800000000000005</v>
      </c>
      <c r="AV329" s="2116"/>
      <c r="AW329" s="2118">
        <f t="shared" si="122"/>
        <v>-0.64700000000000002</v>
      </c>
      <c r="AX329" s="2119"/>
      <c r="BC329" s="1602" t="s">
        <v>1430</v>
      </c>
      <c r="BD329" s="1530"/>
      <c r="BE329" s="1530"/>
      <c r="BF329" s="1530"/>
      <c r="BG329" s="1530"/>
      <c r="BH329" s="1530"/>
      <c r="BI329" s="1530"/>
      <c r="BJ329" s="1530"/>
      <c r="BK329" s="1530"/>
      <c r="BL329" s="1530"/>
      <c r="BM329" s="1530"/>
      <c r="BN329" s="1530"/>
      <c r="BO329" s="1530"/>
      <c r="BP329" s="1530"/>
      <c r="BQ329" s="1530"/>
      <c r="BR329" s="1530"/>
      <c r="BS329" s="1530"/>
      <c r="BT329" s="1530"/>
      <c r="BU329" s="1530"/>
      <c r="BV329" s="1530"/>
      <c r="BW329" s="1530"/>
      <c r="BX329" s="1530"/>
      <c r="BY329" s="1530"/>
      <c r="BZ329" s="1530"/>
      <c r="CA329" s="1530"/>
      <c r="CB329" s="1530"/>
      <c r="CC329" s="1530"/>
      <c r="CD329" s="1530"/>
      <c r="CE329" s="1530"/>
      <c r="CF329" s="1530"/>
      <c r="CG329" s="1530"/>
      <c r="CH329" s="1530"/>
      <c r="CI329" s="1530"/>
      <c r="CJ329" s="1530"/>
      <c r="CK329" s="1530"/>
      <c r="CL329" s="1530"/>
      <c r="CM329" s="1530"/>
      <c r="CN329" s="1530"/>
      <c r="CO329" s="1530"/>
      <c r="CP329" s="1530"/>
      <c r="CQ329" s="1530"/>
      <c r="CR329" s="1530"/>
      <c r="CS329" s="1530"/>
      <c r="CT329" s="1530"/>
      <c r="CU329" s="1530"/>
      <c r="CV329" s="1530"/>
      <c r="CW329" s="1530"/>
      <c r="CX329" s="1530"/>
      <c r="CY329" s="1530"/>
      <c r="CZ329" s="1530"/>
      <c r="DA329" s="1530"/>
      <c r="DB329" s="1530"/>
      <c r="DC329" s="1530"/>
      <c r="DD329" s="1530"/>
      <c r="DE329" s="1530"/>
      <c r="DF329" s="1530"/>
      <c r="DG329" s="1530"/>
      <c r="DH329" s="1530"/>
      <c r="DI329" s="1530"/>
      <c r="DJ329" s="1530"/>
      <c r="DK329" s="1530"/>
      <c r="DL329" s="1530"/>
      <c r="DM329" s="1530"/>
      <c r="DN329" s="1530"/>
      <c r="DO329" s="1530"/>
      <c r="DP329" s="1530"/>
      <c r="DQ329" s="1530"/>
      <c r="DR329" s="1530"/>
      <c r="DS329" s="1530"/>
      <c r="DT329" s="1530"/>
      <c r="DU329" s="1530"/>
      <c r="DV329" s="1530"/>
      <c r="DW329" s="1530"/>
      <c r="DX329" s="1530"/>
      <c r="DY329" s="1530"/>
      <c r="DZ329" s="1530"/>
      <c r="EA329" s="1530"/>
      <c r="EB329" s="1530"/>
      <c r="EC329" s="1530"/>
      <c r="ED329" s="1530"/>
      <c r="EE329" s="1530"/>
      <c r="EF329" s="1530"/>
      <c r="EG329" s="1530"/>
      <c r="EH329" s="1530"/>
      <c r="EI329" s="1530"/>
      <c r="EJ329" s="1530"/>
      <c r="EK329" s="1530"/>
      <c r="EL329" s="1530"/>
      <c r="EM329" s="1530"/>
      <c r="EN329" s="1530"/>
      <c r="EO329" s="1530"/>
      <c r="EP329" s="1530"/>
      <c r="EQ329" s="1530"/>
      <c r="ER329" s="1530"/>
      <c r="ES329" s="1530"/>
      <c r="ET329" s="1530"/>
      <c r="EU329" s="1530"/>
      <c r="EV329" s="1530"/>
      <c r="EW329" s="1530"/>
      <c r="EX329" s="1530"/>
      <c r="EY329" s="1530"/>
      <c r="EZ329" s="1530"/>
      <c r="FA329" s="1530"/>
      <c r="FB329" s="1530"/>
      <c r="FC329" s="1530"/>
      <c r="FD329" s="1530"/>
      <c r="FE329" s="1530"/>
      <c r="FF329" s="1530"/>
      <c r="FG329" s="1530"/>
      <c r="FH329" s="1530"/>
      <c r="FI329" s="1530"/>
      <c r="FJ329" s="1530"/>
      <c r="FK329" s="1530"/>
      <c r="FL329" s="1530"/>
      <c r="FM329" s="1530"/>
      <c r="FN329" s="1530"/>
      <c r="FO329" s="1530"/>
      <c r="FP329" s="1530"/>
      <c r="FQ329" s="1530"/>
      <c r="FR329" s="1530"/>
      <c r="FS329" s="1530"/>
      <c r="FT329" s="1530"/>
      <c r="FU329" s="1530"/>
      <c r="FV329" s="1530"/>
      <c r="FW329" s="1530"/>
      <c r="FX329" s="1530"/>
      <c r="FY329" s="1530"/>
      <c r="FZ329" s="1530"/>
      <c r="GA329" s="1530"/>
      <c r="GB329" s="1530"/>
      <c r="GC329" s="1530"/>
      <c r="GD329" s="1530"/>
      <c r="GE329" s="1530"/>
      <c r="GF329" s="1530"/>
      <c r="GG329" s="1530"/>
      <c r="GH329" s="1530"/>
      <c r="GI329" s="1530"/>
      <c r="GJ329" s="1530"/>
      <c r="GK329" s="1530"/>
      <c r="GL329" s="1530"/>
      <c r="GM329" s="1530"/>
      <c r="GN329" s="1530"/>
      <c r="GO329" s="1530"/>
      <c r="GP329" s="1530"/>
      <c r="GQ329" s="1530"/>
      <c r="GR329" s="1530"/>
      <c r="GS329" s="1530"/>
      <c r="GT329" s="1530"/>
      <c r="GU329" s="1530"/>
      <c r="GV329" s="1530"/>
      <c r="GW329" s="1530"/>
      <c r="GX329" s="1530"/>
      <c r="GY329" s="1530"/>
      <c r="GZ329" s="1530"/>
      <c r="HA329" s="1530"/>
      <c r="HB329" s="1530"/>
      <c r="HC329" s="1530"/>
      <c r="HD329" s="1530"/>
      <c r="HE329" s="1530"/>
      <c r="HF329" s="1530"/>
      <c r="HG329" s="1530"/>
      <c r="HH329" s="1530"/>
      <c r="HI329" s="1530"/>
      <c r="HJ329" s="1530"/>
      <c r="HK329" s="1530"/>
      <c r="HL329" s="1530"/>
      <c r="HM329" s="1530"/>
      <c r="HN329" s="1530"/>
      <c r="HO329" s="1530"/>
      <c r="HP329" s="1530"/>
      <c r="HQ329" s="1530"/>
      <c r="HR329" s="1530"/>
      <c r="HS329" s="1530"/>
    </row>
    <row r="330" spans="1:227" s="1646" customFormat="1" ht="17.05" customHeight="1" x14ac:dyDescent="0.25">
      <c r="A330" s="1564" t="s">
        <v>698</v>
      </c>
      <c r="B330" s="1564" t="s">
        <v>834</v>
      </c>
      <c r="C330" s="2500" t="s">
        <v>848</v>
      </c>
      <c r="D330" s="2501" t="s">
        <v>849</v>
      </c>
      <c r="E330" s="2502"/>
      <c r="F330" s="2291">
        <v>0.88600000000000001</v>
      </c>
      <c r="G330" s="1904">
        <v>0.9</v>
      </c>
      <c r="H330" s="1904"/>
      <c r="I330" s="1904"/>
      <c r="J330" s="1904"/>
      <c r="K330" s="2115">
        <f t="shared" si="119"/>
        <v>1.786</v>
      </c>
      <c r="L330" s="2292">
        <f t="shared" ref="L330:L336" si="124">IF(IF(ISNUMBER(K330),K330,0)&gt;0,IF(ISNUMBER(F330),F330,0)/K330*100,"")</f>
        <v>49.608062709966404</v>
      </c>
      <c r="M330" s="2357">
        <f t="shared" ref="M330:M336" si="125">IF(IF(ISNUMBER(K330),K330,0)&gt;0,(IF(ISNUMBER(G330),G330,0)+IF(ISNUMBER(H330),H330,0))/K330*100,"")</f>
        <v>50.391937290033596</v>
      </c>
      <c r="N330" s="1611">
        <f t="shared" si="123"/>
        <v>5</v>
      </c>
      <c r="O330" s="2453"/>
      <c r="P330" s="2295">
        <f>AQ330</f>
        <v>1.216</v>
      </c>
      <c r="Q330" s="2296" t="s">
        <v>42</v>
      </c>
      <c r="R330" s="2294"/>
      <c r="S330" s="2297"/>
      <c r="T330" s="2298"/>
      <c r="U330" s="1602"/>
      <c r="V330" s="2294"/>
      <c r="W330" s="2294"/>
      <c r="X330" s="2294"/>
      <c r="Y330" s="2294"/>
      <c r="Z330" s="2434">
        <v>11861</v>
      </c>
      <c r="AA330" s="2366">
        <f>AR330/Z330*1000000000/365</f>
        <v>321.99461109449294</v>
      </c>
      <c r="AB330" s="2435"/>
      <c r="AC330" s="2435"/>
      <c r="AD330" s="2435"/>
      <c r="AE330" s="2435"/>
      <c r="AF330" s="2435"/>
      <c r="AG330" s="2435"/>
      <c r="AH330" s="2167"/>
      <c r="AI330" s="2112">
        <v>13058</v>
      </c>
      <c r="AJ330" s="2112">
        <v>13928</v>
      </c>
      <c r="AK330" s="2112">
        <v>14579</v>
      </c>
      <c r="AL330" s="2113">
        <v>15260</v>
      </c>
      <c r="AM330" s="2454"/>
      <c r="AN330" s="2112"/>
      <c r="AO330" s="2115"/>
      <c r="AP330" s="2116"/>
      <c r="AQ330" s="2117">
        <v>1.216</v>
      </c>
      <c r="AR330" s="2115">
        <v>1.3939999999999999</v>
      </c>
      <c r="AS330" s="2115">
        <v>1.54</v>
      </c>
      <c r="AT330" s="2115">
        <v>1.611</v>
      </c>
      <c r="AU330" s="2115">
        <v>1.6850000000000001</v>
      </c>
      <c r="AV330" s="2116"/>
      <c r="AW330" s="2118">
        <f t="shared" si="122"/>
        <v>0.17500000000000004</v>
      </c>
      <c r="AX330" s="2119"/>
      <c r="BC330" s="1530" t="s">
        <v>1432</v>
      </c>
      <c r="BD330" s="1530"/>
      <c r="BE330" s="1530"/>
      <c r="BF330" s="1530"/>
      <c r="BG330" s="1530"/>
      <c r="BH330" s="1530"/>
      <c r="BI330" s="1530"/>
      <c r="BJ330" s="1530"/>
      <c r="BK330" s="1530"/>
      <c r="BL330" s="1530"/>
      <c r="BM330" s="1530"/>
      <c r="BN330" s="1530"/>
      <c r="BO330" s="1530"/>
      <c r="BP330" s="1530"/>
      <c r="BQ330" s="1530"/>
      <c r="BR330" s="1530"/>
      <c r="BS330" s="1530"/>
      <c r="BT330" s="1530"/>
      <c r="BU330" s="1530"/>
      <c r="BV330" s="1530"/>
      <c r="BW330" s="1530"/>
      <c r="BX330" s="1530"/>
      <c r="BY330" s="1530"/>
      <c r="BZ330" s="1530"/>
      <c r="CA330" s="1530"/>
      <c r="CB330" s="1530"/>
      <c r="CC330" s="1530"/>
      <c r="CD330" s="1530"/>
      <c r="CE330" s="1530"/>
      <c r="CF330" s="1530"/>
      <c r="CG330" s="1530"/>
      <c r="CH330" s="1530"/>
      <c r="CI330" s="1530"/>
      <c r="CJ330" s="1530"/>
      <c r="CK330" s="1530"/>
      <c r="CL330" s="1530"/>
      <c r="CM330" s="1530"/>
      <c r="CN330" s="1530"/>
      <c r="CO330" s="1530"/>
      <c r="CP330" s="1530"/>
      <c r="CQ330" s="1530"/>
      <c r="CR330" s="1530"/>
      <c r="CS330" s="1530"/>
      <c r="CT330" s="1530"/>
      <c r="CU330" s="1530"/>
      <c r="CV330" s="1530"/>
      <c r="CW330" s="1530"/>
      <c r="CX330" s="1530"/>
      <c r="CY330" s="1530"/>
      <c r="CZ330" s="1530"/>
      <c r="DA330" s="1530"/>
      <c r="DB330" s="1530"/>
      <c r="DC330" s="1530"/>
      <c r="DD330" s="1530"/>
      <c r="DE330" s="1530"/>
      <c r="DF330" s="1530"/>
      <c r="DG330" s="1530"/>
      <c r="DH330" s="1530"/>
      <c r="DI330" s="1530"/>
      <c r="DJ330" s="1530"/>
      <c r="DK330" s="1530"/>
      <c r="DL330" s="1530"/>
      <c r="DM330" s="1530"/>
      <c r="DN330" s="1530"/>
      <c r="DO330" s="1530"/>
      <c r="DP330" s="1530"/>
      <c r="DQ330" s="1530"/>
      <c r="DR330" s="1530"/>
      <c r="DS330" s="1530"/>
      <c r="DT330" s="1530"/>
      <c r="DU330" s="1530"/>
      <c r="DV330" s="1530"/>
      <c r="DW330" s="1530"/>
      <c r="DX330" s="1530"/>
      <c r="DY330" s="1530"/>
      <c r="DZ330" s="1530"/>
      <c r="EA330" s="1530"/>
      <c r="EB330" s="1530"/>
      <c r="EC330" s="1530"/>
      <c r="ED330" s="1530"/>
      <c r="EE330" s="1530"/>
      <c r="EF330" s="1530"/>
      <c r="EG330" s="1530"/>
      <c r="EH330" s="1530"/>
      <c r="EI330" s="1530"/>
      <c r="EJ330" s="1530"/>
      <c r="EK330" s="1530"/>
      <c r="EL330" s="1530"/>
      <c r="EM330" s="1530"/>
      <c r="EN330" s="1530"/>
      <c r="EO330" s="1530"/>
      <c r="EP330" s="1530"/>
      <c r="EQ330" s="1530"/>
      <c r="ER330" s="1530"/>
      <c r="ES330" s="1530"/>
      <c r="ET330" s="1530"/>
      <c r="EU330" s="1530"/>
      <c r="EV330" s="1530"/>
      <c r="EW330" s="1530"/>
      <c r="EX330" s="1530"/>
      <c r="EY330" s="1530"/>
      <c r="EZ330" s="1530"/>
      <c r="FA330" s="1530"/>
      <c r="FB330" s="1530"/>
      <c r="FC330" s="1530"/>
      <c r="FD330" s="1530"/>
      <c r="FE330" s="1530"/>
      <c r="FF330" s="1530"/>
      <c r="FG330" s="1530"/>
      <c r="FH330" s="1530"/>
      <c r="FI330" s="1530"/>
      <c r="FJ330" s="1530"/>
      <c r="FK330" s="1530"/>
      <c r="FL330" s="1530"/>
      <c r="FM330" s="1530"/>
      <c r="FN330" s="1530"/>
      <c r="FO330" s="1530"/>
      <c r="FP330" s="1530"/>
      <c r="FQ330" s="1530"/>
      <c r="FR330" s="1530"/>
      <c r="FS330" s="1530"/>
      <c r="FT330" s="1530"/>
      <c r="FU330" s="1530"/>
      <c r="FV330" s="1530"/>
      <c r="FW330" s="1530"/>
      <c r="FX330" s="1530"/>
      <c r="FY330" s="1530"/>
      <c r="FZ330" s="1530"/>
      <c r="GA330" s="1530"/>
      <c r="GB330" s="1530"/>
      <c r="GC330" s="1530"/>
      <c r="GD330" s="1530"/>
      <c r="GE330" s="1530"/>
      <c r="GF330" s="1530"/>
      <c r="GG330" s="1530"/>
      <c r="GH330" s="1530"/>
      <c r="GI330" s="1530"/>
      <c r="GJ330" s="1530"/>
      <c r="GK330" s="1530"/>
      <c r="GL330" s="1530"/>
      <c r="GM330" s="1530"/>
      <c r="GN330" s="1530"/>
      <c r="GO330" s="1530"/>
      <c r="GP330" s="1530"/>
      <c r="GQ330" s="1530"/>
      <c r="GR330" s="1530"/>
      <c r="GS330" s="1530"/>
      <c r="GT330" s="1530"/>
      <c r="GU330" s="1530"/>
      <c r="GV330" s="1530"/>
      <c r="GW330" s="1530"/>
      <c r="GX330" s="1530"/>
      <c r="GY330" s="1530"/>
      <c r="GZ330" s="1530"/>
      <c r="HA330" s="1530"/>
      <c r="HB330" s="1530"/>
      <c r="HC330" s="1530"/>
      <c r="HD330" s="1530"/>
      <c r="HE330" s="1530"/>
      <c r="HF330" s="1530"/>
      <c r="HG330" s="1530"/>
      <c r="HH330" s="1530"/>
      <c r="HI330" s="1530"/>
      <c r="HJ330" s="1530"/>
      <c r="HK330" s="1530"/>
      <c r="HL330" s="1530"/>
      <c r="HM330" s="1530"/>
      <c r="HN330" s="1530"/>
      <c r="HO330" s="1530"/>
      <c r="HP330" s="1530"/>
      <c r="HQ330" s="1530"/>
      <c r="HR330" s="1530"/>
      <c r="HS330" s="1530"/>
    </row>
    <row r="331" spans="1:227" s="1646" customFormat="1" ht="17.05" customHeight="1" x14ac:dyDescent="0.25">
      <c r="A331" s="1564" t="s">
        <v>698</v>
      </c>
      <c r="B331" s="1564" t="s">
        <v>834</v>
      </c>
      <c r="C331" s="2500" t="s">
        <v>848</v>
      </c>
      <c r="D331" s="2503" t="s">
        <v>851</v>
      </c>
      <c r="E331" s="2504"/>
      <c r="F331" s="2291">
        <v>0.17</v>
      </c>
      <c r="G331" s="1904"/>
      <c r="H331" s="1904"/>
      <c r="I331" s="1904"/>
      <c r="J331" s="1904"/>
      <c r="K331" s="2115">
        <f t="shared" si="119"/>
        <v>0.17</v>
      </c>
      <c r="L331" s="2292">
        <f t="shared" si="124"/>
        <v>100</v>
      </c>
      <c r="M331" s="2357">
        <f t="shared" si="125"/>
        <v>0</v>
      </c>
      <c r="N331" s="1611">
        <f t="shared" si="123"/>
        <v>2</v>
      </c>
      <c r="O331" s="2496"/>
      <c r="P331" s="2295">
        <f>AQ331</f>
        <v>0.248</v>
      </c>
      <c r="Q331" s="2296" t="s">
        <v>42</v>
      </c>
      <c r="R331" s="2294"/>
      <c r="S331" s="2297"/>
      <c r="T331" s="2298"/>
      <c r="U331" s="1602"/>
      <c r="V331" s="2294"/>
      <c r="W331" s="2294"/>
      <c r="X331" s="2294"/>
      <c r="Y331" s="2294"/>
      <c r="Z331" s="2434">
        <v>3909</v>
      </c>
      <c r="AA331" s="2366">
        <f>AR331/Z331*1000000000/365</f>
        <v>213.06643958269817</v>
      </c>
      <c r="AB331" s="2435"/>
      <c r="AC331" s="2435"/>
      <c r="AD331" s="2435"/>
      <c r="AE331" s="2435"/>
      <c r="AF331" s="2435"/>
      <c r="AG331" s="2435"/>
      <c r="AH331" s="2167"/>
      <c r="AI331" s="2112">
        <v>4422</v>
      </c>
      <c r="AJ331" s="2112">
        <v>4811</v>
      </c>
      <c r="AK331" s="2112">
        <v>5111</v>
      </c>
      <c r="AL331" s="2113"/>
      <c r="AM331" s="2454"/>
      <c r="AN331" s="2112"/>
      <c r="AO331" s="2115"/>
      <c r="AP331" s="2116"/>
      <c r="AQ331" s="2117">
        <v>0.248</v>
      </c>
      <c r="AR331" s="2115">
        <v>0.30399999999999999</v>
      </c>
      <c r="AS331" s="2115">
        <v>0.34399999999999997</v>
      </c>
      <c r="AT331" s="2115">
        <v>0.36599999999999999</v>
      </c>
      <c r="AU331" s="2115"/>
      <c r="AV331" s="2116"/>
      <c r="AW331" s="2118">
        <f t="shared" si="122"/>
        <v>-0.19599999999999998</v>
      </c>
      <c r="AX331" s="2119"/>
      <c r="BA331" s="2039"/>
      <c r="BC331" s="1530" t="s">
        <v>1430</v>
      </c>
      <c r="BD331" s="1530"/>
      <c r="BE331" s="1530"/>
      <c r="BF331" s="1530"/>
      <c r="BG331" s="1530"/>
      <c r="BH331" s="1530"/>
      <c r="BI331" s="1530"/>
      <c r="BJ331" s="1530"/>
      <c r="BK331" s="1530"/>
      <c r="BL331" s="1530"/>
      <c r="BM331" s="1530"/>
      <c r="BN331" s="1530"/>
      <c r="BO331" s="1530"/>
      <c r="BP331" s="1530"/>
      <c r="BQ331" s="1530"/>
      <c r="BR331" s="1530"/>
      <c r="BS331" s="1530"/>
      <c r="BT331" s="1530"/>
      <c r="BU331" s="1530"/>
      <c r="BV331" s="1530"/>
      <c r="BW331" s="1530"/>
      <c r="BX331" s="1530"/>
      <c r="BY331" s="1530"/>
      <c r="BZ331" s="1530"/>
      <c r="CA331" s="1530"/>
      <c r="CB331" s="1530"/>
      <c r="CC331" s="1530"/>
      <c r="CD331" s="1530"/>
      <c r="CE331" s="1530"/>
      <c r="CF331" s="1530"/>
      <c r="CG331" s="1530"/>
      <c r="CH331" s="1530"/>
      <c r="CI331" s="1530"/>
      <c r="CJ331" s="1530"/>
      <c r="CK331" s="1530"/>
      <c r="CL331" s="1530"/>
      <c r="CM331" s="1530"/>
      <c r="CN331" s="1530"/>
      <c r="CO331" s="1530"/>
      <c r="CP331" s="1530"/>
      <c r="CQ331" s="1530"/>
      <c r="CR331" s="1530"/>
      <c r="CS331" s="1530"/>
      <c r="CT331" s="1530"/>
      <c r="CU331" s="1530"/>
      <c r="CV331" s="1530"/>
      <c r="CW331" s="1530"/>
      <c r="CX331" s="1530"/>
      <c r="CY331" s="1530"/>
      <c r="CZ331" s="1530"/>
      <c r="DA331" s="1530"/>
      <c r="DB331" s="1530"/>
      <c r="DC331" s="1530"/>
      <c r="DD331" s="1530"/>
      <c r="DE331" s="1530"/>
      <c r="DF331" s="1530"/>
      <c r="DG331" s="1530"/>
      <c r="DH331" s="1530"/>
      <c r="DI331" s="1530"/>
      <c r="DJ331" s="1530"/>
      <c r="DK331" s="1530"/>
      <c r="DL331" s="1530"/>
      <c r="DM331" s="1530"/>
      <c r="DN331" s="1530"/>
      <c r="DO331" s="1530"/>
      <c r="DP331" s="1530"/>
      <c r="DQ331" s="1530"/>
      <c r="DR331" s="1530"/>
      <c r="DS331" s="1530"/>
      <c r="DT331" s="1530"/>
      <c r="DU331" s="1530"/>
      <c r="DV331" s="1530"/>
      <c r="DW331" s="1530"/>
      <c r="DX331" s="1530"/>
      <c r="DY331" s="1530"/>
      <c r="DZ331" s="1530"/>
      <c r="EA331" s="1530"/>
      <c r="EB331" s="1530"/>
      <c r="EC331" s="1530"/>
      <c r="ED331" s="1530"/>
      <c r="EE331" s="1530"/>
      <c r="EF331" s="1530"/>
      <c r="EG331" s="1530"/>
      <c r="EH331" s="1530"/>
      <c r="EI331" s="1530"/>
      <c r="EJ331" s="1530"/>
      <c r="EK331" s="1530"/>
      <c r="EL331" s="1530"/>
      <c r="EM331" s="1530"/>
      <c r="EN331" s="1530"/>
      <c r="EO331" s="1530"/>
      <c r="EP331" s="1530"/>
      <c r="EQ331" s="1530"/>
      <c r="ER331" s="1530"/>
      <c r="ES331" s="1530"/>
      <c r="ET331" s="1530"/>
      <c r="EU331" s="1530"/>
      <c r="EV331" s="1530"/>
      <c r="EW331" s="1530"/>
      <c r="EX331" s="1530"/>
      <c r="EY331" s="1530"/>
      <c r="EZ331" s="1530"/>
      <c r="FA331" s="1530"/>
      <c r="FB331" s="1530"/>
      <c r="FC331" s="1530"/>
      <c r="FD331" s="1530"/>
      <c r="FE331" s="1530"/>
      <c r="FF331" s="1530"/>
      <c r="FG331" s="1530"/>
      <c r="FH331" s="1530"/>
      <c r="FI331" s="1530"/>
      <c r="FJ331" s="1530"/>
      <c r="FK331" s="1530"/>
      <c r="FL331" s="1530"/>
      <c r="FM331" s="1530"/>
      <c r="FN331" s="1530"/>
      <c r="FO331" s="1530"/>
      <c r="FP331" s="1530"/>
      <c r="FQ331" s="1530"/>
      <c r="FR331" s="1530"/>
      <c r="FS331" s="1530"/>
      <c r="FT331" s="1530"/>
      <c r="FU331" s="1530"/>
      <c r="FV331" s="1530"/>
      <c r="FW331" s="1530"/>
      <c r="FX331" s="1530"/>
      <c r="FY331" s="1530"/>
      <c r="FZ331" s="1530"/>
      <c r="GA331" s="1530"/>
      <c r="GB331" s="1530"/>
      <c r="GC331" s="1530"/>
      <c r="GD331" s="1530"/>
      <c r="GE331" s="1530"/>
      <c r="GF331" s="1530"/>
      <c r="GG331" s="1530"/>
      <c r="GH331" s="1530"/>
      <c r="GI331" s="1530"/>
      <c r="GJ331" s="1530"/>
      <c r="GK331" s="1530"/>
      <c r="GL331" s="1530"/>
      <c r="GM331" s="1530"/>
      <c r="GN331" s="1530"/>
      <c r="GO331" s="1530"/>
      <c r="GP331" s="1530"/>
      <c r="GQ331" s="1530"/>
      <c r="GR331" s="1530"/>
      <c r="GS331" s="1530"/>
      <c r="GT331" s="1530"/>
      <c r="GU331" s="1530"/>
      <c r="GV331" s="1530"/>
      <c r="GW331" s="1530"/>
      <c r="GX331" s="1530"/>
      <c r="GY331" s="1530"/>
      <c r="GZ331" s="1530"/>
      <c r="HA331" s="1530"/>
      <c r="HB331" s="1530"/>
      <c r="HC331" s="1530"/>
      <c r="HD331" s="1530"/>
      <c r="HE331" s="1530"/>
      <c r="HF331" s="1530"/>
      <c r="HG331" s="1530"/>
      <c r="HH331" s="1530"/>
      <c r="HI331" s="1530"/>
      <c r="HJ331" s="1530"/>
      <c r="HK331" s="1530"/>
      <c r="HL331" s="1530"/>
      <c r="HM331" s="1530"/>
      <c r="HN331" s="1530"/>
      <c r="HO331" s="1530"/>
      <c r="HP331" s="1530"/>
      <c r="HQ331" s="1530"/>
      <c r="HR331" s="1530"/>
      <c r="HS331" s="1530"/>
    </row>
    <row r="332" spans="1:227" s="1646" customFormat="1" ht="17.05" customHeight="1" x14ac:dyDescent="0.25">
      <c r="A332" s="1564" t="s">
        <v>698</v>
      </c>
      <c r="B332" s="1564" t="s">
        <v>834</v>
      </c>
      <c r="C332" s="2500" t="s">
        <v>848</v>
      </c>
      <c r="D332" s="2505" t="s">
        <v>850</v>
      </c>
      <c r="E332" s="2502"/>
      <c r="F332" s="2291">
        <v>0.15</v>
      </c>
      <c r="G332" s="1904">
        <v>1.37</v>
      </c>
      <c r="H332" s="1904"/>
      <c r="I332" s="1904"/>
      <c r="J332" s="1904"/>
      <c r="K332" s="2115">
        <f t="shared" si="119"/>
        <v>1.52</v>
      </c>
      <c r="L332" s="2292">
        <f t="shared" si="124"/>
        <v>9.8684210526315788</v>
      </c>
      <c r="M332" s="2357">
        <f t="shared" si="125"/>
        <v>90.131578947368425</v>
      </c>
      <c r="N332" s="1611">
        <f t="shared" si="123"/>
        <v>2</v>
      </c>
      <c r="O332" s="2496"/>
      <c r="P332" s="2295">
        <f>AQ332</f>
        <v>2.343</v>
      </c>
      <c r="Q332" s="2296" t="s">
        <v>42</v>
      </c>
      <c r="R332" s="2294"/>
      <c r="S332" s="2297"/>
      <c r="T332" s="2298"/>
      <c r="U332" s="1602"/>
      <c r="V332" s="2294"/>
      <c r="W332" s="2294"/>
      <c r="X332" s="2294"/>
      <c r="Y332" s="2294"/>
      <c r="Z332" s="2434">
        <v>21913</v>
      </c>
      <c r="AA332" s="2366">
        <f>AR332/Z332*1000000000/365</f>
        <v>324.07109309604795</v>
      </c>
      <c r="AB332" s="2435"/>
      <c r="AC332" s="2435"/>
      <c r="AD332" s="2435"/>
      <c r="AE332" s="2435"/>
      <c r="AF332" s="2435"/>
      <c r="AG332" s="2435"/>
      <c r="AH332" s="2167"/>
      <c r="AI332" s="2112">
        <v>23831</v>
      </c>
      <c r="AJ332" s="2112">
        <v>25473</v>
      </c>
      <c r="AK332" s="2112">
        <v>26837</v>
      </c>
      <c r="AL332" s="2113">
        <v>28273</v>
      </c>
      <c r="AM332" s="2454"/>
      <c r="AN332" s="2112"/>
      <c r="AO332" s="2115"/>
      <c r="AP332" s="2116"/>
      <c r="AQ332" s="2117">
        <v>2.343</v>
      </c>
      <c r="AR332" s="2115">
        <v>2.5920000000000001</v>
      </c>
      <c r="AS332" s="2115">
        <v>2.8140000000000001</v>
      </c>
      <c r="AT332" s="2115">
        <v>2.9580000000000002</v>
      </c>
      <c r="AU332" s="2115">
        <v>3.109</v>
      </c>
      <c r="AV332" s="2116"/>
      <c r="AW332" s="2118">
        <f t="shared" si="122"/>
        <v>-1.4380000000000002</v>
      </c>
      <c r="AX332" s="2119"/>
      <c r="BC332" s="1530" t="s">
        <v>1432</v>
      </c>
      <c r="BD332" s="1530"/>
      <c r="BE332" s="1530"/>
      <c r="BF332" s="1530"/>
      <c r="BG332" s="1530"/>
      <c r="BH332" s="1530"/>
      <c r="BI332" s="1530"/>
      <c r="BJ332" s="1530"/>
      <c r="BK332" s="1530"/>
      <c r="BL332" s="1530"/>
      <c r="BM332" s="1530"/>
      <c r="BN332" s="1530"/>
      <c r="BO332" s="1530"/>
      <c r="BP332" s="1530"/>
      <c r="BQ332" s="1530"/>
      <c r="BR332" s="1530"/>
      <c r="BS332" s="1530"/>
      <c r="BT332" s="1530"/>
      <c r="BU332" s="1530"/>
      <c r="BV332" s="1530"/>
      <c r="BW332" s="1530"/>
      <c r="BX332" s="1530"/>
      <c r="BY332" s="1530"/>
      <c r="BZ332" s="1530"/>
      <c r="CA332" s="1530"/>
      <c r="CB332" s="1530"/>
      <c r="CC332" s="1530"/>
      <c r="CD332" s="1530"/>
      <c r="CE332" s="1530"/>
      <c r="CF332" s="1530"/>
      <c r="CG332" s="1530"/>
      <c r="CH332" s="1530"/>
      <c r="CI332" s="1530"/>
      <c r="CJ332" s="1530"/>
      <c r="CK332" s="1530"/>
      <c r="CL332" s="1530"/>
      <c r="CM332" s="1530"/>
      <c r="CN332" s="1530"/>
      <c r="CO332" s="1530"/>
      <c r="CP332" s="1530"/>
      <c r="CQ332" s="1530"/>
      <c r="CR332" s="1530"/>
      <c r="CS332" s="1530"/>
      <c r="CT332" s="1530"/>
      <c r="CU332" s="1530"/>
      <c r="CV332" s="1530"/>
      <c r="CW332" s="1530"/>
      <c r="CX332" s="1530"/>
      <c r="CY332" s="1530"/>
      <c r="CZ332" s="1530"/>
      <c r="DA332" s="1530"/>
      <c r="DB332" s="1530"/>
      <c r="DC332" s="1530"/>
      <c r="DD332" s="1530"/>
      <c r="DE332" s="1530"/>
      <c r="DF332" s="1530"/>
      <c r="DG332" s="1530"/>
      <c r="DH332" s="1530"/>
      <c r="DI332" s="1530"/>
      <c r="DJ332" s="1530"/>
      <c r="DK332" s="1530"/>
      <c r="DL332" s="1530"/>
      <c r="DM332" s="1530"/>
      <c r="DN332" s="1530"/>
      <c r="DO332" s="1530"/>
      <c r="DP332" s="1530"/>
      <c r="DQ332" s="1530"/>
      <c r="DR332" s="1530"/>
      <c r="DS332" s="1530"/>
      <c r="DT332" s="1530"/>
      <c r="DU332" s="1530"/>
      <c r="DV332" s="1530"/>
      <c r="DW332" s="1530"/>
      <c r="DX332" s="1530"/>
      <c r="DY332" s="1530"/>
      <c r="DZ332" s="1530"/>
      <c r="EA332" s="1530"/>
      <c r="EB332" s="1530"/>
      <c r="EC332" s="1530"/>
      <c r="ED332" s="1530"/>
      <c r="EE332" s="1530"/>
      <c r="EF332" s="1530"/>
      <c r="EG332" s="1530"/>
      <c r="EH332" s="1530"/>
      <c r="EI332" s="1530"/>
      <c r="EJ332" s="1530"/>
      <c r="EK332" s="1530"/>
      <c r="EL332" s="1530"/>
      <c r="EM332" s="1530"/>
      <c r="EN332" s="1530"/>
      <c r="EO332" s="1530"/>
      <c r="EP332" s="1530"/>
      <c r="EQ332" s="1530"/>
      <c r="ER332" s="1530"/>
      <c r="ES332" s="1530"/>
      <c r="ET332" s="1530"/>
      <c r="EU332" s="1530"/>
      <c r="EV332" s="1530"/>
      <c r="EW332" s="1530"/>
      <c r="EX332" s="1530"/>
      <c r="EY332" s="1530"/>
      <c r="EZ332" s="1530"/>
      <c r="FA332" s="1530"/>
      <c r="FB332" s="1530"/>
      <c r="FC332" s="1530"/>
      <c r="FD332" s="1530"/>
      <c r="FE332" s="1530"/>
      <c r="FF332" s="1530"/>
      <c r="FG332" s="1530"/>
      <c r="FH332" s="1530"/>
      <c r="FI332" s="1530"/>
      <c r="FJ332" s="1530"/>
      <c r="FK332" s="1530"/>
      <c r="FL332" s="1530"/>
      <c r="FM332" s="1530"/>
      <c r="FN332" s="1530"/>
      <c r="FO332" s="1530"/>
      <c r="FP332" s="1530"/>
      <c r="FQ332" s="1530"/>
      <c r="FR332" s="1530"/>
      <c r="FS332" s="1530"/>
      <c r="FT332" s="1530"/>
      <c r="FU332" s="1530"/>
      <c r="FV332" s="1530"/>
      <c r="FW332" s="1530"/>
      <c r="FX332" s="1530"/>
      <c r="FY332" s="1530"/>
      <c r="FZ332" s="1530"/>
      <c r="GA332" s="1530"/>
      <c r="GB332" s="1530"/>
      <c r="GC332" s="1530"/>
      <c r="GD332" s="1530"/>
      <c r="GE332" s="1530"/>
      <c r="GF332" s="1530"/>
      <c r="GG332" s="1530"/>
      <c r="GH332" s="1530"/>
      <c r="GI332" s="1530"/>
      <c r="GJ332" s="1530"/>
      <c r="GK332" s="1530"/>
      <c r="GL332" s="1530"/>
      <c r="GM332" s="1530"/>
      <c r="GN332" s="1530"/>
      <c r="GO332" s="1530"/>
      <c r="GP332" s="1530"/>
      <c r="GQ332" s="1530"/>
      <c r="GR332" s="1530"/>
      <c r="GS332" s="1530"/>
      <c r="GT332" s="1530"/>
      <c r="GU332" s="1530"/>
      <c r="GV332" s="1530"/>
      <c r="GW332" s="1530"/>
      <c r="GX332" s="1530"/>
      <c r="GY332" s="1530"/>
      <c r="GZ332" s="1530"/>
      <c r="HA332" s="1530"/>
      <c r="HB332" s="1530"/>
      <c r="HC332" s="1530"/>
      <c r="HD332" s="1530"/>
      <c r="HE332" s="1530"/>
      <c r="HF332" s="1530"/>
      <c r="HG332" s="1530"/>
      <c r="HH332" s="1530"/>
      <c r="HI332" s="1530"/>
      <c r="HJ332" s="1530"/>
      <c r="HK332" s="1530"/>
      <c r="HL332" s="1530"/>
      <c r="HM332" s="1530"/>
      <c r="HN332" s="1530"/>
      <c r="HO332" s="1530"/>
      <c r="HP332" s="1530"/>
      <c r="HQ332" s="1530"/>
      <c r="HR332" s="1530"/>
      <c r="HS332" s="1530"/>
    </row>
    <row r="333" spans="1:227" s="1646" customFormat="1" ht="17.05" customHeight="1" x14ac:dyDescent="0.3">
      <c r="A333" s="1564" t="s">
        <v>865</v>
      </c>
      <c r="B333" s="1564" t="s">
        <v>894</v>
      </c>
      <c r="C333" s="2002" t="s">
        <v>915</v>
      </c>
      <c r="D333" s="1566" t="s">
        <v>916</v>
      </c>
      <c r="E333" s="2484"/>
      <c r="F333" s="2450" t="s">
        <v>202</v>
      </c>
      <c r="G333" s="2451"/>
      <c r="H333" s="2452">
        <v>5.4749999999999996</v>
      </c>
      <c r="I333" s="1904"/>
      <c r="J333" s="1904"/>
      <c r="K333" s="2115">
        <f t="shared" si="119"/>
        <v>5.4749999999999996</v>
      </c>
      <c r="L333" s="2292">
        <f t="shared" si="124"/>
        <v>0</v>
      </c>
      <c r="M333" s="2357">
        <f t="shared" si="125"/>
        <v>100</v>
      </c>
      <c r="N333" s="1611">
        <f t="shared" si="123"/>
        <v>5</v>
      </c>
      <c r="O333" s="2453"/>
      <c r="P333" s="2295">
        <f>AA333*Z333/1000000000*365</f>
        <v>0.46771211253843159</v>
      </c>
      <c r="Q333" s="2296" t="s">
        <v>42</v>
      </c>
      <c r="R333" s="2294"/>
      <c r="S333" s="2297"/>
      <c r="T333" s="2298"/>
      <c r="U333" s="1602"/>
      <c r="V333" s="2294"/>
      <c r="W333" s="2294"/>
      <c r="X333" s="2294"/>
      <c r="Y333" s="2294"/>
      <c r="Z333" s="2434">
        <v>3881</v>
      </c>
      <c r="AA333" s="2366">
        <v>330.17342129618595</v>
      </c>
      <c r="AB333" s="2435"/>
      <c r="AC333" s="2435"/>
      <c r="AD333" s="2435"/>
      <c r="AE333" s="2435"/>
      <c r="AF333" s="2435"/>
      <c r="AG333" s="2435"/>
      <c r="AH333" s="2167"/>
      <c r="AI333" s="2112">
        <v>3608</v>
      </c>
      <c r="AJ333" s="2112">
        <v>3531</v>
      </c>
      <c r="AK333" s="2112">
        <v>3462</v>
      </c>
      <c r="AL333" s="2113"/>
      <c r="AM333" s="2454"/>
      <c r="AN333" s="2112"/>
      <c r="AO333" s="2115"/>
      <c r="AP333" s="2116"/>
      <c r="AQ333" s="2117">
        <v>0.46771211253843165</v>
      </c>
      <c r="AR333" s="2115">
        <v>0.44522710476109906</v>
      </c>
      <c r="AS333" s="2115">
        <v>0.44602742510623916</v>
      </c>
      <c r="AT333" s="2115">
        <v>0.4473402140583056</v>
      </c>
      <c r="AU333" s="2115"/>
      <c r="AV333" s="2116"/>
      <c r="AW333" s="2118">
        <f t="shared" si="122"/>
        <v>5.0276597859416938</v>
      </c>
      <c r="AX333" s="2119"/>
      <c r="BC333" s="1530" t="s">
        <v>1432</v>
      </c>
      <c r="BD333" s="1530"/>
      <c r="BE333" s="1530"/>
      <c r="BF333" s="1530"/>
      <c r="BG333" s="1530"/>
      <c r="BH333" s="1530"/>
      <c r="BI333" s="1530"/>
      <c r="BJ333" s="1530"/>
      <c r="BK333" s="1530"/>
      <c r="BL333" s="1530"/>
      <c r="BM333" s="1530"/>
      <c r="BN333" s="1530"/>
      <c r="BO333" s="1530"/>
      <c r="BP333" s="1530"/>
      <c r="BQ333" s="1530"/>
      <c r="BR333" s="1530"/>
      <c r="BS333" s="1530"/>
      <c r="BT333" s="1530"/>
      <c r="BU333" s="1530"/>
      <c r="BV333" s="1530"/>
      <c r="BW333" s="1530"/>
      <c r="BX333" s="1530"/>
      <c r="BY333" s="1530"/>
      <c r="BZ333" s="1530"/>
      <c r="CA333" s="1530"/>
      <c r="CB333" s="1530"/>
      <c r="CC333" s="1530"/>
      <c r="CD333" s="1530"/>
      <c r="CE333" s="1530"/>
      <c r="CF333" s="1530"/>
      <c r="CG333" s="1530"/>
      <c r="CH333" s="1530"/>
      <c r="CI333" s="1530"/>
      <c r="CJ333" s="1530"/>
      <c r="CK333" s="1530"/>
      <c r="CL333" s="1530"/>
      <c r="CM333" s="1530"/>
      <c r="CN333" s="1530"/>
      <c r="CO333" s="1530"/>
      <c r="CP333" s="1530"/>
      <c r="CQ333" s="1530"/>
      <c r="CR333" s="1530"/>
      <c r="CS333" s="1530"/>
      <c r="CT333" s="1530"/>
      <c r="CU333" s="1530"/>
      <c r="CV333" s="1530"/>
      <c r="CW333" s="1530"/>
      <c r="CX333" s="1530"/>
      <c r="CY333" s="1530"/>
      <c r="CZ333" s="1530"/>
      <c r="DA333" s="1530"/>
      <c r="DB333" s="1530"/>
      <c r="DC333" s="1530"/>
      <c r="DD333" s="1530"/>
      <c r="DE333" s="1530"/>
      <c r="DF333" s="1530"/>
      <c r="DG333" s="1530"/>
      <c r="DH333" s="1530"/>
      <c r="DI333" s="1530"/>
      <c r="DJ333" s="1530"/>
      <c r="DK333" s="1530"/>
      <c r="DL333" s="1530"/>
      <c r="DM333" s="1530"/>
      <c r="DN333" s="1530"/>
      <c r="DO333" s="1530"/>
      <c r="DP333" s="1530"/>
      <c r="DQ333" s="1530"/>
      <c r="DR333" s="1530"/>
      <c r="DS333" s="1530"/>
      <c r="DT333" s="1530"/>
      <c r="DU333" s="1530"/>
      <c r="DV333" s="1530"/>
      <c r="DW333" s="1530"/>
      <c r="DX333" s="1530"/>
      <c r="DY333" s="1530"/>
      <c r="DZ333" s="1530"/>
      <c r="EA333" s="1530"/>
      <c r="EB333" s="1530"/>
      <c r="EC333" s="1530"/>
      <c r="ED333" s="1530"/>
      <c r="EE333" s="1530"/>
      <c r="EF333" s="1530"/>
      <c r="EG333" s="1530"/>
      <c r="EH333" s="1530"/>
      <c r="EI333" s="1530"/>
      <c r="EJ333" s="1530"/>
      <c r="EK333" s="1530"/>
      <c r="EL333" s="1530"/>
      <c r="EM333" s="1530"/>
      <c r="EN333" s="1530"/>
      <c r="EO333" s="1530"/>
      <c r="EP333" s="1530"/>
      <c r="EQ333" s="1530"/>
      <c r="ER333" s="1530"/>
      <c r="ES333" s="1530"/>
      <c r="ET333" s="1530"/>
      <c r="EU333" s="1530"/>
      <c r="EV333" s="1530"/>
      <c r="EW333" s="1530"/>
      <c r="EX333" s="1530"/>
      <c r="EY333" s="1530"/>
      <c r="EZ333" s="1530"/>
      <c r="FA333" s="1530"/>
      <c r="FB333" s="1530"/>
      <c r="FC333" s="1530"/>
      <c r="FD333" s="1530"/>
      <c r="FE333" s="1530"/>
      <c r="FF333" s="1530"/>
      <c r="FG333" s="1530"/>
      <c r="FH333" s="1530"/>
      <c r="FI333" s="1530"/>
      <c r="FJ333" s="1530"/>
      <c r="FK333" s="1530"/>
      <c r="FL333" s="1530"/>
      <c r="FM333" s="1530"/>
      <c r="FN333" s="1530"/>
      <c r="FO333" s="1530"/>
      <c r="FP333" s="1530"/>
      <c r="FQ333" s="1530"/>
      <c r="FR333" s="1530"/>
      <c r="FS333" s="1530"/>
      <c r="FT333" s="1530"/>
      <c r="FU333" s="1530"/>
      <c r="FV333" s="1530"/>
      <c r="FW333" s="1530"/>
      <c r="FX333" s="1530"/>
      <c r="FY333" s="1530"/>
      <c r="FZ333" s="1530"/>
      <c r="GA333" s="1530"/>
      <c r="GB333" s="1530"/>
      <c r="GC333" s="1530"/>
      <c r="GD333" s="1530"/>
      <c r="GE333" s="1530"/>
      <c r="GF333" s="1530"/>
      <c r="GG333" s="1530"/>
      <c r="GH333" s="1530"/>
      <c r="GI333" s="1530"/>
      <c r="GJ333" s="1530"/>
      <c r="GK333" s="1530"/>
      <c r="GL333" s="1530"/>
      <c r="GM333" s="1530"/>
      <c r="GN333" s="1530"/>
      <c r="GO333" s="1530"/>
      <c r="GP333" s="1530"/>
      <c r="GQ333" s="1530"/>
      <c r="GR333" s="1530"/>
      <c r="GS333" s="1530"/>
      <c r="GT333" s="1530"/>
      <c r="GU333" s="1530"/>
      <c r="GV333" s="1530"/>
      <c r="GW333" s="1530"/>
      <c r="GX333" s="1530"/>
      <c r="GY333" s="1530"/>
      <c r="GZ333" s="1530"/>
      <c r="HA333" s="1530"/>
      <c r="HB333" s="1530"/>
      <c r="HC333" s="1530"/>
      <c r="HD333" s="1530"/>
      <c r="HE333" s="1530"/>
      <c r="HF333" s="1530"/>
      <c r="HG333" s="1530"/>
      <c r="HH333" s="1530"/>
      <c r="HI333" s="1530"/>
      <c r="HJ333" s="1530"/>
      <c r="HK333" s="1530"/>
      <c r="HL333" s="1530"/>
      <c r="HM333" s="1530"/>
      <c r="HN333" s="1530"/>
      <c r="HO333" s="1530"/>
      <c r="HP333" s="1530"/>
      <c r="HQ333" s="1530"/>
      <c r="HR333" s="1530"/>
      <c r="HS333" s="1530"/>
    </row>
    <row r="334" spans="1:227" s="1646" customFormat="1" ht="17.05" customHeight="1" x14ac:dyDescent="0.3">
      <c r="A334" s="1564" t="s">
        <v>865</v>
      </c>
      <c r="B334" s="1564" t="s">
        <v>894</v>
      </c>
      <c r="C334" s="2002" t="s">
        <v>915</v>
      </c>
      <c r="D334" s="2468" t="s">
        <v>917</v>
      </c>
      <c r="E334" s="2484"/>
      <c r="F334" s="2450" t="s">
        <v>202</v>
      </c>
      <c r="G334" s="2451"/>
      <c r="H334" s="2452">
        <v>0.04</v>
      </c>
      <c r="I334" s="2455"/>
      <c r="J334" s="2455"/>
      <c r="K334" s="2125">
        <f t="shared" si="119"/>
        <v>0.04</v>
      </c>
      <c r="L334" s="2292">
        <f t="shared" si="124"/>
        <v>0</v>
      </c>
      <c r="M334" s="2357">
        <f t="shared" si="125"/>
        <v>100</v>
      </c>
      <c r="N334" s="1611">
        <f t="shared" si="123"/>
        <v>2</v>
      </c>
      <c r="O334" s="2496"/>
      <c r="P334" s="2295">
        <f>AA334*Z334/1000000000*365</f>
        <v>7.5883541961556902E-2</v>
      </c>
      <c r="Q334" s="2296" t="s">
        <v>42</v>
      </c>
      <c r="R334" s="2294"/>
      <c r="S334" s="2456"/>
      <c r="T334" s="2457"/>
      <c r="U334" s="1530"/>
      <c r="V334" s="2458"/>
      <c r="W334" s="2458"/>
      <c r="X334" s="2458"/>
      <c r="Y334" s="2458"/>
      <c r="Z334" s="2434">
        <v>1542</v>
      </c>
      <c r="AA334" s="2366">
        <v>134.82497727832009</v>
      </c>
      <c r="AB334" s="2459"/>
      <c r="AC334" s="2459"/>
      <c r="AD334" s="2459"/>
      <c r="AE334" s="2459"/>
      <c r="AF334" s="2459"/>
      <c r="AG334" s="2459"/>
      <c r="AH334" s="2167"/>
      <c r="AI334" s="2124">
        <v>1682</v>
      </c>
      <c r="AJ334" s="2124">
        <v>1762</v>
      </c>
      <c r="AK334" s="2124">
        <v>1835</v>
      </c>
      <c r="AL334" s="2113"/>
      <c r="AM334" s="2460"/>
      <c r="AN334" s="2124"/>
      <c r="AO334" s="2125"/>
      <c r="AP334" s="2126"/>
      <c r="AQ334" s="2117">
        <v>7.5883541961556888E-2</v>
      </c>
      <c r="AR334" s="2125">
        <v>8.6016868940479024E-2</v>
      </c>
      <c r="AS334" s="2125">
        <v>9.3506092117005973E-2</v>
      </c>
      <c r="AT334" s="2125">
        <v>0.10091890175658683</v>
      </c>
      <c r="AU334" s="2125"/>
      <c r="AV334" s="2126"/>
      <c r="AW334" s="2127">
        <f t="shared" si="122"/>
        <v>-6.0918901756586825E-2</v>
      </c>
      <c r="AX334" s="2119"/>
      <c r="BA334" s="2039"/>
      <c r="BB334" s="2039"/>
      <c r="BC334" s="1530" t="s">
        <v>1432</v>
      </c>
      <c r="BD334" s="1530"/>
      <c r="BE334" s="1530"/>
      <c r="BF334" s="1530"/>
      <c r="BG334" s="1530"/>
      <c r="BH334" s="1530"/>
      <c r="BI334" s="1530"/>
      <c r="BJ334" s="1530"/>
      <c r="BK334" s="1530"/>
      <c r="BL334" s="1530"/>
      <c r="BM334" s="1530"/>
      <c r="BN334" s="1530"/>
      <c r="BO334" s="1530"/>
      <c r="BP334" s="1530"/>
      <c r="BQ334" s="1530"/>
      <c r="BR334" s="1530"/>
      <c r="BS334" s="1530"/>
      <c r="BT334" s="1530"/>
      <c r="BU334" s="1530"/>
      <c r="BV334" s="1530"/>
      <c r="BW334" s="1530"/>
      <c r="BX334" s="1530"/>
      <c r="BY334" s="1530"/>
      <c r="BZ334" s="1530"/>
      <c r="CA334" s="1530"/>
      <c r="CB334" s="1530"/>
      <c r="CC334" s="1530"/>
      <c r="CD334" s="1530"/>
      <c r="CE334" s="1530"/>
      <c r="CF334" s="1530"/>
      <c r="CG334" s="1530"/>
      <c r="CH334" s="1530"/>
      <c r="CI334" s="1530"/>
      <c r="CJ334" s="1530"/>
      <c r="CK334" s="1530"/>
      <c r="CL334" s="1530"/>
      <c r="CM334" s="1530"/>
      <c r="CN334" s="1530"/>
      <c r="CO334" s="1530"/>
      <c r="CP334" s="1530"/>
      <c r="CQ334" s="1530"/>
      <c r="CR334" s="1530"/>
      <c r="CS334" s="1530"/>
      <c r="CT334" s="1530"/>
      <c r="CU334" s="1530"/>
      <c r="CV334" s="1530"/>
      <c r="CW334" s="1530"/>
      <c r="CX334" s="1530"/>
      <c r="CY334" s="1530"/>
      <c r="CZ334" s="1530"/>
      <c r="DA334" s="1530"/>
      <c r="DB334" s="1530"/>
      <c r="DC334" s="1530"/>
      <c r="DD334" s="1530"/>
      <c r="DE334" s="1530"/>
      <c r="DF334" s="1530"/>
      <c r="DG334" s="1530"/>
      <c r="DH334" s="1530"/>
      <c r="DI334" s="1530"/>
      <c r="DJ334" s="1530"/>
      <c r="DK334" s="1530"/>
      <c r="DL334" s="1530"/>
      <c r="DM334" s="1530"/>
      <c r="DN334" s="1530"/>
      <c r="DO334" s="1530"/>
      <c r="DP334" s="1530"/>
      <c r="DQ334" s="1530"/>
      <c r="DR334" s="1530"/>
      <c r="DS334" s="1530"/>
      <c r="DT334" s="1530"/>
      <c r="DU334" s="1530"/>
      <c r="DV334" s="1530"/>
      <c r="DW334" s="1530"/>
      <c r="DX334" s="1530"/>
      <c r="DY334" s="1530"/>
      <c r="DZ334" s="1530"/>
      <c r="EA334" s="1530"/>
      <c r="EB334" s="1530"/>
      <c r="EC334" s="1530"/>
      <c r="ED334" s="1530"/>
      <c r="EE334" s="1530"/>
      <c r="EF334" s="1530"/>
      <c r="EG334" s="1530"/>
      <c r="EH334" s="1530"/>
      <c r="EI334" s="1530"/>
      <c r="EJ334" s="1530"/>
      <c r="EK334" s="1530"/>
      <c r="EL334" s="1530"/>
      <c r="EM334" s="1530"/>
      <c r="EN334" s="1530"/>
      <c r="EO334" s="1530"/>
      <c r="EP334" s="1530"/>
      <c r="EQ334" s="1530"/>
      <c r="ER334" s="1530"/>
      <c r="ES334" s="1530"/>
      <c r="ET334" s="1530"/>
      <c r="EU334" s="1530"/>
      <c r="EV334" s="1530"/>
      <c r="EW334" s="1530"/>
      <c r="EX334" s="1530"/>
      <c r="EY334" s="1530"/>
      <c r="EZ334" s="1530"/>
      <c r="FA334" s="1530"/>
      <c r="FB334" s="1530"/>
      <c r="FC334" s="1530"/>
      <c r="FD334" s="1530"/>
      <c r="FE334" s="1530"/>
      <c r="FF334" s="1530"/>
      <c r="FG334" s="1530"/>
      <c r="FH334" s="1530"/>
      <c r="FI334" s="1530"/>
      <c r="FJ334" s="1530"/>
      <c r="FK334" s="1530"/>
      <c r="FL334" s="1530"/>
      <c r="FM334" s="1530"/>
      <c r="FN334" s="1530"/>
      <c r="FO334" s="1530"/>
      <c r="FP334" s="1530"/>
      <c r="FQ334" s="1530"/>
      <c r="FR334" s="1530"/>
      <c r="FS334" s="1530"/>
      <c r="FT334" s="1530"/>
      <c r="FU334" s="1530"/>
      <c r="FV334" s="1530"/>
      <c r="FW334" s="1530"/>
      <c r="FX334" s="1530"/>
      <c r="FY334" s="1530"/>
      <c r="FZ334" s="1530"/>
      <c r="GA334" s="1530"/>
      <c r="GB334" s="1530"/>
      <c r="GC334" s="1530"/>
      <c r="GD334" s="1530"/>
      <c r="GE334" s="1530"/>
      <c r="GF334" s="1530"/>
      <c r="GG334" s="1530"/>
      <c r="GH334" s="1530"/>
      <c r="GI334" s="1530"/>
      <c r="GJ334" s="1530"/>
      <c r="GK334" s="1530"/>
      <c r="GL334" s="1530"/>
      <c r="GM334" s="1530"/>
      <c r="GN334" s="1530"/>
      <c r="GO334" s="1530"/>
      <c r="GP334" s="1530"/>
      <c r="GQ334" s="1530"/>
      <c r="GR334" s="1530"/>
      <c r="GS334" s="1530"/>
      <c r="GT334" s="1530"/>
      <c r="GU334" s="1530"/>
      <c r="GV334" s="1530"/>
      <c r="GW334" s="1530"/>
      <c r="GX334" s="1530"/>
      <c r="GY334" s="1530"/>
      <c r="GZ334" s="1530"/>
      <c r="HA334" s="1530"/>
      <c r="HB334" s="1530"/>
      <c r="HC334" s="1530"/>
      <c r="HD334" s="1530"/>
      <c r="HE334" s="1530"/>
      <c r="HF334" s="1530"/>
      <c r="HG334" s="1530"/>
      <c r="HH334" s="1530"/>
      <c r="HI334" s="1530"/>
      <c r="HJ334" s="1530"/>
      <c r="HK334" s="1530"/>
      <c r="HL334" s="1530"/>
      <c r="HM334" s="1530"/>
      <c r="HN334" s="1530"/>
      <c r="HO334" s="1530"/>
      <c r="HP334" s="1530"/>
      <c r="HQ334" s="1530"/>
      <c r="HR334" s="1530"/>
      <c r="HS334" s="1530"/>
    </row>
    <row r="335" spans="1:227" s="1646" customFormat="1" ht="17.05" customHeight="1" x14ac:dyDescent="0.3">
      <c r="A335" s="1564" t="s">
        <v>865</v>
      </c>
      <c r="B335" s="1564" t="s">
        <v>894</v>
      </c>
      <c r="C335" s="2467" t="s">
        <v>915</v>
      </c>
      <c r="D335" s="2506" t="s">
        <v>861</v>
      </c>
      <c r="E335" s="2484"/>
      <c r="F335" s="2450" t="s">
        <v>202</v>
      </c>
      <c r="G335" s="2451"/>
      <c r="H335" s="2452">
        <v>0.3</v>
      </c>
      <c r="I335" s="2455"/>
      <c r="J335" s="2455"/>
      <c r="K335" s="2125">
        <f t="shared" si="119"/>
        <v>0.3</v>
      </c>
      <c r="L335" s="2292">
        <f t="shared" si="124"/>
        <v>0</v>
      </c>
      <c r="M335" s="2357">
        <f t="shared" si="125"/>
        <v>100</v>
      </c>
      <c r="N335" s="1611">
        <f t="shared" si="123"/>
        <v>5</v>
      </c>
      <c r="O335" s="2507"/>
      <c r="P335" s="2295">
        <f>AA335*Z335/1000000000*365</f>
        <v>0.12455910306367346</v>
      </c>
      <c r="Q335" s="2296" t="s">
        <v>42</v>
      </c>
      <c r="R335" s="2294"/>
      <c r="S335" s="2456"/>
      <c r="T335" s="2457"/>
      <c r="U335" s="1530"/>
      <c r="V335" s="2458"/>
      <c r="W335" s="2458"/>
      <c r="X335" s="2458"/>
      <c r="Y335" s="2458"/>
      <c r="Z335" s="2434">
        <v>2474</v>
      </c>
      <c r="AA335" s="2366">
        <v>137.93767850153759</v>
      </c>
      <c r="AB335" s="2459"/>
      <c r="AC335" s="2459"/>
      <c r="AD335" s="2459"/>
      <c r="AE335" s="2459"/>
      <c r="AF335" s="2459"/>
      <c r="AG335" s="2459"/>
      <c r="AH335" s="2167"/>
      <c r="AI335" s="2124">
        <v>2634</v>
      </c>
      <c r="AJ335" s="2124">
        <v>2755</v>
      </c>
      <c r="AK335" s="2124">
        <v>2871</v>
      </c>
      <c r="AL335" s="2113"/>
      <c r="AM335" s="2460"/>
      <c r="AN335" s="2124"/>
      <c r="AO335" s="2125"/>
      <c r="AP335" s="2126"/>
      <c r="AQ335" s="2117">
        <v>0.12455910306367345</v>
      </c>
      <c r="AR335" s="2125">
        <v>0.13769438516816329</v>
      </c>
      <c r="AS335" s="2125">
        <v>0.14933282625918368</v>
      </c>
      <c r="AT335" s="2125">
        <v>0.16115730512693879</v>
      </c>
      <c r="AU335" s="2125"/>
      <c r="AV335" s="2126"/>
      <c r="AW335" s="2127">
        <f t="shared" si="122"/>
        <v>0.1388426948730612</v>
      </c>
      <c r="AX335" s="2119"/>
      <c r="BA335" s="2039"/>
      <c r="BB335" s="2039"/>
      <c r="BC335" s="1530" t="s">
        <v>1432</v>
      </c>
      <c r="BD335" s="1530"/>
      <c r="BE335" s="1530"/>
      <c r="BF335" s="1530"/>
      <c r="BG335" s="1530"/>
      <c r="BH335" s="1530"/>
      <c r="BI335" s="1530"/>
      <c r="BJ335" s="1530"/>
      <c r="BK335" s="1530"/>
      <c r="BL335" s="1530"/>
      <c r="BM335" s="1530"/>
      <c r="BN335" s="1530"/>
      <c r="BO335" s="1530"/>
      <c r="BP335" s="1530"/>
      <c r="BQ335" s="1530"/>
      <c r="BR335" s="1530"/>
      <c r="BS335" s="1530"/>
      <c r="BT335" s="1530"/>
      <c r="BU335" s="1530"/>
      <c r="BV335" s="1530"/>
      <c r="BW335" s="1530"/>
      <c r="BX335" s="1530"/>
      <c r="BY335" s="1530"/>
      <c r="BZ335" s="1530"/>
      <c r="CA335" s="1530"/>
      <c r="CB335" s="1530"/>
      <c r="CC335" s="1530"/>
      <c r="CD335" s="1530"/>
      <c r="CE335" s="1530"/>
      <c r="CF335" s="1530"/>
      <c r="CG335" s="1530"/>
      <c r="CH335" s="1530"/>
      <c r="CI335" s="1530"/>
      <c r="CJ335" s="1530"/>
      <c r="CK335" s="1530"/>
      <c r="CL335" s="1530"/>
      <c r="CM335" s="1530"/>
      <c r="CN335" s="1530"/>
      <c r="CO335" s="1530"/>
      <c r="CP335" s="1530"/>
      <c r="CQ335" s="1530"/>
      <c r="CR335" s="1530"/>
      <c r="CS335" s="1530"/>
      <c r="CT335" s="1530"/>
      <c r="CU335" s="1530"/>
      <c r="CV335" s="1530"/>
      <c r="CW335" s="1530"/>
      <c r="CX335" s="1530"/>
      <c r="CY335" s="1530"/>
      <c r="CZ335" s="1530"/>
      <c r="DA335" s="1530"/>
      <c r="DB335" s="1530"/>
      <c r="DC335" s="1530"/>
      <c r="DD335" s="1530"/>
      <c r="DE335" s="1530"/>
      <c r="DF335" s="1530"/>
      <c r="DG335" s="1530"/>
      <c r="DH335" s="1530"/>
      <c r="DI335" s="1530"/>
      <c r="DJ335" s="1530"/>
      <c r="DK335" s="1530"/>
      <c r="DL335" s="1530"/>
      <c r="DM335" s="1530"/>
      <c r="DN335" s="1530"/>
      <c r="DO335" s="1530"/>
      <c r="DP335" s="1530"/>
      <c r="DQ335" s="1530"/>
      <c r="DR335" s="1530"/>
      <c r="DS335" s="1530"/>
      <c r="DT335" s="1530"/>
      <c r="DU335" s="1530"/>
      <c r="DV335" s="1530"/>
      <c r="DW335" s="1530"/>
      <c r="DX335" s="1530"/>
      <c r="DY335" s="1530"/>
      <c r="DZ335" s="1530"/>
      <c r="EA335" s="1530"/>
      <c r="EB335" s="1530"/>
      <c r="EC335" s="1530"/>
      <c r="ED335" s="1530"/>
      <c r="EE335" s="1530"/>
      <c r="EF335" s="1530"/>
      <c r="EG335" s="1530"/>
      <c r="EH335" s="1530"/>
      <c r="EI335" s="1530"/>
      <c r="EJ335" s="1530"/>
      <c r="EK335" s="1530"/>
      <c r="EL335" s="1530"/>
      <c r="EM335" s="1530"/>
      <c r="EN335" s="1530"/>
      <c r="EO335" s="1530"/>
      <c r="EP335" s="1530"/>
      <c r="EQ335" s="1530"/>
      <c r="ER335" s="1530"/>
      <c r="ES335" s="1530"/>
      <c r="ET335" s="1530"/>
      <c r="EU335" s="1530"/>
      <c r="EV335" s="1530"/>
      <c r="EW335" s="1530"/>
      <c r="EX335" s="1530"/>
      <c r="EY335" s="1530"/>
      <c r="EZ335" s="1530"/>
      <c r="FA335" s="1530"/>
      <c r="FB335" s="1530"/>
      <c r="FC335" s="1530"/>
      <c r="FD335" s="1530"/>
      <c r="FE335" s="1530"/>
      <c r="FF335" s="1530"/>
      <c r="FG335" s="1530"/>
      <c r="FH335" s="1530"/>
      <c r="FI335" s="1530"/>
      <c r="FJ335" s="1530"/>
      <c r="FK335" s="1530"/>
      <c r="FL335" s="1530"/>
      <c r="FM335" s="1530"/>
      <c r="FN335" s="1530"/>
      <c r="FO335" s="1530"/>
      <c r="FP335" s="1530"/>
      <c r="FQ335" s="1530"/>
      <c r="FR335" s="1530"/>
      <c r="FS335" s="1530"/>
      <c r="FT335" s="1530"/>
      <c r="FU335" s="1530"/>
      <c r="FV335" s="1530"/>
      <c r="FW335" s="1530"/>
      <c r="FX335" s="1530"/>
      <c r="FY335" s="1530"/>
      <c r="FZ335" s="1530"/>
      <c r="GA335" s="1530"/>
      <c r="GB335" s="1530"/>
      <c r="GC335" s="1530"/>
      <c r="GD335" s="1530"/>
      <c r="GE335" s="1530"/>
      <c r="GF335" s="1530"/>
      <c r="GG335" s="1530"/>
      <c r="GH335" s="1530"/>
      <c r="GI335" s="1530"/>
      <c r="GJ335" s="1530"/>
      <c r="GK335" s="1530"/>
      <c r="GL335" s="1530"/>
      <c r="GM335" s="1530"/>
      <c r="GN335" s="1530"/>
      <c r="GO335" s="1530"/>
      <c r="GP335" s="1530"/>
      <c r="GQ335" s="1530"/>
      <c r="GR335" s="1530"/>
      <c r="GS335" s="1530"/>
      <c r="GT335" s="1530"/>
      <c r="GU335" s="1530"/>
      <c r="GV335" s="1530"/>
      <c r="GW335" s="1530"/>
      <c r="GX335" s="1530"/>
      <c r="GY335" s="1530"/>
      <c r="GZ335" s="1530"/>
      <c r="HA335" s="1530"/>
      <c r="HB335" s="1530"/>
      <c r="HC335" s="1530"/>
      <c r="HD335" s="1530"/>
      <c r="HE335" s="1530"/>
      <c r="HF335" s="1530"/>
      <c r="HG335" s="1530"/>
      <c r="HH335" s="1530"/>
      <c r="HI335" s="1530"/>
      <c r="HJ335" s="1530"/>
      <c r="HK335" s="1530"/>
      <c r="HL335" s="1530"/>
      <c r="HM335" s="1530"/>
      <c r="HN335" s="1530"/>
      <c r="HO335" s="1530"/>
      <c r="HP335" s="1530"/>
      <c r="HQ335" s="1530"/>
      <c r="HR335" s="1530"/>
      <c r="HS335" s="1530"/>
    </row>
    <row r="336" spans="1:227" s="1530" customFormat="1" ht="17.05" customHeight="1" x14ac:dyDescent="0.3">
      <c r="A336" s="1564" t="s">
        <v>865</v>
      </c>
      <c r="B336" s="1564" t="s">
        <v>894</v>
      </c>
      <c r="C336" s="2508" t="s">
        <v>915</v>
      </c>
      <c r="D336" s="2509" t="s">
        <v>918</v>
      </c>
      <c r="E336" s="2484"/>
      <c r="F336" s="2450" t="s">
        <v>202</v>
      </c>
      <c r="G336" s="2451"/>
      <c r="H336" s="2452">
        <v>0.3</v>
      </c>
      <c r="I336" s="2455"/>
      <c r="J336" s="2455"/>
      <c r="K336" s="2125">
        <f t="shared" si="119"/>
        <v>0.3</v>
      </c>
      <c r="L336" s="2292">
        <f t="shared" si="124"/>
        <v>0</v>
      </c>
      <c r="M336" s="2357">
        <f t="shared" si="125"/>
        <v>100</v>
      </c>
      <c r="N336" s="1575">
        <f t="shared" si="123"/>
        <v>5</v>
      </c>
      <c r="O336" s="2453"/>
      <c r="P336" s="2295">
        <f>AA336*Z336/1000000000*365</f>
        <v>0.17085405814454546</v>
      </c>
      <c r="Q336" s="2296" t="s">
        <v>42</v>
      </c>
      <c r="R336" s="2294"/>
      <c r="S336" s="2456"/>
      <c r="T336" s="2457"/>
      <c r="V336" s="2458"/>
      <c r="W336" s="2458"/>
      <c r="X336" s="2458"/>
      <c r="Y336" s="2458"/>
      <c r="Z336" s="2434">
        <v>3172</v>
      </c>
      <c r="AA336" s="2366">
        <v>147.570400373599</v>
      </c>
      <c r="AB336" s="2459"/>
      <c r="AC336" s="2459"/>
      <c r="AD336" s="2459"/>
      <c r="AE336" s="2459"/>
      <c r="AF336" s="2459"/>
      <c r="AG336" s="2459"/>
      <c r="AH336" s="2167"/>
      <c r="AI336" s="2124">
        <v>3128</v>
      </c>
      <c r="AJ336" s="2124">
        <v>3243</v>
      </c>
      <c r="AK336" s="2124">
        <v>3371</v>
      </c>
      <c r="AL336" s="2113"/>
      <c r="AM336" s="2460"/>
      <c r="AN336" s="2124"/>
      <c r="AO336" s="2125"/>
      <c r="AP336" s="2126"/>
      <c r="AQ336" s="2117">
        <v>0.17085405814454546</v>
      </c>
      <c r="AR336" s="2125">
        <v>0.17451648807454545</v>
      </c>
      <c r="AS336" s="2125">
        <v>0.18718672579022727</v>
      </c>
      <c r="AT336" s="2125">
        <v>0.20107595693568184</v>
      </c>
      <c r="AU336" s="2125"/>
      <c r="AV336" s="2126"/>
      <c r="AW336" s="2127">
        <f t="shared" si="122"/>
        <v>9.8924043064318151E-2</v>
      </c>
      <c r="AX336" s="2119"/>
      <c r="AY336" s="1646"/>
      <c r="AZ336" s="1646"/>
      <c r="BA336" s="2039"/>
      <c r="BB336" s="2039"/>
      <c r="BC336" s="1530" t="s">
        <v>1432</v>
      </c>
    </row>
    <row r="337" spans="1:227" s="1530" customFormat="1" ht="17.05" customHeight="1" x14ac:dyDescent="0.3">
      <c r="A337" s="1564" t="s">
        <v>865</v>
      </c>
      <c r="B337" s="1564" t="s">
        <v>960</v>
      </c>
      <c r="C337" s="2510" t="s">
        <v>976</v>
      </c>
      <c r="D337" s="1566" t="s">
        <v>977</v>
      </c>
      <c r="E337" s="1603" t="s">
        <v>1438</v>
      </c>
      <c r="F337" s="2450" t="s">
        <v>202</v>
      </c>
      <c r="G337" s="2451"/>
      <c r="H337" s="2486" t="s">
        <v>978</v>
      </c>
      <c r="I337" s="1904"/>
      <c r="J337" s="1904"/>
      <c r="K337" s="2115">
        <f t="shared" si="119"/>
        <v>0</v>
      </c>
      <c r="L337" s="2292" t="s">
        <v>1440</v>
      </c>
      <c r="M337" s="2357" t="s">
        <v>1435</v>
      </c>
      <c r="N337" s="1611">
        <f t="shared" si="123"/>
        <v>2</v>
      </c>
      <c r="O337" s="2453"/>
      <c r="P337" s="2295">
        <f>AA337*Z337/1000000000*365</f>
        <v>6.2716000019400857</v>
      </c>
      <c r="Q337" s="2296" t="s">
        <v>42</v>
      </c>
      <c r="R337" s="2294"/>
      <c r="S337" s="2297"/>
      <c r="T337" s="2298"/>
      <c r="U337" s="1602"/>
      <c r="V337" s="2294"/>
      <c r="W337" s="2294"/>
      <c r="X337" s="2294"/>
      <c r="Y337" s="2294"/>
      <c r="Z337" s="2434">
        <v>82208</v>
      </c>
      <c r="AA337" s="2366">
        <v>209.01208834590258</v>
      </c>
      <c r="AB337" s="2435"/>
      <c r="AC337" s="2435"/>
      <c r="AD337" s="2435"/>
      <c r="AE337" s="2435"/>
      <c r="AF337" s="2435"/>
      <c r="AG337" s="2435"/>
      <c r="AH337" s="2167"/>
      <c r="AI337" s="2112">
        <v>84940</v>
      </c>
      <c r="AJ337" s="2112">
        <v>87645</v>
      </c>
      <c r="AK337" s="2112">
        <v>90327</v>
      </c>
      <c r="AL337" s="2113"/>
      <c r="AM337" s="2454"/>
      <c r="AN337" s="2112"/>
      <c r="AO337" s="2115"/>
      <c r="AP337" s="2116"/>
      <c r="AQ337" s="2117">
        <v>6.2716000019400866</v>
      </c>
      <c r="AR337" s="2115">
        <v>6.6855544919582446</v>
      </c>
      <c r="AS337" s="2115">
        <v>7.1108574504060282</v>
      </c>
      <c r="AT337" s="2115">
        <v>7.5470656339493791</v>
      </c>
      <c r="AU337" s="2115"/>
      <c r="AV337" s="2116"/>
      <c r="AW337" s="2118">
        <f t="shared" si="122"/>
        <v>-7.5470656339493791</v>
      </c>
      <c r="AX337" s="2119"/>
      <c r="AY337" s="1646"/>
      <c r="AZ337" s="1646"/>
      <c r="BA337" s="1646"/>
      <c r="BB337" s="1646"/>
      <c r="BC337" s="1602" t="s">
        <v>1432</v>
      </c>
    </row>
    <row r="338" spans="1:227" s="1530" customFormat="1" ht="17.05" customHeight="1" x14ac:dyDescent="0.25">
      <c r="A338" s="1564" t="s">
        <v>198</v>
      </c>
      <c r="B338" s="1564" t="s">
        <v>363</v>
      </c>
      <c r="C338" s="2511" t="s">
        <v>364</v>
      </c>
      <c r="D338" s="1778" t="s">
        <v>365</v>
      </c>
      <c r="E338" s="1779"/>
      <c r="F338" s="2100">
        <v>0.5</v>
      </c>
      <c r="G338" s="2099"/>
      <c r="H338" s="2099">
        <v>0.36</v>
      </c>
      <c r="I338" s="2099"/>
      <c r="J338" s="2099"/>
      <c r="K338" s="2101">
        <f>SUM(F338:H338)</f>
        <v>0.86</v>
      </c>
      <c r="L338" s="2382">
        <f t="shared" ref="L338:L344" si="126">IF(K338&gt;0,IF(ISNUMBER(F338),F338,0)/K338*100,"")</f>
        <v>58.139534883720934</v>
      </c>
      <c r="M338" s="2383">
        <f t="shared" ref="M338:M344" si="127">IF(K338&gt;0,(IF(ISNUMBER(G338),G338,0)+IF(ISNUMBER(H338),H338,0))/K338*100,"")</f>
        <v>41.860465116279066</v>
      </c>
      <c r="N338" s="1611">
        <f t="shared" si="123"/>
        <v>2</v>
      </c>
      <c r="O338" s="1856"/>
      <c r="P338" s="2099">
        <v>6.3620000000000001</v>
      </c>
      <c r="Q338" s="2205" t="s">
        <v>42</v>
      </c>
      <c r="R338" s="1857"/>
      <c r="S338" s="2207" t="s">
        <v>202</v>
      </c>
      <c r="T338" s="2207" t="s">
        <v>202</v>
      </c>
      <c r="U338" s="2438">
        <v>38.9</v>
      </c>
      <c r="V338" s="1857">
        <v>21.99</v>
      </c>
      <c r="W338" s="2438">
        <v>38.9</v>
      </c>
      <c r="X338" s="1857">
        <v>21.99</v>
      </c>
      <c r="Y338" s="1857">
        <v>8</v>
      </c>
      <c r="Z338" s="2439">
        <v>247553</v>
      </c>
      <c r="AA338" s="2440">
        <v>70.409718267608838</v>
      </c>
      <c r="AB338" s="2441">
        <f>O338/AA338*1000000/365*1000</f>
        <v>0</v>
      </c>
      <c r="AC338" s="2096"/>
      <c r="AD338" s="2096"/>
      <c r="AE338" s="2010"/>
      <c r="AF338" s="2096"/>
      <c r="AG338" s="2096"/>
      <c r="AH338" s="2097"/>
      <c r="AI338" s="2096"/>
      <c r="AJ338" s="2096"/>
      <c r="AK338" s="2096"/>
      <c r="AL338" s="2097"/>
      <c r="AM338" s="2101">
        <f>K338</f>
        <v>0.86</v>
      </c>
      <c r="AN338" s="2099">
        <v>6.3620000000000001</v>
      </c>
      <c r="AO338" s="2099">
        <v>6.3620000000000001</v>
      </c>
      <c r="AP338" s="2099">
        <v>6.3620000000000001</v>
      </c>
      <c r="AQ338" s="2100">
        <v>6.3620000000000001</v>
      </c>
      <c r="AR338" s="2101">
        <f>AN338</f>
        <v>6.3620000000000001</v>
      </c>
      <c r="AS338" s="2099">
        <v>6.3620000000000001</v>
      </c>
      <c r="AT338" s="2101">
        <f>AVERAGE(AS338,AV338)</f>
        <v>6.3620000000000001</v>
      </c>
      <c r="AU338" s="2101"/>
      <c r="AV338" s="2099">
        <v>6.3620000000000001</v>
      </c>
      <c r="AW338" s="2099"/>
      <c r="AX338" s="2102">
        <v>6.3620000000000001</v>
      </c>
      <c r="AY338" s="2442"/>
      <c r="AZ338" s="1979"/>
      <c r="BA338" s="1980"/>
      <c r="BB338" s="1646"/>
      <c r="BC338" s="1530" t="s">
        <v>1430</v>
      </c>
      <c r="BD338" s="1602"/>
      <c r="BE338" s="1602"/>
      <c r="BF338" s="1602"/>
      <c r="BG338" s="1602"/>
      <c r="BH338" s="1602"/>
      <c r="BI338" s="1602"/>
      <c r="BJ338" s="1602"/>
      <c r="BK338" s="1602"/>
      <c r="BL338" s="1602"/>
      <c r="BM338" s="1646"/>
      <c r="BN338" s="1646"/>
      <c r="BO338" s="1646"/>
      <c r="BP338" s="1646"/>
      <c r="BQ338" s="1646"/>
      <c r="BR338" s="1646"/>
      <c r="BS338" s="1646"/>
      <c r="BT338" s="1646"/>
      <c r="BU338" s="1646"/>
      <c r="BV338" s="1646"/>
      <c r="BW338" s="1646"/>
      <c r="BX338" s="1646"/>
      <c r="BY338" s="1646"/>
      <c r="BZ338" s="1646"/>
      <c r="CA338" s="1646"/>
      <c r="CB338" s="1646"/>
      <c r="CC338" s="1646"/>
      <c r="CD338" s="1646"/>
      <c r="CE338" s="1646"/>
      <c r="CF338" s="1646"/>
      <c r="CG338" s="1646"/>
      <c r="CH338" s="1646"/>
      <c r="CI338" s="1646"/>
      <c r="CJ338" s="1646"/>
      <c r="CK338" s="1646"/>
      <c r="CL338" s="1646"/>
      <c r="CM338" s="1646"/>
      <c r="CN338" s="1646"/>
      <c r="CO338" s="1646"/>
      <c r="CP338" s="1646"/>
      <c r="CQ338" s="1646"/>
      <c r="CR338" s="1646"/>
      <c r="CS338" s="1646"/>
      <c r="CT338" s="1646"/>
      <c r="CU338" s="1646"/>
      <c r="CV338" s="1646"/>
      <c r="CW338" s="1646"/>
      <c r="CX338" s="1646"/>
      <c r="CY338" s="1646"/>
      <c r="CZ338" s="1646"/>
      <c r="DA338" s="1646"/>
      <c r="DB338" s="1646"/>
      <c r="DC338" s="1646"/>
      <c r="DD338" s="1646"/>
      <c r="DE338" s="1646"/>
      <c r="DF338" s="1646"/>
      <c r="DG338" s="1646"/>
      <c r="DH338" s="1646"/>
      <c r="DI338" s="1646"/>
      <c r="DJ338" s="1646"/>
      <c r="DK338" s="1646"/>
      <c r="DL338" s="1646"/>
      <c r="DM338" s="1646"/>
      <c r="DN338" s="1646"/>
      <c r="DO338" s="1646"/>
      <c r="DP338" s="1646"/>
      <c r="DQ338" s="1646"/>
      <c r="DR338" s="1646"/>
      <c r="DS338" s="1646"/>
      <c r="DT338" s="1646"/>
      <c r="DU338" s="1646"/>
      <c r="DV338" s="1646"/>
      <c r="DW338" s="1646"/>
      <c r="DX338" s="1646"/>
      <c r="DY338" s="1646"/>
      <c r="DZ338" s="1646"/>
      <c r="EA338" s="1646"/>
      <c r="EB338" s="1646"/>
      <c r="EC338" s="1646"/>
      <c r="ED338" s="1646"/>
      <c r="EE338" s="1646"/>
      <c r="EF338" s="1646"/>
      <c r="EG338" s="1646"/>
      <c r="EH338" s="1646"/>
      <c r="EI338" s="1646"/>
      <c r="EJ338" s="1646"/>
      <c r="EK338" s="1646"/>
      <c r="EL338" s="1646"/>
      <c r="EM338" s="1646"/>
      <c r="EN338" s="1646"/>
      <c r="EO338" s="1646"/>
      <c r="EP338" s="1646"/>
      <c r="EQ338" s="1646"/>
      <c r="ER338" s="1646"/>
      <c r="ES338" s="1646"/>
      <c r="ET338" s="1646"/>
      <c r="EU338" s="1646"/>
      <c r="EV338" s="1646"/>
      <c r="EW338" s="1646"/>
      <c r="EX338" s="1646"/>
      <c r="EY338" s="1646"/>
      <c r="EZ338" s="1646"/>
      <c r="FA338" s="1646"/>
      <c r="FB338" s="1646"/>
      <c r="FC338" s="1646"/>
      <c r="FD338" s="1646"/>
      <c r="FE338" s="1646"/>
      <c r="FF338" s="1646"/>
      <c r="FG338" s="1646"/>
      <c r="FH338" s="1646"/>
      <c r="FI338" s="1646"/>
      <c r="FJ338" s="1646"/>
      <c r="FK338" s="1646"/>
      <c r="FL338" s="1646"/>
      <c r="FM338" s="1646"/>
      <c r="FN338" s="1646"/>
      <c r="FO338" s="1646"/>
      <c r="FP338" s="1646"/>
      <c r="FQ338" s="1646"/>
      <c r="FR338" s="1646"/>
      <c r="FS338" s="1646"/>
      <c r="FT338" s="1646"/>
      <c r="FU338" s="1646"/>
      <c r="FV338" s="1646"/>
      <c r="FW338" s="1646"/>
      <c r="FX338" s="1646"/>
      <c r="FY338" s="1646"/>
      <c r="FZ338" s="1646"/>
      <c r="GA338" s="1646"/>
      <c r="GB338" s="1646"/>
      <c r="GC338" s="1646"/>
      <c r="GD338" s="1646"/>
      <c r="GE338" s="1646"/>
      <c r="GF338" s="1646"/>
      <c r="GG338" s="1646"/>
      <c r="GH338" s="1646"/>
      <c r="GI338" s="1646"/>
      <c r="GJ338" s="1646"/>
      <c r="GK338" s="1646"/>
      <c r="GL338" s="1646"/>
      <c r="GM338" s="1646"/>
      <c r="GN338" s="1646"/>
      <c r="GO338" s="1646"/>
      <c r="GP338" s="1646"/>
      <c r="GQ338" s="1646"/>
      <c r="GR338" s="1646"/>
      <c r="GS338" s="1646"/>
      <c r="GT338" s="1646"/>
      <c r="GU338" s="1646"/>
      <c r="GV338" s="1646"/>
      <c r="GW338" s="1646"/>
      <c r="GX338" s="1646"/>
      <c r="GY338" s="1646"/>
      <c r="GZ338" s="1646"/>
      <c r="HA338" s="1646"/>
      <c r="HB338" s="1646"/>
      <c r="HC338" s="1646"/>
      <c r="HD338" s="1646"/>
      <c r="HE338" s="1646"/>
      <c r="HF338" s="1646"/>
      <c r="HG338" s="1646"/>
      <c r="HH338" s="1646"/>
      <c r="HI338" s="1646"/>
      <c r="HJ338" s="1646"/>
      <c r="HK338" s="1646"/>
      <c r="HL338" s="1646"/>
      <c r="HM338" s="1646"/>
      <c r="HN338" s="1646"/>
      <c r="HO338" s="1646"/>
      <c r="HP338" s="1646"/>
      <c r="HQ338" s="1646"/>
      <c r="HR338" s="1646"/>
      <c r="HS338" s="1646"/>
    </row>
    <row r="339" spans="1:227" s="1530" customFormat="1" ht="17.05" customHeight="1" x14ac:dyDescent="0.25">
      <c r="A339" s="1564" t="s">
        <v>198</v>
      </c>
      <c r="B339" s="1564" t="s">
        <v>363</v>
      </c>
      <c r="C339" s="2511" t="s">
        <v>364</v>
      </c>
      <c r="D339" s="1778" t="s">
        <v>366</v>
      </c>
      <c r="E339" s="1779"/>
      <c r="F339" s="2100"/>
      <c r="G339" s="2099">
        <v>13.98</v>
      </c>
      <c r="H339" s="2099"/>
      <c r="I339" s="2099"/>
      <c r="J339" s="2099"/>
      <c r="K339" s="2101">
        <f>SUM(F339:H339)</f>
        <v>13.98</v>
      </c>
      <c r="L339" s="2382">
        <f t="shared" si="126"/>
        <v>0</v>
      </c>
      <c r="M339" s="2383">
        <f t="shared" si="127"/>
        <v>100</v>
      </c>
      <c r="N339" s="1611">
        <f t="shared" si="123"/>
        <v>2</v>
      </c>
      <c r="O339" s="1856"/>
      <c r="P339" s="2099">
        <v>22.1</v>
      </c>
      <c r="Q339" s="2205" t="s">
        <v>42</v>
      </c>
      <c r="R339" s="1857"/>
      <c r="S339" s="2207" t="s">
        <v>202</v>
      </c>
      <c r="T339" s="2207" t="s">
        <v>202</v>
      </c>
      <c r="U339" s="2438">
        <v>38.9</v>
      </c>
      <c r="V339" s="1857">
        <v>27.51</v>
      </c>
      <c r="W339" s="2438">
        <v>38.9</v>
      </c>
      <c r="X339" s="1857">
        <v>27.51</v>
      </c>
      <c r="Y339" s="1857">
        <v>32.9</v>
      </c>
      <c r="Z339" s="2439">
        <v>294649</v>
      </c>
      <c r="AA339" s="2440">
        <v>205.49177226286008</v>
      </c>
      <c r="AB339" s="2441">
        <f>O339/AA339*1000000/365*1000</f>
        <v>0</v>
      </c>
      <c r="AC339" s="2096"/>
      <c r="AD339" s="2096" t="s">
        <v>42</v>
      </c>
      <c r="AE339" s="2010" t="s">
        <v>208</v>
      </c>
      <c r="AF339" s="2096" t="s">
        <v>42</v>
      </c>
      <c r="AG339" s="2096"/>
      <c r="AH339" s="2097" t="s">
        <v>42</v>
      </c>
      <c r="AI339" s="2096"/>
      <c r="AJ339" s="2096"/>
      <c r="AK339" s="2096"/>
      <c r="AL339" s="2097"/>
      <c r="AM339" s="2101">
        <f>K339</f>
        <v>13.98</v>
      </c>
      <c r="AN339" s="2099">
        <v>22.1</v>
      </c>
      <c r="AO339" s="2099">
        <v>23.126000000000001</v>
      </c>
      <c r="AP339" s="2099">
        <v>23.96</v>
      </c>
      <c r="AQ339" s="2100">
        <v>24.393000000000001</v>
      </c>
      <c r="AR339" s="2101">
        <f>AN339</f>
        <v>22.1</v>
      </c>
      <c r="AS339" s="2099">
        <v>24.213000000000001</v>
      </c>
      <c r="AT339" s="2101">
        <f>AVERAGE(AS339,AV339)</f>
        <v>25.124000000000002</v>
      </c>
      <c r="AU339" s="2101"/>
      <c r="AV339" s="2099">
        <v>26.035</v>
      </c>
      <c r="AW339" s="2099"/>
      <c r="AX339" s="2102">
        <v>27.015999999999998</v>
      </c>
      <c r="AY339" s="2442">
        <v>-4.6360000000000001</v>
      </c>
      <c r="AZ339" s="1979"/>
      <c r="BA339" s="1980"/>
      <c r="BB339" s="1646"/>
      <c r="BC339" s="1530" t="s">
        <v>1432</v>
      </c>
      <c r="BD339" s="1602"/>
      <c r="BE339" s="1602"/>
      <c r="BF339" s="1602"/>
      <c r="BG339" s="1602"/>
      <c r="BH339" s="1602"/>
      <c r="BI339" s="1602"/>
      <c r="BJ339" s="1602"/>
      <c r="BK339" s="1602"/>
      <c r="BL339" s="1602"/>
      <c r="BM339" s="1646"/>
      <c r="BN339" s="1646"/>
      <c r="BO339" s="1646"/>
      <c r="BP339" s="1646"/>
      <c r="BQ339" s="1646"/>
      <c r="BR339" s="1646"/>
      <c r="BS339" s="1646"/>
      <c r="BT339" s="1646"/>
      <c r="BU339" s="1646"/>
      <c r="BV339" s="1646"/>
      <c r="BW339" s="1646"/>
      <c r="BX339" s="1646"/>
      <c r="BY339" s="1646"/>
      <c r="BZ339" s="1646"/>
      <c r="CA339" s="1646"/>
      <c r="CB339" s="1646"/>
      <c r="CC339" s="1646"/>
      <c r="CD339" s="1646"/>
      <c r="CE339" s="1646"/>
      <c r="CF339" s="1646"/>
      <c r="CG339" s="1646"/>
      <c r="CH339" s="1646"/>
      <c r="CI339" s="1646"/>
      <c r="CJ339" s="1646"/>
      <c r="CK339" s="1646"/>
      <c r="CL339" s="1646"/>
      <c r="CM339" s="1646"/>
      <c r="CN339" s="1646"/>
      <c r="CO339" s="1646"/>
      <c r="CP339" s="1646"/>
      <c r="CQ339" s="1646"/>
      <c r="CR339" s="1646"/>
      <c r="CS339" s="1646"/>
      <c r="CT339" s="1646"/>
      <c r="CU339" s="1646"/>
      <c r="CV339" s="1646"/>
      <c r="CW339" s="1646"/>
      <c r="CX339" s="1646"/>
      <c r="CY339" s="1646"/>
      <c r="CZ339" s="1646"/>
      <c r="DA339" s="1646"/>
      <c r="DB339" s="1646"/>
      <c r="DC339" s="1646"/>
      <c r="DD339" s="1646"/>
      <c r="DE339" s="1646"/>
      <c r="DF339" s="1646"/>
      <c r="DG339" s="1646"/>
      <c r="DH339" s="1646"/>
      <c r="DI339" s="1646"/>
      <c r="DJ339" s="1646"/>
      <c r="DK339" s="1646"/>
      <c r="DL339" s="1646"/>
      <c r="DM339" s="1646"/>
      <c r="DN339" s="1646"/>
      <c r="DO339" s="1646"/>
      <c r="DP339" s="1646"/>
      <c r="DQ339" s="1646"/>
      <c r="DR339" s="1646"/>
      <c r="DS339" s="1646"/>
      <c r="DT339" s="1646"/>
      <c r="DU339" s="1646"/>
      <c r="DV339" s="1646"/>
      <c r="DW339" s="1646"/>
      <c r="DX339" s="1646"/>
      <c r="DY339" s="1646"/>
      <c r="DZ339" s="1646"/>
      <c r="EA339" s="1646"/>
      <c r="EB339" s="1646"/>
      <c r="EC339" s="1646"/>
      <c r="ED339" s="1646"/>
      <c r="EE339" s="1646"/>
      <c r="EF339" s="1646"/>
      <c r="EG339" s="1646"/>
      <c r="EH339" s="1646"/>
      <c r="EI339" s="1646"/>
      <c r="EJ339" s="1646"/>
      <c r="EK339" s="1646"/>
      <c r="EL339" s="1646"/>
      <c r="EM339" s="1646"/>
      <c r="EN339" s="1646"/>
      <c r="EO339" s="1646"/>
      <c r="EP339" s="1646"/>
      <c r="EQ339" s="1646"/>
      <c r="ER339" s="1646"/>
      <c r="ES339" s="1646"/>
      <c r="ET339" s="1646"/>
      <c r="EU339" s="1646"/>
      <c r="EV339" s="1646"/>
      <c r="EW339" s="1646"/>
      <c r="EX339" s="1646"/>
      <c r="EY339" s="1646"/>
      <c r="EZ339" s="1646"/>
      <c r="FA339" s="1646"/>
      <c r="FB339" s="1646"/>
      <c r="FC339" s="1646"/>
      <c r="FD339" s="1646"/>
      <c r="FE339" s="1646"/>
      <c r="FF339" s="1646"/>
      <c r="FG339" s="1646"/>
      <c r="FH339" s="1646"/>
      <c r="FI339" s="1646"/>
      <c r="FJ339" s="1646"/>
      <c r="FK339" s="1646"/>
      <c r="FL339" s="1646"/>
      <c r="FM339" s="1646"/>
      <c r="FN339" s="1646"/>
      <c r="FO339" s="1646"/>
      <c r="FP339" s="1646"/>
      <c r="FQ339" s="1646"/>
      <c r="FR339" s="1646"/>
      <c r="FS339" s="1646"/>
      <c r="FT339" s="1646"/>
      <c r="FU339" s="1646"/>
      <c r="FV339" s="1646"/>
      <c r="FW339" s="1646"/>
      <c r="FX339" s="1646"/>
      <c r="FY339" s="1646"/>
      <c r="FZ339" s="1646"/>
      <c r="GA339" s="1646"/>
      <c r="GB339" s="1646"/>
      <c r="GC339" s="1646"/>
      <c r="GD339" s="1646"/>
      <c r="GE339" s="1646"/>
      <c r="GF339" s="1646"/>
      <c r="GG339" s="1646"/>
      <c r="GH339" s="1646"/>
      <c r="GI339" s="1646"/>
      <c r="GJ339" s="1646"/>
      <c r="GK339" s="1646"/>
      <c r="GL339" s="1646"/>
      <c r="GM339" s="1646"/>
      <c r="GN339" s="1646"/>
      <c r="GO339" s="1646"/>
      <c r="GP339" s="1646"/>
      <c r="GQ339" s="1646"/>
      <c r="GR339" s="1646"/>
      <c r="GS339" s="1646"/>
      <c r="GT339" s="1646"/>
      <c r="GU339" s="1646"/>
      <c r="GV339" s="1646"/>
      <c r="GW339" s="1646"/>
      <c r="GX339" s="1646"/>
      <c r="GY339" s="1646"/>
      <c r="GZ339" s="1646"/>
      <c r="HA339" s="1646"/>
      <c r="HB339" s="1646"/>
      <c r="HC339" s="1646"/>
      <c r="HD339" s="1646"/>
      <c r="HE339" s="1646"/>
      <c r="HF339" s="1646"/>
      <c r="HG339" s="1646"/>
      <c r="HH339" s="1646"/>
      <c r="HI339" s="1646"/>
      <c r="HJ339" s="1646"/>
      <c r="HK339" s="1646"/>
      <c r="HL339" s="1646"/>
      <c r="HM339" s="1646"/>
      <c r="HN339" s="1646"/>
      <c r="HO339" s="1646"/>
      <c r="HP339" s="1646"/>
      <c r="HQ339" s="1646"/>
      <c r="HR339" s="1646"/>
      <c r="HS339" s="1646"/>
    </row>
    <row r="340" spans="1:227" s="1530" customFormat="1" ht="17.05" customHeight="1" x14ac:dyDescent="0.25">
      <c r="A340" s="1564" t="s">
        <v>38</v>
      </c>
      <c r="B340" s="1564" t="s">
        <v>80</v>
      </c>
      <c r="C340" s="2443" t="s">
        <v>104</v>
      </c>
      <c r="D340" s="1778" t="s">
        <v>105</v>
      </c>
      <c r="E340" s="1779"/>
      <c r="F340" s="2100"/>
      <c r="G340" s="2099"/>
      <c r="H340" s="2099">
        <v>4.8000000000000001E-2</v>
      </c>
      <c r="I340" s="2099"/>
      <c r="J340" s="2099"/>
      <c r="K340" s="2099">
        <v>4.8000000000000001E-2</v>
      </c>
      <c r="L340" s="2382">
        <f t="shared" si="126"/>
        <v>0</v>
      </c>
      <c r="M340" s="2383">
        <f t="shared" si="127"/>
        <v>100</v>
      </c>
      <c r="N340" s="1611">
        <f t="shared" si="123"/>
        <v>3</v>
      </c>
      <c r="O340" s="2490"/>
      <c r="P340" s="2099">
        <f>[1]JH_2015!L54/1000000</f>
        <v>3.8769499999999998E-2</v>
      </c>
      <c r="Q340" s="1857"/>
      <c r="R340" s="1857" t="s">
        <v>42</v>
      </c>
      <c r="S340" s="2321">
        <f>+T340/P340</f>
        <v>0.2348753530481435</v>
      </c>
      <c r="T340" s="2322">
        <f>[1]JH_2015!V54/1000000</f>
        <v>9.1059999999999995E-3</v>
      </c>
      <c r="U340" s="2320">
        <v>85.93</v>
      </c>
      <c r="V340" s="2320"/>
      <c r="W340" s="2320"/>
      <c r="X340" s="2320"/>
      <c r="Y340" s="2320"/>
      <c r="Z340" s="2512">
        <v>72</v>
      </c>
      <c r="AA340" s="2492">
        <f>P340/Z340*1000000/365*1000</f>
        <v>1475.2473363774734</v>
      </c>
      <c r="AB340" s="2262"/>
      <c r="AC340" s="2262"/>
      <c r="AD340" s="2320"/>
      <c r="AE340" s="2262"/>
      <c r="AF340" s="2262"/>
      <c r="AG340" s="2262"/>
      <c r="AH340" s="2493">
        <f>K340</f>
        <v>4.8000000000000001E-2</v>
      </c>
      <c r="AI340" s="2206"/>
      <c r="AJ340" s="2206"/>
      <c r="AK340" s="2206"/>
      <c r="AL340" s="2223"/>
      <c r="AM340" s="2099">
        <v>4.8000000000000001E-2</v>
      </c>
      <c r="AN340" s="2101">
        <v>0.05</v>
      </c>
      <c r="AO340" s="2099">
        <f>AVERAGE(AN340,AP340)</f>
        <v>5.3000000000000005E-2</v>
      </c>
      <c r="AP340" s="2099">
        <v>5.6000000000000001E-2</v>
      </c>
      <c r="AQ340" s="2100">
        <f>AM340</f>
        <v>4.8000000000000001E-2</v>
      </c>
      <c r="AR340" s="2101">
        <v>5.0999999999999997E-2</v>
      </c>
      <c r="AS340" s="2099">
        <f>AVERAGE(AR340,AT340)</f>
        <v>5.2999999999999999E-2</v>
      </c>
      <c r="AT340" s="2099">
        <v>5.5E-2</v>
      </c>
      <c r="AU340" s="2099"/>
      <c r="AV340" s="2099">
        <v>6.0999999999999999E-2</v>
      </c>
      <c r="AW340" s="2099"/>
      <c r="AX340" s="2102">
        <v>-1.2999999999999999E-2</v>
      </c>
      <c r="AY340" s="1963"/>
      <c r="AZ340" s="1963"/>
      <c r="BA340" s="1963"/>
      <c r="BB340" s="1963"/>
      <c r="BC340" s="1530" t="s">
        <v>1432</v>
      </c>
      <c r="BD340" s="1963"/>
      <c r="BE340" s="1963"/>
      <c r="BF340" s="1963"/>
      <c r="BG340" s="1963"/>
      <c r="BH340" s="1963"/>
      <c r="BI340" s="1963"/>
      <c r="BJ340" s="1963"/>
      <c r="BK340" s="1963"/>
      <c r="BL340" s="1963"/>
      <c r="BM340" s="1963"/>
      <c r="BN340" s="1963"/>
      <c r="BO340" s="1963"/>
      <c r="BP340" s="1963"/>
      <c r="BQ340" s="1963"/>
      <c r="BR340" s="1602"/>
      <c r="BS340" s="1602"/>
      <c r="BT340" s="1602"/>
      <c r="BU340" s="1602"/>
      <c r="BV340" s="1602"/>
      <c r="BW340" s="1602"/>
      <c r="BX340" s="1602"/>
      <c r="BY340" s="1602"/>
      <c r="BZ340" s="1602"/>
      <c r="CA340" s="1602"/>
      <c r="CB340" s="1602"/>
      <c r="CC340" s="1602"/>
      <c r="CD340" s="1602"/>
      <c r="CE340" s="1602"/>
      <c r="CF340" s="1602"/>
      <c r="CG340" s="1602"/>
      <c r="CH340" s="1602"/>
      <c r="CI340" s="1602"/>
      <c r="CJ340" s="1602"/>
      <c r="CK340" s="1602"/>
      <c r="CL340" s="1602"/>
      <c r="CM340" s="1602"/>
      <c r="CN340" s="1602"/>
      <c r="CO340" s="1602"/>
      <c r="CP340" s="1602"/>
      <c r="CQ340" s="1602"/>
      <c r="CR340" s="1602"/>
      <c r="CS340" s="1602"/>
      <c r="CT340" s="1602"/>
      <c r="CU340" s="1602"/>
      <c r="CV340" s="1602"/>
      <c r="CW340" s="1602"/>
      <c r="CX340" s="1602"/>
      <c r="CY340" s="1602"/>
      <c r="CZ340" s="1602"/>
      <c r="DA340" s="1602"/>
      <c r="DB340" s="1602"/>
      <c r="DC340" s="1602"/>
      <c r="DD340" s="1602"/>
      <c r="DE340" s="1602"/>
      <c r="DF340" s="1602"/>
      <c r="DG340" s="1602"/>
      <c r="DH340" s="1602"/>
      <c r="DI340" s="1602"/>
      <c r="DJ340" s="1602"/>
      <c r="DK340" s="1602"/>
      <c r="DL340" s="1602"/>
      <c r="DM340" s="1602"/>
      <c r="DN340" s="1602"/>
      <c r="DO340" s="1602"/>
      <c r="DP340" s="1602"/>
      <c r="DQ340" s="1602"/>
      <c r="DR340" s="1602"/>
      <c r="DS340" s="1602"/>
      <c r="DT340" s="1602"/>
      <c r="DU340" s="1602"/>
      <c r="DV340" s="1602"/>
      <c r="DW340" s="1602"/>
      <c r="DX340" s="1602"/>
      <c r="DY340" s="1602"/>
      <c r="DZ340" s="1602"/>
      <c r="EA340" s="1602"/>
      <c r="EB340" s="1602"/>
      <c r="EC340" s="1602"/>
      <c r="ED340" s="1602"/>
      <c r="EE340" s="1602"/>
      <c r="EF340" s="1602"/>
      <c r="EG340" s="1602"/>
      <c r="EH340" s="1602"/>
      <c r="EI340" s="1602"/>
      <c r="EJ340" s="1602"/>
      <c r="EK340" s="1602"/>
      <c r="EL340" s="1602"/>
      <c r="EM340" s="1602"/>
      <c r="EN340" s="1602"/>
      <c r="EO340" s="1602"/>
      <c r="EP340" s="1602"/>
      <c r="EQ340" s="1602"/>
      <c r="ER340" s="1602"/>
      <c r="ES340" s="1602"/>
      <c r="ET340" s="1602"/>
      <c r="EU340" s="1602"/>
      <c r="EV340" s="1602"/>
      <c r="EW340" s="1602"/>
      <c r="EX340" s="1602"/>
      <c r="EY340" s="1602"/>
      <c r="EZ340" s="1602"/>
      <c r="FA340" s="1602"/>
      <c r="FB340" s="1602"/>
      <c r="FC340" s="1602"/>
      <c r="FD340" s="1602"/>
      <c r="FE340" s="1602"/>
      <c r="FF340" s="1602"/>
      <c r="FG340" s="1602"/>
      <c r="FH340" s="1602"/>
      <c r="FI340" s="1602"/>
      <c r="FJ340" s="1602"/>
      <c r="FK340" s="1602"/>
      <c r="FL340" s="1602"/>
      <c r="FM340" s="1602"/>
      <c r="FN340" s="1602"/>
      <c r="FO340" s="1602"/>
      <c r="FP340" s="1602"/>
      <c r="FQ340" s="1602"/>
      <c r="FR340" s="1602"/>
      <c r="FS340" s="1602"/>
      <c r="FT340" s="1602"/>
      <c r="FU340" s="1602"/>
      <c r="FV340" s="1602"/>
      <c r="FW340" s="1602"/>
      <c r="FX340" s="1602"/>
      <c r="FY340" s="1602"/>
      <c r="FZ340" s="1602"/>
      <c r="GA340" s="1602"/>
      <c r="GB340" s="1602"/>
      <c r="GC340" s="1602"/>
      <c r="GD340" s="1602"/>
      <c r="GE340" s="1602"/>
      <c r="GF340" s="1602"/>
      <c r="GG340" s="1602"/>
      <c r="GH340" s="1602"/>
      <c r="GI340" s="1602"/>
      <c r="GJ340" s="1602"/>
      <c r="GK340" s="1602"/>
      <c r="GL340" s="1602"/>
      <c r="GM340" s="1602"/>
      <c r="GN340" s="1602"/>
      <c r="GO340" s="1602"/>
      <c r="GP340" s="1602"/>
      <c r="GQ340" s="1602"/>
      <c r="GR340" s="1602"/>
      <c r="GS340" s="1602"/>
      <c r="GT340" s="1602"/>
      <c r="GU340" s="1602"/>
      <c r="GV340" s="1602"/>
      <c r="GW340" s="1602"/>
      <c r="GX340" s="1602"/>
      <c r="GY340" s="1602"/>
      <c r="GZ340" s="1602"/>
      <c r="HA340" s="1602"/>
      <c r="HB340" s="1602"/>
      <c r="HC340" s="1602"/>
      <c r="HD340" s="1602"/>
      <c r="HE340" s="1602"/>
      <c r="HF340" s="1602"/>
      <c r="HG340" s="1602"/>
      <c r="HH340" s="1602"/>
      <c r="HI340" s="1602"/>
      <c r="HJ340" s="1602"/>
      <c r="HK340" s="1602"/>
      <c r="HL340" s="1602"/>
      <c r="HM340" s="1602"/>
      <c r="HN340" s="1602"/>
      <c r="HO340" s="1602"/>
      <c r="HP340" s="1602"/>
      <c r="HQ340" s="1602"/>
      <c r="HR340" s="1602"/>
      <c r="HS340" s="1602"/>
    </row>
    <row r="341" spans="1:227" s="1530" customFormat="1" ht="17.05" customHeight="1" x14ac:dyDescent="0.25">
      <c r="A341" s="1564" t="s">
        <v>38</v>
      </c>
      <c r="B341" s="1564" t="s">
        <v>80</v>
      </c>
      <c r="C341" s="2443" t="s">
        <v>104</v>
      </c>
      <c r="D341" s="1778" t="s">
        <v>107</v>
      </c>
      <c r="E341" s="1779"/>
      <c r="F341" s="2291"/>
      <c r="G341" s="1904"/>
      <c r="H341" s="1904">
        <v>0.13</v>
      </c>
      <c r="I341" s="1904"/>
      <c r="J341" s="1904"/>
      <c r="K341" s="1904">
        <v>0.13</v>
      </c>
      <c r="L341" s="2382">
        <f t="shared" si="126"/>
        <v>0</v>
      </c>
      <c r="M341" s="2383">
        <f t="shared" si="127"/>
        <v>100</v>
      </c>
      <c r="N341" s="1611">
        <f t="shared" si="123"/>
        <v>3</v>
      </c>
      <c r="O341" s="2490"/>
      <c r="P341" s="2099">
        <f>[1]JH_2015!L56/1000000</f>
        <v>0.1106303</v>
      </c>
      <c r="Q341" s="1857"/>
      <c r="R341" s="1857" t="s">
        <v>42</v>
      </c>
      <c r="S341" s="2321">
        <f>+T341/P341</f>
        <v>0.48078148572316987</v>
      </c>
      <c r="T341" s="2322">
        <f>[1]JH_2015!V56/1000000</f>
        <v>5.3189E-2</v>
      </c>
      <c r="U341" s="1857">
        <v>82.88</v>
      </c>
      <c r="V341" s="1857">
        <v>53.8</v>
      </c>
      <c r="W341" s="1857"/>
      <c r="X341" s="1857"/>
      <c r="Y341" s="1857"/>
      <c r="Z341" s="2439">
        <v>4152</v>
      </c>
      <c r="AA341" s="2492">
        <f>P341/Z341*1000000/365*1000</f>
        <v>73.000171562805178</v>
      </c>
      <c r="AB341" s="2096"/>
      <c r="AC341" s="2096"/>
      <c r="AD341" s="2010"/>
      <c r="AE341" s="2096"/>
      <c r="AF341" s="2096"/>
      <c r="AG341" s="2096"/>
      <c r="AH341" s="2493">
        <f>K341</f>
        <v>0.13</v>
      </c>
      <c r="AI341" s="2206"/>
      <c r="AJ341" s="2206"/>
      <c r="AK341" s="2206"/>
      <c r="AL341" s="2223"/>
      <c r="AM341" s="2099">
        <v>0.113</v>
      </c>
      <c r="AN341" s="2099">
        <v>0.156</v>
      </c>
      <c r="AO341" s="2099">
        <f>AVERAGE(AN341,AP341)</f>
        <v>0.191</v>
      </c>
      <c r="AP341" s="2099">
        <v>0.22600000000000001</v>
      </c>
      <c r="AQ341" s="2100">
        <f>AM341</f>
        <v>0.113</v>
      </c>
      <c r="AR341" s="2099">
        <v>0.19600000000000001</v>
      </c>
      <c r="AS341" s="2099">
        <f>AVERAGE(AR341,AT341)</f>
        <v>0.24049999999999999</v>
      </c>
      <c r="AT341" s="2099">
        <v>0.28499999999999998</v>
      </c>
      <c r="AU341" s="2099"/>
      <c r="AV341" s="2099">
        <v>0.33400000000000002</v>
      </c>
      <c r="AW341" s="2099"/>
      <c r="AX341" s="2225">
        <v>-0.20399999999999999</v>
      </c>
      <c r="AY341" s="2513"/>
      <c r="AZ341" s="2513"/>
      <c r="BA341" s="2513"/>
      <c r="BB341" s="2513"/>
      <c r="BC341" s="1530" t="s">
        <v>1432</v>
      </c>
      <c r="BD341" s="1602"/>
      <c r="BE341" s="1602"/>
      <c r="BF341" s="1602"/>
      <c r="BG341" s="1602"/>
      <c r="BH341" s="1602"/>
      <c r="BI341" s="1602"/>
      <c r="BJ341" s="1602"/>
      <c r="BK341" s="1602"/>
      <c r="BL341" s="1602"/>
      <c r="BM341" s="1602"/>
      <c r="BN341" s="1602"/>
      <c r="BO341" s="1602"/>
      <c r="BP341" s="1602"/>
      <c r="BQ341" s="1602"/>
      <c r="BR341" s="1602"/>
      <c r="BS341" s="1602"/>
      <c r="BT341" s="1602"/>
      <c r="BU341" s="1602"/>
      <c r="BV341" s="1602"/>
      <c r="BW341" s="1602"/>
      <c r="BX341" s="1602"/>
      <c r="BY341" s="1602"/>
      <c r="BZ341" s="1602"/>
      <c r="CA341" s="1602"/>
      <c r="CB341" s="1602"/>
      <c r="CC341" s="1602"/>
      <c r="CD341" s="1602"/>
      <c r="CE341" s="1602"/>
      <c r="CF341" s="1602"/>
      <c r="CG341" s="1602"/>
      <c r="CH341" s="1602"/>
      <c r="CI341" s="1602"/>
      <c r="CJ341" s="1602"/>
      <c r="CK341" s="1602"/>
      <c r="CL341" s="1602"/>
      <c r="CM341" s="1602"/>
      <c r="CN341" s="1602"/>
      <c r="CO341" s="1602"/>
      <c r="CP341" s="1602"/>
      <c r="CQ341" s="1602"/>
      <c r="CR341" s="1602"/>
      <c r="CS341" s="1602"/>
      <c r="CT341" s="1602"/>
      <c r="CU341" s="1602"/>
      <c r="CV341" s="1602"/>
      <c r="CW341" s="1602"/>
      <c r="CX341" s="1602"/>
      <c r="CY341" s="1602"/>
      <c r="CZ341" s="1602"/>
      <c r="DA341" s="1602"/>
      <c r="DB341" s="1602"/>
      <c r="DC341" s="1602"/>
      <c r="DD341" s="1602"/>
      <c r="DE341" s="1602"/>
      <c r="DF341" s="1602"/>
      <c r="DG341" s="1602"/>
      <c r="DH341" s="1602"/>
      <c r="DI341" s="1602"/>
      <c r="DJ341" s="1602"/>
      <c r="DK341" s="1602"/>
      <c r="DL341" s="1602"/>
      <c r="DM341" s="1602"/>
      <c r="DN341" s="1602"/>
      <c r="DO341" s="1602"/>
      <c r="DP341" s="1602"/>
      <c r="DQ341" s="1602"/>
      <c r="DR341" s="1602"/>
      <c r="DS341" s="1602"/>
      <c r="DT341" s="1602"/>
      <c r="DU341" s="1602"/>
      <c r="DV341" s="1602"/>
      <c r="DW341" s="1602"/>
      <c r="DX341" s="1602"/>
      <c r="DY341" s="1602"/>
      <c r="DZ341" s="1602"/>
      <c r="EA341" s="1602"/>
      <c r="EB341" s="1602"/>
      <c r="EC341" s="1602"/>
      <c r="ED341" s="1602"/>
      <c r="EE341" s="1602"/>
      <c r="EF341" s="1602"/>
      <c r="EG341" s="1602"/>
      <c r="EH341" s="1602"/>
      <c r="EI341" s="1602"/>
      <c r="EJ341" s="1602"/>
      <c r="EK341" s="1602"/>
      <c r="EL341" s="1602"/>
      <c r="EM341" s="1602"/>
      <c r="EN341" s="1602"/>
      <c r="EO341" s="1602"/>
      <c r="EP341" s="1602"/>
      <c r="EQ341" s="1602"/>
      <c r="ER341" s="1602"/>
      <c r="ES341" s="1602"/>
      <c r="ET341" s="1602"/>
      <c r="EU341" s="1602"/>
      <c r="EV341" s="1602"/>
      <c r="EW341" s="1602"/>
      <c r="EX341" s="1602"/>
      <c r="EY341" s="1602"/>
      <c r="EZ341" s="1602"/>
      <c r="FA341" s="1602"/>
      <c r="FB341" s="1602"/>
      <c r="FC341" s="1602"/>
      <c r="FD341" s="1602"/>
      <c r="FE341" s="1602"/>
      <c r="FF341" s="1602"/>
      <c r="FG341" s="1602"/>
      <c r="FH341" s="1602"/>
      <c r="FI341" s="1602"/>
      <c r="FJ341" s="1602"/>
      <c r="FK341" s="1602"/>
      <c r="FL341" s="1602"/>
      <c r="FM341" s="1602"/>
      <c r="FN341" s="1602"/>
      <c r="FO341" s="1602"/>
      <c r="FP341" s="1602"/>
      <c r="FQ341" s="1602"/>
      <c r="FR341" s="1602"/>
      <c r="FS341" s="1602"/>
      <c r="FT341" s="1602"/>
      <c r="FU341" s="1602"/>
      <c r="FV341" s="1602"/>
      <c r="FW341" s="1602"/>
      <c r="FX341" s="1602"/>
      <c r="FY341" s="1602"/>
      <c r="FZ341" s="1602"/>
      <c r="GA341" s="1602"/>
      <c r="GB341" s="1602"/>
      <c r="GC341" s="1602"/>
      <c r="GD341" s="1602"/>
      <c r="GE341" s="1602"/>
      <c r="GF341" s="1602"/>
      <c r="GG341" s="1602"/>
      <c r="GH341" s="1602"/>
      <c r="GI341" s="1602"/>
      <c r="GJ341" s="1602"/>
      <c r="GK341" s="1602"/>
      <c r="GL341" s="1602"/>
      <c r="GM341" s="1602"/>
      <c r="GN341" s="1602"/>
      <c r="GO341" s="1602"/>
      <c r="GP341" s="1602"/>
      <c r="GQ341" s="1602"/>
      <c r="GR341" s="1602"/>
      <c r="GS341" s="1602"/>
      <c r="GT341" s="1602"/>
      <c r="GU341" s="1602"/>
      <c r="GV341" s="1602"/>
      <c r="GW341" s="1602"/>
      <c r="GX341" s="1602"/>
      <c r="GY341" s="1602"/>
      <c r="GZ341" s="1602"/>
      <c r="HA341" s="1602"/>
      <c r="HB341" s="1602"/>
      <c r="HC341" s="1602"/>
      <c r="HD341" s="1602"/>
      <c r="HE341" s="1602"/>
      <c r="HF341" s="1602"/>
      <c r="HG341" s="1602"/>
      <c r="HH341" s="1602"/>
      <c r="HI341" s="1602"/>
      <c r="HJ341" s="1602"/>
      <c r="HK341" s="1602"/>
      <c r="HL341" s="1602"/>
      <c r="HM341" s="1602"/>
      <c r="HN341" s="1602"/>
      <c r="HO341" s="1602"/>
      <c r="HP341" s="1602"/>
      <c r="HQ341" s="1602"/>
      <c r="HR341" s="1602"/>
      <c r="HS341" s="1602"/>
    </row>
    <row r="342" spans="1:227" s="1530" customFormat="1" ht="17.05" customHeight="1" x14ac:dyDescent="0.25">
      <c r="A342" s="1564" t="s">
        <v>38</v>
      </c>
      <c r="B342" s="1564" t="s">
        <v>80</v>
      </c>
      <c r="C342" s="2443" t="s">
        <v>104</v>
      </c>
      <c r="D342" s="1856" t="s">
        <v>106</v>
      </c>
      <c r="E342" s="1857"/>
      <c r="F342" s="2291"/>
      <c r="G342" s="1904"/>
      <c r="H342" s="1904">
        <v>0.127</v>
      </c>
      <c r="I342" s="1904"/>
      <c r="J342" s="1904"/>
      <c r="K342" s="1904">
        <v>0.127</v>
      </c>
      <c r="L342" s="2382">
        <f t="shared" si="126"/>
        <v>0</v>
      </c>
      <c r="M342" s="2383">
        <f t="shared" si="127"/>
        <v>100</v>
      </c>
      <c r="N342" s="1611">
        <f t="shared" si="123"/>
        <v>5</v>
      </c>
      <c r="O342" s="2490"/>
      <c r="P342" s="2099">
        <f>[1]JH_2015!L55/1000000</f>
        <v>5.0459200000000003E-2</v>
      </c>
      <c r="Q342" s="1857"/>
      <c r="R342" s="1857" t="s">
        <v>42</v>
      </c>
      <c r="S342" s="2321">
        <f>+T342/P342</f>
        <v>-0.10874131971969432</v>
      </c>
      <c r="T342" s="2322">
        <f>[1]JH_2015!V55/1000000</f>
        <v>-5.4869999999999997E-3</v>
      </c>
      <c r="U342" s="1857">
        <v>97.95</v>
      </c>
      <c r="V342" s="1857">
        <v>53.3</v>
      </c>
      <c r="W342" s="1857"/>
      <c r="X342" s="1857"/>
      <c r="Y342" s="1857"/>
      <c r="Z342" s="2439">
        <v>699</v>
      </c>
      <c r="AA342" s="2492">
        <f>P342/Z342*1000000/365*1000</f>
        <v>197.77451153310994</v>
      </c>
      <c r="AB342" s="2096"/>
      <c r="AC342" s="2096"/>
      <c r="AD342" s="2010"/>
      <c r="AE342" s="2096"/>
      <c r="AF342" s="2096"/>
      <c r="AG342" s="2096"/>
      <c r="AH342" s="2493">
        <f>K342</f>
        <v>0.127</v>
      </c>
      <c r="AI342" s="2206"/>
      <c r="AJ342" s="2206"/>
      <c r="AK342" s="2206"/>
      <c r="AL342" s="2223"/>
      <c r="AM342" s="2099">
        <v>6.2E-2</v>
      </c>
      <c r="AN342" s="2099">
        <v>6.3E-2</v>
      </c>
      <c r="AO342" s="2099">
        <f>AVERAGE(AN342,AP342)</f>
        <v>6.4500000000000002E-2</v>
      </c>
      <c r="AP342" s="2099">
        <v>6.6000000000000003E-2</v>
      </c>
      <c r="AQ342" s="2100">
        <f>AM342</f>
        <v>6.2E-2</v>
      </c>
      <c r="AR342" s="2099">
        <v>6.5000000000000002E-2</v>
      </c>
      <c r="AS342" s="2099">
        <f>AVERAGE(AR342,AT342)</f>
        <v>6.7500000000000004E-2</v>
      </c>
      <c r="AT342" s="2099">
        <v>7.0000000000000007E-2</v>
      </c>
      <c r="AU342" s="2099"/>
      <c r="AV342" s="2099">
        <v>7.5999999999999998E-2</v>
      </c>
      <c r="AW342" s="2099"/>
      <c r="AX342" s="2225">
        <v>5.0999999999999997E-2</v>
      </c>
      <c r="AY342" s="1896"/>
      <c r="AZ342" s="1896"/>
      <c r="BA342" s="1896"/>
      <c r="BB342" s="1896"/>
      <c r="BC342" s="1530" t="s">
        <v>1432</v>
      </c>
      <c r="BD342" s="1963"/>
      <c r="BE342" s="1963"/>
      <c r="BF342" s="1963"/>
      <c r="BG342" s="1963"/>
      <c r="BH342" s="1963"/>
      <c r="BI342" s="1963"/>
      <c r="BJ342" s="1963"/>
      <c r="BK342" s="1963"/>
      <c r="BL342" s="1963"/>
      <c r="BM342" s="1963"/>
      <c r="BN342" s="1963"/>
      <c r="BO342" s="1963"/>
      <c r="BP342" s="1963"/>
      <c r="BQ342" s="1963"/>
      <c r="BR342" s="1963"/>
      <c r="BS342" s="1963"/>
      <c r="BT342" s="1963"/>
      <c r="BU342" s="1963"/>
      <c r="BV342" s="1963"/>
      <c r="BW342" s="1963"/>
      <c r="BX342" s="1963"/>
      <c r="BY342" s="1963"/>
      <c r="BZ342" s="1963"/>
      <c r="CA342" s="1963"/>
      <c r="CB342" s="1963"/>
      <c r="CC342" s="1963"/>
      <c r="CD342" s="1963"/>
      <c r="CE342" s="1963"/>
      <c r="CF342" s="1963"/>
      <c r="CG342" s="1963"/>
      <c r="CH342" s="1963"/>
      <c r="CI342" s="1963"/>
      <c r="CJ342" s="1963"/>
      <c r="CK342" s="1963"/>
      <c r="CL342" s="1963"/>
      <c r="CM342" s="1963"/>
      <c r="CN342" s="1963"/>
      <c r="CO342" s="1963"/>
      <c r="CP342" s="1963"/>
      <c r="CQ342" s="1963"/>
      <c r="CR342" s="1963"/>
      <c r="CS342" s="1963"/>
      <c r="CT342" s="1963"/>
      <c r="CU342" s="1963"/>
      <c r="CV342" s="1963"/>
      <c r="CW342" s="1963"/>
      <c r="CX342" s="1963"/>
      <c r="CY342" s="1963"/>
      <c r="CZ342" s="1963"/>
      <c r="DA342" s="1963"/>
      <c r="DB342" s="1963"/>
      <c r="DC342" s="1963"/>
      <c r="DD342" s="1963"/>
      <c r="DE342" s="1963"/>
      <c r="DF342" s="1963"/>
      <c r="DG342" s="1963"/>
      <c r="DH342" s="1963"/>
      <c r="DI342" s="1963"/>
      <c r="DJ342" s="1963"/>
      <c r="DK342" s="1963"/>
      <c r="DL342" s="1963"/>
      <c r="DM342" s="1963"/>
      <c r="DN342" s="1963"/>
      <c r="DO342" s="1963"/>
      <c r="DP342" s="1963"/>
      <c r="DQ342" s="1963"/>
      <c r="DR342" s="1963"/>
      <c r="DS342" s="1963"/>
      <c r="DT342" s="1963"/>
      <c r="DU342" s="1963"/>
      <c r="DV342" s="1963"/>
      <c r="DW342" s="1963"/>
      <c r="DX342" s="1963"/>
      <c r="DY342" s="1963"/>
      <c r="DZ342" s="1963"/>
      <c r="EA342" s="1963"/>
      <c r="EB342" s="1963"/>
      <c r="EC342" s="1963"/>
      <c r="ED342" s="1963"/>
      <c r="EE342" s="1963"/>
      <c r="EF342" s="1963"/>
      <c r="EG342" s="1963"/>
      <c r="EH342" s="1963"/>
      <c r="EI342" s="1963"/>
      <c r="EJ342" s="1963"/>
      <c r="EK342" s="1963"/>
      <c r="EL342" s="1963"/>
      <c r="EM342" s="1963"/>
      <c r="EN342" s="1963"/>
      <c r="EO342" s="1963"/>
      <c r="EP342" s="1963"/>
      <c r="EQ342" s="1963"/>
      <c r="ER342" s="1963"/>
      <c r="ES342" s="1963"/>
      <c r="ET342" s="1963"/>
      <c r="EU342" s="1963"/>
      <c r="EV342" s="1963"/>
      <c r="EW342" s="1963"/>
      <c r="EX342" s="1963"/>
      <c r="EY342" s="1963"/>
      <c r="EZ342" s="1963"/>
      <c r="FA342" s="1963"/>
      <c r="FB342" s="1963"/>
      <c r="FC342" s="1963"/>
      <c r="FD342" s="1963"/>
      <c r="FE342" s="1963"/>
      <c r="FF342" s="1963"/>
      <c r="FG342" s="1963"/>
      <c r="FH342" s="1963"/>
      <c r="FI342" s="1963"/>
      <c r="FJ342" s="1963"/>
      <c r="FK342" s="1963"/>
      <c r="FL342" s="1963"/>
      <c r="FM342" s="1963"/>
      <c r="FN342" s="1963"/>
      <c r="FO342" s="1963"/>
      <c r="FP342" s="1963"/>
      <c r="FQ342" s="1963"/>
      <c r="FR342" s="1963"/>
      <c r="FS342" s="1963"/>
      <c r="FT342" s="1963"/>
      <c r="FU342" s="1963"/>
      <c r="FV342" s="1963"/>
      <c r="FW342" s="1963"/>
      <c r="FX342" s="1963"/>
      <c r="FY342" s="1963"/>
      <c r="FZ342" s="1963"/>
      <c r="GA342" s="1963"/>
      <c r="GB342" s="1963"/>
      <c r="GC342" s="1963"/>
      <c r="GD342" s="1963"/>
      <c r="GE342" s="1963"/>
      <c r="GF342" s="1963"/>
      <c r="GG342" s="1963"/>
      <c r="GH342" s="1963"/>
      <c r="GI342" s="1963"/>
      <c r="GJ342" s="1963"/>
      <c r="GK342" s="1963"/>
      <c r="GL342" s="1963"/>
      <c r="GM342" s="1963"/>
      <c r="GN342" s="1963"/>
      <c r="GO342" s="1963"/>
      <c r="GP342" s="1963"/>
      <c r="GQ342" s="1963"/>
      <c r="GR342" s="1963"/>
      <c r="GS342" s="1963"/>
      <c r="GT342" s="1963"/>
      <c r="GU342" s="1963"/>
      <c r="GV342" s="1963"/>
      <c r="GW342" s="1963"/>
      <c r="GX342" s="1963"/>
      <c r="GY342" s="1963"/>
      <c r="GZ342" s="1963"/>
      <c r="HA342" s="1963"/>
      <c r="HB342" s="1963"/>
      <c r="HC342" s="1963"/>
      <c r="HD342" s="1963"/>
      <c r="HE342" s="1963"/>
      <c r="HF342" s="1963"/>
      <c r="HG342" s="1963"/>
      <c r="HH342" s="1963"/>
      <c r="HI342" s="1963"/>
      <c r="HJ342" s="1963"/>
      <c r="HK342" s="1963"/>
      <c r="HL342" s="1963"/>
      <c r="HM342" s="1963"/>
      <c r="HN342" s="1963"/>
      <c r="HO342" s="1963"/>
      <c r="HP342" s="1963"/>
      <c r="HQ342" s="1963"/>
      <c r="HR342" s="1963"/>
      <c r="HS342" s="1963"/>
    </row>
    <row r="343" spans="1:227" s="1530" customFormat="1" ht="17.05" customHeight="1" x14ac:dyDescent="0.25">
      <c r="A343" s="1564" t="s">
        <v>38</v>
      </c>
      <c r="B343" s="1564" t="s">
        <v>80</v>
      </c>
      <c r="C343" s="2443" t="s">
        <v>104</v>
      </c>
      <c r="D343" s="1778" t="s">
        <v>104</v>
      </c>
      <c r="E343" s="1779"/>
      <c r="F343" s="2291">
        <v>0.37</v>
      </c>
      <c r="G343" s="1904">
        <v>0.51</v>
      </c>
      <c r="H343" s="1904">
        <v>3.9180000000000001</v>
      </c>
      <c r="I343" s="1904">
        <v>0.73</v>
      </c>
      <c r="J343" s="1904"/>
      <c r="K343" s="2099">
        <f>SUM(F343:J343)</f>
        <v>5.5280000000000005</v>
      </c>
      <c r="L343" s="2382">
        <f t="shared" si="126"/>
        <v>6.693198263386396</v>
      </c>
      <c r="M343" s="2383">
        <f t="shared" si="127"/>
        <v>80.101302460202589</v>
      </c>
      <c r="N343" s="1611">
        <f t="shared" si="123"/>
        <v>3</v>
      </c>
      <c r="O343" s="2490"/>
      <c r="P343" s="2099">
        <f>[1]JH_2015!L53/1000000</f>
        <v>4.5595186999999999</v>
      </c>
      <c r="Q343" s="1857"/>
      <c r="R343" s="1857" t="s">
        <v>42</v>
      </c>
      <c r="S343" s="2321">
        <f>+T343/P343</f>
        <v>0.11320032528871962</v>
      </c>
      <c r="T343" s="2322">
        <f>[1]JH_2015!V53/1000000</f>
        <v>0.51613900000000001</v>
      </c>
      <c r="U343" s="1857">
        <v>94.57</v>
      </c>
      <c r="V343" s="1857">
        <v>49.55</v>
      </c>
      <c r="W343" s="1857"/>
      <c r="X343" s="1857"/>
      <c r="Y343" s="1857"/>
      <c r="Z343" s="2439">
        <v>52974</v>
      </c>
      <c r="AA343" s="2492">
        <f>P343/Z343*1000000/365*1000</f>
        <v>235.81062511410352</v>
      </c>
      <c r="AB343" s="2096"/>
      <c r="AC343" s="2096"/>
      <c r="AD343" s="2010"/>
      <c r="AE343" s="2096"/>
      <c r="AF343" s="2096"/>
      <c r="AG343" s="2096"/>
      <c r="AH343" s="2493">
        <f>K343</f>
        <v>5.5280000000000005</v>
      </c>
      <c r="AI343" s="2206"/>
      <c r="AJ343" s="2206"/>
      <c r="AK343" s="2206"/>
      <c r="AL343" s="2223"/>
      <c r="AM343" s="2099">
        <v>4.0659999999999998</v>
      </c>
      <c r="AN343" s="2099">
        <v>4.8220000000000001</v>
      </c>
      <c r="AO343" s="2099">
        <f>AVERAGE(AN343,AP343)</f>
        <v>6.3410000000000002</v>
      </c>
      <c r="AP343" s="2099">
        <v>7.86</v>
      </c>
      <c r="AQ343" s="2100">
        <f>AM343</f>
        <v>4.0659999999999998</v>
      </c>
      <c r="AR343" s="2099">
        <v>5.1539999999999999</v>
      </c>
      <c r="AS343" s="2099">
        <f>AVERAGE(AR343,AT343)</f>
        <v>6.1970000000000001</v>
      </c>
      <c r="AT343" s="2099">
        <v>7.24</v>
      </c>
      <c r="AU343" s="2099"/>
      <c r="AV343" s="2099">
        <v>10.179</v>
      </c>
      <c r="AW343" s="2099"/>
      <c r="AX343" s="2225">
        <v>-4.649</v>
      </c>
      <c r="AY343" s="1896"/>
      <c r="AZ343" s="1896"/>
      <c r="BA343" s="1965"/>
      <c r="BB343" s="1965"/>
      <c r="BC343" s="1530" t="s">
        <v>1432</v>
      </c>
      <c r="BD343" s="1963"/>
      <c r="BE343" s="1963"/>
      <c r="BF343" s="1963"/>
      <c r="BG343" s="1963"/>
      <c r="BH343" s="1963"/>
      <c r="BI343" s="1963"/>
      <c r="BJ343" s="1963"/>
      <c r="BK343" s="1963"/>
      <c r="BL343" s="1963"/>
      <c r="BM343" s="1963"/>
      <c r="BN343" s="1963"/>
      <c r="BO343" s="1963"/>
      <c r="BP343" s="1963"/>
      <c r="BQ343" s="1963"/>
      <c r="BR343" s="1602"/>
      <c r="BS343" s="1602"/>
      <c r="BT343" s="1602"/>
      <c r="BU343" s="1602"/>
      <c r="BV343" s="1602"/>
      <c r="BW343" s="1602"/>
      <c r="BX343" s="1602"/>
      <c r="BY343" s="1602"/>
      <c r="BZ343" s="1602"/>
      <c r="CA343" s="1602"/>
      <c r="CB343" s="1602"/>
      <c r="CC343" s="1602"/>
      <c r="CD343" s="1602"/>
      <c r="CE343" s="1602"/>
      <c r="CF343" s="1602"/>
      <c r="CG343" s="1602"/>
      <c r="CH343" s="1602"/>
      <c r="CI343" s="1602"/>
      <c r="CJ343" s="1602"/>
      <c r="CK343" s="1602"/>
      <c r="CL343" s="1602"/>
      <c r="CM343" s="1602"/>
      <c r="CN343" s="1602"/>
      <c r="CO343" s="1602"/>
      <c r="CP343" s="1602"/>
      <c r="CQ343" s="1602"/>
      <c r="CR343" s="1602"/>
      <c r="CS343" s="1602"/>
      <c r="CT343" s="1602"/>
      <c r="CU343" s="1602"/>
      <c r="CV343" s="1602"/>
      <c r="CW343" s="1602"/>
      <c r="CX343" s="1602"/>
      <c r="CY343" s="1602"/>
      <c r="CZ343" s="1602"/>
      <c r="DA343" s="1602"/>
      <c r="DB343" s="1602"/>
      <c r="DC343" s="1602"/>
      <c r="DD343" s="1602"/>
      <c r="DE343" s="1602"/>
      <c r="DF343" s="1602"/>
      <c r="DG343" s="1602"/>
      <c r="DH343" s="1602"/>
      <c r="DI343" s="1602"/>
      <c r="DJ343" s="1602"/>
      <c r="DK343" s="1602"/>
      <c r="DL343" s="1602"/>
      <c r="DM343" s="1602"/>
      <c r="DN343" s="1602"/>
      <c r="DO343" s="1602"/>
      <c r="DP343" s="1602"/>
      <c r="DQ343" s="1602"/>
      <c r="DR343" s="1602"/>
      <c r="DS343" s="1602"/>
      <c r="DT343" s="1602"/>
      <c r="DU343" s="1602"/>
      <c r="DV343" s="1602"/>
      <c r="DW343" s="1602"/>
      <c r="DX343" s="1602"/>
      <c r="DY343" s="1602"/>
      <c r="DZ343" s="1602"/>
      <c r="EA343" s="1602"/>
      <c r="EB343" s="1602"/>
      <c r="EC343" s="1602"/>
      <c r="ED343" s="1602"/>
      <c r="EE343" s="1602"/>
      <c r="EF343" s="1602"/>
      <c r="EG343" s="1602"/>
      <c r="EH343" s="1602"/>
      <c r="EI343" s="1602"/>
      <c r="EJ343" s="1602"/>
      <c r="EK343" s="1602"/>
      <c r="EL343" s="1602"/>
      <c r="EM343" s="1602"/>
      <c r="EN343" s="1602"/>
      <c r="EO343" s="1602"/>
      <c r="EP343" s="1602"/>
      <c r="EQ343" s="1602"/>
      <c r="ER343" s="1602"/>
      <c r="ES343" s="1602"/>
      <c r="ET343" s="1602"/>
      <c r="EU343" s="1602"/>
      <c r="EV343" s="1602"/>
      <c r="EW343" s="1602"/>
      <c r="EX343" s="1602"/>
      <c r="EY343" s="1602"/>
      <c r="EZ343" s="1602"/>
      <c r="FA343" s="1602"/>
      <c r="FB343" s="1602"/>
      <c r="FC343" s="1602"/>
      <c r="FD343" s="1602"/>
      <c r="FE343" s="1602"/>
      <c r="FF343" s="1602"/>
      <c r="FG343" s="1602"/>
      <c r="FH343" s="1602"/>
      <c r="FI343" s="1602"/>
      <c r="FJ343" s="1602"/>
      <c r="FK343" s="1602"/>
      <c r="FL343" s="1602"/>
      <c r="FM343" s="1602"/>
      <c r="FN343" s="1602"/>
      <c r="FO343" s="1602"/>
      <c r="FP343" s="1602"/>
      <c r="FQ343" s="1602"/>
      <c r="FR343" s="1602"/>
      <c r="FS343" s="1602"/>
      <c r="FT343" s="1602"/>
      <c r="FU343" s="1602"/>
      <c r="FV343" s="1602"/>
      <c r="FW343" s="1602"/>
      <c r="FX343" s="1602"/>
      <c r="FY343" s="1602"/>
      <c r="FZ343" s="1602"/>
      <c r="GA343" s="1602"/>
      <c r="GB343" s="1602"/>
      <c r="GC343" s="1602"/>
      <c r="GD343" s="1602"/>
      <c r="GE343" s="1602"/>
      <c r="GF343" s="1602"/>
      <c r="GG343" s="1602"/>
      <c r="GH343" s="1602"/>
      <c r="GI343" s="1602"/>
      <c r="GJ343" s="1602"/>
      <c r="GK343" s="1602"/>
      <c r="GL343" s="1602"/>
      <c r="GM343" s="1602"/>
      <c r="GN343" s="1602"/>
      <c r="GO343" s="1602"/>
      <c r="GP343" s="1602"/>
      <c r="GQ343" s="1602"/>
      <c r="GR343" s="1602"/>
      <c r="GS343" s="1602"/>
      <c r="GT343" s="1602"/>
      <c r="GU343" s="1602"/>
      <c r="GV343" s="1602"/>
      <c r="GW343" s="1602"/>
      <c r="GX343" s="1602"/>
      <c r="GY343" s="1602"/>
      <c r="GZ343" s="1602"/>
      <c r="HA343" s="1602"/>
      <c r="HB343" s="1602"/>
      <c r="HC343" s="1602"/>
      <c r="HD343" s="1602"/>
      <c r="HE343" s="1602"/>
      <c r="HF343" s="1602"/>
      <c r="HG343" s="1602"/>
      <c r="HH343" s="1602"/>
      <c r="HI343" s="1602"/>
      <c r="HJ343" s="1602"/>
      <c r="HK343" s="1602"/>
      <c r="HL343" s="1602"/>
      <c r="HM343" s="1602"/>
      <c r="HN343" s="1602"/>
      <c r="HO343" s="1602"/>
      <c r="HP343" s="1602"/>
      <c r="HQ343" s="1602"/>
      <c r="HR343" s="1602"/>
      <c r="HS343" s="1602"/>
    </row>
    <row r="344" spans="1:227" s="1530" customFormat="1" ht="17.05" customHeight="1" x14ac:dyDescent="0.25">
      <c r="A344" s="1564" t="s">
        <v>38</v>
      </c>
      <c r="B344" s="1564" t="s">
        <v>80</v>
      </c>
      <c r="C344" s="2443" t="s">
        <v>104</v>
      </c>
      <c r="D344" s="1778" t="s">
        <v>108</v>
      </c>
      <c r="E344" s="1779"/>
      <c r="F344" s="2291">
        <v>0.17599999999999999</v>
      </c>
      <c r="G344" s="1904"/>
      <c r="H344" s="1904">
        <v>1.105</v>
      </c>
      <c r="I344" s="1904">
        <v>0.54800000000000004</v>
      </c>
      <c r="J344" s="1904"/>
      <c r="K344" s="2101">
        <f>SUM(F344:J344)</f>
        <v>1.829</v>
      </c>
      <c r="L344" s="2382">
        <f t="shared" si="126"/>
        <v>9.622744669218152</v>
      </c>
      <c r="M344" s="2383">
        <f t="shared" si="127"/>
        <v>60.415527610716232</v>
      </c>
      <c r="N344" s="1611">
        <f t="shared" si="123"/>
        <v>5</v>
      </c>
      <c r="O344" s="2490"/>
      <c r="P344" s="2099">
        <f>[1]JH_2015!L57/1000000</f>
        <v>0.82565699999999997</v>
      </c>
      <c r="Q344" s="1857"/>
      <c r="R344" s="1857" t="s">
        <v>42</v>
      </c>
      <c r="S344" s="2321">
        <f>+T344/P344</f>
        <v>0.25237477548182841</v>
      </c>
      <c r="T344" s="2322">
        <f>[1]JH_2015!V57/1000000</f>
        <v>0.208375</v>
      </c>
      <c r="U344" s="2258">
        <v>77.069999999999993</v>
      </c>
      <c r="V344" s="2258">
        <v>53.5</v>
      </c>
      <c r="W344" s="2258"/>
      <c r="X344" s="2258"/>
      <c r="Y344" s="2258"/>
      <c r="Z344" s="2514">
        <v>8733</v>
      </c>
      <c r="AA344" s="2492">
        <f>P344/Z344*1000000/365*1000</f>
        <v>259.02599022131449</v>
      </c>
      <c r="AB344" s="2096"/>
      <c r="AC344" s="2096"/>
      <c r="AD344" s="2010"/>
      <c r="AE344" s="2096"/>
      <c r="AF344" s="2096"/>
      <c r="AG344" s="2096"/>
      <c r="AH344" s="2493">
        <f>K344</f>
        <v>1.829</v>
      </c>
      <c r="AI344" s="2206"/>
      <c r="AJ344" s="2206"/>
      <c r="AK344" s="2206"/>
      <c r="AL344" s="2223"/>
      <c r="AM344" s="2099">
        <v>0.83</v>
      </c>
      <c r="AN344" s="2099">
        <v>0.94899999999999995</v>
      </c>
      <c r="AO344" s="2099">
        <f>AVERAGE(AN344,AP344)</f>
        <v>1.1719999999999999</v>
      </c>
      <c r="AP344" s="2099">
        <v>1.395</v>
      </c>
      <c r="AQ344" s="2100">
        <f>AM344</f>
        <v>0.83</v>
      </c>
      <c r="AR344" s="2099">
        <v>1.0129999999999999</v>
      </c>
      <c r="AS344" s="2099">
        <f>AVERAGE(AR344,AT344)</f>
        <v>1.1819999999999999</v>
      </c>
      <c r="AT344" s="2099">
        <v>1.351</v>
      </c>
      <c r="AU344" s="2099"/>
      <c r="AV344" s="2099">
        <v>1.8029999999999999</v>
      </c>
      <c r="AW344" s="2099"/>
      <c r="AX344" s="2225">
        <v>2.5999999999999999E-2</v>
      </c>
      <c r="AY344" s="2513"/>
      <c r="AZ344" s="2513"/>
      <c r="BA344" s="2515"/>
      <c r="BB344" s="2515"/>
      <c r="BC344" s="1530" t="s">
        <v>1432</v>
      </c>
      <c r="BD344" s="1602"/>
      <c r="BE344" s="1602"/>
      <c r="BF344" s="1602"/>
      <c r="BG344" s="1602"/>
      <c r="BH344" s="1602"/>
      <c r="BI344" s="1602"/>
      <c r="BJ344" s="1602"/>
      <c r="BK344" s="1602"/>
      <c r="BL344" s="1602"/>
      <c r="BM344" s="1602"/>
      <c r="BN344" s="1602"/>
      <c r="BO344" s="1602"/>
      <c r="BP344" s="1602"/>
      <c r="BQ344" s="1602"/>
      <c r="BR344" s="1602"/>
      <c r="BS344" s="1602"/>
      <c r="BT344" s="1602"/>
      <c r="BU344" s="1602"/>
      <c r="BV344" s="1602"/>
      <c r="BW344" s="1602"/>
      <c r="BX344" s="1602"/>
      <c r="BY344" s="1602"/>
      <c r="BZ344" s="1602"/>
      <c r="CA344" s="1602"/>
      <c r="CB344" s="1602"/>
      <c r="CC344" s="1602"/>
      <c r="CD344" s="1602"/>
      <c r="CE344" s="1602"/>
      <c r="CF344" s="1602"/>
      <c r="CG344" s="1602"/>
      <c r="CH344" s="1602"/>
      <c r="CI344" s="1602"/>
      <c r="CJ344" s="1602"/>
      <c r="CK344" s="1602"/>
      <c r="CL344" s="1602"/>
      <c r="CM344" s="1602"/>
      <c r="CN344" s="1602"/>
      <c r="CO344" s="1602"/>
      <c r="CP344" s="1602"/>
      <c r="CQ344" s="1602"/>
      <c r="CR344" s="1602"/>
      <c r="CS344" s="1602"/>
      <c r="CT344" s="1602"/>
      <c r="CU344" s="1602"/>
      <c r="CV344" s="1602"/>
      <c r="CW344" s="1602"/>
      <c r="CX344" s="1602"/>
      <c r="CY344" s="1602"/>
      <c r="CZ344" s="1602"/>
      <c r="DA344" s="1602"/>
      <c r="DB344" s="1602"/>
      <c r="DC344" s="1602"/>
      <c r="DD344" s="1602"/>
      <c r="DE344" s="1602"/>
      <c r="DF344" s="1602"/>
      <c r="DG344" s="1602"/>
      <c r="DH344" s="1602"/>
      <c r="DI344" s="1602"/>
      <c r="DJ344" s="1602"/>
      <c r="DK344" s="1602"/>
      <c r="DL344" s="1602"/>
      <c r="DM344" s="1602"/>
      <c r="DN344" s="1602"/>
      <c r="DO344" s="1602"/>
      <c r="DP344" s="1602"/>
      <c r="DQ344" s="1602"/>
      <c r="DR344" s="1602"/>
      <c r="DS344" s="1602"/>
      <c r="DT344" s="1602"/>
      <c r="DU344" s="1602"/>
      <c r="DV344" s="1602"/>
      <c r="DW344" s="1602"/>
      <c r="DX344" s="1602"/>
      <c r="DY344" s="1602"/>
      <c r="DZ344" s="1602"/>
      <c r="EA344" s="1602"/>
      <c r="EB344" s="1602"/>
      <c r="EC344" s="1602"/>
      <c r="ED344" s="1602"/>
      <c r="EE344" s="1602"/>
      <c r="EF344" s="1602"/>
      <c r="EG344" s="1602"/>
      <c r="EH344" s="1602"/>
      <c r="EI344" s="1602"/>
      <c r="EJ344" s="1602"/>
      <c r="EK344" s="1602"/>
      <c r="EL344" s="1602"/>
      <c r="EM344" s="1602"/>
      <c r="EN344" s="1602"/>
      <c r="EO344" s="1602"/>
      <c r="EP344" s="1602"/>
      <c r="EQ344" s="1602"/>
      <c r="ER344" s="1602"/>
      <c r="ES344" s="1602"/>
      <c r="ET344" s="1602"/>
      <c r="EU344" s="1602"/>
      <c r="EV344" s="1602"/>
      <c r="EW344" s="1602"/>
      <c r="EX344" s="1602"/>
      <c r="EY344" s="1602"/>
      <c r="EZ344" s="1602"/>
      <c r="FA344" s="1602"/>
      <c r="FB344" s="1602"/>
      <c r="FC344" s="1602"/>
      <c r="FD344" s="1602"/>
      <c r="FE344" s="1602"/>
      <c r="FF344" s="1602"/>
      <c r="FG344" s="1602"/>
      <c r="FH344" s="1602"/>
      <c r="FI344" s="1602"/>
      <c r="FJ344" s="1602"/>
      <c r="FK344" s="1602"/>
      <c r="FL344" s="1602"/>
      <c r="FM344" s="1602"/>
      <c r="FN344" s="1602"/>
      <c r="FO344" s="1602"/>
      <c r="FP344" s="1602"/>
      <c r="FQ344" s="1602"/>
      <c r="FR344" s="1602"/>
      <c r="FS344" s="1602"/>
      <c r="FT344" s="1602"/>
      <c r="FU344" s="1602"/>
      <c r="FV344" s="1602"/>
      <c r="FW344" s="1602"/>
      <c r="FX344" s="1602"/>
      <c r="FY344" s="1602"/>
      <c r="FZ344" s="1602"/>
      <c r="GA344" s="1602"/>
      <c r="GB344" s="1602"/>
      <c r="GC344" s="1602"/>
      <c r="GD344" s="1602"/>
      <c r="GE344" s="1602"/>
      <c r="GF344" s="1602"/>
      <c r="GG344" s="1602"/>
      <c r="GH344" s="1602"/>
      <c r="GI344" s="1602"/>
      <c r="GJ344" s="1602"/>
      <c r="GK344" s="1602"/>
      <c r="GL344" s="1602"/>
      <c r="GM344" s="1602"/>
      <c r="GN344" s="1602"/>
      <c r="GO344" s="1602"/>
      <c r="GP344" s="1602"/>
      <c r="GQ344" s="1602"/>
      <c r="GR344" s="1602"/>
      <c r="GS344" s="1602"/>
      <c r="GT344" s="1602"/>
      <c r="GU344" s="1602"/>
      <c r="GV344" s="1602"/>
      <c r="GW344" s="1602"/>
      <c r="GX344" s="1602"/>
      <c r="GY344" s="1602"/>
      <c r="GZ344" s="1602"/>
      <c r="HA344" s="1602"/>
      <c r="HB344" s="1602"/>
      <c r="HC344" s="1602"/>
      <c r="HD344" s="1602"/>
      <c r="HE344" s="1602"/>
      <c r="HF344" s="1602"/>
      <c r="HG344" s="1602"/>
      <c r="HH344" s="1602"/>
      <c r="HI344" s="1602"/>
      <c r="HJ344" s="1602"/>
      <c r="HK344" s="1602"/>
      <c r="HL344" s="1602"/>
      <c r="HM344" s="1602"/>
      <c r="HN344" s="1602"/>
      <c r="HO344" s="1602"/>
      <c r="HP344" s="1602"/>
      <c r="HQ344" s="1602"/>
      <c r="HR344" s="1602"/>
      <c r="HS344" s="1602"/>
    </row>
    <row r="345" spans="1:227" s="1530" customFormat="1" ht="17.05" customHeight="1" x14ac:dyDescent="0.25">
      <c r="A345" s="1564" t="s">
        <v>1008</v>
      </c>
      <c r="B345" s="1564" t="s">
        <v>1009</v>
      </c>
      <c r="C345" s="2467" t="s">
        <v>1017</v>
      </c>
      <c r="D345" s="2002" t="s">
        <v>1018</v>
      </c>
      <c r="E345" s="1603"/>
      <c r="F345" s="2291" t="s">
        <v>202</v>
      </c>
      <c r="G345" s="1904">
        <v>1.6859999999999999</v>
      </c>
      <c r="H345" s="1904"/>
      <c r="I345" s="1904"/>
      <c r="J345" s="1904"/>
      <c r="K345" s="2115">
        <f t="shared" ref="K345:K353" si="128">IF(ISNUMBER(F345),F345,0)+IF(ISNUMBER(G345),G345,0)+IF(ISNUMBER(H345),H345,0)</f>
        <v>1.6859999999999999</v>
      </c>
      <c r="L345" s="2292">
        <f>IF(IF(ISNUMBER(K345),K345,0)&gt;0,IF(ISNUMBER(F345),F345,0)/K345*100,"")</f>
        <v>0</v>
      </c>
      <c r="M345" s="2357">
        <f>IF(IF(ISNUMBER(K345),K345,0)&gt;0,(IF(ISNUMBER(G345),G345,0)+IF(ISNUMBER(H345),H345,0))/K345*100,"")</f>
        <v>100</v>
      </c>
      <c r="N345" s="1611">
        <f t="shared" si="123"/>
        <v>5</v>
      </c>
      <c r="O345" s="2453"/>
      <c r="P345" s="2295">
        <f t="shared" ref="P345:P353" si="129">AQ345</f>
        <v>0.3284128891482353</v>
      </c>
      <c r="Q345" s="2296" t="s">
        <v>42</v>
      </c>
      <c r="R345" s="2294"/>
      <c r="S345" s="2297"/>
      <c r="T345" s="2298"/>
      <c r="U345" s="1602"/>
      <c r="V345" s="2294"/>
      <c r="W345" s="2294"/>
      <c r="X345" s="2294"/>
      <c r="Y345" s="2294"/>
      <c r="Z345" s="2434">
        <v>6462</v>
      </c>
      <c r="AA345" s="2366">
        <f>AR345/Z345*1000000000/365</f>
        <v>144.52244963738917</v>
      </c>
      <c r="AB345" s="2435"/>
      <c r="AC345" s="2435"/>
      <c r="AD345" s="2435"/>
      <c r="AE345" s="2435"/>
      <c r="AF345" s="2435"/>
      <c r="AG345" s="2435"/>
      <c r="AH345" s="2167"/>
      <c r="AI345" s="2112">
        <v>6462</v>
      </c>
      <c r="AJ345" s="2112">
        <v>6451</v>
      </c>
      <c r="AK345" s="2112">
        <v>6430</v>
      </c>
      <c r="AL345" s="2113"/>
      <c r="AM345" s="2454"/>
      <c r="AN345" s="2112"/>
      <c r="AO345" s="2115"/>
      <c r="AP345" s="2116"/>
      <c r="AQ345" s="2117">
        <v>0.3284128891482353</v>
      </c>
      <c r="AR345" s="2115">
        <v>0.34087498538823524</v>
      </c>
      <c r="AS345" s="2115">
        <v>0.35273561027294115</v>
      </c>
      <c r="AT345" s="2115">
        <v>0.36398773037647059</v>
      </c>
      <c r="AU345" s="2115"/>
      <c r="AV345" s="2116"/>
      <c r="AW345" s="2118">
        <f t="shared" ref="AW345:AW353" si="130">K345-AT345</f>
        <v>1.3220122696235292</v>
      </c>
      <c r="AX345" s="2119"/>
      <c r="AY345" s="1646"/>
      <c r="AZ345" s="1646"/>
      <c r="BA345" s="1646"/>
      <c r="BB345" s="1646"/>
      <c r="BC345" s="1530" t="s">
        <v>1432</v>
      </c>
    </row>
    <row r="346" spans="1:227" s="1530" customFormat="1" ht="17.05" customHeight="1" x14ac:dyDescent="0.25">
      <c r="A346" s="1564" t="s">
        <v>1008</v>
      </c>
      <c r="B346" s="1564" t="s">
        <v>1009</v>
      </c>
      <c r="C346" s="2467" t="s">
        <v>1017</v>
      </c>
      <c r="D346" s="2002" t="s">
        <v>1021</v>
      </c>
      <c r="E346" s="1603" t="s">
        <v>1833</v>
      </c>
      <c r="F346" s="2291"/>
      <c r="G346" s="2516"/>
      <c r="H346" s="1904"/>
      <c r="I346" s="1904"/>
      <c r="J346" s="1904"/>
      <c r="K346" s="2115">
        <f t="shared" si="128"/>
        <v>0</v>
      </c>
      <c r="L346" s="2292" t="str">
        <f>IF(IF(ISNUMBER(K346),K346,0)&gt;0,IF(ISNUMBER(F346),F346,0)/K346*100,"")</f>
        <v/>
      </c>
      <c r="M346" s="2357" t="str">
        <f>IF(IF(ISNUMBER(K346),K346,0)&gt;0,(IF(ISNUMBER(G346),G346,0)+IF(ISNUMBER(H346),H346,0))/K346*100,"")</f>
        <v/>
      </c>
      <c r="N346" s="1611">
        <f t="shared" si="123"/>
        <v>2</v>
      </c>
      <c r="O346" s="2453"/>
      <c r="P346" s="2295">
        <f t="shared" si="129"/>
        <v>0.43440033918333465</v>
      </c>
      <c r="Q346" s="2296" t="s">
        <v>42</v>
      </c>
      <c r="R346" s="2294"/>
      <c r="S346" s="2297"/>
      <c r="T346" s="2298"/>
      <c r="U346" s="1602"/>
      <c r="V346" s="2294"/>
      <c r="W346" s="2294"/>
      <c r="X346" s="2294"/>
      <c r="Y346" s="2294"/>
      <c r="Z346" s="2434"/>
      <c r="AA346" s="2366"/>
      <c r="AB346" s="2435"/>
      <c r="AC346" s="2435"/>
      <c r="AD346" s="2435"/>
      <c r="AE346" s="2435"/>
      <c r="AF346" s="2435"/>
      <c r="AG346" s="2435"/>
      <c r="AH346" s="2167"/>
      <c r="AI346" s="2112"/>
      <c r="AJ346" s="2112"/>
      <c r="AK346" s="2112"/>
      <c r="AL346" s="2113"/>
      <c r="AM346" s="2454"/>
      <c r="AN346" s="2112"/>
      <c r="AO346" s="2115"/>
      <c r="AP346" s="2116"/>
      <c r="AQ346" s="2117">
        <v>0.43440033918333465</v>
      </c>
      <c r="AR346" s="2115">
        <v>0.47318128807816551</v>
      </c>
      <c r="AS346" s="2115">
        <v>0.51343577394289164</v>
      </c>
      <c r="AT346" s="2115">
        <v>0.55509056224747755</v>
      </c>
      <c r="AU346" s="2115"/>
      <c r="AV346" s="2116"/>
      <c r="AW346" s="2118">
        <f t="shared" si="130"/>
        <v>-0.55509056224747755</v>
      </c>
      <c r="AX346" s="2119"/>
      <c r="AY346" s="1646"/>
      <c r="AZ346" s="1646"/>
      <c r="BA346" s="1646"/>
      <c r="BB346" s="1646"/>
      <c r="BC346" s="1602" t="s">
        <v>1431</v>
      </c>
    </row>
    <row r="347" spans="1:227" s="1530" customFormat="1" ht="17.05" customHeight="1" x14ac:dyDescent="0.25">
      <c r="A347" s="1564" t="s">
        <v>1008</v>
      </c>
      <c r="B347" s="1564" t="s">
        <v>1009</v>
      </c>
      <c r="C347" s="2002" t="s">
        <v>1017</v>
      </c>
      <c r="D347" s="2003" t="s">
        <v>1022</v>
      </c>
      <c r="E347" s="2004"/>
      <c r="F347" s="2291">
        <v>0.245</v>
      </c>
      <c r="G347" s="2517" t="s">
        <v>1020</v>
      </c>
      <c r="H347" s="1904"/>
      <c r="I347" s="1904"/>
      <c r="J347" s="1904"/>
      <c r="K347" s="2115">
        <f t="shared" si="128"/>
        <v>0.245</v>
      </c>
      <c r="L347" s="2292">
        <f>IF(IF(ISNUMBER(K347),K347,0)&gt;0,IF(ISNUMBER(F347),F347,0)/K347*100,"")</f>
        <v>100</v>
      </c>
      <c r="M347" s="2357">
        <f>IF(IF(ISNUMBER(K347),K347,0)&gt;0,(IF(ISNUMBER(G347),G347,0)+IF(ISNUMBER(H347),H347,0))/K347*100,"")</f>
        <v>0</v>
      </c>
      <c r="N347" s="1611">
        <f t="shared" si="123"/>
        <v>4</v>
      </c>
      <c r="O347" s="2453"/>
      <c r="P347" s="2295">
        <f t="shared" si="129"/>
        <v>0.21</v>
      </c>
      <c r="Q347" s="2296" t="s">
        <v>42</v>
      </c>
      <c r="R347" s="2294"/>
      <c r="S347" s="2297"/>
      <c r="T347" s="2298"/>
      <c r="U347" s="1602"/>
      <c r="V347" s="2294"/>
      <c r="W347" s="2294"/>
      <c r="X347" s="2294"/>
      <c r="Y347" s="2294"/>
      <c r="Z347" s="2434">
        <v>3805</v>
      </c>
      <c r="AA347" s="2366">
        <f>AR347/Z347*1000000000/365</f>
        <v>159.84735297823701</v>
      </c>
      <c r="AB347" s="2435"/>
      <c r="AC347" s="2435"/>
      <c r="AD347" s="2435"/>
      <c r="AE347" s="2435"/>
      <c r="AF347" s="2435"/>
      <c r="AG347" s="2435"/>
      <c r="AH347" s="2167"/>
      <c r="AI347" s="2112">
        <v>4027</v>
      </c>
      <c r="AJ347" s="2112">
        <v>4238</v>
      </c>
      <c r="AK347" s="2112">
        <v>4438</v>
      </c>
      <c r="AL347" s="2113">
        <v>4647</v>
      </c>
      <c r="AM347" s="2454"/>
      <c r="AN347" s="2112"/>
      <c r="AO347" s="2115"/>
      <c r="AP347" s="2116"/>
      <c r="AQ347" s="2117">
        <v>0.21</v>
      </c>
      <c r="AR347" s="2115">
        <v>0.222</v>
      </c>
      <c r="AS347" s="2115">
        <v>0.23300000000000001</v>
      </c>
      <c r="AT347" s="2115">
        <v>0.24399999999999999</v>
      </c>
      <c r="AU347" s="2115">
        <v>0.25600000000000001</v>
      </c>
      <c r="AV347" s="2116"/>
      <c r="AW347" s="2118">
        <f t="shared" si="130"/>
        <v>1.0000000000000009E-3</v>
      </c>
      <c r="AX347" s="2119"/>
      <c r="AY347" s="1646"/>
      <c r="AZ347" s="1646"/>
      <c r="BA347" s="2039"/>
      <c r="BB347" s="1646"/>
      <c r="BC347" s="1530" t="s">
        <v>1430</v>
      </c>
    </row>
    <row r="348" spans="1:227" s="1530" customFormat="1" ht="17.05" customHeight="1" x14ac:dyDescent="0.25">
      <c r="A348" s="1564" t="s">
        <v>1008</v>
      </c>
      <c r="B348" s="1564" t="s">
        <v>1009</v>
      </c>
      <c r="C348" s="2002" t="s">
        <v>1017</v>
      </c>
      <c r="D348" s="2002" t="s">
        <v>1023</v>
      </c>
      <c r="E348" s="1603" t="s">
        <v>1434</v>
      </c>
      <c r="F348" s="2518" t="s">
        <v>202</v>
      </c>
      <c r="G348" s="2517" t="s">
        <v>1024</v>
      </c>
      <c r="H348" s="1904"/>
      <c r="I348" s="1904"/>
      <c r="J348" s="1904"/>
      <c r="K348" s="2115">
        <f t="shared" si="128"/>
        <v>0</v>
      </c>
      <c r="L348" s="2292" t="s">
        <v>1440</v>
      </c>
      <c r="M348" s="2357" t="s">
        <v>1435</v>
      </c>
      <c r="N348" s="1611">
        <f t="shared" si="123"/>
        <v>2</v>
      </c>
      <c r="O348" s="2453"/>
      <c r="P348" s="2295">
        <f t="shared" si="129"/>
        <v>7.7130933264597148E-2</v>
      </c>
      <c r="Q348" s="2296" t="s">
        <v>42</v>
      </c>
      <c r="R348" s="2294"/>
      <c r="S348" s="2297"/>
      <c r="T348" s="2298"/>
      <c r="U348" s="1602"/>
      <c r="V348" s="2294"/>
      <c r="W348" s="2294"/>
      <c r="X348" s="2294"/>
      <c r="Y348" s="2294"/>
      <c r="Z348" s="2434">
        <v>1369</v>
      </c>
      <c r="AA348" s="2366">
        <f>AR348/Z348*1000000000/365</f>
        <v>166.17303807322781</v>
      </c>
      <c r="AB348" s="2435"/>
      <c r="AC348" s="2435"/>
      <c r="AD348" s="2435"/>
      <c r="AE348" s="2435"/>
      <c r="AF348" s="2435"/>
      <c r="AG348" s="2435"/>
      <c r="AH348" s="2167"/>
      <c r="AI348" s="2112">
        <v>1425</v>
      </c>
      <c r="AJ348" s="2112">
        <v>1481</v>
      </c>
      <c r="AK348" s="2112">
        <v>1537</v>
      </c>
      <c r="AL348" s="2113"/>
      <c r="AM348" s="2454"/>
      <c r="AN348" s="2112"/>
      <c r="AO348" s="2115"/>
      <c r="AP348" s="2116"/>
      <c r="AQ348" s="2117">
        <v>7.7130933264597148E-2</v>
      </c>
      <c r="AR348" s="2115">
        <v>8.3034174529620849E-2</v>
      </c>
      <c r="AS348" s="2115">
        <v>8.9153410034644526E-2</v>
      </c>
      <c r="AT348" s="2115">
        <v>9.5488639779668219E-2</v>
      </c>
      <c r="AU348" s="2115"/>
      <c r="AV348" s="2116"/>
      <c r="AW348" s="2118">
        <f t="shared" si="130"/>
        <v>-9.5488639779668219E-2</v>
      </c>
      <c r="AX348" s="2119"/>
      <c r="AY348" s="1646"/>
      <c r="AZ348" s="1646"/>
      <c r="BA348" s="1646"/>
      <c r="BB348" s="1646"/>
      <c r="BC348" s="1602" t="s">
        <v>1432</v>
      </c>
    </row>
    <row r="349" spans="1:227" s="1530" customFormat="1" ht="17.05" customHeight="1" x14ac:dyDescent="0.25">
      <c r="A349" s="1564" t="s">
        <v>1008</v>
      </c>
      <c r="B349" s="1564" t="s">
        <v>1009</v>
      </c>
      <c r="C349" s="2002" t="s">
        <v>1017</v>
      </c>
      <c r="D349" s="2003" t="s">
        <v>1019</v>
      </c>
      <c r="E349" s="2004"/>
      <c r="F349" s="2291">
        <v>0.53300000000000003</v>
      </c>
      <c r="G349" s="2517" t="s">
        <v>1020</v>
      </c>
      <c r="H349" s="1904"/>
      <c r="I349" s="2455"/>
      <c r="J349" s="2455"/>
      <c r="K349" s="2125">
        <f t="shared" si="128"/>
        <v>0.53300000000000003</v>
      </c>
      <c r="L349" s="2292">
        <f>IF(IF(ISNUMBER(K349),K349,0)&gt;0,IF(ISNUMBER(F349),F349,0)/K349*100,"")</f>
        <v>100</v>
      </c>
      <c r="M349" s="2357">
        <f>IF(IF(ISNUMBER(K349),K349,0)&gt;0,(IF(ISNUMBER(G349),G349,0)+IF(ISNUMBER(H349),H349,0))/K349*100,"")</f>
        <v>0</v>
      </c>
      <c r="N349" s="1611">
        <f t="shared" si="123"/>
        <v>5</v>
      </c>
      <c r="O349" s="2453"/>
      <c r="P349" s="2295">
        <f t="shared" si="129"/>
        <v>0.35199999999999998</v>
      </c>
      <c r="Q349" s="2296" t="s">
        <v>42</v>
      </c>
      <c r="R349" s="2294"/>
      <c r="S349" s="2456"/>
      <c r="T349" s="2457"/>
      <c r="V349" s="2458"/>
      <c r="W349" s="2458"/>
      <c r="X349" s="2458"/>
      <c r="Y349" s="2458"/>
      <c r="Z349" s="2434">
        <v>5911</v>
      </c>
      <c r="AA349" s="2366">
        <f>AR349/Z349*1000000000/365</f>
        <v>171.03009712562834</v>
      </c>
      <c r="AB349" s="2459"/>
      <c r="AC349" s="2459"/>
      <c r="AD349" s="2459"/>
      <c r="AE349" s="2459"/>
      <c r="AF349" s="2459"/>
      <c r="AG349" s="2459"/>
      <c r="AH349" s="2167"/>
      <c r="AI349" s="2124">
        <v>6198</v>
      </c>
      <c r="AJ349" s="2124">
        <v>6468</v>
      </c>
      <c r="AK349" s="2124">
        <v>6721</v>
      </c>
      <c r="AL349" s="2113">
        <v>6984</v>
      </c>
      <c r="AM349" s="2460"/>
      <c r="AN349" s="2124"/>
      <c r="AO349" s="2125"/>
      <c r="AP349" s="2126"/>
      <c r="AQ349" s="2117">
        <v>0.35199999999999998</v>
      </c>
      <c r="AR349" s="2125">
        <v>0.36899999999999999</v>
      </c>
      <c r="AS349" s="2125">
        <v>0.38500000000000001</v>
      </c>
      <c r="AT349" s="2125">
        <v>0.4</v>
      </c>
      <c r="AU349" s="2125">
        <v>0.41599999999999998</v>
      </c>
      <c r="AV349" s="2126"/>
      <c r="AW349" s="2127">
        <f t="shared" si="130"/>
        <v>0.13300000000000001</v>
      </c>
      <c r="AX349" s="2119"/>
      <c r="AY349" s="1646"/>
      <c r="AZ349" s="1646"/>
      <c r="BA349" s="2039"/>
      <c r="BB349" s="2039"/>
      <c r="BC349" s="1530" t="s">
        <v>1430</v>
      </c>
    </row>
    <row r="350" spans="1:227" s="1530" customFormat="1" ht="17.05" customHeight="1" x14ac:dyDescent="0.25">
      <c r="A350" s="1564" t="s">
        <v>1008</v>
      </c>
      <c r="B350" s="1564" t="s">
        <v>1009</v>
      </c>
      <c r="C350" s="2002" t="s">
        <v>1017</v>
      </c>
      <c r="D350" s="2002" t="s">
        <v>1027</v>
      </c>
      <c r="E350" s="1603"/>
      <c r="F350" s="2291">
        <v>1.1000000000000001</v>
      </c>
      <c r="G350" s="2517" t="s">
        <v>1024</v>
      </c>
      <c r="H350" s="1904"/>
      <c r="I350" s="2455"/>
      <c r="J350" s="2455"/>
      <c r="K350" s="2125">
        <f t="shared" si="128"/>
        <v>1.1000000000000001</v>
      </c>
      <c r="L350" s="2292">
        <f>IF(IF(ISNUMBER(K350),K350,0)&gt;0,IF(ISNUMBER(F350),F350,0)/K350*100,"")</f>
        <v>100</v>
      </c>
      <c r="M350" s="2357">
        <f>IF(IF(ISNUMBER(K350),K350,0)&gt;0,(IF(ISNUMBER(G350),G350,0)+IF(ISNUMBER(H350),H350,0))/K350*100,"")</f>
        <v>0</v>
      </c>
      <c r="N350" s="1611">
        <f t="shared" si="123"/>
        <v>5</v>
      </c>
      <c r="O350" s="2453"/>
      <c r="P350" s="2295">
        <f t="shared" si="129"/>
        <v>0.16047651873686006</v>
      </c>
      <c r="Q350" s="2296" t="s">
        <v>42</v>
      </c>
      <c r="R350" s="2294"/>
      <c r="S350" s="2456"/>
      <c r="T350" s="2457"/>
      <c r="V350" s="2458"/>
      <c r="W350" s="2458"/>
      <c r="X350" s="2458"/>
      <c r="Y350" s="2458"/>
      <c r="Z350" s="2434">
        <v>3165</v>
      </c>
      <c r="AA350" s="2366">
        <f>AR350/Z350*1000000000/365</f>
        <v>142.46598583166835</v>
      </c>
      <c r="AB350" s="2459"/>
      <c r="AC350" s="2459"/>
      <c r="AD350" s="2459"/>
      <c r="AE350" s="2459"/>
      <c r="AF350" s="2459"/>
      <c r="AG350" s="2459"/>
      <c r="AH350" s="2167"/>
      <c r="AI350" s="2124">
        <v>3127</v>
      </c>
      <c r="AJ350" s="2124">
        <v>3086</v>
      </c>
      <c r="AK350" s="2124">
        <v>3037</v>
      </c>
      <c r="AL350" s="2113"/>
      <c r="AM350" s="2460"/>
      <c r="AN350" s="2124"/>
      <c r="AO350" s="2125"/>
      <c r="AP350" s="2126"/>
      <c r="AQ350" s="2117">
        <v>0.16047651873686006</v>
      </c>
      <c r="AR350" s="2125">
        <v>0.16458026848238907</v>
      </c>
      <c r="AS350" s="2125">
        <v>0.16837376914361774</v>
      </c>
      <c r="AT350" s="2125">
        <v>0.17155721883337882</v>
      </c>
      <c r="AU350" s="2125"/>
      <c r="AV350" s="2126"/>
      <c r="AW350" s="2127">
        <f t="shared" si="130"/>
        <v>0.92844278116662127</v>
      </c>
      <c r="AX350" s="2119"/>
      <c r="AY350" s="1646"/>
      <c r="AZ350" s="1646"/>
      <c r="BA350" s="2039"/>
      <c r="BB350" s="2039"/>
      <c r="BC350" s="1530" t="s">
        <v>1430</v>
      </c>
    </row>
    <row r="351" spans="1:227" s="1530" customFormat="1" ht="17.05" customHeight="1" x14ac:dyDescent="0.25">
      <c r="A351" s="1564" t="s">
        <v>1008</v>
      </c>
      <c r="B351" s="1564" t="s">
        <v>1009</v>
      </c>
      <c r="C351" s="2002" t="s">
        <v>1017</v>
      </c>
      <c r="D351" s="2002" t="s">
        <v>1028</v>
      </c>
      <c r="E351" s="1603" t="s">
        <v>1833</v>
      </c>
      <c r="F351" s="2470"/>
      <c r="G351" s="2471"/>
      <c r="H351" s="2471"/>
      <c r="I351" s="2471"/>
      <c r="J351" s="2471"/>
      <c r="K351" s="2142">
        <f t="shared" si="128"/>
        <v>0</v>
      </c>
      <c r="L351" s="2472" t="str">
        <f>IF(IF(ISNUMBER(K351),K351,0)&gt;0,IF(ISNUMBER(F351),F351,0)/K351*100,"")</f>
        <v/>
      </c>
      <c r="M351" s="2473" t="str">
        <f>IF(IF(ISNUMBER(K351),K351,0)&gt;0,(IF(ISNUMBER(G351),G351,0)+IF(ISNUMBER(H351),H351,0))/K351*100,"")</f>
        <v/>
      </c>
      <c r="N351" s="2474">
        <f t="shared" si="123"/>
        <v>2</v>
      </c>
      <c r="O351" s="2453"/>
      <c r="P351" s="2475">
        <f t="shared" si="129"/>
        <v>0.24861017514456954</v>
      </c>
      <c r="Q351" s="2476" t="s">
        <v>42</v>
      </c>
      <c r="R351" s="2477"/>
      <c r="S351" s="2478"/>
      <c r="T351" s="2479"/>
      <c r="U351" s="1830"/>
      <c r="V351" s="2477"/>
      <c r="W351" s="2477"/>
      <c r="X351" s="2477"/>
      <c r="Y351" s="2477"/>
      <c r="Z351" s="2480"/>
      <c r="AA351" s="2481"/>
      <c r="AB351" s="2482"/>
      <c r="AC351" s="2482"/>
      <c r="AD351" s="2482"/>
      <c r="AE351" s="2482"/>
      <c r="AF351" s="2482"/>
      <c r="AG351" s="2482"/>
      <c r="AH351" s="2352"/>
      <c r="AI351" s="2139"/>
      <c r="AJ351" s="2139"/>
      <c r="AK351" s="2139"/>
      <c r="AL351" s="2140"/>
      <c r="AM351" s="2483"/>
      <c r="AN351" s="2139"/>
      <c r="AO351" s="2142"/>
      <c r="AP351" s="2143"/>
      <c r="AQ351" s="2144">
        <v>0.24861017514456954</v>
      </c>
      <c r="AR351" s="2142">
        <v>0.27063410844144048</v>
      </c>
      <c r="AS351" s="2142">
        <v>0.29357987429831123</v>
      </c>
      <c r="AT351" s="2142">
        <v>0.31744747271518214</v>
      </c>
      <c r="AU351" s="2142"/>
      <c r="AV351" s="2143"/>
      <c r="AW351" s="2145">
        <f t="shared" si="130"/>
        <v>-0.31744747271518214</v>
      </c>
      <c r="AX351" s="2146"/>
      <c r="AY351" s="1646"/>
      <c r="AZ351" s="1646"/>
      <c r="BA351" s="2039"/>
      <c r="BB351" s="1646"/>
      <c r="BC351" s="1602" t="s">
        <v>1431</v>
      </c>
    </row>
    <row r="352" spans="1:227" s="1530" customFormat="1" ht="17.05" customHeight="1" x14ac:dyDescent="0.3">
      <c r="A352" s="1564" t="s">
        <v>1008</v>
      </c>
      <c r="B352" s="1564" t="s">
        <v>1009</v>
      </c>
      <c r="C352" s="2467" t="s">
        <v>1017</v>
      </c>
      <c r="D352" s="2002" t="s">
        <v>1026</v>
      </c>
      <c r="E352" s="1603" t="s">
        <v>1433</v>
      </c>
      <c r="F352" s="2291"/>
      <c r="G352" s="2517" t="s">
        <v>1024</v>
      </c>
      <c r="H352" s="1904"/>
      <c r="I352" s="1904"/>
      <c r="J352" s="1904"/>
      <c r="K352" s="2115">
        <f t="shared" si="128"/>
        <v>0</v>
      </c>
      <c r="L352" s="2292">
        <v>100</v>
      </c>
      <c r="M352" s="2357" t="str">
        <f>IF(IF(ISNUMBER(K352),K352,0)&gt;0,(IF(ISNUMBER(G352),G352,0)+IF(ISNUMBER(H352),H352,0))/K352*100,"")</f>
        <v/>
      </c>
      <c r="N352" s="1575">
        <f t="shared" si="123"/>
        <v>2</v>
      </c>
      <c r="O352" s="2294"/>
      <c r="P352" s="2295">
        <f t="shared" si="129"/>
        <v>0.20007948258666666</v>
      </c>
      <c r="Q352" s="2296" t="s">
        <v>42</v>
      </c>
      <c r="R352" s="2294"/>
      <c r="S352" s="2297"/>
      <c r="T352" s="2298"/>
      <c r="U352" s="1602"/>
      <c r="V352" s="2294"/>
      <c r="W352" s="2294"/>
      <c r="X352" s="2294"/>
      <c r="Y352" s="2294"/>
      <c r="Z352" s="2434">
        <v>4116</v>
      </c>
      <c r="AA352" s="2366">
        <f>AR352/Z352*1000000000/365</f>
        <v>145.19017666958061</v>
      </c>
      <c r="AB352" s="2435"/>
      <c r="AC352" s="2435"/>
      <c r="AD352" s="2435"/>
      <c r="AE352" s="2435"/>
      <c r="AF352" s="2435"/>
      <c r="AG352" s="2435"/>
      <c r="AH352" s="2167"/>
      <c r="AI352" s="2124">
        <v>4316</v>
      </c>
      <c r="AJ352" s="2124">
        <v>4516</v>
      </c>
      <c r="AK352" s="2124">
        <v>4716</v>
      </c>
      <c r="AL352" s="2113"/>
      <c r="AM352" s="2454"/>
      <c r="AN352" s="2124"/>
      <c r="AO352" s="2125"/>
      <c r="AP352" s="2126"/>
      <c r="AQ352" s="2117">
        <v>0.20007948258666666</v>
      </c>
      <c r="AR352" s="2125">
        <v>0.21812501001777773</v>
      </c>
      <c r="AS352" s="2125">
        <v>0.23694194544888894</v>
      </c>
      <c r="AT352" s="2125">
        <v>0.25653028887999996</v>
      </c>
      <c r="AU352" s="2125"/>
      <c r="AV352" s="2126"/>
      <c r="AW352" s="2127">
        <f t="shared" si="130"/>
        <v>-0.25653028887999996</v>
      </c>
      <c r="AX352" s="2119"/>
      <c r="AY352" s="1646"/>
      <c r="AZ352" s="1646"/>
      <c r="BA352" s="2039"/>
      <c r="BB352" s="1646"/>
      <c r="BC352" s="1530" t="s">
        <v>1430</v>
      </c>
      <c r="BD352" s="2448" t="s">
        <v>1370</v>
      </c>
    </row>
    <row r="353" spans="1:227" s="1530" customFormat="1" ht="17.05" customHeight="1" x14ac:dyDescent="0.3">
      <c r="A353" s="1564" t="s">
        <v>1008</v>
      </c>
      <c r="B353" s="1564" t="s">
        <v>1009</v>
      </c>
      <c r="C353" s="2467" t="s">
        <v>1017</v>
      </c>
      <c r="D353" s="2002" t="s">
        <v>1025</v>
      </c>
      <c r="E353" s="1603" t="s">
        <v>1433</v>
      </c>
      <c r="F353" s="2291"/>
      <c r="G353" s="2517" t="s">
        <v>1024</v>
      </c>
      <c r="H353" s="1904"/>
      <c r="I353" s="1904"/>
      <c r="J353" s="1904"/>
      <c r="K353" s="2115">
        <f t="shared" si="128"/>
        <v>0</v>
      </c>
      <c r="L353" s="2292">
        <v>100</v>
      </c>
      <c r="M353" s="2357" t="str">
        <f>IF(IF(ISNUMBER(K353),K353,0)&gt;0,(IF(ISNUMBER(G353),G353,0)+IF(ISNUMBER(H353),H353,0))/K353*100,"")</f>
        <v/>
      </c>
      <c r="N353" s="1611">
        <f t="shared" si="123"/>
        <v>2</v>
      </c>
      <c r="O353" s="2453"/>
      <c r="P353" s="2295">
        <f t="shared" si="129"/>
        <v>0.22131016996536007</v>
      </c>
      <c r="Q353" s="2296" t="s">
        <v>42</v>
      </c>
      <c r="R353" s="2294"/>
      <c r="S353" s="2297"/>
      <c r="T353" s="2298"/>
      <c r="U353" s="1602"/>
      <c r="V353" s="2294"/>
      <c r="W353" s="2294"/>
      <c r="X353" s="2294"/>
      <c r="Y353" s="2294"/>
      <c r="Z353" s="2434">
        <v>4491</v>
      </c>
      <c r="AA353" s="2366">
        <f>AR353/Z353*1000000000/365</f>
        <v>147.10352476437805</v>
      </c>
      <c r="AB353" s="2435"/>
      <c r="AC353" s="2435"/>
      <c r="AD353" s="2435"/>
      <c r="AE353" s="2435"/>
      <c r="AF353" s="2435"/>
      <c r="AG353" s="2435"/>
      <c r="AH353" s="2167"/>
      <c r="AI353" s="2112">
        <v>4709</v>
      </c>
      <c r="AJ353" s="2112">
        <v>4928</v>
      </c>
      <c r="AK353" s="2112">
        <v>5147</v>
      </c>
      <c r="AL353" s="2113"/>
      <c r="AM353" s="2454"/>
      <c r="AN353" s="2112"/>
      <c r="AO353" s="2115"/>
      <c r="AP353" s="2116"/>
      <c r="AQ353" s="2117">
        <v>0.22131016996536007</v>
      </c>
      <c r="AR353" s="2115">
        <v>0.24113430434663996</v>
      </c>
      <c r="AS353" s="2115">
        <v>0.26185240908287999</v>
      </c>
      <c r="AT353" s="2115">
        <v>0.28341520557912003</v>
      </c>
      <c r="AU353" s="2115"/>
      <c r="AV353" s="2116"/>
      <c r="AW353" s="2118">
        <f t="shared" si="130"/>
        <v>-0.28341520557912003</v>
      </c>
      <c r="AX353" s="2119"/>
      <c r="AY353" s="1646"/>
      <c r="AZ353" s="1646"/>
      <c r="BA353" s="2039"/>
      <c r="BB353" s="1646"/>
      <c r="BC353" s="1530" t="s">
        <v>1430</v>
      </c>
      <c r="BD353" s="2448" t="s">
        <v>1372</v>
      </c>
    </row>
    <row r="354" spans="1:227" s="1530" customFormat="1" ht="17.05" customHeight="1" x14ac:dyDescent="0.25">
      <c r="A354" s="1564" t="s">
        <v>198</v>
      </c>
      <c r="B354" s="1564" t="s">
        <v>276</v>
      </c>
      <c r="C354" s="2443" t="s">
        <v>292</v>
      </c>
      <c r="D354" s="1778" t="s">
        <v>296</v>
      </c>
      <c r="E354" s="1779"/>
      <c r="F354" s="2100">
        <v>1.5940000000000001</v>
      </c>
      <c r="G354" s="2099"/>
      <c r="H354" s="2099">
        <v>0.185</v>
      </c>
      <c r="I354" s="2099"/>
      <c r="J354" s="2099"/>
      <c r="K354" s="2101">
        <f t="shared" ref="K354:K359" si="131">SUM(F354:H354)</f>
        <v>1.7790000000000001</v>
      </c>
      <c r="L354" s="2382">
        <f t="shared" ref="L354:L385" si="132">IF(K354&gt;0,IF(ISNUMBER(F354),F354,0)/K354*100,"")</f>
        <v>89.600899381675092</v>
      </c>
      <c r="M354" s="2383">
        <f t="shared" ref="M354:M385" si="133">IF(K354&gt;0,(IF(ISNUMBER(G354),G354,0)+IF(ISNUMBER(H354),H354,0))/K354*100,"")</f>
        <v>10.399100618324901</v>
      </c>
      <c r="N354" s="1611">
        <f t="shared" si="123"/>
        <v>3</v>
      </c>
      <c r="O354" s="1856"/>
      <c r="P354" s="2099">
        <v>1.228</v>
      </c>
      <c r="Q354" s="2205"/>
      <c r="R354" s="2205" t="s">
        <v>42</v>
      </c>
      <c r="S354" s="2207">
        <v>46.1</v>
      </c>
      <c r="T354" s="2207">
        <v>0.61099999999999999</v>
      </c>
      <c r="U354" s="2438">
        <v>48.5</v>
      </c>
      <c r="V354" s="1857">
        <v>85.91</v>
      </c>
      <c r="W354" s="2438">
        <v>48.5</v>
      </c>
      <c r="X354" s="1857">
        <v>85.91</v>
      </c>
      <c r="Y354" s="1857">
        <v>33.1</v>
      </c>
      <c r="Z354" s="2439">
        <v>5595</v>
      </c>
      <c r="AA354" s="2440">
        <v>601.31967142874623</v>
      </c>
      <c r="AB354" s="2441">
        <f t="shared" ref="AB354:AB370" si="134">O354/AA354*1000000/365*1000</f>
        <v>0</v>
      </c>
      <c r="AC354" s="2096"/>
      <c r="AD354" s="2096" t="s">
        <v>42</v>
      </c>
      <c r="AE354" s="2010"/>
      <c r="AF354" s="2096"/>
      <c r="AG354" s="2096"/>
      <c r="AH354" s="2097"/>
      <c r="AI354" s="2096"/>
      <c r="AJ354" s="2096"/>
      <c r="AK354" s="2096"/>
      <c r="AL354" s="2097"/>
      <c r="AM354" s="2101">
        <f t="shared" ref="AM354:AM370" si="135">K354</f>
        <v>1.7790000000000001</v>
      </c>
      <c r="AN354" s="2099">
        <v>1.327</v>
      </c>
      <c r="AO354" s="2099">
        <v>1.64</v>
      </c>
      <c r="AP354" s="2099">
        <v>2.3519999999999999</v>
      </c>
      <c r="AQ354" s="2100">
        <v>3.3980000000000001</v>
      </c>
      <c r="AR354" s="2101">
        <f t="shared" ref="AR354:AR370" si="136">AN354</f>
        <v>1.327</v>
      </c>
      <c r="AS354" s="2099">
        <v>1.7250000000000001</v>
      </c>
      <c r="AT354" s="2101">
        <f t="shared" ref="AT354:AT370" si="137">AVERAGE(AS354,AV354)</f>
        <v>2.2149999999999999</v>
      </c>
      <c r="AU354" s="2101"/>
      <c r="AV354" s="2099">
        <v>2.7050000000000001</v>
      </c>
      <c r="AW354" s="2099"/>
      <c r="AX354" s="2102">
        <v>4.2889999999999997</v>
      </c>
      <c r="AY354" s="2442">
        <v>-2.5099999999999998</v>
      </c>
      <c r="AZ354" s="1979"/>
      <c r="BA354" s="1980"/>
      <c r="BB354" s="1646"/>
      <c r="BC354" s="1530" t="s">
        <v>1430</v>
      </c>
      <c r="BD354" s="1602"/>
      <c r="BE354" s="1602"/>
      <c r="BF354" s="1602"/>
      <c r="BG354" s="1602"/>
      <c r="BH354" s="1602"/>
      <c r="BI354" s="1602"/>
      <c r="BJ354" s="1602"/>
      <c r="BK354" s="1602"/>
      <c r="BL354" s="1602"/>
      <c r="BM354" s="1646"/>
      <c r="BN354" s="1646"/>
      <c r="BO354" s="1646"/>
      <c r="BP354" s="1646"/>
      <c r="BQ354" s="1646"/>
      <c r="BR354" s="1646"/>
      <c r="BS354" s="1646"/>
      <c r="BT354" s="1646"/>
      <c r="BU354" s="1646"/>
      <c r="BV354" s="1646"/>
      <c r="BW354" s="1646"/>
      <c r="BX354" s="1646"/>
      <c r="BY354" s="1646"/>
      <c r="BZ354" s="1646"/>
      <c r="CA354" s="1646"/>
      <c r="CB354" s="1646"/>
      <c r="CC354" s="1646"/>
      <c r="CD354" s="1646"/>
      <c r="CE354" s="1646"/>
      <c r="CF354" s="1646"/>
      <c r="CG354" s="1646"/>
      <c r="CH354" s="1646"/>
      <c r="CI354" s="1646"/>
      <c r="CJ354" s="1646"/>
      <c r="CK354" s="1646"/>
      <c r="CL354" s="1646"/>
      <c r="CM354" s="1646"/>
      <c r="CN354" s="1646"/>
      <c r="CO354" s="1646"/>
      <c r="CP354" s="1646"/>
      <c r="CQ354" s="1646"/>
      <c r="CR354" s="1646"/>
      <c r="CS354" s="1646"/>
      <c r="CT354" s="1646"/>
      <c r="CU354" s="1646"/>
      <c r="CV354" s="1646"/>
      <c r="CW354" s="1646"/>
      <c r="CX354" s="1646"/>
      <c r="CY354" s="1646"/>
      <c r="CZ354" s="1646"/>
      <c r="DA354" s="1646"/>
      <c r="DB354" s="1646"/>
      <c r="DC354" s="1646"/>
      <c r="DD354" s="1646"/>
      <c r="DE354" s="1646"/>
      <c r="DF354" s="1646"/>
      <c r="DG354" s="1646"/>
      <c r="DH354" s="1646"/>
      <c r="DI354" s="1646"/>
      <c r="DJ354" s="1646"/>
      <c r="DK354" s="1646"/>
      <c r="DL354" s="1646"/>
      <c r="DM354" s="1646"/>
      <c r="DN354" s="1646"/>
      <c r="DO354" s="1646"/>
      <c r="DP354" s="1646"/>
      <c r="DQ354" s="1646"/>
      <c r="DR354" s="1646"/>
      <c r="DS354" s="1646"/>
      <c r="DT354" s="1646"/>
      <c r="DU354" s="1646"/>
      <c r="DV354" s="1646"/>
      <c r="DW354" s="1646"/>
      <c r="DX354" s="1646"/>
      <c r="DY354" s="1646"/>
      <c r="DZ354" s="1646"/>
      <c r="EA354" s="1646"/>
      <c r="EB354" s="1646"/>
      <c r="EC354" s="1646"/>
      <c r="ED354" s="1646"/>
      <c r="EE354" s="1646"/>
      <c r="EF354" s="1646"/>
      <c r="EG354" s="1646"/>
      <c r="EH354" s="1646"/>
      <c r="EI354" s="1646"/>
      <c r="EJ354" s="1646"/>
      <c r="EK354" s="1646"/>
      <c r="EL354" s="1646"/>
      <c r="EM354" s="1646"/>
      <c r="EN354" s="1646"/>
      <c r="EO354" s="1646"/>
      <c r="EP354" s="1646"/>
      <c r="EQ354" s="1646"/>
      <c r="ER354" s="1646"/>
      <c r="ES354" s="1646"/>
      <c r="ET354" s="1646"/>
      <c r="EU354" s="1646"/>
      <c r="EV354" s="1646"/>
      <c r="EW354" s="1646"/>
      <c r="EX354" s="1646"/>
      <c r="EY354" s="1646"/>
      <c r="EZ354" s="1646"/>
      <c r="FA354" s="1646"/>
      <c r="FB354" s="1646"/>
      <c r="FC354" s="1646"/>
      <c r="FD354" s="1646"/>
      <c r="FE354" s="1646"/>
      <c r="FF354" s="1646"/>
      <c r="FG354" s="1646"/>
      <c r="FH354" s="1646"/>
      <c r="FI354" s="1646"/>
      <c r="FJ354" s="1646"/>
      <c r="FK354" s="1646"/>
      <c r="FL354" s="1646"/>
      <c r="FM354" s="1646"/>
      <c r="FN354" s="1646"/>
      <c r="FO354" s="1646"/>
      <c r="FP354" s="1646"/>
      <c r="FQ354" s="1646"/>
      <c r="FR354" s="1646"/>
      <c r="FS354" s="1646"/>
      <c r="FT354" s="1646"/>
      <c r="FU354" s="1646"/>
      <c r="FV354" s="1646"/>
      <c r="FW354" s="1646"/>
      <c r="FX354" s="1646"/>
      <c r="FY354" s="1646"/>
      <c r="FZ354" s="1646"/>
      <c r="GA354" s="1646"/>
      <c r="GB354" s="1646"/>
      <c r="GC354" s="1646"/>
      <c r="GD354" s="1646"/>
      <c r="GE354" s="1646"/>
      <c r="GF354" s="1646"/>
      <c r="GG354" s="1646"/>
      <c r="GH354" s="1646"/>
      <c r="GI354" s="1646"/>
      <c r="GJ354" s="1646"/>
      <c r="GK354" s="1646"/>
      <c r="GL354" s="1646"/>
      <c r="GM354" s="1646"/>
      <c r="GN354" s="1646"/>
      <c r="GO354" s="1646"/>
      <c r="GP354" s="1646"/>
      <c r="GQ354" s="1646"/>
      <c r="GR354" s="1646"/>
      <c r="GS354" s="1646"/>
      <c r="GT354" s="1646"/>
      <c r="GU354" s="1646"/>
      <c r="GV354" s="1646"/>
      <c r="GW354" s="1646"/>
      <c r="GX354" s="1646"/>
      <c r="GY354" s="1646"/>
      <c r="GZ354" s="1646"/>
      <c r="HA354" s="1646"/>
      <c r="HB354" s="1646"/>
      <c r="HC354" s="1646"/>
      <c r="HD354" s="1646"/>
      <c r="HE354" s="1646"/>
      <c r="HF354" s="1646"/>
      <c r="HG354" s="1646"/>
      <c r="HH354" s="1646"/>
      <c r="HI354" s="1646"/>
      <c r="HJ354" s="1646"/>
      <c r="HK354" s="1646"/>
      <c r="HL354" s="1646"/>
      <c r="HM354" s="1646"/>
      <c r="HN354" s="1646"/>
      <c r="HO354" s="1646"/>
      <c r="HP354" s="1646"/>
      <c r="HQ354" s="1646"/>
      <c r="HR354" s="1646"/>
      <c r="HS354" s="1646"/>
    </row>
    <row r="355" spans="1:227" s="1530" customFormat="1" ht="17.05" customHeight="1" x14ac:dyDescent="0.25">
      <c r="A355" s="1564" t="s">
        <v>198</v>
      </c>
      <c r="B355" s="1564" t="s">
        <v>276</v>
      </c>
      <c r="C355" s="2519" t="s">
        <v>292</v>
      </c>
      <c r="D355" s="1749" t="s">
        <v>293</v>
      </c>
      <c r="E355" s="1750"/>
      <c r="F355" s="2100"/>
      <c r="G355" s="2099"/>
      <c r="H355" s="2099">
        <v>0.57099999999999995</v>
      </c>
      <c r="I355" s="2099"/>
      <c r="J355" s="2099"/>
      <c r="K355" s="2101">
        <f t="shared" si="131"/>
        <v>0.57099999999999995</v>
      </c>
      <c r="L355" s="2382">
        <f t="shared" si="132"/>
        <v>0</v>
      </c>
      <c r="M355" s="2383">
        <f t="shared" si="133"/>
        <v>100</v>
      </c>
      <c r="N355" s="1611">
        <f t="shared" si="123"/>
        <v>2</v>
      </c>
      <c r="O355" s="1856"/>
      <c r="P355" s="2099">
        <v>0.63</v>
      </c>
      <c r="Q355" s="2205"/>
      <c r="R355" s="2205" t="s">
        <v>42</v>
      </c>
      <c r="S355" s="2207">
        <v>53.6</v>
      </c>
      <c r="T355" s="2207">
        <v>0.33</v>
      </c>
      <c r="U355" s="2438">
        <v>48.5</v>
      </c>
      <c r="V355" s="1857">
        <v>52.86</v>
      </c>
      <c r="W355" s="2438">
        <v>48.5</v>
      </c>
      <c r="X355" s="1857">
        <v>52.86</v>
      </c>
      <c r="Y355" s="1857">
        <v>28.5</v>
      </c>
      <c r="Z355" s="2439">
        <v>12481</v>
      </c>
      <c r="AA355" s="2440">
        <v>138.292396223081</v>
      </c>
      <c r="AB355" s="2441">
        <f t="shared" si="134"/>
        <v>0</v>
      </c>
      <c r="AC355" s="2096"/>
      <c r="AD355" s="2096" t="s">
        <v>42</v>
      </c>
      <c r="AE355" s="2010"/>
      <c r="AF355" s="2096"/>
      <c r="AG355" s="2096"/>
      <c r="AH355" s="2097"/>
      <c r="AI355" s="2096"/>
      <c r="AJ355" s="2096"/>
      <c r="AK355" s="2096"/>
      <c r="AL355" s="2097"/>
      <c r="AM355" s="2101">
        <f t="shared" si="135"/>
        <v>0.57099999999999995</v>
      </c>
      <c r="AN355" s="2099">
        <v>0.61499999999999999</v>
      </c>
      <c r="AO355" s="2099">
        <v>0.69299999999999995</v>
      </c>
      <c r="AP355" s="2099">
        <v>0.84499999999999997</v>
      </c>
      <c r="AQ355" s="2100">
        <v>1.03</v>
      </c>
      <c r="AR355" s="2101">
        <f t="shared" si="136"/>
        <v>0.61499999999999999</v>
      </c>
      <c r="AS355" s="2099">
        <v>0.73499999999999999</v>
      </c>
      <c r="AT355" s="2101">
        <f t="shared" si="137"/>
        <v>0.86149999999999993</v>
      </c>
      <c r="AU355" s="2101"/>
      <c r="AV355" s="2099">
        <v>0.98799999999999999</v>
      </c>
      <c r="AW355" s="2099"/>
      <c r="AX355" s="2102">
        <v>1.327</v>
      </c>
      <c r="AY355" s="2442">
        <v>-0.75600000000000001</v>
      </c>
      <c r="AZ355" s="1979"/>
      <c r="BA355" s="1980"/>
      <c r="BB355" s="1646"/>
      <c r="BC355" s="1530" t="s">
        <v>1432</v>
      </c>
      <c r="BD355" s="1602"/>
      <c r="BE355" s="1602"/>
      <c r="BF355" s="1602"/>
      <c r="BG355" s="1602"/>
      <c r="BH355" s="1602"/>
      <c r="BI355" s="1602"/>
      <c r="BJ355" s="1602"/>
      <c r="BK355" s="1602"/>
      <c r="BL355" s="1602"/>
      <c r="BM355" s="1646"/>
      <c r="BN355" s="1646"/>
      <c r="BO355" s="1646"/>
      <c r="BP355" s="1646"/>
      <c r="BQ355" s="1646"/>
      <c r="BR355" s="1646"/>
      <c r="BS355" s="1646"/>
      <c r="BT355" s="1646"/>
      <c r="BU355" s="1646"/>
      <c r="BV355" s="1646"/>
      <c r="BW355" s="1646"/>
      <c r="BX355" s="1646"/>
      <c r="BY355" s="1646"/>
      <c r="BZ355" s="1646"/>
      <c r="CA355" s="1646"/>
      <c r="CB355" s="1646"/>
      <c r="CC355" s="1646"/>
      <c r="CD355" s="1646"/>
      <c r="CE355" s="1646"/>
      <c r="CF355" s="1646"/>
      <c r="CG355" s="1646"/>
      <c r="CH355" s="1646"/>
      <c r="CI355" s="1646"/>
      <c r="CJ355" s="1646"/>
      <c r="CK355" s="1646"/>
      <c r="CL355" s="1646"/>
      <c r="CM355" s="1646"/>
      <c r="CN355" s="1646"/>
      <c r="CO355" s="1646"/>
      <c r="CP355" s="1646"/>
      <c r="CQ355" s="1646"/>
      <c r="CR355" s="1646"/>
      <c r="CS355" s="1646"/>
      <c r="CT355" s="1646"/>
      <c r="CU355" s="1646"/>
      <c r="CV355" s="1646"/>
      <c r="CW355" s="1646"/>
      <c r="CX355" s="1646"/>
      <c r="CY355" s="1646"/>
      <c r="CZ355" s="1646"/>
      <c r="DA355" s="1646"/>
      <c r="DB355" s="1646"/>
      <c r="DC355" s="1646"/>
      <c r="DD355" s="1646"/>
      <c r="DE355" s="1646"/>
      <c r="DF355" s="1646"/>
      <c r="DG355" s="1646"/>
      <c r="DH355" s="1646"/>
      <c r="DI355" s="1646"/>
      <c r="DJ355" s="1646"/>
      <c r="DK355" s="1646"/>
      <c r="DL355" s="1646"/>
      <c r="DM355" s="1646"/>
      <c r="DN355" s="1646"/>
      <c r="DO355" s="1646"/>
      <c r="DP355" s="1646"/>
      <c r="DQ355" s="1646"/>
      <c r="DR355" s="1646"/>
      <c r="DS355" s="1646"/>
      <c r="DT355" s="1646"/>
      <c r="DU355" s="1646"/>
      <c r="DV355" s="1646"/>
      <c r="DW355" s="1646"/>
      <c r="DX355" s="1646"/>
      <c r="DY355" s="1646"/>
      <c r="DZ355" s="1646"/>
      <c r="EA355" s="1646"/>
      <c r="EB355" s="1646"/>
      <c r="EC355" s="1646"/>
      <c r="ED355" s="1646"/>
      <c r="EE355" s="1646"/>
      <c r="EF355" s="1646"/>
      <c r="EG355" s="1646"/>
      <c r="EH355" s="1646"/>
      <c r="EI355" s="1646"/>
      <c r="EJ355" s="1646"/>
      <c r="EK355" s="1646"/>
      <c r="EL355" s="1646"/>
      <c r="EM355" s="1646"/>
      <c r="EN355" s="1646"/>
      <c r="EO355" s="1646"/>
      <c r="EP355" s="1646"/>
      <c r="EQ355" s="1646"/>
      <c r="ER355" s="1646"/>
      <c r="ES355" s="1646"/>
      <c r="ET355" s="1646"/>
      <c r="EU355" s="1646"/>
      <c r="EV355" s="1646"/>
      <c r="EW355" s="1646"/>
      <c r="EX355" s="1646"/>
      <c r="EY355" s="1646"/>
      <c r="EZ355" s="1646"/>
      <c r="FA355" s="1646"/>
      <c r="FB355" s="1646"/>
      <c r="FC355" s="1646"/>
      <c r="FD355" s="1646"/>
      <c r="FE355" s="1646"/>
      <c r="FF355" s="1646"/>
      <c r="FG355" s="1646"/>
      <c r="FH355" s="1646"/>
      <c r="FI355" s="1646"/>
      <c r="FJ355" s="1646"/>
      <c r="FK355" s="1646"/>
      <c r="FL355" s="1646"/>
      <c r="FM355" s="1646"/>
      <c r="FN355" s="1646"/>
      <c r="FO355" s="1646"/>
      <c r="FP355" s="1646"/>
      <c r="FQ355" s="1646"/>
      <c r="FR355" s="1646"/>
      <c r="FS355" s="1646"/>
      <c r="FT355" s="1646"/>
      <c r="FU355" s="1646"/>
      <c r="FV355" s="1646"/>
      <c r="FW355" s="1646"/>
      <c r="FX355" s="1646"/>
      <c r="FY355" s="1646"/>
      <c r="FZ355" s="1646"/>
      <c r="GA355" s="1646"/>
      <c r="GB355" s="1646"/>
      <c r="GC355" s="1646"/>
      <c r="GD355" s="1646"/>
      <c r="GE355" s="1646"/>
      <c r="GF355" s="1646"/>
      <c r="GG355" s="1646"/>
      <c r="GH355" s="1646"/>
      <c r="GI355" s="1646"/>
      <c r="GJ355" s="1646"/>
      <c r="GK355" s="1646"/>
      <c r="GL355" s="1646"/>
      <c r="GM355" s="1646"/>
      <c r="GN355" s="1646"/>
      <c r="GO355" s="1646"/>
      <c r="GP355" s="1646"/>
      <c r="GQ355" s="1646"/>
      <c r="GR355" s="1646"/>
      <c r="GS355" s="1646"/>
      <c r="GT355" s="1646"/>
      <c r="GU355" s="1646"/>
      <c r="GV355" s="1646"/>
      <c r="GW355" s="1646"/>
      <c r="GX355" s="1646"/>
      <c r="GY355" s="1646"/>
      <c r="GZ355" s="1646"/>
      <c r="HA355" s="1646"/>
      <c r="HB355" s="1646"/>
      <c r="HC355" s="1646"/>
      <c r="HD355" s="1646"/>
      <c r="HE355" s="1646"/>
      <c r="HF355" s="1646"/>
      <c r="HG355" s="1646"/>
      <c r="HH355" s="1646"/>
      <c r="HI355" s="1646"/>
      <c r="HJ355" s="1646"/>
      <c r="HK355" s="1646"/>
      <c r="HL355" s="1646"/>
      <c r="HM355" s="1646"/>
      <c r="HN355" s="1646"/>
      <c r="HO355" s="1646"/>
      <c r="HP355" s="1646"/>
      <c r="HQ355" s="1646"/>
      <c r="HR355" s="1646"/>
      <c r="HS355" s="1646"/>
    </row>
    <row r="356" spans="1:227" s="1530" customFormat="1" ht="17.05" customHeight="1" x14ac:dyDescent="0.25">
      <c r="A356" s="1564" t="s">
        <v>198</v>
      </c>
      <c r="B356" s="1564" t="s">
        <v>276</v>
      </c>
      <c r="C356" s="2519" t="s">
        <v>292</v>
      </c>
      <c r="D356" s="1749" t="s">
        <v>295</v>
      </c>
      <c r="E356" s="1750"/>
      <c r="F356" s="2100">
        <v>1.0389999999999999</v>
      </c>
      <c r="G356" s="2099"/>
      <c r="H356" s="2099">
        <v>0.06</v>
      </c>
      <c r="I356" s="2099"/>
      <c r="J356" s="2099"/>
      <c r="K356" s="2101">
        <f t="shared" si="131"/>
        <v>1.099</v>
      </c>
      <c r="L356" s="2382">
        <f t="shared" si="132"/>
        <v>94.540491355777974</v>
      </c>
      <c r="M356" s="2383">
        <f t="shared" si="133"/>
        <v>5.4595086442220202</v>
      </c>
      <c r="N356" s="1611">
        <f t="shared" si="123"/>
        <v>2</v>
      </c>
      <c r="O356" s="1856"/>
      <c r="P356" s="2099">
        <v>1.421</v>
      </c>
      <c r="Q356" s="2205"/>
      <c r="R356" s="2205" t="s">
        <v>42</v>
      </c>
      <c r="S356" s="2207">
        <v>25.3</v>
      </c>
      <c r="T356" s="2207">
        <v>0.35099999999999998</v>
      </c>
      <c r="U356" s="2438">
        <v>48.5</v>
      </c>
      <c r="V356" s="1857">
        <v>58.66</v>
      </c>
      <c r="W356" s="2438">
        <v>48.5</v>
      </c>
      <c r="X356" s="1857">
        <v>58.66</v>
      </c>
      <c r="Y356" s="1857">
        <v>38.5</v>
      </c>
      <c r="Z356" s="2439">
        <v>30764</v>
      </c>
      <c r="AA356" s="2440">
        <v>126.54891057507173</v>
      </c>
      <c r="AB356" s="2441">
        <f t="shared" si="134"/>
        <v>0</v>
      </c>
      <c r="AC356" s="2096"/>
      <c r="AD356" s="2096" t="s">
        <v>42</v>
      </c>
      <c r="AE356" s="2010" t="s">
        <v>208</v>
      </c>
      <c r="AF356" s="2096"/>
      <c r="AG356" s="2096"/>
      <c r="AH356" s="2097" t="s">
        <v>42</v>
      </c>
      <c r="AI356" s="2096"/>
      <c r="AJ356" s="2096"/>
      <c r="AK356" s="2096"/>
      <c r="AL356" s="2097"/>
      <c r="AM356" s="2101">
        <f t="shared" si="135"/>
        <v>1.099</v>
      </c>
      <c r="AN356" s="2099">
        <v>1.39</v>
      </c>
      <c r="AO356" s="2099">
        <v>1.5660000000000001</v>
      </c>
      <c r="AP356" s="2099">
        <v>1.909</v>
      </c>
      <c r="AQ356" s="2100">
        <v>2.327</v>
      </c>
      <c r="AR356" s="2101">
        <f t="shared" si="136"/>
        <v>1.39</v>
      </c>
      <c r="AS356" s="2099">
        <v>1.66</v>
      </c>
      <c r="AT356" s="2101">
        <f t="shared" si="137"/>
        <v>1.9455</v>
      </c>
      <c r="AU356" s="2101"/>
      <c r="AV356" s="2099">
        <v>2.2309999999999999</v>
      </c>
      <c r="AW356" s="2099"/>
      <c r="AX356" s="2102">
        <v>2.9980000000000002</v>
      </c>
      <c r="AY356" s="2442">
        <v>-1.899</v>
      </c>
      <c r="AZ356" s="1979"/>
      <c r="BA356" s="1980"/>
      <c r="BB356" s="1646"/>
      <c r="BC356" s="1530" t="s">
        <v>1430</v>
      </c>
      <c r="BD356" s="1602"/>
      <c r="BE356" s="1602"/>
      <c r="BF356" s="1602"/>
      <c r="BG356" s="1602"/>
      <c r="BH356" s="1602"/>
      <c r="BI356" s="1602"/>
      <c r="BJ356" s="1602"/>
      <c r="BK356" s="1602"/>
      <c r="BL356" s="1602"/>
      <c r="BM356" s="1646"/>
      <c r="BN356" s="1646"/>
      <c r="BO356" s="1646"/>
      <c r="BP356" s="1646"/>
      <c r="BQ356" s="1646"/>
      <c r="BR356" s="1646"/>
      <c r="BS356" s="1646"/>
      <c r="BT356" s="1646"/>
      <c r="BU356" s="1646"/>
      <c r="BV356" s="1646"/>
      <c r="BW356" s="1646"/>
      <c r="BX356" s="1646"/>
      <c r="BY356" s="1646"/>
      <c r="BZ356" s="1646"/>
      <c r="CA356" s="1646"/>
      <c r="CB356" s="1646"/>
      <c r="CC356" s="1646"/>
      <c r="CD356" s="1646"/>
      <c r="CE356" s="1646"/>
      <c r="CF356" s="1646"/>
      <c r="CG356" s="1646"/>
      <c r="CH356" s="1646"/>
      <c r="CI356" s="1646"/>
      <c r="CJ356" s="1646"/>
      <c r="CK356" s="1646"/>
      <c r="CL356" s="1646"/>
      <c r="CM356" s="1646"/>
      <c r="CN356" s="1646"/>
      <c r="CO356" s="1646"/>
      <c r="CP356" s="1646"/>
      <c r="CQ356" s="1646"/>
      <c r="CR356" s="1646"/>
      <c r="CS356" s="1646"/>
      <c r="CT356" s="1646"/>
      <c r="CU356" s="1646"/>
      <c r="CV356" s="1646"/>
      <c r="CW356" s="1646"/>
      <c r="CX356" s="1646"/>
      <c r="CY356" s="1646"/>
      <c r="CZ356" s="1646"/>
      <c r="DA356" s="1646"/>
      <c r="DB356" s="1646"/>
      <c r="DC356" s="1646"/>
      <c r="DD356" s="1646"/>
      <c r="DE356" s="1646"/>
      <c r="DF356" s="1646"/>
      <c r="DG356" s="1646"/>
      <c r="DH356" s="1646"/>
      <c r="DI356" s="1646"/>
      <c r="DJ356" s="1646"/>
      <c r="DK356" s="1646"/>
      <c r="DL356" s="1646"/>
      <c r="DM356" s="1646"/>
      <c r="DN356" s="1646"/>
      <c r="DO356" s="1646"/>
      <c r="DP356" s="1646"/>
      <c r="DQ356" s="1646"/>
      <c r="DR356" s="1646"/>
      <c r="DS356" s="1646"/>
      <c r="DT356" s="1646"/>
      <c r="DU356" s="1646"/>
      <c r="DV356" s="1646"/>
      <c r="DW356" s="1646"/>
      <c r="DX356" s="1646"/>
      <c r="DY356" s="1646"/>
      <c r="DZ356" s="1646"/>
      <c r="EA356" s="1646"/>
      <c r="EB356" s="1646"/>
      <c r="EC356" s="1646"/>
      <c r="ED356" s="1646"/>
      <c r="EE356" s="1646"/>
      <c r="EF356" s="1646"/>
      <c r="EG356" s="1646"/>
      <c r="EH356" s="1646"/>
      <c r="EI356" s="1646"/>
      <c r="EJ356" s="1646"/>
      <c r="EK356" s="1646"/>
      <c r="EL356" s="1646"/>
      <c r="EM356" s="1646"/>
      <c r="EN356" s="1646"/>
      <c r="EO356" s="1646"/>
      <c r="EP356" s="1646"/>
      <c r="EQ356" s="1646"/>
      <c r="ER356" s="1646"/>
      <c r="ES356" s="1646"/>
      <c r="ET356" s="1646"/>
      <c r="EU356" s="1646"/>
      <c r="EV356" s="1646"/>
      <c r="EW356" s="1646"/>
      <c r="EX356" s="1646"/>
      <c r="EY356" s="1646"/>
      <c r="EZ356" s="1646"/>
      <c r="FA356" s="1646"/>
      <c r="FB356" s="1646"/>
      <c r="FC356" s="1646"/>
      <c r="FD356" s="1646"/>
      <c r="FE356" s="1646"/>
      <c r="FF356" s="1646"/>
      <c r="FG356" s="1646"/>
      <c r="FH356" s="1646"/>
      <c r="FI356" s="1646"/>
      <c r="FJ356" s="1646"/>
      <c r="FK356" s="1646"/>
      <c r="FL356" s="1646"/>
      <c r="FM356" s="1646"/>
      <c r="FN356" s="1646"/>
      <c r="FO356" s="1646"/>
      <c r="FP356" s="1646"/>
      <c r="FQ356" s="1646"/>
      <c r="FR356" s="1646"/>
      <c r="FS356" s="1646"/>
      <c r="FT356" s="1646"/>
      <c r="FU356" s="1646"/>
      <c r="FV356" s="1646"/>
      <c r="FW356" s="1646"/>
      <c r="FX356" s="1646"/>
      <c r="FY356" s="1646"/>
      <c r="FZ356" s="1646"/>
      <c r="GA356" s="1646"/>
      <c r="GB356" s="1646"/>
      <c r="GC356" s="1646"/>
      <c r="GD356" s="1646"/>
      <c r="GE356" s="1646"/>
      <c r="GF356" s="1646"/>
      <c r="GG356" s="1646"/>
      <c r="GH356" s="1646"/>
      <c r="GI356" s="1646"/>
      <c r="GJ356" s="1646"/>
      <c r="GK356" s="1646"/>
      <c r="GL356" s="1646"/>
      <c r="GM356" s="1646"/>
      <c r="GN356" s="1646"/>
      <c r="GO356" s="1646"/>
      <c r="GP356" s="1646"/>
      <c r="GQ356" s="1646"/>
      <c r="GR356" s="1646"/>
      <c r="GS356" s="1646"/>
      <c r="GT356" s="1646"/>
      <c r="GU356" s="1646"/>
      <c r="GV356" s="1646"/>
      <c r="GW356" s="1646"/>
      <c r="GX356" s="1646"/>
      <c r="GY356" s="1646"/>
      <c r="GZ356" s="1646"/>
      <c r="HA356" s="1646"/>
      <c r="HB356" s="1646"/>
      <c r="HC356" s="1646"/>
      <c r="HD356" s="1646"/>
      <c r="HE356" s="1646"/>
      <c r="HF356" s="1646"/>
      <c r="HG356" s="1646"/>
      <c r="HH356" s="1646"/>
      <c r="HI356" s="1646"/>
      <c r="HJ356" s="1646"/>
      <c r="HK356" s="1646"/>
      <c r="HL356" s="1646"/>
      <c r="HM356" s="1646"/>
      <c r="HN356" s="1646"/>
      <c r="HO356" s="1646"/>
      <c r="HP356" s="1646"/>
      <c r="HQ356" s="1646"/>
      <c r="HR356" s="1646"/>
      <c r="HS356" s="1646"/>
    </row>
    <row r="357" spans="1:227" s="1530" customFormat="1" ht="17.05" customHeight="1" x14ac:dyDescent="0.25">
      <c r="A357" s="1564" t="s">
        <v>198</v>
      </c>
      <c r="B357" s="1564" t="s">
        <v>276</v>
      </c>
      <c r="C357" s="2519" t="s">
        <v>292</v>
      </c>
      <c r="D357" s="1749" t="s">
        <v>294</v>
      </c>
      <c r="E357" s="1750"/>
      <c r="F357" s="2100">
        <v>1.1299999999999999</v>
      </c>
      <c r="G357" s="2099"/>
      <c r="H357" s="2099">
        <v>0.45</v>
      </c>
      <c r="I357" s="2099"/>
      <c r="J357" s="2099"/>
      <c r="K357" s="2101">
        <f t="shared" si="131"/>
        <v>1.5799999999999998</v>
      </c>
      <c r="L357" s="2382">
        <f t="shared" si="132"/>
        <v>71.51898734177216</v>
      </c>
      <c r="M357" s="2383">
        <f t="shared" si="133"/>
        <v>28.481012658227851</v>
      </c>
      <c r="N357" s="1611">
        <f t="shared" si="123"/>
        <v>2</v>
      </c>
      <c r="O357" s="1856"/>
      <c r="P357" s="2099">
        <v>3.1059999999999999</v>
      </c>
      <c r="Q357" s="2205"/>
      <c r="R357" s="2205" t="s">
        <v>42</v>
      </c>
      <c r="S357" s="2207">
        <v>45.8</v>
      </c>
      <c r="T357" s="2207">
        <v>1.5149999999999999</v>
      </c>
      <c r="U357" s="2438">
        <v>48.5</v>
      </c>
      <c r="V357" s="1857">
        <v>73.17</v>
      </c>
      <c r="W357" s="2438">
        <v>48.5</v>
      </c>
      <c r="X357" s="1857">
        <v>73.17</v>
      </c>
      <c r="Y357" s="1857">
        <v>41.9</v>
      </c>
      <c r="Z357" s="2439">
        <v>28671</v>
      </c>
      <c r="AA357" s="2440">
        <v>296.80126403320043</v>
      </c>
      <c r="AB357" s="2441">
        <f t="shared" si="134"/>
        <v>0</v>
      </c>
      <c r="AC357" s="2096"/>
      <c r="AD357" s="2096" t="s">
        <v>42</v>
      </c>
      <c r="AE357" s="2010"/>
      <c r="AF357" s="2096"/>
      <c r="AG357" s="2096"/>
      <c r="AH357" s="2097"/>
      <c r="AI357" s="2096"/>
      <c r="AJ357" s="2096"/>
      <c r="AK357" s="2096"/>
      <c r="AL357" s="2097"/>
      <c r="AM357" s="2101">
        <f t="shared" si="135"/>
        <v>1.5799999999999998</v>
      </c>
      <c r="AN357" s="2099">
        <v>3.3090000000000002</v>
      </c>
      <c r="AO357" s="2099">
        <v>3.6230000000000002</v>
      </c>
      <c r="AP357" s="2099">
        <v>4.2220000000000004</v>
      </c>
      <c r="AQ357" s="2100">
        <v>4.9320000000000004</v>
      </c>
      <c r="AR357" s="2101">
        <f t="shared" si="136"/>
        <v>3.3090000000000002</v>
      </c>
      <c r="AS357" s="2099">
        <v>3.7389999999999999</v>
      </c>
      <c r="AT357" s="2101">
        <f t="shared" si="137"/>
        <v>4.1784999999999997</v>
      </c>
      <c r="AU357" s="2101"/>
      <c r="AV357" s="2099">
        <v>4.6180000000000003</v>
      </c>
      <c r="AW357" s="2099"/>
      <c r="AX357" s="2102">
        <v>5.7569999999999997</v>
      </c>
      <c r="AY357" s="2442">
        <v>-4.1769999999999996</v>
      </c>
      <c r="AZ357" s="1979"/>
      <c r="BA357" s="1980"/>
      <c r="BB357" s="1646"/>
      <c r="BC357" s="1530" t="s">
        <v>1430</v>
      </c>
      <c r="BD357" s="1602"/>
      <c r="BE357" s="1602"/>
      <c r="BF357" s="1602"/>
      <c r="BG357" s="1602"/>
      <c r="BH357" s="1602"/>
      <c r="BI357" s="1602"/>
      <c r="BJ357" s="1602"/>
      <c r="BK357" s="1602"/>
      <c r="BL357" s="1602"/>
      <c r="BM357" s="1646"/>
      <c r="BN357" s="1646"/>
      <c r="BO357" s="1646"/>
      <c r="BP357" s="1646"/>
      <c r="BQ357" s="1646"/>
      <c r="BR357" s="1646"/>
      <c r="BS357" s="1646"/>
      <c r="BT357" s="1646"/>
      <c r="BU357" s="1646"/>
      <c r="BV357" s="1646"/>
      <c r="BW357" s="1646"/>
      <c r="BX357" s="1646"/>
      <c r="BY357" s="1646"/>
      <c r="BZ357" s="1646"/>
      <c r="CA357" s="1646"/>
      <c r="CB357" s="1646"/>
      <c r="CC357" s="1646"/>
      <c r="CD357" s="1646"/>
      <c r="CE357" s="1646"/>
      <c r="CF357" s="1646"/>
      <c r="CG357" s="1646"/>
      <c r="CH357" s="1646"/>
      <c r="CI357" s="1646"/>
      <c r="CJ357" s="1646"/>
      <c r="CK357" s="1646"/>
      <c r="CL357" s="1646"/>
      <c r="CM357" s="1646"/>
      <c r="CN357" s="1646"/>
      <c r="CO357" s="1646"/>
      <c r="CP357" s="1646"/>
      <c r="CQ357" s="1646"/>
      <c r="CR357" s="1646"/>
      <c r="CS357" s="1646"/>
      <c r="CT357" s="1646"/>
      <c r="CU357" s="1646"/>
      <c r="CV357" s="1646"/>
      <c r="CW357" s="1646"/>
      <c r="CX357" s="1646"/>
      <c r="CY357" s="1646"/>
      <c r="CZ357" s="1646"/>
      <c r="DA357" s="1646"/>
      <c r="DB357" s="1646"/>
      <c r="DC357" s="1646"/>
      <c r="DD357" s="1646"/>
      <c r="DE357" s="1646"/>
      <c r="DF357" s="1646"/>
      <c r="DG357" s="1646"/>
      <c r="DH357" s="1646"/>
      <c r="DI357" s="1646"/>
      <c r="DJ357" s="1646"/>
      <c r="DK357" s="1646"/>
      <c r="DL357" s="1646"/>
      <c r="DM357" s="1646"/>
      <c r="DN357" s="1646"/>
      <c r="DO357" s="1646"/>
      <c r="DP357" s="1646"/>
      <c r="DQ357" s="1646"/>
      <c r="DR357" s="1646"/>
      <c r="DS357" s="1646"/>
      <c r="DT357" s="1646"/>
      <c r="DU357" s="1646"/>
      <c r="DV357" s="1646"/>
      <c r="DW357" s="1646"/>
      <c r="DX357" s="1646"/>
      <c r="DY357" s="1646"/>
      <c r="DZ357" s="1646"/>
      <c r="EA357" s="1646"/>
      <c r="EB357" s="1646"/>
      <c r="EC357" s="1646"/>
      <c r="ED357" s="1646"/>
      <c r="EE357" s="1646"/>
      <c r="EF357" s="1646"/>
      <c r="EG357" s="1646"/>
      <c r="EH357" s="1646"/>
      <c r="EI357" s="1646"/>
      <c r="EJ357" s="1646"/>
      <c r="EK357" s="1646"/>
      <c r="EL357" s="1646"/>
      <c r="EM357" s="1646"/>
      <c r="EN357" s="1646"/>
      <c r="EO357" s="1646"/>
      <c r="EP357" s="1646"/>
      <c r="EQ357" s="1646"/>
      <c r="ER357" s="1646"/>
      <c r="ES357" s="1646"/>
      <c r="ET357" s="1646"/>
      <c r="EU357" s="1646"/>
      <c r="EV357" s="1646"/>
      <c r="EW357" s="1646"/>
      <c r="EX357" s="1646"/>
      <c r="EY357" s="1646"/>
      <c r="EZ357" s="1646"/>
      <c r="FA357" s="1646"/>
      <c r="FB357" s="1646"/>
      <c r="FC357" s="1646"/>
      <c r="FD357" s="1646"/>
      <c r="FE357" s="1646"/>
      <c r="FF357" s="1646"/>
      <c r="FG357" s="1646"/>
      <c r="FH357" s="1646"/>
      <c r="FI357" s="1646"/>
      <c r="FJ357" s="1646"/>
      <c r="FK357" s="1646"/>
      <c r="FL357" s="1646"/>
      <c r="FM357" s="1646"/>
      <c r="FN357" s="1646"/>
      <c r="FO357" s="1646"/>
      <c r="FP357" s="1646"/>
      <c r="FQ357" s="1646"/>
      <c r="FR357" s="1646"/>
      <c r="FS357" s="1646"/>
      <c r="FT357" s="1646"/>
      <c r="FU357" s="1646"/>
      <c r="FV357" s="1646"/>
      <c r="FW357" s="1646"/>
      <c r="FX357" s="1646"/>
      <c r="FY357" s="1646"/>
      <c r="FZ357" s="1646"/>
      <c r="GA357" s="1646"/>
      <c r="GB357" s="1646"/>
      <c r="GC357" s="1646"/>
      <c r="GD357" s="1646"/>
      <c r="GE357" s="1646"/>
      <c r="GF357" s="1646"/>
      <c r="GG357" s="1646"/>
      <c r="GH357" s="1646"/>
      <c r="GI357" s="1646"/>
      <c r="GJ357" s="1646"/>
      <c r="GK357" s="1646"/>
      <c r="GL357" s="1646"/>
      <c r="GM357" s="1646"/>
      <c r="GN357" s="1646"/>
      <c r="GO357" s="1646"/>
      <c r="GP357" s="1646"/>
      <c r="GQ357" s="1646"/>
      <c r="GR357" s="1646"/>
      <c r="GS357" s="1646"/>
      <c r="GT357" s="1646"/>
      <c r="GU357" s="1646"/>
      <c r="GV357" s="1646"/>
      <c r="GW357" s="1646"/>
      <c r="GX357" s="1646"/>
      <c r="GY357" s="1646"/>
      <c r="GZ357" s="1646"/>
      <c r="HA357" s="1646"/>
      <c r="HB357" s="1646"/>
      <c r="HC357" s="1646"/>
      <c r="HD357" s="1646"/>
      <c r="HE357" s="1646"/>
      <c r="HF357" s="1646"/>
      <c r="HG357" s="1646"/>
      <c r="HH357" s="1646"/>
      <c r="HI357" s="1646"/>
      <c r="HJ357" s="1646"/>
      <c r="HK357" s="1646"/>
      <c r="HL357" s="1646"/>
      <c r="HM357" s="1646"/>
      <c r="HN357" s="1646"/>
      <c r="HO357" s="1646"/>
      <c r="HP357" s="1646"/>
      <c r="HQ357" s="1646"/>
      <c r="HR357" s="1646"/>
      <c r="HS357" s="1646"/>
    </row>
    <row r="358" spans="1:227" s="1530" customFormat="1" ht="17.05" customHeight="1" x14ac:dyDescent="0.25">
      <c r="A358" s="1564" t="s">
        <v>198</v>
      </c>
      <c r="B358" s="1564" t="s">
        <v>276</v>
      </c>
      <c r="C358" s="2443" t="s">
        <v>292</v>
      </c>
      <c r="D358" s="1778" t="s">
        <v>298</v>
      </c>
      <c r="E358" s="1779"/>
      <c r="F358" s="2100">
        <v>0.154</v>
      </c>
      <c r="G358" s="2099"/>
      <c r="H358" s="2099"/>
      <c r="I358" s="2099"/>
      <c r="J358" s="2099"/>
      <c r="K358" s="2101">
        <f t="shared" si="131"/>
        <v>0.154</v>
      </c>
      <c r="L358" s="2382">
        <f t="shared" si="132"/>
        <v>100</v>
      </c>
      <c r="M358" s="2383">
        <f t="shared" si="133"/>
        <v>0</v>
      </c>
      <c r="N358" s="1611">
        <f t="shared" si="123"/>
        <v>5</v>
      </c>
      <c r="O358" s="1856"/>
      <c r="P358" s="2099">
        <v>4.8000000000000001E-2</v>
      </c>
      <c r="Q358" s="2205"/>
      <c r="R358" s="2205" t="s">
        <v>42</v>
      </c>
      <c r="S358" s="2207">
        <v>47.2</v>
      </c>
      <c r="T358" s="2207">
        <v>3.9E-2</v>
      </c>
      <c r="U358" s="2438">
        <v>48.5</v>
      </c>
      <c r="V358" s="1857">
        <v>46.46</v>
      </c>
      <c r="W358" s="2438">
        <v>48.5</v>
      </c>
      <c r="X358" s="1857">
        <v>46.46</v>
      </c>
      <c r="Y358" s="1857"/>
      <c r="Z358" s="2439">
        <v>1078</v>
      </c>
      <c r="AA358" s="2440">
        <v>121.99151142399676</v>
      </c>
      <c r="AB358" s="2441">
        <f t="shared" si="134"/>
        <v>0</v>
      </c>
      <c r="AC358" s="2096"/>
      <c r="AD358" s="2096" t="s">
        <v>42</v>
      </c>
      <c r="AE358" s="2010"/>
      <c r="AF358" s="2096"/>
      <c r="AG358" s="2096"/>
      <c r="AH358" s="2097"/>
      <c r="AI358" s="2096"/>
      <c r="AJ358" s="2096"/>
      <c r="AK358" s="2096"/>
      <c r="AL358" s="2097"/>
      <c r="AM358" s="2101">
        <f t="shared" si="135"/>
        <v>0.154</v>
      </c>
      <c r="AN358" s="2099">
        <v>8.4000000000000005E-2</v>
      </c>
      <c r="AO358" s="2099">
        <v>9.4E-2</v>
      </c>
      <c r="AP358" s="2099">
        <v>0.115</v>
      </c>
      <c r="AQ358" s="2100">
        <v>0.14000000000000001</v>
      </c>
      <c r="AR358" s="2101">
        <f t="shared" si="136"/>
        <v>8.4000000000000005E-2</v>
      </c>
      <c r="AS358" s="2099">
        <v>0.1</v>
      </c>
      <c r="AT358" s="2101">
        <f t="shared" si="137"/>
        <v>0.11700000000000001</v>
      </c>
      <c r="AU358" s="2101"/>
      <c r="AV358" s="2099">
        <v>0.13400000000000001</v>
      </c>
      <c r="AW358" s="2099"/>
      <c r="AX358" s="2102">
        <v>0.18</v>
      </c>
      <c r="AY358" s="2442">
        <v>-2.5999999999999999E-2</v>
      </c>
      <c r="AZ358" s="1979"/>
      <c r="BA358" s="1980"/>
      <c r="BB358" s="1646"/>
      <c r="BC358" s="1530" t="s">
        <v>1430</v>
      </c>
      <c r="BD358" s="1602"/>
      <c r="BE358" s="1602"/>
      <c r="BF358" s="1602"/>
      <c r="BG358" s="1602"/>
      <c r="BH358" s="1602"/>
      <c r="BI358" s="1602"/>
      <c r="BJ358" s="1602"/>
      <c r="BK358" s="1602"/>
      <c r="BL358" s="1602"/>
      <c r="BM358" s="1646"/>
      <c r="BN358" s="1646"/>
      <c r="BO358" s="1646"/>
      <c r="BP358" s="1646"/>
      <c r="BQ358" s="1646"/>
      <c r="BR358" s="1646"/>
      <c r="BS358" s="1646"/>
      <c r="BT358" s="1646"/>
      <c r="BU358" s="1646"/>
      <c r="BV358" s="1646"/>
      <c r="BW358" s="1646"/>
      <c r="BX358" s="1646"/>
      <c r="BY358" s="1646"/>
      <c r="BZ358" s="1646"/>
      <c r="CA358" s="1646"/>
      <c r="CB358" s="1646"/>
      <c r="CC358" s="1646"/>
      <c r="CD358" s="1646"/>
      <c r="CE358" s="1646"/>
      <c r="CF358" s="1646"/>
      <c r="CG358" s="1646"/>
      <c r="CH358" s="1646"/>
      <c r="CI358" s="1646"/>
      <c r="CJ358" s="1646"/>
      <c r="CK358" s="1646"/>
      <c r="CL358" s="1646"/>
      <c r="CM358" s="1646"/>
      <c r="CN358" s="1646"/>
      <c r="CO358" s="1646"/>
      <c r="CP358" s="1646"/>
      <c r="CQ358" s="1646"/>
      <c r="CR358" s="1646"/>
      <c r="CS358" s="1646"/>
      <c r="CT358" s="1646"/>
      <c r="CU358" s="1646"/>
      <c r="CV358" s="1646"/>
      <c r="CW358" s="1646"/>
      <c r="CX358" s="1646"/>
      <c r="CY358" s="1646"/>
      <c r="CZ358" s="1646"/>
      <c r="DA358" s="1646"/>
      <c r="DB358" s="1646"/>
      <c r="DC358" s="1646"/>
      <c r="DD358" s="1646"/>
      <c r="DE358" s="1646"/>
      <c r="DF358" s="1646"/>
      <c r="DG358" s="1646"/>
      <c r="DH358" s="1646"/>
      <c r="DI358" s="1646"/>
      <c r="DJ358" s="1646"/>
      <c r="DK358" s="1646"/>
      <c r="DL358" s="1646"/>
      <c r="DM358" s="1646"/>
      <c r="DN358" s="1646"/>
      <c r="DO358" s="1646"/>
      <c r="DP358" s="1646"/>
      <c r="DQ358" s="1646"/>
      <c r="DR358" s="1646"/>
      <c r="DS358" s="1646"/>
      <c r="DT358" s="1646"/>
      <c r="DU358" s="1646"/>
      <c r="DV358" s="1646"/>
      <c r="DW358" s="1646"/>
      <c r="DX358" s="1646"/>
      <c r="DY358" s="1646"/>
      <c r="DZ358" s="1646"/>
      <c r="EA358" s="1646"/>
      <c r="EB358" s="1646"/>
      <c r="EC358" s="1646"/>
      <c r="ED358" s="1646"/>
      <c r="EE358" s="1646"/>
      <c r="EF358" s="1646"/>
      <c r="EG358" s="1646"/>
      <c r="EH358" s="1646"/>
      <c r="EI358" s="1646"/>
      <c r="EJ358" s="1646"/>
      <c r="EK358" s="1646"/>
      <c r="EL358" s="1646"/>
      <c r="EM358" s="1646"/>
      <c r="EN358" s="1646"/>
      <c r="EO358" s="1646"/>
      <c r="EP358" s="1646"/>
      <c r="EQ358" s="1646"/>
      <c r="ER358" s="1646"/>
      <c r="ES358" s="1646"/>
      <c r="ET358" s="1646"/>
      <c r="EU358" s="1646"/>
      <c r="EV358" s="1646"/>
      <c r="EW358" s="1646"/>
      <c r="EX358" s="1646"/>
      <c r="EY358" s="1646"/>
      <c r="EZ358" s="1646"/>
      <c r="FA358" s="1646"/>
      <c r="FB358" s="1646"/>
      <c r="FC358" s="1646"/>
      <c r="FD358" s="1646"/>
      <c r="FE358" s="1646"/>
      <c r="FF358" s="1646"/>
      <c r="FG358" s="1646"/>
      <c r="FH358" s="1646"/>
      <c r="FI358" s="1646"/>
      <c r="FJ358" s="1646"/>
      <c r="FK358" s="1646"/>
      <c r="FL358" s="1646"/>
      <c r="FM358" s="1646"/>
      <c r="FN358" s="1646"/>
      <c r="FO358" s="1646"/>
      <c r="FP358" s="1646"/>
      <c r="FQ358" s="1646"/>
      <c r="FR358" s="1646"/>
      <c r="FS358" s="1646"/>
      <c r="FT358" s="1646"/>
      <c r="FU358" s="1646"/>
      <c r="FV358" s="1646"/>
      <c r="FW358" s="1646"/>
      <c r="FX358" s="1646"/>
      <c r="FY358" s="1646"/>
      <c r="FZ358" s="1646"/>
      <c r="GA358" s="1646"/>
      <c r="GB358" s="1646"/>
      <c r="GC358" s="1646"/>
      <c r="GD358" s="1646"/>
      <c r="GE358" s="1646"/>
      <c r="GF358" s="1646"/>
      <c r="GG358" s="1646"/>
      <c r="GH358" s="1646"/>
      <c r="GI358" s="1646"/>
      <c r="GJ358" s="1646"/>
      <c r="GK358" s="1646"/>
      <c r="GL358" s="1646"/>
      <c r="GM358" s="1646"/>
      <c r="GN358" s="1646"/>
      <c r="GO358" s="1646"/>
      <c r="GP358" s="1646"/>
      <c r="GQ358" s="1646"/>
      <c r="GR358" s="1646"/>
      <c r="GS358" s="1646"/>
      <c r="GT358" s="1646"/>
      <c r="GU358" s="1646"/>
      <c r="GV358" s="1646"/>
      <c r="GW358" s="1646"/>
      <c r="GX358" s="1646"/>
      <c r="GY358" s="1646"/>
      <c r="GZ358" s="1646"/>
      <c r="HA358" s="1646"/>
      <c r="HB358" s="1646"/>
      <c r="HC358" s="1646"/>
      <c r="HD358" s="1646"/>
      <c r="HE358" s="1646"/>
      <c r="HF358" s="1646"/>
      <c r="HG358" s="1646"/>
      <c r="HH358" s="1646"/>
      <c r="HI358" s="1646"/>
      <c r="HJ358" s="1646"/>
      <c r="HK358" s="1646"/>
      <c r="HL358" s="1646"/>
      <c r="HM358" s="1646"/>
      <c r="HN358" s="1646"/>
      <c r="HO358" s="1646"/>
      <c r="HP358" s="1646"/>
      <c r="HQ358" s="1646"/>
      <c r="HR358" s="1646"/>
      <c r="HS358" s="1646"/>
    </row>
    <row r="359" spans="1:227" s="1530" customFormat="1" ht="17.05" customHeight="1" x14ac:dyDescent="0.25">
      <c r="A359" s="1564" t="s">
        <v>198</v>
      </c>
      <c r="B359" s="1564" t="s">
        <v>276</v>
      </c>
      <c r="C359" s="2443" t="s">
        <v>292</v>
      </c>
      <c r="D359" s="1749" t="s">
        <v>299</v>
      </c>
      <c r="E359" s="1750"/>
      <c r="F359" s="2100"/>
      <c r="G359" s="2099"/>
      <c r="H359" s="2099">
        <v>0.48</v>
      </c>
      <c r="I359" s="2099"/>
      <c r="J359" s="2099"/>
      <c r="K359" s="2101">
        <f t="shared" si="131"/>
        <v>0.48</v>
      </c>
      <c r="L359" s="2382">
        <f t="shared" si="132"/>
        <v>0</v>
      </c>
      <c r="M359" s="2383">
        <f t="shared" si="133"/>
        <v>100</v>
      </c>
      <c r="N359" s="1611">
        <f t="shared" si="123"/>
        <v>3</v>
      </c>
      <c r="O359" s="1856"/>
      <c r="P359" s="2099">
        <v>0.42599999999999999</v>
      </c>
      <c r="Q359" s="2205"/>
      <c r="R359" s="2205" t="s">
        <v>42</v>
      </c>
      <c r="S359" s="2207">
        <v>76.5</v>
      </c>
      <c r="T359" s="2207">
        <v>0.38700000000000001</v>
      </c>
      <c r="U359" s="2438">
        <v>48.5</v>
      </c>
      <c r="V359" s="1857">
        <v>55.39</v>
      </c>
      <c r="W359" s="2438">
        <v>48.5</v>
      </c>
      <c r="X359" s="1857">
        <v>55.39</v>
      </c>
      <c r="Y359" s="1857"/>
      <c r="Z359" s="2439">
        <v>5584</v>
      </c>
      <c r="AA359" s="2440">
        <v>209.01205008438984</v>
      </c>
      <c r="AB359" s="2441">
        <f t="shared" si="134"/>
        <v>0</v>
      </c>
      <c r="AC359" s="2096"/>
      <c r="AD359" s="2096" t="s">
        <v>42</v>
      </c>
      <c r="AE359" s="2010"/>
      <c r="AF359" s="2096"/>
      <c r="AG359" s="2096"/>
      <c r="AH359" s="2097"/>
      <c r="AI359" s="2096"/>
      <c r="AJ359" s="2096"/>
      <c r="AK359" s="2096"/>
      <c r="AL359" s="2097"/>
      <c r="AM359" s="2101">
        <f t="shared" si="135"/>
        <v>0.48</v>
      </c>
      <c r="AN359" s="2099">
        <v>0.505</v>
      </c>
      <c r="AO359" s="2099">
        <v>0.56899999999999995</v>
      </c>
      <c r="AP359" s="2099">
        <v>0.69299999999999995</v>
      </c>
      <c r="AQ359" s="2100">
        <v>0.84499999999999997</v>
      </c>
      <c r="AR359" s="2101">
        <f t="shared" si="136"/>
        <v>0.505</v>
      </c>
      <c r="AS359" s="2099">
        <v>0.60299999999999998</v>
      </c>
      <c r="AT359" s="2101">
        <f t="shared" si="137"/>
        <v>0.70700000000000007</v>
      </c>
      <c r="AU359" s="2101"/>
      <c r="AV359" s="2099">
        <v>0.81100000000000005</v>
      </c>
      <c r="AW359" s="2099"/>
      <c r="AX359" s="2102">
        <v>1.089</v>
      </c>
      <c r="AY359" s="2442">
        <v>-0.60899999999999999</v>
      </c>
      <c r="AZ359" s="1979"/>
      <c r="BA359" s="1980"/>
      <c r="BB359" s="1646"/>
      <c r="BC359" s="1530" t="s">
        <v>1432</v>
      </c>
      <c r="BD359" s="1602"/>
      <c r="BE359" s="1602"/>
      <c r="BF359" s="1602"/>
      <c r="BG359" s="1602"/>
      <c r="BH359" s="1602"/>
      <c r="BI359" s="1602"/>
      <c r="BJ359" s="1602"/>
      <c r="BK359" s="1602"/>
      <c r="BL359" s="1602"/>
      <c r="BM359" s="1646"/>
      <c r="BN359" s="1646"/>
      <c r="BO359" s="1646"/>
      <c r="BP359" s="1646"/>
      <c r="BQ359" s="1646"/>
      <c r="BR359" s="1646"/>
      <c r="BS359" s="1646"/>
      <c r="BT359" s="1646"/>
      <c r="BU359" s="1646"/>
      <c r="BV359" s="1646"/>
      <c r="BW359" s="1646"/>
      <c r="BX359" s="1646"/>
      <c r="BY359" s="1646"/>
      <c r="BZ359" s="1646"/>
      <c r="CA359" s="1646"/>
      <c r="CB359" s="1646"/>
      <c r="CC359" s="1646"/>
      <c r="CD359" s="1646"/>
      <c r="CE359" s="1646"/>
      <c r="CF359" s="1646"/>
      <c r="CG359" s="1646"/>
      <c r="CH359" s="1646"/>
      <c r="CI359" s="1646"/>
      <c r="CJ359" s="1646"/>
      <c r="CK359" s="1646"/>
      <c r="CL359" s="1646"/>
      <c r="CM359" s="1646"/>
      <c r="CN359" s="1646"/>
      <c r="CO359" s="1646"/>
      <c r="CP359" s="1646"/>
      <c r="CQ359" s="1646"/>
      <c r="CR359" s="1646"/>
      <c r="CS359" s="1646"/>
      <c r="CT359" s="1646"/>
      <c r="CU359" s="1646"/>
      <c r="CV359" s="1646"/>
      <c r="CW359" s="1646"/>
      <c r="CX359" s="1646"/>
      <c r="CY359" s="1646"/>
      <c r="CZ359" s="1646"/>
      <c r="DA359" s="1646"/>
      <c r="DB359" s="1646"/>
      <c r="DC359" s="1646"/>
      <c r="DD359" s="1646"/>
      <c r="DE359" s="1646"/>
      <c r="DF359" s="1646"/>
      <c r="DG359" s="1646"/>
      <c r="DH359" s="1646"/>
      <c r="DI359" s="1646"/>
      <c r="DJ359" s="1646"/>
      <c r="DK359" s="1646"/>
      <c r="DL359" s="1646"/>
      <c r="DM359" s="1646"/>
      <c r="DN359" s="1646"/>
      <c r="DO359" s="1646"/>
      <c r="DP359" s="1646"/>
      <c r="DQ359" s="1646"/>
      <c r="DR359" s="1646"/>
      <c r="DS359" s="1646"/>
      <c r="DT359" s="1646"/>
      <c r="DU359" s="1646"/>
      <c r="DV359" s="1646"/>
      <c r="DW359" s="1646"/>
      <c r="DX359" s="1646"/>
      <c r="DY359" s="1646"/>
      <c r="DZ359" s="1646"/>
      <c r="EA359" s="1646"/>
      <c r="EB359" s="1646"/>
      <c r="EC359" s="1646"/>
      <c r="ED359" s="1646"/>
      <c r="EE359" s="1646"/>
      <c r="EF359" s="1646"/>
      <c r="EG359" s="1646"/>
      <c r="EH359" s="1646"/>
      <c r="EI359" s="1646"/>
      <c r="EJ359" s="1646"/>
      <c r="EK359" s="1646"/>
      <c r="EL359" s="1646"/>
      <c r="EM359" s="1646"/>
      <c r="EN359" s="1646"/>
      <c r="EO359" s="1646"/>
      <c r="EP359" s="1646"/>
      <c r="EQ359" s="1646"/>
      <c r="ER359" s="1646"/>
      <c r="ES359" s="1646"/>
      <c r="ET359" s="1646"/>
      <c r="EU359" s="1646"/>
      <c r="EV359" s="1646"/>
      <c r="EW359" s="1646"/>
      <c r="EX359" s="1646"/>
      <c r="EY359" s="1646"/>
      <c r="EZ359" s="1646"/>
      <c r="FA359" s="1646"/>
      <c r="FB359" s="1646"/>
      <c r="FC359" s="1646"/>
      <c r="FD359" s="1646"/>
      <c r="FE359" s="1646"/>
      <c r="FF359" s="1646"/>
      <c r="FG359" s="1646"/>
      <c r="FH359" s="1646"/>
      <c r="FI359" s="1646"/>
      <c r="FJ359" s="1646"/>
      <c r="FK359" s="1646"/>
      <c r="FL359" s="1646"/>
      <c r="FM359" s="1646"/>
      <c r="FN359" s="1646"/>
      <c r="FO359" s="1646"/>
      <c r="FP359" s="1646"/>
      <c r="FQ359" s="1646"/>
      <c r="FR359" s="1646"/>
      <c r="FS359" s="1646"/>
      <c r="FT359" s="1646"/>
      <c r="FU359" s="1646"/>
      <c r="FV359" s="1646"/>
      <c r="FW359" s="1646"/>
      <c r="FX359" s="1646"/>
      <c r="FY359" s="1646"/>
      <c r="FZ359" s="1646"/>
      <c r="GA359" s="1646"/>
      <c r="GB359" s="1646"/>
      <c r="GC359" s="1646"/>
      <c r="GD359" s="1646"/>
      <c r="GE359" s="1646"/>
      <c r="GF359" s="1646"/>
      <c r="GG359" s="1646"/>
      <c r="GH359" s="1646"/>
      <c r="GI359" s="1646"/>
      <c r="GJ359" s="1646"/>
      <c r="GK359" s="1646"/>
      <c r="GL359" s="1646"/>
      <c r="GM359" s="1646"/>
      <c r="GN359" s="1646"/>
      <c r="GO359" s="1646"/>
      <c r="GP359" s="1646"/>
      <c r="GQ359" s="1646"/>
      <c r="GR359" s="1646"/>
      <c r="GS359" s="1646"/>
      <c r="GT359" s="1646"/>
      <c r="GU359" s="1646"/>
      <c r="GV359" s="1646"/>
      <c r="GW359" s="1646"/>
      <c r="GX359" s="1646"/>
      <c r="GY359" s="1646"/>
      <c r="GZ359" s="1646"/>
      <c r="HA359" s="1646"/>
      <c r="HB359" s="1646"/>
      <c r="HC359" s="1646"/>
      <c r="HD359" s="1646"/>
      <c r="HE359" s="1646"/>
      <c r="HF359" s="1646"/>
      <c r="HG359" s="1646"/>
      <c r="HH359" s="1646"/>
      <c r="HI359" s="1646"/>
      <c r="HJ359" s="1646"/>
      <c r="HK359" s="1646"/>
      <c r="HL359" s="1646"/>
      <c r="HM359" s="1646"/>
      <c r="HN359" s="1646"/>
      <c r="HO359" s="1646"/>
      <c r="HP359" s="1646"/>
      <c r="HQ359" s="1646"/>
      <c r="HR359" s="1646"/>
      <c r="HS359" s="1646"/>
    </row>
    <row r="360" spans="1:227" s="1530" customFormat="1" ht="17.05" customHeight="1" x14ac:dyDescent="0.25">
      <c r="A360" s="1564" t="s">
        <v>198</v>
      </c>
      <c r="B360" s="1564" t="s">
        <v>276</v>
      </c>
      <c r="C360" s="2443" t="s">
        <v>292</v>
      </c>
      <c r="D360" s="2520" t="s">
        <v>297</v>
      </c>
      <c r="E360" s="1779"/>
      <c r="F360" s="2100"/>
      <c r="G360" s="2099"/>
      <c r="H360" s="1752">
        <f>K360</f>
        <v>0.11700000000000001</v>
      </c>
      <c r="I360" s="2099"/>
      <c r="J360" s="2099"/>
      <c r="K360" s="2101">
        <v>0.11700000000000001</v>
      </c>
      <c r="L360" s="2382">
        <f t="shared" si="132"/>
        <v>0</v>
      </c>
      <c r="M360" s="2383">
        <f t="shared" si="133"/>
        <v>100</v>
      </c>
      <c r="N360" s="1611">
        <f t="shared" si="123"/>
        <v>5</v>
      </c>
      <c r="O360" s="1856"/>
      <c r="P360" s="2099">
        <v>0.11700000000000001</v>
      </c>
      <c r="Q360" s="2205"/>
      <c r="R360" s="2205" t="s">
        <v>42</v>
      </c>
      <c r="S360" s="2207">
        <v>19.7</v>
      </c>
      <c r="T360" s="2207">
        <v>1.6E-2</v>
      </c>
      <c r="U360" s="2438">
        <v>48.5</v>
      </c>
      <c r="V360" s="1857">
        <v>85.91</v>
      </c>
      <c r="W360" s="2438">
        <v>48.5</v>
      </c>
      <c r="X360" s="1857">
        <v>85.91</v>
      </c>
      <c r="Y360" s="1857">
        <v>34.9</v>
      </c>
      <c r="Z360" s="2439">
        <v>2537</v>
      </c>
      <c r="AA360" s="2440">
        <v>126.34920977748502</v>
      </c>
      <c r="AB360" s="2441">
        <f t="shared" si="134"/>
        <v>0</v>
      </c>
      <c r="AC360" s="2096"/>
      <c r="AD360" s="2096" t="s">
        <v>42</v>
      </c>
      <c r="AE360" s="2010"/>
      <c r="AF360" s="2096"/>
      <c r="AG360" s="2096"/>
      <c r="AH360" s="2097"/>
      <c r="AI360" s="2096"/>
      <c r="AJ360" s="2096"/>
      <c r="AK360" s="2096"/>
      <c r="AL360" s="2097"/>
      <c r="AM360" s="2101">
        <f t="shared" si="135"/>
        <v>0.11700000000000001</v>
      </c>
      <c r="AN360" s="2099">
        <v>0.08</v>
      </c>
      <c r="AO360" s="2099">
        <v>0.09</v>
      </c>
      <c r="AP360" s="2099">
        <v>0.109</v>
      </c>
      <c r="AQ360" s="2100">
        <v>0.13300000000000001</v>
      </c>
      <c r="AR360" s="2101">
        <f t="shared" si="136"/>
        <v>0.08</v>
      </c>
      <c r="AS360" s="2099">
        <v>9.5000000000000001E-2</v>
      </c>
      <c r="AT360" s="2101">
        <f t="shared" si="137"/>
        <v>0.1115</v>
      </c>
      <c r="AU360" s="2101"/>
      <c r="AV360" s="2099">
        <v>0.128</v>
      </c>
      <c r="AW360" s="2099"/>
      <c r="AX360" s="2102">
        <v>0.17199999999999999</v>
      </c>
      <c r="AY360" s="2442">
        <v>-9.1999999999999998E-2</v>
      </c>
      <c r="AZ360" s="1979"/>
      <c r="BA360" s="1980"/>
      <c r="BB360" s="1646"/>
      <c r="BC360" s="1530" t="s">
        <v>1432</v>
      </c>
      <c r="BD360" s="1602"/>
      <c r="BE360" s="1602"/>
      <c r="BF360" s="1530" t="e">
        <f>MATCH(D360,'&gt;50 only'!D346,0)</f>
        <v>#N/A</v>
      </c>
      <c r="BG360" s="1602"/>
      <c r="BH360" s="1602"/>
      <c r="BI360" s="1602"/>
      <c r="BJ360" s="1602"/>
      <c r="BK360" s="1602"/>
      <c r="BL360" s="1602"/>
      <c r="BM360" s="1646"/>
      <c r="BN360" s="1646"/>
      <c r="BO360" s="1646"/>
      <c r="BP360" s="1646"/>
      <c r="BQ360" s="1646"/>
      <c r="BR360" s="1646"/>
      <c r="BS360" s="1646"/>
      <c r="BT360" s="1646"/>
      <c r="BU360" s="1646"/>
      <c r="BV360" s="1646"/>
      <c r="BW360" s="1646"/>
      <c r="BX360" s="1646"/>
      <c r="BY360" s="1646"/>
      <c r="BZ360" s="1646"/>
      <c r="CA360" s="1646"/>
      <c r="CB360" s="1646"/>
      <c r="CC360" s="1646"/>
      <c r="CD360" s="1646"/>
      <c r="CE360" s="1646"/>
      <c r="CF360" s="1646"/>
      <c r="CG360" s="1646"/>
      <c r="CH360" s="1646"/>
      <c r="CI360" s="1646"/>
      <c r="CJ360" s="1646"/>
      <c r="CK360" s="1646"/>
      <c r="CL360" s="1646"/>
      <c r="CM360" s="1646"/>
      <c r="CN360" s="1646"/>
      <c r="CO360" s="1646"/>
      <c r="CP360" s="1646"/>
      <c r="CQ360" s="1646"/>
      <c r="CR360" s="1646"/>
      <c r="CS360" s="1646"/>
      <c r="CT360" s="1646"/>
      <c r="CU360" s="1646"/>
      <c r="CV360" s="1646"/>
      <c r="CW360" s="1646"/>
      <c r="CX360" s="1646"/>
      <c r="CY360" s="1646"/>
      <c r="CZ360" s="1646"/>
      <c r="DA360" s="1646"/>
      <c r="DB360" s="1646"/>
      <c r="DC360" s="1646"/>
      <c r="DD360" s="1646"/>
      <c r="DE360" s="1646"/>
      <c r="DF360" s="1646"/>
      <c r="DG360" s="1646"/>
      <c r="DH360" s="1646"/>
      <c r="DI360" s="1646"/>
      <c r="DJ360" s="1646"/>
      <c r="DK360" s="1646"/>
      <c r="DL360" s="1646"/>
      <c r="DM360" s="1646"/>
      <c r="DN360" s="1646"/>
      <c r="DO360" s="1646"/>
      <c r="DP360" s="1646"/>
      <c r="DQ360" s="1646"/>
      <c r="DR360" s="1646"/>
      <c r="DS360" s="1646"/>
      <c r="DT360" s="1646"/>
      <c r="DU360" s="1646"/>
      <c r="DV360" s="1646"/>
      <c r="DW360" s="1646"/>
      <c r="DX360" s="1646"/>
      <c r="DY360" s="1646"/>
      <c r="DZ360" s="1646"/>
      <c r="EA360" s="1646"/>
      <c r="EB360" s="1646"/>
      <c r="EC360" s="1646"/>
      <c r="ED360" s="1646"/>
      <c r="EE360" s="1646"/>
      <c r="EF360" s="1646"/>
      <c r="EG360" s="1646"/>
      <c r="EH360" s="1646"/>
      <c r="EI360" s="1646"/>
      <c r="EJ360" s="1646"/>
      <c r="EK360" s="1646"/>
      <c r="EL360" s="1646"/>
      <c r="EM360" s="1646"/>
      <c r="EN360" s="1646"/>
      <c r="EO360" s="1646"/>
      <c r="EP360" s="1646"/>
      <c r="EQ360" s="1646"/>
      <c r="ER360" s="1646"/>
      <c r="ES360" s="1646"/>
      <c r="ET360" s="1646"/>
      <c r="EU360" s="1646"/>
      <c r="EV360" s="1646"/>
      <c r="EW360" s="1646"/>
      <c r="EX360" s="1646"/>
      <c r="EY360" s="1646"/>
      <c r="EZ360" s="1646"/>
      <c r="FA360" s="1646"/>
      <c r="FB360" s="1646"/>
      <c r="FC360" s="1646"/>
      <c r="FD360" s="1646"/>
      <c r="FE360" s="1646"/>
      <c r="FF360" s="1646"/>
      <c r="FG360" s="1646"/>
      <c r="FH360" s="1646"/>
      <c r="FI360" s="1646"/>
      <c r="FJ360" s="1646"/>
      <c r="FK360" s="1646"/>
      <c r="FL360" s="1646"/>
      <c r="FM360" s="1646"/>
      <c r="FN360" s="1646"/>
      <c r="FO360" s="1646"/>
      <c r="FP360" s="1646"/>
      <c r="FQ360" s="1646"/>
      <c r="FR360" s="1646"/>
      <c r="FS360" s="1646"/>
      <c r="FT360" s="1646"/>
      <c r="FU360" s="1646"/>
      <c r="FV360" s="1646"/>
      <c r="FW360" s="1646"/>
      <c r="FX360" s="1646"/>
      <c r="FY360" s="1646"/>
      <c r="FZ360" s="1646"/>
      <c r="GA360" s="1646"/>
      <c r="GB360" s="1646"/>
      <c r="GC360" s="1646"/>
      <c r="GD360" s="1646"/>
      <c r="GE360" s="1646"/>
      <c r="GF360" s="1646"/>
      <c r="GG360" s="1646"/>
      <c r="GH360" s="1646"/>
      <c r="GI360" s="1646"/>
      <c r="GJ360" s="1646"/>
      <c r="GK360" s="1646"/>
      <c r="GL360" s="1646"/>
      <c r="GM360" s="1646"/>
      <c r="GN360" s="1646"/>
      <c r="GO360" s="1646"/>
      <c r="GP360" s="1646"/>
      <c r="GQ360" s="1646"/>
      <c r="GR360" s="1646"/>
      <c r="GS360" s="1646"/>
      <c r="GT360" s="1646"/>
      <c r="GU360" s="1646"/>
      <c r="GV360" s="1646"/>
      <c r="GW360" s="1646"/>
      <c r="GX360" s="1646"/>
      <c r="GY360" s="1646"/>
      <c r="GZ360" s="1646"/>
      <c r="HA360" s="1646"/>
      <c r="HB360" s="1646"/>
      <c r="HC360" s="1646"/>
      <c r="HD360" s="1646"/>
      <c r="HE360" s="1646"/>
      <c r="HF360" s="1646"/>
      <c r="HG360" s="1646"/>
      <c r="HH360" s="1646"/>
      <c r="HI360" s="1646"/>
      <c r="HJ360" s="1646"/>
      <c r="HK360" s="1646"/>
      <c r="HL360" s="1646"/>
      <c r="HM360" s="1646"/>
      <c r="HN360" s="1646"/>
      <c r="HO360" s="1646"/>
      <c r="HP360" s="1646"/>
      <c r="HQ360" s="1646"/>
      <c r="HR360" s="1646"/>
      <c r="HS360" s="1646"/>
    </row>
    <row r="361" spans="1:227" s="1530" customFormat="1" ht="17.05" customHeight="1" x14ac:dyDescent="0.25">
      <c r="A361" s="1564" t="s">
        <v>198</v>
      </c>
      <c r="B361" s="1564" t="s">
        <v>276</v>
      </c>
      <c r="C361" s="2511" t="s">
        <v>300</v>
      </c>
      <c r="D361" s="1749" t="s">
        <v>304</v>
      </c>
      <c r="E361" s="1750"/>
      <c r="F361" s="2100"/>
      <c r="G361" s="2099">
        <v>2.7E-2</v>
      </c>
      <c r="H361" s="2099"/>
      <c r="I361" s="2099"/>
      <c r="J361" s="2099"/>
      <c r="K361" s="2101">
        <f>SUM(F361:H361)</f>
        <v>2.7E-2</v>
      </c>
      <c r="L361" s="2382">
        <f t="shared" si="132"/>
        <v>0</v>
      </c>
      <c r="M361" s="2383">
        <f t="shared" si="133"/>
        <v>100</v>
      </c>
      <c r="N361" s="1611">
        <f t="shared" si="123"/>
        <v>2</v>
      </c>
      <c r="O361" s="1856"/>
      <c r="P361" s="2099">
        <v>0.40200000000000002</v>
      </c>
      <c r="Q361" s="2205" t="s">
        <v>42</v>
      </c>
      <c r="R361" s="1857"/>
      <c r="S361" s="2207" t="s">
        <v>202</v>
      </c>
      <c r="T361" s="2207" t="s">
        <v>202</v>
      </c>
      <c r="U361" s="2438">
        <v>31</v>
      </c>
      <c r="V361" s="1857">
        <v>3.39</v>
      </c>
      <c r="W361" s="2438">
        <v>31</v>
      </c>
      <c r="X361" s="1857">
        <v>3.39</v>
      </c>
      <c r="Y361" s="1857">
        <v>13.9</v>
      </c>
      <c r="Z361" s="2439">
        <v>6104</v>
      </c>
      <c r="AA361" s="2440">
        <v>180.4341191044723</v>
      </c>
      <c r="AB361" s="2441">
        <f t="shared" si="134"/>
        <v>0</v>
      </c>
      <c r="AC361" s="2096"/>
      <c r="AD361" s="2096"/>
      <c r="AE361" s="2010"/>
      <c r="AF361" s="2096"/>
      <c r="AG361" s="2096"/>
      <c r="AH361" s="2097"/>
      <c r="AI361" s="2096"/>
      <c r="AJ361" s="2096"/>
      <c r="AK361" s="2096"/>
      <c r="AL361" s="2097"/>
      <c r="AM361" s="2101">
        <f t="shared" si="135"/>
        <v>2.7E-2</v>
      </c>
      <c r="AN361" s="2099">
        <v>0.40200000000000002</v>
      </c>
      <c r="AO361" s="2099">
        <v>0.45200000000000001</v>
      </c>
      <c r="AP361" s="2099">
        <v>0.55100000000000005</v>
      </c>
      <c r="AQ361" s="2100">
        <v>0.67200000000000004</v>
      </c>
      <c r="AR361" s="2101">
        <f t="shared" si="136"/>
        <v>0.40200000000000002</v>
      </c>
      <c r="AS361" s="2099">
        <v>0.47899999999999998</v>
      </c>
      <c r="AT361" s="2101">
        <f t="shared" si="137"/>
        <v>0.5615</v>
      </c>
      <c r="AU361" s="2101"/>
      <c r="AV361" s="2099">
        <v>0.64400000000000002</v>
      </c>
      <c r="AW361" s="2099"/>
      <c r="AX361" s="2102">
        <v>0.86599999999999999</v>
      </c>
      <c r="AY361" s="2442">
        <v>-0.83899999999999997</v>
      </c>
      <c r="AZ361" s="1979"/>
      <c r="BA361" s="1980"/>
      <c r="BB361" s="1646"/>
      <c r="BC361" s="1530" t="s">
        <v>1432</v>
      </c>
      <c r="BD361" s="1602"/>
      <c r="BE361" s="1602"/>
      <c r="BF361" s="1602"/>
      <c r="BG361" s="1602"/>
      <c r="BH361" s="1602"/>
      <c r="BI361" s="1602"/>
      <c r="BJ361" s="1602"/>
      <c r="BK361" s="1602"/>
      <c r="BL361" s="1602"/>
      <c r="BM361" s="1646"/>
      <c r="BN361" s="1646"/>
      <c r="BO361" s="1646"/>
      <c r="BP361" s="1646"/>
      <c r="BQ361" s="1646"/>
      <c r="BR361" s="1646"/>
      <c r="BS361" s="1646"/>
      <c r="BT361" s="1646"/>
      <c r="BU361" s="1646"/>
      <c r="BV361" s="1646"/>
      <c r="BW361" s="1646"/>
      <c r="BX361" s="1646"/>
      <c r="BY361" s="1646"/>
      <c r="BZ361" s="1646"/>
      <c r="CA361" s="1646"/>
      <c r="CB361" s="1646"/>
      <c r="CC361" s="1646"/>
      <c r="CD361" s="1646"/>
      <c r="CE361" s="1646"/>
      <c r="CF361" s="1646"/>
      <c r="CG361" s="1646"/>
      <c r="CH361" s="1646"/>
      <c r="CI361" s="1646"/>
      <c r="CJ361" s="1646"/>
      <c r="CK361" s="1646"/>
      <c r="CL361" s="1646"/>
      <c r="CM361" s="1646"/>
      <c r="CN361" s="1646"/>
      <c r="CO361" s="1646"/>
      <c r="CP361" s="1646"/>
      <c r="CQ361" s="1646"/>
      <c r="CR361" s="1646"/>
      <c r="CS361" s="1646"/>
      <c r="CT361" s="1646"/>
      <c r="CU361" s="1646"/>
      <c r="CV361" s="1646"/>
      <c r="CW361" s="1646"/>
      <c r="CX361" s="1646"/>
      <c r="CY361" s="1646"/>
      <c r="CZ361" s="1646"/>
      <c r="DA361" s="1646"/>
      <c r="DB361" s="1646"/>
      <c r="DC361" s="1646"/>
      <c r="DD361" s="1646"/>
      <c r="DE361" s="1646"/>
      <c r="DF361" s="1646"/>
      <c r="DG361" s="1646"/>
      <c r="DH361" s="1646"/>
      <c r="DI361" s="1646"/>
      <c r="DJ361" s="1646"/>
      <c r="DK361" s="1646"/>
      <c r="DL361" s="1646"/>
      <c r="DM361" s="1646"/>
      <c r="DN361" s="1646"/>
      <c r="DO361" s="1646"/>
      <c r="DP361" s="1646"/>
      <c r="DQ361" s="1646"/>
      <c r="DR361" s="1646"/>
      <c r="DS361" s="1646"/>
      <c r="DT361" s="1646"/>
      <c r="DU361" s="1646"/>
      <c r="DV361" s="1646"/>
      <c r="DW361" s="1646"/>
      <c r="DX361" s="1646"/>
      <c r="DY361" s="1646"/>
      <c r="DZ361" s="1646"/>
      <c r="EA361" s="1646"/>
      <c r="EB361" s="1646"/>
      <c r="EC361" s="1646"/>
      <c r="ED361" s="1646"/>
      <c r="EE361" s="1646"/>
      <c r="EF361" s="1646"/>
      <c r="EG361" s="1646"/>
      <c r="EH361" s="1646"/>
      <c r="EI361" s="1646"/>
      <c r="EJ361" s="1646"/>
      <c r="EK361" s="1646"/>
      <c r="EL361" s="1646"/>
      <c r="EM361" s="1646"/>
      <c r="EN361" s="1646"/>
      <c r="EO361" s="1646"/>
      <c r="EP361" s="1646"/>
      <c r="EQ361" s="1646"/>
      <c r="ER361" s="1646"/>
      <c r="ES361" s="1646"/>
      <c r="ET361" s="1646"/>
      <c r="EU361" s="1646"/>
      <c r="EV361" s="1646"/>
      <c r="EW361" s="1646"/>
      <c r="EX361" s="1646"/>
      <c r="EY361" s="1646"/>
      <c r="EZ361" s="1646"/>
      <c r="FA361" s="1646"/>
      <c r="FB361" s="1646"/>
      <c r="FC361" s="1646"/>
      <c r="FD361" s="1646"/>
      <c r="FE361" s="1646"/>
      <c r="FF361" s="1646"/>
      <c r="FG361" s="1646"/>
      <c r="FH361" s="1646"/>
      <c r="FI361" s="1646"/>
      <c r="FJ361" s="1646"/>
      <c r="FK361" s="1646"/>
      <c r="FL361" s="1646"/>
      <c r="FM361" s="1646"/>
      <c r="FN361" s="1646"/>
      <c r="FO361" s="1646"/>
      <c r="FP361" s="1646"/>
      <c r="FQ361" s="1646"/>
      <c r="FR361" s="1646"/>
      <c r="FS361" s="1646"/>
      <c r="FT361" s="1646"/>
      <c r="FU361" s="1646"/>
      <c r="FV361" s="1646"/>
      <c r="FW361" s="1646"/>
      <c r="FX361" s="1646"/>
      <c r="FY361" s="1646"/>
      <c r="FZ361" s="1646"/>
      <c r="GA361" s="1646"/>
      <c r="GB361" s="1646"/>
      <c r="GC361" s="1646"/>
      <c r="GD361" s="1646"/>
      <c r="GE361" s="1646"/>
      <c r="GF361" s="1646"/>
      <c r="GG361" s="1646"/>
      <c r="GH361" s="1646"/>
      <c r="GI361" s="1646"/>
      <c r="GJ361" s="1646"/>
      <c r="GK361" s="1646"/>
      <c r="GL361" s="1646"/>
      <c r="GM361" s="1646"/>
      <c r="GN361" s="1646"/>
      <c r="GO361" s="1646"/>
      <c r="GP361" s="1646"/>
      <c r="GQ361" s="1646"/>
      <c r="GR361" s="1646"/>
      <c r="GS361" s="1646"/>
      <c r="GT361" s="1646"/>
      <c r="GU361" s="1646"/>
      <c r="GV361" s="1646"/>
      <c r="GW361" s="1646"/>
      <c r="GX361" s="1646"/>
      <c r="GY361" s="1646"/>
      <c r="GZ361" s="1646"/>
      <c r="HA361" s="1646"/>
      <c r="HB361" s="1646"/>
      <c r="HC361" s="1646"/>
      <c r="HD361" s="1646"/>
      <c r="HE361" s="1646"/>
      <c r="HF361" s="1646"/>
      <c r="HG361" s="1646"/>
      <c r="HH361" s="1646"/>
      <c r="HI361" s="1646"/>
      <c r="HJ361" s="1646"/>
      <c r="HK361" s="1646"/>
      <c r="HL361" s="1646"/>
      <c r="HM361" s="1646"/>
      <c r="HN361" s="1646"/>
      <c r="HO361" s="1646"/>
      <c r="HP361" s="1646"/>
      <c r="HQ361" s="1646"/>
      <c r="HR361" s="1646"/>
      <c r="HS361" s="1646"/>
    </row>
    <row r="362" spans="1:227" s="1530" customFormat="1" ht="17.05" customHeight="1" x14ac:dyDescent="0.25">
      <c r="A362" s="1564" t="s">
        <v>198</v>
      </c>
      <c r="B362" s="1564" t="s">
        <v>276</v>
      </c>
      <c r="C362" s="2511" t="s">
        <v>300</v>
      </c>
      <c r="D362" s="1749" t="s">
        <v>310</v>
      </c>
      <c r="E362" s="1750"/>
      <c r="F362" s="2100">
        <v>6.3E-2</v>
      </c>
      <c r="G362" s="2099">
        <v>9.5000000000000001E-2</v>
      </c>
      <c r="H362" s="2099">
        <v>0.33900000000000002</v>
      </c>
      <c r="I362" s="2099"/>
      <c r="J362" s="2099"/>
      <c r="K362" s="2101">
        <f>SUM(F362:H362)</f>
        <v>0.497</v>
      </c>
      <c r="L362" s="2382">
        <f t="shared" si="132"/>
        <v>12.676056338028168</v>
      </c>
      <c r="M362" s="2383">
        <f t="shared" si="133"/>
        <v>87.323943661971839</v>
      </c>
      <c r="N362" s="1611">
        <f t="shared" si="123"/>
        <v>2</v>
      </c>
      <c r="O362" s="1856"/>
      <c r="P362" s="2099">
        <v>0.66100000000000003</v>
      </c>
      <c r="Q362" s="2205" t="s">
        <v>42</v>
      </c>
      <c r="R362" s="1857"/>
      <c r="S362" s="2207" t="s">
        <v>202</v>
      </c>
      <c r="T362" s="2207" t="s">
        <v>202</v>
      </c>
      <c r="U362" s="2438">
        <v>31</v>
      </c>
      <c r="V362" s="1857">
        <v>3.39</v>
      </c>
      <c r="W362" s="2438">
        <v>31</v>
      </c>
      <c r="X362" s="1857">
        <v>3.39</v>
      </c>
      <c r="Y362" s="1857">
        <v>15.4</v>
      </c>
      <c r="Z362" s="2439">
        <v>5290</v>
      </c>
      <c r="AA362" s="2440">
        <v>342.33627676929854</v>
      </c>
      <c r="AB362" s="2441">
        <f t="shared" si="134"/>
        <v>0</v>
      </c>
      <c r="AC362" s="2096"/>
      <c r="AD362" s="2096"/>
      <c r="AE362" s="2010"/>
      <c r="AF362" s="2096"/>
      <c r="AG362" s="2096"/>
      <c r="AH362" s="2097"/>
      <c r="AI362" s="2096"/>
      <c r="AJ362" s="2096"/>
      <c r="AK362" s="2096"/>
      <c r="AL362" s="2097"/>
      <c r="AM362" s="2101">
        <f t="shared" si="135"/>
        <v>0.497</v>
      </c>
      <c r="AN362" s="2099">
        <v>0.66300000000000003</v>
      </c>
      <c r="AO362" s="2099">
        <v>0.74399999999999999</v>
      </c>
      <c r="AP362" s="2099">
        <v>0.90700000000000003</v>
      </c>
      <c r="AQ362" s="2100">
        <v>1.1060000000000001</v>
      </c>
      <c r="AR362" s="2101">
        <f t="shared" si="136"/>
        <v>0.66300000000000003</v>
      </c>
      <c r="AS362" s="2099">
        <v>0.78900000000000003</v>
      </c>
      <c r="AT362" s="2101">
        <f t="shared" si="137"/>
        <v>0.9245000000000001</v>
      </c>
      <c r="AU362" s="2101"/>
      <c r="AV362" s="2099">
        <v>1.06</v>
      </c>
      <c r="AW362" s="2099"/>
      <c r="AX362" s="2102">
        <v>1.425</v>
      </c>
      <c r="AY362" s="2442">
        <v>-0.92800000000000005</v>
      </c>
      <c r="AZ362" s="1979"/>
      <c r="BA362" s="1980"/>
      <c r="BB362" s="1646"/>
      <c r="BC362" s="1530" t="s">
        <v>1432</v>
      </c>
      <c r="BD362" s="1602"/>
      <c r="BE362" s="1602"/>
      <c r="BF362" s="1602"/>
      <c r="BG362" s="1602"/>
      <c r="BH362" s="1602"/>
      <c r="BI362" s="1602"/>
      <c r="BJ362" s="1602"/>
      <c r="BK362" s="1602"/>
      <c r="BL362" s="1602"/>
      <c r="BM362" s="1646"/>
      <c r="BN362" s="1646"/>
      <c r="BO362" s="1646"/>
      <c r="BP362" s="1646"/>
      <c r="BQ362" s="1646"/>
      <c r="BR362" s="1646"/>
      <c r="BS362" s="1646"/>
      <c r="BT362" s="1646"/>
      <c r="BU362" s="1646"/>
      <c r="BV362" s="1646"/>
      <c r="BW362" s="1646"/>
      <c r="BX362" s="1646"/>
      <c r="BY362" s="1646"/>
      <c r="BZ362" s="1646"/>
      <c r="CA362" s="1646"/>
      <c r="CB362" s="1646"/>
      <c r="CC362" s="1646"/>
      <c r="CD362" s="1646"/>
      <c r="CE362" s="1646"/>
      <c r="CF362" s="1646"/>
      <c r="CG362" s="1646"/>
      <c r="CH362" s="1646"/>
      <c r="CI362" s="1646"/>
      <c r="CJ362" s="1646"/>
      <c r="CK362" s="1646"/>
      <c r="CL362" s="1646"/>
      <c r="CM362" s="1646"/>
      <c r="CN362" s="1646"/>
      <c r="CO362" s="1646"/>
      <c r="CP362" s="1646"/>
      <c r="CQ362" s="1646"/>
      <c r="CR362" s="1646"/>
      <c r="CS362" s="1646"/>
      <c r="CT362" s="1646"/>
      <c r="CU362" s="1646"/>
      <c r="CV362" s="1646"/>
      <c r="CW362" s="1646"/>
      <c r="CX362" s="1646"/>
      <c r="CY362" s="1646"/>
      <c r="CZ362" s="1646"/>
      <c r="DA362" s="1646"/>
      <c r="DB362" s="1646"/>
      <c r="DC362" s="1646"/>
      <c r="DD362" s="1646"/>
      <c r="DE362" s="1646"/>
      <c r="DF362" s="1646"/>
      <c r="DG362" s="1646"/>
      <c r="DH362" s="1646"/>
      <c r="DI362" s="1646"/>
      <c r="DJ362" s="1646"/>
      <c r="DK362" s="1646"/>
      <c r="DL362" s="1646"/>
      <c r="DM362" s="1646"/>
      <c r="DN362" s="1646"/>
      <c r="DO362" s="1646"/>
      <c r="DP362" s="1646"/>
      <c r="DQ362" s="1646"/>
      <c r="DR362" s="1646"/>
      <c r="DS362" s="1646"/>
      <c r="DT362" s="1646"/>
      <c r="DU362" s="1646"/>
      <c r="DV362" s="1646"/>
      <c r="DW362" s="1646"/>
      <c r="DX362" s="1646"/>
      <c r="DY362" s="1646"/>
      <c r="DZ362" s="1646"/>
      <c r="EA362" s="1646"/>
      <c r="EB362" s="1646"/>
      <c r="EC362" s="1646"/>
      <c r="ED362" s="1646"/>
      <c r="EE362" s="1646"/>
      <c r="EF362" s="1646"/>
      <c r="EG362" s="1646"/>
      <c r="EH362" s="1646"/>
      <c r="EI362" s="1646"/>
      <c r="EJ362" s="1646"/>
      <c r="EK362" s="1646"/>
      <c r="EL362" s="1646"/>
      <c r="EM362" s="1646"/>
      <c r="EN362" s="1646"/>
      <c r="EO362" s="1646"/>
      <c r="EP362" s="1646"/>
      <c r="EQ362" s="1646"/>
      <c r="ER362" s="1646"/>
      <c r="ES362" s="1646"/>
      <c r="ET362" s="1646"/>
      <c r="EU362" s="1646"/>
      <c r="EV362" s="1646"/>
      <c r="EW362" s="1646"/>
      <c r="EX362" s="1646"/>
      <c r="EY362" s="1646"/>
      <c r="EZ362" s="1646"/>
      <c r="FA362" s="1646"/>
      <c r="FB362" s="1646"/>
      <c r="FC362" s="1646"/>
      <c r="FD362" s="1646"/>
      <c r="FE362" s="1646"/>
      <c r="FF362" s="1646"/>
      <c r="FG362" s="1646"/>
      <c r="FH362" s="1646"/>
      <c r="FI362" s="1646"/>
      <c r="FJ362" s="1646"/>
      <c r="FK362" s="1646"/>
      <c r="FL362" s="1646"/>
      <c r="FM362" s="1646"/>
      <c r="FN362" s="1646"/>
      <c r="FO362" s="1646"/>
      <c r="FP362" s="1646"/>
      <c r="FQ362" s="1646"/>
      <c r="FR362" s="1646"/>
      <c r="FS362" s="1646"/>
      <c r="FT362" s="1646"/>
      <c r="FU362" s="1646"/>
      <c r="FV362" s="1646"/>
      <c r="FW362" s="1646"/>
      <c r="FX362" s="1646"/>
      <c r="FY362" s="1646"/>
      <c r="FZ362" s="1646"/>
      <c r="GA362" s="1646"/>
      <c r="GB362" s="1646"/>
      <c r="GC362" s="1646"/>
      <c r="GD362" s="1646"/>
      <c r="GE362" s="1646"/>
      <c r="GF362" s="1646"/>
      <c r="GG362" s="1646"/>
      <c r="GH362" s="1646"/>
      <c r="GI362" s="1646"/>
      <c r="GJ362" s="1646"/>
      <c r="GK362" s="1646"/>
      <c r="GL362" s="1646"/>
      <c r="GM362" s="1646"/>
      <c r="GN362" s="1646"/>
      <c r="GO362" s="1646"/>
      <c r="GP362" s="1646"/>
      <c r="GQ362" s="1646"/>
      <c r="GR362" s="1646"/>
      <c r="GS362" s="1646"/>
      <c r="GT362" s="1646"/>
      <c r="GU362" s="1646"/>
      <c r="GV362" s="1646"/>
      <c r="GW362" s="1646"/>
      <c r="GX362" s="1646"/>
      <c r="GY362" s="1646"/>
      <c r="GZ362" s="1646"/>
      <c r="HA362" s="1646"/>
      <c r="HB362" s="1646"/>
      <c r="HC362" s="1646"/>
      <c r="HD362" s="1646"/>
      <c r="HE362" s="1646"/>
      <c r="HF362" s="1646"/>
      <c r="HG362" s="1646"/>
      <c r="HH362" s="1646"/>
      <c r="HI362" s="1646"/>
      <c r="HJ362" s="1646"/>
      <c r="HK362" s="1646"/>
      <c r="HL362" s="1646"/>
      <c r="HM362" s="1646"/>
      <c r="HN362" s="1646"/>
      <c r="HO362" s="1646"/>
      <c r="HP362" s="1646"/>
      <c r="HQ362" s="1646"/>
      <c r="HR362" s="1646"/>
      <c r="HS362" s="1646"/>
    </row>
    <row r="363" spans="1:227" s="1530" customFormat="1" ht="17.05" customHeight="1" x14ac:dyDescent="0.25">
      <c r="A363" s="1564" t="s">
        <v>198</v>
      </c>
      <c r="B363" s="1564" t="s">
        <v>276</v>
      </c>
      <c r="C363" s="2511" t="s">
        <v>300</v>
      </c>
      <c r="D363" s="1778" t="s">
        <v>303</v>
      </c>
      <c r="E363" s="1779"/>
      <c r="F363" s="2100">
        <v>0.11899999999999999</v>
      </c>
      <c r="G363" s="2099"/>
      <c r="H363" s="2099"/>
      <c r="I363" s="2099"/>
      <c r="J363" s="2099"/>
      <c r="K363" s="2101">
        <f>SUM(F363:H363)</f>
        <v>0.11899999999999999</v>
      </c>
      <c r="L363" s="2382">
        <f t="shared" si="132"/>
        <v>100</v>
      </c>
      <c r="M363" s="2383">
        <f t="shared" si="133"/>
        <v>0</v>
      </c>
      <c r="N363" s="1611">
        <f t="shared" si="123"/>
        <v>3</v>
      </c>
      <c r="O363" s="1856"/>
      <c r="P363" s="2099">
        <v>0.11899999999999999</v>
      </c>
      <c r="Q363" s="2205" t="s">
        <v>42</v>
      </c>
      <c r="R363" s="1857"/>
      <c r="S363" s="2207" t="s">
        <v>202</v>
      </c>
      <c r="T363" s="2207" t="s">
        <v>202</v>
      </c>
      <c r="U363" s="2438">
        <v>31</v>
      </c>
      <c r="V363" s="1857">
        <v>3.39</v>
      </c>
      <c r="W363" s="2438">
        <v>31</v>
      </c>
      <c r="X363" s="1857">
        <v>3.39</v>
      </c>
      <c r="Y363" s="1857">
        <v>12.4</v>
      </c>
      <c r="Z363" s="2439">
        <v>2775</v>
      </c>
      <c r="AA363" s="2440">
        <v>117.48735036406268</v>
      </c>
      <c r="AB363" s="2441">
        <f t="shared" si="134"/>
        <v>0</v>
      </c>
      <c r="AC363" s="2096"/>
      <c r="AD363" s="2096"/>
      <c r="AE363" s="2010"/>
      <c r="AF363" s="2096"/>
      <c r="AG363" s="2096"/>
      <c r="AH363" s="2097"/>
      <c r="AI363" s="2096"/>
      <c r="AJ363" s="2096"/>
      <c r="AK363" s="2096"/>
      <c r="AL363" s="2097"/>
      <c r="AM363" s="2101">
        <f t="shared" si="135"/>
        <v>0.11899999999999999</v>
      </c>
      <c r="AN363" s="2099">
        <v>0.11899999999999999</v>
      </c>
      <c r="AO363" s="2099">
        <v>0.13</v>
      </c>
      <c r="AP363" s="2099">
        <v>0.151</v>
      </c>
      <c r="AQ363" s="2100">
        <v>0.17499999999999999</v>
      </c>
      <c r="AR363" s="2101">
        <f t="shared" si="136"/>
        <v>0.11899999999999999</v>
      </c>
      <c r="AS363" s="2099">
        <v>0.13400000000000001</v>
      </c>
      <c r="AT363" s="2101">
        <f t="shared" si="137"/>
        <v>0.14850000000000002</v>
      </c>
      <c r="AU363" s="2101"/>
      <c r="AV363" s="2099">
        <v>0.16300000000000001</v>
      </c>
      <c r="AW363" s="2099"/>
      <c r="AX363" s="2102">
        <v>0.19900000000000001</v>
      </c>
      <c r="AY363" s="2442">
        <v>-0.08</v>
      </c>
      <c r="AZ363" s="1979"/>
      <c r="BA363" s="1980"/>
      <c r="BB363" s="1646"/>
      <c r="BC363" s="1530" t="s">
        <v>1430</v>
      </c>
      <c r="BD363" s="1602"/>
      <c r="BE363" s="1602"/>
      <c r="BF363" s="1602"/>
      <c r="BG363" s="1602"/>
      <c r="BH363" s="1602"/>
      <c r="BI363" s="1602"/>
      <c r="BJ363" s="1602"/>
      <c r="BK363" s="1602"/>
      <c r="BL363" s="1602"/>
      <c r="BM363" s="1646"/>
      <c r="BN363" s="1646"/>
      <c r="BO363" s="1646"/>
      <c r="BP363" s="1646"/>
      <c r="BQ363" s="1646"/>
      <c r="BR363" s="1646"/>
      <c r="BS363" s="1646"/>
      <c r="BT363" s="1646"/>
      <c r="BU363" s="1646"/>
      <c r="BV363" s="1646"/>
      <c r="BW363" s="1646"/>
      <c r="BX363" s="1646"/>
      <c r="BY363" s="1646"/>
      <c r="BZ363" s="1646"/>
      <c r="CA363" s="1646"/>
      <c r="CB363" s="1646"/>
      <c r="CC363" s="1646"/>
      <c r="CD363" s="1646"/>
      <c r="CE363" s="1646"/>
      <c r="CF363" s="1646"/>
      <c r="CG363" s="1646"/>
      <c r="CH363" s="1646"/>
      <c r="CI363" s="1646"/>
      <c r="CJ363" s="1646"/>
      <c r="CK363" s="1646"/>
      <c r="CL363" s="1646"/>
      <c r="CM363" s="1646"/>
      <c r="CN363" s="1646"/>
      <c r="CO363" s="1646"/>
      <c r="CP363" s="1646"/>
      <c r="CQ363" s="1646"/>
      <c r="CR363" s="1646"/>
      <c r="CS363" s="1646"/>
      <c r="CT363" s="1646"/>
      <c r="CU363" s="1646"/>
      <c r="CV363" s="1646"/>
      <c r="CW363" s="1646"/>
      <c r="CX363" s="1646"/>
      <c r="CY363" s="1646"/>
      <c r="CZ363" s="1646"/>
      <c r="DA363" s="1646"/>
      <c r="DB363" s="1646"/>
      <c r="DC363" s="1646"/>
      <c r="DD363" s="1646"/>
      <c r="DE363" s="1646"/>
      <c r="DF363" s="1646"/>
      <c r="DG363" s="1646"/>
      <c r="DH363" s="1646"/>
      <c r="DI363" s="1646"/>
      <c r="DJ363" s="1646"/>
      <c r="DK363" s="1646"/>
      <c r="DL363" s="1646"/>
      <c r="DM363" s="1646"/>
      <c r="DN363" s="1646"/>
      <c r="DO363" s="1646"/>
      <c r="DP363" s="1646"/>
      <c r="DQ363" s="1646"/>
      <c r="DR363" s="1646"/>
      <c r="DS363" s="1646"/>
      <c r="DT363" s="1646"/>
      <c r="DU363" s="1646"/>
      <c r="DV363" s="1646"/>
      <c r="DW363" s="1646"/>
      <c r="DX363" s="1646"/>
      <c r="DY363" s="1646"/>
      <c r="DZ363" s="1646"/>
      <c r="EA363" s="1646"/>
      <c r="EB363" s="1646"/>
      <c r="EC363" s="1646"/>
      <c r="ED363" s="1646"/>
      <c r="EE363" s="1646"/>
      <c r="EF363" s="1646"/>
      <c r="EG363" s="1646"/>
      <c r="EH363" s="1646"/>
      <c r="EI363" s="1646"/>
      <c r="EJ363" s="1646"/>
      <c r="EK363" s="1646"/>
      <c r="EL363" s="1646"/>
      <c r="EM363" s="1646"/>
      <c r="EN363" s="1646"/>
      <c r="EO363" s="1646"/>
      <c r="EP363" s="1646"/>
      <c r="EQ363" s="1646"/>
      <c r="ER363" s="1646"/>
      <c r="ES363" s="1646"/>
      <c r="ET363" s="1646"/>
      <c r="EU363" s="1646"/>
      <c r="EV363" s="1646"/>
      <c r="EW363" s="1646"/>
      <c r="EX363" s="1646"/>
      <c r="EY363" s="1646"/>
      <c r="EZ363" s="1646"/>
      <c r="FA363" s="1646"/>
      <c r="FB363" s="1646"/>
      <c r="FC363" s="1646"/>
      <c r="FD363" s="1646"/>
      <c r="FE363" s="1646"/>
      <c r="FF363" s="1646"/>
      <c r="FG363" s="1646"/>
      <c r="FH363" s="1646"/>
      <c r="FI363" s="1646"/>
      <c r="FJ363" s="1646"/>
      <c r="FK363" s="1646"/>
      <c r="FL363" s="1646"/>
      <c r="FM363" s="1646"/>
      <c r="FN363" s="1646"/>
      <c r="FO363" s="1646"/>
      <c r="FP363" s="1646"/>
      <c r="FQ363" s="1646"/>
      <c r="FR363" s="1646"/>
      <c r="FS363" s="1646"/>
      <c r="FT363" s="1646"/>
      <c r="FU363" s="1646"/>
      <c r="FV363" s="1646"/>
      <c r="FW363" s="1646"/>
      <c r="FX363" s="1646"/>
      <c r="FY363" s="1646"/>
      <c r="FZ363" s="1646"/>
      <c r="GA363" s="1646"/>
      <c r="GB363" s="1646"/>
      <c r="GC363" s="1646"/>
      <c r="GD363" s="1646"/>
      <c r="GE363" s="1646"/>
      <c r="GF363" s="1646"/>
      <c r="GG363" s="1646"/>
      <c r="GH363" s="1646"/>
      <c r="GI363" s="1646"/>
      <c r="GJ363" s="1646"/>
      <c r="GK363" s="1646"/>
      <c r="GL363" s="1646"/>
      <c r="GM363" s="1646"/>
      <c r="GN363" s="1646"/>
      <c r="GO363" s="1646"/>
      <c r="GP363" s="1646"/>
      <c r="GQ363" s="1646"/>
      <c r="GR363" s="1646"/>
      <c r="GS363" s="1646"/>
      <c r="GT363" s="1646"/>
      <c r="GU363" s="1646"/>
      <c r="GV363" s="1646"/>
      <c r="GW363" s="1646"/>
      <c r="GX363" s="1646"/>
      <c r="GY363" s="1646"/>
      <c r="GZ363" s="1646"/>
      <c r="HA363" s="1646"/>
      <c r="HB363" s="1646"/>
      <c r="HC363" s="1646"/>
      <c r="HD363" s="1646"/>
      <c r="HE363" s="1646"/>
      <c r="HF363" s="1646"/>
      <c r="HG363" s="1646"/>
      <c r="HH363" s="1646"/>
      <c r="HI363" s="1646"/>
      <c r="HJ363" s="1646"/>
      <c r="HK363" s="1646"/>
      <c r="HL363" s="1646"/>
      <c r="HM363" s="1646"/>
      <c r="HN363" s="1646"/>
      <c r="HO363" s="1646"/>
      <c r="HP363" s="1646"/>
      <c r="HQ363" s="1646"/>
      <c r="HR363" s="1646"/>
      <c r="HS363" s="1646"/>
    </row>
    <row r="364" spans="1:227" s="1530" customFormat="1" ht="17.05" customHeight="1" x14ac:dyDescent="0.25">
      <c r="A364" s="1564" t="s">
        <v>198</v>
      </c>
      <c r="B364" s="1564" t="s">
        <v>276</v>
      </c>
      <c r="C364" s="2511" t="s">
        <v>300</v>
      </c>
      <c r="D364" s="1778" t="s">
        <v>301</v>
      </c>
      <c r="E364" s="2521"/>
      <c r="F364" s="2252"/>
      <c r="G364" s="2251"/>
      <c r="H364" s="2251">
        <v>0.214</v>
      </c>
      <c r="I364" s="2251"/>
      <c r="J364" s="2251"/>
      <c r="K364" s="2522">
        <f>SUM(F364:H364)</f>
        <v>0.214</v>
      </c>
      <c r="L364" s="2523">
        <f t="shared" si="132"/>
        <v>0</v>
      </c>
      <c r="M364" s="2524">
        <f t="shared" si="133"/>
        <v>100</v>
      </c>
      <c r="N364" s="2474">
        <f t="shared" si="123"/>
        <v>3</v>
      </c>
      <c r="O364" s="1856"/>
      <c r="P364" s="2251">
        <v>0.214</v>
      </c>
      <c r="Q364" s="2525" t="s">
        <v>42</v>
      </c>
      <c r="R364" s="2526"/>
      <c r="S364" s="2527" t="s">
        <v>202</v>
      </c>
      <c r="T364" s="2527" t="s">
        <v>202</v>
      </c>
      <c r="U364" s="2528">
        <v>31</v>
      </c>
      <c r="V364" s="2526">
        <v>24.39</v>
      </c>
      <c r="W364" s="2528">
        <v>31</v>
      </c>
      <c r="X364" s="2526">
        <v>24.39</v>
      </c>
      <c r="Y364" s="2526">
        <v>10.9</v>
      </c>
      <c r="Z364" s="2529">
        <v>5125</v>
      </c>
      <c r="AA364" s="2530">
        <v>114.40026729034412</v>
      </c>
      <c r="AB364" s="2531">
        <f t="shared" si="134"/>
        <v>0</v>
      </c>
      <c r="AC364" s="2532"/>
      <c r="AD364" s="2532"/>
      <c r="AE364" s="2533"/>
      <c r="AF364" s="2532"/>
      <c r="AG364" s="2532"/>
      <c r="AH364" s="2534"/>
      <c r="AI364" s="2532"/>
      <c r="AJ364" s="2532"/>
      <c r="AK364" s="2532"/>
      <c r="AL364" s="2534"/>
      <c r="AM364" s="2522">
        <f t="shared" si="135"/>
        <v>0.214</v>
      </c>
      <c r="AN364" s="2251">
        <v>0.214</v>
      </c>
      <c r="AO364" s="2251">
        <v>0.24099999999999999</v>
      </c>
      <c r="AP364" s="2251">
        <v>0.29399999999999998</v>
      </c>
      <c r="AQ364" s="2252">
        <v>0.35799999999999998</v>
      </c>
      <c r="AR364" s="2522">
        <f t="shared" si="136"/>
        <v>0.214</v>
      </c>
      <c r="AS364" s="2251">
        <v>0.25600000000000001</v>
      </c>
      <c r="AT364" s="2522">
        <f t="shared" si="137"/>
        <v>0.3</v>
      </c>
      <c r="AU364" s="2522"/>
      <c r="AV364" s="2251">
        <v>0.34399999999999997</v>
      </c>
      <c r="AW364" s="2251"/>
      <c r="AX364" s="2535">
        <v>0.46200000000000002</v>
      </c>
      <c r="AY364" s="2442">
        <v>-0.248</v>
      </c>
      <c r="AZ364" s="1979"/>
      <c r="BA364" s="1980"/>
      <c r="BB364" s="1646"/>
      <c r="BC364" s="1530" t="s">
        <v>1432</v>
      </c>
      <c r="BD364" s="1602"/>
      <c r="BE364" s="1602"/>
      <c r="BF364" s="1602"/>
      <c r="BG364" s="1602"/>
      <c r="BH364" s="1602"/>
      <c r="BI364" s="1602"/>
      <c r="BJ364" s="1602"/>
      <c r="BK364" s="1602"/>
      <c r="BL364" s="1602"/>
      <c r="BM364" s="1646"/>
      <c r="BN364" s="1646"/>
      <c r="BO364" s="1646"/>
      <c r="BP364" s="1646"/>
      <c r="BQ364" s="1646"/>
      <c r="BR364" s="1646"/>
      <c r="BS364" s="1646"/>
      <c r="BT364" s="1646"/>
      <c r="BU364" s="1646"/>
      <c r="BV364" s="1646"/>
      <c r="BW364" s="1646"/>
      <c r="BX364" s="1646"/>
      <c r="BY364" s="1646"/>
      <c r="BZ364" s="1646"/>
      <c r="CA364" s="1646"/>
      <c r="CB364" s="1646"/>
      <c r="CC364" s="1646"/>
      <c r="CD364" s="1646"/>
      <c r="CE364" s="1646"/>
      <c r="CF364" s="1646"/>
      <c r="CG364" s="1646"/>
      <c r="CH364" s="1646"/>
      <c r="CI364" s="1646"/>
      <c r="CJ364" s="1646"/>
      <c r="CK364" s="1646"/>
      <c r="CL364" s="1646"/>
      <c r="CM364" s="1646"/>
      <c r="CN364" s="1646"/>
      <c r="CO364" s="1646"/>
      <c r="CP364" s="1646"/>
      <c r="CQ364" s="1646"/>
      <c r="CR364" s="1646"/>
      <c r="CS364" s="1646"/>
      <c r="CT364" s="1646"/>
      <c r="CU364" s="1646"/>
      <c r="CV364" s="1646"/>
      <c r="CW364" s="1646"/>
      <c r="CX364" s="1646"/>
      <c r="CY364" s="1646"/>
      <c r="CZ364" s="1646"/>
      <c r="DA364" s="1646"/>
      <c r="DB364" s="1646"/>
      <c r="DC364" s="1646"/>
      <c r="DD364" s="1646"/>
      <c r="DE364" s="1646"/>
      <c r="DF364" s="1646"/>
      <c r="DG364" s="1646"/>
      <c r="DH364" s="1646"/>
      <c r="DI364" s="1646"/>
      <c r="DJ364" s="1646"/>
      <c r="DK364" s="1646"/>
      <c r="DL364" s="1646"/>
      <c r="DM364" s="1646"/>
      <c r="DN364" s="1646"/>
      <c r="DO364" s="1646"/>
      <c r="DP364" s="1646"/>
      <c r="DQ364" s="1646"/>
      <c r="DR364" s="1646"/>
      <c r="DS364" s="1646"/>
      <c r="DT364" s="1646"/>
      <c r="DU364" s="1646"/>
      <c r="DV364" s="1646"/>
      <c r="DW364" s="1646"/>
      <c r="DX364" s="1646"/>
      <c r="DY364" s="1646"/>
      <c r="DZ364" s="1646"/>
      <c r="EA364" s="1646"/>
      <c r="EB364" s="1646"/>
      <c r="EC364" s="1646"/>
      <c r="ED364" s="1646"/>
      <c r="EE364" s="1646"/>
      <c r="EF364" s="1646"/>
      <c r="EG364" s="1646"/>
      <c r="EH364" s="1646"/>
      <c r="EI364" s="1646"/>
      <c r="EJ364" s="1646"/>
      <c r="EK364" s="1646"/>
      <c r="EL364" s="1646"/>
      <c r="EM364" s="1646"/>
      <c r="EN364" s="1646"/>
      <c r="EO364" s="1646"/>
      <c r="EP364" s="1646"/>
      <c r="EQ364" s="1646"/>
      <c r="ER364" s="1646"/>
      <c r="ES364" s="1646"/>
      <c r="ET364" s="1646"/>
      <c r="EU364" s="1646"/>
      <c r="EV364" s="1646"/>
      <c r="EW364" s="1646"/>
      <c r="EX364" s="1646"/>
      <c r="EY364" s="1646"/>
      <c r="EZ364" s="1646"/>
      <c r="FA364" s="1646"/>
      <c r="FB364" s="1646"/>
      <c r="FC364" s="1646"/>
      <c r="FD364" s="1646"/>
      <c r="FE364" s="1646"/>
      <c r="FF364" s="1646"/>
      <c r="FG364" s="1646"/>
      <c r="FH364" s="1646"/>
      <c r="FI364" s="1646"/>
      <c r="FJ364" s="1646"/>
      <c r="FK364" s="1646"/>
      <c r="FL364" s="1646"/>
      <c r="FM364" s="1646"/>
      <c r="FN364" s="1646"/>
      <c r="FO364" s="1646"/>
      <c r="FP364" s="1646"/>
      <c r="FQ364" s="1646"/>
      <c r="FR364" s="1646"/>
      <c r="FS364" s="1646"/>
      <c r="FT364" s="1646"/>
      <c r="FU364" s="1646"/>
      <c r="FV364" s="1646"/>
      <c r="FW364" s="1646"/>
      <c r="FX364" s="1646"/>
      <c r="FY364" s="1646"/>
      <c r="FZ364" s="1646"/>
      <c r="GA364" s="1646"/>
      <c r="GB364" s="1646"/>
      <c r="GC364" s="1646"/>
      <c r="GD364" s="1646"/>
      <c r="GE364" s="1646"/>
      <c r="GF364" s="1646"/>
      <c r="GG364" s="1646"/>
      <c r="GH364" s="1646"/>
      <c r="GI364" s="1646"/>
      <c r="GJ364" s="1646"/>
      <c r="GK364" s="1646"/>
      <c r="GL364" s="1646"/>
      <c r="GM364" s="1646"/>
      <c r="GN364" s="1646"/>
      <c r="GO364" s="1646"/>
      <c r="GP364" s="1646"/>
      <c r="GQ364" s="1646"/>
      <c r="GR364" s="1646"/>
      <c r="GS364" s="1646"/>
      <c r="GT364" s="1646"/>
      <c r="GU364" s="1646"/>
      <c r="GV364" s="1646"/>
      <c r="GW364" s="1646"/>
      <c r="GX364" s="1646"/>
      <c r="GY364" s="1646"/>
      <c r="GZ364" s="1646"/>
      <c r="HA364" s="1646"/>
      <c r="HB364" s="1646"/>
      <c r="HC364" s="1646"/>
      <c r="HD364" s="1646"/>
      <c r="HE364" s="1646"/>
      <c r="HF364" s="1646"/>
      <c r="HG364" s="1646"/>
      <c r="HH364" s="1646"/>
      <c r="HI364" s="1646"/>
      <c r="HJ364" s="1646"/>
      <c r="HK364" s="1646"/>
      <c r="HL364" s="1646"/>
      <c r="HM364" s="1646"/>
      <c r="HN364" s="1646"/>
      <c r="HO364" s="1646"/>
      <c r="HP364" s="1646"/>
      <c r="HQ364" s="1646"/>
      <c r="HR364" s="1646"/>
      <c r="HS364" s="1646"/>
    </row>
    <row r="365" spans="1:227" s="1530" customFormat="1" ht="17.05" customHeight="1" x14ac:dyDescent="0.25">
      <c r="A365" s="1564" t="s">
        <v>198</v>
      </c>
      <c r="B365" s="1564" t="s">
        <v>276</v>
      </c>
      <c r="C365" s="2259" t="s">
        <v>300</v>
      </c>
      <c r="D365" s="1778" t="s">
        <v>302</v>
      </c>
      <c r="E365" s="1779"/>
      <c r="F365" s="2100">
        <v>5.7000000000000002E-2</v>
      </c>
      <c r="G365" s="2099"/>
      <c r="H365" s="2099"/>
      <c r="I365" s="2099"/>
      <c r="J365" s="2099"/>
      <c r="K365" s="2101">
        <f>SUM(F365:H365)</f>
        <v>5.7000000000000002E-2</v>
      </c>
      <c r="L365" s="2382">
        <f t="shared" si="132"/>
        <v>100</v>
      </c>
      <c r="M365" s="2383">
        <f t="shared" si="133"/>
        <v>0</v>
      </c>
      <c r="N365" s="1575">
        <f t="shared" si="123"/>
        <v>2</v>
      </c>
      <c r="O365" s="1856"/>
      <c r="P365" s="2099">
        <v>8.4000000000000005E-2</v>
      </c>
      <c r="Q365" s="2205" t="s">
        <v>42</v>
      </c>
      <c r="R365" s="1857"/>
      <c r="S365" s="2207" t="s">
        <v>202</v>
      </c>
      <c r="T365" s="2207" t="s">
        <v>202</v>
      </c>
      <c r="U365" s="2438">
        <v>31</v>
      </c>
      <c r="V365" s="1857"/>
      <c r="W365" s="2438">
        <v>31</v>
      </c>
      <c r="X365" s="1857"/>
      <c r="Y365" s="1857">
        <v>15.4</v>
      </c>
      <c r="Z365" s="2439">
        <v>1952</v>
      </c>
      <c r="AA365" s="2440">
        <v>117.89804626094768</v>
      </c>
      <c r="AB365" s="2441">
        <f t="shared" si="134"/>
        <v>0</v>
      </c>
      <c r="AC365" s="2096"/>
      <c r="AD365" s="2096"/>
      <c r="AE365" s="2010" t="s">
        <v>208</v>
      </c>
      <c r="AF365" s="2096"/>
      <c r="AG365" s="2096" t="s">
        <v>42</v>
      </c>
      <c r="AH365" s="2097"/>
      <c r="AI365" s="2096"/>
      <c r="AJ365" s="2096"/>
      <c r="AK365" s="2096"/>
      <c r="AL365" s="2097"/>
      <c r="AM365" s="2101">
        <f t="shared" si="135"/>
        <v>5.7000000000000002E-2</v>
      </c>
      <c r="AN365" s="2099">
        <v>8.4000000000000005E-2</v>
      </c>
      <c r="AO365" s="2099">
        <v>8.6999999999999994E-2</v>
      </c>
      <c r="AP365" s="2099">
        <v>9.0999999999999998E-2</v>
      </c>
      <c r="AQ365" s="2100">
        <v>9.6000000000000002E-2</v>
      </c>
      <c r="AR365" s="2101">
        <f t="shared" si="136"/>
        <v>8.4000000000000005E-2</v>
      </c>
      <c r="AS365" s="2099">
        <v>0.09</v>
      </c>
      <c r="AT365" s="2101">
        <f t="shared" si="137"/>
        <v>9.4500000000000001E-2</v>
      </c>
      <c r="AU365" s="2101"/>
      <c r="AV365" s="2099">
        <v>9.9000000000000005E-2</v>
      </c>
      <c r="AW365" s="2099"/>
      <c r="AX365" s="2102">
        <v>0.109</v>
      </c>
      <c r="AY365" s="2442">
        <v>-5.1999999999999998E-2</v>
      </c>
      <c r="AZ365" s="1979"/>
      <c r="BA365" s="1980"/>
      <c r="BB365" s="1646"/>
      <c r="BC365" s="1530" t="s">
        <v>1430</v>
      </c>
      <c r="BD365" s="1602"/>
      <c r="BE365" s="1602"/>
      <c r="BF365" s="1602"/>
      <c r="BG365" s="1602"/>
      <c r="BH365" s="1602"/>
      <c r="BI365" s="1602"/>
      <c r="BJ365" s="1602"/>
      <c r="BK365" s="1602"/>
      <c r="BL365" s="1602"/>
      <c r="BM365" s="1646"/>
      <c r="BN365" s="1646"/>
      <c r="BO365" s="1646"/>
      <c r="BP365" s="1646"/>
      <c r="BQ365" s="1646"/>
      <c r="BR365" s="1646"/>
      <c r="BS365" s="1646"/>
      <c r="BT365" s="1646"/>
      <c r="BU365" s="1646"/>
      <c r="BV365" s="1646"/>
      <c r="BW365" s="1646"/>
      <c r="BX365" s="1646"/>
      <c r="BY365" s="1646"/>
      <c r="BZ365" s="1646"/>
      <c r="CA365" s="1646"/>
      <c r="CB365" s="1646"/>
      <c r="CC365" s="1646"/>
      <c r="CD365" s="1646"/>
      <c r="CE365" s="1646"/>
      <c r="CF365" s="1646"/>
      <c r="CG365" s="1646"/>
      <c r="CH365" s="1646"/>
      <c r="CI365" s="1646"/>
      <c r="CJ365" s="1646"/>
      <c r="CK365" s="1646"/>
      <c r="CL365" s="1646"/>
      <c r="CM365" s="1646"/>
      <c r="CN365" s="1646"/>
      <c r="CO365" s="1646"/>
      <c r="CP365" s="1646"/>
      <c r="CQ365" s="1646"/>
      <c r="CR365" s="1646"/>
      <c r="CS365" s="1646"/>
      <c r="CT365" s="1646"/>
      <c r="CU365" s="1646"/>
      <c r="CV365" s="1646"/>
      <c r="CW365" s="1646"/>
      <c r="CX365" s="1646"/>
      <c r="CY365" s="1646"/>
      <c r="CZ365" s="1646"/>
      <c r="DA365" s="1646"/>
      <c r="DB365" s="1646"/>
      <c r="DC365" s="1646"/>
      <c r="DD365" s="1646"/>
      <c r="DE365" s="1646"/>
      <c r="DF365" s="1646"/>
      <c r="DG365" s="1646"/>
      <c r="DH365" s="1646"/>
      <c r="DI365" s="1646"/>
      <c r="DJ365" s="1646"/>
      <c r="DK365" s="1646"/>
      <c r="DL365" s="1646"/>
      <c r="DM365" s="1646"/>
      <c r="DN365" s="1646"/>
      <c r="DO365" s="1646"/>
      <c r="DP365" s="1646"/>
      <c r="DQ365" s="1646"/>
      <c r="DR365" s="1646"/>
      <c r="DS365" s="1646"/>
      <c r="DT365" s="1646"/>
      <c r="DU365" s="1646"/>
      <c r="DV365" s="1646"/>
      <c r="DW365" s="1646"/>
      <c r="DX365" s="1646"/>
      <c r="DY365" s="1646"/>
      <c r="DZ365" s="1646"/>
      <c r="EA365" s="1646"/>
      <c r="EB365" s="1646"/>
      <c r="EC365" s="1646"/>
      <c r="ED365" s="1646"/>
      <c r="EE365" s="1646"/>
      <c r="EF365" s="1646"/>
      <c r="EG365" s="1646"/>
      <c r="EH365" s="1646"/>
      <c r="EI365" s="1646"/>
      <c r="EJ365" s="1646"/>
      <c r="EK365" s="1646"/>
      <c r="EL365" s="1646"/>
      <c r="EM365" s="1646"/>
      <c r="EN365" s="1646"/>
      <c r="EO365" s="1646"/>
      <c r="EP365" s="1646"/>
      <c r="EQ365" s="1646"/>
      <c r="ER365" s="1646"/>
      <c r="ES365" s="1646"/>
      <c r="ET365" s="1646"/>
      <c r="EU365" s="1646"/>
      <c r="EV365" s="1646"/>
      <c r="EW365" s="1646"/>
      <c r="EX365" s="1646"/>
      <c r="EY365" s="1646"/>
      <c r="EZ365" s="1646"/>
      <c r="FA365" s="1646"/>
      <c r="FB365" s="1646"/>
      <c r="FC365" s="1646"/>
      <c r="FD365" s="1646"/>
      <c r="FE365" s="1646"/>
      <c r="FF365" s="1646"/>
      <c r="FG365" s="1646"/>
      <c r="FH365" s="1646"/>
      <c r="FI365" s="1646"/>
      <c r="FJ365" s="1646"/>
      <c r="FK365" s="1646"/>
      <c r="FL365" s="1646"/>
      <c r="FM365" s="1646"/>
      <c r="FN365" s="1646"/>
      <c r="FO365" s="1646"/>
      <c r="FP365" s="1646"/>
      <c r="FQ365" s="1646"/>
      <c r="FR365" s="1646"/>
      <c r="FS365" s="1646"/>
      <c r="FT365" s="1646"/>
      <c r="FU365" s="1646"/>
      <c r="FV365" s="1646"/>
      <c r="FW365" s="1646"/>
      <c r="FX365" s="1646"/>
      <c r="FY365" s="1646"/>
      <c r="FZ365" s="1646"/>
      <c r="GA365" s="1646"/>
      <c r="GB365" s="1646"/>
      <c r="GC365" s="1646"/>
      <c r="GD365" s="1646"/>
      <c r="GE365" s="1646"/>
      <c r="GF365" s="1646"/>
      <c r="GG365" s="1646"/>
      <c r="GH365" s="1646"/>
      <c r="GI365" s="1646"/>
      <c r="GJ365" s="1646"/>
      <c r="GK365" s="1646"/>
      <c r="GL365" s="1646"/>
      <c r="GM365" s="1646"/>
      <c r="GN365" s="1646"/>
      <c r="GO365" s="1646"/>
      <c r="GP365" s="1646"/>
      <c r="GQ365" s="1646"/>
      <c r="GR365" s="1646"/>
      <c r="GS365" s="1646"/>
      <c r="GT365" s="1646"/>
      <c r="GU365" s="1646"/>
      <c r="GV365" s="1646"/>
      <c r="GW365" s="1646"/>
      <c r="GX365" s="1646"/>
      <c r="GY365" s="1646"/>
      <c r="GZ365" s="1646"/>
      <c r="HA365" s="1646"/>
      <c r="HB365" s="1646"/>
      <c r="HC365" s="1646"/>
      <c r="HD365" s="1646"/>
      <c r="HE365" s="1646"/>
      <c r="HF365" s="1646"/>
      <c r="HG365" s="1646"/>
      <c r="HH365" s="1646"/>
      <c r="HI365" s="1646"/>
      <c r="HJ365" s="1646"/>
      <c r="HK365" s="1646"/>
      <c r="HL365" s="1646"/>
      <c r="HM365" s="1646"/>
      <c r="HN365" s="1646"/>
      <c r="HO365" s="1646"/>
      <c r="HP365" s="1646"/>
      <c r="HQ365" s="1646"/>
      <c r="HR365" s="1646"/>
      <c r="HS365" s="1646"/>
    </row>
    <row r="366" spans="1:227" s="1530" customFormat="1" ht="17.05" customHeight="1" x14ac:dyDescent="0.25">
      <c r="A366" s="1564" t="s">
        <v>198</v>
      </c>
      <c r="B366" s="1564" t="s">
        <v>276</v>
      </c>
      <c r="C366" s="2259" t="s">
        <v>300</v>
      </c>
      <c r="D366" s="1952" t="s">
        <v>306</v>
      </c>
      <c r="E366" s="1750" t="s">
        <v>1829</v>
      </c>
      <c r="F366" s="2100"/>
      <c r="G366" s="2099">
        <f t="shared" ref="G366:G374" si="138">K366</f>
        <v>4.4999999999999998E-2</v>
      </c>
      <c r="H366" s="1752"/>
      <c r="I366" s="2099"/>
      <c r="J366" s="2099"/>
      <c r="K366" s="2101">
        <v>4.4999999999999998E-2</v>
      </c>
      <c r="L366" s="2382">
        <f t="shared" si="132"/>
        <v>0</v>
      </c>
      <c r="M366" s="2383">
        <f t="shared" si="133"/>
        <v>100</v>
      </c>
      <c r="N366" s="1611">
        <f t="shared" si="123"/>
        <v>3</v>
      </c>
      <c r="O366" s="1856"/>
      <c r="P366" s="2099">
        <v>4.4999999999999998E-2</v>
      </c>
      <c r="Q366" s="2205" t="s">
        <v>42</v>
      </c>
      <c r="R366" s="2205"/>
      <c r="S366" s="2207" t="s">
        <v>202</v>
      </c>
      <c r="T366" s="2207" t="s">
        <v>202</v>
      </c>
      <c r="U366" s="2438">
        <v>31</v>
      </c>
      <c r="V366" s="1857">
        <v>3.39</v>
      </c>
      <c r="W366" s="2438">
        <v>31</v>
      </c>
      <c r="X366" s="1857">
        <v>3.39</v>
      </c>
      <c r="Y366" s="1857">
        <v>13.9</v>
      </c>
      <c r="Z366" s="2439">
        <v>3454</v>
      </c>
      <c r="AA366" s="2440">
        <v>35.69417233146401</v>
      </c>
      <c r="AB366" s="2441">
        <f t="shared" si="134"/>
        <v>0</v>
      </c>
      <c r="AC366" s="2096"/>
      <c r="AD366" s="2096"/>
      <c r="AE366" s="2010"/>
      <c r="AF366" s="2096"/>
      <c r="AG366" s="2096"/>
      <c r="AH366" s="2097"/>
      <c r="AI366" s="2096"/>
      <c r="AJ366" s="2096"/>
      <c r="AK366" s="2096"/>
      <c r="AL366" s="2097"/>
      <c r="AM366" s="2101">
        <f t="shared" si="135"/>
        <v>4.4999999999999998E-2</v>
      </c>
      <c r="AN366" s="2099">
        <v>4.4999999999999998E-2</v>
      </c>
      <c r="AO366" s="2099">
        <v>4.7E-2</v>
      </c>
      <c r="AP366" s="2099">
        <v>5.1999999999999998E-2</v>
      </c>
      <c r="AQ366" s="2100">
        <v>5.8000000000000003E-2</v>
      </c>
      <c r="AR366" s="2101">
        <f t="shared" si="136"/>
        <v>4.4999999999999998E-2</v>
      </c>
      <c r="AS366" s="2099">
        <v>4.8000000000000001E-2</v>
      </c>
      <c r="AT366" s="2101">
        <f t="shared" si="137"/>
        <v>5.2000000000000005E-2</v>
      </c>
      <c r="AU366" s="2101"/>
      <c r="AV366" s="2099">
        <v>5.6000000000000001E-2</v>
      </c>
      <c r="AW366" s="2099"/>
      <c r="AX366" s="2102">
        <v>6.5000000000000002E-2</v>
      </c>
      <c r="AY366" s="2442">
        <v>-0.02</v>
      </c>
      <c r="AZ366" s="1979"/>
      <c r="BA366" s="1980"/>
      <c r="BB366" s="1646"/>
      <c r="BC366" s="1530" t="s">
        <v>1432</v>
      </c>
      <c r="BD366" s="1602"/>
      <c r="BE366" s="1602"/>
      <c r="BF366" s="1530" t="e">
        <f>MATCH(D366,'&gt;50 only'!D347,0)</f>
        <v>#N/A</v>
      </c>
      <c r="BG366" s="1602"/>
      <c r="BH366" s="1602"/>
      <c r="BI366" s="1602"/>
      <c r="BJ366" s="1602"/>
      <c r="BK366" s="1602"/>
      <c r="BL366" s="1602"/>
      <c r="BM366" s="1646"/>
      <c r="BN366" s="1646"/>
      <c r="BO366" s="1646"/>
      <c r="BP366" s="1646"/>
      <c r="BQ366" s="1646"/>
      <c r="BR366" s="1646"/>
      <c r="BS366" s="1646"/>
      <c r="BT366" s="1646"/>
      <c r="BU366" s="1646"/>
      <c r="BV366" s="1646"/>
      <c r="BW366" s="1646"/>
      <c r="BX366" s="1646"/>
      <c r="BY366" s="1646"/>
      <c r="BZ366" s="1646"/>
      <c r="CA366" s="1646"/>
      <c r="CB366" s="1646"/>
      <c r="CC366" s="1646"/>
      <c r="CD366" s="1646"/>
      <c r="CE366" s="1646"/>
      <c r="CF366" s="1646"/>
      <c r="CG366" s="1646"/>
      <c r="CH366" s="1646"/>
      <c r="CI366" s="1646"/>
      <c r="CJ366" s="1646"/>
      <c r="CK366" s="1646"/>
      <c r="CL366" s="1646"/>
      <c r="CM366" s="1646"/>
      <c r="CN366" s="1646"/>
      <c r="CO366" s="1646"/>
      <c r="CP366" s="1646"/>
      <c r="CQ366" s="1646"/>
      <c r="CR366" s="1646"/>
      <c r="CS366" s="1646"/>
      <c r="CT366" s="1646"/>
      <c r="CU366" s="1646"/>
      <c r="CV366" s="1646"/>
      <c r="CW366" s="1646"/>
      <c r="CX366" s="1646"/>
      <c r="CY366" s="1646"/>
      <c r="CZ366" s="1646"/>
      <c r="DA366" s="1646"/>
      <c r="DB366" s="1646"/>
      <c r="DC366" s="1646"/>
      <c r="DD366" s="1646"/>
      <c r="DE366" s="1646"/>
      <c r="DF366" s="1646"/>
      <c r="DG366" s="1646"/>
      <c r="DH366" s="1646"/>
      <c r="DI366" s="1646"/>
      <c r="DJ366" s="1646"/>
      <c r="DK366" s="1646"/>
      <c r="DL366" s="1646"/>
      <c r="DM366" s="1646"/>
      <c r="DN366" s="1646"/>
      <c r="DO366" s="1646"/>
      <c r="DP366" s="1646"/>
      <c r="DQ366" s="1646"/>
      <c r="DR366" s="1646"/>
      <c r="DS366" s="1646"/>
      <c r="DT366" s="1646"/>
      <c r="DU366" s="1646"/>
      <c r="DV366" s="1646"/>
      <c r="DW366" s="1646"/>
      <c r="DX366" s="1646"/>
      <c r="DY366" s="1646"/>
      <c r="DZ366" s="1646"/>
      <c r="EA366" s="1646"/>
      <c r="EB366" s="1646"/>
      <c r="EC366" s="1646"/>
      <c r="ED366" s="1646"/>
      <c r="EE366" s="1646"/>
      <c r="EF366" s="1646"/>
      <c r="EG366" s="1646"/>
      <c r="EH366" s="1646"/>
      <c r="EI366" s="1646"/>
      <c r="EJ366" s="1646"/>
      <c r="EK366" s="1646"/>
      <c r="EL366" s="1646"/>
      <c r="EM366" s="1646"/>
      <c r="EN366" s="1646"/>
      <c r="EO366" s="1646"/>
      <c r="EP366" s="1646"/>
      <c r="EQ366" s="1646"/>
      <c r="ER366" s="1646"/>
      <c r="ES366" s="1646"/>
      <c r="ET366" s="1646"/>
      <c r="EU366" s="1646"/>
      <c r="EV366" s="1646"/>
      <c r="EW366" s="1646"/>
      <c r="EX366" s="1646"/>
      <c r="EY366" s="1646"/>
      <c r="EZ366" s="1646"/>
      <c r="FA366" s="1646"/>
      <c r="FB366" s="1646"/>
      <c r="FC366" s="1646"/>
      <c r="FD366" s="1646"/>
      <c r="FE366" s="1646"/>
      <c r="FF366" s="1646"/>
      <c r="FG366" s="1646"/>
      <c r="FH366" s="1646"/>
      <c r="FI366" s="1646"/>
      <c r="FJ366" s="1646"/>
      <c r="FK366" s="1646"/>
      <c r="FL366" s="1646"/>
      <c r="FM366" s="1646"/>
      <c r="FN366" s="1646"/>
      <c r="FO366" s="1646"/>
      <c r="FP366" s="1646"/>
      <c r="FQ366" s="1646"/>
      <c r="FR366" s="1646"/>
      <c r="FS366" s="1646"/>
      <c r="FT366" s="1646"/>
      <c r="FU366" s="1646"/>
      <c r="FV366" s="1646"/>
      <c r="FW366" s="1646"/>
      <c r="FX366" s="1646"/>
      <c r="FY366" s="1646"/>
      <c r="FZ366" s="1646"/>
      <c r="GA366" s="1646"/>
      <c r="GB366" s="1646"/>
      <c r="GC366" s="1646"/>
      <c r="GD366" s="1646"/>
      <c r="GE366" s="1646"/>
      <c r="GF366" s="1646"/>
      <c r="GG366" s="1646"/>
      <c r="GH366" s="1646"/>
      <c r="GI366" s="1646"/>
      <c r="GJ366" s="1646"/>
      <c r="GK366" s="1646"/>
      <c r="GL366" s="1646"/>
      <c r="GM366" s="1646"/>
      <c r="GN366" s="1646"/>
      <c r="GO366" s="1646"/>
      <c r="GP366" s="1646"/>
      <c r="GQ366" s="1646"/>
      <c r="GR366" s="1646"/>
      <c r="GS366" s="1646"/>
      <c r="GT366" s="1646"/>
      <c r="GU366" s="1646"/>
      <c r="GV366" s="1646"/>
      <c r="GW366" s="1646"/>
      <c r="GX366" s="1646"/>
      <c r="GY366" s="1646"/>
      <c r="GZ366" s="1646"/>
      <c r="HA366" s="1646"/>
      <c r="HB366" s="1646"/>
      <c r="HC366" s="1646"/>
      <c r="HD366" s="1646"/>
      <c r="HE366" s="1646"/>
      <c r="HF366" s="1646"/>
      <c r="HG366" s="1646"/>
      <c r="HH366" s="1646"/>
      <c r="HI366" s="1646"/>
      <c r="HJ366" s="1646"/>
      <c r="HK366" s="1646"/>
      <c r="HL366" s="1646"/>
      <c r="HM366" s="1646"/>
      <c r="HN366" s="1646"/>
      <c r="HO366" s="1646"/>
      <c r="HP366" s="1646"/>
      <c r="HQ366" s="1646"/>
      <c r="HR366" s="1646"/>
      <c r="HS366" s="1646"/>
    </row>
    <row r="367" spans="1:227" s="1530" customFormat="1" ht="17.05" customHeight="1" x14ac:dyDescent="0.25">
      <c r="A367" s="1564" t="s">
        <v>198</v>
      </c>
      <c r="B367" s="1564" t="s">
        <v>276</v>
      </c>
      <c r="C367" s="2259" t="s">
        <v>300</v>
      </c>
      <c r="D367" s="1952" t="s">
        <v>307</v>
      </c>
      <c r="E367" s="1750" t="s">
        <v>1829</v>
      </c>
      <c r="F367" s="2100"/>
      <c r="G367" s="2099">
        <f t="shared" si="138"/>
        <v>0.15</v>
      </c>
      <c r="H367" s="1752"/>
      <c r="I367" s="2099"/>
      <c r="J367" s="2099"/>
      <c r="K367" s="2101">
        <v>0.15</v>
      </c>
      <c r="L367" s="2382">
        <f t="shared" si="132"/>
        <v>0</v>
      </c>
      <c r="M367" s="2383">
        <f t="shared" si="133"/>
        <v>100</v>
      </c>
      <c r="N367" s="1611">
        <f t="shared" si="123"/>
        <v>3</v>
      </c>
      <c r="O367" s="1856"/>
      <c r="P367" s="2099">
        <v>0.15</v>
      </c>
      <c r="Q367" s="2205" t="s">
        <v>42</v>
      </c>
      <c r="R367" s="2205"/>
      <c r="S367" s="2207" t="s">
        <v>202</v>
      </c>
      <c r="T367" s="2207" t="s">
        <v>202</v>
      </c>
      <c r="U367" s="2438">
        <v>31</v>
      </c>
      <c r="V367" s="1857">
        <v>6</v>
      </c>
      <c r="W367" s="2438">
        <v>31</v>
      </c>
      <c r="X367" s="1857">
        <v>6</v>
      </c>
      <c r="Y367" s="1857">
        <v>14.4</v>
      </c>
      <c r="Z367" s="2439">
        <v>5582</v>
      </c>
      <c r="AA367" s="2440">
        <v>73.622161252165711</v>
      </c>
      <c r="AB367" s="2441">
        <f t="shared" si="134"/>
        <v>0</v>
      </c>
      <c r="AC367" s="2096"/>
      <c r="AD367" s="2096"/>
      <c r="AE367" s="2010"/>
      <c r="AF367" s="2096"/>
      <c r="AG367" s="2096"/>
      <c r="AH367" s="2097"/>
      <c r="AI367" s="2096"/>
      <c r="AJ367" s="2096"/>
      <c r="AK367" s="2096"/>
      <c r="AL367" s="2097"/>
      <c r="AM367" s="2101">
        <f t="shared" si="135"/>
        <v>0.15</v>
      </c>
      <c r="AN367" s="2099">
        <v>0.15</v>
      </c>
      <c r="AO367" s="2099">
        <v>0.158</v>
      </c>
      <c r="AP367" s="2099">
        <v>0.17399999999999999</v>
      </c>
      <c r="AQ367" s="2100">
        <v>0.192</v>
      </c>
      <c r="AR367" s="2101">
        <f t="shared" si="136"/>
        <v>0.15</v>
      </c>
      <c r="AS367" s="2099">
        <v>0.16200000000000001</v>
      </c>
      <c r="AT367" s="2101">
        <f t="shared" si="137"/>
        <v>0.17499999999999999</v>
      </c>
      <c r="AU367" s="2101"/>
      <c r="AV367" s="2099">
        <v>0.188</v>
      </c>
      <c r="AW367" s="2099"/>
      <c r="AX367" s="2102">
        <v>0.218</v>
      </c>
      <c r="AY367" s="2442">
        <v>-6.8000000000000005E-2</v>
      </c>
      <c r="AZ367" s="1979"/>
      <c r="BA367" s="1980"/>
      <c r="BB367" s="1646"/>
      <c r="BC367" s="1530" t="s">
        <v>1432</v>
      </c>
      <c r="BD367" s="1602"/>
      <c r="BE367" s="1602"/>
      <c r="BF367" s="1530" t="e">
        <f>MATCH(D367,'&gt;50 only'!D348,0)</f>
        <v>#N/A</v>
      </c>
      <c r="BG367" s="1602"/>
      <c r="BH367" s="1602"/>
      <c r="BI367" s="1602"/>
      <c r="BJ367" s="1602"/>
      <c r="BK367" s="1602"/>
      <c r="BL367" s="1602"/>
      <c r="BM367" s="1646"/>
      <c r="BN367" s="1646"/>
      <c r="BO367" s="1646"/>
      <c r="BP367" s="1646"/>
      <c r="BQ367" s="1646"/>
      <c r="BR367" s="1646"/>
      <c r="BS367" s="1646"/>
      <c r="BT367" s="1646"/>
      <c r="BU367" s="1646"/>
      <c r="BV367" s="1646"/>
      <c r="BW367" s="1646"/>
      <c r="BX367" s="1646"/>
      <c r="BY367" s="1646"/>
      <c r="BZ367" s="1646"/>
      <c r="CA367" s="1646"/>
      <c r="CB367" s="1646"/>
      <c r="CC367" s="1646"/>
      <c r="CD367" s="1646"/>
      <c r="CE367" s="1646"/>
      <c r="CF367" s="1646"/>
      <c r="CG367" s="1646"/>
      <c r="CH367" s="1646"/>
      <c r="CI367" s="1646"/>
      <c r="CJ367" s="1646"/>
      <c r="CK367" s="1646"/>
      <c r="CL367" s="1646"/>
      <c r="CM367" s="1646"/>
      <c r="CN367" s="1646"/>
      <c r="CO367" s="1646"/>
      <c r="CP367" s="1646"/>
      <c r="CQ367" s="1646"/>
      <c r="CR367" s="1646"/>
      <c r="CS367" s="1646"/>
      <c r="CT367" s="1646"/>
      <c r="CU367" s="1646"/>
      <c r="CV367" s="1646"/>
      <c r="CW367" s="1646"/>
      <c r="CX367" s="1646"/>
      <c r="CY367" s="1646"/>
      <c r="CZ367" s="1646"/>
      <c r="DA367" s="1646"/>
      <c r="DB367" s="1646"/>
      <c r="DC367" s="1646"/>
      <c r="DD367" s="1646"/>
      <c r="DE367" s="1646"/>
      <c r="DF367" s="1646"/>
      <c r="DG367" s="1646"/>
      <c r="DH367" s="1646"/>
      <c r="DI367" s="1646"/>
      <c r="DJ367" s="1646"/>
      <c r="DK367" s="1646"/>
      <c r="DL367" s="1646"/>
      <c r="DM367" s="1646"/>
      <c r="DN367" s="1646"/>
      <c r="DO367" s="1646"/>
      <c r="DP367" s="1646"/>
      <c r="DQ367" s="1646"/>
      <c r="DR367" s="1646"/>
      <c r="DS367" s="1646"/>
      <c r="DT367" s="1646"/>
      <c r="DU367" s="1646"/>
      <c r="DV367" s="1646"/>
      <c r="DW367" s="1646"/>
      <c r="DX367" s="1646"/>
      <c r="DY367" s="1646"/>
      <c r="DZ367" s="1646"/>
      <c r="EA367" s="1646"/>
      <c r="EB367" s="1646"/>
      <c r="EC367" s="1646"/>
      <c r="ED367" s="1646"/>
      <c r="EE367" s="1646"/>
      <c r="EF367" s="1646"/>
      <c r="EG367" s="1646"/>
      <c r="EH367" s="1646"/>
      <c r="EI367" s="1646"/>
      <c r="EJ367" s="1646"/>
      <c r="EK367" s="1646"/>
      <c r="EL367" s="1646"/>
      <c r="EM367" s="1646"/>
      <c r="EN367" s="1646"/>
      <c r="EO367" s="1646"/>
      <c r="EP367" s="1646"/>
      <c r="EQ367" s="1646"/>
      <c r="ER367" s="1646"/>
      <c r="ES367" s="1646"/>
      <c r="ET367" s="1646"/>
      <c r="EU367" s="1646"/>
      <c r="EV367" s="1646"/>
      <c r="EW367" s="1646"/>
      <c r="EX367" s="1646"/>
      <c r="EY367" s="1646"/>
      <c r="EZ367" s="1646"/>
      <c r="FA367" s="1646"/>
      <c r="FB367" s="1646"/>
      <c r="FC367" s="1646"/>
      <c r="FD367" s="1646"/>
      <c r="FE367" s="1646"/>
      <c r="FF367" s="1646"/>
      <c r="FG367" s="1646"/>
      <c r="FH367" s="1646"/>
      <c r="FI367" s="1646"/>
      <c r="FJ367" s="1646"/>
      <c r="FK367" s="1646"/>
      <c r="FL367" s="1646"/>
      <c r="FM367" s="1646"/>
      <c r="FN367" s="1646"/>
      <c r="FO367" s="1646"/>
      <c r="FP367" s="1646"/>
      <c r="FQ367" s="1646"/>
      <c r="FR367" s="1646"/>
      <c r="FS367" s="1646"/>
      <c r="FT367" s="1646"/>
      <c r="FU367" s="1646"/>
      <c r="FV367" s="1646"/>
      <c r="FW367" s="1646"/>
      <c r="FX367" s="1646"/>
      <c r="FY367" s="1646"/>
      <c r="FZ367" s="1646"/>
      <c r="GA367" s="1646"/>
      <c r="GB367" s="1646"/>
      <c r="GC367" s="1646"/>
      <c r="GD367" s="1646"/>
      <c r="GE367" s="1646"/>
      <c r="GF367" s="1646"/>
      <c r="GG367" s="1646"/>
      <c r="GH367" s="1646"/>
      <c r="GI367" s="1646"/>
      <c r="GJ367" s="1646"/>
      <c r="GK367" s="1646"/>
      <c r="GL367" s="1646"/>
      <c r="GM367" s="1646"/>
      <c r="GN367" s="1646"/>
      <c r="GO367" s="1646"/>
      <c r="GP367" s="1646"/>
      <c r="GQ367" s="1646"/>
      <c r="GR367" s="1646"/>
      <c r="GS367" s="1646"/>
      <c r="GT367" s="1646"/>
      <c r="GU367" s="1646"/>
      <c r="GV367" s="1646"/>
      <c r="GW367" s="1646"/>
      <c r="GX367" s="1646"/>
      <c r="GY367" s="1646"/>
      <c r="GZ367" s="1646"/>
      <c r="HA367" s="1646"/>
      <c r="HB367" s="1646"/>
      <c r="HC367" s="1646"/>
      <c r="HD367" s="1646"/>
      <c r="HE367" s="1646"/>
      <c r="HF367" s="1646"/>
      <c r="HG367" s="1646"/>
      <c r="HH367" s="1646"/>
      <c r="HI367" s="1646"/>
      <c r="HJ367" s="1646"/>
      <c r="HK367" s="1646"/>
      <c r="HL367" s="1646"/>
      <c r="HM367" s="1646"/>
      <c r="HN367" s="1646"/>
      <c r="HO367" s="1646"/>
      <c r="HP367" s="1646"/>
      <c r="HQ367" s="1646"/>
      <c r="HR367" s="1646"/>
      <c r="HS367" s="1646"/>
    </row>
    <row r="368" spans="1:227" s="1530" customFormat="1" ht="17.05" customHeight="1" x14ac:dyDescent="0.25">
      <c r="A368" s="1564" t="s">
        <v>198</v>
      </c>
      <c r="B368" s="1564" t="s">
        <v>276</v>
      </c>
      <c r="C368" s="2259" t="s">
        <v>300</v>
      </c>
      <c r="D368" s="1952" t="s">
        <v>305</v>
      </c>
      <c r="E368" s="1750" t="s">
        <v>1829</v>
      </c>
      <c r="F368" s="2100"/>
      <c r="G368" s="2099">
        <f t="shared" si="138"/>
        <v>0.54800000000000004</v>
      </c>
      <c r="H368" s="1752"/>
      <c r="I368" s="2099"/>
      <c r="J368" s="2099"/>
      <c r="K368" s="2101">
        <v>0.54800000000000004</v>
      </c>
      <c r="L368" s="2382">
        <f t="shared" si="132"/>
        <v>0</v>
      </c>
      <c r="M368" s="2383">
        <f t="shared" si="133"/>
        <v>100</v>
      </c>
      <c r="N368" s="1611">
        <f t="shared" si="123"/>
        <v>3</v>
      </c>
      <c r="O368" s="1856"/>
      <c r="P368" s="2099">
        <v>0.54800000000000004</v>
      </c>
      <c r="Q368" s="2205" t="s">
        <v>42</v>
      </c>
      <c r="R368" s="2205"/>
      <c r="S368" s="2207" t="s">
        <v>202</v>
      </c>
      <c r="T368" s="2207" t="s">
        <v>202</v>
      </c>
      <c r="U368" s="2438">
        <v>31</v>
      </c>
      <c r="V368" s="1857">
        <v>3.09</v>
      </c>
      <c r="W368" s="2438">
        <v>31</v>
      </c>
      <c r="X368" s="1857">
        <v>3.09</v>
      </c>
      <c r="Y368" s="1857">
        <v>14.65</v>
      </c>
      <c r="Z368" s="2439">
        <v>4635</v>
      </c>
      <c r="AA368" s="2440">
        <v>323.92014304502669</v>
      </c>
      <c r="AB368" s="2441">
        <f t="shared" si="134"/>
        <v>0</v>
      </c>
      <c r="AC368" s="2096"/>
      <c r="AD368" s="2096"/>
      <c r="AE368" s="2010"/>
      <c r="AF368" s="2096"/>
      <c r="AG368" s="2096"/>
      <c r="AH368" s="2097"/>
      <c r="AI368" s="2096"/>
      <c r="AJ368" s="2096"/>
      <c r="AK368" s="2096"/>
      <c r="AL368" s="2097"/>
      <c r="AM368" s="2101">
        <f t="shared" si="135"/>
        <v>0.54800000000000004</v>
      </c>
      <c r="AN368" s="2099">
        <v>0.54800000000000004</v>
      </c>
      <c r="AO368" s="2099">
        <v>0.57599999999999996</v>
      </c>
      <c r="AP368" s="2099">
        <v>0.63700000000000001</v>
      </c>
      <c r="AQ368" s="2100">
        <v>0.70299999999999996</v>
      </c>
      <c r="AR368" s="2101">
        <f t="shared" si="136"/>
        <v>0.54800000000000004</v>
      </c>
      <c r="AS368" s="2099">
        <v>0.59099999999999997</v>
      </c>
      <c r="AT368" s="2101">
        <f t="shared" si="137"/>
        <v>0.63850000000000007</v>
      </c>
      <c r="AU368" s="2101"/>
      <c r="AV368" s="2099">
        <v>0.68600000000000005</v>
      </c>
      <c r="AW368" s="2099"/>
      <c r="AX368" s="2102">
        <v>0.79600000000000004</v>
      </c>
      <c r="AY368" s="2442">
        <v>-0.248</v>
      </c>
      <c r="AZ368" s="1979"/>
      <c r="BA368" s="1980"/>
      <c r="BB368" s="1646"/>
      <c r="BC368" s="1530" t="s">
        <v>1432</v>
      </c>
      <c r="BD368" s="1602"/>
      <c r="BE368" s="1602"/>
      <c r="BF368" s="1530" t="e">
        <f>MATCH(D368,'&gt;50 only'!D354,0)</f>
        <v>#N/A</v>
      </c>
      <c r="BG368" s="1602"/>
      <c r="BH368" s="1602"/>
      <c r="BI368" s="1602"/>
      <c r="BJ368" s="1602"/>
      <c r="BK368" s="1602"/>
      <c r="BL368" s="1602"/>
      <c r="BM368" s="1646"/>
      <c r="BN368" s="1646"/>
      <c r="BO368" s="1646"/>
      <c r="BP368" s="1646"/>
      <c r="BQ368" s="1646"/>
      <c r="BR368" s="1646"/>
      <c r="BS368" s="1646"/>
      <c r="BT368" s="1646"/>
      <c r="BU368" s="1646"/>
      <c r="BV368" s="1646"/>
      <c r="BW368" s="1646"/>
      <c r="BX368" s="1646"/>
      <c r="BY368" s="1646"/>
      <c r="BZ368" s="1646"/>
      <c r="CA368" s="1646"/>
      <c r="CB368" s="1646"/>
      <c r="CC368" s="1646"/>
      <c r="CD368" s="1646"/>
      <c r="CE368" s="1646"/>
      <c r="CF368" s="1646"/>
      <c r="CG368" s="1646"/>
      <c r="CH368" s="1646"/>
      <c r="CI368" s="1646"/>
      <c r="CJ368" s="1646"/>
      <c r="CK368" s="1646"/>
      <c r="CL368" s="1646"/>
      <c r="CM368" s="1646"/>
      <c r="CN368" s="1646"/>
      <c r="CO368" s="1646"/>
      <c r="CP368" s="1646"/>
      <c r="CQ368" s="1646"/>
      <c r="CR368" s="1646"/>
      <c r="CS368" s="1646"/>
      <c r="CT368" s="1646"/>
      <c r="CU368" s="1646"/>
      <c r="CV368" s="1646"/>
      <c r="CW368" s="1646"/>
      <c r="CX368" s="1646"/>
      <c r="CY368" s="1646"/>
      <c r="CZ368" s="1646"/>
      <c r="DA368" s="1646"/>
      <c r="DB368" s="1646"/>
      <c r="DC368" s="1646"/>
      <c r="DD368" s="1646"/>
      <c r="DE368" s="1646"/>
      <c r="DF368" s="1646"/>
      <c r="DG368" s="1646"/>
      <c r="DH368" s="1646"/>
      <c r="DI368" s="1646"/>
      <c r="DJ368" s="1646"/>
      <c r="DK368" s="1646"/>
      <c r="DL368" s="1646"/>
      <c r="DM368" s="1646"/>
      <c r="DN368" s="1646"/>
      <c r="DO368" s="1646"/>
      <c r="DP368" s="1646"/>
      <c r="DQ368" s="1646"/>
      <c r="DR368" s="1646"/>
      <c r="DS368" s="1646"/>
      <c r="DT368" s="1646"/>
      <c r="DU368" s="1646"/>
      <c r="DV368" s="1646"/>
      <c r="DW368" s="1646"/>
      <c r="DX368" s="1646"/>
      <c r="DY368" s="1646"/>
      <c r="DZ368" s="1646"/>
      <c r="EA368" s="1646"/>
      <c r="EB368" s="1646"/>
      <c r="EC368" s="1646"/>
      <c r="ED368" s="1646"/>
      <c r="EE368" s="1646"/>
      <c r="EF368" s="1646"/>
      <c r="EG368" s="1646"/>
      <c r="EH368" s="1646"/>
      <c r="EI368" s="1646"/>
      <c r="EJ368" s="1646"/>
      <c r="EK368" s="1646"/>
      <c r="EL368" s="1646"/>
      <c r="EM368" s="1646"/>
      <c r="EN368" s="1646"/>
      <c r="EO368" s="1646"/>
      <c r="EP368" s="1646"/>
      <c r="EQ368" s="1646"/>
      <c r="ER368" s="1646"/>
      <c r="ES368" s="1646"/>
      <c r="ET368" s="1646"/>
      <c r="EU368" s="1646"/>
      <c r="EV368" s="1646"/>
      <c r="EW368" s="1646"/>
      <c r="EX368" s="1646"/>
      <c r="EY368" s="1646"/>
      <c r="EZ368" s="1646"/>
      <c r="FA368" s="1646"/>
      <c r="FB368" s="1646"/>
      <c r="FC368" s="1646"/>
      <c r="FD368" s="1646"/>
      <c r="FE368" s="1646"/>
      <c r="FF368" s="1646"/>
      <c r="FG368" s="1646"/>
      <c r="FH368" s="1646"/>
      <c r="FI368" s="1646"/>
      <c r="FJ368" s="1646"/>
      <c r="FK368" s="1646"/>
      <c r="FL368" s="1646"/>
      <c r="FM368" s="1646"/>
      <c r="FN368" s="1646"/>
      <c r="FO368" s="1646"/>
      <c r="FP368" s="1646"/>
      <c r="FQ368" s="1646"/>
      <c r="FR368" s="1646"/>
      <c r="FS368" s="1646"/>
      <c r="FT368" s="1646"/>
      <c r="FU368" s="1646"/>
      <c r="FV368" s="1646"/>
      <c r="FW368" s="1646"/>
      <c r="FX368" s="1646"/>
      <c r="FY368" s="1646"/>
      <c r="FZ368" s="1646"/>
      <c r="GA368" s="1646"/>
      <c r="GB368" s="1646"/>
      <c r="GC368" s="1646"/>
      <c r="GD368" s="1646"/>
      <c r="GE368" s="1646"/>
      <c r="GF368" s="1646"/>
      <c r="GG368" s="1646"/>
      <c r="GH368" s="1646"/>
      <c r="GI368" s="1646"/>
      <c r="GJ368" s="1646"/>
      <c r="GK368" s="1646"/>
      <c r="GL368" s="1646"/>
      <c r="GM368" s="1646"/>
      <c r="GN368" s="1646"/>
      <c r="GO368" s="1646"/>
      <c r="GP368" s="1646"/>
      <c r="GQ368" s="1646"/>
      <c r="GR368" s="1646"/>
      <c r="GS368" s="1646"/>
      <c r="GT368" s="1646"/>
      <c r="GU368" s="1646"/>
      <c r="GV368" s="1646"/>
      <c r="GW368" s="1646"/>
      <c r="GX368" s="1646"/>
      <c r="GY368" s="1646"/>
      <c r="GZ368" s="1646"/>
      <c r="HA368" s="1646"/>
      <c r="HB368" s="1646"/>
      <c r="HC368" s="1646"/>
      <c r="HD368" s="1646"/>
      <c r="HE368" s="1646"/>
      <c r="HF368" s="1646"/>
      <c r="HG368" s="1646"/>
      <c r="HH368" s="1646"/>
      <c r="HI368" s="1646"/>
      <c r="HJ368" s="1646"/>
      <c r="HK368" s="1646"/>
      <c r="HL368" s="1646"/>
      <c r="HM368" s="1646"/>
      <c r="HN368" s="1646"/>
      <c r="HO368" s="1646"/>
      <c r="HP368" s="1646"/>
      <c r="HQ368" s="1646"/>
      <c r="HR368" s="1646"/>
      <c r="HS368" s="1646"/>
    </row>
    <row r="369" spans="1:227" s="1530" customFormat="1" ht="17.05" customHeight="1" x14ac:dyDescent="0.25">
      <c r="A369" s="1564" t="s">
        <v>198</v>
      </c>
      <c r="B369" s="1564" t="s">
        <v>276</v>
      </c>
      <c r="C369" s="2259" t="s">
        <v>300</v>
      </c>
      <c r="D369" s="1952" t="s">
        <v>308</v>
      </c>
      <c r="E369" s="1750" t="s">
        <v>1829</v>
      </c>
      <c r="F369" s="2100"/>
      <c r="G369" s="2099">
        <f t="shared" si="138"/>
        <v>0.11799999999999999</v>
      </c>
      <c r="H369" s="1752"/>
      <c r="I369" s="2099"/>
      <c r="J369" s="2099"/>
      <c r="K369" s="2101">
        <v>0.11799999999999999</v>
      </c>
      <c r="L369" s="2382">
        <f t="shared" si="132"/>
        <v>0</v>
      </c>
      <c r="M369" s="2383">
        <f t="shared" si="133"/>
        <v>100</v>
      </c>
      <c r="N369" s="1611">
        <f t="shared" si="123"/>
        <v>3</v>
      </c>
      <c r="O369" s="1856"/>
      <c r="P369" s="2099">
        <v>0.11799999999999999</v>
      </c>
      <c r="Q369" s="2205" t="s">
        <v>42</v>
      </c>
      <c r="R369" s="2205"/>
      <c r="S369" s="2207" t="s">
        <v>202</v>
      </c>
      <c r="T369" s="2207" t="s">
        <v>202</v>
      </c>
      <c r="U369" s="2438">
        <v>31</v>
      </c>
      <c r="V369" s="1857">
        <v>3.39</v>
      </c>
      <c r="W369" s="2438">
        <v>31</v>
      </c>
      <c r="X369" s="1857">
        <v>3.39</v>
      </c>
      <c r="Y369" s="1857">
        <v>15.4</v>
      </c>
      <c r="Z369" s="2439">
        <v>5624</v>
      </c>
      <c r="AA369" s="2440">
        <v>57.483583078392009</v>
      </c>
      <c r="AB369" s="2441">
        <f t="shared" si="134"/>
        <v>0</v>
      </c>
      <c r="AC369" s="2096"/>
      <c r="AD369" s="2096"/>
      <c r="AE369" s="2010"/>
      <c r="AF369" s="2096"/>
      <c r="AG369" s="2096"/>
      <c r="AH369" s="2097"/>
      <c r="AI369" s="2096"/>
      <c r="AJ369" s="2096"/>
      <c r="AK369" s="2096"/>
      <c r="AL369" s="2097"/>
      <c r="AM369" s="2101">
        <f t="shared" si="135"/>
        <v>0.11799999999999999</v>
      </c>
      <c r="AN369" s="2099">
        <v>0.11799999999999999</v>
      </c>
      <c r="AO369" s="2099">
        <v>0.124</v>
      </c>
      <c r="AP369" s="2099">
        <v>0.13700000000000001</v>
      </c>
      <c r="AQ369" s="2100">
        <v>0.151</v>
      </c>
      <c r="AR369" s="2101">
        <f t="shared" si="136"/>
        <v>0.11799999999999999</v>
      </c>
      <c r="AS369" s="2099">
        <v>0.127</v>
      </c>
      <c r="AT369" s="2101">
        <f t="shared" si="137"/>
        <v>0.13700000000000001</v>
      </c>
      <c r="AU369" s="2101"/>
      <c r="AV369" s="2099">
        <v>0.14699999999999999</v>
      </c>
      <c r="AW369" s="2099"/>
      <c r="AX369" s="2102">
        <v>0.17100000000000001</v>
      </c>
      <c r="AY369" s="2442">
        <v>-5.2999999999999999E-2</v>
      </c>
      <c r="AZ369" s="1979"/>
      <c r="BA369" s="1980"/>
      <c r="BB369" s="1646"/>
      <c r="BC369" s="1530" t="s">
        <v>1432</v>
      </c>
      <c r="BD369" s="1602"/>
      <c r="BE369" s="1602"/>
      <c r="BF369" s="1530" t="e">
        <f>MATCH(D369,'&gt;50 only'!D355,0)</f>
        <v>#N/A</v>
      </c>
      <c r="BG369" s="1602"/>
      <c r="BH369" s="1602"/>
      <c r="BI369" s="1602"/>
      <c r="BJ369" s="1602"/>
      <c r="BK369" s="1602"/>
      <c r="BL369" s="1602"/>
      <c r="BM369" s="1646"/>
      <c r="BN369" s="1646"/>
      <c r="BO369" s="1646"/>
      <c r="BP369" s="1646"/>
      <c r="BQ369" s="1646"/>
      <c r="BR369" s="1646"/>
      <c r="BS369" s="1646"/>
      <c r="BT369" s="1646"/>
      <c r="BU369" s="1646"/>
      <c r="BV369" s="1646"/>
      <c r="BW369" s="1646"/>
      <c r="BX369" s="1646"/>
      <c r="BY369" s="1646"/>
      <c r="BZ369" s="1646"/>
      <c r="CA369" s="1646"/>
      <c r="CB369" s="1646"/>
      <c r="CC369" s="1646"/>
      <c r="CD369" s="1646"/>
      <c r="CE369" s="1646"/>
      <c r="CF369" s="1646"/>
      <c r="CG369" s="1646"/>
      <c r="CH369" s="1646"/>
      <c r="CI369" s="1646"/>
      <c r="CJ369" s="1646"/>
      <c r="CK369" s="1646"/>
      <c r="CL369" s="1646"/>
      <c r="CM369" s="1646"/>
      <c r="CN369" s="1646"/>
      <c r="CO369" s="1646"/>
      <c r="CP369" s="1646"/>
      <c r="CQ369" s="1646"/>
      <c r="CR369" s="1646"/>
      <c r="CS369" s="1646"/>
      <c r="CT369" s="1646"/>
      <c r="CU369" s="1646"/>
      <c r="CV369" s="1646"/>
      <c r="CW369" s="1646"/>
      <c r="CX369" s="1646"/>
      <c r="CY369" s="1646"/>
      <c r="CZ369" s="1646"/>
      <c r="DA369" s="1646"/>
      <c r="DB369" s="1646"/>
      <c r="DC369" s="1646"/>
      <c r="DD369" s="1646"/>
      <c r="DE369" s="1646"/>
      <c r="DF369" s="1646"/>
      <c r="DG369" s="1646"/>
      <c r="DH369" s="1646"/>
      <c r="DI369" s="1646"/>
      <c r="DJ369" s="1646"/>
      <c r="DK369" s="1646"/>
      <c r="DL369" s="1646"/>
      <c r="DM369" s="1646"/>
      <c r="DN369" s="1646"/>
      <c r="DO369" s="1646"/>
      <c r="DP369" s="1646"/>
      <c r="DQ369" s="1646"/>
      <c r="DR369" s="1646"/>
      <c r="DS369" s="1646"/>
      <c r="DT369" s="1646"/>
      <c r="DU369" s="1646"/>
      <c r="DV369" s="1646"/>
      <c r="DW369" s="1646"/>
      <c r="DX369" s="1646"/>
      <c r="DY369" s="1646"/>
      <c r="DZ369" s="1646"/>
      <c r="EA369" s="1646"/>
      <c r="EB369" s="1646"/>
      <c r="EC369" s="1646"/>
      <c r="ED369" s="1646"/>
      <c r="EE369" s="1646"/>
      <c r="EF369" s="1646"/>
      <c r="EG369" s="1646"/>
      <c r="EH369" s="1646"/>
      <c r="EI369" s="1646"/>
      <c r="EJ369" s="1646"/>
      <c r="EK369" s="1646"/>
      <c r="EL369" s="1646"/>
      <c r="EM369" s="1646"/>
      <c r="EN369" s="1646"/>
      <c r="EO369" s="1646"/>
      <c r="EP369" s="1646"/>
      <c r="EQ369" s="1646"/>
      <c r="ER369" s="1646"/>
      <c r="ES369" s="1646"/>
      <c r="ET369" s="1646"/>
      <c r="EU369" s="1646"/>
      <c r="EV369" s="1646"/>
      <c r="EW369" s="1646"/>
      <c r="EX369" s="1646"/>
      <c r="EY369" s="1646"/>
      <c r="EZ369" s="1646"/>
      <c r="FA369" s="1646"/>
      <c r="FB369" s="1646"/>
      <c r="FC369" s="1646"/>
      <c r="FD369" s="1646"/>
      <c r="FE369" s="1646"/>
      <c r="FF369" s="1646"/>
      <c r="FG369" s="1646"/>
      <c r="FH369" s="1646"/>
      <c r="FI369" s="1646"/>
      <c r="FJ369" s="1646"/>
      <c r="FK369" s="1646"/>
      <c r="FL369" s="1646"/>
      <c r="FM369" s="1646"/>
      <c r="FN369" s="1646"/>
      <c r="FO369" s="1646"/>
      <c r="FP369" s="1646"/>
      <c r="FQ369" s="1646"/>
      <c r="FR369" s="1646"/>
      <c r="FS369" s="1646"/>
      <c r="FT369" s="1646"/>
      <c r="FU369" s="1646"/>
      <c r="FV369" s="1646"/>
      <c r="FW369" s="1646"/>
      <c r="FX369" s="1646"/>
      <c r="FY369" s="1646"/>
      <c r="FZ369" s="1646"/>
      <c r="GA369" s="1646"/>
      <c r="GB369" s="1646"/>
      <c r="GC369" s="1646"/>
      <c r="GD369" s="1646"/>
      <c r="GE369" s="1646"/>
      <c r="GF369" s="1646"/>
      <c r="GG369" s="1646"/>
      <c r="GH369" s="1646"/>
      <c r="GI369" s="1646"/>
      <c r="GJ369" s="1646"/>
      <c r="GK369" s="1646"/>
      <c r="GL369" s="1646"/>
      <c r="GM369" s="1646"/>
      <c r="GN369" s="1646"/>
      <c r="GO369" s="1646"/>
      <c r="GP369" s="1646"/>
      <c r="GQ369" s="1646"/>
      <c r="GR369" s="1646"/>
      <c r="GS369" s="1646"/>
      <c r="GT369" s="1646"/>
      <c r="GU369" s="1646"/>
      <c r="GV369" s="1646"/>
      <c r="GW369" s="1646"/>
      <c r="GX369" s="1646"/>
      <c r="GY369" s="1646"/>
      <c r="GZ369" s="1646"/>
      <c r="HA369" s="1646"/>
      <c r="HB369" s="1646"/>
      <c r="HC369" s="1646"/>
      <c r="HD369" s="1646"/>
      <c r="HE369" s="1646"/>
      <c r="HF369" s="1646"/>
      <c r="HG369" s="1646"/>
      <c r="HH369" s="1646"/>
      <c r="HI369" s="1646"/>
      <c r="HJ369" s="1646"/>
      <c r="HK369" s="1646"/>
      <c r="HL369" s="1646"/>
      <c r="HM369" s="1646"/>
      <c r="HN369" s="1646"/>
      <c r="HO369" s="1646"/>
      <c r="HP369" s="1646"/>
      <c r="HQ369" s="1646"/>
      <c r="HR369" s="1646"/>
      <c r="HS369" s="1646"/>
    </row>
    <row r="370" spans="1:227" s="1530" customFormat="1" ht="17.05" customHeight="1" thickBot="1" x14ac:dyDescent="0.3">
      <c r="A370" s="1564" t="s">
        <v>198</v>
      </c>
      <c r="B370" s="1564" t="s">
        <v>276</v>
      </c>
      <c r="C370" s="2259" t="s">
        <v>300</v>
      </c>
      <c r="D370" s="1952" t="s">
        <v>309</v>
      </c>
      <c r="E370" s="2536" t="s">
        <v>1829</v>
      </c>
      <c r="F370" s="2252"/>
      <c r="G370" s="2251">
        <f t="shared" si="138"/>
        <v>0.105</v>
      </c>
      <c r="H370" s="1752"/>
      <c r="I370" s="2251"/>
      <c r="J370" s="2251"/>
      <c r="K370" s="2522">
        <v>0.105</v>
      </c>
      <c r="L370" s="2523">
        <f t="shared" si="132"/>
        <v>0</v>
      </c>
      <c r="M370" s="2524">
        <f t="shared" si="133"/>
        <v>100</v>
      </c>
      <c r="N370" s="2474">
        <f t="shared" si="123"/>
        <v>3</v>
      </c>
      <c r="O370" s="2537"/>
      <c r="P370" s="2251">
        <v>0.105</v>
      </c>
      <c r="Q370" s="2525" t="s">
        <v>42</v>
      </c>
      <c r="R370" s="2525"/>
      <c r="S370" s="2527" t="s">
        <v>202</v>
      </c>
      <c r="T370" s="2527" t="s">
        <v>202</v>
      </c>
      <c r="U370" s="2528">
        <v>31</v>
      </c>
      <c r="V370" s="2526">
        <v>5.64</v>
      </c>
      <c r="W370" s="2528">
        <v>31</v>
      </c>
      <c r="X370" s="2526">
        <v>5.64</v>
      </c>
      <c r="Y370" s="2526">
        <v>11.9</v>
      </c>
      <c r="Z370" s="2529">
        <v>1958</v>
      </c>
      <c r="AA370" s="2530">
        <v>146.92095652538933</v>
      </c>
      <c r="AB370" s="2531">
        <f t="shared" si="134"/>
        <v>0</v>
      </c>
      <c r="AC370" s="2532"/>
      <c r="AD370" s="2532"/>
      <c r="AE370" s="2533"/>
      <c r="AF370" s="2532"/>
      <c r="AG370" s="2532"/>
      <c r="AH370" s="2534"/>
      <c r="AI370" s="2532"/>
      <c r="AJ370" s="2532"/>
      <c r="AK370" s="2532"/>
      <c r="AL370" s="2534"/>
      <c r="AM370" s="2522">
        <f t="shared" si="135"/>
        <v>0.105</v>
      </c>
      <c r="AN370" s="2251">
        <v>0.105</v>
      </c>
      <c r="AO370" s="2251">
        <v>0.11</v>
      </c>
      <c r="AP370" s="2251">
        <v>0.121</v>
      </c>
      <c r="AQ370" s="2252">
        <v>0.13400000000000001</v>
      </c>
      <c r="AR370" s="2522">
        <f t="shared" si="136"/>
        <v>0.105</v>
      </c>
      <c r="AS370" s="2251">
        <v>0.113</v>
      </c>
      <c r="AT370" s="2522">
        <f t="shared" si="137"/>
        <v>0.122</v>
      </c>
      <c r="AU370" s="2522"/>
      <c r="AV370" s="2251">
        <v>0.13100000000000001</v>
      </c>
      <c r="AW370" s="2251"/>
      <c r="AX370" s="2535">
        <v>0.152</v>
      </c>
      <c r="AY370" s="2442">
        <v>-4.7E-2</v>
      </c>
      <c r="AZ370" s="1979"/>
      <c r="BA370" s="1980"/>
      <c r="BB370" s="1646"/>
      <c r="BC370" s="1530" t="s">
        <v>1432</v>
      </c>
      <c r="BD370" s="1602"/>
      <c r="BE370" s="1602"/>
      <c r="BF370" s="1530" t="e">
        <f>MATCH(D370,'&gt;50 only'!D356,0)</f>
        <v>#N/A</v>
      </c>
      <c r="BG370" s="1602"/>
      <c r="BH370" s="1602"/>
      <c r="BI370" s="1602"/>
      <c r="BJ370" s="1602"/>
      <c r="BK370" s="1602"/>
      <c r="BL370" s="1602"/>
      <c r="BM370" s="1646"/>
      <c r="BN370" s="1646"/>
      <c r="BO370" s="1646"/>
      <c r="BP370" s="1646"/>
      <c r="BQ370" s="1646"/>
      <c r="BR370" s="1646"/>
      <c r="BS370" s="1646"/>
      <c r="BT370" s="1646"/>
      <c r="BU370" s="1646"/>
      <c r="BV370" s="1646"/>
      <c r="BW370" s="1646"/>
      <c r="BX370" s="1646"/>
      <c r="BY370" s="1646"/>
      <c r="BZ370" s="1646"/>
      <c r="CA370" s="1646"/>
      <c r="CB370" s="1646"/>
      <c r="CC370" s="1646"/>
      <c r="CD370" s="1646"/>
      <c r="CE370" s="1646"/>
      <c r="CF370" s="1646"/>
      <c r="CG370" s="1646"/>
      <c r="CH370" s="1646"/>
      <c r="CI370" s="1646"/>
      <c r="CJ370" s="1646"/>
      <c r="CK370" s="1646"/>
      <c r="CL370" s="1646"/>
      <c r="CM370" s="1646"/>
      <c r="CN370" s="1646"/>
      <c r="CO370" s="1646"/>
      <c r="CP370" s="1646"/>
      <c r="CQ370" s="1646"/>
      <c r="CR370" s="1646"/>
      <c r="CS370" s="1646"/>
      <c r="CT370" s="1646"/>
      <c r="CU370" s="1646"/>
      <c r="CV370" s="1646"/>
      <c r="CW370" s="1646"/>
      <c r="CX370" s="1646"/>
      <c r="CY370" s="1646"/>
      <c r="CZ370" s="1646"/>
      <c r="DA370" s="1646"/>
      <c r="DB370" s="1646"/>
      <c r="DC370" s="1646"/>
      <c r="DD370" s="1646"/>
      <c r="DE370" s="1646"/>
      <c r="DF370" s="1646"/>
      <c r="DG370" s="1646"/>
      <c r="DH370" s="1646"/>
      <c r="DI370" s="1646"/>
      <c r="DJ370" s="1646"/>
      <c r="DK370" s="1646"/>
      <c r="DL370" s="1646"/>
      <c r="DM370" s="1646"/>
      <c r="DN370" s="1646"/>
      <c r="DO370" s="1646"/>
      <c r="DP370" s="1646"/>
      <c r="DQ370" s="1646"/>
      <c r="DR370" s="1646"/>
      <c r="DS370" s="1646"/>
      <c r="DT370" s="1646"/>
      <c r="DU370" s="1646"/>
      <c r="DV370" s="1646"/>
      <c r="DW370" s="1646"/>
      <c r="DX370" s="1646"/>
      <c r="DY370" s="1646"/>
      <c r="DZ370" s="1646"/>
      <c r="EA370" s="1646"/>
      <c r="EB370" s="1646"/>
      <c r="EC370" s="1646"/>
      <c r="ED370" s="1646"/>
      <c r="EE370" s="1646"/>
      <c r="EF370" s="1646"/>
      <c r="EG370" s="1646"/>
      <c r="EH370" s="1646"/>
      <c r="EI370" s="1646"/>
      <c r="EJ370" s="1646"/>
      <c r="EK370" s="1646"/>
      <c r="EL370" s="1646"/>
      <c r="EM370" s="1646"/>
      <c r="EN370" s="1646"/>
      <c r="EO370" s="1646"/>
      <c r="EP370" s="1646"/>
      <c r="EQ370" s="1646"/>
      <c r="ER370" s="1646"/>
      <c r="ES370" s="1646"/>
      <c r="ET370" s="1646"/>
      <c r="EU370" s="1646"/>
      <c r="EV370" s="1646"/>
      <c r="EW370" s="1646"/>
      <c r="EX370" s="1646"/>
      <c r="EY370" s="1646"/>
      <c r="EZ370" s="1646"/>
      <c r="FA370" s="1646"/>
      <c r="FB370" s="1646"/>
      <c r="FC370" s="1646"/>
      <c r="FD370" s="1646"/>
      <c r="FE370" s="1646"/>
      <c r="FF370" s="1646"/>
      <c r="FG370" s="1646"/>
      <c r="FH370" s="1646"/>
      <c r="FI370" s="1646"/>
      <c r="FJ370" s="1646"/>
      <c r="FK370" s="1646"/>
      <c r="FL370" s="1646"/>
      <c r="FM370" s="1646"/>
      <c r="FN370" s="1646"/>
      <c r="FO370" s="1646"/>
      <c r="FP370" s="1646"/>
      <c r="FQ370" s="1646"/>
      <c r="FR370" s="1646"/>
      <c r="FS370" s="1646"/>
      <c r="FT370" s="1646"/>
      <c r="FU370" s="1646"/>
      <c r="FV370" s="1646"/>
      <c r="FW370" s="1646"/>
      <c r="FX370" s="1646"/>
      <c r="FY370" s="1646"/>
      <c r="FZ370" s="1646"/>
      <c r="GA370" s="1646"/>
      <c r="GB370" s="1646"/>
      <c r="GC370" s="1646"/>
      <c r="GD370" s="1646"/>
      <c r="GE370" s="1646"/>
      <c r="GF370" s="1646"/>
      <c r="GG370" s="1646"/>
      <c r="GH370" s="1646"/>
      <c r="GI370" s="1646"/>
      <c r="GJ370" s="1646"/>
      <c r="GK370" s="1646"/>
      <c r="GL370" s="1646"/>
      <c r="GM370" s="1646"/>
      <c r="GN370" s="1646"/>
      <c r="GO370" s="1646"/>
      <c r="GP370" s="1646"/>
      <c r="GQ370" s="1646"/>
      <c r="GR370" s="1646"/>
      <c r="GS370" s="1646"/>
      <c r="GT370" s="1646"/>
      <c r="GU370" s="1646"/>
      <c r="GV370" s="1646"/>
      <c r="GW370" s="1646"/>
      <c r="GX370" s="1646"/>
      <c r="GY370" s="1646"/>
      <c r="GZ370" s="1646"/>
      <c r="HA370" s="1646"/>
      <c r="HB370" s="1646"/>
      <c r="HC370" s="1646"/>
      <c r="HD370" s="1646"/>
      <c r="HE370" s="1646"/>
      <c r="HF370" s="1646"/>
      <c r="HG370" s="1646"/>
      <c r="HH370" s="1646"/>
      <c r="HI370" s="1646"/>
      <c r="HJ370" s="1646"/>
      <c r="HK370" s="1646"/>
      <c r="HL370" s="1646"/>
      <c r="HM370" s="1646"/>
      <c r="HN370" s="1646"/>
      <c r="HO370" s="1646"/>
      <c r="HP370" s="1646"/>
      <c r="HQ370" s="1646"/>
      <c r="HR370" s="1646"/>
      <c r="HS370" s="1646"/>
    </row>
    <row r="371" spans="1:227" s="1530" customFormat="1" ht="17.05" customHeight="1" x14ac:dyDescent="0.25">
      <c r="A371" s="1564" t="s">
        <v>393</v>
      </c>
      <c r="B371" s="1564" t="s">
        <v>472</v>
      </c>
      <c r="C371" s="2538" t="s">
        <v>477</v>
      </c>
      <c r="D371" s="2431" t="s">
        <v>478</v>
      </c>
      <c r="E371" s="1697"/>
      <c r="F371" s="2291"/>
      <c r="G371" s="1904">
        <f t="shared" si="138"/>
        <v>0.73</v>
      </c>
      <c r="H371" s="1904"/>
      <c r="I371" s="1904"/>
      <c r="J371" s="1904"/>
      <c r="K371" s="2115">
        <v>0.73</v>
      </c>
      <c r="L371" s="2292">
        <f t="shared" si="132"/>
        <v>0</v>
      </c>
      <c r="M371" s="2357">
        <f t="shared" si="133"/>
        <v>100</v>
      </c>
      <c r="N371" s="1575">
        <f t="shared" si="123"/>
        <v>2</v>
      </c>
      <c r="O371" s="2539"/>
      <c r="P371" s="2433">
        <v>2.4991210529999996</v>
      </c>
      <c r="Q371" s="2296" t="s">
        <v>42</v>
      </c>
      <c r="R371" s="2294"/>
      <c r="S371" s="2297"/>
      <c r="T371" s="2298"/>
      <c r="U371" s="1602"/>
      <c r="V371" s="2294"/>
      <c r="W371" s="2294"/>
      <c r="X371" s="2294"/>
      <c r="Y371" s="2294"/>
      <c r="Z371" s="2434">
        <v>44530.545703918571</v>
      </c>
      <c r="AA371" s="2366">
        <f>P371*1000000000/365/Z371</f>
        <v>153.75753623243915</v>
      </c>
      <c r="AB371" s="2435"/>
      <c r="AC371" s="2435"/>
      <c r="AD371" s="2435"/>
      <c r="AE371" s="2435"/>
      <c r="AF371" s="2435"/>
      <c r="AG371" s="2435"/>
      <c r="AH371" s="2167"/>
      <c r="AI371" s="1602"/>
      <c r="AJ371" s="1602"/>
      <c r="AK371" s="1602"/>
      <c r="AL371" s="2167"/>
      <c r="AM371" s="2369"/>
      <c r="AN371" s="2115"/>
      <c r="AO371" s="2115"/>
      <c r="AP371" s="2116"/>
      <c r="AQ371" s="2117"/>
      <c r="AR371" s="2115"/>
      <c r="AS371" s="2115"/>
      <c r="AT371" s="2115">
        <v>4.8407661064912855</v>
      </c>
      <c r="AU371" s="2115"/>
      <c r="AV371" s="2116"/>
      <c r="AW371" s="2118">
        <f t="shared" ref="AW371:AW376" si="139">K371-AT371</f>
        <v>-4.110766106491285</v>
      </c>
      <c r="AX371" s="2119"/>
      <c r="AY371" s="1646"/>
      <c r="AZ371" s="1646"/>
      <c r="BA371" s="2039"/>
      <c r="BB371" s="1646"/>
      <c r="BC371" s="1530" t="s">
        <v>1432</v>
      </c>
      <c r="BF371" s="1530" t="e">
        <f>MATCH(D371,'&gt;50 only'!D357,0)</f>
        <v>#N/A</v>
      </c>
    </row>
    <row r="372" spans="1:227" s="1530" customFormat="1" ht="17.05" customHeight="1" x14ac:dyDescent="0.25">
      <c r="A372" s="1564" t="s">
        <v>393</v>
      </c>
      <c r="B372" s="1564" t="s">
        <v>472</v>
      </c>
      <c r="C372" s="2540" t="s">
        <v>477</v>
      </c>
      <c r="D372" s="2462" t="s">
        <v>480</v>
      </c>
      <c r="E372" s="1697"/>
      <c r="F372" s="2291"/>
      <c r="G372" s="1904">
        <f t="shared" si="138"/>
        <v>3.3579999999999997</v>
      </c>
      <c r="H372" s="1904"/>
      <c r="I372" s="1904"/>
      <c r="J372" s="1904"/>
      <c r="K372" s="2115">
        <v>3.3579999999999997</v>
      </c>
      <c r="L372" s="2292">
        <f t="shared" si="132"/>
        <v>0</v>
      </c>
      <c r="M372" s="2357">
        <f t="shared" si="133"/>
        <v>100</v>
      </c>
      <c r="N372" s="1611">
        <f t="shared" si="123"/>
        <v>3</v>
      </c>
      <c r="O372" s="2539"/>
      <c r="P372" s="2433">
        <v>2.6822495699999997</v>
      </c>
      <c r="Q372" s="2296" t="s">
        <v>42</v>
      </c>
      <c r="R372" s="2294"/>
      <c r="S372" s="2297"/>
      <c r="T372" s="2298"/>
      <c r="U372" s="1602"/>
      <c r="V372" s="2294"/>
      <c r="W372" s="2294"/>
      <c r="X372" s="2294"/>
      <c r="Y372" s="2294"/>
      <c r="Z372" s="2434">
        <v>42197.155569467868</v>
      </c>
      <c r="AA372" s="2366">
        <f>P372*1000000000/365/Z372</f>
        <v>174.14986531038303</v>
      </c>
      <c r="AB372" s="2435"/>
      <c r="AC372" s="2435"/>
      <c r="AD372" s="2435"/>
      <c r="AE372" s="2435"/>
      <c r="AF372" s="2435"/>
      <c r="AG372" s="2435"/>
      <c r="AH372" s="2167"/>
      <c r="AL372" s="2167"/>
      <c r="AM372" s="2369"/>
      <c r="AN372" s="2125"/>
      <c r="AO372" s="2125"/>
      <c r="AP372" s="2126"/>
      <c r="AQ372" s="2117"/>
      <c r="AR372" s="2125"/>
      <c r="AS372" s="2125"/>
      <c r="AT372" s="2125">
        <v>5.2112550013559629</v>
      </c>
      <c r="AU372" s="2125"/>
      <c r="AV372" s="2126"/>
      <c r="AW372" s="2127">
        <f t="shared" si="139"/>
        <v>-1.8532550013559632</v>
      </c>
      <c r="AX372" s="2119"/>
      <c r="AY372" s="1646"/>
      <c r="AZ372" s="1646"/>
      <c r="BA372" s="2039"/>
      <c r="BB372" s="1646"/>
      <c r="BC372" s="1530" t="s">
        <v>1432</v>
      </c>
      <c r="BF372" s="1530" t="e">
        <f>MATCH(D372,'&gt;50 only'!D358,0)</f>
        <v>#N/A</v>
      </c>
    </row>
    <row r="373" spans="1:227" s="1530" customFormat="1" ht="17.05" customHeight="1" x14ac:dyDescent="0.25">
      <c r="A373" s="1564" t="s">
        <v>393</v>
      </c>
      <c r="B373" s="1564" t="s">
        <v>472</v>
      </c>
      <c r="C373" s="2540" t="s">
        <v>477</v>
      </c>
      <c r="D373" s="2462" t="s">
        <v>479</v>
      </c>
      <c r="E373" s="1697"/>
      <c r="F373" s="2291"/>
      <c r="G373" s="1904">
        <f t="shared" si="138"/>
        <v>5.0369999999999999</v>
      </c>
      <c r="H373" s="1904"/>
      <c r="I373" s="1904"/>
      <c r="J373" s="1904"/>
      <c r="K373" s="2115">
        <v>5.0369999999999999</v>
      </c>
      <c r="L373" s="2292">
        <f t="shared" si="132"/>
        <v>0</v>
      </c>
      <c r="M373" s="2357">
        <f t="shared" si="133"/>
        <v>100</v>
      </c>
      <c r="N373" s="1611">
        <f t="shared" si="123"/>
        <v>3</v>
      </c>
      <c r="O373" s="2541"/>
      <c r="P373" s="2433">
        <v>4.8375397069999995</v>
      </c>
      <c r="Q373" s="2296" t="s">
        <v>42</v>
      </c>
      <c r="R373" s="2294"/>
      <c r="S373" s="2297"/>
      <c r="T373" s="2298"/>
      <c r="U373" s="1602"/>
      <c r="V373" s="2294"/>
      <c r="W373" s="2294"/>
      <c r="X373" s="2294"/>
      <c r="Y373" s="2294"/>
      <c r="Z373" s="2434">
        <v>84677.818612692034</v>
      </c>
      <c r="AA373" s="2366">
        <f>P373*1000000000/365/Z373</f>
        <v>156.51718077972657</v>
      </c>
      <c r="AB373" s="2435"/>
      <c r="AC373" s="2435"/>
      <c r="AD373" s="2435"/>
      <c r="AE373" s="2435"/>
      <c r="AF373" s="2435"/>
      <c r="AG373" s="2435"/>
      <c r="AH373" s="2167"/>
      <c r="AI373" s="1602"/>
      <c r="AJ373" s="1602"/>
      <c r="AK373" s="1602"/>
      <c r="AL373" s="2167"/>
      <c r="AM373" s="2369"/>
      <c r="AN373" s="2115"/>
      <c r="AO373" s="2115"/>
      <c r="AP373" s="2116"/>
      <c r="AQ373" s="2117"/>
      <c r="AR373" s="2115"/>
      <c r="AS373" s="2115"/>
      <c r="AT373" s="2115">
        <v>9.6456695607594671</v>
      </c>
      <c r="AU373" s="2115"/>
      <c r="AV373" s="2116"/>
      <c r="AW373" s="2118">
        <f t="shared" si="139"/>
        <v>-4.6086695607594672</v>
      </c>
      <c r="AX373" s="2119"/>
      <c r="AY373" s="1646"/>
      <c r="AZ373" s="1646"/>
      <c r="BA373" s="2039"/>
      <c r="BB373" s="1646"/>
      <c r="BC373" s="1530" t="s">
        <v>1432</v>
      </c>
      <c r="BF373" s="1530" t="e">
        <f>MATCH(D373,'&gt;50 only'!D359,0)</f>
        <v>#N/A</v>
      </c>
    </row>
    <row r="374" spans="1:227" s="1530" customFormat="1" ht="17.05" customHeight="1" x14ac:dyDescent="0.25">
      <c r="A374" s="1564" t="s">
        <v>393</v>
      </c>
      <c r="B374" s="1564" t="s">
        <v>556</v>
      </c>
      <c r="C374" s="2542" t="s">
        <v>570</v>
      </c>
      <c r="D374" s="2462" t="s">
        <v>571</v>
      </c>
      <c r="E374" s="1697"/>
      <c r="F374" s="2291"/>
      <c r="G374" s="1904">
        <f t="shared" si="138"/>
        <v>0.10001</v>
      </c>
      <c r="H374" s="1904"/>
      <c r="I374" s="1904"/>
      <c r="J374" s="1904"/>
      <c r="K374" s="2115">
        <v>0.10001</v>
      </c>
      <c r="L374" s="2292">
        <f t="shared" si="132"/>
        <v>0</v>
      </c>
      <c r="M374" s="2357">
        <f t="shared" si="133"/>
        <v>100</v>
      </c>
      <c r="N374" s="1611">
        <f t="shared" si="123"/>
        <v>2</v>
      </c>
      <c r="O374" s="2543"/>
      <c r="P374" s="2433">
        <v>0.13610051264766904</v>
      </c>
      <c r="Q374" s="2296" t="s">
        <v>42</v>
      </c>
      <c r="R374" s="2294"/>
      <c r="S374" s="2297"/>
      <c r="T374" s="2298"/>
      <c r="U374" s="1602"/>
      <c r="V374" s="2294"/>
      <c r="W374" s="2294"/>
      <c r="X374" s="2294"/>
      <c r="Y374" s="2294"/>
      <c r="Z374" s="2434">
        <v>7397.5356996613637</v>
      </c>
      <c r="AA374" s="2366"/>
      <c r="AB374" s="2435"/>
      <c r="AC374" s="2435"/>
      <c r="AD374" s="2435"/>
      <c r="AE374" s="2435"/>
      <c r="AF374" s="2435"/>
      <c r="AG374" s="2435"/>
      <c r="AH374" s="2167"/>
      <c r="AI374" s="1602"/>
      <c r="AJ374" s="1602"/>
      <c r="AK374" s="1602"/>
      <c r="AL374" s="2167"/>
      <c r="AM374" s="2369"/>
      <c r="AN374" s="2115"/>
      <c r="AO374" s="2115"/>
      <c r="AP374" s="2116"/>
      <c r="AQ374" s="2117"/>
      <c r="AR374" s="2115"/>
      <c r="AS374" s="2115"/>
      <c r="AT374" s="2115">
        <v>0.26479626042873056</v>
      </c>
      <c r="AU374" s="2115"/>
      <c r="AV374" s="2116"/>
      <c r="AW374" s="2118">
        <f t="shared" si="139"/>
        <v>-0.16478626042873057</v>
      </c>
      <c r="AX374" s="2119"/>
      <c r="AY374" s="1646"/>
      <c r="AZ374" s="1646"/>
      <c r="BA374" s="2039"/>
      <c r="BB374" s="1646"/>
      <c r="BC374" s="1530" t="s">
        <v>1432</v>
      </c>
      <c r="BF374" s="1530" t="e">
        <f>MATCH(D374,'&gt;50 only'!D360,0)</f>
        <v>#N/A</v>
      </c>
    </row>
    <row r="375" spans="1:227" s="1530" customFormat="1" ht="17.05" customHeight="1" x14ac:dyDescent="0.25">
      <c r="A375" s="1564" t="s">
        <v>393</v>
      </c>
      <c r="B375" s="1564" t="s">
        <v>556</v>
      </c>
      <c r="C375" s="2542" t="s">
        <v>570</v>
      </c>
      <c r="D375" s="2462" t="s">
        <v>573</v>
      </c>
      <c r="E375" s="1697"/>
      <c r="F375" s="2291">
        <f>K375</f>
        <v>1.6546666666666668E-2</v>
      </c>
      <c r="G375" s="1904"/>
      <c r="H375" s="1904"/>
      <c r="I375" s="1904"/>
      <c r="J375" s="1904"/>
      <c r="K375" s="2115">
        <v>1.6546666666666668E-2</v>
      </c>
      <c r="L375" s="2292">
        <f t="shared" si="132"/>
        <v>100</v>
      </c>
      <c r="M375" s="2357">
        <f t="shared" si="133"/>
        <v>0</v>
      </c>
      <c r="N375" s="1611">
        <f t="shared" si="123"/>
        <v>3</v>
      </c>
      <c r="O375" s="2543"/>
      <c r="P375" s="2433">
        <v>8.2211388566150595E-3</v>
      </c>
      <c r="Q375" s="2296" t="s">
        <v>42</v>
      </c>
      <c r="R375" s="2294"/>
      <c r="S375" s="2297"/>
      <c r="T375" s="2298"/>
      <c r="U375" s="1602"/>
      <c r="V375" s="2294"/>
      <c r="W375" s="2294"/>
      <c r="X375" s="2294"/>
      <c r="Y375" s="2294"/>
      <c r="Z375" s="2434">
        <v>372.43897882214412</v>
      </c>
      <c r="AA375" s="2366"/>
      <c r="AB375" s="2435"/>
      <c r="AC375" s="2435"/>
      <c r="AD375" s="2435"/>
      <c r="AE375" s="2435"/>
      <c r="AF375" s="2435"/>
      <c r="AG375" s="2435"/>
      <c r="AH375" s="2167"/>
      <c r="AI375" s="1602"/>
      <c r="AJ375" s="1602"/>
      <c r="AK375" s="1602"/>
      <c r="AL375" s="2167"/>
      <c r="AM375" s="2369"/>
      <c r="AN375" s="2115"/>
      <c r="AO375" s="2115"/>
      <c r="AP375" s="2116"/>
      <c r="AQ375" s="2117"/>
      <c r="AR375" s="2115"/>
      <c r="AS375" s="2115"/>
      <c r="AT375" s="2115">
        <v>1.9779936336332699E-2</v>
      </c>
      <c r="AU375" s="2115"/>
      <c r="AV375" s="2116"/>
      <c r="AW375" s="2118">
        <f t="shared" si="139"/>
        <v>-3.2332696696660314E-3</v>
      </c>
      <c r="AX375" s="2119"/>
      <c r="AY375" s="1646"/>
      <c r="AZ375" s="1646"/>
      <c r="BA375" s="2039"/>
      <c r="BB375" s="1646"/>
      <c r="BC375" s="1530" t="s">
        <v>1802</v>
      </c>
      <c r="BF375" s="1530" t="e">
        <f>MATCH(D375,'&gt;50 only'!D361,0)</f>
        <v>#N/A</v>
      </c>
    </row>
    <row r="376" spans="1:227" s="1530" customFormat="1" ht="17.05" customHeight="1" x14ac:dyDescent="0.25">
      <c r="A376" s="1564" t="s">
        <v>393</v>
      </c>
      <c r="B376" s="1564" t="s">
        <v>556</v>
      </c>
      <c r="C376" s="2542" t="s">
        <v>570</v>
      </c>
      <c r="D376" s="2462" t="s">
        <v>572</v>
      </c>
      <c r="E376" s="1697"/>
      <c r="F376" s="2291"/>
      <c r="G376" s="1904">
        <f>K376</f>
        <v>0.60833333333333328</v>
      </c>
      <c r="H376" s="1904"/>
      <c r="I376" s="1904"/>
      <c r="J376" s="1904"/>
      <c r="K376" s="2115">
        <v>0.60833333333333328</v>
      </c>
      <c r="L376" s="2292">
        <f t="shared" si="132"/>
        <v>0</v>
      </c>
      <c r="M376" s="2357">
        <f t="shared" si="133"/>
        <v>100</v>
      </c>
      <c r="N376" s="1611">
        <f t="shared" si="123"/>
        <v>5</v>
      </c>
      <c r="O376" s="2543"/>
      <c r="P376" s="2433">
        <v>0.25415561068949177</v>
      </c>
      <c r="Q376" s="2296" t="s">
        <v>42</v>
      </c>
      <c r="R376" s="2294"/>
      <c r="S376" s="2297"/>
      <c r="T376" s="2298"/>
      <c r="U376" s="1602"/>
      <c r="V376" s="2294"/>
      <c r="W376" s="2294"/>
      <c r="X376" s="2294"/>
      <c r="Y376" s="2294"/>
      <c r="Z376" s="2434">
        <v>3846.0531879700079</v>
      </c>
      <c r="AA376" s="2366"/>
      <c r="AB376" s="2435"/>
      <c r="AC376" s="2435"/>
      <c r="AD376" s="2435"/>
      <c r="AE376" s="2435"/>
      <c r="AF376" s="2435"/>
      <c r="AG376" s="2435"/>
      <c r="AH376" s="2167"/>
      <c r="AL376" s="2167"/>
      <c r="AM376" s="2369"/>
      <c r="AN376" s="2125"/>
      <c r="AO376" s="2125"/>
      <c r="AP376" s="2126"/>
      <c r="AQ376" s="2117"/>
      <c r="AR376" s="2125"/>
      <c r="AS376" s="2125"/>
      <c r="AT376" s="2125">
        <v>0.60327041461641162</v>
      </c>
      <c r="AU376" s="2125"/>
      <c r="AV376" s="2126"/>
      <c r="AW376" s="2127">
        <f t="shared" si="139"/>
        <v>5.0629187169216605E-3</v>
      </c>
      <c r="AX376" s="2119"/>
      <c r="AY376" s="1646"/>
      <c r="AZ376" s="1646"/>
      <c r="BA376" s="2039"/>
      <c r="BB376" s="1646"/>
      <c r="BC376" s="1530" t="s">
        <v>1432</v>
      </c>
      <c r="BF376" s="1530" t="e">
        <f>MATCH(D376,'&gt;50 only'!D362,0)</f>
        <v>#N/A</v>
      </c>
    </row>
    <row r="377" spans="1:227" s="1530" customFormat="1" ht="17.05" customHeight="1" x14ac:dyDescent="0.25">
      <c r="A377" s="1564" t="s">
        <v>38</v>
      </c>
      <c r="B377" s="1564" t="s">
        <v>69</v>
      </c>
      <c r="C377" s="2544" t="s">
        <v>70</v>
      </c>
      <c r="D377" s="1778" t="s">
        <v>70</v>
      </c>
      <c r="E377" s="1779"/>
      <c r="F377" s="2100">
        <v>1.1910000000000001</v>
      </c>
      <c r="G377" s="2099"/>
      <c r="H377" s="2099">
        <v>0.11799999999999999</v>
      </c>
      <c r="I377" s="2099"/>
      <c r="J377" s="2099"/>
      <c r="K377" s="2099">
        <f>SUM(F377:J377)</f>
        <v>1.3090000000000002</v>
      </c>
      <c r="L377" s="2382">
        <f t="shared" si="132"/>
        <v>90.985485103132163</v>
      </c>
      <c r="M377" s="2383">
        <f t="shared" si="133"/>
        <v>9.014514896867837</v>
      </c>
      <c r="N377" s="1611">
        <f t="shared" si="123"/>
        <v>5</v>
      </c>
      <c r="O377" s="2490"/>
      <c r="P377" s="2099">
        <f>[1]JH_2015!L27/1000000</f>
        <v>0.72089599999999998</v>
      </c>
      <c r="Q377" s="1857"/>
      <c r="R377" s="1857" t="s">
        <v>42</v>
      </c>
      <c r="S377" s="2321">
        <f t="shared" ref="S377:S383" si="140">+T377/P377</f>
        <v>0.48514487526633526</v>
      </c>
      <c r="T377" s="2206">
        <f>[1]JH_2015!V27/1000000</f>
        <v>0.34973900000000002</v>
      </c>
      <c r="U377" s="1857">
        <v>73.34</v>
      </c>
      <c r="V377" s="1857">
        <v>56.3</v>
      </c>
      <c r="W377" s="1857"/>
      <c r="X377" s="1857"/>
      <c r="Y377" s="1857"/>
      <c r="Z377" s="2439">
        <v>5847</v>
      </c>
      <c r="AA377" s="2492">
        <f t="shared" ref="AA377:AA383" si="141">P377/Z377*1000000/365*1000</f>
        <v>337.78989810955625</v>
      </c>
      <c r="AB377" s="2096"/>
      <c r="AC377" s="2096"/>
      <c r="AD377" s="2010"/>
      <c r="AE377" s="2096"/>
      <c r="AF377" s="2096"/>
      <c r="AG377" s="2096"/>
      <c r="AH377" s="2493">
        <f t="shared" ref="AH377:AH383" si="142">K377</f>
        <v>1.3090000000000002</v>
      </c>
      <c r="AI377" s="2206"/>
      <c r="AJ377" s="2206"/>
      <c r="AK377" s="2206"/>
      <c r="AL377" s="2223"/>
      <c r="AM377" s="2099">
        <v>0.63600000000000001</v>
      </c>
      <c r="AN377" s="2099">
        <v>0.69599999999999995</v>
      </c>
      <c r="AO377" s="2099">
        <v>0.80700000000000005</v>
      </c>
      <c r="AP377" s="2099">
        <v>0.93700000000000006</v>
      </c>
      <c r="AQ377" s="2100">
        <f t="shared" ref="AQ377:AQ383" si="143">AM377</f>
        <v>0.63600000000000001</v>
      </c>
      <c r="AR377" s="2099">
        <v>0.71599999999999997</v>
      </c>
      <c r="AS377" s="2099">
        <f t="shared" ref="AS377:AS383" si="144">AVERAGE(AR377,AT377)</f>
        <v>0.79449999999999998</v>
      </c>
      <c r="AT377" s="2099">
        <v>0.873</v>
      </c>
      <c r="AU377" s="2099"/>
      <c r="AV377" s="2099">
        <v>1.0649999999999999</v>
      </c>
      <c r="AW377" s="2099"/>
      <c r="AX377" s="2225">
        <v>0.24399999999999999</v>
      </c>
      <c r="AY377" s="2545"/>
      <c r="AZ377" s="2546"/>
      <c r="BA377" s="2545"/>
      <c r="BB377" s="2545"/>
      <c r="BC377" s="1530" t="s">
        <v>1430</v>
      </c>
      <c r="BD377" s="1602"/>
      <c r="BE377" s="1602"/>
      <c r="BF377" s="1602"/>
      <c r="BG377" s="1602"/>
      <c r="BH377" s="1602"/>
      <c r="BI377" s="1602"/>
      <c r="BJ377" s="1602"/>
      <c r="BK377" s="1602"/>
      <c r="BL377" s="1602"/>
      <c r="BM377" s="1602"/>
      <c r="BN377" s="1602"/>
      <c r="BO377" s="1602"/>
      <c r="BP377" s="1602"/>
      <c r="BQ377" s="1602"/>
      <c r="BR377" s="1602"/>
      <c r="BS377" s="1602"/>
      <c r="BT377" s="1602"/>
      <c r="BU377" s="1602"/>
      <c r="BV377" s="1602"/>
      <c r="BW377" s="1602"/>
      <c r="BX377" s="1602"/>
      <c r="BY377" s="1602"/>
      <c r="BZ377" s="1602"/>
      <c r="CA377" s="1602"/>
      <c r="CB377" s="1602"/>
      <c r="CC377" s="1602"/>
      <c r="CD377" s="1602"/>
      <c r="CE377" s="1602"/>
      <c r="CF377" s="1602"/>
      <c r="CG377" s="1602"/>
      <c r="CH377" s="1602"/>
      <c r="CI377" s="1602"/>
      <c r="CJ377" s="1602"/>
      <c r="CK377" s="1602"/>
      <c r="CL377" s="1602"/>
      <c r="CM377" s="1602"/>
      <c r="CN377" s="1602"/>
      <c r="CO377" s="1602"/>
      <c r="CP377" s="1602"/>
      <c r="CQ377" s="1602"/>
      <c r="CR377" s="1602"/>
      <c r="CS377" s="1602"/>
      <c r="CT377" s="1602"/>
      <c r="CU377" s="1602"/>
      <c r="CV377" s="1602"/>
      <c r="CW377" s="1602"/>
      <c r="CX377" s="1602"/>
      <c r="CY377" s="1602"/>
      <c r="CZ377" s="1602"/>
      <c r="DA377" s="1602"/>
      <c r="DB377" s="1602"/>
      <c r="DC377" s="1602"/>
      <c r="DD377" s="1602"/>
      <c r="DE377" s="1602"/>
      <c r="DF377" s="1602"/>
      <c r="DG377" s="1602"/>
      <c r="DH377" s="1602"/>
      <c r="DI377" s="1602"/>
      <c r="DJ377" s="1602"/>
      <c r="DK377" s="1602"/>
      <c r="DL377" s="1602"/>
      <c r="DM377" s="1602"/>
      <c r="DN377" s="1602"/>
      <c r="DO377" s="1602"/>
      <c r="DP377" s="1602"/>
      <c r="DQ377" s="1602"/>
      <c r="DR377" s="1602"/>
      <c r="DS377" s="1602"/>
      <c r="DT377" s="1602"/>
      <c r="DU377" s="1602"/>
      <c r="DV377" s="1602"/>
      <c r="DW377" s="1602"/>
      <c r="DX377" s="1602"/>
      <c r="DY377" s="1602"/>
      <c r="DZ377" s="1602"/>
      <c r="EA377" s="1602"/>
      <c r="EB377" s="1602"/>
      <c r="EC377" s="1602"/>
      <c r="ED377" s="1602"/>
      <c r="EE377" s="1602"/>
      <c r="EF377" s="1602"/>
      <c r="EG377" s="1602"/>
      <c r="EH377" s="1602"/>
      <c r="EI377" s="1602"/>
      <c r="EJ377" s="1602"/>
      <c r="EK377" s="1602"/>
      <c r="EL377" s="1602"/>
      <c r="EM377" s="1602"/>
      <c r="EN377" s="1602"/>
      <c r="EO377" s="1602"/>
      <c r="EP377" s="1602"/>
      <c r="EQ377" s="1602"/>
      <c r="ER377" s="1602"/>
      <c r="ES377" s="1602"/>
      <c r="ET377" s="1602"/>
      <c r="EU377" s="1602"/>
      <c r="EV377" s="1602"/>
      <c r="EW377" s="1602"/>
      <c r="EX377" s="1602"/>
      <c r="EY377" s="1602"/>
      <c r="EZ377" s="1602"/>
      <c r="FA377" s="1602"/>
      <c r="FB377" s="1602"/>
      <c r="FC377" s="1602"/>
      <c r="FD377" s="1602"/>
      <c r="FE377" s="1602"/>
      <c r="FF377" s="1602"/>
      <c r="FG377" s="1602"/>
      <c r="FH377" s="1602"/>
      <c r="FI377" s="1602"/>
      <c r="FJ377" s="1602"/>
      <c r="FK377" s="1602"/>
      <c r="FL377" s="1602"/>
      <c r="FM377" s="1602"/>
      <c r="FN377" s="1602"/>
      <c r="FO377" s="1602"/>
      <c r="FP377" s="1602"/>
      <c r="FQ377" s="1602"/>
      <c r="FR377" s="1602"/>
      <c r="FS377" s="1602"/>
      <c r="FT377" s="1602"/>
      <c r="FU377" s="1602"/>
      <c r="FV377" s="1602"/>
      <c r="FW377" s="1602"/>
      <c r="FX377" s="1602"/>
      <c r="FY377" s="1602"/>
      <c r="FZ377" s="1602"/>
      <c r="GA377" s="1602"/>
      <c r="GB377" s="1602"/>
      <c r="GC377" s="1602"/>
      <c r="GD377" s="1602"/>
      <c r="GE377" s="1602"/>
      <c r="GF377" s="1602"/>
      <c r="GG377" s="1602"/>
      <c r="GH377" s="1602"/>
      <c r="GI377" s="1602"/>
      <c r="GJ377" s="1602"/>
      <c r="GK377" s="1602"/>
      <c r="GL377" s="1602"/>
      <c r="GM377" s="1602"/>
      <c r="GN377" s="1602"/>
      <c r="GO377" s="1602"/>
      <c r="GP377" s="1602"/>
      <c r="GQ377" s="1602"/>
      <c r="GR377" s="1602"/>
      <c r="GS377" s="1602"/>
      <c r="GT377" s="1602"/>
      <c r="GU377" s="1602"/>
      <c r="GV377" s="1602"/>
      <c r="GW377" s="1602"/>
      <c r="GX377" s="1602"/>
      <c r="GY377" s="1602"/>
      <c r="GZ377" s="1602"/>
      <c r="HA377" s="1602"/>
      <c r="HB377" s="1602"/>
      <c r="HC377" s="1602"/>
      <c r="HD377" s="1602"/>
      <c r="HE377" s="1602"/>
      <c r="HF377" s="1602"/>
      <c r="HG377" s="1602"/>
      <c r="HH377" s="1602"/>
      <c r="HI377" s="1602"/>
      <c r="HJ377" s="1602"/>
      <c r="HK377" s="1602"/>
      <c r="HL377" s="1602"/>
      <c r="HM377" s="1602"/>
      <c r="HN377" s="1602"/>
      <c r="HO377" s="1602"/>
      <c r="HP377" s="1602"/>
      <c r="HQ377" s="1602"/>
      <c r="HR377" s="1602"/>
      <c r="HS377" s="1602"/>
    </row>
    <row r="378" spans="1:227" s="1530" customFormat="1" ht="17.05" customHeight="1" x14ac:dyDescent="0.25">
      <c r="A378" s="1564" t="s">
        <v>38</v>
      </c>
      <c r="B378" s="1564" t="s">
        <v>69</v>
      </c>
      <c r="C378" s="2544" t="s">
        <v>70</v>
      </c>
      <c r="D378" s="1778" t="s">
        <v>71</v>
      </c>
      <c r="E378" s="1779"/>
      <c r="F378" s="2291">
        <v>0.115</v>
      </c>
      <c r="G378" s="1904"/>
      <c r="H378" s="1904"/>
      <c r="I378" s="1904"/>
      <c r="J378" s="1904"/>
      <c r="K378" s="2099">
        <f>SUM(F378:J378)</f>
        <v>0.115</v>
      </c>
      <c r="L378" s="2382">
        <f t="shared" si="132"/>
        <v>100</v>
      </c>
      <c r="M378" s="2383">
        <f t="shared" si="133"/>
        <v>0</v>
      </c>
      <c r="N378" s="1611">
        <f t="shared" si="123"/>
        <v>5</v>
      </c>
      <c r="O378" s="2490"/>
      <c r="P378" s="2099">
        <f>[1]JH_2015!L28/1000000</f>
        <v>2.2959199999999999E-2</v>
      </c>
      <c r="Q378" s="1857" t="s">
        <v>42</v>
      </c>
      <c r="R378" s="1857"/>
      <c r="S378" s="2321">
        <f t="shared" si="140"/>
        <v>0.75638523990382944</v>
      </c>
      <c r="T378" s="2206">
        <f>[1]JH_2015!V28/1000000</f>
        <v>1.7365999999999999E-2</v>
      </c>
      <c r="U378" s="1857">
        <v>71.02</v>
      </c>
      <c r="V378" s="1857"/>
      <c r="W378" s="1857"/>
      <c r="X378" s="1857"/>
      <c r="Y378" s="1857"/>
      <c r="Z378" s="2439">
        <v>408</v>
      </c>
      <c r="AA378" s="2492">
        <f t="shared" si="141"/>
        <v>154.17136717700777</v>
      </c>
      <c r="AB378" s="2096"/>
      <c r="AC378" s="2096"/>
      <c r="AD378" s="2010"/>
      <c r="AE378" s="2096"/>
      <c r="AF378" s="2096"/>
      <c r="AG378" s="2096"/>
      <c r="AH378" s="2493">
        <f t="shared" si="142"/>
        <v>0.115</v>
      </c>
      <c r="AI378" s="2206"/>
      <c r="AJ378" s="2206"/>
      <c r="AK378" s="2206"/>
      <c r="AL378" s="2223"/>
      <c r="AM378" s="2099">
        <v>2.9000000000000001E-2</v>
      </c>
      <c r="AN378" s="2099">
        <v>0.03</v>
      </c>
      <c r="AO378" s="2099">
        <v>3.2000000000000001E-2</v>
      </c>
      <c r="AP378" s="2099">
        <v>3.3000000000000002E-2</v>
      </c>
      <c r="AQ378" s="2100">
        <f t="shared" si="143"/>
        <v>2.9000000000000001E-2</v>
      </c>
      <c r="AR378" s="2099">
        <v>3.1E-2</v>
      </c>
      <c r="AS378" s="2099">
        <f t="shared" si="144"/>
        <v>3.2500000000000001E-2</v>
      </c>
      <c r="AT378" s="2099">
        <v>3.4000000000000002E-2</v>
      </c>
      <c r="AU378" s="2099"/>
      <c r="AV378" s="2099">
        <v>3.7999999999999999E-2</v>
      </c>
      <c r="AW378" s="2099"/>
      <c r="AX378" s="2225">
        <v>7.6999999999999999E-2</v>
      </c>
      <c r="AY378" s="2545"/>
      <c r="AZ378" s="2545"/>
      <c r="BA378" s="2545"/>
      <c r="BB378" s="2545"/>
      <c r="BC378" s="1530" t="s">
        <v>1430</v>
      </c>
      <c r="BD378" s="1602"/>
      <c r="BE378" s="1602"/>
      <c r="BF378" s="1602"/>
      <c r="BG378" s="1602"/>
      <c r="BH378" s="1602"/>
      <c r="BI378" s="1602"/>
      <c r="BJ378" s="1602"/>
      <c r="BK378" s="1602"/>
      <c r="BL378" s="1602"/>
      <c r="BM378" s="1602"/>
      <c r="BN378" s="1602"/>
      <c r="BO378" s="1602"/>
      <c r="BP378" s="1602"/>
      <c r="BQ378" s="1602"/>
      <c r="BR378" s="1602"/>
      <c r="BS378" s="1602"/>
      <c r="BT378" s="1602"/>
      <c r="BU378" s="1602"/>
      <c r="BV378" s="1602"/>
      <c r="BW378" s="1602"/>
      <c r="BX378" s="1602"/>
      <c r="BY378" s="1602"/>
      <c r="BZ378" s="1602"/>
      <c r="CA378" s="1602"/>
      <c r="CB378" s="1602"/>
      <c r="CC378" s="1602"/>
      <c r="CD378" s="1602"/>
      <c r="CE378" s="1602"/>
      <c r="CF378" s="1602"/>
      <c r="CG378" s="1602"/>
      <c r="CH378" s="1602"/>
      <c r="CI378" s="1602"/>
      <c r="CJ378" s="1602"/>
      <c r="CK378" s="1602"/>
      <c r="CL378" s="1602"/>
      <c r="CM378" s="1602"/>
      <c r="CN378" s="1602"/>
      <c r="CO378" s="1602"/>
      <c r="CP378" s="1602"/>
      <c r="CQ378" s="1602"/>
      <c r="CR378" s="1602"/>
      <c r="CS378" s="1602"/>
      <c r="CT378" s="1602"/>
      <c r="CU378" s="1602"/>
      <c r="CV378" s="1602"/>
      <c r="CW378" s="1602"/>
      <c r="CX378" s="1602"/>
      <c r="CY378" s="1602"/>
      <c r="CZ378" s="1602"/>
      <c r="DA378" s="1602"/>
      <c r="DB378" s="1602"/>
      <c r="DC378" s="1602"/>
      <c r="DD378" s="1602"/>
      <c r="DE378" s="1602"/>
      <c r="DF378" s="1602"/>
      <c r="DG378" s="1602"/>
      <c r="DH378" s="1602"/>
      <c r="DI378" s="1602"/>
      <c r="DJ378" s="1602"/>
      <c r="DK378" s="1602"/>
      <c r="DL378" s="1602"/>
      <c r="DM378" s="1602"/>
      <c r="DN378" s="1602"/>
      <c r="DO378" s="1602"/>
      <c r="DP378" s="1602"/>
      <c r="DQ378" s="1602"/>
      <c r="DR378" s="1602"/>
      <c r="DS378" s="1602"/>
      <c r="DT378" s="1602"/>
      <c r="DU378" s="1602"/>
      <c r="DV378" s="1602"/>
      <c r="DW378" s="1602"/>
      <c r="DX378" s="1602"/>
      <c r="DY378" s="1602"/>
      <c r="DZ378" s="1602"/>
      <c r="EA378" s="1602"/>
      <c r="EB378" s="1602"/>
      <c r="EC378" s="1602"/>
      <c r="ED378" s="1602"/>
      <c r="EE378" s="1602"/>
      <c r="EF378" s="1602"/>
      <c r="EG378" s="1602"/>
      <c r="EH378" s="1602"/>
      <c r="EI378" s="1602"/>
      <c r="EJ378" s="1602"/>
      <c r="EK378" s="1602"/>
      <c r="EL378" s="1602"/>
      <c r="EM378" s="1602"/>
      <c r="EN378" s="1602"/>
      <c r="EO378" s="1602"/>
      <c r="EP378" s="1602"/>
      <c r="EQ378" s="1602"/>
      <c r="ER378" s="1602"/>
      <c r="ES378" s="1602"/>
      <c r="ET378" s="1602"/>
      <c r="EU378" s="1602"/>
      <c r="EV378" s="1602"/>
      <c r="EW378" s="1602"/>
      <c r="EX378" s="1602"/>
      <c r="EY378" s="1602"/>
      <c r="EZ378" s="1602"/>
      <c r="FA378" s="1602"/>
      <c r="FB378" s="1602"/>
      <c r="FC378" s="1602"/>
      <c r="FD378" s="1602"/>
      <c r="FE378" s="1602"/>
      <c r="FF378" s="1602"/>
      <c r="FG378" s="1602"/>
      <c r="FH378" s="1602"/>
      <c r="FI378" s="1602"/>
      <c r="FJ378" s="1602"/>
      <c r="FK378" s="1602"/>
      <c r="FL378" s="1602"/>
      <c r="FM378" s="1602"/>
      <c r="FN378" s="1602"/>
      <c r="FO378" s="1602"/>
      <c r="FP378" s="1602"/>
      <c r="FQ378" s="1602"/>
      <c r="FR378" s="1602"/>
      <c r="FS378" s="1602"/>
      <c r="FT378" s="1602"/>
      <c r="FU378" s="1602"/>
      <c r="FV378" s="1602"/>
      <c r="FW378" s="1602"/>
      <c r="FX378" s="1602"/>
      <c r="FY378" s="1602"/>
      <c r="FZ378" s="1602"/>
      <c r="GA378" s="1602"/>
      <c r="GB378" s="1602"/>
      <c r="GC378" s="1602"/>
      <c r="GD378" s="1602"/>
      <c r="GE378" s="1602"/>
      <c r="GF378" s="1602"/>
      <c r="GG378" s="1602"/>
      <c r="GH378" s="1602"/>
      <c r="GI378" s="1602"/>
      <c r="GJ378" s="1602"/>
      <c r="GK378" s="1602"/>
      <c r="GL378" s="1602"/>
      <c r="GM378" s="1602"/>
      <c r="GN378" s="1602"/>
      <c r="GO378" s="1602"/>
      <c r="GP378" s="1602"/>
      <c r="GQ378" s="1602"/>
      <c r="GR378" s="1602"/>
      <c r="GS378" s="1602"/>
      <c r="GT378" s="1602"/>
      <c r="GU378" s="1602"/>
      <c r="GV378" s="1602"/>
      <c r="GW378" s="1602"/>
      <c r="GX378" s="1602"/>
      <c r="GY378" s="1602"/>
      <c r="GZ378" s="1602"/>
      <c r="HA378" s="1602"/>
      <c r="HB378" s="1602"/>
      <c r="HC378" s="1602"/>
      <c r="HD378" s="1602"/>
      <c r="HE378" s="1602"/>
      <c r="HF378" s="1602"/>
      <c r="HG378" s="1602"/>
      <c r="HH378" s="1602"/>
      <c r="HI378" s="1602"/>
      <c r="HJ378" s="1602"/>
      <c r="HK378" s="1602"/>
      <c r="HL378" s="1602"/>
      <c r="HM378" s="1602"/>
      <c r="HN378" s="1602"/>
      <c r="HO378" s="1602"/>
      <c r="HP378" s="1602"/>
      <c r="HQ378" s="1602"/>
      <c r="HR378" s="1602"/>
      <c r="HS378" s="1602"/>
    </row>
    <row r="379" spans="1:227" s="1530" customFormat="1" ht="17.05" customHeight="1" x14ac:dyDescent="0.25">
      <c r="A379" s="1564" t="s">
        <v>38</v>
      </c>
      <c r="B379" s="1564" t="s">
        <v>39</v>
      </c>
      <c r="C379" s="2259" t="s">
        <v>40</v>
      </c>
      <c r="D379" s="1778" t="s">
        <v>41</v>
      </c>
      <c r="E379" s="1779"/>
      <c r="F379" s="2100"/>
      <c r="G379" s="2099"/>
      <c r="H379" s="2099">
        <v>2.4630000000000001</v>
      </c>
      <c r="I379" s="1904"/>
      <c r="J379" s="1904"/>
      <c r="K379" s="2099">
        <v>2.4630000000000001</v>
      </c>
      <c r="L379" s="2382">
        <f t="shared" si="132"/>
        <v>0</v>
      </c>
      <c r="M379" s="2383">
        <f t="shared" si="133"/>
        <v>100</v>
      </c>
      <c r="N379" s="1611">
        <f t="shared" si="123"/>
        <v>3</v>
      </c>
      <c r="O379" s="2490"/>
      <c r="P379" s="2099">
        <f>[1]JH_2015!L3/1000000</f>
        <v>2.4004189999999999</v>
      </c>
      <c r="Q379" s="2320"/>
      <c r="R379" s="2320" t="s">
        <v>42</v>
      </c>
      <c r="S379" s="2321">
        <f t="shared" si="140"/>
        <v>2.3942903301465288E-2</v>
      </c>
      <c r="T379" s="2206">
        <f>[1]JH_2015!V3/1000000</f>
        <v>5.7473000000000003E-2</v>
      </c>
      <c r="U379" s="2320">
        <v>48.99</v>
      </c>
      <c r="V379" s="2320">
        <v>40.4</v>
      </c>
      <c r="W379" s="2320"/>
      <c r="X379" s="2320"/>
      <c r="Y379" s="2320"/>
      <c r="Z379" s="2512">
        <v>13123</v>
      </c>
      <c r="AA379" s="2492">
        <f t="shared" si="141"/>
        <v>501.14230061410535</v>
      </c>
      <c r="AB379" s="2262"/>
      <c r="AC379" s="2262"/>
      <c r="AD379" s="2320"/>
      <c r="AE379" s="2262"/>
      <c r="AF379" s="2262"/>
      <c r="AG379" s="2262"/>
      <c r="AH379" s="2493">
        <f t="shared" si="142"/>
        <v>2.4630000000000001</v>
      </c>
      <c r="AI379" s="2206"/>
      <c r="AJ379" s="2206"/>
      <c r="AK379" s="2206"/>
      <c r="AL379" s="2223"/>
      <c r="AM379" s="2099">
        <v>2.2999999999999998</v>
      </c>
      <c r="AN379" s="2099">
        <v>2.508</v>
      </c>
      <c r="AO379" s="2099">
        <f>AVERAGE(AN379,AP379)</f>
        <v>2.8620000000000001</v>
      </c>
      <c r="AP379" s="2099">
        <v>3.2160000000000002</v>
      </c>
      <c r="AQ379" s="2100">
        <f t="shared" si="143"/>
        <v>2.2999999999999998</v>
      </c>
      <c r="AR379" s="2099">
        <v>2.641</v>
      </c>
      <c r="AS379" s="2099">
        <f t="shared" si="144"/>
        <v>2.9305000000000003</v>
      </c>
      <c r="AT379" s="2099">
        <v>3.22</v>
      </c>
      <c r="AU379" s="2099"/>
      <c r="AV379" s="2099">
        <v>3.9249999999999998</v>
      </c>
      <c r="AW379" s="2099"/>
      <c r="AX379" s="2225">
        <v>-1.462</v>
      </c>
      <c r="AY379" s="1963"/>
      <c r="AZ379" s="1963"/>
      <c r="BA379" s="1963"/>
      <c r="BB379" s="1963"/>
      <c r="BC379" s="1530" t="s">
        <v>1432</v>
      </c>
      <c r="BE379" s="2547"/>
      <c r="BF379" s="2547"/>
    </row>
    <row r="380" spans="1:227" s="1530" customFormat="1" ht="17.05" customHeight="1" x14ac:dyDescent="0.25">
      <c r="A380" s="1564" t="s">
        <v>38</v>
      </c>
      <c r="B380" s="1564" t="s">
        <v>39</v>
      </c>
      <c r="C380" s="2259" t="s">
        <v>40</v>
      </c>
      <c r="D380" s="1778" t="s">
        <v>43</v>
      </c>
      <c r="E380" s="2521"/>
      <c r="F380" s="2470"/>
      <c r="G380" s="2471"/>
      <c r="H380" s="2471">
        <v>1.2450000000000001</v>
      </c>
      <c r="I380" s="2471"/>
      <c r="J380" s="2471"/>
      <c r="K380" s="2471">
        <v>1.2450000000000001</v>
      </c>
      <c r="L380" s="2523">
        <f t="shared" si="132"/>
        <v>0</v>
      </c>
      <c r="M380" s="2524">
        <f t="shared" si="133"/>
        <v>100</v>
      </c>
      <c r="N380" s="2474">
        <f t="shared" si="123"/>
        <v>2</v>
      </c>
      <c r="O380" s="2490"/>
      <c r="P380" s="2251">
        <f>[1]JH_2015!L4/1000000</f>
        <v>1.9245270000000003</v>
      </c>
      <c r="Q380" s="2526"/>
      <c r="R380" s="2526" t="s">
        <v>42</v>
      </c>
      <c r="S380" s="2548">
        <f t="shared" si="140"/>
        <v>0.2171364704158476</v>
      </c>
      <c r="T380" s="2248">
        <f>[1]JH_2015!V4/1000000</f>
        <v>0.41788500000000001</v>
      </c>
      <c r="U380" s="2526">
        <v>48.31</v>
      </c>
      <c r="V380" s="2526">
        <v>49.8</v>
      </c>
      <c r="W380" s="2526"/>
      <c r="X380" s="2526"/>
      <c r="Y380" s="2526"/>
      <c r="Z380" s="2529">
        <v>9535</v>
      </c>
      <c r="AA380" s="2549">
        <f t="shared" si="141"/>
        <v>552.98130176494692</v>
      </c>
      <c r="AB380" s="2532"/>
      <c r="AC380" s="2532"/>
      <c r="AD380" s="2533"/>
      <c r="AE380" s="2532"/>
      <c r="AF380" s="2532"/>
      <c r="AG380" s="2532"/>
      <c r="AH380" s="2550">
        <f t="shared" si="142"/>
        <v>1.2450000000000001</v>
      </c>
      <c r="AI380" s="2248"/>
      <c r="AJ380" s="2248"/>
      <c r="AK380" s="2248"/>
      <c r="AL380" s="2249"/>
      <c r="AM380" s="2251">
        <v>1.6839999999999999</v>
      </c>
      <c r="AN380" s="2251">
        <v>1.87</v>
      </c>
      <c r="AO380" s="2251">
        <f>AVERAGE(AN380,AP380)</f>
        <v>2.194</v>
      </c>
      <c r="AP380" s="2251">
        <v>2.5179999999999998</v>
      </c>
      <c r="AQ380" s="2252">
        <f t="shared" si="143"/>
        <v>1.6839999999999999</v>
      </c>
      <c r="AR380" s="2251">
        <v>2.0019999999999998</v>
      </c>
      <c r="AS380" s="2251">
        <f t="shared" si="144"/>
        <v>2.2824999999999998</v>
      </c>
      <c r="AT380" s="2251">
        <v>2.5630000000000002</v>
      </c>
      <c r="AU380" s="2251"/>
      <c r="AV380" s="2251">
        <v>3.2810000000000001</v>
      </c>
      <c r="AW380" s="2251"/>
      <c r="AX380" s="2253">
        <v>-2.036</v>
      </c>
      <c r="AY380" s="1965"/>
      <c r="AZ380" s="1965"/>
      <c r="BA380" s="1896"/>
      <c r="BB380" s="1896"/>
      <c r="BC380" s="1530" t="s">
        <v>1432</v>
      </c>
      <c r="BE380" s="2027"/>
      <c r="BF380" s="1963"/>
      <c r="BG380" s="1963"/>
      <c r="BH380" s="1963"/>
    </row>
    <row r="381" spans="1:227" s="1530" customFormat="1" ht="17.05" customHeight="1" x14ac:dyDescent="0.25">
      <c r="A381" s="1564" t="s">
        <v>38</v>
      </c>
      <c r="B381" s="1564" t="s">
        <v>39</v>
      </c>
      <c r="C381" s="2259" t="s">
        <v>40</v>
      </c>
      <c r="D381" s="1778" t="s">
        <v>44</v>
      </c>
      <c r="E381" s="1779"/>
      <c r="F381" s="2291"/>
      <c r="G381" s="1904"/>
      <c r="H381" s="1904">
        <v>1.2</v>
      </c>
      <c r="I381" s="2099"/>
      <c r="J381" s="2099"/>
      <c r="K381" s="1904">
        <v>1.2</v>
      </c>
      <c r="L381" s="2382">
        <f t="shared" si="132"/>
        <v>0</v>
      </c>
      <c r="M381" s="2383">
        <f t="shared" si="133"/>
        <v>100</v>
      </c>
      <c r="N381" s="1575">
        <f t="shared" si="123"/>
        <v>5</v>
      </c>
      <c r="O381" s="2490"/>
      <c r="P381" s="2099">
        <f>[1]JH_2015!L5/1000000</f>
        <v>0.383046</v>
      </c>
      <c r="Q381" s="1857"/>
      <c r="R381" s="1857" t="s">
        <v>42</v>
      </c>
      <c r="S381" s="2321">
        <f t="shared" si="140"/>
        <v>0.35641933344820209</v>
      </c>
      <c r="T381" s="2206">
        <f>[1]JH_2015!V5/1000000</f>
        <v>0.13652500000000001</v>
      </c>
      <c r="U381" s="1857">
        <v>58.26</v>
      </c>
      <c r="V381" s="1857">
        <v>51.4</v>
      </c>
      <c r="W381" s="1857"/>
      <c r="X381" s="1857"/>
      <c r="Y381" s="1857"/>
      <c r="Z381" s="2439">
        <v>2944</v>
      </c>
      <c r="AA381" s="2492">
        <f t="shared" si="141"/>
        <v>356.46776354973201</v>
      </c>
      <c r="AB381" s="2096"/>
      <c r="AC381" s="2096"/>
      <c r="AD381" s="2010"/>
      <c r="AE381" s="2096"/>
      <c r="AF381" s="2096"/>
      <c r="AG381" s="2096"/>
      <c r="AH381" s="2493">
        <f t="shared" si="142"/>
        <v>1.2</v>
      </c>
      <c r="AI381" s="2206"/>
      <c r="AJ381" s="2206"/>
      <c r="AK381" s="2206"/>
      <c r="AL381" s="2223"/>
      <c r="AM381" s="2099">
        <v>0.28999999999999998</v>
      </c>
      <c r="AN381" s="2101">
        <v>0.32200000000000001</v>
      </c>
      <c r="AO381" s="2099">
        <f>AVERAGE(AN381,AP381)</f>
        <v>0.378</v>
      </c>
      <c r="AP381" s="2101">
        <v>0.434</v>
      </c>
      <c r="AQ381" s="2100">
        <f t="shared" si="143"/>
        <v>0.28999999999999998</v>
      </c>
      <c r="AR381" s="2101">
        <v>0.34499999999999997</v>
      </c>
      <c r="AS381" s="2099">
        <f t="shared" si="144"/>
        <v>0.39349999999999996</v>
      </c>
      <c r="AT381" s="2099">
        <v>0.442</v>
      </c>
      <c r="AU381" s="2099"/>
      <c r="AV381" s="2101">
        <v>0.56499999999999995</v>
      </c>
      <c r="AW381" s="2101"/>
      <c r="AX381" s="2265">
        <v>0.80300000000000005</v>
      </c>
      <c r="AY381" s="1965"/>
      <c r="AZ381" s="1965"/>
      <c r="BA381" s="1965"/>
      <c r="BB381" s="1965"/>
      <c r="BC381" s="1530" t="s">
        <v>1432</v>
      </c>
      <c r="BE381" s="2551"/>
      <c r="BF381" s="2552"/>
      <c r="BG381" s="1963"/>
      <c r="BH381" s="1963"/>
    </row>
    <row r="382" spans="1:227" s="1530" customFormat="1" ht="17.05" customHeight="1" x14ac:dyDescent="0.25">
      <c r="A382" s="1564" t="s">
        <v>38</v>
      </c>
      <c r="B382" s="1564" t="s">
        <v>39</v>
      </c>
      <c r="C382" s="2259" t="s">
        <v>40</v>
      </c>
      <c r="D382" s="1778" t="s">
        <v>45</v>
      </c>
      <c r="E382" s="1779"/>
      <c r="F382" s="2291"/>
      <c r="G382" s="1904"/>
      <c r="H382" s="1904">
        <v>1.732</v>
      </c>
      <c r="I382" s="1904"/>
      <c r="J382" s="1904"/>
      <c r="K382" s="1904">
        <v>1.732</v>
      </c>
      <c r="L382" s="2382">
        <f t="shared" si="132"/>
        <v>0</v>
      </c>
      <c r="M382" s="2383">
        <f t="shared" si="133"/>
        <v>100</v>
      </c>
      <c r="N382" s="1611">
        <f t="shared" si="123"/>
        <v>3</v>
      </c>
      <c r="O382" s="2490"/>
      <c r="P382" s="2099">
        <f>[1]JH_2015!L6/1000000</f>
        <v>1.5039497000000002</v>
      </c>
      <c r="Q382" s="1857"/>
      <c r="R382" s="1857" t="s">
        <v>42</v>
      </c>
      <c r="S382" s="2321">
        <f t="shared" si="140"/>
        <v>0.14589384206134021</v>
      </c>
      <c r="T382" s="2206">
        <f>[1]JH_2015!V6/1000000</f>
        <v>0.219417</v>
      </c>
      <c r="U382" s="1857">
        <v>65.8</v>
      </c>
      <c r="V382" s="1857">
        <v>44.4</v>
      </c>
      <c r="W382" s="1857"/>
      <c r="X382" s="1857"/>
      <c r="Y382" s="1857"/>
      <c r="Z382" s="2439">
        <v>16151</v>
      </c>
      <c r="AA382" s="2492">
        <f t="shared" si="141"/>
        <v>255.11795783457995</v>
      </c>
      <c r="AB382" s="2096"/>
      <c r="AC382" s="2096"/>
      <c r="AD382" s="2010"/>
      <c r="AE382" s="2096"/>
      <c r="AF382" s="2096"/>
      <c r="AG382" s="2096"/>
      <c r="AH382" s="2493">
        <f t="shared" si="142"/>
        <v>1.732</v>
      </c>
      <c r="AI382" s="2206"/>
      <c r="AJ382" s="2206"/>
      <c r="AK382" s="2206"/>
      <c r="AL382" s="2223"/>
      <c r="AM382" s="2099">
        <v>1.5760000000000001</v>
      </c>
      <c r="AN382" s="2099">
        <v>1.8109999999999999</v>
      </c>
      <c r="AO382" s="2099">
        <f>AVERAGE(AN382,AP382)</f>
        <v>2.2509999999999999</v>
      </c>
      <c r="AP382" s="2099">
        <v>2.6909999999999998</v>
      </c>
      <c r="AQ382" s="2100">
        <f t="shared" si="143"/>
        <v>1.5760000000000001</v>
      </c>
      <c r="AR382" s="2099">
        <v>2.0059999999999998</v>
      </c>
      <c r="AS382" s="2099">
        <f t="shared" si="144"/>
        <v>2.4175</v>
      </c>
      <c r="AT382" s="2099">
        <v>2.8290000000000002</v>
      </c>
      <c r="AU382" s="2099"/>
      <c r="AV382" s="2099">
        <v>3.9910000000000001</v>
      </c>
      <c r="AW382" s="2099"/>
      <c r="AX382" s="2225">
        <v>-2.2589999999999999</v>
      </c>
      <c r="AY382" s="1965"/>
      <c r="AZ382" s="1896"/>
      <c r="BA382" s="1965"/>
      <c r="BB382" s="1965"/>
      <c r="BC382" s="1530" t="s">
        <v>1432</v>
      </c>
      <c r="BE382" s="1960"/>
      <c r="BF382" s="2553"/>
      <c r="BG382" s="2554"/>
      <c r="BH382" s="1963"/>
    </row>
    <row r="383" spans="1:227" s="1530" customFormat="1" ht="17.05" customHeight="1" x14ac:dyDescent="0.25">
      <c r="A383" s="1564" t="s">
        <v>38</v>
      </c>
      <c r="B383" s="1564" t="s">
        <v>39</v>
      </c>
      <c r="C383" s="2259" t="s">
        <v>40</v>
      </c>
      <c r="D383" s="1778" t="s">
        <v>46</v>
      </c>
      <c r="E383" s="1779"/>
      <c r="F383" s="2100"/>
      <c r="G383" s="2099">
        <v>1.3240000000000001</v>
      </c>
      <c r="H383" s="2099">
        <v>1.9410000000000001</v>
      </c>
      <c r="I383" s="2099"/>
      <c r="J383" s="2099"/>
      <c r="K383" s="2099">
        <f>SUM(F383:J383)</f>
        <v>3.2650000000000001</v>
      </c>
      <c r="L383" s="2382">
        <f t="shared" si="132"/>
        <v>0</v>
      </c>
      <c r="M383" s="2383">
        <f t="shared" si="133"/>
        <v>100</v>
      </c>
      <c r="N383" s="1611">
        <f t="shared" si="123"/>
        <v>3</v>
      </c>
      <c r="O383" s="2490"/>
      <c r="P383" s="2099">
        <f>[1]JH_2015!L7/1000000</f>
        <v>2.5915021</v>
      </c>
      <c r="Q383" s="1857"/>
      <c r="R383" s="1857" t="s">
        <v>42</v>
      </c>
      <c r="S383" s="2321">
        <f t="shared" si="140"/>
        <v>8.1404911846299485E-2</v>
      </c>
      <c r="T383" s="2206">
        <f>[1]JH_2015!V7/1000000</f>
        <v>0.21096100000000001</v>
      </c>
      <c r="U383" s="1857">
        <v>43.31</v>
      </c>
      <c r="V383" s="1857">
        <v>36.9</v>
      </c>
      <c r="W383" s="1857"/>
      <c r="X383" s="1857"/>
      <c r="Y383" s="1857"/>
      <c r="Z383" s="2439">
        <v>31366</v>
      </c>
      <c r="AA383" s="2492">
        <f t="shared" si="141"/>
        <v>226.35993602705659</v>
      </c>
      <c r="AB383" s="2096"/>
      <c r="AC383" s="2096"/>
      <c r="AD383" s="2010"/>
      <c r="AE383" s="2096"/>
      <c r="AF383" s="2096"/>
      <c r="AG383" s="2096"/>
      <c r="AH383" s="2493">
        <f t="shared" si="142"/>
        <v>3.2650000000000001</v>
      </c>
      <c r="AI383" s="2206"/>
      <c r="AJ383" s="2206"/>
      <c r="AK383" s="2206"/>
      <c r="AL383" s="2223"/>
      <c r="AM383" s="2099">
        <v>2.3650000000000002</v>
      </c>
      <c r="AN383" s="2101">
        <v>2.625</v>
      </c>
      <c r="AO383" s="2099">
        <f>AVERAGE(AN383,AP383)</f>
        <v>3.08</v>
      </c>
      <c r="AP383" s="2099">
        <v>3.5350000000000001</v>
      </c>
      <c r="AQ383" s="2100">
        <f t="shared" si="143"/>
        <v>2.3650000000000002</v>
      </c>
      <c r="AR383" s="2101">
        <v>2.8109999999999999</v>
      </c>
      <c r="AS383" s="2099">
        <f t="shared" si="144"/>
        <v>3.2044999999999999</v>
      </c>
      <c r="AT383" s="2099">
        <v>3.5979999999999999</v>
      </c>
      <c r="AU383" s="2099"/>
      <c r="AV383" s="2099">
        <v>4.6059999999999999</v>
      </c>
      <c r="AW383" s="2099"/>
      <c r="AX383" s="2102">
        <v>-1.341</v>
      </c>
      <c r="AY383" s="1965"/>
      <c r="AZ383" s="1896"/>
      <c r="BA383" s="1965"/>
      <c r="BB383" s="1965"/>
      <c r="BC383" s="1530" t="s">
        <v>1432</v>
      </c>
      <c r="BE383" s="1960"/>
      <c r="BF383" s="1961"/>
      <c r="BG383" s="1962"/>
      <c r="BH383" s="1963"/>
    </row>
    <row r="384" spans="1:227" s="1530" customFormat="1" ht="17.05" customHeight="1" x14ac:dyDescent="0.25">
      <c r="A384" s="1564" t="s">
        <v>591</v>
      </c>
      <c r="B384" s="1564" t="s">
        <v>611</v>
      </c>
      <c r="C384" s="2002" t="s">
        <v>650</v>
      </c>
      <c r="D384" s="2002" t="s">
        <v>651</v>
      </c>
      <c r="E384" s="2555" t="s">
        <v>634</v>
      </c>
      <c r="F384" s="2291" t="s">
        <v>630</v>
      </c>
      <c r="G384" s="2455">
        <v>0.46</v>
      </c>
      <c r="H384" s="2455"/>
      <c r="I384" s="2455"/>
      <c r="J384" s="2455"/>
      <c r="K384" s="2125">
        <f t="shared" ref="K384:K404" si="145">IF(ISNUMBER(F384),F384,0)+IF(ISNUMBER(G384),G384,0)+IF(ISNUMBER(H384),H384,0)</f>
        <v>0.46</v>
      </c>
      <c r="L384" s="2292">
        <f t="shared" si="132"/>
        <v>0</v>
      </c>
      <c r="M384" s="2357">
        <f t="shared" si="133"/>
        <v>100</v>
      </c>
      <c r="N384" s="1611">
        <f t="shared" si="123"/>
        <v>5</v>
      </c>
      <c r="O384" s="2453"/>
      <c r="P384" s="2556">
        <f>AA384*Z384/1000000000*365</f>
        <v>0.30314847671497275</v>
      </c>
      <c r="Q384" s="2296" t="s">
        <v>42</v>
      </c>
      <c r="R384" s="2294"/>
      <c r="S384" s="2456"/>
      <c r="T384" s="2457"/>
      <c r="V384" s="2458"/>
      <c r="W384" s="2458"/>
      <c r="X384" s="2458"/>
      <c r="Y384" s="2458"/>
      <c r="Z384" s="2434">
        <v>7585</v>
      </c>
      <c r="AA384" s="2366">
        <v>109.49819008857523</v>
      </c>
      <c r="AB384" s="2459"/>
      <c r="AC384" s="2459"/>
      <c r="AD384" s="2459"/>
      <c r="AE384" s="2459"/>
      <c r="AF384" s="2459"/>
      <c r="AG384" s="2459"/>
      <c r="AH384" s="2167"/>
      <c r="AI384" s="1530">
        <v>7585</v>
      </c>
      <c r="AJ384" s="1530">
        <v>8011</v>
      </c>
      <c r="AK384" s="1530">
        <v>8156</v>
      </c>
      <c r="AL384" s="2167">
        <v>8247</v>
      </c>
      <c r="AM384" s="2557"/>
      <c r="AN384" s="2125"/>
      <c r="AO384" s="2125"/>
      <c r="AP384" s="2126"/>
      <c r="AQ384" s="2117">
        <v>0.30314847671497269</v>
      </c>
      <c r="AR384" s="2125">
        <v>0.32172233678524592</v>
      </c>
      <c r="AS384" s="2125">
        <v>0.34260746191803276</v>
      </c>
      <c r="AT384" s="2125">
        <v>0.36412899865081971</v>
      </c>
      <c r="AU384" s="2125"/>
      <c r="AV384" s="2126"/>
      <c r="AW384" s="2127">
        <f t="shared" ref="AW384:AW404" si="146">K384-AT384</f>
        <v>9.5871001349180307E-2</v>
      </c>
      <c r="AX384" s="2119"/>
      <c r="AY384" s="1646"/>
      <c r="AZ384" s="1646"/>
      <c r="BA384" s="2039"/>
      <c r="BB384" s="2039"/>
      <c r="BC384" s="1530" t="s">
        <v>1432</v>
      </c>
    </row>
    <row r="385" spans="1:55" s="1530" customFormat="1" ht="17.05" customHeight="1" x14ac:dyDescent="0.25">
      <c r="A385" s="1564" t="s">
        <v>591</v>
      </c>
      <c r="B385" s="1564" t="s">
        <v>611</v>
      </c>
      <c r="C385" s="2002" t="s">
        <v>650</v>
      </c>
      <c r="D385" s="2002" t="s">
        <v>652</v>
      </c>
      <c r="E385" s="2010"/>
      <c r="F385" s="2291" t="s">
        <v>630</v>
      </c>
      <c r="G385" s="2455"/>
      <c r="H385" s="2455">
        <v>8.85</v>
      </c>
      <c r="I385" s="2455"/>
      <c r="J385" s="2455"/>
      <c r="K385" s="2125">
        <f t="shared" si="145"/>
        <v>8.85</v>
      </c>
      <c r="L385" s="2292">
        <f t="shared" si="132"/>
        <v>0</v>
      </c>
      <c r="M385" s="2357">
        <f t="shared" si="133"/>
        <v>100</v>
      </c>
      <c r="N385" s="1611">
        <f t="shared" si="123"/>
        <v>5</v>
      </c>
      <c r="O385" s="2453"/>
      <c r="P385" s="2556">
        <f>AA385*Z385/1000000000*365</f>
        <v>5.8652656954305717</v>
      </c>
      <c r="Q385" s="2296" t="s">
        <v>42</v>
      </c>
      <c r="R385" s="2294"/>
      <c r="S385" s="2456"/>
      <c r="T385" s="2457"/>
      <c r="V385" s="2458"/>
      <c r="W385" s="2458"/>
      <c r="X385" s="2458"/>
      <c r="Y385" s="2458"/>
      <c r="Z385" s="2434">
        <v>66985</v>
      </c>
      <c r="AA385" s="2366">
        <v>239.89282799688633</v>
      </c>
      <c r="AB385" s="2459"/>
      <c r="AC385" s="2459"/>
      <c r="AD385" s="2459"/>
      <c r="AE385" s="2459"/>
      <c r="AF385" s="2459"/>
      <c r="AG385" s="2459"/>
      <c r="AH385" s="2167"/>
      <c r="AI385" s="1530">
        <v>66985</v>
      </c>
      <c r="AJ385" s="1530">
        <v>68505</v>
      </c>
      <c r="AK385" s="1530">
        <v>69713</v>
      </c>
      <c r="AL385" s="2167">
        <v>70589</v>
      </c>
      <c r="AM385" s="2557"/>
      <c r="AN385" s="2125"/>
      <c r="AO385" s="2125"/>
      <c r="AP385" s="2126"/>
      <c r="AQ385" s="2117">
        <v>5.8652656954305726</v>
      </c>
      <c r="AR385" s="2125">
        <v>6.260937560091353</v>
      </c>
      <c r="AS385" s="2125">
        <v>6.6381091720815792</v>
      </c>
      <c r="AT385" s="2125">
        <v>7.0209209992612376</v>
      </c>
      <c r="AU385" s="2125"/>
      <c r="AV385" s="2126"/>
      <c r="AW385" s="2127">
        <f t="shared" si="146"/>
        <v>1.8290790007387621</v>
      </c>
      <c r="AX385" s="2119"/>
      <c r="AY385" s="1646"/>
      <c r="AZ385" s="1646"/>
      <c r="BA385" s="2039"/>
      <c r="BB385" s="2039"/>
      <c r="BC385" s="1530" t="s">
        <v>1432</v>
      </c>
    </row>
    <row r="386" spans="1:55" s="1530" customFormat="1" ht="17.05" customHeight="1" x14ac:dyDescent="0.25">
      <c r="A386" s="1564" t="s">
        <v>591</v>
      </c>
      <c r="B386" s="1564" t="s">
        <v>611</v>
      </c>
      <c r="C386" s="2002" t="s">
        <v>650</v>
      </c>
      <c r="D386" s="2002" t="s">
        <v>653</v>
      </c>
      <c r="E386" s="1603" t="s">
        <v>1458</v>
      </c>
      <c r="F386" s="2291"/>
      <c r="G386" s="1904"/>
      <c r="H386" s="1904"/>
      <c r="I386" s="1904"/>
      <c r="J386" s="1904"/>
      <c r="K386" s="2115">
        <f t="shared" si="145"/>
        <v>0</v>
      </c>
      <c r="L386" s="2292">
        <v>0</v>
      </c>
      <c r="M386" s="2357">
        <v>100</v>
      </c>
      <c r="N386" s="1611">
        <f t="shared" si="123"/>
        <v>1</v>
      </c>
      <c r="O386" s="2453"/>
      <c r="P386" s="2295"/>
      <c r="Q386" s="2296" t="s">
        <v>42</v>
      </c>
      <c r="R386" s="2294"/>
      <c r="S386" s="2297"/>
      <c r="T386" s="2298"/>
      <c r="U386" s="1602"/>
      <c r="V386" s="2294"/>
      <c r="W386" s="2294"/>
      <c r="X386" s="2294"/>
      <c r="Y386" s="2294"/>
      <c r="Z386" s="2434"/>
      <c r="AA386" s="2366"/>
      <c r="AB386" s="2435"/>
      <c r="AC386" s="2435"/>
      <c r="AD386" s="2435"/>
      <c r="AE386" s="2435"/>
      <c r="AF386" s="2435"/>
      <c r="AG386" s="2435"/>
      <c r="AH386" s="2167"/>
      <c r="AI386" s="1602"/>
      <c r="AJ386" s="1602"/>
      <c r="AK386" s="1602"/>
      <c r="AL386" s="2167"/>
      <c r="AM386" s="2369"/>
      <c r="AN386" s="2115"/>
      <c r="AO386" s="2115"/>
      <c r="AP386" s="2116"/>
      <c r="AQ386" s="2117">
        <v>0.1760697078430058</v>
      </c>
      <c r="AR386" s="2115">
        <v>0.18781263637595375</v>
      </c>
      <c r="AS386" s="2115">
        <v>0.19867984606924854</v>
      </c>
      <c r="AT386" s="2115">
        <v>0.20971593553942194</v>
      </c>
      <c r="AU386" s="2115"/>
      <c r="AV386" s="2116"/>
      <c r="AW386" s="2118">
        <f t="shared" si="146"/>
        <v>-0.20971593553942194</v>
      </c>
      <c r="AX386" s="2119"/>
      <c r="AY386" s="1646"/>
      <c r="AZ386" s="1646"/>
      <c r="BA386" s="1646"/>
      <c r="BB386" s="1646"/>
      <c r="BC386" s="1602" t="s">
        <v>1432</v>
      </c>
    </row>
    <row r="387" spans="1:55" s="1530" customFormat="1" ht="17.05" customHeight="1" x14ac:dyDescent="0.25">
      <c r="A387" s="1564" t="s">
        <v>591</v>
      </c>
      <c r="B387" s="1564" t="s">
        <v>611</v>
      </c>
      <c r="C387" s="2002" t="s">
        <v>650</v>
      </c>
      <c r="D387" s="2002" t="s">
        <v>655</v>
      </c>
      <c r="E387" s="1603" t="s">
        <v>1458</v>
      </c>
      <c r="F387" s="2291"/>
      <c r="G387" s="1904"/>
      <c r="H387" s="1904"/>
      <c r="I387" s="1904"/>
      <c r="J387" s="1904"/>
      <c r="K387" s="2115">
        <f t="shared" si="145"/>
        <v>0</v>
      </c>
      <c r="L387" s="2292">
        <v>0</v>
      </c>
      <c r="M387" s="2357">
        <v>100</v>
      </c>
      <c r="N387" s="1611">
        <f t="shared" si="123"/>
        <v>1</v>
      </c>
      <c r="O387" s="2453"/>
      <c r="P387" s="2295"/>
      <c r="Q387" s="2296" t="s">
        <v>42</v>
      </c>
      <c r="R387" s="2294"/>
      <c r="S387" s="2297"/>
      <c r="T387" s="2298"/>
      <c r="U387" s="1602"/>
      <c r="V387" s="2294"/>
      <c r="W387" s="2294"/>
      <c r="X387" s="2294"/>
      <c r="Y387" s="2294"/>
      <c r="Z387" s="2434"/>
      <c r="AA387" s="2366"/>
      <c r="AB387" s="2435"/>
      <c r="AC387" s="2435"/>
      <c r="AD387" s="2435"/>
      <c r="AE387" s="2435"/>
      <c r="AF387" s="2435"/>
      <c r="AG387" s="2435"/>
      <c r="AH387" s="2167"/>
      <c r="AI387" s="1602"/>
      <c r="AJ387" s="1602"/>
      <c r="AK387" s="1602"/>
      <c r="AL387" s="2167"/>
      <c r="AM387" s="2369"/>
      <c r="AN387" s="2115"/>
      <c r="AO387" s="2115"/>
      <c r="AP387" s="2116"/>
      <c r="AQ387" s="2117">
        <v>3.1023458399999995E-3</v>
      </c>
      <c r="AR387" s="2115">
        <v>3.3813383999999999E-3</v>
      </c>
      <c r="AS387" s="2115">
        <v>3.6136179199999993E-3</v>
      </c>
      <c r="AT387" s="2115">
        <v>3.79339884E-3</v>
      </c>
      <c r="AU387" s="2115"/>
      <c r="AV387" s="2116"/>
      <c r="AW387" s="2118">
        <f t="shared" si="146"/>
        <v>-3.79339884E-3</v>
      </c>
      <c r="AX387" s="2119"/>
      <c r="AY387" s="1646"/>
      <c r="AZ387" s="1646"/>
      <c r="BA387" s="1646"/>
      <c r="BB387" s="1646"/>
      <c r="BC387" s="1602" t="s">
        <v>1432</v>
      </c>
    </row>
    <row r="388" spans="1:55" s="1530" customFormat="1" ht="17.05" customHeight="1" x14ac:dyDescent="0.3">
      <c r="A388" s="1564" t="s">
        <v>698</v>
      </c>
      <c r="B388" s="1564" t="s">
        <v>699</v>
      </c>
      <c r="C388" s="2002" t="s">
        <v>737</v>
      </c>
      <c r="D388" s="1566" t="s">
        <v>738</v>
      </c>
      <c r="E388" s="1603" t="s">
        <v>1434</v>
      </c>
      <c r="F388" s="2291" t="s">
        <v>202</v>
      </c>
      <c r="G388" s="2558" t="s">
        <v>739</v>
      </c>
      <c r="H388" s="2559"/>
      <c r="I388" s="1904"/>
      <c r="J388" s="1904"/>
      <c r="K388" s="2115">
        <f t="shared" si="145"/>
        <v>0</v>
      </c>
      <c r="L388" s="2292">
        <v>0</v>
      </c>
      <c r="M388" s="2357">
        <v>100</v>
      </c>
      <c r="N388" s="1611">
        <f t="shared" ref="N388:N451" si="147">IF(OR(K388="",NOT(ISNUMBER(K388))),1,IF(P388=0,1,IF(P388&gt;K388,2,IF(AT388&gt;K388,3,IF(AU388&gt;K388,4,5)))))</f>
        <v>2</v>
      </c>
      <c r="O388" s="2453"/>
      <c r="P388" s="2295">
        <f t="shared" ref="P388:P404" si="148">AQ388</f>
        <v>2.2455638488852259</v>
      </c>
      <c r="Q388" s="2296" t="s">
        <v>42</v>
      </c>
      <c r="R388" s="2294"/>
      <c r="S388" s="2297"/>
      <c r="T388" s="2298"/>
      <c r="U388" s="1602"/>
      <c r="V388" s="2294"/>
      <c r="W388" s="2294"/>
      <c r="X388" s="2294"/>
      <c r="Y388" s="2294"/>
      <c r="Z388" s="2434">
        <v>31395</v>
      </c>
      <c r="AA388" s="2366">
        <f t="shared" ref="AA388:AA404" si="149">AR388/Z388*1000000000/365</f>
        <v>214.42772530973892</v>
      </c>
      <c r="AB388" s="2435"/>
      <c r="AC388" s="2435"/>
      <c r="AD388" s="2435"/>
      <c r="AE388" s="2435"/>
      <c r="AF388" s="2435"/>
      <c r="AG388" s="2435"/>
      <c r="AH388" s="2167"/>
      <c r="AI388" s="2112">
        <v>33121</v>
      </c>
      <c r="AJ388" s="2112">
        <v>34374</v>
      </c>
      <c r="AK388" s="2112">
        <v>35357</v>
      </c>
      <c r="AL388" s="2113"/>
      <c r="AM388" s="2454"/>
      <c r="AN388" s="2112"/>
      <c r="AO388" s="2115"/>
      <c r="AP388" s="2116"/>
      <c r="AQ388" s="2117">
        <v>2.2455638488852259</v>
      </c>
      <c r="AR388" s="2115">
        <v>2.4571648291762274</v>
      </c>
      <c r="AS388" s="2115">
        <v>2.6416032970938694</v>
      </c>
      <c r="AT388" s="2115">
        <v>2.8112433638222143</v>
      </c>
      <c r="AU388" s="2115"/>
      <c r="AV388" s="2116"/>
      <c r="AW388" s="2118">
        <f t="shared" si="146"/>
        <v>-2.8112433638222143</v>
      </c>
      <c r="AX388" s="2119"/>
      <c r="AY388" s="1646"/>
      <c r="AZ388" s="1646"/>
      <c r="BA388" s="1646"/>
      <c r="BB388" s="1646"/>
      <c r="BC388" s="1602" t="s">
        <v>1432</v>
      </c>
    </row>
    <row r="389" spans="1:55" s="1530" customFormat="1" ht="17.05" customHeight="1" x14ac:dyDescent="0.25">
      <c r="A389" s="1564" t="s">
        <v>698</v>
      </c>
      <c r="B389" s="1564" t="s">
        <v>699</v>
      </c>
      <c r="C389" s="2002" t="s">
        <v>737</v>
      </c>
      <c r="D389" s="1566" t="s">
        <v>740</v>
      </c>
      <c r="E389" s="1603" t="s">
        <v>1434</v>
      </c>
      <c r="F389" s="2291" t="s">
        <v>202</v>
      </c>
      <c r="G389" s="1904"/>
      <c r="H389" s="2560" t="s">
        <v>741</v>
      </c>
      <c r="I389" s="1904"/>
      <c r="J389" s="1904"/>
      <c r="K389" s="2115">
        <f t="shared" si="145"/>
        <v>0</v>
      </c>
      <c r="L389" s="2292">
        <v>0</v>
      </c>
      <c r="M389" s="2357">
        <v>100</v>
      </c>
      <c r="N389" s="1611">
        <f t="shared" si="147"/>
        <v>2</v>
      </c>
      <c r="O389" s="2453"/>
      <c r="P389" s="2295">
        <f t="shared" si="148"/>
        <v>1.3366631078335904</v>
      </c>
      <c r="Q389" s="2296" t="s">
        <v>42</v>
      </c>
      <c r="R389" s="2294"/>
      <c r="S389" s="2297"/>
      <c r="T389" s="2298"/>
      <c r="U389" s="1602"/>
      <c r="V389" s="2294"/>
      <c r="W389" s="2294"/>
      <c r="X389" s="2294"/>
      <c r="Y389" s="2294"/>
      <c r="Z389" s="2434">
        <v>18964</v>
      </c>
      <c r="AA389" s="2366">
        <f t="shared" si="149"/>
        <v>208.22928814200444</v>
      </c>
      <c r="AB389" s="2435"/>
      <c r="AC389" s="2435"/>
      <c r="AD389" s="2435"/>
      <c r="AE389" s="2435"/>
      <c r="AF389" s="2435"/>
      <c r="AG389" s="2435"/>
      <c r="AH389" s="2167"/>
      <c r="AI389" s="2112">
        <v>19705</v>
      </c>
      <c r="AJ389" s="2112">
        <v>20537</v>
      </c>
      <c r="AK389" s="2112">
        <v>21465</v>
      </c>
      <c r="AL389" s="2113"/>
      <c r="AM389" s="2454"/>
      <c r="AN389" s="2112"/>
      <c r="AO389" s="2115"/>
      <c r="AP389" s="2116"/>
      <c r="AQ389" s="2117">
        <v>1.3366631078335904</v>
      </c>
      <c r="AR389" s="2115">
        <v>1.4413339804186149</v>
      </c>
      <c r="AS389" s="2115">
        <v>1.5568474177963405</v>
      </c>
      <c r="AT389" s="2115">
        <v>1.6843223121504187</v>
      </c>
      <c r="AU389" s="2115"/>
      <c r="AV389" s="2116"/>
      <c r="AW389" s="2118">
        <f t="shared" si="146"/>
        <v>-1.6843223121504187</v>
      </c>
      <c r="AX389" s="2119"/>
      <c r="AY389" s="1646"/>
      <c r="AZ389" s="1646"/>
      <c r="BA389" s="1646"/>
      <c r="BB389" s="1646"/>
      <c r="BC389" s="1602" t="s">
        <v>1432</v>
      </c>
    </row>
    <row r="390" spans="1:55" s="1530" customFormat="1" ht="17.05" customHeight="1" x14ac:dyDescent="0.25">
      <c r="A390" s="1564" t="s">
        <v>1134</v>
      </c>
      <c r="B390" s="1564" t="s">
        <v>1218</v>
      </c>
      <c r="C390" s="2561" t="s">
        <v>1257</v>
      </c>
      <c r="D390" s="1683" t="s">
        <v>1258</v>
      </c>
      <c r="E390" s="1684"/>
      <c r="F390" s="2562">
        <v>7.5999999999999998E-2</v>
      </c>
      <c r="G390" s="1904"/>
      <c r="H390" s="2563">
        <v>0.35</v>
      </c>
      <c r="I390" s="1904"/>
      <c r="J390" s="1904"/>
      <c r="K390" s="2115">
        <f t="shared" si="145"/>
        <v>0.42599999999999999</v>
      </c>
      <c r="L390" s="2292">
        <f t="shared" ref="L390:L395" si="150">IF(IF(ISNUMBER(K390),K390,0)&gt;0,IF(ISNUMBER(F390),F390,0)/K390*100,"")</f>
        <v>17.84037558685446</v>
      </c>
      <c r="M390" s="2357">
        <f t="shared" ref="M390:M395" si="151">IF(IF(ISNUMBER(K390),K390,0)&gt;0,(IF(ISNUMBER(G390),G390,0)+IF(ISNUMBER(H390),H390,0))/K390*100,"")</f>
        <v>82.159624413145536</v>
      </c>
      <c r="N390" s="1611">
        <f t="shared" si="147"/>
        <v>2</v>
      </c>
      <c r="O390" s="2453"/>
      <c r="P390" s="2295">
        <f t="shared" si="148"/>
        <v>0.627</v>
      </c>
      <c r="Q390" s="2296" t="s">
        <v>42</v>
      </c>
      <c r="R390" s="2294"/>
      <c r="S390" s="2297"/>
      <c r="T390" s="2298"/>
      <c r="U390" s="1602"/>
      <c r="V390" s="2294"/>
      <c r="W390" s="2294"/>
      <c r="X390" s="2294"/>
      <c r="Y390" s="2294"/>
      <c r="Z390" s="2434">
        <v>18291</v>
      </c>
      <c r="AA390" s="2366">
        <f t="shared" si="149"/>
        <v>114.28631342759333</v>
      </c>
      <c r="AB390" s="2435"/>
      <c r="AC390" s="2435"/>
      <c r="AD390" s="2435"/>
      <c r="AE390" s="2435"/>
      <c r="AF390" s="2435"/>
      <c r="AG390" s="2435"/>
      <c r="AH390" s="2167"/>
      <c r="AI390" s="2112">
        <v>19214</v>
      </c>
      <c r="AJ390" s="2112">
        <v>19267</v>
      </c>
      <c r="AK390" s="2112">
        <v>19272</v>
      </c>
      <c r="AL390" s="2113"/>
      <c r="AM390" s="2369"/>
      <c r="AN390" s="2115"/>
      <c r="AO390" s="2115"/>
      <c r="AP390" s="2116"/>
      <c r="AQ390" s="2117">
        <v>0.627</v>
      </c>
      <c r="AR390" s="2115">
        <v>0.76300000000000001</v>
      </c>
      <c r="AS390" s="2115">
        <v>0.81799999999999995</v>
      </c>
      <c r="AT390" s="2115">
        <v>0.81799999999999995</v>
      </c>
      <c r="AU390" s="2115"/>
      <c r="AV390" s="2116"/>
      <c r="AW390" s="2118">
        <f t="shared" si="146"/>
        <v>-0.39199999999999996</v>
      </c>
      <c r="AX390" s="2119"/>
      <c r="AY390" s="1646"/>
      <c r="AZ390" s="1646"/>
      <c r="BA390" s="1646"/>
      <c r="BB390" s="1646"/>
      <c r="BC390" s="1530" t="s">
        <v>1432</v>
      </c>
    </row>
    <row r="391" spans="1:55" s="1530" customFormat="1" ht="17.05" customHeight="1" x14ac:dyDescent="0.25">
      <c r="A391" s="1564" t="s">
        <v>1134</v>
      </c>
      <c r="B391" s="1564" t="s">
        <v>1218</v>
      </c>
      <c r="C391" s="2561" t="s">
        <v>1257</v>
      </c>
      <c r="D391" s="1683" t="s">
        <v>1259</v>
      </c>
      <c r="E391" s="1684"/>
      <c r="F391" s="2562">
        <v>0</v>
      </c>
      <c r="G391" s="1904"/>
      <c r="H391" s="2563">
        <v>7.6</v>
      </c>
      <c r="I391" s="1904"/>
      <c r="J391" s="1904"/>
      <c r="K391" s="2115">
        <f t="shared" si="145"/>
        <v>7.6</v>
      </c>
      <c r="L391" s="2292">
        <f t="shared" si="150"/>
        <v>0</v>
      </c>
      <c r="M391" s="2357">
        <f t="shared" si="151"/>
        <v>100</v>
      </c>
      <c r="N391" s="1611">
        <f t="shared" si="147"/>
        <v>3</v>
      </c>
      <c r="O391" s="2453"/>
      <c r="P391" s="2295">
        <f t="shared" si="148"/>
        <v>7.3689999999999998</v>
      </c>
      <c r="Q391" s="2296" t="s">
        <v>42</v>
      </c>
      <c r="R391" s="2294"/>
      <c r="S391" s="2297"/>
      <c r="T391" s="2298"/>
      <c r="U391" s="1602"/>
      <c r="V391" s="2294"/>
      <c r="W391" s="2294"/>
      <c r="X391" s="2294"/>
      <c r="Y391" s="2294"/>
      <c r="Z391" s="2434">
        <v>208480</v>
      </c>
      <c r="AA391" s="2366">
        <f t="shared" si="149"/>
        <v>109.66526140939247</v>
      </c>
      <c r="AB391" s="2435"/>
      <c r="AC391" s="2435"/>
      <c r="AD391" s="2435"/>
      <c r="AE391" s="2435"/>
      <c r="AF391" s="2435"/>
      <c r="AG391" s="2435"/>
      <c r="AH391" s="2167"/>
      <c r="AI391" s="2112">
        <v>204619</v>
      </c>
      <c r="AJ391" s="2112">
        <v>200845</v>
      </c>
      <c r="AK391" s="2112">
        <v>199615</v>
      </c>
      <c r="AL391" s="2113"/>
      <c r="AM391" s="2369"/>
      <c r="AN391" s="2115"/>
      <c r="AO391" s="2115"/>
      <c r="AP391" s="2116"/>
      <c r="AQ391" s="2117">
        <v>7.3689999999999998</v>
      </c>
      <c r="AR391" s="2115">
        <v>8.3450000000000006</v>
      </c>
      <c r="AS391" s="2115">
        <v>8.7379999999999995</v>
      </c>
      <c r="AT391" s="2115">
        <v>8.6839999999999993</v>
      </c>
      <c r="AU391" s="2115"/>
      <c r="AV391" s="2116"/>
      <c r="AW391" s="2118">
        <f t="shared" si="146"/>
        <v>-1.0839999999999996</v>
      </c>
      <c r="AX391" s="2119"/>
      <c r="AY391" s="1646"/>
      <c r="AZ391" s="1646"/>
      <c r="BA391" s="1646"/>
      <c r="BB391" s="1646"/>
      <c r="BC391" s="1530" t="s">
        <v>1432</v>
      </c>
    </row>
    <row r="392" spans="1:55" s="1530" customFormat="1" ht="17.05" customHeight="1" x14ac:dyDescent="0.25">
      <c r="A392" s="1564" t="s">
        <v>1134</v>
      </c>
      <c r="B392" s="1564" t="s">
        <v>1218</v>
      </c>
      <c r="C392" s="2561" t="s">
        <v>1257</v>
      </c>
      <c r="D392" s="1683" t="s">
        <v>1260</v>
      </c>
      <c r="E392" s="1684"/>
      <c r="F392" s="2562">
        <v>0.45100000000000001</v>
      </c>
      <c r="G392" s="1904"/>
      <c r="H392" s="2563">
        <v>0</v>
      </c>
      <c r="I392" s="1904"/>
      <c r="J392" s="1904"/>
      <c r="K392" s="2115">
        <f t="shared" si="145"/>
        <v>0.45100000000000001</v>
      </c>
      <c r="L392" s="2292">
        <f t="shared" si="150"/>
        <v>100</v>
      </c>
      <c r="M392" s="2357">
        <f t="shared" si="151"/>
        <v>0</v>
      </c>
      <c r="N392" s="1611">
        <f t="shared" si="147"/>
        <v>5</v>
      </c>
      <c r="O392" s="2453"/>
      <c r="P392" s="2295">
        <f t="shared" si="148"/>
        <v>0.315</v>
      </c>
      <c r="Q392" s="2296" t="s">
        <v>42</v>
      </c>
      <c r="R392" s="2294"/>
      <c r="S392" s="2297"/>
      <c r="T392" s="2298"/>
      <c r="U392" s="1602"/>
      <c r="V392" s="2294"/>
      <c r="W392" s="2294"/>
      <c r="X392" s="2294"/>
      <c r="Y392" s="2294"/>
      <c r="Z392" s="2434">
        <v>7601</v>
      </c>
      <c r="AA392" s="2366">
        <f t="shared" si="149"/>
        <v>117.86480870397369</v>
      </c>
      <c r="AB392" s="2435"/>
      <c r="AC392" s="2435"/>
      <c r="AD392" s="2435"/>
      <c r="AE392" s="2435"/>
      <c r="AF392" s="2435"/>
      <c r="AG392" s="2435"/>
      <c r="AH392" s="2167"/>
      <c r="AI392" s="2112">
        <v>6969</v>
      </c>
      <c r="AJ392" s="2112">
        <v>6496</v>
      </c>
      <c r="AK392" s="2112">
        <v>6157</v>
      </c>
      <c r="AL392" s="2113"/>
      <c r="AM392" s="2369"/>
      <c r="AN392" s="2115"/>
      <c r="AO392" s="2115"/>
      <c r="AP392" s="2116"/>
      <c r="AQ392" s="2117">
        <v>0.315</v>
      </c>
      <c r="AR392" s="2115">
        <v>0.32700000000000001</v>
      </c>
      <c r="AS392" s="2115">
        <v>0.32200000000000001</v>
      </c>
      <c r="AT392" s="2115">
        <v>0.30599999999999999</v>
      </c>
      <c r="AU392" s="2115"/>
      <c r="AV392" s="2116"/>
      <c r="AW392" s="2118">
        <f t="shared" si="146"/>
        <v>0.14500000000000002</v>
      </c>
      <c r="AX392" s="2119"/>
      <c r="AY392" s="1646"/>
      <c r="AZ392" s="1646"/>
      <c r="BA392" s="1646"/>
      <c r="BB392" s="1646"/>
      <c r="BC392" s="1530" t="s">
        <v>1430</v>
      </c>
    </row>
    <row r="393" spans="1:55" s="1530" customFormat="1" ht="17.05" customHeight="1" x14ac:dyDescent="0.25">
      <c r="A393" s="1564" t="s">
        <v>1134</v>
      </c>
      <c r="B393" s="1564" t="s">
        <v>1218</v>
      </c>
      <c r="C393" s="2561" t="s">
        <v>1257</v>
      </c>
      <c r="D393" s="1683" t="s">
        <v>1261</v>
      </c>
      <c r="E393" s="1684"/>
      <c r="F393" s="2562">
        <v>0.4</v>
      </c>
      <c r="G393" s="1904"/>
      <c r="H393" s="2563">
        <v>0</v>
      </c>
      <c r="I393" s="1904"/>
      <c r="J393" s="1904"/>
      <c r="K393" s="2115">
        <f t="shared" si="145"/>
        <v>0.4</v>
      </c>
      <c r="L393" s="2292">
        <f t="shared" si="150"/>
        <v>100</v>
      </c>
      <c r="M393" s="2357">
        <f t="shared" si="151"/>
        <v>0</v>
      </c>
      <c r="N393" s="1611">
        <f t="shared" si="147"/>
        <v>5</v>
      </c>
      <c r="O393" s="2453"/>
      <c r="P393" s="2295">
        <f t="shared" si="148"/>
        <v>0.315</v>
      </c>
      <c r="Q393" s="2296" t="s">
        <v>42</v>
      </c>
      <c r="R393" s="2294"/>
      <c r="S393" s="2297"/>
      <c r="T393" s="2298"/>
      <c r="U393" s="1602"/>
      <c r="V393" s="2294"/>
      <c r="W393" s="2294"/>
      <c r="X393" s="2294"/>
      <c r="Y393" s="2294"/>
      <c r="Z393" s="2434">
        <v>7399</v>
      </c>
      <c r="AA393" s="2366">
        <f t="shared" si="149"/>
        <v>125.15575040684875</v>
      </c>
      <c r="AB393" s="2435"/>
      <c r="AC393" s="2435"/>
      <c r="AD393" s="2435"/>
      <c r="AE393" s="2435"/>
      <c r="AF393" s="2435"/>
      <c r="AG393" s="2435"/>
      <c r="AH393" s="2167"/>
      <c r="AI393" s="2112">
        <v>7033</v>
      </c>
      <c r="AJ393" s="2112">
        <v>6791</v>
      </c>
      <c r="AK393" s="2112">
        <v>6673</v>
      </c>
      <c r="AL393" s="2113"/>
      <c r="AM393" s="2369"/>
      <c r="AN393" s="2115"/>
      <c r="AO393" s="2115"/>
      <c r="AP393" s="2116"/>
      <c r="AQ393" s="2117">
        <v>0.315</v>
      </c>
      <c r="AR393" s="2115">
        <v>0.33800000000000002</v>
      </c>
      <c r="AS393" s="2115">
        <v>0.34399999999999997</v>
      </c>
      <c r="AT393" s="2115">
        <v>0.33800000000000002</v>
      </c>
      <c r="AU393" s="2115"/>
      <c r="AV393" s="2116"/>
      <c r="AW393" s="2118">
        <f t="shared" si="146"/>
        <v>6.2E-2</v>
      </c>
      <c r="AX393" s="2119"/>
      <c r="AY393" s="1646"/>
      <c r="AZ393" s="1646"/>
      <c r="BA393" s="1646"/>
      <c r="BB393" s="1646"/>
      <c r="BC393" s="1530" t="s">
        <v>1430</v>
      </c>
    </row>
    <row r="394" spans="1:55" s="1530" customFormat="1" ht="17.05" customHeight="1" x14ac:dyDescent="0.25">
      <c r="A394" s="1564" t="s">
        <v>1134</v>
      </c>
      <c r="B394" s="1564" t="s">
        <v>1173</v>
      </c>
      <c r="C394" s="2564" t="s">
        <v>1184</v>
      </c>
      <c r="D394" s="1861" t="s">
        <v>1185</v>
      </c>
      <c r="E394" s="2565" t="s">
        <v>1186</v>
      </c>
      <c r="F394" s="2566">
        <v>1.1299999999999999</v>
      </c>
      <c r="G394" s="1904"/>
      <c r="H394" s="2369" t="s">
        <v>202</v>
      </c>
      <c r="I394" s="1904"/>
      <c r="J394" s="1904"/>
      <c r="K394" s="2115">
        <f t="shared" si="145"/>
        <v>1.1299999999999999</v>
      </c>
      <c r="L394" s="2292">
        <f t="shared" si="150"/>
        <v>100</v>
      </c>
      <c r="M394" s="2357">
        <f t="shared" si="151"/>
        <v>0</v>
      </c>
      <c r="N394" s="1611">
        <f t="shared" si="147"/>
        <v>2</v>
      </c>
      <c r="O394" s="2453"/>
      <c r="P394" s="2295">
        <f t="shared" si="148"/>
        <v>1.29</v>
      </c>
      <c r="Q394" s="2296" t="s">
        <v>42</v>
      </c>
      <c r="R394" s="2294"/>
      <c r="S394" s="2297"/>
      <c r="T394" s="2298"/>
      <c r="U394" s="1602"/>
      <c r="V394" s="2294"/>
      <c r="W394" s="2294"/>
      <c r="X394" s="2294"/>
      <c r="Y394" s="2294"/>
      <c r="Z394" s="2434">
        <v>21439</v>
      </c>
      <c r="AA394" s="2366">
        <f t="shared" si="149"/>
        <v>193.34882594580225</v>
      </c>
      <c r="AB394" s="2435"/>
      <c r="AC394" s="2435"/>
      <c r="AD394" s="2435"/>
      <c r="AE394" s="2435"/>
      <c r="AF394" s="2435"/>
      <c r="AG394" s="2435"/>
      <c r="AH394" s="2167"/>
      <c r="AI394" s="2112">
        <v>23169</v>
      </c>
      <c r="AJ394" s="2112">
        <v>24754</v>
      </c>
      <c r="AK394" s="2112">
        <v>25845</v>
      </c>
      <c r="AL394" s="2113"/>
      <c r="AM394" s="2454"/>
      <c r="AN394" s="2112"/>
      <c r="AO394" s="2115"/>
      <c r="AP394" s="2116"/>
      <c r="AQ394" s="2117">
        <v>1.29</v>
      </c>
      <c r="AR394" s="2115">
        <v>1.5129999999999999</v>
      </c>
      <c r="AS394" s="2115">
        <v>1.65</v>
      </c>
      <c r="AT394" s="2115">
        <v>1.698</v>
      </c>
      <c r="AU394" s="2115"/>
      <c r="AV394" s="2116"/>
      <c r="AW394" s="2118">
        <f t="shared" si="146"/>
        <v>-0.56800000000000006</v>
      </c>
      <c r="AX394" s="2119"/>
      <c r="AY394" s="1646"/>
      <c r="AZ394" s="1646"/>
      <c r="BA394" s="2039"/>
      <c r="BB394" s="1646"/>
      <c r="BC394" s="1530" t="s">
        <v>1430</v>
      </c>
    </row>
    <row r="395" spans="1:55" s="1530" customFormat="1" ht="17.05" customHeight="1" x14ac:dyDescent="0.25">
      <c r="A395" s="1564" t="s">
        <v>1134</v>
      </c>
      <c r="B395" s="1564" t="s">
        <v>1173</v>
      </c>
      <c r="C395" s="2564" t="s">
        <v>1184</v>
      </c>
      <c r="D395" s="2567" t="s">
        <v>1187</v>
      </c>
      <c r="E395" s="2568" t="s">
        <v>1188</v>
      </c>
      <c r="F395" s="2569">
        <v>0.15</v>
      </c>
      <c r="G395" s="1904"/>
      <c r="H395" s="2570">
        <v>44.6</v>
      </c>
      <c r="I395" s="1904"/>
      <c r="J395" s="1904"/>
      <c r="K395" s="2115">
        <f t="shared" si="145"/>
        <v>44.75</v>
      </c>
      <c r="L395" s="2292">
        <f t="shared" si="150"/>
        <v>0.33519553072625696</v>
      </c>
      <c r="M395" s="2357">
        <f t="shared" si="151"/>
        <v>99.664804469273747</v>
      </c>
      <c r="N395" s="1611">
        <f t="shared" si="147"/>
        <v>3</v>
      </c>
      <c r="O395" s="2453"/>
      <c r="P395" s="2295">
        <f t="shared" si="148"/>
        <v>36.162999999999997</v>
      </c>
      <c r="Q395" s="2296" t="s">
        <v>42</v>
      </c>
      <c r="R395" s="2294"/>
      <c r="S395" s="2297"/>
      <c r="T395" s="2298"/>
      <c r="U395" s="1602"/>
      <c r="V395" s="2294"/>
      <c r="W395" s="2294"/>
      <c r="X395" s="2294"/>
      <c r="Y395" s="2294"/>
      <c r="Z395" s="2434">
        <v>58655</v>
      </c>
      <c r="AA395" s="2366">
        <f t="shared" si="149"/>
        <v>2908.1125644148569</v>
      </c>
      <c r="AB395" s="2435"/>
      <c r="AC395" s="2435"/>
      <c r="AD395" s="2435"/>
      <c r="AE395" s="2435"/>
      <c r="AF395" s="2435"/>
      <c r="AG395" s="2435"/>
      <c r="AH395" s="2167"/>
      <c r="AI395" s="2112">
        <v>114144</v>
      </c>
      <c r="AJ395" s="2112">
        <v>122463</v>
      </c>
      <c r="AK395" s="2112">
        <v>129724</v>
      </c>
      <c r="AL395" s="2113">
        <v>133457</v>
      </c>
      <c r="AM395" s="2454"/>
      <c r="AN395" s="2112"/>
      <c r="AO395" s="2115"/>
      <c r="AP395" s="2116"/>
      <c r="AQ395" s="2117">
        <v>36.162999999999997</v>
      </c>
      <c r="AR395" s="2115">
        <v>62.26</v>
      </c>
      <c r="AS395" s="2115">
        <v>88.39</v>
      </c>
      <c r="AT395" s="2115">
        <v>113.28</v>
      </c>
      <c r="AU395" s="2115">
        <v>116.74</v>
      </c>
      <c r="AV395" s="2116"/>
      <c r="AW395" s="2118">
        <f t="shared" si="146"/>
        <v>-68.53</v>
      </c>
      <c r="AX395" s="2119"/>
      <c r="AY395" s="1646"/>
      <c r="AZ395" s="1646"/>
      <c r="BA395" s="2039"/>
      <c r="BB395" s="2039"/>
      <c r="BC395" s="1530" t="s">
        <v>1432</v>
      </c>
    </row>
    <row r="396" spans="1:55" s="1530" customFormat="1" ht="17.05" customHeight="1" x14ac:dyDescent="0.25">
      <c r="A396" s="1564" t="s">
        <v>1134</v>
      </c>
      <c r="B396" s="1564" t="s">
        <v>1173</v>
      </c>
      <c r="C396" s="2564" t="s">
        <v>1184</v>
      </c>
      <c r="D396" s="1861" t="s">
        <v>1187</v>
      </c>
      <c r="E396" s="2571" t="s">
        <v>1459</v>
      </c>
      <c r="F396" s="2144"/>
      <c r="G396" s="2471"/>
      <c r="H396" s="2572"/>
      <c r="I396" s="2471"/>
      <c r="J396" s="2471"/>
      <c r="K396" s="2142">
        <f t="shared" si="145"/>
        <v>0</v>
      </c>
      <c r="L396" s="2472">
        <v>3</v>
      </c>
      <c r="M396" s="2473">
        <v>97</v>
      </c>
      <c r="N396" s="2474">
        <f t="shared" si="147"/>
        <v>2</v>
      </c>
      <c r="O396" s="2453"/>
      <c r="P396" s="2475">
        <f t="shared" si="148"/>
        <v>8.4719999999999995</v>
      </c>
      <c r="Q396" s="2476" t="s">
        <v>42</v>
      </c>
      <c r="R396" s="2477"/>
      <c r="S396" s="2478"/>
      <c r="T396" s="2479"/>
      <c r="U396" s="1830"/>
      <c r="V396" s="2477"/>
      <c r="W396" s="2477"/>
      <c r="X396" s="2477"/>
      <c r="Y396" s="2477"/>
      <c r="Z396" s="2480">
        <v>17870</v>
      </c>
      <c r="AA396" s="2481">
        <f t="shared" si="149"/>
        <v>2653.4100926784768</v>
      </c>
      <c r="AB396" s="2482"/>
      <c r="AC396" s="2482"/>
      <c r="AD396" s="2482"/>
      <c r="AE396" s="2482"/>
      <c r="AF396" s="2482"/>
      <c r="AG396" s="2482"/>
      <c r="AH396" s="2352"/>
      <c r="AI396" s="2139">
        <v>19091</v>
      </c>
      <c r="AJ396" s="2139">
        <v>19930</v>
      </c>
      <c r="AK396" s="2139">
        <v>20520</v>
      </c>
      <c r="AL396" s="2140"/>
      <c r="AM396" s="2483"/>
      <c r="AN396" s="2139"/>
      <c r="AO396" s="2142"/>
      <c r="AP396" s="2143"/>
      <c r="AQ396" s="2144">
        <v>8.4719999999999995</v>
      </c>
      <c r="AR396" s="2142">
        <v>17.306999999999999</v>
      </c>
      <c r="AS396" s="2142">
        <v>17.673999999999999</v>
      </c>
      <c r="AT396" s="2142">
        <v>18.361000000000001</v>
      </c>
      <c r="AU396" s="2142"/>
      <c r="AV396" s="2143"/>
      <c r="AW396" s="2145">
        <f t="shared" si="146"/>
        <v>-18.361000000000001</v>
      </c>
      <c r="AX396" s="2146"/>
      <c r="AY396" s="1646"/>
      <c r="AZ396" s="1646"/>
      <c r="BA396" s="2039"/>
      <c r="BB396" s="1646"/>
      <c r="BC396" s="1602" t="s">
        <v>1432</v>
      </c>
    </row>
    <row r="397" spans="1:55" s="1530" customFormat="1" ht="27" customHeight="1" x14ac:dyDescent="0.25">
      <c r="A397" s="1564" t="s">
        <v>1134</v>
      </c>
      <c r="B397" s="1564" t="s">
        <v>1173</v>
      </c>
      <c r="C397" s="2573" t="s">
        <v>1184</v>
      </c>
      <c r="D397" s="1861" t="s">
        <v>1190</v>
      </c>
      <c r="E397" s="1862" t="s">
        <v>1191</v>
      </c>
      <c r="F397" s="2566">
        <v>0.35</v>
      </c>
      <c r="G397" s="1904"/>
      <c r="H397" s="2369" t="s">
        <v>202</v>
      </c>
      <c r="I397" s="1904"/>
      <c r="J397" s="1904"/>
      <c r="K397" s="2115">
        <f t="shared" si="145"/>
        <v>0.35</v>
      </c>
      <c r="L397" s="2292">
        <f>IF(IF(ISNUMBER(K397),K397,0)&gt;0,IF(ISNUMBER(F397),F397,0)/K397*100,"")</f>
        <v>100</v>
      </c>
      <c r="M397" s="2357">
        <f>IF(IF(ISNUMBER(K397),K397,0)&gt;0,(IF(ISNUMBER(G397),G397,0)+IF(ISNUMBER(H397),H397,0))/K397*100,"")</f>
        <v>0</v>
      </c>
      <c r="N397" s="1575">
        <f t="shared" si="147"/>
        <v>2</v>
      </c>
      <c r="O397" s="2453"/>
      <c r="P397" s="2295">
        <f t="shared" si="148"/>
        <v>0.65700000000000003</v>
      </c>
      <c r="Q397" s="2296" t="s">
        <v>42</v>
      </c>
      <c r="R397" s="2294"/>
      <c r="S397" s="2297"/>
      <c r="T397" s="2298"/>
      <c r="U397" s="1602"/>
      <c r="V397" s="2294"/>
      <c r="W397" s="2294"/>
      <c r="X397" s="2294"/>
      <c r="Y397" s="2294"/>
      <c r="Z397" s="2434">
        <v>12408</v>
      </c>
      <c r="AA397" s="2366">
        <f t="shared" si="149"/>
        <v>148.15894297095113</v>
      </c>
      <c r="AB397" s="2435"/>
      <c r="AC397" s="2435"/>
      <c r="AD397" s="2435"/>
      <c r="AE397" s="2435"/>
      <c r="AF397" s="2435"/>
      <c r="AG397" s="2435"/>
      <c r="AH397" s="2167"/>
      <c r="AI397" s="2112">
        <v>11494</v>
      </c>
      <c r="AJ397" s="2112">
        <v>11035</v>
      </c>
      <c r="AK397" s="2112">
        <v>10530</v>
      </c>
      <c r="AL397" s="2113"/>
      <c r="AM397" s="2454"/>
      <c r="AN397" s="2112"/>
      <c r="AO397" s="2115"/>
      <c r="AP397" s="2116"/>
      <c r="AQ397" s="2117">
        <v>0.65700000000000003</v>
      </c>
      <c r="AR397" s="2115">
        <v>0.67100000000000004</v>
      </c>
      <c r="AS397" s="2115">
        <v>0.67400000000000004</v>
      </c>
      <c r="AT397" s="2115">
        <v>0.64300000000000002</v>
      </c>
      <c r="AU397" s="2115"/>
      <c r="AV397" s="2116"/>
      <c r="AW397" s="2118">
        <f t="shared" si="146"/>
        <v>-0.29300000000000004</v>
      </c>
      <c r="AX397" s="2119"/>
      <c r="AY397" s="1646"/>
      <c r="AZ397" s="1646"/>
      <c r="BA397" s="2039"/>
      <c r="BB397" s="2039"/>
      <c r="BC397" s="1530" t="s">
        <v>1430</v>
      </c>
    </row>
    <row r="398" spans="1:55" s="1530" customFormat="1" ht="17.05" customHeight="1" x14ac:dyDescent="0.25">
      <c r="A398" s="1564" t="s">
        <v>1134</v>
      </c>
      <c r="B398" s="1564" t="s">
        <v>1173</v>
      </c>
      <c r="C398" s="2573" t="s">
        <v>1184</v>
      </c>
      <c r="D398" s="1861" t="s">
        <v>1192</v>
      </c>
      <c r="E398" s="1862"/>
      <c r="F398" s="2566">
        <v>1.34</v>
      </c>
      <c r="G398" s="1904"/>
      <c r="H398" s="2369" t="s">
        <v>202</v>
      </c>
      <c r="I398" s="1904"/>
      <c r="J398" s="1904"/>
      <c r="K398" s="2115">
        <f t="shared" si="145"/>
        <v>1.34</v>
      </c>
      <c r="L398" s="2292">
        <f>IF(IF(ISNUMBER(K398),K398,0)&gt;0,IF(ISNUMBER(F398),F398,0)/K398*100,"")</f>
        <v>100</v>
      </c>
      <c r="M398" s="2357">
        <f>IF(IF(ISNUMBER(K398),K398,0)&gt;0,(IF(ISNUMBER(G398),G398,0)+IF(ISNUMBER(H398),H398,0))/K398*100,"")</f>
        <v>0</v>
      </c>
      <c r="N398" s="1611">
        <f t="shared" si="147"/>
        <v>5</v>
      </c>
      <c r="O398" s="2453"/>
      <c r="P398" s="2295">
        <f t="shared" si="148"/>
        <v>0.99399999999999999</v>
      </c>
      <c r="Q398" s="2296" t="s">
        <v>42</v>
      </c>
      <c r="R398" s="2294"/>
      <c r="S398" s="2297"/>
      <c r="T398" s="2298"/>
      <c r="U398" s="1602"/>
      <c r="V398" s="2294"/>
      <c r="W398" s="2294"/>
      <c r="X398" s="2294"/>
      <c r="Y398" s="2294"/>
      <c r="Z398" s="2434">
        <v>18612</v>
      </c>
      <c r="AA398" s="2366">
        <f t="shared" si="149"/>
        <v>172.22649108396703</v>
      </c>
      <c r="AB398" s="2435"/>
      <c r="AC398" s="2435"/>
      <c r="AD398" s="2435"/>
      <c r="AE398" s="2435"/>
      <c r="AF398" s="2435"/>
      <c r="AG398" s="2435"/>
      <c r="AH398" s="2167"/>
      <c r="AI398" s="2112">
        <v>19888</v>
      </c>
      <c r="AJ398" s="2112">
        <v>20760</v>
      </c>
      <c r="AK398" s="2112">
        <v>21378</v>
      </c>
      <c r="AL398" s="2113"/>
      <c r="AM398" s="2369"/>
      <c r="AN398" s="2115"/>
      <c r="AO398" s="2115"/>
      <c r="AP398" s="2116"/>
      <c r="AQ398" s="2117">
        <v>0.99399999999999999</v>
      </c>
      <c r="AR398" s="2115">
        <v>1.17</v>
      </c>
      <c r="AS398" s="2115">
        <v>1.278</v>
      </c>
      <c r="AT398" s="2115">
        <v>1.3160000000000001</v>
      </c>
      <c r="AU398" s="2115"/>
      <c r="AV398" s="2116"/>
      <c r="AW398" s="2118">
        <f t="shared" si="146"/>
        <v>2.4000000000000021E-2</v>
      </c>
      <c r="AX398" s="2119"/>
      <c r="AY398" s="1646"/>
      <c r="AZ398" s="1646"/>
      <c r="BA398" s="2039"/>
      <c r="BB398" s="2039"/>
      <c r="BC398" s="1530" t="s">
        <v>1430</v>
      </c>
    </row>
    <row r="399" spans="1:55" s="1530" customFormat="1" ht="17.05" customHeight="1" x14ac:dyDescent="0.25">
      <c r="A399" s="1564" t="s">
        <v>1134</v>
      </c>
      <c r="B399" s="1564" t="s">
        <v>1173</v>
      </c>
      <c r="C399" s="2573" t="s">
        <v>1184</v>
      </c>
      <c r="D399" s="1861" t="s">
        <v>1193</v>
      </c>
      <c r="E399" s="1862"/>
      <c r="F399" s="2566">
        <v>1.1060000000000001</v>
      </c>
      <c r="G399" s="1904"/>
      <c r="H399" s="2369" t="s">
        <v>202</v>
      </c>
      <c r="I399" s="1904"/>
      <c r="J399" s="1904"/>
      <c r="K399" s="2115">
        <f t="shared" si="145"/>
        <v>1.1060000000000001</v>
      </c>
      <c r="L399" s="2292">
        <f>IF(IF(ISNUMBER(K399),K399,0)&gt;0,IF(ISNUMBER(F399),F399,0)/K399*100,"")</f>
        <v>100</v>
      </c>
      <c r="M399" s="2357">
        <f>IF(IF(ISNUMBER(K399),K399,0)&gt;0,(IF(ISNUMBER(G399),G399,0)+IF(ISNUMBER(H399),H399,0))/K399*100,"")</f>
        <v>0</v>
      </c>
      <c r="N399" s="1611">
        <f t="shared" si="147"/>
        <v>5</v>
      </c>
      <c r="O399" s="2453"/>
      <c r="P399" s="2295">
        <f t="shared" si="148"/>
        <v>0.74199999999999999</v>
      </c>
      <c r="Q399" s="2296" t="s">
        <v>42</v>
      </c>
      <c r="R399" s="2294"/>
      <c r="S399" s="2297"/>
      <c r="T399" s="2298"/>
      <c r="U399" s="1602"/>
      <c r="V399" s="2294"/>
      <c r="W399" s="2294"/>
      <c r="X399" s="2294"/>
      <c r="Y399" s="2294"/>
      <c r="Z399" s="2434">
        <v>13991</v>
      </c>
      <c r="AA399" s="2366">
        <f t="shared" si="149"/>
        <v>171.14720519942861</v>
      </c>
      <c r="AB399" s="2435"/>
      <c r="AC399" s="2435"/>
      <c r="AD399" s="2435"/>
      <c r="AE399" s="2435"/>
      <c r="AF399" s="2435"/>
      <c r="AG399" s="2435"/>
      <c r="AH399" s="2167"/>
      <c r="AI399" s="2112">
        <v>14951</v>
      </c>
      <c r="AJ399" s="2112">
        <v>15609</v>
      </c>
      <c r="AK399" s="2112">
        <v>16069</v>
      </c>
      <c r="AL399" s="2113"/>
      <c r="AM399" s="2369"/>
      <c r="AN399" s="2115"/>
      <c r="AO399" s="2115"/>
      <c r="AP399" s="2116"/>
      <c r="AQ399" s="2117">
        <v>0.74199999999999999</v>
      </c>
      <c r="AR399" s="2115">
        <v>0.874</v>
      </c>
      <c r="AS399" s="2115">
        <v>0.95499999999999996</v>
      </c>
      <c r="AT399" s="2115">
        <v>0.98299999999999998</v>
      </c>
      <c r="AU399" s="2115"/>
      <c r="AV399" s="2116"/>
      <c r="AW399" s="2118">
        <f t="shared" si="146"/>
        <v>0.12300000000000011</v>
      </c>
      <c r="AX399" s="2119"/>
      <c r="AY399" s="1646"/>
      <c r="AZ399" s="1646"/>
      <c r="BA399" s="2039"/>
      <c r="BB399" s="2039"/>
      <c r="BC399" s="1530" t="s">
        <v>1430</v>
      </c>
    </row>
    <row r="400" spans="1:55" s="1530" customFormat="1" ht="17.05" customHeight="1" x14ac:dyDescent="0.25">
      <c r="A400" s="1564" t="s">
        <v>1008</v>
      </c>
      <c r="B400" s="1564" t="s">
        <v>1009</v>
      </c>
      <c r="C400" s="2467" t="s">
        <v>1010</v>
      </c>
      <c r="D400" s="2002" t="s">
        <v>1013</v>
      </c>
      <c r="E400" s="1603"/>
      <c r="F400" s="2291" t="s">
        <v>202</v>
      </c>
      <c r="G400" s="2455">
        <v>1.1279999999999999</v>
      </c>
      <c r="H400" s="2455"/>
      <c r="I400" s="2455"/>
      <c r="J400" s="2455"/>
      <c r="K400" s="2125">
        <f t="shared" si="145"/>
        <v>1.1279999999999999</v>
      </c>
      <c r="L400" s="2292">
        <f>IF(IF(ISNUMBER(K400),K400,0)&gt;0,IF(ISNUMBER(F400),F400,0)/K400*100,"")</f>
        <v>0</v>
      </c>
      <c r="M400" s="2357">
        <f>IF(IF(ISNUMBER(K400),K400,0)&gt;0,(IF(ISNUMBER(G400),G400,0)+IF(ISNUMBER(H400),H400,0))/K400*100,"")</f>
        <v>100</v>
      </c>
      <c r="N400" s="1611">
        <f t="shared" si="147"/>
        <v>5</v>
      </c>
      <c r="O400" s="2453"/>
      <c r="P400" s="2295">
        <f t="shared" si="148"/>
        <v>0.47933097165482524</v>
      </c>
      <c r="Q400" s="2296" t="s">
        <v>42</v>
      </c>
      <c r="R400" s="2294"/>
      <c r="S400" s="2456"/>
      <c r="T400" s="2457"/>
      <c r="V400" s="2458"/>
      <c r="W400" s="2458"/>
      <c r="X400" s="2458"/>
      <c r="Y400" s="2458"/>
      <c r="Z400" s="2434">
        <v>9356</v>
      </c>
      <c r="AA400" s="2366">
        <f t="shared" si="149"/>
        <v>152.12248994985876</v>
      </c>
      <c r="AB400" s="2459"/>
      <c r="AC400" s="2459"/>
      <c r="AD400" s="2459"/>
      <c r="AE400" s="2459"/>
      <c r="AF400" s="2459"/>
      <c r="AG400" s="2459"/>
      <c r="AH400" s="2167"/>
      <c r="AI400" s="2124">
        <v>9772</v>
      </c>
      <c r="AJ400" s="2124">
        <v>10097</v>
      </c>
      <c r="AK400" s="2124">
        <v>10407</v>
      </c>
      <c r="AL400" s="2113"/>
      <c r="AM400" s="2460"/>
      <c r="AN400" s="2124"/>
      <c r="AO400" s="2125"/>
      <c r="AP400" s="2126"/>
      <c r="AQ400" s="2117">
        <v>0.47933097165482524</v>
      </c>
      <c r="AR400" s="2125">
        <v>0.51948917582937071</v>
      </c>
      <c r="AS400" s="2125">
        <v>0.55623876340573419</v>
      </c>
      <c r="AT400" s="2125">
        <v>0.59338661856041963</v>
      </c>
      <c r="AU400" s="2125"/>
      <c r="AV400" s="2126"/>
      <c r="AW400" s="2127">
        <f t="shared" si="146"/>
        <v>0.53461338143958026</v>
      </c>
      <c r="AX400" s="2119"/>
      <c r="AY400" s="1646"/>
      <c r="AZ400" s="1646"/>
      <c r="BA400" s="2039"/>
      <c r="BB400" s="2039"/>
      <c r="BC400" s="1530" t="s">
        <v>1432</v>
      </c>
    </row>
    <row r="401" spans="1:227" s="1530" customFormat="1" ht="17.05" customHeight="1" x14ac:dyDescent="0.25">
      <c r="A401" s="1564" t="s">
        <v>1008</v>
      </c>
      <c r="B401" s="1564" t="s">
        <v>1009</v>
      </c>
      <c r="C401" s="2467" t="s">
        <v>1010</v>
      </c>
      <c r="D401" s="2003" t="s">
        <v>1011</v>
      </c>
      <c r="E401" s="2004"/>
      <c r="F401" s="2291" t="s">
        <v>202</v>
      </c>
      <c r="G401" s="2455">
        <v>0.1</v>
      </c>
      <c r="H401" s="2455">
        <v>1.2</v>
      </c>
      <c r="I401" s="2455"/>
      <c r="J401" s="2455"/>
      <c r="K401" s="2125">
        <f t="shared" si="145"/>
        <v>1.3</v>
      </c>
      <c r="L401" s="2292">
        <f>IF(IF(ISNUMBER(K401),K401,0)&gt;0,IF(ISNUMBER(F401),F401,0)/K401*100,"")</f>
        <v>0</v>
      </c>
      <c r="M401" s="2357">
        <f>IF(IF(ISNUMBER(K401),K401,0)&gt;0,(IF(ISNUMBER(G401),G401,0)+IF(ISNUMBER(H401),H401,0))/K401*100,"")</f>
        <v>100</v>
      </c>
      <c r="N401" s="1611">
        <f t="shared" si="147"/>
        <v>5</v>
      </c>
      <c r="O401" s="2453"/>
      <c r="P401" s="2295">
        <f t="shared" si="148"/>
        <v>0.67200000000000004</v>
      </c>
      <c r="Q401" s="2296" t="s">
        <v>42</v>
      </c>
      <c r="R401" s="2294"/>
      <c r="S401" s="2456"/>
      <c r="T401" s="2457"/>
      <c r="V401" s="2458"/>
      <c r="W401" s="2458"/>
      <c r="X401" s="2458"/>
      <c r="Y401" s="2458"/>
      <c r="Z401" s="2434">
        <v>10973</v>
      </c>
      <c r="AA401" s="2366">
        <f t="shared" si="149"/>
        <v>179.2694147153224</v>
      </c>
      <c r="AB401" s="2459"/>
      <c r="AC401" s="2459"/>
      <c r="AD401" s="2459"/>
      <c r="AE401" s="2459"/>
      <c r="AF401" s="2459"/>
      <c r="AG401" s="2459"/>
      <c r="AH401" s="2167"/>
      <c r="AI401" s="2124">
        <v>11734</v>
      </c>
      <c r="AJ401" s="2124">
        <v>12506</v>
      </c>
      <c r="AK401" s="2124">
        <v>13287</v>
      </c>
      <c r="AL401" s="2113">
        <v>14117</v>
      </c>
      <c r="AM401" s="2460"/>
      <c r="AN401" s="2124"/>
      <c r="AO401" s="2125"/>
      <c r="AP401" s="2126"/>
      <c r="AQ401" s="2117">
        <v>0.67200000000000004</v>
      </c>
      <c r="AR401" s="2125">
        <v>0.71799999999999997</v>
      </c>
      <c r="AS401" s="2125">
        <v>0.76500000000000001</v>
      </c>
      <c r="AT401" s="2125">
        <v>0.81299999999999994</v>
      </c>
      <c r="AU401" s="2125">
        <v>0.86399999999999999</v>
      </c>
      <c r="AV401" s="2126"/>
      <c r="AW401" s="2127">
        <f t="shared" si="146"/>
        <v>0.4870000000000001</v>
      </c>
      <c r="AX401" s="2119"/>
      <c r="AY401" s="1646"/>
      <c r="AZ401" s="1646"/>
      <c r="BA401" s="2039"/>
      <c r="BB401" s="2039"/>
      <c r="BC401" s="1530" t="s">
        <v>1432</v>
      </c>
    </row>
    <row r="402" spans="1:227" s="1530" customFormat="1" ht="17.05" customHeight="1" x14ac:dyDescent="0.25">
      <c r="A402" s="1564" t="s">
        <v>1008</v>
      </c>
      <c r="B402" s="1564" t="s">
        <v>1009</v>
      </c>
      <c r="C402" s="2467" t="s">
        <v>1010</v>
      </c>
      <c r="D402" s="2002" t="s">
        <v>1014</v>
      </c>
      <c r="E402" s="2574" t="s">
        <v>1434</v>
      </c>
      <c r="F402" s="2291" t="s">
        <v>202</v>
      </c>
      <c r="G402" s="1904"/>
      <c r="H402" s="2560" t="s">
        <v>1015</v>
      </c>
      <c r="I402" s="1904"/>
      <c r="J402" s="1904"/>
      <c r="K402" s="2115">
        <f t="shared" si="145"/>
        <v>0</v>
      </c>
      <c r="L402" s="2292" t="s">
        <v>1440</v>
      </c>
      <c r="M402" s="2357" t="s">
        <v>1435</v>
      </c>
      <c r="N402" s="1611">
        <f t="shared" si="147"/>
        <v>2</v>
      </c>
      <c r="O402" s="2453"/>
      <c r="P402" s="2295">
        <f t="shared" si="148"/>
        <v>0.26332796412429332</v>
      </c>
      <c r="Q402" s="2296" t="s">
        <v>42</v>
      </c>
      <c r="R402" s="2294"/>
      <c r="S402" s="2297"/>
      <c r="T402" s="2298"/>
      <c r="U402" s="1602"/>
      <c r="V402" s="2294"/>
      <c r="W402" s="2294"/>
      <c r="X402" s="2294"/>
      <c r="Y402" s="2294"/>
      <c r="Z402" s="2434">
        <v>5055</v>
      </c>
      <c r="AA402" s="2366">
        <f t="shared" si="149"/>
        <v>155.23479699584163</v>
      </c>
      <c r="AB402" s="2435"/>
      <c r="AC402" s="2435"/>
      <c r="AD402" s="2435"/>
      <c r="AE402" s="2435"/>
      <c r="AF402" s="2435"/>
      <c r="AG402" s="2435"/>
      <c r="AH402" s="2167"/>
      <c r="AI402" s="2112">
        <v>5302</v>
      </c>
      <c r="AJ402" s="2112">
        <v>5484</v>
      </c>
      <c r="AK402" s="2112">
        <v>5654</v>
      </c>
      <c r="AL402" s="2113"/>
      <c r="AM402" s="2454"/>
      <c r="AN402" s="2112"/>
      <c r="AO402" s="2115"/>
      <c r="AP402" s="2116"/>
      <c r="AQ402" s="2117">
        <v>0.26332796412429332</v>
      </c>
      <c r="AR402" s="2115">
        <v>0.2864198430671025</v>
      </c>
      <c r="AS402" s="2115">
        <v>0.30682768594706716</v>
      </c>
      <c r="AT402" s="2115">
        <v>0.32724297249296824</v>
      </c>
      <c r="AU402" s="2115"/>
      <c r="AV402" s="2116"/>
      <c r="AW402" s="2118">
        <f t="shared" si="146"/>
        <v>-0.32724297249296824</v>
      </c>
      <c r="AX402" s="2119"/>
      <c r="AY402" s="1646"/>
      <c r="AZ402" s="1646"/>
      <c r="BA402" s="2039"/>
      <c r="BB402" s="2039"/>
      <c r="BC402" s="1602" t="s">
        <v>1432</v>
      </c>
    </row>
    <row r="403" spans="1:227" s="1530" customFormat="1" ht="17.05" customHeight="1" x14ac:dyDescent="0.25">
      <c r="A403" s="1564" t="s">
        <v>1008</v>
      </c>
      <c r="B403" s="1564" t="s">
        <v>1009</v>
      </c>
      <c r="C403" s="2002" t="s">
        <v>1010</v>
      </c>
      <c r="D403" s="2002" t="s">
        <v>1016</v>
      </c>
      <c r="E403" s="1603"/>
      <c r="F403" s="2291" t="s">
        <v>202</v>
      </c>
      <c r="G403" s="1904"/>
      <c r="H403" s="1904">
        <v>0.17</v>
      </c>
      <c r="I403" s="2455"/>
      <c r="J403" s="2455"/>
      <c r="K403" s="2125">
        <f t="shared" si="145"/>
        <v>0.17</v>
      </c>
      <c r="L403" s="2292">
        <f>IF(IF(ISNUMBER(K403),K403,0)&gt;0,IF(ISNUMBER(F403),F403,0)/K403*100,"")</f>
        <v>0</v>
      </c>
      <c r="M403" s="2357">
        <f>IF(IF(ISNUMBER(K403),K403,0)&gt;0,(IF(ISNUMBER(G403),G403,0)+IF(ISNUMBER(H403),H403,0))/K403*100,"")</f>
        <v>100</v>
      </c>
      <c r="N403" s="1611">
        <f t="shared" si="147"/>
        <v>5</v>
      </c>
      <c r="O403" s="2453"/>
      <c r="P403" s="2295">
        <f t="shared" si="148"/>
        <v>7.348636475476189E-2</v>
      </c>
      <c r="Q403" s="2296" t="s">
        <v>42</v>
      </c>
      <c r="R403" s="2294"/>
      <c r="S403" s="2456"/>
      <c r="T403" s="2457"/>
      <c r="V403" s="2458"/>
      <c r="W403" s="2458"/>
      <c r="X403" s="2458"/>
      <c r="Y403" s="2458"/>
      <c r="Z403" s="2434">
        <v>1355</v>
      </c>
      <c r="AA403" s="2366">
        <f t="shared" si="149"/>
        <v>162.15808587170798</v>
      </c>
      <c r="AB403" s="2459"/>
      <c r="AC403" s="2459"/>
      <c r="AD403" s="2459"/>
      <c r="AE403" s="2459"/>
      <c r="AF403" s="2459"/>
      <c r="AG403" s="2459"/>
      <c r="AH403" s="2167"/>
      <c r="AI403" s="2124">
        <v>1428</v>
      </c>
      <c r="AJ403" s="2124">
        <v>1481</v>
      </c>
      <c r="AK403" s="2124">
        <v>1527</v>
      </c>
      <c r="AL403" s="2113"/>
      <c r="AM403" s="2460"/>
      <c r="AN403" s="2124"/>
      <c r="AO403" s="2125"/>
      <c r="AP403" s="2126"/>
      <c r="AQ403" s="2117">
        <v>7.348636475476189E-2</v>
      </c>
      <c r="AR403" s="2125">
        <v>8.0199335319999981E-2</v>
      </c>
      <c r="AS403" s="2125">
        <v>8.6032059414761913E-2</v>
      </c>
      <c r="AT403" s="2125">
        <v>9.164907335285713E-2</v>
      </c>
      <c r="AU403" s="2125"/>
      <c r="AV403" s="2126"/>
      <c r="AW403" s="2127">
        <f t="shared" si="146"/>
        <v>7.8350926647142882E-2</v>
      </c>
      <c r="AX403" s="2119"/>
      <c r="AY403" s="1646"/>
      <c r="AZ403" s="1646"/>
      <c r="BA403" s="2039"/>
      <c r="BB403" s="2039"/>
      <c r="BC403" s="1530" t="s">
        <v>1432</v>
      </c>
    </row>
    <row r="404" spans="1:227" s="1530" customFormat="1" ht="17.05" customHeight="1" x14ac:dyDescent="0.25">
      <c r="A404" s="1564" t="s">
        <v>1008</v>
      </c>
      <c r="B404" s="1564" t="s">
        <v>1009</v>
      </c>
      <c r="C404" s="2002" t="s">
        <v>1010</v>
      </c>
      <c r="D404" s="2003" t="s">
        <v>1012</v>
      </c>
      <c r="E404" s="2004"/>
      <c r="F404" s="2291">
        <v>0.35799999999999998</v>
      </c>
      <c r="G404" s="1904"/>
      <c r="H404" s="1904" t="s">
        <v>202</v>
      </c>
      <c r="I404" s="1904"/>
      <c r="J404" s="1904"/>
      <c r="K404" s="2115">
        <f t="shared" si="145"/>
        <v>0.35799999999999998</v>
      </c>
      <c r="L404" s="2292">
        <f>IF(IF(ISNUMBER(K404),K404,0)&gt;0,IF(ISNUMBER(F404),F404,0)/K404*100,"")</f>
        <v>100</v>
      </c>
      <c r="M404" s="2357">
        <f>IF(IF(ISNUMBER(K404),K404,0)&gt;0,(IF(ISNUMBER(G404),G404,0)+IF(ISNUMBER(H404),H404,0))/K404*100,"")</f>
        <v>0</v>
      </c>
      <c r="N404" s="1611">
        <f t="shared" si="147"/>
        <v>2</v>
      </c>
      <c r="O404" s="2453"/>
      <c r="P404" s="2295">
        <f t="shared" si="148"/>
        <v>0.5</v>
      </c>
      <c r="Q404" s="2296" t="s">
        <v>42</v>
      </c>
      <c r="R404" s="2294"/>
      <c r="S404" s="2297"/>
      <c r="T404" s="2298"/>
      <c r="U404" s="1602"/>
      <c r="V404" s="2294"/>
      <c r="W404" s="2294"/>
      <c r="X404" s="2294"/>
      <c r="Y404" s="2294"/>
      <c r="Z404" s="2434">
        <v>9025</v>
      </c>
      <c r="AA404" s="2366">
        <f t="shared" si="149"/>
        <v>163.62463476644027</v>
      </c>
      <c r="AB404" s="2435"/>
      <c r="AC404" s="2435"/>
      <c r="AD404" s="2435"/>
      <c r="AE404" s="2435"/>
      <c r="AF404" s="2435"/>
      <c r="AG404" s="2435"/>
      <c r="AH404" s="2167"/>
      <c r="AI404" s="2112">
        <v>9732</v>
      </c>
      <c r="AJ404" s="2112">
        <v>10416</v>
      </c>
      <c r="AK404" s="2112">
        <v>11073</v>
      </c>
      <c r="AL404" s="2113">
        <v>11771</v>
      </c>
      <c r="AM404" s="2454"/>
      <c r="AN404" s="2112"/>
      <c r="AO404" s="2115"/>
      <c r="AP404" s="2116"/>
      <c r="AQ404" s="2117">
        <v>0.5</v>
      </c>
      <c r="AR404" s="2115">
        <v>0.53900000000000003</v>
      </c>
      <c r="AS404" s="2115">
        <v>0.57699999999999996</v>
      </c>
      <c r="AT404" s="2115">
        <v>0.61399999999999999</v>
      </c>
      <c r="AU404" s="2115">
        <v>0.65200000000000002</v>
      </c>
      <c r="AV404" s="2116"/>
      <c r="AW404" s="2118">
        <f t="shared" si="146"/>
        <v>-0.25600000000000001</v>
      </c>
      <c r="AX404" s="2119"/>
      <c r="AY404" s="1646"/>
      <c r="AZ404" s="1646"/>
      <c r="BA404" s="2039"/>
      <c r="BB404" s="2039"/>
      <c r="BC404" s="1530" t="s">
        <v>1430</v>
      </c>
    </row>
    <row r="405" spans="1:227" s="1530" customFormat="1" ht="17.05" customHeight="1" x14ac:dyDescent="0.25">
      <c r="A405" s="1564" t="s">
        <v>198</v>
      </c>
      <c r="B405" s="1564" t="s">
        <v>327</v>
      </c>
      <c r="C405" s="2443" t="s">
        <v>351</v>
      </c>
      <c r="D405" s="1778" t="s">
        <v>355</v>
      </c>
      <c r="E405" s="1857" t="s">
        <v>1433</v>
      </c>
      <c r="F405" s="2100"/>
      <c r="G405" s="2099"/>
      <c r="H405" s="2099"/>
      <c r="I405" s="2099"/>
      <c r="J405" s="2099"/>
      <c r="K405" s="2101"/>
      <c r="L405" s="2382">
        <v>100</v>
      </c>
      <c r="M405" s="2383" t="str">
        <f>IF(K405&gt;0,(IF(ISNUMBER(G405),G405,0)+IF(ISNUMBER(H405),H405,0))/K405*100,"")</f>
        <v/>
      </c>
      <c r="N405" s="1611">
        <f t="shared" si="147"/>
        <v>1</v>
      </c>
      <c r="O405" s="1856"/>
      <c r="P405" s="2099">
        <v>2.2069999999999999</v>
      </c>
      <c r="Q405" s="2205" t="s">
        <v>42</v>
      </c>
      <c r="R405" s="1857"/>
      <c r="S405" s="2207" t="s">
        <v>202</v>
      </c>
      <c r="T405" s="2207" t="s">
        <v>202</v>
      </c>
      <c r="U405" s="2438">
        <v>38.9</v>
      </c>
      <c r="V405" s="1857">
        <v>25.1</v>
      </c>
      <c r="W405" s="2438">
        <v>38.9</v>
      </c>
      <c r="X405" s="1857">
        <v>25.1</v>
      </c>
      <c r="Y405" s="1857"/>
      <c r="Z405" s="2439">
        <v>17833</v>
      </c>
      <c r="AA405" s="2440">
        <v>339.06663727167347</v>
      </c>
      <c r="AB405" s="2441">
        <f>O405/AA405*1000000/365*1000</f>
        <v>0</v>
      </c>
      <c r="AC405" s="2096"/>
      <c r="AD405" s="2096"/>
      <c r="AE405" s="2010"/>
      <c r="AF405" s="2096"/>
      <c r="AG405" s="2096"/>
      <c r="AH405" s="2097"/>
      <c r="AI405" s="2096"/>
      <c r="AJ405" s="2096"/>
      <c r="AK405" s="2096"/>
      <c r="AL405" s="2097"/>
      <c r="AM405" s="2101">
        <f>K405</f>
        <v>0</v>
      </c>
      <c r="AN405" s="2099">
        <v>2.2069999999999999</v>
      </c>
      <c r="AO405" s="2099">
        <v>2.2069999999999999</v>
      </c>
      <c r="AP405" s="2099">
        <v>2.2069999999999999</v>
      </c>
      <c r="AQ405" s="2100">
        <v>2.2069999999999999</v>
      </c>
      <c r="AR405" s="2101">
        <f>AN405</f>
        <v>2.2069999999999999</v>
      </c>
      <c r="AS405" s="2099">
        <v>2.2069999999999999</v>
      </c>
      <c r="AT405" s="2101">
        <f>AVERAGE(AS405,AV405)</f>
        <v>2.2069999999999999</v>
      </c>
      <c r="AU405" s="2101"/>
      <c r="AV405" s="2099">
        <v>2.2069999999999999</v>
      </c>
      <c r="AW405" s="2099"/>
      <c r="AX405" s="2102">
        <v>2.2069999999999999</v>
      </c>
      <c r="AY405" s="2442"/>
      <c r="AZ405" s="1979"/>
      <c r="BA405" s="1980"/>
      <c r="BB405" s="1646"/>
      <c r="BC405" s="1530" t="s">
        <v>1430</v>
      </c>
      <c r="BD405" s="1602"/>
      <c r="BE405" s="1602"/>
      <c r="BF405" s="1602"/>
      <c r="BG405" s="1602"/>
      <c r="BH405" s="1602"/>
      <c r="BI405" s="1602"/>
      <c r="BJ405" s="1602"/>
      <c r="BK405" s="1602"/>
      <c r="BL405" s="1602"/>
      <c r="BM405" s="1646"/>
      <c r="BN405" s="1646"/>
      <c r="BO405" s="1646"/>
      <c r="BP405" s="1646"/>
      <c r="BQ405" s="1646"/>
      <c r="BR405" s="1646"/>
      <c r="BS405" s="1646"/>
      <c r="BT405" s="1646"/>
      <c r="BU405" s="1646"/>
      <c r="BV405" s="1646"/>
      <c r="BW405" s="1646"/>
      <c r="BX405" s="1646"/>
      <c r="BY405" s="1646"/>
      <c r="BZ405" s="1646"/>
      <c r="CA405" s="1646"/>
      <c r="CB405" s="1646"/>
      <c r="CC405" s="1646"/>
      <c r="CD405" s="1646"/>
      <c r="CE405" s="1646"/>
      <c r="CF405" s="1646"/>
      <c r="CG405" s="1646"/>
      <c r="CH405" s="1646"/>
      <c r="CI405" s="1646"/>
      <c r="CJ405" s="1646"/>
      <c r="CK405" s="1646"/>
      <c r="CL405" s="1646"/>
      <c r="CM405" s="1646"/>
      <c r="CN405" s="1646"/>
      <c r="CO405" s="1646"/>
      <c r="CP405" s="1646"/>
      <c r="CQ405" s="1646"/>
      <c r="CR405" s="1646"/>
      <c r="CS405" s="1646"/>
      <c r="CT405" s="1646"/>
      <c r="CU405" s="1646"/>
      <c r="CV405" s="1646"/>
      <c r="CW405" s="1646"/>
      <c r="CX405" s="1646"/>
      <c r="CY405" s="1646"/>
      <c r="CZ405" s="1646"/>
      <c r="DA405" s="1646"/>
      <c r="DB405" s="1646"/>
      <c r="DC405" s="1646"/>
      <c r="DD405" s="1646"/>
      <c r="DE405" s="1646"/>
      <c r="DF405" s="1646"/>
      <c r="DG405" s="1646"/>
      <c r="DH405" s="1646"/>
      <c r="DI405" s="1646"/>
      <c r="DJ405" s="1646"/>
      <c r="DK405" s="1646"/>
      <c r="DL405" s="1646"/>
      <c r="DM405" s="1646"/>
      <c r="DN405" s="1646"/>
      <c r="DO405" s="1646"/>
      <c r="DP405" s="1646"/>
      <c r="DQ405" s="1646"/>
      <c r="DR405" s="1646"/>
      <c r="DS405" s="1646"/>
      <c r="DT405" s="1646"/>
      <c r="DU405" s="1646"/>
      <c r="DV405" s="1646"/>
      <c r="DW405" s="1646"/>
      <c r="DX405" s="1646"/>
      <c r="DY405" s="1646"/>
      <c r="DZ405" s="1646"/>
      <c r="EA405" s="1646"/>
      <c r="EB405" s="1646"/>
      <c r="EC405" s="1646"/>
      <c r="ED405" s="1646"/>
      <c r="EE405" s="1646"/>
      <c r="EF405" s="1646"/>
      <c r="EG405" s="1646"/>
      <c r="EH405" s="1646"/>
      <c r="EI405" s="1646"/>
      <c r="EJ405" s="1646"/>
      <c r="EK405" s="1646"/>
      <c r="EL405" s="1646"/>
      <c r="EM405" s="1646"/>
      <c r="EN405" s="1646"/>
      <c r="EO405" s="1646"/>
      <c r="EP405" s="1646"/>
      <c r="EQ405" s="1646"/>
      <c r="ER405" s="1646"/>
      <c r="ES405" s="1646"/>
      <c r="ET405" s="1646"/>
      <c r="EU405" s="1646"/>
      <c r="EV405" s="1646"/>
      <c r="EW405" s="1646"/>
      <c r="EX405" s="1646"/>
      <c r="EY405" s="1646"/>
      <c r="EZ405" s="1646"/>
      <c r="FA405" s="1646"/>
      <c r="FB405" s="1646"/>
      <c r="FC405" s="1646"/>
      <c r="FD405" s="1646"/>
      <c r="FE405" s="1646"/>
      <c r="FF405" s="1646"/>
      <c r="FG405" s="1646"/>
      <c r="FH405" s="1646"/>
      <c r="FI405" s="1646"/>
      <c r="FJ405" s="1646"/>
      <c r="FK405" s="1646"/>
      <c r="FL405" s="1646"/>
      <c r="FM405" s="1646"/>
      <c r="FN405" s="1646"/>
      <c r="FO405" s="1646"/>
      <c r="FP405" s="1646"/>
      <c r="FQ405" s="1646"/>
      <c r="FR405" s="1646"/>
      <c r="FS405" s="1646"/>
      <c r="FT405" s="1646"/>
      <c r="FU405" s="1646"/>
      <c r="FV405" s="1646"/>
      <c r="FW405" s="1646"/>
      <c r="FX405" s="1646"/>
      <c r="FY405" s="1646"/>
      <c r="FZ405" s="1646"/>
      <c r="GA405" s="1646"/>
      <c r="GB405" s="1646"/>
      <c r="GC405" s="1646"/>
      <c r="GD405" s="1646"/>
      <c r="GE405" s="1646"/>
      <c r="GF405" s="1646"/>
      <c r="GG405" s="1646"/>
      <c r="GH405" s="1646"/>
      <c r="GI405" s="1646"/>
      <c r="GJ405" s="1646"/>
      <c r="GK405" s="1646"/>
      <c r="GL405" s="1646"/>
      <c r="GM405" s="1646"/>
      <c r="GN405" s="1646"/>
      <c r="GO405" s="1646"/>
      <c r="GP405" s="1646"/>
      <c r="GQ405" s="1646"/>
      <c r="GR405" s="1646"/>
      <c r="GS405" s="1646"/>
      <c r="GT405" s="1646"/>
      <c r="GU405" s="1646"/>
      <c r="GV405" s="1646"/>
      <c r="GW405" s="1646"/>
      <c r="GX405" s="1646"/>
      <c r="GY405" s="1646"/>
      <c r="GZ405" s="1646"/>
      <c r="HA405" s="1646"/>
      <c r="HB405" s="1646"/>
      <c r="HC405" s="1646"/>
      <c r="HD405" s="1646"/>
      <c r="HE405" s="1646"/>
      <c r="HF405" s="1646"/>
      <c r="HG405" s="1646"/>
      <c r="HH405" s="1646"/>
      <c r="HI405" s="1646"/>
      <c r="HJ405" s="1646"/>
      <c r="HK405" s="1646"/>
      <c r="HL405" s="1646"/>
      <c r="HM405" s="1646"/>
      <c r="HN405" s="1646"/>
      <c r="HO405" s="1646"/>
      <c r="HP405" s="1646"/>
      <c r="HQ405" s="1646"/>
      <c r="HR405" s="1646"/>
      <c r="HS405" s="1646"/>
    </row>
    <row r="406" spans="1:227" s="1530" customFormat="1" ht="17.05" customHeight="1" x14ac:dyDescent="0.25">
      <c r="A406" s="1564" t="s">
        <v>198</v>
      </c>
      <c r="B406" s="1564" t="s">
        <v>327</v>
      </c>
      <c r="C406" s="2443" t="s">
        <v>351</v>
      </c>
      <c r="D406" s="1778" t="s">
        <v>354</v>
      </c>
      <c r="E406" s="1857" t="s">
        <v>1433</v>
      </c>
      <c r="F406" s="2100"/>
      <c r="G406" s="2099"/>
      <c r="H406" s="2099"/>
      <c r="I406" s="2099"/>
      <c r="J406" s="2099"/>
      <c r="K406" s="2101"/>
      <c r="L406" s="2382">
        <v>100</v>
      </c>
      <c r="M406" s="2383" t="str">
        <f>IF(K406&gt;0,(IF(ISNUMBER(G406),G406,0)+IF(ISNUMBER(H406),H406,0))/K406*100,"")</f>
        <v/>
      </c>
      <c r="N406" s="1611">
        <f t="shared" si="147"/>
        <v>1</v>
      </c>
      <c r="O406" s="1856"/>
      <c r="P406" s="2099">
        <v>1.0980000000000001</v>
      </c>
      <c r="Q406" s="2205" t="s">
        <v>42</v>
      </c>
      <c r="R406" s="1857"/>
      <c r="S406" s="2207" t="s">
        <v>202</v>
      </c>
      <c r="T406" s="2207" t="s">
        <v>202</v>
      </c>
      <c r="U406" s="2438">
        <v>38.9</v>
      </c>
      <c r="V406" s="1857">
        <v>25.1</v>
      </c>
      <c r="W406" s="2438">
        <v>38.9</v>
      </c>
      <c r="X406" s="1857">
        <v>25.1</v>
      </c>
      <c r="Y406" s="1857"/>
      <c r="Z406" s="2439">
        <v>14756</v>
      </c>
      <c r="AA406" s="2440">
        <v>203.86413513704198</v>
      </c>
      <c r="AB406" s="2441">
        <f>O406/AA406*1000000/365*1000</f>
        <v>0</v>
      </c>
      <c r="AC406" s="2096"/>
      <c r="AD406" s="2096"/>
      <c r="AE406" s="2010"/>
      <c r="AF406" s="2096"/>
      <c r="AG406" s="2096"/>
      <c r="AH406" s="2097"/>
      <c r="AI406" s="2096"/>
      <c r="AJ406" s="2096"/>
      <c r="AK406" s="2096"/>
      <c r="AL406" s="2097"/>
      <c r="AM406" s="2101">
        <f>K406</f>
        <v>0</v>
      </c>
      <c r="AN406" s="2099">
        <v>1.0980000000000001</v>
      </c>
      <c r="AO406" s="2099">
        <v>1.2370000000000001</v>
      </c>
      <c r="AP406" s="2099">
        <v>1.3560000000000001</v>
      </c>
      <c r="AQ406" s="2100">
        <v>1.4179999999999999</v>
      </c>
      <c r="AR406" s="2101">
        <f>AN406</f>
        <v>1.0980000000000001</v>
      </c>
      <c r="AS406" s="2099">
        <v>1.34</v>
      </c>
      <c r="AT406" s="2101">
        <f>AVERAGE(AS406,AV406)</f>
        <v>1.4495</v>
      </c>
      <c r="AU406" s="2101"/>
      <c r="AV406" s="2099">
        <v>1.5589999999999999</v>
      </c>
      <c r="AW406" s="2099"/>
      <c r="AX406" s="2102">
        <v>1.679</v>
      </c>
      <c r="AY406" s="2442">
        <v>-0.58099999999999996</v>
      </c>
      <c r="AZ406" s="1979"/>
      <c r="BA406" s="1980"/>
      <c r="BB406" s="1646"/>
      <c r="BC406" s="1530" t="s">
        <v>1430</v>
      </c>
      <c r="BD406" s="1602"/>
      <c r="BE406" s="1602"/>
      <c r="BF406" s="1602"/>
      <c r="BG406" s="1602"/>
      <c r="BH406" s="1602"/>
      <c r="BI406" s="1602"/>
      <c r="BJ406" s="1602"/>
      <c r="BK406" s="1602"/>
      <c r="BL406" s="1602"/>
      <c r="BM406" s="1646"/>
      <c r="BN406" s="1646"/>
      <c r="BO406" s="1646"/>
      <c r="BP406" s="1646"/>
      <c r="BQ406" s="1646"/>
      <c r="BR406" s="1646"/>
      <c r="BS406" s="1646"/>
      <c r="BT406" s="1646"/>
      <c r="BU406" s="1646"/>
      <c r="BV406" s="1646"/>
      <c r="BW406" s="1646"/>
      <c r="BX406" s="1646"/>
      <c r="BY406" s="1646"/>
      <c r="BZ406" s="1646"/>
      <c r="CA406" s="1646"/>
      <c r="CB406" s="1646"/>
      <c r="CC406" s="1646"/>
      <c r="CD406" s="1646"/>
      <c r="CE406" s="1646"/>
      <c r="CF406" s="1646"/>
      <c r="CG406" s="1646"/>
      <c r="CH406" s="1646"/>
      <c r="CI406" s="1646"/>
      <c r="CJ406" s="1646"/>
      <c r="CK406" s="1646"/>
      <c r="CL406" s="1646"/>
      <c r="CM406" s="1646"/>
      <c r="CN406" s="1646"/>
      <c r="CO406" s="1646"/>
      <c r="CP406" s="1646"/>
      <c r="CQ406" s="1646"/>
      <c r="CR406" s="1646"/>
      <c r="CS406" s="1646"/>
      <c r="CT406" s="1646"/>
      <c r="CU406" s="1646"/>
      <c r="CV406" s="1646"/>
      <c r="CW406" s="1646"/>
      <c r="CX406" s="1646"/>
      <c r="CY406" s="1646"/>
      <c r="CZ406" s="1646"/>
      <c r="DA406" s="1646"/>
      <c r="DB406" s="1646"/>
      <c r="DC406" s="1646"/>
      <c r="DD406" s="1646"/>
      <c r="DE406" s="1646"/>
      <c r="DF406" s="1646"/>
      <c r="DG406" s="1646"/>
      <c r="DH406" s="1646"/>
      <c r="DI406" s="1646"/>
      <c r="DJ406" s="1646"/>
      <c r="DK406" s="1646"/>
      <c r="DL406" s="1646"/>
      <c r="DM406" s="1646"/>
      <c r="DN406" s="1646"/>
      <c r="DO406" s="1646"/>
      <c r="DP406" s="1646"/>
      <c r="DQ406" s="1646"/>
      <c r="DR406" s="1646"/>
      <c r="DS406" s="1646"/>
      <c r="DT406" s="1646"/>
      <c r="DU406" s="1646"/>
      <c r="DV406" s="1646"/>
      <c r="DW406" s="1646"/>
      <c r="DX406" s="1646"/>
      <c r="DY406" s="1646"/>
      <c r="DZ406" s="1646"/>
      <c r="EA406" s="1646"/>
      <c r="EB406" s="1646"/>
      <c r="EC406" s="1646"/>
      <c r="ED406" s="1646"/>
      <c r="EE406" s="1646"/>
      <c r="EF406" s="1646"/>
      <c r="EG406" s="1646"/>
      <c r="EH406" s="1646"/>
      <c r="EI406" s="1646"/>
      <c r="EJ406" s="1646"/>
      <c r="EK406" s="1646"/>
      <c r="EL406" s="1646"/>
      <c r="EM406" s="1646"/>
      <c r="EN406" s="1646"/>
      <c r="EO406" s="1646"/>
      <c r="EP406" s="1646"/>
      <c r="EQ406" s="1646"/>
      <c r="ER406" s="1646"/>
      <c r="ES406" s="1646"/>
      <c r="ET406" s="1646"/>
      <c r="EU406" s="1646"/>
      <c r="EV406" s="1646"/>
      <c r="EW406" s="1646"/>
      <c r="EX406" s="1646"/>
      <c r="EY406" s="1646"/>
      <c r="EZ406" s="1646"/>
      <c r="FA406" s="1646"/>
      <c r="FB406" s="1646"/>
      <c r="FC406" s="1646"/>
      <c r="FD406" s="1646"/>
      <c r="FE406" s="1646"/>
      <c r="FF406" s="1646"/>
      <c r="FG406" s="1646"/>
      <c r="FH406" s="1646"/>
      <c r="FI406" s="1646"/>
      <c r="FJ406" s="1646"/>
      <c r="FK406" s="1646"/>
      <c r="FL406" s="1646"/>
      <c r="FM406" s="1646"/>
      <c r="FN406" s="1646"/>
      <c r="FO406" s="1646"/>
      <c r="FP406" s="1646"/>
      <c r="FQ406" s="1646"/>
      <c r="FR406" s="1646"/>
      <c r="FS406" s="1646"/>
      <c r="FT406" s="1646"/>
      <c r="FU406" s="1646"/>
      <c r="FV406" s="1646"/>
      <c r="FW406" s="1646"/>
      <c r="FX406" s="1646"/>
      <c r="FY406" s="1646"/>
      <c r="FZ406" s="1646"/>
      <c r="GA406" s="1646"/>
      <c r="GB406" s="1646"/>
      <c r="GC406" s="1646"/>
      <c r="GD406" s="1646"/>
      <c r="GE406" s="1646"/>
      <c r="GF406" s="1646"/>
      <c r="GG406" s="1646"/>
      <c r="GH406" s="1646"/>
      <c r="GI406" s="1646"/>
      <c r="GJ406" s="1646"/>
      <c r="GK406" s="1646"/>
      <c r="GL406" s="1646"/>
      <c r="GM406" s="1646"/>
      <c r="GN406" s="1646"/>
      <c r="GO406" s="1646"/>
      <c r="GP406" s="1646"/>
      <c r="GQ406" s="1646"/>
      <c r="GR406" s="1646"/>
      <c r="GS406" s="1646"/>
      <c r="GT406" s="1646"/>
      <c r="GU406" s="1646"/>
      <c r="GV406" s="1646"/>
      <c r="GW406" s="1646"/>
      <c r="GX406" s="1646"/>
      <c r="GY406" s="1646"/>
      <c r="GZ406" s="1646"/>
      <c r="HA406" s="1646"/>
      <c r="HB406" s="1646"/>
      <c r="HC406" s="1646"/>
      <c r="HD406" s="1646"/>
      <c r="HE406" s="1646"/>
      <c r="HF406" s="1646"/>
      <c r="HG406" s="1646"/>
      <c r="HH406" s="1646"/>
      <c r="HI406" s="1646"/>
      <c r="HJ406" s="1646"/>
      <c r="HK406" s="1646"/>
      <c r="HL406" s="1646"/>
      <c r="HM406" s="1646"/>
      <c r="HN406" s="1646"/>
      <c r="HO406" s="1646"/>
      <c r="HP406" s="1646"/>
      <c r="HQ406" s="1646"/>
      <c r="HR406" s="1646"/>
      <c r="HS406" s="1646"/>
    </row>
    <row r="407" spans="1:227" s="1530" customFormat="1" ht="17.05" customHeight="1" x14ac:dyDescent="0.25">
      <c r="A407" s="1564" t="s">
        <v>198</v>
      </c>
      <c r="B407" s="1564" t="s">
        <v>327</v>
      </c>
      <c r="C407" s="2443" t="s">
        <v>351</v>
      </c>
      <c r="D407" s="2575" t="s">
        <v>356</v>
      </c>
      <c r="E407" s="1602"/>
      <c r="F407" s="2291">
        <v>0.442</v>
      </c>
      <c r="G407" s="1904"/>
      <c r="H407" s="1904"/>
      <c r="I407" s="1904"/>
      <c r="J407" s="1904"/>
      <c r="K407" s="2101">
        <f>SUM(F407:H407)</f>
        <v>0.442</v>
      </c>
      <c r="L407" s="2382">
        <f>IF(K407&gt;0,IF(ISNUMBER(F407),F407,0)/K407*100,"")</f>
        <v>100</v>
      </c>
      <c r="M407" s="2383">
        <f>IF(K407&gt;0,(IF(ISNUMBER(G407),G407,0)+IF(ISNUMBER(H407),H407,0))/K407*100,"")</f>
        <v>0</v>
      </c>
      <c r="N407" s="1611">
        <f t="shared" si="147"/>
        <v>2</v>
      </c>
      <c r="O407" s="2576"/>
      <c r="P407" s="2101">
        <v>0.45100000000000001</v>
      </c>
      <c r="Q407" s="2205" t="s">
        <v>42</v>
      </c>
      <c r="R407" s="2320"/>
      <c r="S407" s="2207" t="s">
        <v>202</v>
      </c>
      <c r="T407" s="2207" t="s">
        <v>202</v>
      </c>
      <c r="U407" s="2438">
        <v>38.9</v>
      </c>
      <c r="V407" s="2320">
        <v>25.1</v>
      </c>
      <c r="W407" s="2438">
        <v>38.9</v>
      </c>
      <c r="X407" s="2320">
        <v>25.1</v>
      </c>
      <c r="Y407" s="2320"/>
      <c r="Z407" s="2512"/>
      <c r="AA407" s="2440" t="e">
        <v>#DIV/0!</v>
      </c>
      <c r="AB407" s="2441" t="e">
        <f>O407/AA407*1000000/365*1000</f>
        <v>#DIV/0!</v>
      </c>
      <c r="AC407" s="2296"/>
      <c r="AD407" s="2296"/>
      <c r="AE407" s="2577"/>
      <c r="AF407" s="2296"/>
      <c r="AG407" s="2296"/>
      <c r="AH407" s="2578"/>
      <c r="AI407" s="2296"/>
      <c r="AJ407" s="2296"/>
      <c r="AK407" s="2296"/>
      <c r="AL407" s="2578"/>
      <c r="AM407" s="2101">
        <f>K407</f>
        <v>0.442</v>
      </c>
      <c r="AN407" s="2101">
        <v>0.45100000000000001</v>
      </c>
      <c r="AO407" s="2101">
        <v>0.45100000000000001</v>
      </c>
      <c r="AP407" s="2101">
        <v>0.45100000000000001</v>
      </c>
      <c r="AQ407" s="2264">
        <v>0.45100000000000001</v>
      </c>
      <c r="AR407" s="2101">
        <f>AN407</f>
        <v>0.45100000000000001</v>
      </c>
      <c r="AS407" s="2101">
        <v>0.45100000000000001</v>
      </c>
      <c r="AT407" s="2101">
        <f>AVERAGE(AS407,AV407)</f>
        <v>0.45100000000000001</v>
      </c>
      <c r="AU407" s="2101"/>
      <c r="AV407" s="2101">
        <v>0.45100000000000001</v>
      </c>
      <c r="AW407" s="2101"/>
      <c r="AX407" s="2265">
        <v>0.45100000000000001</v>
      </c>
      <c r="AY407" s="2579"/>
      <c r="AZ407" s="1979"/>
      <c r="BA407" s="1980"/>
      <c r="BB407" s="1646"/>
      <c r="BC407" s="1530" t="s">
        <v>1430</v>
      </c>
      <c r="BD407" s="1602"/>
      <c r="BE407" s="1602"/>
      <c r="BF407" s="1602"/>
      <c r="BG407" s="1602"/>
      <c r="BH407" s="1602"/>
      <c r="BI407" s="1602"/>
      <c r="BJ407" s="1602"/>
      <c r="BK407" s="1602"/>
      <c r="BL407" s="1602"/>
      <c r="BM407" s="1646"/>
      <c r="BN407" s="1646"/>
      <c r="BO407" s="1646"/>
      <c r="BP407" s="1646"/>
      <c r="BQ407" s="1646"/>
      <c r="BR407" s="1646"/>
      <c r="BS407" s="1646"/>
      <c r="BT407" s="1646"/>
      <c r="BU407" s="1646"/>
      <c r="BV407" s="1646"/>
      <c r="BW407" s="1646"/>
      <c r="BX407" s="1646"/>
      <c r="BY407" s="1646"/>
      <c r="BZ407" s="1646"/>
      <c r="CA407" s="1646"/>
      <c r="CB407" s="1646"/>
      <c r="CC407" s="1646"/>
      <c r="CD407" s="1646"/>
      <c r="CE407" s="1646"/>
      <c r="CF407" s="1646"/>
      <c r="CG407" s="1646"/>
      <c r="CH407" s="1646"/>
      <c r="CI407" s="1646"/>
      <c r="CJ407" s="1646"/>
      <c r="CK407" s="1646"/>
      <c r="CL407" s="1646"/>
      <c r="CM407" s="1646"/>
      <c r="CN407" s="1646"/>
      <c r="CO407" s="1646"/>
      <c r="CP407" s="1646"/>
      <c r="CQ407" s="1646"/>
      <c r="CR407" s="1646"/>
      <c r="CS407" s="1646"/>
      <c r="CT407" s="1646"/>
      <c r="CU407" s="1646"/>
      <c r="CV407" s="1646"/>
      <c r="CW407" s="1646"/>
      <c r="CX407" s="1646"/>
      <c r="CY407" s="1646"/>
      <c r="CZ407" s="1646"/>
      <c r="DA407" s="1646"/>
      <c r="DB407" s="1646"/>
      <c r="DC407" s="1646"/>
      <c r="DD407" s="1646"/>
      <c r="DE407" s="1646"/>
      <c r="DF407" s="1646"/>
      <c r="DG407" s="1646"/>
      <c r="DH407" s="1646"/>
      <c r="DI407" s="1646"/>
      <c r="DJ407" s="1646"/>
      <c r="DK407" s="1646"/>
      <c r="DL407" s="1646"/>
      <c r="DM407" s="1646"/>
      <c r="DN407" s="1646"/>
      <c r="DO407" s="1646"/>
      <c r="DP407" s="1646"/>
      <c r="DQ407" s="1646"/>
      <c r="DR407" s="1646"/>
      <c r="DS407" s="1646"/>
      <c r="DT407" s="1646"/>
      <c r="DU407" s="1646"/>
      <c r="DV407" s="1646"/>
      <c r="DW407" s="1646"/>
      <c r="DX407" s="1646"/>
      <c r="DY407" s="1646"/>
      <c r="DZ407" s="1646"/>
      <c r="EA407" s="1646"/>
      <c r="EB407" s="1646"/>
      <c r="EC407" s="1646"/>
      <c r="ED407" s="1646"/>
      <c r="EE407" s="1646"/>
      <c r="EF407" s="1646"/>
      <c r="EG407" s="1646"/>
      <c r="EH407" s="1646"/>
      <c r="EI407" s="1646"/>
      <c r="EJ407" s="1646"/>
      <c r="EK407" s="1646"/>
      <c r="EL407" s="1646"/>
      <c r="EM407" s="1646"/>
      <c r="EN407" s="1646"/>
      <c r="EO407" s="1646"/>
      <c r="EP407" s="1646"/>
      <c r="EQ407" s="1646"/>
      <c r="ER407" s="1646"/>
      <c r="ES407" s="1646"/>
      <c r="ET407" s="1646"/>
      <c r="EU407" s="1646"/>
      <c r="EV407" s="1646"/>
      <c r="EW407" s="1646"/>
      <c r="EX407" s="1646"/>
      <c r="EY407" s="1646"/>
      <c r="EZ407" s="1646"/>
      <c r="FA407" s="1646"/>
      <c r="FB407" s="1646"/>
      <c r="FC407" s="1646"/>
      <c r="FD407" s="1646"/>
      <c r="FE407" s="1646"/>
      <c r="FF407" s="1646"/>
      <c r="FG407" s="1646"/>
      <c r="FH407" s="1646"/>
      <c r="FI407" s="1646"/>
      <c r="FJ407" s="1646"/>
      <c r="FK407" s="1646"/>
      <c r="FL407" s="1646"/>
      <c r="FM407" s="1646"/>
      <c r="FN407" s="1646"/>
      <c r="FO407" s="1646"/>
      <c r="FP407" s="1646"/>
      <c r="FQ407" s="1646"/>
      <c r="FR407" s="1646"/>
      <c r="FS407" s="1646"/>
      <c r="FT407" s="1646"/>
      <c r="FU407" s="1646"/>
      <c r="FV407" s="1646"/>
      <c r="FW407" s="1646"/>
      <c r="FX407" s="1646"/>
      <c r="FY407" s="1646"/>
      <c r="FZ407" s="1646"/>
      <c r="GA407" s="1646"/>
      <c r="GB407" s="1646"/>
      <c r="GC407" s="1646"/>
      <c r="GD407" s="1646"/>
      <c r="GE407" s="1646"/>
      <c r="GF407" s="1646"/>
      <c r="GG407" s="1646"/>
      <c r="GH407" s="1646"/>
      <c r="GI407" s="1646"/>
      <c r="GJ407" s="1646"/>
      <c r="GK407" s="1646"/>
      <c r="GL407" s="1646"/>
      <c r="GM407" s="1646"/>
      <c r="GN407" s="1646"/>
      <c r="GO407" s="1646"/>
      <c r="GP407" s="1646"/>
      <c r="GQ407" s="1646"/>
      <c r="GR407" s="1646"/>
      <c r="GS407" s="1646"/>
      <c r="GT407" s="1646"/>
      <c r="GU407" s="1646"/>
      <c r="GV407" s="1646"/>
      <c r="GW407" s="1646"/>
      <c r="GX407" s="1646"/>
      <c r="GY407" s="1646"/>
      <c r="GZ407" s="1646"/>
      <c r="HA407" s="1646"/>
      <c r="HB407" s="1646"/>
      <c r="HC407" s="1646"/>
      <c r="HD407" s="1646"/>
      <c r="HE407" s="1646"/>
      <c r="HF407" s="1646"/>
      <c r="HG407" s="1646"/>
      <c r="HH407" s="1646"/>
      <c r="HI407" s="1646"/>
      <c r="HJ407" s="1646"/>
      <c r="HK407" s="1646"/>
      <c r="HL407" s="1646"/>
      <c r="HM407" s="1646"/>
      <c r="HN407" s="1646"/>
      <c r="HO407" s="1646"/>
      <c r="HP407" s="1646"/>
      <c r="HQ407" s="1646"/>
      <c r="HR407" s="1646"/>
      <c r="HS407" s="1646"/>
    </row>
    <row r="408" spans="1:227" s="1530" customFormat="1" ht="17.05" customHeight="1" x14ac:dyDescent="0.25">
      <c r="A408" s="1564" t="s">
        <v>198</v>
      </c>
      <c r="B408" s="1564" t="s">
        <v>327</v>
      </c>
      <c r="C408" s="2443" t="s">
        <v>351</v>
      </c>
      <c r="D408" s="1749" t="s">
        <v>352</v>
      </c>
      <c r="E408" s="1750"/>
      <c r="F408" s="2100"/>
      <c r="G408" s="2099">
        <v>8.9</v>
      </c>
      <c r="H408" s="2099"/>
      <c r="I408" s="2099"/>
      <c r="J408" s="2099"/>
      <c r="K408" s="2101">
        <f>SUM(F408:H408)</f>
        <v>8.9</v>
      </c>
      <c r="L408" s="2382">
        <f>IF(K408&gt;0,IF(ISNUMBER(F408),F408,0)/K408*100,"")</f>
        <v>0</v>
      </c>
      <c r="M408" s="2383">
        <f>IF(K408&gt;0,(IF(ISNUMBER(G408),G408,0)+IF(ISNUMBER(H408),H408,0))/K408*100,"")</f>
        <v>100</v>
      </c>
      <c r="N408" s="1611">
        <f t="shared" si="147"/>
        <v>3</v>
      </c>
      <c r="O408" s="1856"/>
      <c r="P408" s="2099">
        <v>8.73</v>
      </c>
      <c r="Q408" s="2205" t="s">
        <v>42</v>
      </c>
      <c r="R408" s="1857"/>
      <c r="S408" s="2207" t="s">
        <v>202</v>
      </c>
      <c r="T408" s="2207" t="s">
        <v>202</v>
      </c>
      <c r="U408" s="2438">
        <v>38.9</v>
      </c>
      <c r="V408" s="1857">
        <v>87.23</v>
      </c>
      <c r="W408" s="2438">
        <v>38.9</v>
      </c>
      <c r="X408" s="1857">
        <v>87.23</v>
      </c>
      <c r="Y408" s="1857">
        <v>56.5</v>
      </c>
      <c r="Z408" s="2439">
        <v>98988</v>
      </c>
      <c r="AA408" s="2440">
        <v>241.62331008989051</v>
      </c>
      <c r="AB408" s="2441">
        <f>O408/AA408*1000000/365*1000</f>
        <v>0</v>
      </c>
      <c r="AC408" s="2096"/>
      <c r="AD408" s="2096"/>
      <c r="AE408" s="2010" t="s">
        <v>205</v>
      </c>
      <c r="AF408" s="2096" t="s">
        <v>42</v>
      </c>
      <c r="AG408" s="2096"/>
      <c r="AH408" s="2097"/>
      <c r="AI408" s="2096"/>
      <c r="AJ408" s="2096"/>
      <c r="AK408" s="2096"/>
      <c r="AL408" s="2097"/>
      <c r="AM408" s="2101">
        <f>K408</f>
        <v>8.9</v>
      </c>
      <c r="AN408" s="2099">
        <v>8.73</v>
      </c>
      <c r="AO408" s="2099">
        <v>10.129</v>
      </c>
      <c r="AP408" s="2099">
        <v>11.271000000000001</v>
      </c>
      <c r="AQ408" s="2100">
        <v>11.518000000000001</v>
      </c>
      <c r="AR408" s="2101">
        <f>AN408</f>
        <v>8.73</v>
      </c>
      <c r="AS408" s="2099">
        <v>11.247999999999999</v>
      </c>
      <c r="AT408" s="2101">
        <f>AVERAGE(AS408,AV408)</f>
        <v>12.2865</v>
      </c>
      <c r="AU408" s="2101"/>
      <c r="AV408" s="2099">
        <v>13.324999999999999</v>
      </c>
      <c r="AW408" s="2099"/>
      <c r="AX408" s="2102">
        <v>13.72</v>
      </c>
      <c r="AY408" s="2442">
        <v>-4.82</v>
      </c>
      <c r="AZ408" s="1979"/>
      <c r="BA408" s="1980"/>
      <c r="BB408" s="1646"/>
      <c r="BC408" s="1530" t="s">
        <v>1432</v>
      </c>
      <c r="BD408" s="1602"/>
      <c r="BE408" s="1602"/>
      <c r="BF408" s="1602"/>
      <c r="BG408" s="1602"/>
      <c r="BH408" s="1602"/>
      <c r="BI408" s="1602"/>
      <c r="BJ408" s="1602"/>
      <c r="BK408" s="1602"/>
      <c r="BL408" s="1602"/>
      <c r="BM408" s="1646"/>
      <c r="BN408" s="1646"/>
      <c r="BO408" s="1646"/>
      <c r="BP408" s="1646"/>
      <c r="BQ408" s="1646"/>
      <c r="BR408" s="1646"/>
      <c r="BS408" s="1646"/>
      <c r="BT408" s="1646"/>
      <c r="BU408" s="1646"/>
      <c r="BV408" s="1646"/>
      <c r="BW408" s="1646"/>
      <c r="BX408" s="1646"/>
      <c r="BY408" s="1646"/>
      <c r="BZ408" s="1646"/>
      <c r="CA408" s="1646"/>
      <c r="CB408" s="1646"/>
      <c r="CC408" s="1646"/>
      <c r="CD408" s="1646"/>
      <c r="CE408" s="1646"/>
      <c r="CF408" s="1646"/>
      <c r="CG408" s="1646"/>
      <c r="CH408" s="1646"/>
      <c r="CI408" s="1646"/>
      <c r="CJ408" s="1646"/>
      <c r="CK408" s="1646"/>
      <c r="CL408" s="1646"/>
      <c r="CM408" s="1646"/>
      <c r="CN408" s="1646"/>
      <c r="CO408" s="1646"/>
      <c r="CP408" s="1646"/>
      <c r="CQ408" s="1646"/>
      <c r="CR408" s="1646"/>
      <c r="CS408" s="1646"/>
      <c r="CT408" s="1646"/>
      <c r="CU408" s="1646"/>
      <c r="CV408" s="1646"/>
      <c r="CW408" s="1646"/>
      <c r="CX408" s="1646"/>
      <c r="CY408" s="1646"/>
      <c r="CZ408" s="1646"/>
      <c r="DA408" s="1646"/>
      <c r="DB408" s="1646"/>
      <c r="DC408" s="1646"/>
      <c r="DD408" s="1646"/>
      <c r="DE408" s="1646"/>
      <c r="DF408" s="1646"/>
      <c r="DG408" s="1646"/>
      <c r="DH408" s="1646"/>
      <c r="DI408" s="1646"/>
      <c r="DJ408" s="1646"/>
      <c r="DK408" s="1646"/>
      <c r="DL408" s="1646"/>
      <c r="DM408" s="1646"/>
      <c r="DN408" s="1646"/>
      <c r="DO408" s="1646"/>
      <c r="DP408" s="1646"/>
      <c r="DQ408" s="1646"/>
      <c r="DR408" s="1646"/>
      <c r="DS408" s="1646"/>
      <c r="DT408" s="1646"/>
      <c r="DU408" s="1646"/>
      <c r="DV408" s="1646"/>
      <c r="DW408" s="1646"/>
      <c r="DX408" s="1646"/>
      <c r="DY408" s="1646"/>
      <c r="DZ408" s="1646"/>
      <c r="EA408" s="1646"/>
      <c r="EB408" s="1646"/>
      <c r="EC408" s="1646"/>
      <c r="ED408" s="1646"/>
      <c r="EE408" s="1646"/>
      <c r="EF408" s="1646"/>
      <c r="EG408" s="1646"/>
      <c r="EH408" s="1646"/>
      <c r="EI408" s="1646"/>
      <c r="EJ408" s="1646"/>
      <c r="EK408" s="1646"/>
      <c r="EL408" s="1646"/>
      <c r="EM408" s="1646"/>
      <c r="EN408" s="1646"/>
      <c r="EO408" s="1646"/>
      <c r="EP408" s="1646"/>
      <c r="EQ408" s="1646"/>
      <c r="ER408" s="1646"/>
      <c r="ES408" s="1646"/>
      <c r="ET408" s="1646"/>
      <c r="EU408" s="1646"/>
      <c r="EV408" s="1646"/>
      <c r="EW408" s="1646"/>
      <c r="EX408" s="1646"/>
      <c r="EY408" s="1646"/>
      <c r="EZ408" s="1646"/>
      <c r="FA408" s="1646"/>
      <c r="FB408" s="1646"/>
      <c r="FC408" s="1646"/>
      <c r="FD408" s="1646"/>
      <c r="FE408" s="1646"/>
      <c r="FF408" s="1646"/>
      <c r="FG408" s="1646"/>
      <c r="FH408" s="1646"/>
      <c r="FI408" s="1646"/>
      <c r="FJ408" s="1646"/>
      <c r="FK408" s="1646"/>
      <c r="FL408" s="1646"/>
      <c r="FM408" s="1646"/>
      <c r="FN408" s="1646"/>
      <c r="FO408" s="1646"/>
      <c r="FP408" s="1646"/>
      <c r="FQ408" s="1646"/>
      <c r="FR408" s="1646"/>
      <c r="FS408" s="1646"/>
      <c r="FT408" s="1646"/>
      <c r="FU408" s="1646"/>
      <c r="FV408" s="1646"/>
      <c r="FW408" s="1646"/>
      <c r="FX408" s="1646"/>
      <c r="FY408" s="1646"/>
      <c r="FZ408" s="1646"/>
      <c r="GA408" s="1646"/>
      <c r="GB408" s="1646"/>
      <c r="GC408" s="1646"/>
      <c r="GD408" s="1646"/>
      <c r="GE408" s="1646"/>
      <c r="GF408" s="1646"/>
      <c r="GG408" s="1646"/>
      <c r="GH408" s="1646"/>
      <c r="GI408" s="1646"/>
      <c r="GJ408" s="1646"/>
      <c r="GK408" s="1646"/>
      <c r="GL408" s="1646"/>
      <c r="GM408" s="1646"/>
      <c r="GN408" s="1646"/>
      <c r="GO408" s="1646"/>
      <c r="GP408" s="1646"/>
      <c r="GQ408" s="1646"/>
      <c r="GR408" s="1646"/>
      <c r="GS408" s="1646"/>
      <c r="GT408" s="1646"/>
      <c r="GU408" s="1646"/>
      <c r="GV408" s="1646"/>
      <c r="GW408" s="1646"/>
      <c r="GX408" s="1646"/>
      <c r="GY408" s="1646"/>
      <c r="GZ408" s="1646"/>
      <c r="HA408" s="1646"/>
      <c r="HB408" s="1646"/>
      <c r="HC408" s="1646"/>
      <c r="HD408" s="1646"/>
      <c r="HE408" s="1646"/>
      <c r="HF408" s="1646"/>
      <c r="HG408" s="1646"/>
      <c r="HH408" s="1646"/>
      <c r="HI408" s="1646"/>
      <c r="HJ408" s="1646"/>
      <c r="HK408" s="1646"/>
      <c r="HL408" s="1646"/>
      <c r="HM408" s="1646"/>
      <c r="HN408" s="1646"/>
      <c r="HO408" s="1646"/>
      <c r="HP408" s="1646"/>
      <c r="HQ408" s="1646"/>
      <c r="HR408" s="1646"/>
      <c r="HS408" s="1646"/>
    </row>
    <row r="409" spans="1:227" s="1530" customFormat="1" ht="17.05" customHeight="1" x14ac:dyDescent="0.25">
      <c r="A409" s="1564" t="s">
        <v>198</v>
      </c>
      <c r="B409" s="1564" t="s">
        <v>327</v>
      </c>
      <c r="C409" s="2443" t="s">
        <v>351</v>
      </c>
      <c r="D409" s="1749" t="s">
        <v>353</v>
      </c>
      <c r="E409" s="1750"/>
      <c r="F409" s="2100"/>
      <c r="G409" s="2099">
        <v>4.2</v>
      </c>
      <c r="H409" s="2099"/>
      <c r="I409" s="2099"/>
      <c r="J409" s="2099"/>
      <c r="K409" s="2101">
        <f>SUM(F409:H409)</f>
        <v>4.2</v>
      </c>
      <c r="L409" s="2382">
        <f>IF(K409&gt;0,IF(ISNUMBER(F409),F409,0)/K409*100,"")</f>
        <v>0</v>
      </c>
      <c r="M409" s="2383">
        <f>IF(K409&gt;0,(IF(ISNUMBER(G409),G409,0)+IF(ISNUMBER(H409),H409,0))/K409*100,"")</f>
        <v>100</v>
      </c>
      <c r="N409" s="1611">
        <f t="shared" si="147"/>
        <v>5</v>
      </c>
      <c r="O409" s="1856"/>
      <c r="P409" s="2099">
        <v>0.9</v>
      </c>
      <c r="Q409" s="2205" t="s">
        <v>42</v>
      </c>
      <c r="R409" s="1857"/>
      <c r="S409" s="2207" t="s">
        <v>202</v>
      </c>
      <c r="T409" s="2207" t="s">
        <v>202</v>
      </c>
      <c r="U409" s="2438">
        <v>38.9</v>
      </c>
      <c r="V409" s="1857">
        <v>90.95</v>
      </c>
      <c r="W409" s="2438">
        <v>38.9</v>
      </c>
      <c r="X409" s="1857">
        <v>90.95</v>
      </c>
      <c r="Y409" s="1857">
        <v>30.4</v>
      </c>
      <c r="Z409" s="2439">
        <v>15685</v>
      </c>
      <c r="AA409" s="2440">
        <v>157.20455369190526</v>
      </c>
      <c r="AB409" s="2441">
        <f>O409/AA409*1000000/365*1000</f>
        <v>0</v>
      </c>
      <c r="AC409" s="2096"/>
      <c r="AD409" s="2096"/>
      <c r="AE409" s="2010"/>
      <c r="AF409" s="2096"/>
      <c r="AG409" s="2096"/>
      <c r="AH409" s="2097"/>
      <c r="AI409" s="2096"/>
      <c r="AJ409" s="2096"/>
      <c r="AK409" s="2096"/>
      <c r="AL409" s="2097"/>
      <c r="AM409" s="2101">
        <f>K409</f>
        <v>4.2</v>
      </c>
      <c r="AN409" s="2099">
        <v>0.9</v>
      </c>
      <c r="AO409" s="2099">
        <v>0.996</v>
      </c>
      <c r="AP409" s="2099">
        <v>1.073</v>
      </c>
      <c r="AQ409" s="2100">
        <v>1.085</v>
      </c>
      <c r="AR409" s="2101">
        <f>AN409</f>
        <v>0.9</v>
      </c>
      <c r="AS409" s="2099">
        <v>1.0920000000000001</v>
      </c>
      <c r="AT409" s="2101">
        <f>AVERAGE(AS409,AV409)</f>
        <v>1.17</v>
      </c>
      <c r="AU409" s="2101"/>
      <c r="AV409" s="2099">
        <v>1.248</v>
      </c>
      <c r="AW409" s="2099"/>
      <c r="AX409" s="2102">
        <v>1.274</v>
      </c>
      <c r="AY409" s="2442">
        <v>2.9260000000000002</v>
      </c>
      <c r="AZ409" s="1979"/>
      <c r="BA409" s="1980"/>
      <c r="BB409" s="1646"/>
      <c r="BC409" s="1530" t="s">
        <v>1432</v>
      </c>
      <c r="BD409" s="1602"/>
      <c r="BE409" s="1602"/>
      <c r="BF409" s="1602"/>
      <c r="BG409" s="1602"/>
      <c r="BH409" s="1602"/>
      <c r="BI409" s="1602"/>
      <c r="BJ409" s="1602"/>
      <c r="BK409" s="1602"/>
      <c r="BL409" s="1602"/>
      <c r="BM409" s="1646"/>
      <c r="BN409" s="1646"/>
      <c r="BO409" s="1646"/>
      <c r="BP409" s="1646"/>
      <c r="BQ409" s="1646"/>
      <c r="BR409" s="1646"/>
      <c r="BS409" s="1646"/>
      <c r="BT409" s="1646"/>
      <c r="BU409" s="1646"/>
      <c r="BV409" s="1646"/>
      <c r="BW409" s="1646"/>
      <c r="BX409" s="1646"/>
      <c r="BY409" s="1646"/>
      <c r="BZ409" s="1646"/>
      <c r="CA409" s="1646"/>
      <c r="CB409" s="1646"/>
      <c r="CC409" s="1646"/>
      <c r="CD409" s="1646"/>
      <c r="CE409" s="1646"/>
      <c r="CF409" s="1646"/>
      <c r="CG409" s="1646"/>
      <c r="CH409" s="1646"/>
      <c r="CI409" s="1646"/>
      <c r="CJ409" s="1646"/>
      <c r="CK409" s="1646"/>
      <c r="CL409" s="1646"/>
      <c r="CM409" s="1646"/>
      <c r="CN409" s="1646"/>
      <c r="CO409" s="1646"/>
      <c r="CP409" s="1646"/>
      <c r="CQ409" s="1646"/>
      <c r="CR409" s="1646"/>
      <c r="CS409" s="1646"/>
      <c r="CT409" s="1646"/>
      <c r="CU409" s="1646"/>
      <c r="CV409" s="1646"/>
      <c r="CW409" s="1646"/>
      <c r="CX409" s="1646"/>
      <c r="CY409" s="1646"/>
      <c r="CZ409" s="1646"/>
      <c r="DA409" s="1646"/>
      <c r="DB409" s="1646"/>
      <c r="DC409" s="1646"/>
      <c r="DD409" s="1646"/>
      <c r="DE409" s="1646"/>
      <c r="DF409" s="1646"/>
      <c r="DG409" s="1646"/>
      <c r="DH409" s="1646"/>
      <c r="DI409" s="1646"/>
      <c r="DJ409" s="1646"/>
      <c r="DK409" s="1646"/>
      <c r="DL409" s="1646"/>
      <c r="DM409" s="1646"/>
      <c r="DN409" s="1646"/>
      <c r="DO409" s="1646"/>
      <c r="DP409" s="1646"/>
      <c r="DQ409" s="1646"/>
      <c r="DR409" s="1646"/>
      <c r="DS409" s="1646"/>
      <c r="DT409" s="1646"/>
      <c r="DU409" s="1646"/>
      <c r="DV409" s="1646"/>
      <c r="DW409" s="1646"/>
      <c r="DX409" s="1646"/>
      <c r="DY409" s="1646"/>
      <c r="DZ409" s="1646"/>
      <c r="EA409" s="1646"/>
      <c r="EB409" s="1646"/>
      <c r="EC409" s="1646"/>
      <c r="ED409" s="1646"/>
      <c r="EE409" s="1646"/>
      <c r="EF409" s="1646"/>
      <c r="EG409" s="1646"/>
      <c r="EH409" s="1646"/>
      <c r="EI409" s="1646"/>
      <c r="EJ409" s="1646"/>
      <c r="EK409" s="1646"/>
      <c r="EL409" s="1646"/>
      <c r="EM409" s="1646"/>
      <c r="EN409" s="1646"/>
      <c r="EO409" s="1646"/>
      <c r="EP409" s="1646"/>
      <c r="EQ409" s="1646"/>
      <c r="ER409" s="1646"/>
      <c r="ES409" s="1646"/>
      <c r="ET409" s="1646"/>
      <c r="EU409" s="1646"/>
      <c r="EV409" s="1646"/>
      <c r="EW409" s="1646"/>
      <c r="EX409" s="1646"/>
      <c r="EY409" s="1646"/>
      <c r="EZ409" s="1646"/>
      <c r="FA409" s="1646"/>
      <c r="FB409" s="1646"/>
      <c r="FC409" s="1646"/>
      <c r="FD409" s="1646"/>
      <c r="FE409" s="1646"/>
      <c r="FF409" s="1646"/>
      <c r="FG409" s="1646"/>
      <c r="FH409" s="1646"/>
      <c r="FI409" s="1646"/>
      <c r="FJ409" s="1646"/>
      <c r="FK409" s="1646"/>
      <c r="FL409" s="1646"/>
      <c r="FM409" s="1646"/>
      <c r="FN409" s="1646"/>
      <c r="FO409" s="1646"/>
      <c r="FP409" s="1646"/>
      <c r="FQ409" s="1646"/>
      <c r="FR409" s="1646"/>
      <c r="FS409" s="1646"/>
      <c r="FT409" s="1646"/>
      <c r="FU409" s="1646"/>
      <c r="FV409" s="1646"/>
      <c r="FW409" s="1646"/>
      <c r="FX409" s="1646"/>
      <c r="FY409" s="1646"/>
      <c r="FZ409" s="1646"/>
      <c r="GA409" s="1646"/>
      <c r="GB409" s="1646"/>
      <c r="GC409" s="1646"/>
      <c r="GD409" s="1646"/>
      <c r="GE409" s="1646"/>
      <c r="GF409" s="1646"/>
      <c r="GG409" s="1646"/>
      <c r="GH409" s="1646"/>
      <c r="GI409" s="1646"/>
      <c r="GJ409" s="1646"/>
      <c r="GK409" s="1646"/>
      <c r="GL409" s="1646"/>
      <c r="GM409" s="1646"/>
      <c r="GN409" s="1646"/>
      <c r="GO409" s="1646"/>
      <c r="GP409" s="1646"/>
      <c r="GQ409" s="1646"/>
      <c r="GR409" s="1646"/>
      <c r="GS409" s="1646"/>
      <c r="GT409" s="1646"/>
      <c r="GU409" s="1646"/>
      <c r="GV409" s="1646"/>
      <c r="GW409" s="1646"/>
      <c r="GX409" s="1646"/>
      <c r="GY409" s="1646"/>
      <c r="GZ409" s="1646"/>
      <c r="HA409" s="1646"/>
      <c r="HB409" s="1646"/>
      <c r="HC409" s="1646"/>
      <c r="HD409" s="1646"/>
      <c r="HE409" s="1646"/>
      <c r="HF409" s="1646"/>
      <c r="HG409" s="1646"/>
      <c r="HH409" s="1646"/>
      <c r="HI409" s="1646"/>
      <c r="HJ409" s="1646"/>
      <c r="HK409" s="1646"/>
      <c r="HL409" s="1646"/>
      <c r="HM409" s="1646"/>
      <c r="HN409" s="1646"/>
      <c r="HO409" s="1646"/>
      <c r="HP409" s="1646"/>
      <c r="HQ409" s="1646"/>
      <c r="HR409" s="1646"/>
      <c r="HS409" s="1646"/>
    </row>
    <row r="410" spans="1:227" s="1530" customFormat="1" ht="17.05" customHeight="1" x14ac:dyDescent="0.25">
      <c r="A410" s="1564" t="s">
        <v>698</v>
      </c>
      <c r="B410" s="1564" t="s">
        <v>834</v>
      </c>
      <c r="C410" s="2500" t="s">
        <v>839</v>
      </c>
      <c r="D410" s="1861" t="s">
        <v>840</v>
      </c>
      <c r="E410" s="2580"/>
      <c r="F410" s="2470">
        <v>0.98699999999999999</v>
      </c>
      <c r="G410" s="2471"/>
      <c r="H410" s="2471"/>
      <c r="I410" s="2471"/>
      <c r="J410" s="2471"/>
      <c r="K410" s="2142">
        <f t="shared" ref="K410:K424" si="152">IF(ISNUMBER(F410),F410,0)+IF(ISNUMBER(G410),G410,0)+IF(ISNUMBER(H410),H410,0)</f>
        <v>0.98699999999999999</v>
      </c>
      <c r="L410" s="2292">
        <f t="shared" ref="L410:L420" si="153">IF(IF(ISNUMBER(K410),K410,0)&gt;0,IF(ISNUMBER(F410),F410,0)/K410*100,"")</f>
        <v>100</v>
      </c>
      <c r="M410" s="2357">
        <f t="shared" ref="M410:M420" si="154">IF(IF(ISNUMBER(K410),K410,0)&gt;0,(IF(ISNUMBER(G410),G410,0)+IF(ISNUMBER(H410),H410,0))/K410*100,"")</f>
        <v>0</v>
      </c>
      <c r="N410" s="2474">
        <f t="shared" si="147"/>
        <v>5</v>
      </c>
      <c r="O410" s="2453"/>
      <c r="P410" s="2475">
        <f t="shared" ref="P410:P423" si="155">AQ410</f>
        <v>0.48899999999999999</v>
      </c>
      <c r="Q410" s="2476" t="s">
        <v>42</v>
      </c>
      <c r="R410" s="2477"/>
      <c r="S410" s="2478"/>
      <c r="T410" s="2479"/>
      <c r="U410" s="1830"/>
      <c r="V410" s="2477"/>
      <c r="W410" s="2477"/>
      <c r="X410" s="2477"/>
      <c r="Y410" s="2477"/>
      <c r="Z410" s="2480">
        <v>9984</v>
      </c>
      <c r="AA410" s="2481">
        <f t="shared" ref="AA410:AA423" si="156">AR410/Z410*1000000000/365</f>
        <v>139.67553565156302</v>
      </c>
      <c r="AB410" s="2482"/>
      <c r="AC410" s="2482"/>
      <c r="AD410" s="2482"/>
      <c r="AE410" s="2482"/>
      <c r="AF410" s="2482"/>
      <c r="AG410" s="2482"/>
      <c r="AH410" s="2352"/>
      <c r="AI410" s="2139">
        <v>9364</v>
      </c>
      <c r="AJ410" s="2139">
        <v>8933</v>
      </c>
      <c r="AK410" s="2139">
        <v>8632</v>
      </c>
      <c r="AL410" s="2140"/>
      <c r="AM410" s="2483"/>
      <c r="AN410" s="2139"/>
      <c r="AO410" s="2142"/>
      <c r="AP410" s="2143"/>
      <c r="AQ410" s="2144">
        <v>0.48899999999999999</v>
      </c>
      <c r="AR410" s="2142">
        <v>0.50900000000000001</v>
      </c>
      <c r="AS410" s="2142">
        <v>0.51</v>
      </c>
      <c r="AT410" s="2142">
        <v>0.49299999999999999</v>
      </c>
      <c r="AU410" s="2142"/>
      <c r="AV410" s="2143"/>
      <c r="AW410" s="2145">
        <f t="shared" ref="AW410:AW424" si="157">K410-AT410</f>
        <v>0.49399999999999999</v>
      </c>
      <c r="AX410" s="2146"/>
      <c r="AY410" s="1646"/>
      <c r="AZ410" s="1646"/>
      <c r="BA410" s="1646"/>
      <c r="BB410" s="1646"/>
      <c r="BC410" s="1530" t="s">
        <v>1430</v>
      </c>
    </row>
    <row r="411" spans="1:227" s="1530" customFormat="1" ht="17.05" customHeight="1" x14ac:dyDescent="0.25">
      <c r="A411" s="1564" t="s">
        <v>698</v>
      </c>
      <c r="B411" s="1564" t="s">
        <v>834</v>
      </c>
      <c r="C411" s="2561" t="s">
        <v>839</v>
      </c>
      <c r="D411" s="1861" t="s">
        <v>841</v>
      </c>
      <c r="E411" s="2504"/>
      <c r="F411" s="2291">
        <v>0.60699999999999998</v>
      </c>
      <c r="G411" s="1904"/>
      <c r="H411" s="1904">
        <v>0.80500000000000005</v>
      </c>
      <c r="I411" s="1904"/>
      <c r="J411" s="1904"/>
      <c r="K411" s="2115">
        <f t="shared" si="152"/>
        <v>1.4119999999999999</v>
      </c>
      <c r="L411" s="2292">
        <f t="shared" si="153"/>
        <v>42.988668555240793</v>
      </c>
      <c r="M411" s="2357">
        <f t="shared" si="154"/>
        <v>57.011331444759215</v>
      </c>
      <c r="N411" s="1575">
        <f t="shared" si="147"/>
        <v>5</v>
      </c>
      <c r="O411" s="2453"/>
      <c r="P411" s="2295">
        <f t="shared" si="155"/>
        <v>0.58799999999999997</v>
      </c>
      <c r="Q411" s="2296" t="s">
        <v>42</v>
      </c>
      <c r="R411" s="2294"/>
      <c r="S411" s="2297"/>
      <c r="T411" s="2298"/>
      <c r="U411" s="1602"/>
      <c r="V411" s="2294"/>
      <c r="W411" s="2294"/>
      <c r="X411" s="2294"/>
      <c r="Y411" s="2294"/>
      <c r="Z411" s="2434">
        <v>12015</v>
      </c>
      <c r="AA411" s="2366">
        <f t="shared" si="156"/>
        <v>136.13120585569408</v>
      </c>
      <c r="AB411" s="2435"/>
      <c r="AC411" s="2435"/>
      <c r="AD411" s="2435"/>
      <c r="AE411" s="2435"/>
      <c r="AF411" s="2435"/>
      <c r="AG411" s="2435"/>
      <c r="AH411" s="2167"/>
      <c r="AI411" s="2112">
        <v>10971</v>
      </c>
      <c r="AJ411" s="2112">
        <v>10191</v>
      </c>
      <c r="AK411" s="2112">
        <v>9595</v>
      </c>
      <c r="AL411" s="2113"/>
      <c r="AM411" s="2454"/>
      <c r="AN411" s="2112"/>
      <c r="AO411" s="2115"/>
      <c r="AP411" s="2116"/>
      <c r="AQ411" s="2117">
        <v>0.58799999999999997</v>
      </c>
      <c r="AR411" s="2115">
        <v>0.59699999999999998</v>
      </c>
      <c r="AS411" s="2115">
        <v>0.58199999999999996</v>
      </c>
      <c r="AT411" s="2115">
        <v>0.54800000000000004</v>
      </c>
      <c r="AU411" s="2115"/>
      <c r="AV411" s="2116"/>
      <c r="AW411" s="2118">
        <f t="shared" si="157"/>
        <v>0.86399999999999988</v>
      </c>
      <c r="AX411" s="2119"/>
      <c r="AY411" s="1646"/>
      <c r="AZ411" s="1646"/>
      <c r="BA411" s="1646"/>
      <c r="BB411" s="1646"/>
      <c r="BC411" s="1530" t="s">
        <v>1432</v>
      </c>
    </row>
    <row r="412" spans="1:227" s="1530" customFormat="1" ht="17.05" customHeight="1" x14ac:dyDescent="0.25">
      <c r="A412" s="1564" t="s">
        <v>698</v>
      </c>
      <c r="B412" s="1564" t="s">
        <v>834</v>
      </c>
      <c r="C412" s="2561" t="s">
        <v>839</v>
      </c>
      <c r="D412" s="1861" t="s">
        <v>843</v>
      </c>
      <c r="E412" s="2504"/>
      <c r="F412" s="2291"/>
      <c r="G412" s="1904">
        <v>18.36</v>
      </c>
      <c r="H412" s="1904"/>
      <c r="I412" s="1904"/>
      <c r="J412" s="1904"/>
      <c r="K412" s="2115">
        <f t="shared" si="152"/>
        <v>18.36</v>
      </c>
      <c r="L412" s="2292">
        <f t="shared" si="153"/>
        <v>0</v>
      </c>
      <c r="M412" s="2357">
        <f t="shared" si="154"/>
        <v>100</v>
      </c>
      <c r="N412" s="1611">
        <f t="shared" si="147"/>
        <v>5</v>
      </c>
      <c r="O412" s="2453"/>
      <c r="P412" s="2295">
        <f t="shared" si="155"/>
        <v>9.9890000000000008</v>
      </c>
      <c r="Q412" s="2296" t="s">
        <v>42</v>
      </c>
      <c r="R412" s="2294"/>
      <c r="S412" s="2297"/>
      <c r="T412" s="2298"/>
      <c r="U412" s="1602"/>
      <c r="V412" s="2294"/>
      <c r="W412" s="2294"/>
      <c r="X412" s="2294"/>
      <c r="Y412" s="2294"/>
      <c r="Z412" s="2434">
        <v>202032</v>
      </c>
      <c r="AA412" s="2366">
        <f t="shared" si="156"/>
        <v>161.31989398668435</v>
      </c>
      <c r="AB412" s="2435"/>
      <c r="AC412" s="2435"/>
      <c r="AD412" s="2435"/>
      <c r="AE412" s="2435"/>
      <c r="AF412" s="2435"/>
      <c r="AG412" s="2435"/>
      <c r="AH412" s="2167"/>
      <c r="AI412" s="2112">
        <v>216748</v>
      </c>
      <c r="AJ412" s="2112">
        <v>228141</v>
      </c>
      <c r="AK412" s="2112">
        <v>236551</v>
      </c>
      <c r="AL412" s="2113"/>
      <c r="AM412" s="2454"/>
      <c r="AN412" s="2112"/>
      <c r="AO412" s="2115"/>
      <c r="AP412" s="2116"/>
      <c r="AQ412" s="2117">
        <v>9.9890000000000008</v>
      </c>
      <c r="AR412" s="2115">
        <v>11.896000000000001</v>
      </c>
      <c r="AS412" s="2115">
        <v>13.141999999999999</v>
      </c>
      <c r="AT412" s="2115">
        <v>13.625999999999999</v>
      </c>
      <c r="AU412" s="2115"/>
      <c r="AV412" s="2116"/>
      <c r="AW412" s="2118">
        <f t="shared" si="157"/>
        <v>4.734</v>
      </c>
      <c r="AX412" s="2119"/>
      <c r="AY412" s="1646"/>
      <c r="AZ412" s="1646"/>
      <c r="BA412" s="1646"/>
      <c r="BB412" s="1646"/>
      <c r="BC412" s="1530" t="s">
        <v>1432</v>
      </c>
    </row>
    <row r="413" spans="1:227" s="1530" customFormat="1" ht="17.05" customHeight="1" x14ac:dyDescent="0.25">
      <c r="A413" s="1564" t="s">
        <v>698</v>
      </c>
      <c r="B413" s="1564" t="s">
        <v>834</v>
      </c>
      <c r="C413" s="2561" t="s">
        <v>839</v>
      </c>
      <c r="D413" s="1861" t="s">
        <v>842</v>
      </c>
      <c r="E413" s="2504"/>
      <c r="F413" s="2291"/>
      <c r="G413" s="1904">
        <v>3.65</v>
      </c>
      <c r="H413" s="1904"/>
      <c r="I413" s="1904"/>
      <c r="J413" s="1904"/>
      <c r="K413" s="2115">
        <f t="shared" si="152"/>
        <v>3.65</v>
      </c>
      <c r="L413" s="2292">
        <f t="shared" si="153"/>
        <v>0</v>
      </c>
      <c r="M413" s="2357">
        <f t="shared" si="154"/>
        <v>100</v>
      </c>
      <c r="N413" s="1611">
        <f t="shared" si="147"/>
        <v>2</v>
      </c>
      <c r="O413" s="2453"/>
      <c r="P413" s="2295">
        <f t="shared" si="155"/>
        <v>4.1369999999999996</v>
      </c>
      <c r="Q413" s="2296" t="s">
        <v>42</v>
      </c>
      <c r="R413" s="2294"/>
      <c r="S413" s="2297"/>
      <c r="T413" s="2298"/>
      <c r="U413" s="1602"/>
      <c r="V413" s="2294"/>
      <c r="W413" s="2294"/>
      <c r="X413" s="2294"/>
      <c r="Y413" s="2294"/>
      <c r="Z413" s="2434">
        <v>17015</v>
      </c>
      <c r="AA413" s="2366">
        <f t="shared" si="156"/>
        <v>812.01518402376644</v>
      </c>
      <c r="AB413" s="2435"/>
      <c r="AC413" s="2435"/>
      <c r="AD413" s="2435"/>
      <c r="AE413" s="2435"/>
      <c r="AF413" s="2435"/>
      <c r="AG413" s="2435"/>
      <c r="AH413" s="2167"/>
      <c r="AI413" s="2112">
        <v>18913</v>
      </c>
      <c r="AJ413" s="2112">
        <v>20890</v>
      </c>
      <c r="AK413" s="2112">
        <v>22836</v>
      </c>
      <c r="AL413" s="2113"/>
      <c r="AM413" s="2454"/>
      <c r="AN413" s="2112"/>
      <c r="AO413" s="2115"/>
      <c r="AP413" s="2116"/>
      <c r="AQ413" s="2117">
        <v>4.1369999999999996</v>
      </c>
      <c r="AR413" s="2115">
        <v>5.0430000000000001</v>
      </c>
      <c r="AS413" s="2115">
        <v>5.8150000000000004</v>
      </c>
      <c r="AT413" s="2115">
        <v>6.3559999999999999</v>
      </c>
      <c r="AU413" s="2115"/>
      <c r="AV413" s="2116"/>
      <c r="AW413" s="2118">
        <f t="shared" si="157"/>
        <v>-2.706</v>
      </c>
      <c r="AX413" s="2119"/>
      <c r="AY413" s="1646"/>
      <c r="AZ413" s="1646"/>
      <c r="BA413" s="1646"/>
      <c r="BB413" s="1646"/>
      <c r="BC413" s="1530" t="s">
        <v>1432</v>
      </c>
    </row>
    <row r="414" spans="1:227" s="1530" customFormat="1" ht="17.05" customHeight="1" x14ac:dyDescent="0.25">
      <c r="A414" s="1564" t="s">
        <v>698</v>
      </c>
      <c r="B414" s="1564" t="s">
        <v>834</v>
      </c>
      <c r="C414" s="2561" t="s">
        <v>839</v>
      </c>
      <c r="D414" s="1861" t="s">
        <v>844</v>
      </c>
      <c r="E414" s="2504"/>
      <c r="F414" s="2291"/>
      <c r="G414" s="1904"/>
      <c r="H414" s="1904">
        <v>1.6830000000000001</v>
      </c>
      <c r="I414" s="1904"/>
      <c r="J414" s="1904"/>
      <c r="K414" s="2115">
        <f t="shared" si="152"/>
        <v>1.6830000000000001</v>
      </c>
      <c r="L414" s="2292">
        <f t="shared" si="153"/>
        <v>0</v>
      </c>
      <c r="M414" s="2357">
        <f t="shared" si="154"/>
        <v>100</v>
      </c>
      <c r="N414" s="1611">
        <f t="shared" si="147"/>
        <v>2</v>
      </c>
      <c r="O414" s="2453"/>
      <c r="P414" s="2295">
        <f t="shared" si="155"/>
        <v>7.17</v>
      </c>
      <c r="Q414" s="2296" t="s">
        <v>42</v>
      </c>
      <c r="R414" s="2294"/>
      <c r="S414" s="2297"/>
      <c r="T414" s="2298"/>
      <c r="U414" s="1602"/>
      <c r="V414" s="2294"/>
      <c r="W414" s="2294"/>
      <c r="X414" s="2294"/>
      <c r="Y414" s="2294"/>
      <c r="Z414" s="2434">
        <v>150140</v>
      </c>
      <c r="AA414" s="2366">
        <f t="shared" si="156"/>
        <v>159.66832782553632</v>
      </c>
      <c r="AB414" s="2435"/>
      <c r="AC414" s="2435"/>
      <c r="AD414" s="2435"/>
      <c r="AE414" s="2435"/>
      <c r="AF414" s="2435"/>
      <c r="AG414" s="2435"/>
      <c r="AH414" s="2167"/>
      <c r="AI414" s="2112">
        <v>164434</v>
      </c>
      <c r="AJ414" s="2112">
        <v>179743</v>
      </c>
      <c r="AK414" s="2112">
        <v>194131</v>
      </c>
      <c r="AL414" s="2113"/>
      <c r="AM414" s="2454"/>
      <c r="AN414" s="2112"/>
      <c r="AO414" s="2115"/>
      <c r="AP414" s="2116"/>
      <c r="AQ414" s="2117">
        <v>7.17</v>
      </c>
      <c r="AR414" s="2115">
        <v>8.75</v>
      </c>
      <c r="AS414" s="2115">
        <v>10.050000000000001</v>
      </c>
      <c r="AT414" s="2115">
        <v>10.86</v>
      </c>
      <c r="AU414" s="2115"/>
      <c r="AV414" s="2116"/>
      <c r="AW414" s="2118">
        <f t="shared" si="157"/>
        <v>-9.1769999999999996</v>
      </c>
      <c r="AX414" s="2119"/>
      <c r="AY414" s="1646"/>
      <c r="AZ414" s="1646"/>
      <c r="BA414" s="1646"/>
      <c r="BB414" s="1646"/>
      <c r="BC414" s="1530" t="s">
        <v>1432</v>
      </c>
    </row>
    <row r="415" spans="1:227" s="1530" customFormat="1" ht="17.05" customHeight="1" x14ac:dyDescent="0.25">
      <c r="A415" s="1564" t="s">
        <v>698</v>
      </c>
      <c r="B415" s="1564" t="s">
        <v>811</v>
      </c>
      <c r="C415" s="2561" t="s">
        <v>812</v>
      </c>
      <c r="D415" s="2012" t="s">
        <v>814</v>
      </c>
      <c r="E415" s="2013"/>
      <c r="F415" s="2291">
        <v>1.3</v>
      </c>
      <c r="G415" s="1904"/>
      <c r="H415" s="1904"/>
      <c r="I415" s="1904"/>
      <c r="J415" s="1904"/>
      <c r="K415" s="2115">
        <f t="shared" si="152"/>
        <v>1.3</v>
      </c>
      <c r="L415" s="2292">
        <f t="shared" si="153"/>
        <v>100</v>
      </c>
      <c r="M415" s="2357">
        <f t="shared" si="154"/>
        <v>0</v>
      </c>
      <c r="N415" s="1611">
        <f t="shared" si="147"/>
        <v>2</v>
      </c>
      <c r="O415" s="2453"/>
      <c r="P415" s="2295">
        <f t="shared" si="155"/>
        <v>2.6560000000000001</v>
      </c>
      <c r="Q415" s="2296" t="s">
        <v>42</v>
      </c>
      <c r="R415" s="2294"/>
      <c r="S415" s="2297"/>
      <c r="T415" s="2298"/>
      <c r="U415" s="1602"/>
      <c r="V415" s="2294"/>
      <c r="W415" s="2294"/>
      <c r="X415" s="2294"/>
      <c r="Y415" s="2294"/>
      <c r="Z415" s="2434">
        <v>52444</v>
      </c>
      <c r="AA415" s="2366">
        <f t="shared" si="156"/>
        <v>142.19995131140533</v>
      </c>
      <c r="AB415" s="2435"/>
      <c r="AC415" s="2435"/>
      <c r="AD415" s="2435"/>
      <c r="AE415" s="2435"/>
      <c r="AF415" s="2435"/>
      <c r="AG415" s="2435"/>
      <c r="AH415" s="2167"/>
      <c r="AI415" s="2112">
        <v>52547</v>
      </c>
      <c r="AJ415" s="2112">
        <v>52622</v>
      </c>
      <c r="AK415" s="2112">
        <v>53205</v>
      </c>
      <c r="AL415" s="2113"/>
      <c r="AM415" s="2454"/>
      <c r="AN415" s="2112"/>
      <c r="AO415" s="2115"/>
      <c r="AP415" s="2116"/>
      <c r="AQ415" s="2117">
        <v>2.6560000000000001</v>
      </c>
      <c r="AR415" s="2115">
        <v>2.722</v>
      </c>
      <c r="AS415" s="2115">
        <v>2.7559999999999998</v>
      </c>
      <c r="AT415" s="2115">
        <v>2.7669999999999999</v>
      </c>
      <c r="AU415" s="2115"/>
      <c r="AV415" s="2116"/>
      <c r="AW415" s="2118">
        <f t="shared" si="157"/>
        <v>-1.4669999999999999</v>
      </c>
      <c r="AX415" s="2119"/>
      <c r="AY415" s="1646"/>
      <c r="AZ415" s="1646"/>
      <c r="BA415" s="1646"/>
      <c r="BB415" s="1646"/>
      <c r="BC415" s="1530" t="s">
        <v>1430</v>
      </c>
    </row>
    <row r="416" spans="1:227" s="1530" customFormat="1" ht="17.05" customHeight="1" x14ac:dyDescent="0.25">
      <c r="A416" s="1564" t="s">
        <v>698</v>
      </c>
      <c r="B416" s="1564" t="s">
        <v>811</v>
      </c>
      <c r="C416" s="2561" t="s">
        <v>812</v>
      </c>
      <c r="D416" s="2012" t="s">
        <v>813</v>
      </c>
      <c r="E416" s="2013"/>
      <c r="F416" s="2291">
        <v>0.65300000000000002</v>
      </c>
      <c r="G416" s="1904"/>
      <c r="H416" s="1904"/>
      <c r="I416" s="1904"/>
      <c r="J416" s="1904"/>
      <c r="K416" s="2115">
        <f t="shared" si="152"/>
        <v>0.65300000000000002</v>
      </c>
      <c r="L416" s="2292">
        <f t="shared" si="153"/>
        <v>100</v>
      </c>
      <c r="M416" s="2357">
        <f t="shared" si="154"/>
        <v>0</v>
      </c>
      <c r="N416" s="1611">
        <f t="shared" si="147"/>
        <v>2</v>
      </c>
      <c r="O416" s="2453"/>
      <c r="P416" s="2295">
        <f t="shared" si="155"/>
        <v>1.224</v>
      </c>
      <c r="Q416" s="2296" t="s">
        <v>42</v>
      </c>
      <c r="R416" s="2294"/>
      <c r="S416" s="2297"/>
      <c r="T416" s="2298"/>
      <c r="U416" s="1602"/>
      <c r="V416" s="2294"/>
      <c r="W416" s="2294"/>
      <c r="X416" s="2294"/>
      <c r="Y416" s="2294"/>
      <c r="Z416" s="2434">
        <v>25808</v>
      </c>
      <c r="AA416" s="2366">
        <f t="shared" si="156"/>
        <v>133.44062369956433</v>
      </c>
      <c r="AB416" s="2435"/>
      <c r="AC416" s="2435"/>
      <c r="AD416" s="2435"/>
      <c r="AE416" s="2435"/>
      <c r="AF416" s="2435"/>
      <c r="AG416" s="2435"/>
      <c r="AH416" s="2167"/>
      <c r="AI416" s="2124">
        <v>26442</v>
      </c>
      <c r="AJ416" s="2124">
        <v>27017</v>
      </c>
      <c r="AK416" s="2124">
        <v>27521</v>
      </c>
      <c r="AL416" s="2113"/>
      <c r="AM416" s="2454"/>
      <c r="AN416" s="2124"/>
      <c r="AO416" s="2125"/>
      <c r="AP416" s="2126"/>
      <c r="AQ416" s="2117">
        <v>1.224</v>
      </c>
      <c r="AR416" s="2125">
        <v>1.2569999999999999</v>
      </c>
      <c r="AS416" s="2125">
        <v>1.2709999999999999</v>
      </c>
      <c r="AT416" s="2125">
        <v>1.2809999999999999</v>
      </c>
      <c r="AU416" s="2125"/>
      <c r="AV416" s="2126"/>
      <c r="AW416" s="2127">
        <f t="shared" si="157"/>
        <v>-0.62799999999999989</v>
      </c>
      <c r="AX416" s="2119"/>
      <c r="AY416" s="1646"/>
      <c r="AZ416" s="1646"/>
      <c r="BA416" s="2039"/>
      <c r="BB416" s="1646"/>
      <c r="BC416" s="1530" t="s">
        <v>1430</v>
      </c>
    </row>
    <row r="417" spans="1:227" s="1530" customFormat="1" ht="17.05" customHeight="1" x14ac:dyDescent="0.25">
      <c r="A417" s="1564" t="s">
        <v>698</v>
      </c>
      <c r="B417" s="1564" t="s">
        <v>811</v>
      </c>
      <c r="C417" s="2561" t="s">
        <v>812</v>
      </c>
      <c r="D417" s="2581" t="s">
        <v>812</v>
      </c>
      <c r="E417" s="2582"/>
      <c r="F417" s="2291">
        <v>7.42</v>
      </c>
      <c r="G417" s="1904">
        <v>5.3</v>
      </c>
      <c r="H417" s="1904"/>
      <c r="I417" s="2455"/>
      <c r="J417" s="2455"/>
      <c r="K417" s="2125">
        <f t="shared" si="152"/>
        <v>12.719999999999999</v>
      </c>
      <c r="L417" s="2292">
        <f t="shared" si="153"/>
        <v>58.333333333333336</v>
      </c>
      <c r="M417" s="2357">
        <f t="shared" si="154"/>
        <v>41.666666666666671</v>
      </c>
      <c r="N417" s="1611">
        <f t="shared" si="147"/>
        <v>2</v>
      </c>
      <c r="O417" s="2453"/>
      <c r="P417" s="2295">
        <f t="shared" si="155"/>
        <v>13.461</v>
      </c>
      <c r="Q417" s="2296" t="s">
        <v>42</v>
      </c>
      <c r="R417" s="2294"/>
      <c r="S417" s="2456"/>
      <c r="T417" s="2457"/>
      <c r="V417" s="2458"/>
      <c r="W417" s="2458"/>
      <c r="X417" s="2458"/>
      <c r="Y417" s="2458"/>
      <c r="Z417" s="2434">
        <v>224416</v>
      </c>
      <c r="AA417" s="2366">
        <f t="shared" si="156"/>
        <v>171.69679010995236</v>
      </c>
      <c r="AB417" s="2459"/>
      <c r="AC417" s="2459"/>
      <c r="AD417" s="2459"/>
      <c r="AE417" s="2459"/>
      <c r="AF417" s="2459"/>
      <c r="AG417" s="2459"/>
      <c r="AH417" s="2167"/>
      <c r="AI417" s="2124">
        <v>226975</v>
      </c>
      <c r="AJ417" s="2124">
        <v>229293</v>
      </c>
      <c r="AK417" s="2124">
        <v>234298</v>
      </c>
      <c r="AL417" s="2113">
        <v>239412</v>
      </c>
      <c r="AM417" s="2460"/>
      <c r="AN417" s="2124"/>
      <c r="AO417" s="2125"/>
      <c r="AP417" s="2126"/>
      <c r="AQ417" s="2117">
        <v>13.461</v>
      </c>
      <c r="AR417" s="2125">
        <v>14.064</v>
      </c>
      <c r="AS417" s="2125">
        <v>14.657999999999999</v>
      </c>
      <c r="AT417" s="2125">
        <v>15.068</v>
      </c>
      <c r="AU417" s="2125">
        <v>15.457000000000001</v>
      </c>
      <c r="AV417" s="2126"/>
      <c r="AW417" s="2127">
        <f t="shared" si="157"/>
        <v>-2.3480000000000008</v>
      </c>
      <c r="AX417" s="2119"/>
      <c r="AY417" s="1646"/>
      <c r="AZ417" s="1646"/>
      <c r="BA417" s="2039"/>
      <c r="BB417" s="2039"/>
      <c r="BC417" s="1530" t="s">
        <v>1430</v>
      </c>
    </row>
    <row r="418" spans="1:227" s="1530" customFormat="1" ht="17.05" customHeight="1" x14ac:dyDescent="0.25">
      <c r="A418" s="1564" t="s">
        <v>698</v>
      </c>
      <c r="B418" s="1564" t="s">
        <v>811</v>
      </c>
      <c r="C418" s="2561" t="s">
        <v>812</v>
      </c>
      <c r="D418" s="2012" t="s">
        <v>815</v>
      </c>
      <c r="E418" s="2013"/>
      <c r="F418" s="2291">
        <v>1.3</v>
      </c>
      <c r="G418" s="1904"/>
      <c r="H418" s="1904"/>
      <c r="I418" s="1904"/>
      <c r="J418" s="1904"/>
      <c r="K418" s="2115">
        <f t="shared" si="152"/>
        <v>1.3</v>
      </c>
      <c r="L418" s="2292">
        <f t="shared" si="153"/>
        <v>100</v>
      </c>
      <c r="M418" s="2357">
        <f t="shared" si="154"/>
        <v>0</v>
      </c>
      <c r="N418" s="1611">
        <f t="shared" si="147"/>
        <v>5</v>
      </c>
      <c r="O418" s="2453"/>
      <c r="P418" s="2295">
        <f t="shared" si="155"/>
        <v>0.82899999999999996</v>
      </c>
      <c r="Q418" s="2296" t="s">
        <v>42</v>
      </c>
      <c r="R418" s="2294"/>
      <c r="S418" s="2297"/>
      <c r="T418" s="2298"/>
      <c r="U418" s="1602"/>
      <c r="V418" s="2294"/>
      <c r="W418" s="2294"/>
      <c r="X418" s="2294"/>
      <c r="Y418" s="2294"/>
      <c r="Z418" s="2434">
        <v>17146</v>
      </c>
      <c r="AA418" s="2366">
        <f t="shared" si="156"/>
        <v>139.97433803802636</v>
      </c>
      <c r="AB418" s="2435"/>
      <c r="AC418" s="2435"/>
      <c r="AD418" s="2435"/>
      <c r="AE418" s="2435"/>
      <c r="AF418" s="2435"/>
      <c r="AG418" s="2435"/>
      <c r="AH418" s="2167"/>
      <c r="AI418" s="2124">
        <v>17573</v>
      </c>
      <c r="AJ418" s="2124">
        <v>17932</v>
      </c>
      <c r="AK418" s="2124">
        <v>18462</v>
      </c>
      <c r="AL418" s="2113"/>
      <c r="AM418" s="2460"/>
      <c r="AN418" s="2124"/>
      <c r="AO418" s="2125"/>
      <c r="AP418" s="2126"/>
      <c r="AQ418" s="2117">
        <v>0.82899999999999996</v>
      </c>
      <c r="AR418" s="2125">
        <v>0.876</v>
      </c>
      <c r="AS418" s="2125">
        <v>0.90800000000000003</v>
      </c>
      <c r="AT418" s="2125">
        <v>0.93400000000000005</v>
      </c>
      <c r="AU418" s="2125"/>
      <c r="AV418" s="2126"/>
      <c r="AW418" s="2127">
        <f t="shared" si="157"/>
        <v>0.36599999999999999</v>
      </c>
      <c r="AX418" s="2119"/>
      <c r="AY418" s="1646"/>
      <c r="AZ418" s="1646"/>
      <c r="BA418" s="2039"/>
      <c r="BB418" s="1646"/>
      <c r="BC418" s="1530" t="s">
        <v>1430</v>
      </c>
    </row>
    <row r="419" spans="1:227" s="1530" customFormat="1" ht="17.05" customHeight="1" x14ac:dyDescent="0.25">
      <c r="A419" s="1564" t="s">
        <v>698</v>
      </c>
      <c r="B419" s="1564" t="s">
        <v>811</v>
      </c>
      <c r="C419" s="2561" t="s">
        <v>812</v>
      </c>
      <c r="D419" s="2012" t="s">
        <v>816</v>
      </c>
      <c r="E419" s="2013"/>
      <c r="F419" s="2291">
        <v>0.7</v>
      </c>
      <c r="G419" s="1904"/>
      <c r="H419" s="1904"/>
      <c r="I419" s="1904"/>
      <c r="J419" s="1904"/>
      <c r="K419" s="2115">
        <f t="shared" si="152"/>
        <v>0.7</v>
      </c>
      <c r="L419" s="2292">
        <f t="shared" si="153"/>
        <v>100</v>
      </c>
      <c r="M419" s="2357">
        <f t="shared" si="154"/>
        <v>0</v>
      </c>
      <c r="N419" s="1611">
        <f t="shared" si="147"/>
        <v>5</v>
      </c>
      <c r="O419" s="2453"/>
      <c r="P419" s="2295">
        <f t="shared" si="155"/>
        <v>0.22800000000000001</v>
      </c>
      <c r="Q419" s="2296" t="s">
        <v>42</v>
      </c>
      <c r="R419" s="2294"/>
      <c r="S419" s="2297"/>
      <c r="T419" s="2298"/>
      <c r="U419" s="1602"/>
      <c r="V419" s="2294"/>
      <c r="W419" s="2294"/>
      <c r="X419" s="2294"/>
      <c r="Y419" s="2294"/>
      <c r="Z419" s="2434">
        <v>4836</v>
      </c>
      <c r="AA419" s="2366">
        <f t="shared" si="156"/>
        <v>136.53307952910251</v>
      </c>
      <c r="AB419" s="2435"/>
      <c r="AC419" s="2435"/>
      <c r="AD419" s="2435"/>
      <c r="AE419" s="2435"/>
      <c r="AF419" s="2435"/>
      <c r="AG419" s="2435"/>
      <c r="AH419" s="2167"/>
      <c r="AI419" s="2124">
        <v>4952</v>
      </c>
      <c r="AJ419" s="2124">
        <v>5049</v>
      </c>
      <c r="AK419" s="2124">
        <v>5195</v>
      </c>
      <c r="AL419" s="2113"/>
      <c r="AM419" s="2454"/>
      <c r="AN419" s="2124"/>
      <c r="AO419" s="2125"/>
      <c r="AP419" s="2126"/>
      <c r="AQ419" s="2117">
        <v>0.22800000000000001</v>
      </c>
      <c r="AR419" s="2125">
        <v>0.24099999999999999</v>
      </c>
      <c r="AS419" s="2125">
        <v>0.249</v>
      </c>
      <c r="AT419" s="2125">
        <v>0.25600000000000001</v>
      </c>
      <c r="AU419" s="2125"/>
      <c r="AV419" s="2126"/>
      <c r="AW419" s="2127">
        <f t="shared" si="157"/>
        <v>0.44399999999999995</v>
      </c>
      <c r="AX419" s="2119"/>
      <c r="AY419" s="1646"/>
      <c r="AZ419" s="1646"/>
      <c r="BA419" s="2039"/>
      <c r="BB419" s="1646"/>
      <c r="BC419" s="1530" t="s">
        <v>1430</v>
      </c>
    </row>
    <row r="420" spans="1:227" s="1530" customFormat="1" ht="17.05" customHeight="1" x14ac:dyDescent="0.25">
      <c r="A420" s="1564" t="s">
        <v>1008</v>
      </c>
      <c r="B420" s="1564" t="s">
        <v>1110</v>
      </c>
      <c r="C420" s="2002" t="s">
        <v>1129</v>
      </c>
      <c r="D420" s="2002" t="s">
        <v>1130</v>
      </c>
      <c r="E420" s="2583"/>
      <c r="F420" s="2291">
        <v>7.3000000000000001E-3</v>
      </c>
      <c r="G420" s="1904"/>
      <c r="H420" s="1904" t="s">
        <v>630</v>
      </c>
      <c r="I420" s="1904"/>
      <c r="J420" s="1904"/>
      <c r="K420" s="2115">
        <f t="shared" si="152"/>
        <v>7.3000000000000001E-3</v>
      </c>
      <c r="L420" s="2292">
        <f t="shared" si="153"/>
        <v>100</v>
      </c>
      <c r="M420" s="2357">
        <f t="shared" si="154"/>
        <v>0</v>
      </c>
      <c r="N420" s="1611">
        <f t="shared" si="147"/>
        <v>2</v>
      </c>
      <c r="O420" s="2453"/>
      <c r="P420" s="2295">
        <f t="shared" si="155"/>
        <v>0.24323200236975653</v>
      </c>
      <c r="Q420" s="2296" t="s">
        <v>42</v>
      </c>
      <c r="R420" s="2294"/>
      <c r="S420" s="2297"/>
      <c r="T420" s="2298"/>
      <c r="U420" s="1602"/>
      <c r="V420" s="2294"/>
      <c r="W420" s="2294"/>
      <c r="X420" s="2294"/>
      <c r="Y420" s="2294"/>
      <c r="Z420" s="2434">
        <v>4995</v>
      </c>
      <c r="AA420" s="2366">
        <f t="shared" si="156"/>
        <v>147.44135844016924</v>
      </c>
      <c r="AB420" s="2435"/>
      <c r="AC420" s="2435"/>
      <c r="AD420" s="2435"/>
      <c r="AE420" s="2435"/>
      <c r="AF420" s="2435"/>
      <c r="AG420" s="2435"/>
      <c r="AH420" s="2167"/>
      <c r="AI420" s="2112">
        <v>5310</v>
      </c>
      <c r="AJ420" s="2112">
        <v>5546</v>
      </c>
      <c r="AK420" s="2112">
        <v>5768</v>
      </c>
      <c r="AL420" s="2113"/>
      <c r="AM420" s="2454"/>
      <c r="AN420" s="2112"/>
      <c r="AO420" s="2115"/>
      <c r="AP420" s="2116"/>
      <c r="AQ420" s="2117">
        <v>0.24323200236975653</v>
      </c>
      <c r="AR420" s="2115">
        <v>0.26881139867415554</v>
      </c>
      <c r="AS420" s="2115">
        <v>0.29145414386856244</v>
      </c>
      <c r="AT420" s="2115">
        <v>0.31424442132499608</v>
      </c>
      <c r="AU420" s="2115"/>
      <c r="AV420" s="2116"/>
      <c r="AW420" s="2118">
        <f t="shared" si="157"/>
        <v>-0.30694442132499611</v>
      </c>
      <c r="AX420" s="2119"/>
      <c r="AY420" s="1646"/>
      <c r="AZ420" s="1646"/>
      <c r="BA420" s="1646"/>
      <c r="BB420" s="1646"/>
      <c r="BC420" s="1530" t="s">
        <v>1430</v>
      </c>
    </row>
    <row r="421" spans="1:227" s="1530" customFormat="1" ht="17.05" customHeight="1" x14ac:dyDescent="0.25">
      <c r="A421" s="1564" t="s">
        <v>1008</v>
      </c>
      <c r="B421" s="1564" t="s">
        <v>1110</v>
      </c>
      <c r="C421" s="2002" t="s">
        <v>1129</v>
      </c>
      <c r="D421" s="2002" t="s">
        <v>1131</v>
      </c>
      <c r="E421" s="1603" t="s">
        <v>1434</v>
      </c>
      <c r="F421" s="2291" t="s">
        <v>202</v>
      </c>
      <c r="G421" s="1904"/>
      <c r="H421" s="1904" t="s">
        <v>630</v>
      </c>
      <c r="I421" s="1904"/>
      <c r="J421" s="1904"/>
      <c r="K421" s="2115">
        <f t="shared" si="152"/>
        <v>0</v>
      </c>
      <c r="L421" s="2292" t="s">
        <v>1440</v>
      </c>
      <c r="M421" s="2357" t="s">
        <v>1435</v>
      </c>
      <c r="N421" s="1611">
        <f t="shared" si="147"/>
        <v>2</v>
      </c>
      <c r="O421" s="2453"/>
      <c r="P421" s="2295">
        <f t="shared" si="155"/>
        <v>1.8799270981357088</v>
      </c>
      <c r="Q421" s="2296" t="s">
        <v>42</v>
      </c>
      <c r="R421" s="2294"/>
      <c r="S421" s="2297"/>
      <c r="T421" s="2298"/>
      <c r="U421" s="1602"/>
      <c r="V421" s="2294"/>
      <c r="W421" s="2294"/>
      <c r="X421" s="2294"/>
      <c r="Y421" s="2294"/>
      <c r="Z421" s="2434">
        <v>26352</v>
      </c>
      <c r="AA421" s="2366">
        <f t="shared" si="156"/>
        <v>210.3421344418623</v>
      </c>
      <c r="AB421" s="2435"/>
      <c r="AC421" s="2435"/>
      <c r="AD421" s="2435"/>
      <c r="AE421" s="2435"/>
      <c r="AF421" s="2435"/>
      <c r="AG421" s="2435"/>
      <c r="AH421" s="2167"/>
      <c r="AI421" s="2112">
        <v>27340</v>
      </c>
      <c r="AJ421" s="2112">
        <v>28452</v>
      </c>
      <c r="AK421" s="2112">
        <v>29580</v>
      </c>
      <c r="AL421" s="2113"/>
      <c r="AM421" s="2454"/>
      <c r="AN421" s="2112"/>
      <c r="AO421" s="2115"/>
      <c r="AP421" s="2116"/>
      <c r="AQ421" s="2117">
        <v>1.8799270981357088</v>
      </c>
      <c r="AR421" s="2115">
        <v>2.0231716132863635</v>
      </c>
      <c r="AS421" s="2115">
        <v>2.1811810320688361</v>
      </c>
      <c r="AT421" s="2115">
        <v>2.3463784803932728</v>
      </c>
      <c r="AU421" s="2115"/>
      <c r="AV421" s="2116"/>
      <c r="AW421" s="2118">
        <f t="shared" si="157"/>
        <v>-2.3463784803932728</v>
      </c>
      <c r="AX421" s="2119"/>
      <c r="AY421" s="1646"/>
      <c r="AZ421" s="1646"/>
      <c r="BA421" s="2039"/>
      <c r="BB421" s="1646"/>
      <c r="BC421" s="1602" t="s">
        <v>1432</v>
      </c>
    </row>
    <row r="422" spans="1:227" s="1530" customFormat="1" ht="17.05" customHeight="1" x14ac:dyDescent="0.25">
      <c r="A422" s="1564" t="s">
        <v>1008</v>
      </c>
      <c r="B422" s="1564" t="s">
        <v>1110</v>
      </c>
      <c r="C422" s="2002" t="s">
        <v>1129</v>
      </c>
      <c r="D422" s="2002" t="s">
        <v>1132</v>
      </c>
      <c r="E422" s="1603" t="s">
        <v>1438</v>
      </c>
      <c r="F422" s="2291" t="s">
        <v>202</v>
      </c>
      <c r="G422" s="1904"/>
      <c r="H422" s="1904" t="s">
        <v>630</v>
      </c>
      <c r="I422" s="1904"/>
      <c r="J422" s="1904"/>
      <c r="K422" s="2115">
        <f t="shared" si="152"/>
        <v>0</v>
      </c>
      <c r="L422" s="2292" t="s">
        <v>1440</v>
      </c>
      <c r="M422" s="2357" t="s">
        <v>1435</v>
      </c>
      <c r="N422" s="1611">
        <f t="shared" si="147"/>
        <v>2</v>
      </c>
      <c r="O422" s="2453"/>
      <c r="P422" s="2295">
        <f t="shared" si="155"/>
        <v>0.47090461004715439</v>
      </c>
      <c r="Q422" s="2296" t="s">
        <v>42</v>
      </c>
      <c r="R422" s="2294"/>
      <c r="S422" s="2297"/>
      <c r="T422" s="2298"/>
      <c r="U422" s="1602"/>
      <c r="V422" s="2294"/>
      <c r="W422" s="2294"/>
      <c r="X422" s="2294"/>
      <c r="Y422" s="2294"/>
      <c r="Z422" s="2434">
        <v>9564</v>
      </c>
      <c r="AA422" s="2366">
        <f t="shared" si="156"/>
        <v>148.25609985279783</v>
      </c>
      <c r="AB422" s="2435"/>
      <c r="AC422" s="2435"/>
      <c r="AD422" s="2435"/>
      <c r="AE422" s="2435"/>
      <c r="AF422" s="2435"/>
      <c r="AG422" s="2435"/>
      <c r="AH422" s="2167"/>
      <c r="AI422" s="2124">
        <v>10115</v>
      </c>
      <c r="AJ422" s="2124">
        <v>10551</v>
      </c>
      <c r="AK422" s="2124">
        <v>10972</v>
      </c>
      <c r="AL422" s="2113"/>
      <c r="AM422" s="2454"/>
      <c r="AN422" s="2124"/>
      <c r="AO422" s="2125"/>
      <c r="AP422" s="2126"/>
      <c r="AQ422" s="2117">
        <v>0.47090461004715439</v>
      </c>
      <c r="AR422" s="2125">
        <v>0.51754128873213778</v>
      </c>
      <c r="AS422" s="2125">
        <v>0.56019735850544605</v>
      </c>
      <c r="AT422" s="2125">
        <v>0.60370975627288359</v>
      </c>
      <c r="AU422" s="2125"/>
      <c r="AV422" s="2126"/>
      <c r="AW422" s="2127">
        <f t="shared" si="157"/>
        <v>-0.60370975627288359</v>
      </c>
      <c r="AX422" s="2119"/>
      <c r="AY422" s="1646"/>
      <c r="AZ422" s="1646"/>
      <c r="BA422" s="2039"/>
      <c r="BB422" s="1646"/>
      <c r="BC422" s="1602" t="s">
        <v>1432</v>
      </c>
    </row>
    <row r="423" spans="1:227" s="1530" customFormat="1" ht="17.05" customHeight="1" x14ac:dyDescent="0.25">
      <c r="A423" s="1564" t="s">
        <v>1008</v>
      </c>
      <c r="B423" s="1564" t="s">
        <v>1110</v>
      </c>
      <c r="C423" s="2002" t="s">
        <v>1129</v>
      </c>
      <c r="D423" s="2002" t="s">
        <v>1133</v>
      </c>
      <c r="E423" s="2584"/>
      <c r="F423" s="2470" t="s">
        <v>202</v>
      </c>
      <c r="G423" s="2471">
        <v>0.8</v>
      </c>
      <c r="H423" s="2471"/>
      <c r="I423" s="2471"/>
      <c r="J423" s="2471"/>
      <c r="K423" s="2142">
        <f t="shared" si="152"/>
        <v>0.8</v>
      </c>
      <c r="L423" s="2472">
        <f>IF(IF(ISNUMBER(K423),K423,0)&gt;0,IF(ISNUMBER(F423),F423,0)/K423*100,"")</f>
        <v>0</v>
      </c>
      <c r="M423" s="2473">
        <f>IF(IF(ISNUMBER(K423),K423,0)&gt;0,(IF(ISNUMBER(G423),G423,0)+IF(ISNUMBER(H423),H423,0))/K423*100,"")</f>
        <v>100</v>
      </c>
      <c r="N423" s="2474">
        <f t="shared" si="147"/>
        <v>2</v>
      </c>
      <c r="O423" s="2453"/>
      <c r="P423" s="2475">
        <f t="shared" si="155"/>
        <v>1.0591242989345244</v>
      </c>
      <c r="Q423" s="2476" t="s">
        <v>42</v>
      </c>
      <c r="R423" s="2477"/>
      <c r="S423" s="2478"/>
      <c r="T423" s="2479"/>
      <c r="U423" s="1830"/>
      <c r="V423" s="2477"/>
      <c r="W423" s="2477"/>
      <c r="X423" s="2477"/>
      <c r="Y423" s="2477"/>
      <c r="Z423" s="2480">
        <v>21534</v>
      </c>
      <c r="AA423" s="2481">
        <f t="shared" si="156"/>
        <v>148.87776398232765</v>
      </c>
      <c r="AB423" s="2482"/>
      <c r="AC423" s="2482"/>
      <c r="AD423" s="2482"/>
      <c r="AE423" s="2482"/>
      <c r="AF423" s="2482"/>
      <c r="AG423" s="2482"/>
      <c r="AH423" s="2352"/>
      <c r="AI423" s="2139">
        <v>22894</v>
      </c>
      <c r="AJ423" s="2139">
        <v>23899</v>
      </c>
      <c r="AK423" s="2139">
        <v>24851</v>
      </c>
      <c r="AL423" s="2140"/>
      <c r="AM423" s="2483"/>
      <c r="AN423" s="2139"/>
      <c r="AO423" s="2142"/>
      <c r="AP423" s="2143"/>
      <c r="AQ423" s="2144">
        <v>1.0591242989345244</v>
      </c>
      <c r="AR423" s="2142">
        <v>1.1701658259023369</v>
      </c>
      <c r="AS423" s="2142">
        <v>1.2676234233045804</v>
      </c>
      <c r="AT423" s="2142">
        <v>1.3660439689660493</v>
      </c>
      <c r="AU423" s="2142"/>
      <c r="AV423" s="2143"/>
      <c r="AW423" s="2145">
        <f t="shared" si="157"/>
        <v>-0.56604396896604925</v>
      </c>
      <c r="AX423" s="2146"/>
      <c r="AY423" s="1646"/>
      <c r="AZ423" s="1646"/>
      <c r="BA423" s="2039"/>
      <c r="BB423" s="1646"/>
      <c r="BC423" s="1530" t="s">
        <v>1432</v>
      </c>
    </row>
    <row r="424" spans="1:227" s="1530" customFormat="1" ht="17.05" customHeight="1" x14ac:dyDescent="0.3">
      <c r="A424" s="1564" t="s">
        <v>865</v>
      </c>
      <c r="B424" s="1564" t="s">
        <v>988</v>
      </c>
      <c r="C424" s="2585" t="s">
        <v>998</v>
      </c>
      <c r="D424" s="2002" t="s">
        <v>999</v>
      </c>
      <c r="E424" s="1603" t="s">
        <v>1460</v>
      </c>
      <c r="F424" s="2450" t="s">
        <v>898</v>
      </c>
      <c r="G424" s="2451"/>
      <c r="H424" s="2486" t="s">
        <v>1000</v>
      </c>
      <c r="I424" s="1904"/>
      <c r="J424" s="1904"/>
      <c r="K424" s="2115">
        <f t="shared" si="152"/>
        <v>0</v>
      </c>
      <c r="L424" s="2292">
        <v>0</v>
      </c>
      <c r="M424" s="2357">
        <v>100</v>
      </c>
      <c r="N424" s="1575">
        <f t="shared" si="147"/>
        <v>2</v>
      </c>
      <c r="O424" s="2453"/>
      <c r="P424" s="2295">
        <f>AA424*Z424/1000000000*365</f>
        <v>1.6408921855755458</v>
      </c>
      <c r="Q424" s="2296" t="s">
        <v>42</v>
      </c>
      <c r="R424" s="2294"/>
      <c r="S424" s="2297"/>
      <c r="T424" s="2298"/>
      <c r="U424" s="1602"/>
      <c r="V424" s="2294"/>
      <c r="W424" s="2294"/>
      <c r="X424" s="2294"/>
      <c r="Y424" s="2294"/>
      <c r="Z424" s="2434">
        <v>23304</v>
      </c>
      <c r="AA424" s="2366">
        <v>192.91087491306635</v>
      </c>
      <c r="AB424" s="2435"/>
      <c r="AC424" s="2435"/>
      <c r="AD424" s="2435"/>
      <c r="AE424" s="2435"/>
      <c r="AF424" s="2435"/>
      <c r="AG424" s="2435"/>
      <c r="AH424" s="2167"/>
      <c r="AI424" s="2112">
        <v>22829</v>
      </c>
      <c r="AJ424" s="2112">
        <v>22432</v>
      </c>
      <c r="AK424" s="2112">
        <v>22123</v>
      </c>
      <c r="AL424" s="2113"/>
      <c r="AM424" s="2454"/>
      <c r="AN424" s="2112"/>
      <c r="AO424" s="2115"/>
      <c r="AP424" s="2116"/>
      <c r="AQ424" s="2117">
        <v>1.6408921855755458</v>
      </c>
      <c r="AR424" s="2115">
        <v>1.668202395287893</v>
      </c>
      <c r="AS424" s="2115">
        <v>1.6988916596746151</v>
      </c>
      <c r="AT424" s="2115">
        <v>1.7343667018355449</v>
      </c>
      <c r="AU424" s="2115"/>
      <c r="AV424" s="2116"/>
      <c r="AW424" s="2118">
        <f t="shared" si="157"/>
        <v>-1.7343667018355449</v>
      </c>
      <c r="AX424" s="2119"/>
      <c r="AY424" s="1646"/>
      <c r="AZ424" s="1646"/>
      <c r="BA424" s="1646"/>
      <c r="BB424" s="1646"/>
      <c r="BC424" s="1602" t="s">
        <v>1432</v>
      </c>
    </row>
    <row r="425" spans="1:227" s="1530" customFormat="1" ht="17.05" customHeight="1" x14ac:dyDescent="0.25">
      <c r="A425" s="1564" t="s">
        <v>198</v>
      </c>
      <c r="B425" s="1564" t="s">
        <v>276</v>
      </c>
      <c r="C425" s="2544" t="s">
        <v>311</v>
      </c>
      <c r="D425" s="1749" t="s">
        <v>312</v>
      </c>
      <c r="E425" s="1750"/>
      <c r="F425" s="2100"/>
      <c r="G425" s="2099">
        <v>2.1</v>
      </c>
      <c r="H425" s="2099"/>
      <c r="I425" s="2099"/>
      <c r="J425" s="2099"/>
      <c r="K425" s="2101">
        <f>SUM(F425:H425)</f>
        <v>2.1</v>
      </c>
      <c r="L425" s="2382">
        <f>IF(K425&gt;0,IF(ISNUMBER(F425),F425,0)/K425*100,"")</f>
        <v>0</v>
      </c>
      <c r="M425" s="2383">
        <f>IF(K425&gt;0,(IF(ISNUMBER(G425),G425,0)+IF(ISNUMBER(H425),H425,0))/K425*100,"")</f>
        <v>100</v>
      </c>
      <c r="N425" s="1611">
        <f t="shared" si="147"/>
        <v>5</v>
      </c>
      <c r="O425" s="1856"/>
      <c r="P425" s="2099">
        <v>0.85699999999999998</v>
      </c>
      <c r="Q425" s="2205" t="s">
        <v>42</v>
      </c>
      <c r="R425" s="1857"/>
      <c r="S425" s="2207" t="s">
        <v>202</v>
      </c>
      <c r="T425" s="2207" t="s">
        <v>202</v>
      </c>
      <c r="U425" s="2438">
        <v>27</v>
      </c>
      <c r="V425" s="1857">
        <v>72.11</v>
      </c>
      <c r="W425" s="2438">
        <v>27</v>
      </c>
      <c r="X425" s="1857">
        <v>72.11</v>
      </c>
      <c r="Y425" s="1857">
        <v>28.9</v>
      </c>
      <c r="Z425" s="2439">
        <v>5996</v>
      </c>
      <c r="AA425" s="2440">
        <v>391.5852577517432</v>
      </c>
      <c r="AB425" s="2441">
        <f>O425/AA425*1000000/365*1000</f>
        <v>0</v>
      </c>
      <c r="AC425" s="2096"/>
      <c r="AD425" s="2096"/>
      <c r="AE425" s="2010"/>
      <c r="AF425" s="2096"/>
      <c r="AG425" s="2096"/>
      <c r="AH425" s="2097"/>
      <c r="AI425" s="2096"/>
      <c r="AJ425" s="2096"/>
      <c r="AK425" s="2096"/>
      <c r="AL425" s="2097"/>
      <c r="AM425" s="2101">
        <f>K425</f>
        <v>2.1</v>
      </c>
      <c r="AN425" s="2099">
        <v>0.85699999999999998</v>
      </c>
      <c r="AO425" s="2099">
        <v>0.93700000000000006</v>
      </c>
      <c r="AP425" s="2099">
        <v>1.087</v>
      </c>
      <c r="AQ425" s="2100">
        <v>1.262</v>
      </c>
      <c r="AR425" s="2101">
        <f>AN425</f>
        <v>0.85699999999999998</v>
      </c>
      <c r="AS425" s="2099">
        <v>0.96499999999999997</v>
      </c>
      <c r="AT425" s="2101">
        <f>AVERAGE(AS425,AV425)</f>
        <v>1.0705</v>
      </c>
      <c r="AU425" s="2101"/>
      <c r="AV425" s="2099">
        <v>1.1759999999999999</v>
      </c>
      <c r="AW425" s="2099"/>
      <c r="AX425" s="2102">
        <v>1.4339999999999999</v>
      </c>
      <c r="AY425" s="2442">
        <v>0.66600000000000004</v>
      </c>
      <c r="AZ425" s="1979"/>
      <c r="BA425" s="1980"/>
      <c r="BB425" s="1646"/>
      <c r="BC425" s="1530" t="s">
        <v>1432</v>
      </c>
      <c r="BD425" s="1602"/>
      <c r="BE425" s="1602"/>
      <c r="BF425" s="1602"/>
      <c r="BG425" s="1602"/>
      <c r="BH425" s="1602"/>
      <c r="BI425" s="1602"/>
      <c r="BJ425" s="1602"/>
      <c r="BK425" s="1602"/>
      <c r="BL425" s="1602"/>
      <c r="BM425" s="1646"/>
      <c r="BN425" s="1646"/>
      <c r="BO425" s="1646"/>
      <c r="BP425" s="1646"/>
      <c r="BQ425" s="1646"/>
      <c r="BR425" s="1646"/>
      <c r="BS425" s="1646"/>
      <c r="BT425" s="1646"/>
      <c r="BU425" s="1646"/>
      <c r="BV425" s="1646"/>
      <c r="BW425" s="1646"/>
      <c r="BX425" s="1646"/>
      <c r="BY425" s="1646"/>
      <c r="BZ425" s="1646"/>
      <c r="CA425" s="1646"/>
      <c r="CB425" s="1646"/>
      <c r="CC425" s="1646"/>
      <c r="CD425" s="1646"/>
      <c r="CE425" s="1646"/>
      <c r="CF425" s="1646"/>
      <c r="CG425" s="1646"/>
      <c r="CH425" s="1646"/>
      <c r="CI425" s="1646"/>
      <c r="CJ425" s="1646"/>
      <c r="CK425" s="1646"/>
      <c r="CL425" s="1646"/>
      <c r="CM425" s="1646"/>
      <c r="CN425" s="1646"/>
      <c r="CO425" s="1646"/>
      <c r="CP425" s="1646"/>
      <c r="CQ425" s="1646"/>
      <c r="CR425" s="1646"/>
      <c r="CS425" s="1646"/>
      <c r="CT425" s="1646"/>
      <c r="CU425" s="1646"/>
      <c r="CV425" s="1646"/>
      <c r="CW425" s="1646"/>
      <c r="CX425" s="1646"/>
      <c r="CY425" s="1646"/>
      <c r="CZ425" s="1646"/>
      <c r="DA425" s="1646"/>
      <c r="DB425" s="1646"/>
      <c r="DC425" s="1646"/>
      <c r="DD425" s="1646"/>
      <c r="DE425" s="1646"/>
      <c r="DF425" s="1646"/>
      <c r="DG425" s="1646"/>
      <c r="DH425" s="1646"/>
      <c r="DI425" s="1646"/>
      <c r="DJ425" s="1646"/>
      <c r="DK425" s="1646"/>
      <c r="DL425" s="1646"/>
      <c r="DM425" s="1646"/>
      <c r="DN425" s="1646"/>
      <c r="DO425" s="1646"/>
      <c r="DP425" s="1646"/>
      <c r="DQ425" s="1646"/>
      <c r="DR425" s="1646"/>
      <c r="DS425" s="1646"/>
      <c r="DT425" s="1646"/>
      <c r="DU425" s="1646"/>
      <c r="DV425" s="1646"/>
      <c r="DW425" s="1646"/>
      <c r="DX425" s="1646"/>
      <c r="DY425" s="1646"/>
      <c r="DZ425" s="1646"/>
      <c r="EA425" s="1646"/>
      <c r="EB425" s="1646"/>
      <c r="EC425" s="1646"/>
      <c r="ED425" s="1646"/>
      <c r="EE425" s="1646"/>
      <c r="EF425" s="1646"/>
      <c r="EG425" s="1646"/>
      <c r="EH425" s="1646"/>
      <c r="EI425" s="1646"/>
      <c r="EJ425" s="1646"/>
      <c r="EK425" s="1646"/>
      <c r="EL425" s="1646"/>
      <c r="EM425" s="1646"/>
      <c r="EN425" s="1646"/>
      <c r="EO425" s="1646"/>
      <c r="EP425" s="1646"/>
      <c r="EQ425" s="1646"/>
      <c r="ER425" s="1646"/>
      <c r="ES425" s="1646"/>
      <c r="ET425" s="1646"/>
      <c r="EU425" s="1646"/>
      <c r="EV425" s="1646"/>
      <c r="EW425" s="1646"/>
      <c r="EX425" s="1646"/>
      <c r="EY425" s="1646"/>
      <c r="EZ425" s="1646"/>
      <c r="FA425" s="1646"/>
      <c r="FB425" s="1646"/>
      <c r="FC425" s="1646"/>
      <c r="FD425" s="1646"/>
      <c r="FE425" s="1646"/>
      <c r="FF425" s="1646"/>
      <c r="FG425" s="1646"/>
      <c r="FH425" s="1646"/>
      <c r="FI425" s="1646"/>
      <c r="FJ425" s="1646"/>
      <c r="FK425" s="1646"/>
      <c r="FL425" s="1646"/>
      <c r="FM425" s="1646"/>
      <c r="FN425" s="1646"/>
      <c r="FO425" s="1646"/>
      <c r="FP425" s="1646"/>
      <c r="FQ425" s="1646"/>
      <c r="FR425" s="1646"/>
      <c r="FS425" s="1646"/>
      <c r="FT425" s="1646"/>
      <c r="FU425" s="1646"/>
      <c r="FV425" s="1646"/>
      <c r="FW425" s="1646"/>
      <c r="FX425" s="1646"/>
      <c r="FY425" s="1646"/>
      <c r="FZ425" s="1646"/>
      <c r="GA425" s="1646"/>
      <c r="GB425" s="1646"/>
      <c r="GC425" s="1646"/>
      <c r="GD425" s="1646"/>
      <c r="GE425" s="1646"/>
      <c r="GF425" s="1646"/>
      <c r="GG425" s="1646"/>
      <c r="GH425" s="1646"/>
      <c r="GI425" s="1646"/>
      <c r="GJ425" s="1646"/>
      <c r="GK425" s="1646"/>
      <c r="GL425" s="1646"/>
      <c r="GM425" s="1646"/>
      <c r="GN425" s="1646"/>
      <c r="GO425" s="1646"/>
      <c r="GP425" s="1646"/>
      <c r="GQ425" s="1646"/>
      <c r="GR425" s="1646"/>
      <c r="GS425" s="1646"/>
      <c r="GT425" s="1646"/>
      <c r="GU425" s="1646"/>
      <c r="GV425" s="1646"/>
      <c r="GW425" s="1646"/>
      <c r="GX425" s="1646"/>
      <c r="GY425" s="1646"/>
      <c r="GZ425" s="1646"/>
      <c r="HA425" s="1646"/>
      <c r="HB425" s="1646"/>
      <c r="HC425" s="1646"/>
      <c r="HD425" s="1646"/>
      <c r="HE425" s="1646"/>
      <c r="HF425" s="1646"/>
      <c r="HG425" s="1646"/>
      <c r="HH425" s="1646"/>
      <c r="HI425" s="1646"/>
      <c r="HJ425" s="1646"/>
      <c r="HK425" s="1646"/>
      <c r="HL425" s="1646"/>
      <c r="HM425" s="1646"/>
      <c r="HN425" s="1646"/>
      <c r="HO425" s="1646"/>
      <c r="HP425" s="1646"/>
      <c r="HQ425" s="1646"/>
      <c r="HR425" s="1646"/>
      <c r="HS425" s="1646"/>
    </row>
    <row r="426" spans="1:227" s="1530" customFormat="1" ht="17.05" customHeight="1" x14ac:dyDescent="0.25">
      <c r="A426" s="1564" t="s">
        <v>198</v>
      </c>
      <c r="B426" s="1564" t="s">
        <v>276</v>
      </c>
      <c r="C426" s="2544" t="s">
        <v>311</v>
      </c>
      <c r="D426" s="1749" t="s">
        <v>313</v>
      </c>
      <c r="E426" s="1750"/>
      <c r="F426" s="2100"/>
      <c r="G426" s="2099">
        <v>4.8600000000000003</v>
      </c>
      <c r="H426" s="2099"/>
      <c r="I426" s="2099"/>
      <c r="J426" s="2099"/>
      <c r="K426" s="2101">
        <f>SUM(F426:H426)</f>
        <v>4.8600000000000003</v>
      </c>
      <c r="L426" s="2382">
        <f>IF(K426&gt;0,IF(ISNUMBER(F426),F426,0)/K426*100,"")</f>
        <v>0</v>
      </c>
      <c r="M426" s="2383">
        <f>IF(K426&gt;0,(IF(ISNUMBER(G426),G426,0)+IF(ISNUMBER(H426),H426,0))/K426*100,"")</f>
        <v>100</v>
      </c>
      <c r="N426" s="1611">
        <f t="shared" si="147"/>
        <v>3</v>
      </c>
      <c r="O426" s="1856"/>
      <c r="P426" s="2099">
        <v>4.4279999999999999</v>
      </c>
      <c r="Q426" s="2205" t="s">
        <v>42</v>
      </c>
      <c r="R426" s="1857"/>
      <c r="S426" s="2207" t="s">
        <v>202</v>
      </c>
      <c r="T426" s="2207" t="s">
        <v>202</v>
      </c>
      <c r="U426" s="2438">
        <v>27</v>
      </c>
      <c r="V426" s="1857">
        <v>71.86</v>
      </c>
      <c r="W426" s="2438">
        <v>27</v>
      </c>
      <c r="X426" s="1857">
        <v>71.86</v>
      </c>
      <c r="Y426" s="1857">
        <f>AVERAGE(52.8,47.5)</f>
        <v>50.15</v>
      </c>
      <c r="Z426" s="2439">
        <v>71421</v>
      </c>
      <c r="AA426" s="2440">
        <v>169.85910095511221</v>
      </c>
      <c r="AB426" s="2441">
        <f>O426/AA426*1000000/365*1000</f>
        <v>0</v>
      </c>
      <c r="AC426" s="2096"/>
      <c r="AD426" s="2096"/>
      <c r="AE426" s="2010" t="s">
        <v>208</v>
      </c>
      <c r="AF426" s="2096"/>
      <c r="AG426" s="2096"/>
      <c r="AH426" s="2097" t="s">
        <v>42</v>
      </c>
      <c r="AI426" s="2096"/>
      <c r="AJ426" s="2096"/>
      <c r="AK426" s="2096"/>
      <c r="AL426" s="2097"/>
      <c r="AM426" s="2101">
        <f>K426</f>
        <v>4.8600000000000003</v>
      </c>
      <c r="AN426" s="2099">
        <v>4.4279999999999999</v>
      </c>
      <c r="AO426" s="2099">
        <v>4.9859999999999998</v>
      </c>
      <c r="AP426" s="2099">
        <v>6.0780000000000003</v>
      </c>
      <c r="AQ426" s="2100">
        <v>7.41</v>
      </c>
      <c r="AR426" s="2101">
        <f>AN426</f>
        <v>4.4279999999999999</v>
      </c>
      <c r="AS426" s="2099">
        <v>5.2869999999999999</v>
      </c>
      <c r="AT426" s="2101">
        <f>AVERAGE(AS426,AV426)</f>
        <v>6.1959999999999997</v>
      </c>
      <c r="AU426" s="2101"/>
      <c r="AV426" s="2099">
        <v>7.1050000000000004</v>
      </c>
      <c r="AW426" s="2099"/>
      <c r="AX426" s="2102">
        <v>9.5489999999999995</v>
      </c>
      <c r="AY426" s="2442">
        <v>-4.6890000000000001</v>
      </c>
      <c r="AZ426" s="1979"/>
      <c r="BA426" s="1980"/>
      <c r="BB426" s="1646"/>
      <c r="BC426" s="1530" t="s">
        <v>1432</v>
      </c>
      <c r="BD426" s="1602"/>
      <c r="BE426" s="1602"/>
      <c r="BF426" s="1602"/>
      <c r="BG426" s="1602"/>
      <c r="BH426" s="1602"/>
      <c r="BI426" s="1602"/>
      <c r="BJ426" s="1602"/>
      <c r="BK426" s="1602"/>
      <c r="BL426" s="1602"/>
      <c r="BM426" s="1646"/>
      <c r="BN426" s="1646"/>
      <c r="BO426" s="1646"/>
      <c r="BP426" s="1646"/>
      <c r="BQ426" s="1646"/>
      <c r="BR426" s="1646"/>
      <c r="BS426" s="1646"/>
      <c r="BT426" s="1646"/>
      <c r="BU426" s="1646"/>
      <c r="BV426" s="1646"/>
      <c r="BW426" s="1646"/>
      <c r="BX426" s="1646"/>
      <c r="BY426" s="1646"/>
      <c r="BZ426" s="1646"/>
      <c r="CA426" s="1646"/>
      <c r="CB426" s="1646"/>
      <c r="CC426" s="1646"/>
      <c r="CD426" s="1646"/>
      <c r="CE426" s="1646"/>
      <c r="CF426" s="1646"/>
      <c r="CG426" s="1646"/>
      <c r="CH426" s="1646"/>
      <c r="CI426" s="1646"/>
      <c r="CJ426" s="1646"/>
      <c r="CK426" s="1646"/>
      <c r="CL426" s="1646"/>
      <c r="CM426" s="1646"/>
      <c r="CN426" s="1646"/>
      <c r="CO426" s="1646"/>
      <c r="CP426" s="1646"/>
      <c r="CQ426" s="1646"/>
      <c r="CR426" s="1646"/>
      <c r="CS426" s="1646"/>
      <c r="CT426" s="1646"/>
      <c r="CU426" s="1646"/>
      <c r="CV426" s="1646"/>
      <c r="CW426" s="1646"/>
      <c r="CX426" s="1646"/>
      <c r="CY426" s="1646"/>
      <c r="CZ426" s="1646"/>
      <c r="DA426" s="1646"/>
      <c r="DB426" s="1646"/>
      <c r="DC426" s="1646"/>
      <c r="DD426" s="1646"/>
      <c r="DE426" s="1646"/>
      <c r="DF426" s="1646"/>
      <c r="DG426" s="1646"/>
      <c r="DH426" s="1646"/>
      <c r="DI426" s="1646"/>
      <c r="DJ426" s="1646"/>
      <c r="DK426" s="1646"/>
      <c r="DL426" s="1646"/>
      <c r="DM426" s="1646"/>
      <c r="DN426" s="1646"/>
      <c r="DO426" s="1646"/>
      <c r="DP426" s="1646"/>
      <c r="DQ426" s="1646"/>
      <c r="DR426" s="1646"/>
      <c r="DS426" s="1646"/>
      <c r="DT426" s="1646"/>
      <c r="DU426" s="1646"/>
      <c r="DV426" s="1646"/>
      <c r="DW426" s="1646"/>
      <c r="DX426" s="1646"/>
      <c r="DY426" s="1646"/>
      <c r="DZ426" s="1646"/>
      <c r="EA426" s="1646"/>
      <c r="EB426" s="1646"/>
      <c r="EC426" s="1646"/>
      <c r="ED426" s="1646"/>
      <c r="EE426" s="1646"/>
      <c r="EF426" s="1646"/>
      <c r="EG426" s="1646"/>
      <c r="EH426" s="1646"/>
      <c r="EI426" s="1646"/>
      <c r="EJ426" s="1646"/>
      <c r="EK426" s="1646"/>
      <c r="EL426" s="1646"/>
      <c r="EM426" s="1646"/>
      <c r="EN426" s="1646"/>
      <c r="EO426" s="1646"/>
      <c r="EP426" s="1646"/>
      <c r="EQ426" s="1646"/>
      <c r="ER426" s="1646"/>
      <c r="ES426" s="1646"/>
      <c r="ET426" s="1646"/>
      <c r="EU426" s="1646"/>
      <c r="EV426" s="1646"/>
      <c r="EW426" s="1646"/>
      <c r="EX426" s="1646"/>
      <c r="EY426" s="1646"/>
      <c r="EZ426" s="1646"/>
      <c r="FA426" s="1646"/>
      <c r="FB426" s="1646"/>
      <c r="FC426" s="1646"/>
      <c r="FD426" s="1646"/>
      <c r="FE426" s="1646"/>
      <c r="FF426" s="1646"/>
      <c r="FG426" s="1646"/>
      <c r="FH426" s="1646"/>
      <c r="FI426" s="1646"/>
      <c r="FJ426" s="1646"/>
      <c r="FK426" s="1646"/>
      <c r="FL426" s="1646"/>
      <c r="FM426" s="1646"/>
      <c r="FN426" s="1646"/>
      <c r="FO426" s="1646"/>
      <c r="FP426" s="1646"/>
      <c r="FQ426" s="1646"/>
      <c r="FR426" s="1646"/>
      <c r="FS426" s="1646"/>
      <c r="FT426" s="1646"/>
      <c r="FU426" s="1646"/>
      <c r="FV426" s="1646"/>
      <c r="FW426" s="1646"/>
      <c r="FX426" s="1646"/>
      <c r="FY426" s="1646"/>
      <c r="FZ426" s="1646"/>
      <c r="GA426" s="1646"/>
      <c r="GB426" s="1646"/>
      <c r="GC426" s="1646"/>
      <c r="GD426" s="1646"/>
      <c r="GE426" s="1646"/>
      <c r="GF426" s="1646"/>
      <c r="GG426" s="1646"/>
      <c r="GH426" s="1646"/>
      <c r="GI426" s="1646"/>
      <c r="GJ426" s="1646"/>
      <c r="GK426" s="1646"/>
      <c r="GL426" s="1646"/>
      <c r="GM426" s="1646"/>
      <c r="GN426" s="1646"/>
      <c r="GO426" s="1646"/>
      <c r="GP426" s="1646"/>
      <c r="GQ426" s="1646"/>
      <c r="GR426" s="1646"/>
      <c r="GS426" s="1646"/>
      <c r="GT426" s="1646"/>
      <c r="GU426" s="1646"/>
      <c r="GV426" s="1646"/>
      <c r="GW426" s="1646"/>
      <c r="GX426" s="1646"/>
      <c r="GY426" s="1646"/>
      <c r="GZ426" s="1646"/>
      <c r="HA426" s="1646"/>
      <c r="HB426" s="1646"/>
      <c r="HC426" s="1646"/>
      <c r="HD426" s="1646"/>
      <c r="HE426" s="1646"/>
      <c r="HF426" s="1646"/>
      <c r="HG426" s="1646"/>
      <c r="HH426" s="1646"/>
      <c r="HI426" s="1646"/>
      <c r="HJ426" s="1646"/>
      <c r="HK426" s="1646"/>
      <c r="HL426" s="1646"/>
      <c r="HM426" s="1646"/>
      <c r="HN426" s="1646"/>
      <c r="HO426" s="1646"/>
      <c r="HP426" s="1646"/>
      <c r="HQ426" s="1646"/>
      <c r="HR426" s="1646"/>
      <c r="HS426" s="1646"/>
    </row>
    <row r="427" spans="1:227" s="1530" customFormat="1" ht="17.05" customHeight="1" x14ac:dyDescent="0.25">
      <c r="A427" s="1564" t="s">
        <v>198</v>
      </c>
      <c r="B427" s="1564" t="s">
        <v>276</v>
      </c>
      <c r="C427" s="2544" t="s">
        <v>311</v>
      </c>
      <c r="D427" s="1749" t="s">
        <v>314</v>
      </c>
      <c r="E427" s="1750"/>
      <c r="F427" s="2100">
        <v>9.5000000000000001E-2</v>
      </c>
      <c r="G427" s="2099"/>
      <c r="H427" s="2099"/>
      <c r="I427" s="2099"/>
      <c r="J427" s="2099"/>
      <c r="K427" s="2101">
        <v>9.5000000000000001E-2</v>
      </c>
      <c r="L427" s="2382">
        <f>IF(K427&gt;0,IF(ISNUMBER(F427),F427,0)/K427*100,"")</f>
        <v>100</v>
      </c>
      <c r="M427" s="2383">
        <f>IF(K427&gt;0,(IF(ISNUMBER(G427),G427,0)+IF(ISNUMBER(H427),H427,0))/K427*100,"")</f>
        <v>0</v>
      </c>
      <c r="N427" s="1611">
        <f t="shared" si="147"/>
        <v>2</v>
      </c>
      <c r="O427" s="1856"/>
      <c r="P427" s="2099">
        <v>9.7000000000000003E-2</v>
      </c>
      <c r="Q427" s="2205" t="s">
        <v>42</v>
      </c>
      <c r="R427" s="1857"/>
      <c r="S427" s="2207" t="s">
        <v>202</v>
      </c>
      <c r="T427" s="2207" t="s">
        <v>202</v>
      </c>
      <c r="U427" s="2438">
        <v>27</v>
      </c>
      <c r="V427" s="1857">
        <v>75.09</v>
      </c>
      <c r="W427" s="2438">
        <v>27</v>
      </c>
      <c r="X427" s="1857">
        <v>75.09</v>
      </c>
      <c r="Y427" s="1857"/>
      <c r="Z427" s="2439">
        <v>764</v>
      </c>
      <c r="AA427" s="2440">
        <v>347.84479667216527</v>
      </c>
      <c r="AB427" s="2441">
        <f>O427/AA427*1000000/365*1000</f>
        <v>0</v>
      </c>
      <c r="AC427" s="2096"/>
      <c r="AD427" s="2096"/>
      <c r="AE427" s="2010"/>
      <c r="AF427" s="2096"/>
      <c r="AG427" s="2096"/>
      <c r="AH427" s="2097"/>
      <c r="AI427" s="2096"/>
      <c r="AJ427" s="2096"/>
      <c r="AK427" s="2096"/>
      <c r="AL427" s="2097"/>
      <c r="AM427" s="2101">
        <f>K427</f>
        <v>9.5000000000000001E-2</v>
      </c>
      <c r="AN427" s="2099">
        <v>9.7000000000000003E-2</v>
      </c>
      <c r="AO427" s="2099">
        <v>0.1</v>
      </c>
      <c r="AP427" s="2099">
        <v>0.105</v>
      </c>
      <c r="AQ427" s="2100">
        <v>0.111</v>
      </c>
      <c r="AR427" s="2101">
        <f>AN427</f>
        <v>9.7000000000000003E-2</v>
      </c>
      <c r="AS427" s="2099">
        <v>0.10299999999999999</v>
      </c>
      <c r="AT427" s="2101">
        <f>AVERAGE(AS427,AV427)</f>
        <v>0.1085</v>
      </c>
      <c r="AU427" s="2101"/>
      <c r="AV427" s="2099">
        <v>0.114</v>
      </c>
      <c r="AW427" s="2099"/>
      <c r="AX427" s="2102">
        <v>0.126</v>
      </c>
      <c r="AY427" s="2442">
        <v>-3.1E-2</v>
      </c>
      <c r="AZ427" s="1979"/>
      <c r="BA427" s="1980"/>
      <c r="BB427" s="1646"/>
      <c r="BC427" s="1530" t="s">
        <v>1430</v>
      </c>
      <c r="BD427" s="1602"/>
      <c r="BE427" s="1602"/>
      <c r="BF427" s="1602"/>
      <c r="BG427" s="1602"/>
      <c r="BH427" s="1602"/>
      <c r="BI427" s="1602"/>
      <c r="BJ427" s="1602"/>
      <c r="BK427" s="1602"/>
      <c r="BL427" s="1602"/>
      <c r="BM427" s="1646"/>
      <c r="BN427" s="1646"/>
      <c r="BO427" s="1646"/>
      <c r="BP427" s="1646"/>
      <c r="BQ427" s="1646"/>
      <c r="BR427" s="1646"/>
      <c r="BS427" s="1646"/>
      <c r="BT427" s="1646"/>
      <c r="BU427" s="1646"/>
      <c r="BV427" s="1646"/>
      <c r="BW427" s="1646"/>
      <c r="BX427" s="1646"/>
      <c r="BY427" s="1646"/>
      <c r="BZ427" s="1646"/>
      <c r="CA427" s="1646"/>
      <c r="CB427" s="1646"/>
      <c r="CC427" s="1646"/>
      <c r="CD427" s="1646"/>
      <c r="CE427" s="1646"/>
      <c r="CF427" s="1646"/>
      <c r="CG427" s="1646"/>
      <c r="CH427" s="1646"/>
      <c r="CI427" s="1646"/>
      <c r="CJ427" s="1646"/>
      <c r="CK427" s="1646"/>
      <c r="CL427" s="1646"/>
      <c r="CM427" s="1646"/>
      <c r="CN427" s="1646"/>
      <c r="CO427" s="1646"/>
      <c r="CP427" s="1646"/>
      <c r="CQ427" s="1646"/>
      <c r="CR427" s="1646"/>
      <c r="CS427" s="1646"/>
      <c r="CT427" s="1646"/>
      <c r="CU427" s="1646"/>
      <c r="CV427" s="1646"/>
      <c r="CW427" s="1646"/>
      <c r="CX427" s="1646"/>
      <c r="CY427" s="1646"/>
      <c r="CZ427" s="1646"/>
      <c r="DA427" s="1646"/>
      <c r="DB427" s="1646"/>
      <c r="DC427" s="1646"/>
      <c r="DD427" s="1646"/>
      <c r="DE427" s="1646"/>
      <c r="DF427" s="1646"/>
      <c r="DG427" s="1646"/>
      <c r="DH427" s="1646"/>
      <c r="DI427" s="1646"/>
      <c r="DJ427" s="1646"/>
      <c r="DK427" s="1646"/>
      <c r="DL427" s="1646"/>
      <c r="DM427" s="1646"/>
      <c r="DN427" s="1646"/>
      <c r="DO427" s="1646"/>
      <c r="DP427" s="1646"/>
      <c r="DQ427" s="1646"/>
      <c r="DR427" s="1646"/>
      <c r="DS427" s="1646"/>
      <c r="DT427" s="1646"/>
      <c r="DU427" s="1646"/>
      <c r="DV427" s="1646"/>
      <c r="DW427" s="1646"/>
      <c r="DX427" s="1646"/>
      <c r="DY427" s="1646"/>
      <c r="DZ427" s="1646"/>
      <c r="EA427" s="1646"/>
      <c r="EB427" s="1646"/>
      <c r="EC427" s="1646"/>
      <c r="ED427" s="1646"/>
      <c r="EE427" s="1646"/>
      <c r="EF427" s="1646"/>
      <c r="EG427" s="1646"/>
      <c r="EH427" s="1646"/>
      <c r="EI427" s="1646"/>
      <c r="EJ427" s="1646"/>
      <c r="EK427" s="1646"/>
      <c r="EL427" s="1646"/>
      <c r="EM427" s="1646"/>
      <c r="EN427" s="1646"/>
      <c r="EO427" s="1646"/>
      <c r="EP427" s="1646"/>
      <c r="EQ427" s="1646"/>
      <c r="ER427" s="1646"/>
      <c r="ES427" s="1646"/>
      <c r="ET427" s="1646"/>
      <c r="EU427" s="1646"/>
      <c r="EV427" s="1646"/>
      <c r="EW427" s="1646"/>
      <c r="EX427" s="1646"/>
      <c r="EY427" s="1646"/>
      <c r="EZ427" s="1646"/>
      <c r="FA427" s="1646"/>
      <c r="FB427" s="1646"/>
      <c r="FC427" s="1646"/>
      <c r="FD427" s="1646"/>
      <c r="FE427" s="1646"/>
      <c r="FF427" s="1646"/>
      <c r="FG427" s="1646"/>
      <c r="FH427" s="1646"/>
      <c r="FI427" s="1646"/>
      <c r="FJ427" s="1646"/>
      <c r="FK427" s="1646"/>
      <c r="FL427" s="1646"/>
      <c r="FM427" s="1646"/>
      <c r="FN427" s="1646"/>
      <c r="FO427" s="1646"/>
      <c r="FP427" s="1646"/>
      <c r="FQ427" s="1646"/>
      <c r="FR427" s="1646"/>
      <c r="FS427" s="1646"/>
      <c r="FT427" s="1646"/>
      <c r="FU427" s="1646"/>
      <c r="FV427" s="1646"/>
      <c r="FW427" s="1646"/>
      <c r="FX427" s="1646"/>
      <c r="FY427" s="1646"/>
      <c r="FZ427" s="1646"/>
      <c r="GA427" s="1646"/>
      <c r="GB427" s="1646"/>
      <c r="GC427" s="1646"/>
      <c r="GD427" s="1646"/>
      <c r="GE427" s="1646"/>
      <c r="GF427" s="1646"/>
      <c r="GG427" s="1646"/>
      <c r="GH427" s="1646"/>
      <c r="GI427" s="1646"/>
      <c r="GJ427" s="1646"/>
      <c r="GK427" s="1646"/>
      <c r="GL427" s="1646"/>
      <c r="GM427" s="1646"/>
      <c r="GN427" s="1646"/>
      <c r="GO427" s="1646"/>
      <c r="GP427" s="1646"/>
      <c r="GQ427" s="1646"/>
      <c r="GR427" s="1646"/>
      <c r="GS427" s="1646"/>
      <c r="GT427" s="1646"/>
      <c r="GU427" s="1646"/>
      <c r="GV427" s="1646"/>
      <c r="GW427" s="1646"/>
      <c r="GX427" s="1646"/>
      <c r="GY427" s="1646"/>
      <c r="GZ427" s="1646"/>
      <c r="HA427" s="1646"/>
      <c r="HB427" s="1646"/>
      <c r="HC427" s="1646"/>
      <c r="HD427" s="1646"/>
      <c r="HE427" s="1646"/>
      <c r="HF427" s="1646"/>
      <c r="HG427" s="1646"/>
      <c r="HH427" s="1646"/>
      <c r="HI427" s="1646"/>
      <c r="HJ427" s="1646"/>
      <c r="HK427" s="1646"/>
      <c r="HL427" s="1646"/>
      <c r="HM427" s="1646"/>
      <c r="HN427" s="1646"/>
      <c r="HO427" s="1646"/>
      <c r="HP427" s="1646"/>
      <c r="HQ427" s="1646"/>
      <c r="HR427" s="1646"/>
      <c r="HS427" s="1646"/>
    </row>
    <row r="428" spans="1:227" s="1530" customFormat="1" ht="17.05" customHeight="1" x14ac:dyDescent="0.25">
      <c r="A428" s="1564" t="s">
        <v>1134</v>
      </c>
      <c r="B428" s="1564" t="s">
        <v>1135</v>
      </c>
      <c r="C428" s="2561" t="s">
        <v>1146</v>
      </c>
      <c r="D428" s="1683" t="s">
        <v>1147</v>
      </c>
      <c r="E428" s="1684"/>
      <c r="F428" s="2562">
        <v>8.3000000000000004E-2</v>
      </c>
      <c r="G428" s="1904"/>
      <c r="H428" s="2563">
        <v>0</v>
      </c>
      <c r="I428" s="1904"/>
      <c r="J428" s="1904"/>
      <c r="K428" s="2115">
        <f t="shared" ref="K428:K453" si="158">IF(ISNUMBER(F428),F428,0)+IF(ISNUMBER(G428),G428,0)+IF(ISNUMBER(H428),H428,0)</f>
        <v>8.3000000000000004E-2</v>
      </c>
      <c r="L428" s="2292">
        <f>IF(IF(ISNUMBER(K428),K428,0)&gt;0,IF(ISNUMBER(F428),F428,0)/K428*100,"")</f>
        <v>100</v>
      </c>
      <c r="M428" s="2357">
        <f t="shared" ref="M428:M453" si="159">IF(IF(ISNUMBER(K428),K428,0)&gt;0,(IF(ISNUMBER(G428),G428,0)+IF(ISNUMBER(H428),H428,0))/K428*100,"")</f>
        <v>0</v>
      </c>
      <c r="N428" s="1611">
        <f t="shared" si="147"/>
        <v>2</v>
      </c>
      <c r="O428" s="2453"/>
      <c r="P428" s="2295">
        <f t="shared" ref="P428:P453" si="160">AQ428</f>
        <v>0.109</v>
      </c>
      <c r="Q428" s="2296" t="s">
        <v>42</v>
      </c>
      <c r="R428" s="2294"/>
      <c r="S428" s="2297"/>
      <c r="T428" s="2298"/>
      <c r="U428" s="1602"/>
      <c r="V428" s="2294"/>
      <c r="W428" s="2294"/>
      <c r="X428" s="2294"/>
      <c r="Y428" s="2294"/>
      <c r="Z428" s="2434">
        <v>1687</v>
      </c>
      <c r="AA428" s="2366">
        <f>AR428/Z428*1000000000/365</f>
        <v>194.882704971945</v>
      </c>
      <c r="AB428" s="2435"/>
      <c r="AC428" s="2435"/>
      <c r="AD428" s="2435"/>
      <c r="AE428" s="2435"/>
      <c r="AF428" s="2435"/>
      <c r="AG428" s="2435"/>
      <c r="AH428" s="2167"/>
      <c r="AI428" s="2112">
        <v>1705</v>
      </c>
      <c r="AJ428" s="2112">
        <v>1722</v>
      </c>
      <c r="AK428" s="2112">
        <v>1744</v>
      </c>
      <c r="AL428" s="2113"/>
      <c r="AM428" s="2454"/>
      <c r="AN428" s="2112"/>
      <c r="AO428" s="2115"/>
      <c r="AP428" s="2116"/>
      <c r="AQ428" s="2117">
        <v>0.109</v>
      </c>
      <c r="AR428" s="2115">
        <v>0.12</v>
      </c>
      <c r="AS428" s="2115">
        <v>0.125</v>
      </c>
      <c r="AT428" s="2115">
        <v>0.127</v>
      </c>
      <c r="AU428" s="2115"/>
      <c r="AV428" s="2116"/>
      <c r="AW428" s="2118">
        <f t="shared" ref="AW428:AW453" si="161">K428-AT428</f>
        <v>-4.3999999999999997E-2</v>
      </c>
      <c r="AX428" s="2119"/>
      <c r="AY428" s="1646"/>
      <c r="AZ428" s="1646"/>
      <c r="BA428" s="1646"/>
      <c r="BB428" s="1646"/>
      <c r="BC428" s="1530" t="s">
        <v>1430</v>
      </c>
    </row>
    <row r="429" spans="1:227" s="1530" customFormat="1" ht="17.05" customHeight="1" x14ac:dyDescent="0.25">
      <c r="A429" s="1564" t="s">
        <v>1134</v>
      </c>
      <c r="B429" s="1564" t="s">
        <v>1135</v>
      </c>
      <c r="C429" s="2561" t="s">
        <v>1146</v>
      </c>
      <c r="D429" s="2586" t="s">
        <v>1159</v>
      </c>
      <c r="E429" s="1684" t="s">
        <v>1160</v>
      </c>
      <c r="F429" s="2566">
        <v>0.06</v>
      </c>
      <c r="G429" s="1904"/>
      <c r="H429" s="2587">
        <v>0</v>
      </c>
      <c r="I429" s="1904"/>
      <c r="J429" s="1904"/>
      <c r="K429" s="2115">
        <f t="shared" si="158"/>
        <v>0.06</v>
      </c>
      <c r="L429" s="2292">
        <f>IF(IF(ISNUMBER(K429),K429,0)&gt;0,IF(ISNUMBER(F429),F429,0)/K429*100,"")</f>
        <v>100</v>
      </c>
      <c r="M429" s="2357">
        <f t="shared" si="159"/>
        <v>0</v>
      </c>
      <c r="N429" s="1611">
        <f t="shared" si="147"/>
        <v>2</v>
      </c>
      <c r="O429" s="2453"/>
      <c r="P429" s="2295">
        <f t="shared" si="160"/>
        <v>0.09</v>
      </c>
      <c r="Q429" s="2296" t="s">
        <v>42</v>
      </c>
      <c r="R429" s="2294"/>
      <c r="S429" s="2297"/>
      <c r="T429" s="2298"/>
      <c r="U429" s="1602"/>
      <c r="V429" s="2294"/>
      <c r="W429" s="2294"/>
      <c r="X429" s="2294"/>
      <c r="Y429" s="2294"/>
      <c r="Z429" s="2434">
        <v>2228</v>
      </c>
      <c r="AA429" s="2366">
        <f>AR429/Z429*1000000000/365</f>
        <v>122.967954551044</v>
      </c>
      <c r="AB429" s="2435"/>
      <c r="AC429" s="2435"/>
      <c r="AD429" s="2435"/>
      <c r="AE429" s="2435"/>
      <c r="AF429" s="2435"/>
      <c r="AG429" s="2435"/>
      <c r="AH429" s="2167"/>
      <c r="AI429" s="2112">
        <v>2132</v>
      </c>
      <c r="AJ429" s="2112">
        <v>2379</v>
      </c>
      <c r="AK429" s="2112">
        <v>2441</v>
      </c>
      <c r="AL429" s="2113"/>
      <c r="AM429" s="2454"/>
      <c r="AN429" s="2112"/>
      <c r="AO429" s="2115"/>
      <c r="AP429" s="2116"/>
      <c r="AQ429" s="2117">
        <v>0.09</v>
      </c>
      <c r="AR429" s="2115">
        <v>0.1</v>
      </c>
      <c r="AS429" s="2115">
        <v>0.11</v>
      </c>
      <c r="AT429" s="2115">
        <v>0.12</v>
      </c>
      <c r="AU429" s="2115"/>
      <c r="AV429" s="2116"/>
      <c r="AW429" s="2118">
        <f t="shared" si="161"/>
        <v>-0.06</v>
      </c>
      <c r="AX429" s="2119"/>
      <c r="AY429" s="1646"/>
      <c r="AZ429" s="1646"/>
      <c r="BA429" s="2039"/>
      <c r="BB429" s="2039"/>
      <c r="BC429" s="1530" t="s">
        <v>1430</v>
      </c>
    </row>
    <row r="430" spans="1:227" s="1530" customFormat="1" ht="17.05" customHeight="1" x14ac:dyDescent="0.25">
      <c r="A430" s="1564" t="s">
        <v>1134</v>
      </c>
      <c r="B430" s="1564" t="s">
        <v>1135</v>
      </c>
      <c r="C430" s="2561" t="s">
        <v>1146</v>
      </c>
      <c r="D430" s="1799" t="s">
        <v>1148</v>
      </c>
      <c r="E430" s="2588"/>
      <c r="F430" s="2589">
        <v>1.21</v>
      </c>
      <c r="G430" s="1904"/>
      <c r="H430" s="2590">
        <v>2.4</v>
      </c>
      <c r="I430" s="1904"/>
      <c r="J430" s="1904"/>
      <c r="K430" s="2115">
        <f t="shared" si="158"/>
        <v>3.61</v>
      </c>
      <c r="L430" s="2292">
        <f>IF(IF(ISNUMBER(K430),K430,0)&gt;0,IF(ISNUMBER(F430),F430,0)/K430*100,"")</f>
        <v>33.518005540166207</v>
      </c>
      <c r="M430" s="2357">
        <f t="shared" si="159"/>
        <v>66.4819944598338</v>
      </c>
      <c r="N430" s="1611">
        <f t="shared" si="147"/>
        <v>2</v>
      </c>
      <c r="O430" s="2453"/>
      <c r="P430" s="2295">
        <f t="shared" si="160"/>
        <v>5.56</v>
      </c>
      <c r="Q430" s="2296" t="s">
        <v>42</v>
      </c>
      <c r="R430" s="2294"/>
      <c r="S430" s="2297"/>
      <c r="T430" s="2298"/>
      <c r="U430" s="1602"/>
      <c r="V430" s="2294"/>
      <c r="W430" s="2294"/>
      <c r="X430" s="2294"/>
      <c r="Y430" s="2294"/>
      <c r="Z430" s="2434">
        <v>29910</v>
      </c>
      <c r="AA430" s="2366">
        <f>AR430/Z430*1000000000/365</f>
        <v>533.65576180596577</v>
      </c>
      <c r="AB430" s="2435"/>
      <c r="AC430" s="2435"/>
      <c r="AD430" s="2435"/>
      <c r="AE430" s="2435"/>
      <c r="AF430" s="2435"/>
      <c r="AG430" s="2435"/>
      <c r="AH430" s="2167"/>
      <c r="AI430" s="2112">
        <v>31025</v>
      </c>
      <c r="AJ430" s="2112">
        <v>31923</v>
      </c>
      <c r="AK430" s="2112">
        <v>32734</v>
      </c>
      <c r="AL430" s="2113">
        <v>33566</v>
      </c>
      <c r="AM430" s="2454"/>
      <c r="AN430" s="2112"/>
      <c r="AO430" s="2115"/>
      <c r="AP430" s="2116"/>
      <c r="AQ430" s="2117">
        <v>5.56</v>
      </c>
      <c r="AR430" s="2115">
        <v>5.8259999999999996</v>
      </c>
      <c r="AS430" s="2115">
        <v>6.0579999999999998</v>
      </c>
      <c r="AT430" s="2115">
        <v>6.2320000000000002</v>
      </c>
      <c r="AU430" s="2115">
        <v>6.4089999999999998</v>
      </c>
      <c r="AV430" s="2116"/>
      <c r="AW430" s="2118">
        <f t="shared" si="161"/>
        <v>-2.6220000000000003</v>
      </c>
      <c r="AX430" s="2119"/>
      <c r="AY430" s="1646"/>
      <c r="AZ430" s="1646"/>
      <c r="BA430" s="2039"/>
      <c r="BB430" s="2039"/>
      <c r="BC430" s="1530" t="s">
        <v>1432</v>
      </c>
    </row>
    <row r="431" spans="1:227" s="1530" customFormat="1" ht="17.05" customHeight="1" x14ac:dyDescent="0.25">
      <c r="A431" s="1564" t="s">
        <v>1134</v>
      </c>
      <c r="B431" s="1564" t="s">
        <v>1135</v>
      </c>
      <c r="C431" s="2500" t="s">
        <v>1146</v>
      </c>
      <c r="D431" s="2591" t="s">
        <v>1161</v>
      </c>
      <c r="E431" s="1684" t="s">
        <v>1437</v>
      </c>
      <c r="F431" s="2566"/>
      <c r="G431" s="1904"/>
      <c r="H431" s="2587"/>
      <c r="I431" s="1904"/>
      <c r="J431" s="1904"/>
      <c r="K431" s="2115">
        <f t="shared" si="158"/>
        <v>0</v>
      </c>
      <c r="L431" s="2292">
        <v>100</v>
      </c>
      <c r="M431" s="2357" t="str">
        <f t="shared" si="159"/>
        <v/>
      </c>
      <c r="N431" s="1611">
        <f t="shared" si="147"/>
        <v>1</v>
      </c>
      <c r="O431" s="2453"/>
      <c r="P431" s="2295">
        <f t="shared" si="160"/>
        <v>0</v>
      </c>
      <c r="Q431" s="2296" t="s">
        <v>42</v>
      </c>
      <c r="R431" s="2294"/>
      <c r="S431" s="2297"/>
      <c r="T431" s="2298"/>
      <c r="U431" s="1602"/>
      <c r="V431" s="2294"/>
      <c r="W431" s="2294"/>
      <c r="X431" s="2294"/>
      <c r="Y431" s="2294"/>
      <c r="Z431" s="2434"/>
      <c r="AA431" s="2366"/>
      <c r="AB431" s="2435"/>
      <c r="AC431" s="2435"/>
      <c r="AD431" s="2435"/>
      <c r="AE431" s="2435"/>
      <c r="AF431" s="2435"/>
      <c r="AG431" s="2435"/>
      <c r="AH431" s="2167"/>
      <c r="AI431" s="2112"/>
      <c r="AJ431" s="2112"/>
      <c r="AK431" s="2112"/>
      <c r="AL431" s="2113"/>
      <c r="AM431" s="2454"/>
      <c r="AN431" s="2112"/>
      <c r="AO431" s="2115"/>
      <c r="AP431" s="2116"/>
      <c r="AQ431" s="2117"/>
      <c r="AR431" s="2115"/>
      <c r="AS431" s="2115"/>
      <c r="AT431" s="2115"/>
      <c r="AU431" s="2115"/>
      <c r="AV431" s="2116"/>
      <c r="AW431" s="2118">
        <f t="shared" si="161"/>
        <v>0</v>
      </c>
      <c r="AX431" s="2119"/>
      <c r="AY431" s="1646"/>
      <c r="AZ431" s="1646"/>
      <c r="BA431" s="2039"/>
      <c r="BB431" s="1646"/>
      <c r="BC431" s="1530" t="s">
        <v>1430</v>
      </c>
    </row>
    <row r="432" spans="1:227" s="1530" customFormat="1" ht="17.05" customHeight="1" x14ac:dyDescent="0.25">
      <c r="A432" s="1564" t="s">
        <v>1134</v>
      </c>
      <c r="B432" s="1564" t="s">
        <v>1135</v>
      </c>
      <c r="C432" s="2500" t="s">
        <v>1146</v>
      </c>
      <c r="D432" s="1683" t="s">
        <v>1149</v>
      </c>
      <c r="E432" s="1684"/>
      <c r="F432" s="2562">
        <v>0.27</v>
      </c>
      <c r="G432" s="1904"/>
      <c r="H432" s="2563">
        <v>0</v>
      </c>
      <c r="I432" s="1904"/>
      <c r="J432" s="1904"/>
      <c r="K432" s="2115">
        <f t="shared" si="158"/>
        <v>0.27</v>
      </c>
      <c r="L432" s="2292">
        <f t="shared" ref="L432:L453" si="162">IF(IF(ISNUMBER(K432),K432,0)&gt;0,IF(ISNUMBER(F432),F432,0)/K432*100,"")</f>
        <v>100</v>
      </c>
      <c r="M432" s="2357">
        <f t="shared" si="159"/>
        <v>0</v>
      </c>
      <c r="N432" s="1611">
        <f t="shared" si="147"/>
        <v>5</v>
      </c>
      <c r="O432" s="2453"/>
      <c r="P432" s="2295">
        <f t="shared" si="160"/>
        <v>9.8000000000000004E-2</v>
      </c>
      <c r="Q432" s="2296" t="s">
        <v>42</v>
      </c>
      <c r="R432" s="2294"/>
      <c r="S432" s="2297"/>
      <c r="T432" s="2298"/>
      <c r="U432" s="1602"/>
      <c r="V432" s="2294"/>
      <c r="W432" s="2294"/>
      <c r="X432" s="2294"/>
      <c r="Y432" s="2294"/>
      <c r="Z432" s="2434">
        <v>2665</v>
      </c>
      <c r="AA432" s="2366">
        <f t="shared" ref="AA432:AA453" si="163">AR432/Z432*1000000000/365</f>
        <v>120.28065486134314</v>
      </c>
      <c r="AB432" s="2435"/>
      <c r="AC432" s="2435"/>
      <c r="AD432" s="2435"/>
      <c r="AE432" s="2435"/>
      <c r="AF432" s="2435"/>
      <c r="AG432" s="2435"/>
      <c r="AH432" s="2167"/>
      <c r="AI432" s="2112">
        <v>2765</v>
      </c>
      <c r="AJ432" s="2112">
        <v>2846</v>
      </c>
      <c r="AK432" s="2112">
        <v>2918</v>
      </c>
      <c r="AL432" s="2113"/>
      <c r="AM432" s="2454"/>
      <c r="AN432" s="2112"/>
      <c r="AO432" s="2115"/>
      <c r="AP432" s="2116"/>
      <c r="AQ432" s="2117">
        <v>9.8000000000000004E-2</v>
      </c>
      <c r="AR432" s="2115">
        <v>0.11700000000000001</v>
      </c>
      <c r="AS432" s="2115">
        <v>0.128</v>
      </c>
      <c r="AT432" s="2115">
        <v>0.13200000000000001</v>
      </c>
      <c r="AU432" s="2115"/>
      <c r="AV432" s="2116"/>
      <c r="AW432" s="2118">
        <f t="shared" si="161"/>
        <v>0.13800000000000001</v>
      </c>
      <c r="AX432" s="2119"/>
      <c r="AY432" s="1646"/>
      <c r="AZ432" s="1646"/>
      <c r="BA432" s="2039"/>
      <c r="BB432" s="2039"/>
      <c r="BC432" s="1530" t="s">
        <v>1430</v>
      </c>
    </row>
    <row r="433" spans="1:227" s="1530" customFormat="1" ht="17.05" customHeight="1" x14ac:dyDescent="0.25">
      <c r="A433" s="1564" t="s">
        <v>1134</v>
      </c>
      <c r="B433" s="1564" t="s">
        <v>1135</v>
      </c>
      <c r="C433" s="2561" t="s">
        <v>1146</v>
      </c>
      <c r="D433" s="1799" t="s">
        <v>1150</v>
      </c>
      <c r="E433" s="2588"/>
      <c r="F433" s="2589">
        <v>6.96</v>
      </c>
      <c r="G433" s="1904"/>
      <c r="H433" s="2590">
        <v>8.7759999999999998</v>
      </c>
      <c r="I433" s="1904"/>
      <c r="J433" s="1904"/>
      <c r="K433" s="2115">
        <f t="shared" si="158"/>
        <v>15.736000000000001</v>
      </c>
      <c r="L433" s="2292">
        <f t="shared" si="162"/>
        <v>44.22979156075241</v>
      </c>
      <c r="M433" s="2357">
        <f t="shared" si="159"/>
        <v>55.770208439247583</v>
      </c>
      <c r="N433" s="1611">
        <f t="shared" si="147"/>
        <v>5</v>
      </c>
      <c r="O433" s="2453"/>
      <c r="P433" s="2295">
        <f t="shared" si="160"/>
        <v>10.643000000000001</v>
      </c>
      <c r="Q433" s="2296" t="s">
        <v>42</v>
      </c>
      <c r="R433" s="2294"/>
      <c r="S433" s="2297"/>
      <c r="T433" s="2298"/>
      <c r="U433" s="1602"/>
      <c r="V433" s="2294"/>
      <c r="W433" s="2294"/>
      <c r="X433" s="2294"/>
      <c r="Y433" s="2294"/>
      <c r="Z433" s="2434">
        <v>304471</v>
      </c>
      <c r="AA433" s="2366">
        <f t="shared" si="163"/>
        <v>105.28928616050575</v>
      </c>
      <c r="AB433" s="2435"/>
      <c r="AC433" s="2435"/>
      <c r="AD433" s="2435"/>
      <c r="AE433" s="2435"/>
      <c r="AF433" s="2435"/>
      <c r="AG433" s="2435"/>
      <c r="AH433" s="2167"/>
      <c r="AI433" s="2112">
        <v>313123</v>
      </c>
      <c r="AJ433" s="2112">
        <v>320052</v>
      </c>
      <c r="AK433" s="2112">
        <v>326542</v>
      </c>
      <c r="AL433" s="2113">
        <v>333219</v>
      </c>
      <c r="AM433" s="2454"/>
      <c r="AN433" s="2112"/>
      <c r="AO433" s="2115"/>
      <c r="AP433" s="2116"/>
      <c r="AQ433" s="2117">
        <v>10.643000000000001</v>
      </c>
      <c r="AR433" s="2115">
        <v>11.701000000000001</v>
      </c>
      <c r="AS433" s="2115">
        <v>12.702</v>
      </c>
      <c r="AT433" s="2115">
        <v>12.933</v>
      </c>
      <c r="AU433" s="2115">
        <v>13.170999999999999</v>
      </c>
      <c r="AV433" s="2116"/>
      <c r="AW433" s="2118">
        <f t="shared" si="161"/>
        <v>2.8030000000000008</v>
      </c>
      <c r="AX433" s="2119"/>
      <c r="AY433" s="1646"/>
      <c r="AZ433" s="1646"/>
      <c r="BA433" s="2039"/>
      <c r="BB433" s="2039"/>
      <c r="BC433" s="1530" t="s">
        <v>1432</v>
      </c>
    </row>
    <row r="434" spans="1:227" s="1530" customFormat="1" ht="17.05" customHeight="1" thickBot="1" x14ac:dyDescent="0.3">
      <c r="A434" s="1564" t="s">
        <v>1134</v>
      </c>
      <c r="B434" s="1564" t="s">
        <v>1135</v>
      </c>
      <c r="C434" s="2561" t="s">
        <v>1146</v>
      </c>
      <c r="D434" s="2592" t="s">
        <v>1151</v>
      </c>
      <c r="E434" s="2593"/>
      <c r="F434" s="2594">
        <v>1.56</v>
      </c>
      <c r="G434" s="2595"/>
      <c r="H434" s="2596">
        <v>3.66</v>
      </c>
      <c r="I434" s="2595"/>
      <c r="J434" s="2595"/>
      <c r="K434" s="2422">
        <f t="shared" si="158"/>
        <v>5.2200000000000006</v>
      </c>
      <c r="L434" s="2402">
        <f t="shared" si="162"/>
        <v>29.885057471264364</v>
      </c>
      <c r="M434" s="2403">
        <f t="shared" si="159"/>
        <v>70.114942528735625</v>
      </c>
      <c r="N434" s="2597">
        <f t="shared" si="147"/>
        <v>2</v>
      </c>
      <c r="O434" s="2453"/>
      <c r="P434" s="2598">
        <f t="shared" si="160"/>
        <v>7.9189999999999996</v>
      </c>
      <c r="Q434" s="2599" t="s">
        <v>42</v>
      </c>
      <c r="R434" s="2600"/>
      <c r="S434" s="2601"/>
      <c r="T434" s="2602"/>
      <c r="U434" s="2419"/>
      <c r="V434" s="2600"/>
      <c r="W434" s="2600"/>
      <c r="X434" s="2600"/>
      <c r="Y434" s="2600"/>
      <c r="Z434" s="2603">
        <v>113921</v>
      </c>
      <c r="AA434" s="2604">
        <f t="shared" si="163"/>
        <v>219.64271563819821</v>
      </c>
      <c r="AB434" s="2605"/>
      <c r="AC434" s="2605"/>
      <c r="AD434" s="2605"/>
      <c r="AE434" s="2605"/>
      <c r="AF434" s="2605"/>
      <c r="AG434" s="2605"/>
      <c r="AH434" s="2420"/>
      <c r="AI434" s="2606">
        <v>118782</v>
      </c>
      <c r="AJ434" s="2606">
        <v>122682</v>
      </c>
      <c r="AK434" s="2606">
        <v>126151</v>
      </c>
      <c r="AL434" s="2607">
        <v>129719</v>
      </c>
      <c r="AM434" s="2608"/>
      <c r="AN434" s="2606"/>
      <c r="AO434" s="2422"/>
      <c r="AP434" s="2423"/>
      <c r="AQ434" s="2424">
        <v>7.9189999999999996</v>
      </c>
      <c r="AR434" s="2422">
        <v>9.1329999999999991</v>
      </c>
      <c r="AS434" s="2422">
        <v>10.275</v>
      </c>
      <c r="AT434" s="2422">
        <v>10.584</v>
      </c>
      <c r="AU434" s="2422">
        <v>10.901</v>
      </c>
      <c r="AV434" s="2423"/>
      <c r="AW434" s="2425">
        <f t="shared" si="161"/>
        <v>-5.363999999999999</v>
      </c>
      <c r="AX434" s="2426"/>
      <c r="AY434" s="1646"/>
      <c r="AZ434" s="1646"/>
      <c r="BA434" s="2039"/>
      <c r="BB434" s="2039"/>
      <c r="BC434" s="1530" t="s">
        <v>1432</v>
      </c>
    </row>
    <row r="435" spans="1:227" s="2632" customFormat="1" ht="17.05" customHeight="1" thickTop="1" thickBot="1" x14ac:dyDescent="0.3">
      <c r="A435" s="1564" t="s">
        <v>1134</v>
      </c>
      <c r="B435" s="1564" t="s">
        <v>1135</v>
      </c>
      <c r="C435" s="2609" t="s">
        <v>1146</v>
      </c>
      <c r="D435" s="2610" t="s">
        <v>1152</v>
      </c>
      <c r="E435" s="2611"/>
      <c r="F435" s="2612">
        <v>0.94</v>
      </c>
      <c r="G435" s="2613"/>
      <c r="H435" s="2614">
        <v>0</v>
      </c>
      <c r="I435" s="2613"/>
      <c r="J435" s="2613"/>
      <c r="K435" s="2615">
        <f t="shared" si="158"/>
        <v>0.94</v>
      </c>
      <c r="L435" s="2292">
        <f t="shared" si="162"/>
        <v>100</v>
      </c>
      <c r="M435" s="2357">
        <f t="shared" si="159"/>
        <v>0</v>
      </c>
      <c r="N435" s="1575">
        <f t="shared" si="147"/>
        <v>2</v>
      </c>
      <c r="O435" s="2616"/>
      <c r="P435" s="2617">
        <f t="shared" si="160"/>
        <v>3.698</v>
      </c>
      <c r="Q435" s="2618" t="s">
        <v>42</v>
      </c>
      <c r="R435" s="2616"/>
      <c r="S435" s="2619"/>
      <c r="T435" s="2620"/>
      <c r="U435" s="2621"/>
      <c r="V435" s="2616"/>
      <c r="W435" s="2616"/>
      <c r="X435" s="2616"/>
      <c r="Y435" s="2616"/>
      <c r="Z435" s="2622">
        <v>85439</v>
      </c>
      <c r="AA435" s="2623">
        <f t="shared" si="163"/>
        <v>137.53303446326441</v>
      </c>
      <c r="AB435" s="2624"/>
      <c r="AC435" s="2624"/>
      <c r="AD435" s="2624"/>
      <c r="AE435" s="2624"/>
      <c r="AF435" s="2624"/>
      <c r="AG435" s="2624"/>
      <c r="AH435" s="2625"/>
      <c r="AI435" s="2626">
        <v>88047</v>
      </c>
      <c r="AJ435" s="2626">
        <v>90220</v>
      </c>
      <c r="AK435" s="2626">
        <v>92271</v>
      </c>
      <c r="AL435" s="2627"/>
      <c r="AM435" s="2628"/>
      <c r="AN435" s="2626"/>
      <c r="AO435" s="2615"/>
      <c r="AP435" s="2629"/>
      <c r="AQ435" s="2630">
        <v>3.698</v>
      </c>
      <c r="AR435" s="2615">
        <v>4.2889999999999997</v>
      </c>
      <c r="AS435" s="2615">
        <v>4.641</v>
      </c>
      <c r="AT435" s="2615">
        <v>4.7460000000000004</v>
      </c>
      <c r="AU435" s="2615"/>
      <c r="AV435" s="2629"/>
      <c r="AW435" s="2631">
        <f t="shared" si="161"/>
        <v>-3.8060000000000005</v>
      </c>
      <c r="AX435" s="2436"/>
      <c r="AY435" s="1646"/>
      <c r="AZ435" s="1646"/>
      <c r="BA435" s="2039"/>
      <c r="BB435" s="2039"/>
      <c r="BC435" s="1530" t="s">
        <v>1430</v>
      </c>
      <c r="BD435" s="1530"/>
      <c r="BE435" s="1530"/>
      <c r="BF435" s="1530"/>
      <c r="BG435" s="1530"/>
      <c r="BH435" s="1530"/>
      <c r="BI435" s="1530"/>
      <c r="BJ435" s="1530"/>
      <c r="BK435" s="1530"/>
      <c r="BL435" s="1530"/>
      <c r="BM435" s="1530"/>
      <c r="BN435" s="1530"/>
      <c r="BO435" s="1530"/>
      <c r="BP435" s="1530"/>
      <c r="BQ435" s="1530"/>
      <c r="BR435" s="1530"/>
      <c r="BS435" s="1530"/>
      <c r="BT435" s="1530"/>
      <c r="BU435" s="1530"/>
      <c r="BV435" s="1530"/>
      <c r="BW435" s="1530"/>
      <c r="BX435" s="1530"/>
      <c r="BY435" s="1530"/>
      <c r="BZ435" s="1530"/>
      <c r="CA435" s="1530"/>
      <c r="CB435" s="1530"/>
      <c r="CC435" s="1530"/>
      <c r="CD435" s="1530"/>
      <c r="CE435" s="1530"/>
      <c r="CF435" s="1530"/>
      <c r="CG435" s="1530"/>
      <c r="CH435" s="1530"/>
      <c r="CI435" s="1530"/>
      <c r="CJ435" s="1530"/>
      <c r="CK435" s="1530"/>
      <c r="CL435" s="1530"/>
      <c r="CM435" s="1530"/>
      <c r="CN435" s="1530"/>
      <c r="CO435" s="1530"/>
      <c r="CP435" s="1530"/>
      <c r="CQ435" s="1530"/>
      <c r="CR435" s="1530"/>
      <c r="CS435" s="1530"/>
      <c r="CT435" s="1530"/>
      <c r="CU435" s="1530"/>
      <c r="CV435" s="1530"/>
      <c r="CW435" s="1530"/>
      <c r="CX435" s="1530"/>
      <c r="CY435" s="1530"/>
      <c r="CZ435" s="1530"/>
      <c r="DA435" s="1530"/>
      <c r="DB435" s="1530"/>
      <c r="DC435" s="1530"/>
      <c r="DD435" s="1530"/>
      <c r="DE435" s="1530"/>
      <c r="DF435" s="1530"/>
      <c r="DG435" s="1530"/>
      <c r="DH435" s="1530"/>
      <c r="DI435" s="1530"/>
      <c r="DJ435" s="1530"/>
      <c r="DK435" s="1530"/>
      <c r="DL435" s="1530"/>
      <c r="DM435" s="1530"/>
      <c r="DN435" s="1530"/>
      <c r="DO435" s="1530"/>
      <c r="DP435" s="1530"/>
      <c r="DQ435" s="1530"/>
      <c r="DR435" s="1530"/>
      <c r="DS435" s="1530"/>
      <c r="DT435" s="1530"/>
      <c r="DU435" s="1530"/>
      <c r="DV435" s="1530"/>
      <c r="DW435" s="1530"/>
      <c r="DX435" s="1530"/>
      <c r="DY435" s="1530"/>
      <c r="DZ435" s="1530"/>
      <c r="EA435" s="1530"/>
      <c r="EB435" s="1530"/>
      <c r="EC435" s="1530"/>
      <c r="ED435" s="1530"/>
      <c r="EE435" s="1530"/>
      <c r="EF435" s="1530"/>
      <c r="EG435" s="1530"/>
      <c r="EH435" s="1530"/>
      <c r="EI435" s="1530"/>
      <c r="EJ435" s="1530"/>
      <c r="EK435" s="1530"/>
      <c r="EL435" s="1530"/>
      <c r="EM435" s="1530"/>
      <c r="EN435" s="1530"/>
      <c r="EO435" s="1530"/>
      <c r="EP435" s="1530"/>
      <c r="EQ435" s="1530"/>
      <c r="ER435" s="1530"/>
      <c r="ES435" s="1530"/>
      <c r="ET435" s="1530"/>
      <c r="EU435" s="1530"/>
      <c r="EV435" s="1530"/>
      <c r="EW435" s="1530"/>
      <c r="EX435" s="1530"/>
      <c r="EY435" s="1530"/>
      <c r="EZ435" s="1530"/>
      <c r="FA435" s="1530"/>
      <c r="FB435" s="1530"/>
      <c r="FC435" s="1530"/>
      <c r="FD435" s="1530"/>
      <c r="FE435" s="1530"/>
      <c r="FF435" s="1530"/>
      <c r="FG435" s="1530"/>
      <c r="FH435" s="1530"/>
      <c r="FI435" s="1530"/>
      <c r="FJ435" s="1530"/>
      <c r="FK435" s="1530"/>
      <c r="FL435" s="1530"/>
      <c r="FM435" s="1530"/>
      <c r="FN435" s="1530"/>
      <c r="FO435" s="1530"/>
      <c r="FP435" s="1530"/>
      <c r="FQ435" s="1530"/>
      <c r="FR435" s="1530"/>
      <c r="FS435" s="1530"/>
      <c r="FT435" s="1530"/>
      <c r="FU435" s="1530"/>
      <c r="FV435" s="1530"/>
      <c r="FW435" s="1530"/>
      <c r="FX435" s="1530"/>
      <c r="FY435" s="1530"/>
      <c r="FZ435" s="1530"/>
      <c r="GA435" s="1530"/>
      <c r="GB435" s="1530"/>
      <c r="GC435" s="1530"/>
      <c r="GD435" s="1530"/>
      <c r="GE435" s="1530"/>
      <c r="GF435" s="1530"/>
      <c r="GG435" s="1530"/>
      <c r="GH435" s="1530"/>
      <c r="GI435" s="1530"/>
      <c r="GJ435" s="1530"/>
      <c r="GK435" s="1530"/>
      <c r="GL435" s="1530"/>
      <c r="GM435" s="1530"/>
      <c r="GN435" s="1530"/>
      <c r="GO435" s="1530"/>
      <c r="GP435" s="1530"/>
      <c r="GQ435" s="1530"/>
      <c r="GR435" s="1530"/>
      <c r="GS435" s="1530"/>
      <c r="GT435" s="1530"/>
      <c r="GU435" s="1530"/>
      <c r="GV435" s="1530"/>
      <c r="GW435" s="1530"/>
      <c r="GX435" s="1530"/>
      <c r="GY435" s="1530"/>
      <c r="GZ435" s="1530"/>
      <c r="HA435" s="1530"/>
      <c r="HB435" s="1530"/>
      <c r="HC435" s="1530"/>
      <c r="HD435" s="1530"/>
      <c r="HE435" s="1530"/>
      <c r="HF435" s="1530"/>
      <c r="HG435" s="1530"/>
      <c r="HH435" s="1530"/>
      <c r="HI435" s="1530"/>
      <c r="HJ435" s="1530"/>
      <c r="HK435" s="1530"/>
      <c r="HL435" s="1530"/>
      <c r="HM435" s="1530"/>
      <c r="HN435" s="1530"/>
      <c r="HO435" s="1530"/>
      <c r="HP435" s="1530"/>
      <c r="HQ435" s="1530"/>
      <c r="HR435" s="1530"/>
      <c r="HS435" s="1530"/>
    </row>
    <row r="436" spans="1:227" s="2632" customFormat="1" ht="17.05" customHeight="1" thickTop="1" thickBot="1" x14ac:dyDescent="0.3">
      <c r="A436" s="1564" t="s">
        <v>1134</v>
      </c>
      <c r="B436" s="1564" t="s">
        <v>1135</v>
      </c>
      <c r="C436" s="2609" t="s">
        <v>1146</v>
      </c>
      <c r="D436" s="1683" t="s">
        <v>1153</v>
      </c>
      <c r="E436" s="1684"/>
      <c r="F436" s="2562">
        <v>0.17</v>
      </c>
      <c r="G436" s="1904"/>
      <c r="H436" s="2563">
        <v>1.42</v>
      </c>
      <c r="I436" s="1904"/>
      <c r="J436" s="1904"/>
      <c r="K436" s="2115">
        <f t="shared" si="158"/>
        <v>1.5899999999999999</v>
      </c>
      <c r="L436" s="2292">
        <f t="shared" si="162"/>
        <v>10.691823899371071</v>
      </c>
      <c r="M436" s="2357">
        <f t="shared" si="159"/>
        <v>89.308176100628927</v>
      </c>
      <c r="N436" s="2633">
        <f t="shared" si="147"/>
        <v>3</v>
      </c>
      <c r="O436" s="2294"/>
      <c r="P436" s="2295">
        <f t="shared" si="160"/>
        <v>1.4670000000000001</v>
      </c>
      <c r="Q436" s="2296" t="s">
        <v>42</v>
      </c>
      <c r="R436" s="2294"/>
      <c r="S436" s="2297"/>
      <c r="T436" s="2298"/>
      <c r="U436" s="1602"/>
      <c r="V436" s="2294"/>
      <c r="W436" s="2294"/>
      <c r="X436" s="2294"/>
      <c r="Y436" s="2294"/>
      <c r="Z436" s="2434">
        <v>36075</v>
      </c>
      <c r="AA436" s="2366">
        <f t="shared" si="163"/>
        <v>126.90456526072965</v>
      </c>
      <c r="AB436" s="2435"/>
      <c r="AC436" s="2435"/>
      <c r="AD436" s="2435"/>
      <c r="AE436" s="2435"/>
      <c r="AF436" s="2435"/>
      <c r="AG436" s="2435"/>
      <c r="AH436" s="2167"/>
      <c r="AI436" s="2112">
        <v>36246</v>
      </c>
      <c r="AJ436" s="2112">
        <v>36527</v>
      </c>
      <c r="AK436" s="2112">
        <v>36961</v>
      </c>
      <c r="AL436" s="2113"/>
      <c r="AM436" s="2454"/>
      <c r="AN436" s="2112"/>
      <c r="AO436" s="2115"/>
      <c r="AP436" s="2116"/>
      <c r="AQ436" s="2117">
        <v>1.4670000000000001</v>
      </c>
      <c r="AR436" s="2115">
        <v>1.671</v>
      </c>
      <c r="AS436" s="2115">
        <v>1.784</v>
      </c>
      <c r="AT436" s="2115">
        <v>1.8049999999999999</v>
      </c>
      <c r="AU436" s="2115"/>
      <c r="AV436" s="2116"/>
      <c r="AW436" s="2118">
        <f t="shared" si="161"/>
        <v>-0.21500000000000008</v>
      </c>
      <c r="AX436" s="2119"/>
      <c r="AY436" s="1646"/>
      <c r="AZ436" s="1646"/>
      <c r="BA436" s="2039"/>
      <c r="BB436" s="2039"/>
      <c r="BC436" s="1530" t="s">
        <v>1432</v>
      </c>
      <c r="BD436" s="1530"/>
      <c r="BE436" s="1530"/>
      <c r="BF436" s="1530"/>
      <c r="BG436" s="1530"/>
      <c r="BH436" s="1530"/>
      <c r="BI436" s="1530"/>
      <c r="BJ436" s="1530"/>
      <c r="BK436" s="1530"/>
      <c r="BL436" s="1530"/>
      <c r="BM436" s="1530"/>
      <c r="BN436" s="1530"/>
      <c r="BO436" s="1530"/>
      <c r="BP436" s="1530"/>
      <c r="BQ436" s="1530"/>
      <c r="BR436" s="1530"/>
      <c r="BS436" s="1530"/>
      <c r="BT436" s="1530"/>
      <c r="BU436" s="1530"/>
      <c r="BV436" s="1530"/>
      <c r="BW436" s="1530"/>
      <c r="BX436" s="1530"/>
      <c r="BY436" s="1530"/>
      <c r="BZ436" s="1530"/>
      <c r="CA436" s="1530"/>
      <c r="CB436" s="1530"/>
      <c r="CC436" s="1530"/>
      <c r="CD436" s="1530"/>
      <c r="CE436" s="1530"/>
      <c r="CF436" s="1530"/>
      <c r="CG436" s="1530"/>
      <c r="CH436" s="1530"/>
      <c r="CI436" s="1530"/>
      <c r="CJ436" s="1530"/>
      <c r="CK436" s="1530"/>
      <c r="CL436" s="1530"/>
      <c r="CM436" s="1530"/>
      <c r="CN436" s="1530"/>
      <c r="CO436" s="1530"/>
      <c r="CP436" s="1530"/>
      <c r="CQ436" s="1530"/>
      <c r="CR436" s="1530"/>
      <c r="CS436" s="1530"/>
      <c r="CT436" s="1530"/>
      <c r="CU436" s="1530"/>
      <c r="CV436" s="1530"/>
      <c r="CW436" s="1530"/>
      <c r="CX436" s="1530"/>
      <c r="CY436" s="1530"/>
      <c r="CZ436" s="1530"/>
      <c r="DA436" s="1530"/>
      <c r="DB436" s="1530"/>
      <c r="DC436" s="1530"/>
      <c r="DD436" s="1530"/>
      <c r="DE436" s="1530"/>
      <c r="DF436" s="1530"/>
      <c r="DG436" s="1530"/>
      <c r="DH436" s="1530"/>
      <c r="DI436" s="1530"/>
      <c r="DJ436" s="1530"/>
      <c r="DK436" s="1530"/>
      <c r="DL436" s="1530"/>
      <c r="DM436" s="1530"/>
      <c r="DN436" s="1530"/>
      <c r="DO436" s="1530"/>
      <c r="DP436" s="1530"/>
      <c r="DQ436" s="1530"/>
      <c r="DR436" s="1530"/>
      <c r="DS436" s="1530"/>
      <c r="DT436" s="1530"/>
      <c r="DU436" s="1530"/>
      <c r="DV436" s="1530"/>
      <c r="DW436" s="1530"/>
      <c r="DX436" s="1530"/>
      <c r="DY436" s="1530"/>
      <c r="DZ436" s="1530"/>
      <c r="EA436" s="1530"/>
      <c r="EB436" s="1530"/>
      <c r="EC436" s="1530"/>
      <c r="ED436" s="1530"/>
      <c r="EE436" s="1530"/>
      <c r="EF436" s="1530"/>
      <c r="EG436" s="1530"/>
      <c r="EH436" s="1530"/>
      <c r="EI436" s="1530"/>
      <c r="EJ436" s="1530"/>
      <c r="EK436" s="1530"/>
      <c r="EL436" s="1530"/>
      <c r="EM436" s="1530"/>
      <c r="EN436" s="1530"/>
      <c r="EO436" s="1530"/>
      <c r="EP436" s="1530"/>
      <c r="EQ436" s="1530"/>
      <c r="ER436" s="1530"/>
      <c r="ES436" s="1530"/>
      <c r="ET436" s="1530"/>
      <c r="EU436" s="1530"/>
      <c r="EV436" s="1530"/>
      <c r="EW436" s="1530"/>
      <c r="EX436" s="1530"/>
      <c r="EY436" s="1530"/>
      <c r="EZ436" s="1530"/>
      <c r="FA436" s="1530"/>
      <c r="FB436" s="1530"/>
      <c r="FC436" s="1530"/>
      <c r="FD436" s="1530"/>
      <c r="FE436" s="1530"/>
      <c r="FF436" s="1530"/>
      <c r="FG436" s="1530"/>
      <c r="FH436" s="1530"/>
      <c r="FI436" s="1530"/>
      <c r="FJ436" s="1530"/>
      <c r="FK436" s="1530"/>
      <c r="FL436" s="1530"/>
      <c r="FM436" s="1530"/>
      <c r="FN436" s="1530"/>
      <c r="FO436" s="1530"/>
      <c r="FP436" s="1530"/>
      <c r="FQ436" s="1530"/>
      <c r="FR436" s="1530"/>
      <c r="FS436" s="1530"/>
      <c r="FT436" s="1530"/>
      <c r="FU436" s="1530"/>
      <c r="FV436" s="1530"/>
      <c r="FW436" s="1530"/>
      <c r="FX436" s="1530"/>
      <c r="FY436" s="1530"/>
      <c r="FZ436" s="1530"/>
      <c r="GA436" s="1530"/>
      <c r="GB436" s="1530"/>
      <c r="GC436" s="1530"/>
      <c r="GD436" s="1530"/>
      <c r="GE436" s="1530"/>
      <c r="GF436" s="1530"/>
      <c r="GG436" s="1530"/>
      <c r="GH436" s="1530"/>
      <c r="GI436" s="1530"/>
      <c r="GJ436" s="1530"/>
      <c r="GK436" s="1530"/>
      <c r="GL436" s="1530"/>
      <c r="GM436" s="1530"/>
      <c r="GN436" s="1530"/>
      <c r="GO436" s="1530"/>
      <c r="GP436" s="1530"/>
      <c r="GQ436" s="1530"/>
      <c r="GR436" s="1530"/>
      <c r="GS436" s="1530"/>
      <c r="GT436" s="1530"/>
      <c r="GU436" s="1530"/>
      <c r="GV436" s="1530"/>
      <c r="GW436" s="1530"/>
      <c r="GX436" s="1530"/>
      <c r="GY436" s="1530"/>
      <c r="GZ436" s="1530"/>
      <c r="HA436" s="1530"/>
      <c r="HB436" s="1530"/>
      <c r="HC436" s="1530"/>
      <c r="HD436" s="1530"/>
      <c r="HE436" s="1530"/>
      <c r="HF436" s="1530"/>
      <c r="HG436" s="1530"/>
      <c r="HH436" s="1530"/>
      <c r="HI436" s="1530"/>
      <c r="HJ436" s="1530"/>
      <c r="HK436" s="1530"/>
      <c r="HL436" s="1530"/>
      <c r="HM436" s="1530"/>
      <c r="HN436" s="1530"/>
      <c r="HO436" s="1530"/>
      <c r="HP436" s="1530"/>
      <c r="HQ436" s="1530"/>
      <c r="HR436" s="1530"/>
      <c r="HS436" s="1530"/>
    </row>
    <row r="437" spans="1:227" s="2632" customFormat="1" ht="17.05" customHeight="1" thickTop="1" x14ac:dyDescent="0.25">
      <c r="A437" s="1564" t="s">
        <v>1134</v>
      </c>
      <c r="B437" s="1564" t="s">
        <v>1135</v>
      </c>
      <c r="C437" s="2609" t="s">
        <v>1146</v>
      </c>
      <c r="D437" s="2634" t="s">
        <v>1154</v>
      </c>
      <c r="E437" s="2635"/>
      <c r="F437" s="2636">
        <v>0.34499999999999997</v>
      </c>
      <c r="G437" s="2637"/>
      <c r="H437" s="2638">
        <v>0.498</v>
      </c>
      <c r="I437" s="2637"/>
      <c r="J437" s="2637"/>
      <c r="K437" s="2639">
        <f t="shared" si="158"/>
        <v>0.84299999999999997</v>
      </c>
      <c r="L437" s="1734">
        <f t="shared" si="162"/>
        <v>40.92526690391459</v>
      </c>
      <c r="M437" s="2640">
        <f t="shared" si="159"/>
        <v>59.07473309608541</v>
      </c>
      <c r="N437" s="1575">
        <f t="shared" si="147"/>
        <v>2</v>
      </c>
      <c r="O437" s="2641"/>
      <c r="P437" s="2642">
        <f t="shared" si="160"/>
        <v>0.84899999999999998</v>
      </c>
      <c r="Q437" s="2643" t="s">
        <v>42</v>
      </c>
      <c r="R437" s="2641"/>
      <c r="S437" s="2644"/>
      <c r="T437" s="2645"/>
      <c r="U437" s="2646"/>
      <c r="V437" s="2641"/>
      <c r="W437" s="2641"/>
      <c r="X437" s="2641"/>
      <c r="Y437" s="2641"/>
      <c r="Z437" s="2647">
        <v>22528</v>
      </c>
      <c r="AA437" s="1744">
        <f t="shared" si="163"/>
        <v>122.46555884184309</v>
      </c>
      <c r="AB437" s="2648"/>
      <c r="AC437" s="2648"/>
      <c r="AD437" s="2648"/>
      <c r="AE437" s="2648"/>
      <c r="AF437" s="2648"/>
      <c r="AG437" s="2648"/>
      <c r="AH437" s="2649"/>
      <c r="AI437" s="2650">
        <v>23355</v>
      </c>
      <c r="AJ437" s="2650">
        <v>24023</v>
      </c>
      <c r="AK437" s="2650">
        <v>24628</v>
      </c>
      <c r="AL437" s="2651"/>
      <c r="AM437" s="2652"/>
      <c r="AN437" s="2650"/>
      <c r="AO437" s="2639"/>
      <c r="AP437" s="2653"/>
      <c r="AQ437" s="2654">
        <v>0.84899999999999998</v>
      </c>
      <c r="AR437" s="2639">
        <v>1.0069999999999999</v>
      </c>
      <c r="AS437" s="2639">
        <v>1.101</v>
      </c>
      <c r="AT437" s="2639">
        <v>1.129</v>
      </c>
      <c r="AU437" s="2639"/>
      <c r="AV437" s="2653"/>
      <c r="AW437" s="2655">
        <f t="shared" si="161"/>
        <v>-0.28600000000000003</v>
      </c>
      <c r="AX437" s="2656"/>
      <c r="AY437" s="1646"/>
      <c r="AZ437" s="1646"/>
      <c r="BA437" s="2039"/>
      <c r="BB437" s="2039"/>
      <c r="BC437" s="1530" t="s">
        <v>1432</v>
      </c>
      <c r="BD437" s="1530"/>
      <c r="BE437" s="1530"/>
      <c r="BF437" s="1530"/>
      <c r="BG437" s="1530"/>
      <c r="BH437" s="1530"/>
      <c r="BI437" s="1530"/>
      <c r="BJ437" s="1530"/>
      <c r="BK437" s="1530"/>
      <c r="BL437" s="1530"/>
      <c r="BM437" s="1530"/>
      <c r="BN437" s="1530"/>
      <c r="BO437" s="1530"/>
      <c r="BP437" s="1530"/>
      <c r="BQ437" s="1530"/>
      <c r="BR437" s="1530"/>
      <c r="BS437" s="1530"/>
      <c r="BT437" s="1530"/>
      <c r="BU437" s="1530"/>
      <c r="BV437" s="1530"/>
      <c r="BW437" s="1530"/>
      <c r="BX437" s="1530"/>
      <c r="BY437" s="1530"/>
      <c r="BZ437" s="1530"/>
      <c r="CA437" s="1530"/>
      <c r="CB437" s="1530"/>
      <c r="CC437" s="1530"/>
      <c r="CD437" s="1530"/>
      <c r="CE437" s="1530"/>
      <c r="CF437" s="1530"/>
      <c r="CG437" s="1530"/>
      <c r="CH437" s="1530"/>
      <c r="CI437" s="1530"/>
      <c r="CJ437" s="1530"/>
      <c r="CK437" s="1530"/>
      <c r="CL437" s="1530"/>
      <c r="CM437" s="1530"/>
      <c r="CN437" s="1530"/>
      <c r="CO437" s="1530"/>
      <c r="CP437" s="1530"/>
      <c r="CQ437" s="1530"/>
      <c r="CR437" s="1530"/>
      <c r="CS437" s="1530"/>
      <c r="CT437" s="1530"/>
      <c r="CU437" s="1530"/>
      <c r="CV437" s="1530"/>
      <c r="CW437" s="1530"/>
      <c r="CX437" s="1530"/>
      <c r="CY437" s="1530"/>
      <c r="CZ437" s="1530"/>
      <c r="DA437" s="1530"/>
      <c r="DB437" s="1530"/>
      <c r="DC437" s="1530"/>
      <c r="DD437" s="1530"/>
      <c r="DE437" s="1530"/>
      <c r="DF437" s="1530"/>
      <c r="DG437" s="1530"/>
      <c r="DH437" s="1530"/>
      <c r="DI437" s="1530"/>
      <c r="DJ437" s="1530"/>
      <c r="DK437" s="1530"/>
      <c r="DL437" s="1530"/>
      <c r="DM437" s="1530"/>
      <c r="DN437" s="1530"/>
      <c r="DO437" s="1530"/>
      <c r="DP437" s="1530"/>
      <c r="DQ437" s="1530"/>
      <c r="DR437" s="1530"/>
      <c r="DS437" s="1530"/>
      <c r="DT437" s="1530"/>
      <c r="DU437" s="1530"/>
      <c r="DV437" s="1530"/>
      <c r="DW437" s="1530"/>
      <c r="DX437" s="1530"/>
      <c r="DY437" s="1530"/>
      <c r="DZ437" s="1530"/>
      <c r="EA437" s="1530"/>
      <c r="EB437" s="1530"/>
      <c r="EC437" s="1530"/>
      <c r="ED437" s="1530"/>
      <c r="EE437" s="1530"/>
      <c r="EF437" s="1530"/>
      <c r="EG437" s="1530"/>
      <c r="EH437" s="1530"/>
      <c r="EI437" s="1530"/>
      <c r="EJ437" s="1530"/>
      <c r="EK437" s="1530"/>
      <c r="EL437" s="1530"/>
      <c r="EM437" s="1530"/>
      <c r="EN437" s="1530"/>
      <c r="EO437" s="1530"/>
      <c r="EP437" s="1530"/>
      <c r="EQ437" s="1530"/>
      <c r="ER437" s="1530"/>
      <c r="ES437" s="1530"/>
      <c r="ET437" s="1530"/>
      <c r="EU437" s="1530"/>
      <c r="EV437" s="1530"/>
      <c r="EW437" s="1530"/>
      <c r="EX437" s="1530"/>
      <c r="EY437" s="1530"/>
      <c r="EZ437" s="1530"/>
      <c r="FA437" s="1530"/>
      <c r="FB437" s="1530"/>
      <c r="FC437" s="1530"/>
      <c r="FD437" s="1530"/>
      <c r="FE437" s="1530"/>
      <c r="FF437" s="1530"/>
      <c r="FG437" s="1530"/>
      <c r="FH437" s="1530"/>
      <c r="FI437" s="1530"/>
      <c r="FJ437" s="1530"/>
      <c r="FK437" s="1530"/>
      <c r="FL437" s="1530"/>
      <c r="FM437" s="1530"/>
      <c r="FN437" s="1530"/>
      <c r="FO437" s="1530"/>
      <c r="FP437" s="1530"/>
      <c r="FQ437" s="1530"/>
      <c r="FR437" s="1530"/>
      <c r="FS437" s="1530"/>
      <c r="FT437" s="1530"/>
      <c r="FU437" s="1530"/>
      <c r="FV437" s="1530"/>
      <c r="FW437" s="1530"/>
      <c r="FX437" s="1530"/>
      <c r="FY437" s="1530"/>
      <c r="FZ437" s="1530"/>
      <c r="GA437" s="1530"/>
      <c r="GB437" s="1530"/>
      <c r="GC437" s="1530"/>
      <c r="GD437" s="1530"/>
      <c r="GE437" s="1530"/>
      <c r="GF437" s="1530"/>
      <c r="GG437" s="1530"/>
      <c r="GH437" s="1530"/>
      <c r="GI437" s="1530"/>
      <c r="GJ437" s="1530"/>
      <c r="GK437" s="1530"/>
      <c r="GL437" s="1530"/>
      <c r="GM437" s="1530"/>
      <c r="GN437" s="1530"/>
      <c r="GO437" s="1530"/>
      <c r="GP437" s="1530"/>
      <c r="GQ437" s="1530"/>
      <c r="GR437" s="1530"/>
      <c r="GS437" s="1530"/>
      <c r="GT437" s="1530"/>
      <c r="GU437" s="1530"/>
      <c r="GV437" s="1530"/>
      <c r="GW437" s="1530"/>
      <c r="GX437" s="1530"/>
      <c r="GY437" s="1530"/>
      <c r="GZ437" s="1530"/>
      <c r="HA437" s="1530"/>
      <c r="HB437" s="1530"/>
      <c r="HC437" s="1530"/>
      <c r="HD437" s="1530"/>
      <c r="HE437" s="1530"/>
      <c r="HF437" s="1530"/>
      <c r="HG437" s="1530"/>
      <c r="HH437" s="1530"/>
      <c r="HI437" s="1530"/>
      <c r="HJ437" s="1530"/>
      <c r="HK437" s="1530"/>
      <c r="HL437" s="1530"/>
      <c r="HM437" s="1530"/>
      <c r="HN437" s="1530"/>
      <c r="HO437" s="1530"/>
      <c r="HP437" s="1530"/>
      <c r="HQ437" s="1530"/>
      <c r="HR437" s="1530"/>
      <c r="HS437" s="1530"/>
    </row>
    <row r="438" spans="1:227" s="1530" customFormat="1" ht="17.05" customHeight="1" x14ac:dyDescent="0.25">
      <c r="A438" s="1564" t="s">
        <v>1134</v>
      </c>
      <c r="B438" s="1564" t="s">
        <v>1135</v>
      </c>
      <c r="C438" s="2500" t="s">
        <v>1146</v>
      </c>
      <c r="D438" s="2657" t="s">
        <v>1155</v>
      </c>
      <c r="E438" s="1684"/>
      <c r="F438" s="2562">
        <v>0.83699999999999997</v>
      </c>
      <c r="G438" s="1904"/>
      <c r="H438" s="2563">
        <v>0.33600000000000002</v>
      </c>
      <c r="I438" s="1904"/>
      <c r="J438" s="1904"/>
      <c r="K438" s="2115">
        <f t="shared" si="158"/>
        <v>1.173</v>
      </c>
      <c r="L438" s="2292">
        <f t="shared" si="162"/>
        <v>71.355498721227619</v>
      </c>
      <c r="M438" s="2357">
        <f t="shared" si="159"/>
        <v>28.644501278772378</v>
      </c>
      <c r="N438" s="1575">
        <f t="shared" si="147"/>
        <v>2</v>
      </c>
      <c r="O438" s="2658"/>
      <c r="P438" s="2295">
        <f t="shared" si="160"/>
        <v>1.254</v>
      </c>
      <c r="Q438" s="2296" t="s">
        <v>42</v>
      </c>
      <c r="R438" s="2294"/>
      <c r="S438" s="2297"/>
      <c r="T438" s="2298"/>
      <c r="U438" s="1602"/>
      <c r="V438" s="2294"/>
      <c r="W438" s="2294"/>
      <c r="X438" s="2294"/>
      <c r="Y438" s="2294"/>
      <c r="Z438" s="2434">
        <v>33710</v>
      </c>
      <c r="AA438" s="2366">
        <f t="shared" si="163"/>
        <v>120.52843959151994</v>
      </c>
      <c r="AB438" s="2435"/>
      <c r="AC438" s="2435"/>
      <c r="AD438" s="2435"/>
      <c r="AE438" s="2435"/>
      <c r="AF438" s="2435"/>
      <c r="AG438" s="2435"/>
      <c r="AH438" s="2167"/>
      <c r="AI438" s="2112">
        <v>34784</v>
      </c>
      <c r="AJ438" s="2112">
        <v>35672</v>
      </c>
      <c r="AK438" s="2112">
        <v>36503</v>
      </c>
      <c r="AL438" s="2113"/>
      <c r="AM438" s="2454"/>
      <c r="AN438" s="2112"/>
      <c r="AO438" s="2115"/>
      <c r="AP438" s="2116"/>
      <c r="AQ438" s="2117">
        <v>1.254</v>
      </c>
      <c r="AR438" s="2115">
        <v>1.4830000000000001</v>
      </c>
      <c r="AS438" s="2115">
        <v>1.6180000000000001</v>
      </c>
      <c r="AT438" s="2115">
        <v>1.655</v>
      </c>
      <c r="AU438" s="2115"/>
      <c r="AV438" s="2116"/>
      <c r="AW438" s="2118">
        <f t="shared" si="161"/>
        <v>-0.48199999999999998</v>
      </c>
      <c r="AX438" s="2119"/>
      <c r="AY438" s="1646"/>
      <c r="AZ438" s="1646"/>
      <c r="BA438" s="2039"/>
      <c r="BB438" s="2039"/>
      <c r="BC438" s="1530" t="s">
        <v>1430</v>
      </c>
    </row>
    <row r="439" spans="1:227" s="1530" customFormat="1" ht="17.05" customHeight="1" x14ac:dyDescent="0.25">
      <c r="A439" s="1564" t="s">
        <v>1134</v>
      </c>
      <c r="B439" s="1564" t="s">
        <v>1135</v>
      </c>
      <c r="C439" s="2500" t="s">
        <v>1146</v>
      </c>
      <c r="D439" s="1683" t="s">
        <v>1156</v>
      </c>
      <c r="E439" s="1684"/>
      <c r="F439" s="2562">
        <v>0.313</v>
      </c>
      <c r="G439" s="1904"/>
      <c r="H439" s="2563">
        <v>0.126</v>
      </c>
      <c r="I439" s="1904"/>
      <c r="J439" s="1904"/>
      <c r="K439" s="2115">
        <f t="shared" si="158"/>
        <v>0.439</v>
      </c>
      <c r="L439" s="2292">
        <f t="shared" si="162"/>
        <v>71.29840546697038</v>
      </c>
      <c r="M439" s="2357">
        <f t="shared" si="159"/>
        <v>28.701594533029613</v>
      </c>
      <c r="N439" s="1611">
        <f t="shared" si="147"/>
        <v>2</v>
      </c>
      <c r="O439" s="2453"/>
      <c r="P439" s="2295">
        <f t="shared" si="160"/>
        <v>0.45900000000000002</v>
      </c>
      <c r="Q439" s="2296" t="s">
        <v>42</v>
      </c>
      <c r="R439" s="2294"/>
      <c r="S439" s="2297"/>
      <c r="T439" s="2298"/>
      <c r="U439" s="1602"/>
      <c r="V439" s="2294"/>
      <c r="W439" s="2294"/>
      <c r="X439" s="2294"/>
      <c r="Y439" s="2294"/>
      <c r="Z439" s="2434">
        <v>11116</v>
      </c>
      <c r="AA439" s="2366">
        <f t="shared" si="163"/>
        <v>133.33859129380332</v>
      </c>
      <c r="AB439" s="2435"/>
      <c r="AC439" s="2435"/>
      <c r="AD439" s="2435"/>
      <c r="AE439" s="2435"/>
      <c r="AF439" s="2435"/>
      <c r="AG439" s="2435"/>
      <c r="AH439" s="2167"/>
      <c r="AI439" s="2112">
        <v>11438</v>
      </c>
      <c r="AJ439" s="2112">
        <v>11712</v>
      </c>
      <c r="AK439" s="2112">
        <v>11972</v>
      </c>
      <c r="AL439" s="2113"/>
      <c r="AM439" s="2454"/>
      <c r="AN439" s="2112"/>
      <c r="AO439" s="2115"/>
      <c r="AP439" s="2116"/>
      <c r="AQ439" s="2117">
        <v>0.45900000000000002</v>
      </c>
      <c r="AR439" s="2115">
        <v>0.54100000000000004</v>
      </c>
      <c r="AS439" s="2115">
        <v>0.58899999999999997</v>
      </c>
      <c r="AT439" s="2115">
        <v>0.60299999999999998</v>
      </c>
      <c r="AU439" s="2115"/>
      <c r="AV439" s="2116"/>
      <c r="AW439" s="2118">
        <f t="shared" si="161"/>
        <v>-0.16399999999999998</v>
      </c>
      <c r="AX439" s="2119"/>
      <c r="AY439" s="1646"/>
      <c r="AZ439" s="1646"/>
      <c r="BA439" s="2039"/>
      <c r="BB439" s="2039"/>
      <c r="BC439" s="1530" t="s">
        <v>1430</v>
      </c>
    </row>
    <row r="440" spans="1:227" s="1530" customFormat="1" ht="17.05" customHeight="1" x14ac:dyDescent="0.25">
      <c r="A440" s="1564" t="s">
        <v>1134</v>
      </c>
      <c r="B440" s="1564" t="s">
        <v>1135</v>
      </c>
      <c r="C440" s="2500" t="s">
        <v>1146</v>
      </c>
      <c r="D440" s="1683" t="s">
        <v>1157</v>
      </c>
      <c r="E440" s="1684"/>
      <c r="F440" s="2562">
        <v>0.08</v>
      </c>
      <c r="G440" s="1904"/>
      <c r="H440" s="2563">
        <v>0</v>
      </c>
      <c r="I440" s="1904"/>
      <c r="J440" s="1904"/>
      <c r="K440" s="2115">
        <f t="shared" si="158"/>
        <v>0.08</v>
      </c>
      <c r="L440" s="2292">
        <f t="shared" si="162"/>
        <v>100</v>
      </c>
      <c r="M440" s="2357">
        <f t="shared" si="159"/>
        <v>0</v>
      </c>
      <c r="N440" s="1611">
        <f t="shared" si="147"/>
        <v>3</v>
      </c>
      <c r="O440" s="2453"/>
      <c r="P440" s="2295">
        <f t="shared" si="160"/>
        <v>7.0999999999999994E-2</v>
      </c>
      <c r="Q440" s="2296" t="s">
        <v>42</v>
      </c>
      <c r="R440" s="2294"/>
      <c r="S440" s="2297"/>
      <c r="T440" s="2298"/>
      <c r="U440" s="1602"/>
      <c r="V440" s="2294"/>
      <c r="W440" s="2294"/>
      <c r="X440" s="2294"/>
      <c r="Y440" s="2294"/>
      <c r="Z440" s="2434">
        <v>1108</v>
      </c>
      <c r="AA440" s="2366">
        <f t="shared" si="163"/>
        <v>192.86879976262304</v>
      </c>
      <c r="AB440" s="2435"/>
      <c r="AC440" s="2435"/>
      <c r="AD440" s="2435"/>
      <c r="AE440" s="2435"/>
      <c r="AF440" s="2435"/>
      <c r="AG440" s="2435"/>
      <c r="AH440" s="2167"/>
      <c r="AI440" s="2112">
        <v>1121</v>
      </c>
      <c r="AJ440" s="2112">
        <v>1134</v>
      </c>
      <c r="AK440" s="2112">
        <v>1152</v>
      </c>
      <c r="AL440" s="2113"/>
      <c r="AM440" s="2454"/>
      <c r="AN440" s="2112"/>
      <c r="AO440" s="2115"/>
      <c r="AP440" s="2116"/>
      <c r="AQ440" s="2117">
        <v>7.0999999999999994E-2</v>
      </c>
      <c r="AR440" s="2115">
        <v>7.8E-2</v>
      </c>
      <c r="AS440" s="2115">
        <v>8.2000000000000003E-2</v>
      </c>
      <c r="AT440" s="2115">
        <v>8.3000000000000004E-2</v>
      </c>
      <c r="AU440" s="2115"/>
      <c r="AV440" s="2116"/>
      <c r="AW440" s="2118">
        <f t="shared" si="161"/>
        <v>-3.0000000000000027E-3</v>
      </c>
      <c r="AX440" s="2119"/>
      <c r="AY440" s="1646"/>
      <c r="AZ440" s="1646"/>
      <c r="BA440" s="2039"/>
      <c r="BB440" s="2039"/>
      <c r="BC440" s="1530" t="s">
        <v>1430</v>
      </c>
    </row>
    <row r="441" spans="1:227" s="1530" customFormat="1" ht="17.05" customHeight="1" x14ac:dyDescent="0.25">
      <c r="A441" s="1564" t="s">
        <v>1134</v>
      </c>
      <c r="B441" s="1564" t="s">
        <v>1135</v>
      </c>
      <c r="C441" s="2500" t="s">
        <v>1146</v>
      </c>
      <c r="D441" s="1683" t="s">
        <v>1158</v>
      </c>
      <c r="E441" s="1684"/>
      <c r="F441" s="2562">
        <v>0.1</v>
      </c>
      <c r="G441" s="1904"/>
      <c r="H441" s="2563">
        <v>1.752</v>
      </c>
      <c r="I441" s="1904"/>
      <c r="J441" s="1904"/>
      <c r="K441" s="2115">
        <f t="shared" si="158"/>
        <v>1.8520000000000001</v>
      </c>
      <c r="L441" s="2292">
        <f t="shared" si="162"/>
        <v>5.3995680345572357</v>
      </c>
      <c r="M441" s="2357">
        <f t="shared" si="159"/>
        <v>94.600431965442752</v>
      </c>
      <c r="N441" s="1611">
        <f t="shared" si="147"/>
        <v>3</v>
      </c>
      <c r="O441" s="2453"/>
      <c r="P441" s="2295">
        <f t="shared" si="160"/>
        <v>1.526</v>
      </c>
      <c r="Q441" s="2296" t="s">
        <v>42</v>
      </c>
      <c r="R441" s="2294"/>
      <c r="S441" s="2297"/>
      <c r="T441" s="2298"/>
      <c r="U441" s="1602"/>
      <c r="V441" s="2294"/>
      <c r="W441" s="2294"/>
      <c r="X441" s="2294"/>
      <c r="Y441" s="2294"/>
      <c r="Z441" s="2434">
        <v>33108</v>
      </c>
      <c r="AA441" s="2366">
        <f t="shared" si="163"/>
        <v>146.30408410167803</v>
      </c>
      <c r="AB441" s="2435"/>
      <c r="AC441" s="2435"/>
      <c r="AD441" s="2435"/>
      <c r="AE441" s="2435"/>
      <c r="AF441" s="2435"/>
      <c r="AG441" s="2435"/>
      <c r="AH441" s="2167"/>
      <c r="AI441" s="2112">
        <v>34319</v>
      </c>
      <c r="AJ441" s="2112">
        <v>35300</v>
      </c>
      <c r="AK441" s="2112">
        <v>36190</v>
      </c>
      <c r="AL441" s="2113"/>
      <c r="AM441" s="2454"/>
      <c r="AN441" s="2112"/>
      <c r="AO441" s="2115"/>
      <c r="AP441" s="2116"/>
      <c r="AQ441" s="2117">
        <v>1.526</v>
      </c>
      <c r="AR441" s="2115">
        <v>1.768</v>
      </c>
      <c r="AS441" s="2115">
        <v>1.915</v>
      </c>
      <c r="AT441" s="2115">
        <v>1.9630000000000001</v>
      </c>
      <c r="AU441" s="2115"/>
      <c r="AV441" s="2116"/>
      <c r="AW441" s="2118">
        <f t="shared" si="161"/>
        <v>-0.11099999999999999</v>
      </c>
      <c r="AX441" s="2119"/>
      <c r="AY441" s="1646"/>
      <c r="AZ441" s="1646"/>
      <c r="BA441" s="2039"/>
      <c r="BB441" s="2039"/>
      <c r="BC441" s="1530" t="s">
        <v>1432</v>
      </c>
    </row>
    <row r="442" spans="1:227" s="1530" customFormat="1" ht="17.05" customHeight="1" x14ac:dyDescent="0.25">
      <c r="A442" s="1564" t="s">
        <v>1134</v>
      </c>
      <c r="B442" s="1564" t="s">
        <v>1262</v>
      </c>
      <c r="C442" s="2500" t="s">
        <v>1263</v>
      </c>
      <c r="D442" s="2032" t="s">
        <v>1264</v>
      </c>
      <c r="E442" s="1963" t="s">
        <v>1265</v>
      </c>
      <c r="F442" s="2659">
        <v>0.14299999999999999</v>
      </c>
      <c r="G442" s="1904"/>
      <c r="H442" s="2660" t="s">
        <v>202</v>
      </c>
      <c r="I442" s="1904"/>
      <c r="J442" s="1904"/>
      <c r="K442" s="2115">
        <f t="shared" si="158"/>
        <v>0.14299999999999999</v>
      </c>
      <c r="L442" s="2292">
        <f t="shared" si="162"/>
        <v>100</v>
      </c>
      <c r="M442" s="2357">
        <f t="shared" si="159"/>
        <v>0</v>
      </c>
      <c r="N442" s="1611">
        <f t="shared" si="147"/>
        <v>2</v>
      </c>
      <c r="O442" s="2453"/>
      <c r="P442" s="2295">
        <f t="shared" si="160"/>
        <v>0.505</v>
      </c>
      <c r="Q442" s="2296" t="s">
        <v>42</v>
      </c>
      <c r="R442" s="2294"/>
      <c r="S442" s="2297"/>
      <c r="T442" s="2298"/>
      <c r="U442" s="1602"/>
      <c r="V442" s="2294"/>
      <c r="W442" s="2294"/>
      <c r="X442" s="2294"/>
      <c r="Y442" s="2294"/>
      <c r="Z442" s="2434">
        <v>16390</v>
      </c>
      <c r="AA442" s="2366">
        <f t="shared" si="163"/>
        <v>98.623450650664054</v>
      </c>
      <c r="AB442" s="2435"/>
      <c r="AC442" s="2435"/>
      <c r="AD442" s="2435"/>
      <c r="AE442" s="2435"/>
      <c r="AF442" s="2435"/>
      <c r="AG442" s="2435"/>
      <c r="AH442" s="2167"/>
      <c r="AI442" s="2112">
        <v>16271</v>
      </c>
      <c r="AJ442" s="2112">
        <v>16206</v>
      </c>
      <c r="AK442" s="2112">
        <v>16185</v>
      </c>
      <c r="AL442" s="2113"/>
      <c r="AM442" s="2369"/>
      <c r="AN442" s="2115"/>
      <c r="AO442" s="2115"/>
      <c r="AP442" s="2116"/>
      <c r="AQ442" s="2117">
        <v>0.505</v>
      </c>
      <c r="AR442" s="2115">
        <v>0.59</v>
      </c>
      <c r="AS442" s="2115">
        <v>0.63200000000000001</v>
      </c>
      <c r="AT442" s="2115">
        <v>0.63100000000000001</v>
      </c>
      <c r="AU442" s="2115"/>
      <c r="AV442" s="2116"/>
      <c r="AW442" s="2118">
        <f t="shared" si="161"/>
        <v>-0.48799999999999999</v>
      </c>
      <c r="AX442" s="2119"/>
      <c r="AY442" s="1646"/>
      <c r="AZ442" s="1646"/>
      <c r="BA442" s="2039"/>
      <c r="BB442" s="1646"/>
      <c r="BC442" s="1530" t="s">
        <v>1430</v>
      </c>
    </row>
    <row r="443" spans="1:227" s="1530" customFormat="1" ht="17.05" customHeight="1" x14ac:dyDescent="0.25">
      <c r="A443" s="1564" t="s">
        <v>1134</v>
      </c>
      <c r="B443" s="1564" t="s">
        <v>1262</v>
      </c>
      <c r="C443" s="2500" t="s">
        <v>1263</v>
      </c>
      <c r="D443" s="2032" t="s">
        <v>1266</v>
      </c>
      <c r="E443" s="1963" t="s">
        <v>1265</v>
      </c>
      <c r="F443" s="2659">
        <v>0.3</v>
      </c>
      <c r="G443" s="1904"/>
      <c r="H443" s="2660">
        <v>0.439</v>
      </c>
      <c r="I443" s="1904"/>
      <c r="J443" s="1904"/>
      <c r="K443" s="2115">
        <f t="shared" si="158"/>
        <v>0.73899999999999999</v>
      </c>
      <c r="L443" s="2292">
        <f t="shared" si="162"/>
        <v>40.59539918809201</v>
      </c>
      <c r="M443" s="2357">
        <f t="shared" si="159"/>
        <v>59.404600811907983</v>
      </c>
      <c r="N443" s="1611">
        <f t="shared" si="147"/>
        <v>2</v>
      </c>
      <c r="O443" s="2453"/>
      <c r="P443" s="2295">
        <f t="shared" si="160"/>
        <v>2.589</v>
      </c>
      <c r="Q443" s="2296" t="s">
        <v>42</v>
      </c>
      <c r="R443" s="2294"/>
      <c r="S443" s="2297"/>
      <c r="T443" s="2298"/>
      <c r="U443" s="1602"/>
      <c r="V443" s="2294"/>
      <c r="W443" s="2294"/>
      <c r="X443" s="2294"/>
      <c r="Y443" s="2294"/>
      <c r="Z443" s="2434">
        <v>97377</v>
      </c>
      <c r="AA443" s="2366">
        <f t="shared" si="163"/>
        <v>94.224944963938341</v>
      </c>
      <c r="AB443" s="2435"/>
      <c r="AC443" s="2435"/>
      <c r="AD443" s="2435"/>
      <c r="AE443" s="2435"/>
      <c r="AF443" s="2435"/>
      <c r="AG443" s="2435"/>
      <c r="AH443" s="2167"/>
      <c r="AI443" s="2112">
        <v>104592</v>
      </c>
      <c r="AJ443" s="2112">
        <v>109964</v>
      </c>
      <c r="AK443" s="2112">
        <v>116826</v>
      </c>
      <c r="AL443" s="2113"/>
      <c r="AM443" s="2369"/>
      <c r="AN443" s="2115"/>
      <c r="AO443" s="2115"/>
      <c r="AP443" s="2116"/>
      <c r="AQ443" s="2117">
        <v>2.589</v>
      </c>
      <c r="AR443" s="2115">
        <v>3.3490000000000002</v>
      </c>
      <c r="AS443" s="2115">
        <v>3.82</v>
      </c>
      <c r="AT443" s="2115">
        <v>4.0590000000000002</v>
      </c>
      <c r="AU443" s="2115"/>
      <c r="AV443" s="2116"/>
      <c r="AW443" s="2118">
        <f t="shared" si="161"/>
        <v>-3.3200000000000003</v>
      </c>
      <c r="AX443" s="2119"/>
      <c r="AY443" s="1646"/>
      <c r="AZ443" s="1646"/>
      <c r="BA443" s="2039"/>
      <c r="BB443" s="1646"/>
      <c r="BC443" s="1530" t="s">
        <v>1432</v>
      </c>
    </row>
    <row r="444" spans="1:227" s="1530" customFormat="1" ht="17.05" customHeight="1" x14ac:dyDescent="0.25">
      <c r="A444" s="1564" t="s">
        <v>1134</v>
      </c>
      <c r="B444" s="1564" t="s">
        <v>1262</v>
      </c>
      <c r="C444" s="2500" t="s">
        <v>1263</v>
      </c>
      <c r="D444" s="2032" t="s">
        <v>1267</v>
      </c>
      <c r="E444" s="1963" t="s">
        <v>1265</v>
      </c>
      <c r="F444" s="2659">
        <v>0.14000000000000001</v>
      </c>
      <c r="G444" s="1904"/>
      <c r="H444" s="2660">
        <v>1.7000000000000001E-2</v>
      </c>
      <c r="I444" s="1904"/>
      <c r="J444" s="1904"/>
      <c r="K444" s="2115">
        <f t="shared" si="158"/>
        <v>0.15700000000000003</v>
      </c>
      <c r="L444" s="2292">
        <f t="shared" si="162"/>
        <v>89.171974522292984</v>
      </c>
      <c r="M444" s="2357">
        <f t="shared" si="159"/>
        <v>10.828025477707005</v>
      </c>
      <c r="N444" s="1611">
        <f t="shared" si="147"/>
        <v>2</v>
      </c>
      <c r="O444" s="2453"/>
      <c r="P444" s="2295">
        <f t="shared" si="160"/>
        <v>1.0169999999999999</v>
      </c>
      <c r="Q444" s="2296" t="s">
        <v>42</v>
      </c>
      <c r="R444" s="2294"/>
      <c r="S444" s="2297"/>
      <c r="T444" s="2298"/>
      <c r="U444" s="1602"/>
      <c r="V444" s="2294"/>
      <c r="W444" s="2294"/>
      <c r="X444" s="2294"/>
      <c r="Y444" s="2294"/>
      <c r="Z444" s="2434">
        <v>32309</v>
      </c>
      <c r="AA444" s="2366">
        <f t="shared" si="163"/>
        <v>108.62574023014919</v>
      </c>
      <c r="AB444" s="2435"/>
      <c r="AC444" s="2435"/>
      <c r="AD444" s="2435"/>
      <c r="AE444" s="2435"/>
      <c r="AF444" s="2435"/>
      <c r="AG444" s="2435"/>
      <c r="AH444" s="2167"/>
      <c r="AI444" s="2112">
        <v>34704</v>
      </c>
      <c r="AJ444" s="2112">
        <v>36487</v>
      </c>
      <c r="AK444" s="2112">
        <v>38765</v>
      </c>
      <c r="AL444" s="2113"/>
      <c r="AM444" s="2369"/>
      <c r="AN444" s="2115"/>
      <c r="AO444" s="2115"/>
      <c r="AP444" s="2116"/>
      <c r="AQ444" s="2117">
        <v>1.0169999999999999</v>
      </c>
      <c r="AR444" s="2115">
        <v>1.2809999999999999</v>
      </c>
      <c r="AS444" s="2115">
        <v>1.446</v>
      </c>
      <c r="AT444" s="2115">
        <v>1.536</v>
      </c>
      <c r="AU444" s="2115"/>
      <c r="AV444" s="2116"/>
      <c r="AW444" s="2118">
        <f t="shared" si="161"/>
        <v>-1.379</v>
      </c>
      <c r="AX444" s="2119"/>
      <c r="AY444" s="1646"/>
      <c r="AZ444" s="1646"/>
      <c r="BA444" s="2039"/>
      <c r="BB444" s="1646"/>
      <c r="BC444" s="1530" t="s">
        <v>1430</v>
      </c>
    </row>
    <row r="445" spans="1:227" s="1530" customFormat="1" ht="17.05" customHeight="1" x14ac:dyDescent="0.25">
      <c r="A445" s="1564" t="s">
        <v>1134</v>
      </c>
      <c r="B445" s="1564" t="s">
        <v>1262</v>
      </c>
      <c r="C445" s="2500" t="s">
        <v>1263</v>
      </c>
      <c r="D445" s="2032" t="s">
        <v>1268</v>
      </c>
      <c r="E445" s="1963" t="s">
        <v>1265</v>
      </c>
      <c r="F445" s="2659">
        <v>0.16</v>
      </c>
      <c r="G445" s="1904"/>
      <c r="H445" s="2660" t="s">
        <v>202</v>
      </c>
      <c r="I445" s="1904"/>
      <c r="J445" s="1904"/>
      <c r="K445" s="2115">
        <f t="shared" si="158"/>
        <v>0.16</v>
      </c>
      <c r="L445" s="2292">
        <f t="shared" si="162"/>
        <v>100</v>
      </c>
      <c r="M445" s="2357">
        <f t="shared" si="159"/>
        <v>0</v>
      </c>
      <c r="N445" s="1611">
        <f t="shared" si="147"/>
        <v>2</v>
      </c>
      <c r="O445" s="2453"/>
      <c r="P445" s="2295">
        <f t="shared" si="160"/>
        <v>0.217</v>
      </c>
      <c r="Q445" s="2296" t="s">
        <v>42</v>
      </c>
      <c r="R445" s="2294"/>
      <c r="S445" s="2297"/>
      <c r="T445" s="2298"/>
      <c r="U445" s="1602"/>
      <c r="V445" s="2294"/>
      <c r="W445" s="2294"/>
      <c r="X445" s="2294"/>
      <c r="Y445" s="2294"/>
      <c r="Z445" s="2434">
        <v>5369</v>
      </c>
      <c r="AA445" s="2366">
        <f t="shared" si="163"/>
        <v>130.63323952574012</v>
      </c>
      <c r="AB445" s="2435"/>
      <c r="AC445" s="2435"/>
      <c r="AD445" s="2435"/>
      <c r="AE445" s="2435"/>
      <c r="AF445" s="2435"/>
      <c r="AG445" s="2435"/>
      <c r="AH445" s="2167"/>
      <c r="AI445" s="2112">
        <v>5586</v>
      </c>
      <c r="AJ445" s="2112">
        <v>5739</v>
      </c>
      <c r="AK445" s="2112">
        <v>5975</v>
      </c>
      <c r="AL445" s="2113"/>
      <c r="AM445" s="2369"/>
      <c r="AN445" s="2115"/>
      <c r="AO445" s="2115"/>
      <c r="AP445" s="2116"/>
      <c r="AQ445" s="2117">
        <v>0.217</v>
      </c>
      <c r="AR445" s="2115">
        <v>0.25600000000000001</v>
      </c>
      <c r="AS445" s="2115">
        <v>0.27800000000000002</v>
      </c>
      <c r="AT445" s="2115">
        <v>0.28999999999999998</v>
      </c>
      <c r="AU445" s="2115"/>
      <c r="AV445" s="2116"/>
      <c r="AW445" s="2118">
        <f t="shared" si="161"/>
        <v>-0.12999999999999998</v>
      </c>
      <c r="AX445" s="2119"/>
      <c r="AY445" s="1646"/>
      <c r="AZ445" s="1646"/>
      <c r="BA445" s="2039"/>
      <c r="BB445" s="1646"/>
      <c r="BC445" s="1530" t="s">
        <v>1430</v>
      </c>
    </row>
    <row r="446" spans="1:227" s="1530" customFormat="1" ht="17.05" customHeight="1" x14ac:dyDescent="0.25">
      <c r="A446" s="1564" t="s">
        <v>1134</v>
      </c>
      <c r="B446" s="1564" t="s">
        <v>1262</v>
      </c>
      <c r="C446" s="2500" t="s">
        <v>1263</v>
      </c>
      <c r="D446" s="2032" t="s">
        <v>1269</v>
      </c>
      <c r="E446" s="1963" t="s">
        <v>1265</v>
      </c>
      <c r="F446" s="2659">
        <v>0.433</v>
      </c>
      <c r="G446" s="1904"/>
      <c r="H446" s="2660">
        <v>0.44900000000000001</v>
      </c>
      <c r="I446" s="1904"/>
      <c r="J446" s="1904"/>
      <c r="K446" s="2115">
        <f t="shared" si="158"/>
        <v>0.88200000000000001</v>
      </c>
      <c r="L446" s="2292">
        <f t="shared" si="162"/>
        <v>49.09297052154195</v>
      </c>
      <c r="M446" s="2357">
        <f t="shared" si="159"/>
        <v>50.907029478458057</v>
      </c>
      <c r="N446" s="1611">
        <f t="shared" si="147"/>
        <v>2</v>
      </c>
      <c r="O446" s="2453"/>
      <c r="P446" s="2295">
        <f t="shared" si="160"/>
        <v>1.056</v>
      </c>
      <c r="Q446" s="2296" t="s">
        <v>42</v>
      </c>
      <c r="R446" s="2294"/>
      <c r="S446" s="2297"/>
      <c r="T446" s="2298"/>
      <c r="U446" s="1602"/>
      <c r="V446" s="2294"/>
      <c r="W446" s="2294"/>
      <c r="X446" s="2294"/>
      <c r="Y446" s="2294"/>
      <c r="Z446" s="2434">
        <v>28175</v>
      </c>
      <c r="AA446" s="2366">
        <f t="shared" si="163"/>
        <v>116.78477227698704</v>
      </c>
      <c r="AB446" s="2435"/>
      <c r="AC446" s="2435"/>
      <c r="AD446" s="2435"/>
      <c r="AE446" s="2435"/>
      <c r="AF446" s="2435"/>
      <c r="AG446" s="2435"/>
      <c r="AH446" s="2167"/>
      <c r="AI446" s="2112">
        <v>27969</v>
      </c>
      <c r="AJ446" s="2112">
        <v>27854</v>
      </c>
      <c r="AK446" s="2112">
        <v>27814</v>
      </c>
      <c r="AL446" s="2113"/>
      <c r="AM446" s="2369"/>
      <c r="AN446" s="2115"/>
      <c r="AO446" s="2115"/>
      <c r="AP446" s="2116"/>
      <c r="AQ446" s="2117">
        <v>1.056</v>
      </c>
      <c r="AR446" s="2115">
        <v>1.2010000000000001</v>
      </c>
      <c r="AS446" s="2115">
        <v>1.272</v>
      </c>
      <c r="AT446" s="2115">
        <v>1.27</v>
      </c>
      <c r="AU446" s="2115"/>
      <c r="AV446" s="2116"/>
      <c r="AW446" s="2118">
        <f t="shared" si="161"/>
        <v>-0.38800000000000001</v>
      </c>
      <c r="AX446" s="2119"/>
      <c r="AY446" s="1646"/>
      <c r="AZ446" s="1646"/>
      <c r="BA446" s="2039"/>
      <c r="BB446" s="1646"/>
      <c r="BC446" s="1530" t="s">
        <v>1432</v>
      </c>
    </row>
    <row r="447" spans="1:227" s="1530" customFormat="1" ht="17.05" customHeight="1" x14ac:dyDescent="0.25">
      <c r="A447" s="1564" t="s">
        <v>1134</v>
      </c>
      <c r="B447" s="1564" t="s">
        <v>1262</v>
      </c>
      <c r="C447" s="2500" t="s">
        <v>1263</v>
      </c>
      <c r="D447" s="2032" t="s">
        <v>1270</v>
      </c>
      <c r="E447" s="1963" t="s">
        <v>1265</v>
      </c>
      <c r="F447" s="2659">
        <v>0.60499999999999998</v>
      </c>
      <c r="G447" s="1904"/>
      <c r="H447" s="2660" t="s">
        <v>202</v>
      </c>
      <c r="I447" s="1904"/>
      <c r="J447" s="1904"/>
      <c r="K447" s="2115">
        <f t="shared" si="158"/>
        <v>0.60499999999999998</v>
      </c>
      <c r="L447" s="2292">
        <f t="shared" si="162"/>
        <v>100</v>
      </c>
      <c r="M447" s="2357">
        <f t="shared" si="159"/>
        <v>0</v>
      </c>
      <c r="N447" s="1611">
        <f t="shared" si="147"/>
        <v>2</v>
      </c>
      <c r="O447" s="2453"/>
      <c r="P447" s="2295">
        <f t="shared" si="160"/>
        <v>1.0669999999999999</v>
      </c>
      <c r="Q447" s="2296" t="s">
        <v>42</v>
      </c>
      <c r="R447" s="2294"/>
      <c r="S447" s="2297"/>
      <c r="T447" s="2298"/>
      <c r="U447" s="1602"/>
      <c r="V447" s="2294"/>
      <c r="W447" s="2294"/>
      <c r="X447" s="2294"/>
      <c r="Y447" s="2294"/>
      <c r="Z447" s="2434">
        <v>29373</v>
      </c>
      <c r="AA447" s="2366">
        <f t="shared" si="163"/>
        <v>113.70054224618734</v>
      </c>
      <c r="AB447" s="2435"/>
      <c r="AC447" s="2435"/>
      <c r="AD447" s="2435"/>
      <c r="AE447" s="2435"/>
      <c r="AF447" s="2435"/>
      <c r="AG447" s="2435"/>
      <c r="AH447" s="2167"/>
      <c r="AI447" s="2112">
        <v>29191</v>
      </c>
      <c r="AJ447" s="2112">
        <v>29093</v>
      </c>
      <c r="AK447" s="2112">
        <v>29058</v>
      </c>
      <c r="AL447" s="2113"/>
      <c r="AM447" s="2369"/>
      <c r="AN447" s="2115"/>
      <c r="AO447" s="2115"/>
      <c r="AP447" s="2116"/>
      <c r="AQ447" s="2117">
        <v>1.0669999999999999</v>
      </c>
      <c r="AR447" s="2115">
        <v>1.2190000000000001</v>
      </c>
      <c r="AS447" s="2115">
        <v>1.294</v>
      </c>
      <c r="AT447" s="2115">
        <v>1.2929999999999999</v>
      </c>
      <c r="AU447" s="2115"/>
      <c r="AV447" s="2116"/>
      <c r="AW447" s="2118">
        <f t="shared" si="161"/>
        <v>-0.68799999999999994</v>
      </c>
      <c r="AX447" s="2119"/>
      <c r="AY447" s="1646"/>
      <c r="AZ447" s="1646"/>
      <c r="BA447" s="2039"/>
      <c r="BB447" s="1646"/>
      <c r="BC447" s="1530" t="s">
        <v>1430</v>
      </c>
    </row>
    <row r="448" spans="1:227" s="1530" customFormat="1" ht="17.05" customHeight="1" x14ac:dyDescent="0.25">
      <c r="A448" s="1564" t="s">
        <v>1134</v>
      </c>
      <c r="B448" s="1564" t="s">
        <v>1262</v>
      </c>
      <c r="C448" s="2500" t="s">
        <v>1263</v>
      </c>
      <c r="D448" s="2661" t="s">
        <v>1271</v>
      </c>
      <c r="E448" s="1963" t="s">
        <v>1265</v>
      </c>
      <c r="F448" s="2659">
        <v>2.7E-2</v>
      </c>
      <c r="G448" s="1904"/>
      <c r="H448" s="2660" t="s">
        <v>202</v>
      </c>
      <c r="I448" s="1904"/>
      <c r="J448" s="1904"/>
      <c r="K448" s="2115">
        <f t="shared" si="158"/>
        <v>2.7E-2</v>
      </c>
      <c r="L448" s="2292">
        <f t="shared" si="162"/>
        <v>100</v>
      </c>
      <c r="M448" s="2357">
        <f t="shared" si="159"/>
        <v>0</v>
      </c>
      <c r="N448" s="1611">
        <f t="shared" si="147"/>
        <v>2</v>
      </c>
      <c r="O448" s="2496"/>
      <c r="P448" s="2295">
        <f t="shared" si="160"/>
        <v>5.8999999999999997E-2</v>
      </c>
      <c r="Q448" s="2296" t="s">
        <v>42</v>
      </c>
      <c r="R448" s="2294"/>
      <c r="S448" s="2297"/>
      <c r="T448" s="2298"/>
      <c r="U448" s="1602"/>
      <c r="V448" s="2294"/>
      <c r="W448" s="2294"/>
      <c r="X448" s="2294"/>
      <c r="Y448" s="2294"/>
      <c r="Z448" s="2434">
        <v>2114</v>
      </c>
      <c r="AA448" s="2366">
        <f t="shared" si="163"/>
        <v>90.719404880703991</v>
      </c>
      <c r="AB448" s="2435"/>
      <c r="AC448" s="2435"/>
      <c r="AD448" s="2435"/>
      <c r="AE448" s="2435"/>
      <c r="AF448" s="2435"/>
      <c r="AG448" s="2435"/>
      <c r="AH448" s="2167"/>
      <c r="AI448" s="2112">
        <v>2114</v>
      </c>
      <c r="AJ448" s="2112">
        <v>2115</v>
      </c>
      <c r="AK448" s="2112">
        <v>2119</v>
      </c>
      <c r="AL448" s="2113"/>
      <c r="AM448" s="2369"/>
      <c r="AN448" s="2115"/>
      <c r="AO448" s="2115"/>
      <c r="AP448" s="2116"/>
      <c r="AQ448" s="2117">
        <v>5.8999999999999997E-2</v>
      </c>
      <c r="AR448" s="2115">
        <v>7.0000000000000007E-2</v>
      </c>
      <c r="AS448" s="2115">
        <v>7.5999999999999998E-2</v>
      </c>
      <c r="AT448" s="2115">
        <v>7.5999999999999998E-2</v>
      </c>
      <c r="AU448" s="2115"/>
      <c r="AV448" s="2116"/>
      <c r="AW448" s="2118">
        <f t="shared" si="161"/>
        <v>-4.9000000000000002E-2</v>
      </c>
      <c r="AX448" s="2119"/>
      <c r="AY448" s="1646"/>
      <c r="AZ448" s="1646"/>
      <c r="BA448" s="2039"/>
      <c r="BB448" s="1646"/>
      <c r="BC448" s="1530" t="s">
        <v>1430</v>
      </c>
    </row>
    <row r="449" spans="1:227" s="1530" customFormat="1" ht="17.05" customHeight="1" x14ac:dyDescent="0.25">
      <c r="A449" s="1564" t="s">
        <v>1134</v>
      </c>
      <c r="B449" s="1564" t="s">
        <v>1262</v>
      </c>
      <c r="C449" s="2500" t="s">
        <v>1263</v>
      </c>
      <c r="D449" s="2661" t="s">
        <v>1272</v>
      </c>
      <c r="E449" s="1963" t="s">
        <v>1265</v>
      </c>
      <c r="F449" s="2659">
        <v>0.14399999999999999</v>
      </c>
      <c r="G449" s="1904"/>
      <c r="H449" s="2660" t="s">
        <v>202</v>
      </c>
      <c r="I449" s="1904"/>
      <c r="J449" s="1904"/>
      <c r="K449" s="2115">
        <f t="shared" si="158"/>
        <v>0.14399999999999999</v>
      </c>
      <c r="L449" s="2292">
        <f t="shared" si="162"/>
        <v>100</v>
      </c>
      <c r="M449" s="2357">
        <f t="shared" si="159"/>
        <v>0</v>
      </c>
      <c r="N449" s="1611">
        <f t="shared" si="147"/>
        <v>2</v>
      </c>
      <c r="O449" s="2496"/>
      <c r="P449" s="2295">
        <f t="shared" si="160"/>
        <v>0.69599999999999995</v>
      </c>
      <c r="Q449" s="2296" t="s">
        <v>42</v>
      </c>
      <c r="R449" s="2294"/>
      <c r="S449" s="2297"/>
      <c r="T449" s="2298"/>
      <c r="U449" s="1602"/>
      <c r="V449" s="2294"/>
      <c r="W449" s="2294"/>
      <c r="X449" s="2294"/>
      <c r="Y449" s="2294"/>
      <c r="Z449" s="2434">
        <v>19638</v>
      </c>
      <c r="AA449" s="2366">
        <f t="shared" si="163"/>
        <v>111.1906326426121</v>
      </c>
      <c r="AB449" s="2435"/>
      <c r="AC449" s="2435"/>
      <c r="AD449" s="2435"/>
      <c r="AE449" s="2435"/>
      <c r="AF449" s="2435"/>
      <c r="AG449" s="2435"/>
      <c r="AH449" s="2167"/>
      <c r="AI449" s="2112">
        <v>19494</v>
      </c>
      <c r="AJ449" s="2112">
        <v>19415</v>
      </c>
      <c r="AK449" s="2112">
        <v>19386</v>
      </c>
      <c r="AL449" s="2113"/>
      <c r="AM449" s="2369"/>
      <c r="AN449" s="2115"/>
      <c r="AO449" s="2115"/>
      <c r="AP449" s="2116"/>
      <c r="AQ449" s="2117">
        <v>0.69599999999999995</v>
      </c>
      <c r="AR449" s="2115">
        <v>0.79700000000000004</v>
      </c>
      <c r="AS449" s="2115">
        <v>0.84599999999999997</v>
      </c>
      <c r="AT449" s="2115">
        <v>0.84499999999999997</v>
      </c>
      <c r="AU449" s="2115"/>
      <c r="AV449" s="2116"/>
      <c r="AW449" s="2118">
        <f t="shared" si="161"/>
        <v>-0.70099999999999996</v>
      </c>
      <c r="AX449" s="2119"/>
      <c r="AY449" s="1646"/>
      <c r="AZ449" s="1646"/>
      <c r="BA449" s="2039"/>
      <c r="BB449" s="1646"/>
      <c r="BC449" s="1530" t="s">
        <v>1430</v>
      </c>
    </row>
    <row r="450" spans="1:227" s="1530" customFormat="1" ht="17.05" customHeight="1" thickBot="1" x14ac:dyDescent="0.3">
      <c r="A450" s="1564" t="s">
        <v>1134</v>
      </c>
      <c r="B450" s="1564" t="s">
        <v>1262</v>
      </c>
      <c r="C450" s="2500" t="s">
        <v>1263</v>
      </c>
      <c r="D450" s="2032" t="s">
        <v>1273</v>
      </c>
      <c r="E450" s="2662" t="s">
        <v>1265</v>
      </c>
      <c r="F450" s="2663" t="s">
        <v>202</v>
      </c>
      <c r="G450" s="2471"/>
      <c r="H450" s="2664">
        <v>1.1100000000000001</v>
      </c>
      <c r="I450" s="2471"/>
      <c r="J450" s="2471"/>
      <c r="K450" s="2142">
        <f t="shared" si="158"/>
        <v>1.1100000000000001</v>
      </c>
      <c r="L450" s="2472">
        <f t="shared" si="162"/>
        <v>0</v>
      </c>
      <c r="M450" s="2473">
        <f t="shared" si="159"/>
        <v>100</v>
      </c>
      <c r="N450" s="2474">
        <f t="shared" si="147"/>
        <v>2</v>
      </c>
      <c r="O450" s="2453"/>
      <c r="P450" s="2475">
        <f t="shared" si="160"/>
        <v>1.625</v>
      </c>
      <c r="Q450" s="2476" t="s">
        <v>42</v>
      </c>
      <c r="R450" s="2477"/>
      <c r="S450" s="2478"/>
      <c r="T450" s="2479"/>
      <c r="U450" s="1830"/>
      <c r="V450" s="2477"/>
      <c r="W450" s="2477"/>
      <c r="X450" s="2477"/>
      <c r="Y450" s="2477"/>
      <c r="Z450" s="2480">
        <v>56388</v>
      </c>
      <c r="AA450" s="2481">
        <f t="shared" si="163"/>
        <v>97.174080563143235</v>
      </c>
      <c r="AB450" s="2482"/>
      <c r="AC450" s="2482"/>
      <c r="AD450" s="2482"/>
      <c r="AE450" s="2482"/>
      <c r="AF450" s="2482"/>
      <c r="AG450" s="2482"/>
      <c r="AH450" s="2352"/>
      <c r="AI450" s="2139">
        <v>58375</v>
      </c>
      <c r="AJ450" s="2139">
        <v>59883</v>
      </c>
      <c r="AK450" s="2139">
        <v>61900</v>
      </c>
      <c r="AL450" s="2140"/>
      <c r="AM450" s="2665"/>
      <c r="AN450" s="2142"/>
      <c r="AO450" s="2142"/>
      <c r="AP450" s="2143"/>
      <c r="AQ450" s="2144">
        <v>1.625</v>
      </c>
      <c r="AR450" s="2142">
        <v>2</v>
      </c>
      <c r="AS450" s="2142">
        <v>2.2149999999999999</v>
      </c>
      <c r="AT450" s="2142">
        <v>2.2890000000000001</v>
      </c>
      <c r="AU450" s="2142"/>
      <c r="AV450" s="2143"/>
      <c r="AW450" s="2145">
        <f t="shared" si="161"/>
        <v>-1.179</v>
      </c>
      <c r="AX450" s="2146"/>
      <c r="AY450" s="1646"/>
      <c r="AZ450" s="1646"/>
      <c r="BA450" s="2039"/>
      <c r="BB450" s="1646"/>
      <c r="BC450" s="1530" t="s">
        <v>1432</v>
      </c>
    </row>
    <row r="451" spans="1:227" s="1530" customFormat="1" ht="17.05" customHeight="1" x14ac:dyDescent="0.25">
      <c r="A451" s="1564" t="s">
        <v>1134</v>
      </c>
      <c r="B451" s="1564" t="s">
        <v>1262</v>
      </c>
      <c r="C451" s="2666" t="s">
        <v>1263</v>
      </c>
      <c r="D451" s="2667" t="s">
        <v>1274</v>
      </c>
      <c r="E451" s="1963"/>
      <c r="F451" s="2659">
        <v>0.14799999999999999</v>
      </c>
      <c r="G451" s="1904"/>
      <c r="H451" s="2660" t="s">
        <v>202</v>
      </c>
      <c r="I451" s="1904"/>
      <c r="J451" s="1904"/>
      <c r="K451" s="2115">
        <f t="shared" si="158"/>
        <v>0.14799999999999999</v>
      </c>
      <c r="L451" s="2292">
        <f t="shared" si="162"/>
        <v>100</v>
      </c>
      <c r="M451" s="2357">
        <f t="shared" si="159"/>
        <v>0</v>
      </c>
      <c r="N451" s="1575">
        <f t="shared" si="147"/>
        <v>3</v>
      </c>
      <c r="O451" s="2668"/>
      <c r="P451" s="2295">
        <f t="shared" si="160"/>
        <v>0.14799999999999999</v>
      </c>
      <c r="Q451" s="2296" t="s">
        <v>42</v>
      </c>
      <c r="R451" s="2294"/>
      <c r="S451" s="2297"/>
      <c r="T451" s="2298"/>
      <c r="U451" s="1602"/>
      <c r="V451" s="2294"/>
      <c r="W451" s="2294"/>
      <c r="X451" s="2294"/>
      <c r="Y451" s="2294"/>
      <c r="Z451" s="2434">
        <v>4519</v>
      </c>
      <c r="AA451" s="2366">
        <f t="shared" si="163"/>
        <v>104.27813160263968</v>
      </c>
      <c r="AB451" s="2435"/>
      <c r="AC451" s="2435"/>
      <c r="AD451" s="2435"/>
      <c r="AE451" s="2435"/>
      <c r="AF451" s="2435"/>
      <c r="AG451" s="2435"/>
      <c r="AH451" s="2167"/>
      <c r="AI451" s="2112">
        <v>4489</v>
      </c>
      <c r="AJ451" s="2112">
        <v>4472</v>
      </c>
      <c r="AK451" s="2112">
        <v>4466</v>
      </c>
      <c r="AL451" s="2113"/>
      <c r="AM451" s="2369"/>
      <c r="AN451" s="2115"/>
      <c r="AO451" s="2115"/>
      <c r="AP451" s="2116"/>
      <c r="AQ451" s="2117">
        <v>0.14799999999999999</v>
      </c>
      <c r="AR451" s="2115">
        <v>0.17199999999999999</v>
      </c>
      <c r="AS451" s="2115">
        <v>0.183</v>
      </c>
      <c r="AT451" s="2115">
        <v>0.183</v>
      </c>
      <c r="AU451" s="2115"/>
      <c r="AV451" s="2116"/>
      <c r="AW451" s="2118">
        <f t="shared" si="161"/>
        <v>-3.5000000000000003E-2</v>
      </c>
      <c r="AX451" s="2119"/>
      <c r="AY451" s="1646"/>
      <c r="AZ451" s="1646"/>
      <c r="BA451" s="2039"/>
      <c r="BB451" s="2039"/>
      <c r="BC451" s="1530" t="s">
        <v>1430</v>
      </c>
    </row>
    <row r="452" spans="1:227" s="1530" customFormat="1" ht="17.05" customHeight="1" x14ac:dyDescent="0.25">
      <c r="A452" s="1564" t="s">
        <v>1134</v>
      </c>
      <c r="B452" s="1564" t="s">
        <v>1262</v>
      </c>
      <c r="C452" s="2666" t="s">
        <v>1263</v>
      </c>
      <c r="D452" s="2032" t="s">
        <v>1275</v>
      </c>
      <c r="E452" s="1963"/>
      <c r="F452" s="2659">
        <v>4.5999999999999999E-2</v>
      </c>
      <c r="G452" s="1904"/>
      <c r="H452" s="2660">
        <v>6.4000000000000001E-2</v>
      </c>
      <c r="I452" s="1904"/>
      <c r="J452" s="1904"/>
      <c r="K452" s="2115">
        <f t="shared" si="158"/>
        <v>0.11</v>
      </c>
      <c r="L452" s="2292">
        <f t="shared" si="162"/>
        <v>41.818181818181813</v>
      </c>
      <c r="M452" s="2357">
        <f t="shared" si="159"/>
        <v>58.18181818181818</v>
      </c>
      <c r="N452" s="1611">
        <f t="shared" ref="N452:N515" si="164">IF(OR(K452="",NOT(ISNUMBER(K452))),1,IF(P452=0,1,IF(P452&gt;K452,2,IF(AT452&gt;K452,3,IF(AU452&gt;K452,4,5)))))</f>
        <v>3</v>
      </c>
      <c r="O452" s="2453"/>
      <c r="P452" s="2295">
        <f t="shared" si="160"/>
        <v>0.1</v>
      </c>
      <c r="Q452" s="2296" t="s">
        <v>42</v>
      </c>
      <c r="R452" s="2294"/>
      <c r="S452" s="2297"/>
      <c r="T452" s="2298"/>
      <c r="U452" s="1602"/>
      <c r="V452" s="2294"/>
      <c r="W452" s="2294"/>
      <c r="X452" s="2294"/>
      <c r="Y452" s="2294"/>
      <c r="Z452" s="2434">
        <v>3389</v>
      </c>
      <c r="AA452" s="2366">
        <f t="shared" si="163"/>
        <v>102.66898951887048</v>
      </c>
      <c r="AB452" s="2435"/>
      <c r="AC452" s="2435"/>
      <c r="AD452" s="2435"/>
      <c r="AE452" s="2435"/>
      <c r="AF452" s="2435"/>
      <c r="AG452" s="2435"/>
      <c r="AH452" s="2167"/>
      <c r="AI452" s="2112">
        <v>3641</v>
      </c>
      <c r="AJ452" s="2112">
        <v>3828</v>
      </c>
      <c r="AK452" s="2112">
        <v>4070</v>
      </c>
      <c r="AL452" s="2113"/>
      <c r="AM452" s="2369"/>
      <c r="AN452" s="2115"/>
      <c r="AO452" s="2115"/>
      <c r="AP452" s="2116"/>
      <c r="AQ452" s="2117">
        <v>0.1</v>
      </c>
      <c r="AR452" s="2115">
        <v>0.127</v>
      </c>
      <c r="AS452" s="2115">
        <v>0.14399999999999999</v>
      </c>
      <c r="AT452" s="2115">
        <v>0.153</v>
      </c>
      <c r="AU452" s="2115"/>
      <c r="AV452" s="2116"/>
      <c r="AW452" s="2118">
        <f t="shared" si="161"/>
        <v>-4.2999999999999997E-2</v>
      </c>
      <c r="AX452" s="2119"/>
      <c r="AY452" s="1646"/>
      <c r="AZ452" s="1646"/>
      <c r="BA452" s="2039"/>
      <c r="BB452" s="2039"/>
      <c r="BC452" s="1530" t="s">
        <v>1432</v>
      </c>
    </row>
    <row r="453" spans="1:227" s="1530" customFormat="1" ht="17.05" customHeight="1" x14ac:dyDescent="0.25">
      <c r="A453" s="1564" t="s">
        <v>1134</v>
      </c>
      <c r="B453" s="1564" t="s">
        <v>1262</v>
      </c>
      <c r="C453" s="2666" t="s">
        <v>1263</v>
      </c>
      <c r="D453" s="2032" t="s">
        <v>1276</v>
      </c>
      <c r="E453" s="1963"/>
      <c r="F453" s="2659">
        <v>7.5999999999999998E-2</v>
      </c>
      <c r="G453" s="1904"/>
      <c r="H453" s="2660">
        <v>0.439</v>
      </c>
      <c r="I453" s="1904"/>
      <c r="J453" s="1904"/>
      <c r="K453" s="2115">
        <f t="shared" si="158"/>
        <v>0.51500000000000001</v>
      </c>
      <c r="L453" s="2292">
        <f t="shared" si="162"/>
        <v>14.757281553398057</v>
      </c>
      <c r="M453" s="2357">
        <f t="shared" si="159"/>
        <v>85.242718446601941</v>
      </c>
      <c r="N453" s="1611">
        <f t="shared" si="164"/>
        <v>3</v>
      </c>
      <c r="O453" s="2453"/>
      <c r="P453" s="2295">
        <f t="shared" si="160"/>
        <v>0.40400000000000003</v>
      </c>
      <c r="Q453" s="2296" t="s">
        <v>42</v>
      </c>
      <c r="R453" s="2294"/>
      <c r="S453" s="2297"/>
      <c r="T453" s="2298"/>
      <c r="U453" s="1602"/>
      <c r="V453" s="2294"/>
      <c r="W453" s="2294"/>
      <c r="X453" s="2294"/>
      <c r="Y453" s="2294"/>
      <c r="Z453" s="2434">
        <v>19666</v>
      </c>
      <c r="AA453" s="2366">
        <f t="shared" si="163"/>
        <v>66.173592139413131</v>
      </c>
      <c r="AB453" s="2435"/>
      <c r="AC453" s="2435"/>
      <c r="AD453" s="2435"/>
      <c r="AE453" s="2435"/>
      <c r="AF453" s="2435"/>
      <c r="AG453" s="2435"/>
      <c r="AH453" s="2167"/>
      <c r="AI453" s="2112">
        <v>19524</v>
      </c>
      <c r="AJ453" s="2112">
        <v>19442</v>
      </c>
      <c r="AK453" s="2112">
        <v>19414</v>
      </c>
      <c r="AL453" s="2113"/>
      <c r="AM453" s="2369"/>
      <c r="AN453" s="2115"/>
      <c r="AO453" s="2115"/>
      <c r="AP453" s="2116"/>
      <c r="AQ453" s="2117">
        <v>0.40400000000000003</v>
      </c>
      <c r="AR453" s="2115">
        <v>0.47499999999999998</v>
      </c>
      <c r="AS453" s="2115">
        <v>0.51900000000000002</v>
      </c>
      <c r="AT453" s="2115">
        <v>0.51800000000000002</v>
      </c>
      <c r="AU453" s="2115"/>
      <c r="AV453" s="2116"/>
      <c r="AW453" s="2118">
        <f t="shared" si="161"/>
        <v>-3.0000000000000027E-3</v>
      </c>
      <c r="AX453" s="2119"/>
      <c r="AY453" s="1646"/>
      <c r="AZ453" s="1646"/>
      <c r="BA453" s="2039"/>
      <c r="BB453" s="2039"/>
      <c r="BC453" s="1530" t="s">
        <v>1432</v>
      </c>
    </row>
    <row r="454" spans="1:227" s="1530" customFormat="1" ht="17.05" customHeight="1" x14ac:dyDescent="0.25">
      <c r="A454" s="1564" t="s">
        <v>198</v>
      </c>
      <c r="B454" s="1564" t="s">
        <v>217</v>
      </c>
      <c r="C454" s="2669" t="s">
        <v>228</v>
      </c>
      <c r="D454" s="1749" t="s">
        <v>229</v>
      </c>
      <c r="E454" s="1750"/>
      <c r="F454" s="2100"/>
      <c r="G454" s="2099"/>
      <c r="H454" s="2099">
        <v>5.5</v>
      </c>
      <c r="I454" s="2099"/>
      <c r="J454" s="2099"/>
      <c r="K454" s="2101">
        <f>SUM(F454:H454)</f>
        <v>5.5</v>
      </c>
      <c r="L454" s="2382">
        <f>IF(K454&gt;0,IF(ISNUMBER(F454),F454,0)/K454*100,"")</f>
        <v>0</v>
      </c>
      <c r="M454" s="2383">
        <f>IF(K454&gt;0,(IF(ISNUMBER(G454),G454,0)+IF(ISNUMBER(H454),H454,0))/K454*100,"")</f>
        <v>100</v>
      </c>
      <c r="N454" s="1611">
        <f t="shared" si="164"/>
        <v>5</v>
      </c>
      <c r="O454" s="1856"/>
      <c r="P454" s="2099">
        <v>3.3</v>
      </c>
      <c r="Q454" s="2205" t="s">
        <v>42</v>
      </c>
      <c r="R454" s="2206"/>
      <c r="S454" s="2207" t="s">
        <v>202</v>
      </c>
      <c r="T454" s="2207" t="s">
        <v>202</v>
      </c>
      <c r="U454" s="2438">
        <v>36.1</v>
      </c>
      <c r="V454" s="1857">
        <v>83</v>
      </c>
      <c r="W454" s="2438">
        <v>36.1</v>
      </c>
      <c r="X454" s="1857">
        <v>83</v>
      </c>
      <c r="Y454" s="1857">
        <v>35.33</v>
      </c>
      <c r="Z454" s="2439">
        <v>35153</v>
      </c>
      <c r="AA454" s="2440">
        <v>257.19272581034221</v>
      </c>
      <c r="AB454" s="2441">
        <f>O454/AA454*1000000/365*1000</f>
        <v>0</v>
      </c>
      <c r="AC454" s="2096"/>
      <c r="AD454" s="2096"/>
      <c r="AE454" s="2010"/>
      <c r="AF454" s="2096"/>
      <c r="AG454" s="2096"/>
      <c r="AH454" s="2097"/>
      <c r="AI454" s="2096"/>
      <c r="AJ454" s="2096"/>
      <c r="AK454" s="2096"/>
      <c r="AL454" s="2097"/>
      <c r="AM454" s="2101">
        <f>K454</f>
        <v>5.5</v>
      </c>
      <c r="AN454" s="2099">
        <v>3.2959999999999998</v>
      </c>
      <c r="AO454" s="2099">
        <v>4.2249999999999996</v>
      </c>
      <c r="AP454" s="2099">
        <v>4.7519999999999998</v>
      </c>
      <c r="AQ454" s="2100">
        <v>4.9569999999999999</v>
      </c>
      <c r="AR454" s="2101">
        <f>AN454</f>
        <v>3.2959999999999998</v>
      </c>
      <c r="AS454" s="2099">
        <v>4.9930000000000003</v>
      </c>
      <c r="AT454" s="2101">
        <f>AVERAGE(AS454,AV454)</f>
        <v>5.4459999999999997</v>
      </c>
      <c r="AU454" s="2101"/>
      <c r="AV454" s="2099">
        <v>5.899</v>
      </c>
      <c r="AW454" s="2099"/>
      <c r="AX454" s="2102">
        <v>6.242</v>
      </c>
      <c r="AY454" s="2670">
        <v>-0.76700000000000002</v>
      </c>
      <c r="AZ454" s="1979"/>
      <c r="BA454" s="1980"/>
      <c r="BB454" s="1646"/>
      <c r="BC454" s="1530" t="s">
        <v>1432</v>
      </c>
      <c r="BD454" s="1602"/>
      <c r="BE454" s="1602"/>
      <c r="BF454" s="1602"/>
      <c r="BG454" s="1602"/>
      <c r="BH454" s="1602"/>
      <c r="BI454" s="1602"/>
      <c r="BJ454" s="1602"/>
      <c r="BK454" s="1602"/>
      <c r="BL454" s="1602"/>
      <c r="BM454" s="1646"/>
      <c r="BN454" s="1646"/>
      <c r="BO454" s="1646"/>
      <c r="BP454" s="1646"/>
      <c r="BQ454" s="1646"/>
      <c r="BR454" s="1646"/>
      <c r="BS454" s="1646"/>
      <c r="BT454" s="1646"/>
      <c r="BU454" s="1646"/>
      <c r="BV454" s="1646"/>
      <c r="BW454" s="1646"/>
      <c r="BX454" s="1646"/>
      <c r="BY454" s="1646"/>
      <c r="BZ454" s="1646"/>
      <c r="CA454" s="1646"/>
      <c r="CB454" s="1646"/>
      <c r="CC454" s="1646"/>
      <c r="CD454" s="1646"/>
      <c r="CE454" s="1646"/>
      <c r="CF454" s="1646"/>
      <c r="CG454" s="1646"/>
      <c r="CH454" s="1646"/>
      <c r="CI454" s="1646"/>
      <c r="CJ454" s="1646"/>
      <c r="CK454" s="1646"/>
      <c r="CL454" s="1646"/>
      <c r="CM454" s="1646"/>
      <c r="CN454" s="1646"/>
      <c r="CO454" s="1646"/>
      <c r="CP454" s="1646"/>
      <c r="CQ454" s="1646"/>
      <c r="CR454" s="1646"/>
      <c r="CS454" s="1646"/>
      <c r="CT454" s="1646"/>
      <c r="CU454" s="1646"/>
      <c r="CV454" s="1646"/>
      <c r="CW454" s="1646"/>
      <c r="CX454" s="1646"/>
      <c r="CY454" s="1646"/>
      <c r="CZ454" s="1646"/>
      <c r="DA454" s="1646"/>
      <c r="DB454" s="1646"/>
      <c r="DC454" s="1646"/>
      <c r="DD454" s="1646"/>
      <c r="DE454" s="1646"/>
      <c r="DF454" s="1646"/>
      <c r="DG454" s="1646"/>
      <c r="DH454" s="1646"/>
      <c r="DI454" s="1646"/>
      <c r="DJ454" s="1646"/>
      <c r="DK454" s="1646"/>
      <c r="DL454" s="1646"/>
      <c r="DM454" s="1646"/>
      <c r="DN454" s="1646"/>
      <c r="DO454" s="1646"/>
      <c r="DP454" s="1646"/>
      <c r="DQ454" s="1646"/>
      <c r="DR454" s="1646"/>
      <c r="DS454" s="1646"/>
      <c r="DT454" s="1646"/>
      <c r="DU454" s="1646"/>
      <c r="DV454" s="1646"/>
      <c r="DW454" s="1646"/>
      <c r="DX454" s="1646"/>
      <c r="DY454" s="1646"/>
      <c r="DZ454" s="1646"/>
      <c r="EA454" s="1646"/>
      <c r="EB454" s="1646"/>
      <c r="EC454" s="1646"/>
      <c r="ED454" s="1646"/>
      <c r="EE454" s="1646"/>
      <c r="EF454" s="1646"/>
      <c r="EG454" s="1646"/>
      <c r="EH454" s="1646"/>
      <c r="EI454" s="1646"/>
      <c r="EJ454" s="1646"/>
      <c r="EK454" s="1646"/>
      <c r="EL454" s="1646"/>
      <c r="EM454" s="1646"/>
      <c r="EN454" s="1646"/>
      <c r="EO454" s="1646"/>
      <c r="EP454" s="1646"/>
      <c r="EQ454" s="1646"/>
      <c r="ER454" s="1646"/>
      <c r="ES454" s="1646"/>
      <c r="ET454" s="1646"/>
      <c r="EU454" s="1646"/>
      <c r="EV454" s="1646"/>
      <c r="EW454" s="1646"/>
      <c r="EX454" s="1646"/>
      <c r="EY454" s="1646"/>
      <c r="EZ454" s="1646"/>
      <c r="FA454" s="1646"/>
      <c r="FB454" s="1646"/>
      <c r="FC454" s="1646"/>
      <c r="FD454" s="1646"/>
      <c r="FE454" s="1646"/>
      <c r="FF454" s="1646"/>
      <c r="FG454" s="1646"/>
      <c r="FH454" s="1646"/>
      <c r="FI454" s="1646"/>
      <c r="FJ454" s="1646"/>
      <c r="FK454" s="1646"/>
      <c r="FL454" s="1646"/>
      <c r="FM454" s="1646"/>
      <c r="FN454" s="1646"/>
      <c r="FO454" s="1646"/>
      <c r="FP454" s="1646"/>
      <c r="FQ454" s="1646"/>
      <c r="FR454" s="1646"/>
      <c r="FS454" s="1646"/>
      <c r="FT454" s="1646"/>
      <c r="FU454" s="1646"/>
      <c r="FV454" s="1646"/>
      <c r="FW454" s="1646"/>
      <c r="FX454" s="1646"/>
      <c r="FY454" s="1646"/>
      <c r="FZ454" s="1646"/>
      <c r="GA454" s="1646"/>
      <c r="GB454" s="1646"/>
      <c r="GC454" s="1646"/>
      <c r="GD454" s="1646"/>
      <c r="GE454" s="1646"/>
      <c r="GF454" s="1646"/>
      <c r="GG454" s="1646"/>
      <c r="GH454" s="1646"/>
      <c r="GI454" s="1646"/>
      <c r="GJ454" s="1646"/>
      <c r="GK454" s="1646"/>
      <c r="GL454" s="1646"/>
      <c r="GM454" s="1646"/>
      <c r="GN454" s="1646"/>
      <c r="GO454" s="1646"/>
      <c r="GP454" s="1646"/>
      <c r="GQ454" s="1646"/>
      <c r="GR454" s="1646"/>
      <c r="GS454" s="1646"/>
      <c r="GT454" s="1646"/>
      <c r="GU454" s="1646"/>
      <c r="GV454" s="1646"/>
      <c r="GW454" s="1646"/>
      <c r="GX454" s="1646"/>
      <c r="GY454" s="1646"/>
      <c r="GZ454" s="1646"/>
      <c r="HA454" s="1646"/>
      <c r="HB454" s="1646"/>
      <c r="HC454" s="1646"/>
      <c r="HD454" s="1646"/>
      <c r="HE454" s="1646"/>
      <c r="HF454" s="1646"/>
      <c r="HG454" s="1646"/>
      <c r="HH454" s="1646"/>
      <c r="HI454" s="1646"/>
      <c r="HJ454" s="1646"/>
      <c r="HK454" s="1646"/>
      <c r="HL454" s="1646"/>
      <c r="HM454" s="1646"/>
      <c r="HN454" s="1646"/>
      <c r="HO454" s="1646"/>
      <c r="HP454" s="1646"/>
      <c r="HQ454" s="1646"/>
      <c r="HR454" s="1646"/>
      <c r="HS454" s="1646"/>
    </row>
    <row r="455" spans="1:227" s="1530" customFormat="1" ht="17.05" customHeight="1" x14ac:dyDescent="0.25">
      <c r="A455" s="1564" t="s">
        <v>198</v>
      </c>
      <c r="B455" s="1564" t="s">
        <v>217</v>
      </c>
      <c r="C455" s="2669" t="s">
        <v>228</v>
      </c>
      <c r="D455" s="1778" t="s">
        <v>230</v>
      </c>
      <c r="E455" s="1779"/>
      <c r="F455" s="2100">
        <v>0.15</v>
      </c>
      <c r="G455" s="2099"/>
      <c r="H455" s="2099">
        <v>0.43</v>
      </c>
      <c r="I455" s="2099"/>
      <c r="J455" s="2099"/>
      <c r="K455" s="2101">
        <f>SUM(F455:H455)</f>
        <v>0.57999999999999996</v>
      </c>
      <c r="L455" s="2382">
        <f>IF(K455&gt;0,IF(ISNUMBER(F455),F455,0)/K455*100,"")</f>
        <v>25.862068965517242</v>
      </c>
      <c r="M455" s="2383">
        <f>IF(K455&gt;0,(IF(ISNUMBER(G455),G455,0)+IF(ISNUMBER(H455),H455,0))/K455*100,"")</f>
        <v>74.137931034482762</v>
      </c>
      <c r="N455" s="1611">
        <f t="shared" si="164"/>
        <v>5</v>
      </c>
      <c r="O455" s="1856"/>
      <c r="P455" s="2099">
        <v>0.26300000000000001</v>
      </c>
      <c r="Q455" s="2205" t="s">
        <v>42</v>
      </c>
      <c r="R455" s="2206"/>
      <c r="S455" s="2207" t="s">
        <v>202</v>
      </c>
      <c r="T455" s="2207" t="s">
        <v>202</v>
      </c>
      <c r="U455" s="2438">
        <v>36.1</v>
      </c>
      <c r="V455" s="1857">
        <v>76.92</v>
      </c>
      <c r="W455" s="2438">
        <v>36.1</v>
      </c>
      <c r="X455" s="1857">
        <v>76.92</v>
      </c>
      <c r="Y455" s="1857">
        <v>29.38</v>
      </c>
      <c r="Z455" s="2439">
        <v>8695</v>
      </c>
      <c r="AA455" s="2440">
        <v>82.869228890796947</v>
      </c>
      <c r="AB455" s="2441">
        <f>O455/AA455*1000000/365*1000</f>
        <v>0</v>
      </c>
      <c r="AC455" s="2096"/>
      <c r="AD455" s="2096"/>
      <c r="AE455" s="2010"/>
      <c r="AF455" s="2096"/>
      <c r="AG455" s="2096"/>
      <c r="AH455" s="2097"/>
      <c r="AI455" s="2096"/>
      <c r="AJ455" s="2096"/>
      <c r="AK455" s="2096"/>
      <c r="AL455" s="2097"/>
      <c r="AM455" s="2101">
        <f>K455</f>
        <v>0.57999999999999996</v>
      </c>
      <c r="AN455" s="2099">
        <v>0.26300000000000001</v>
      </c>
      <c r="AO455" s="2099">
        <v>0.28999999999999998</v>
      </c>
      <c r="AP455" s="2099">
        <v>0.32100000000000001</v>
      </c>
      <c r="AQ455" s="2100">
        <v>0.33700000000000002</v>
      </c>
      <c r="AR455" s="2101">
        <f>AN455</f>
        <v>0.26300000000000001</v>
      </c>
      <c r="AS455" s="2099">
        <v>0.32</v>
      </c>
      <c r="AT455" s="2101">
        <f>AVERAGE(AS455,AV455)</f>
        <v>0.35550000000000004</v>
      </c>
      <c r="AU455" s="2101"/>
      <c r="AV455" s="2099">
        <v>0.39100000000000001</v>
      </c>
      <c r="AW455" s="2099"/>
      <c r="AX455" s="2102">
        <v>0.43099999999999999</v>
      </c>
      <c r="AY455" s="2670">
        <v>0.14899999999999999</v>
      </c>
      <c r="AZ455" s="1979"/>
      <c r="BA455" s="1980"/>
      <c r="BB455" s="1646"/>
      <c r="BC455" s="1530" t="s">
        <v>1432</v>
      </c>
      <c r="BD455" s="1602"/>
      <c r="BE455" s="1602"/>
      <c r="BF455" s="1602"/>
      <c r="BG455" s="1602"/>
      <c r="BH455" s="1602"/>
      <c r="BI455" s="1602"/>
      <c r="BJ455" s="1602"/>
      <c r="BK455" s="1602"/>
      <c r="BL455" s="1602"/>
      <c r="BM455" s="1646"/>
      <c r="BN455" s="1646"/>
      <c r="BO455" s="1646"/>
      <c r="BP455" s="1646"/>
      <c r="BQ455" s="1646"/>
      <c r="BR455" s="1646"/>
      <c r="BS455" s="1646"/>
      <c r="BT455" s="1646"/>
      <c r="BU455" s="1646"/>
      <c r="BV455" s="1646"/>
      <c r="BW455" s="1646"/>
      <c r="BX455" s="1646"/>
      <c r="BY455" s="1646"/>
      <c r="BZ455" s="1646"/>
      <c r="CA455" s="1646"/>
      <c r="CB455" s="1646"/>
      <c r="CC455" s="1646"/>
      <c r="CD455" s="1646"/>
      <c r="CE455" s="1646"/>
      <c r="CF455" s="1646"/>
      <c r="CG455" s="1646"/>
      <c r="CH455" s="1646"/>
      <c r="CI455" s="1646"/>
      <c r="CJ455" s="1646"/>
      <c r="CK455" s="1646"/>
      <c r="CL455" s="1646"/>
      <c r="CM455" s="1646"/>
      <c r="CN455" s="1646"/>
      <c r="CO455" s="1646"/>
      <c r="CP455" s="1646"/>
      <c r="CQ455" s="1646"/>
      <c r="CR455" s="1646"/>
      <c r="CS455" s="1646"/>
      <c r="CT455" s="1646"/>
      <c r="CU455" s="1646"/>
      <c r="CV455" s="1646"/>
      <c r="CW455" s="1646"/>
      <c r="CX455" s="1646"/>
      <c r="CY455" s="1646"/>
      <c r="CZ455" s="1646"/>
      <c r="DA455" s="1646"/>
      <c r="DB455" s="1646"/>
      <c r="DC455" s="1646"/>
      <c r="DD455" s="1646"/>
      <c r="DE455" s="1646"/>
      <c r="DF455" s="1646"/>
      <c r="DG455" s="1646"/>
      <c r="DH455" s="1646"/>
      <c r="DI455" s="1646"/>
      <c r="DJ455" s="1646"/>
      <c r="DK455" s="1646"/>
      <c r="DL455" s="1646"/>
      <c r="DM455" s="1646"/>
      <c r="DN455" s="1646"/>
      <c r="DO455" s="1646"/>
      <c r="DP455" s="1646"/>
      <c r="DQ455" s="1646"/>
      <c r="DR455" s="1646"/>
      <c r="DS455" s="1646"/>
      <c r="DT455" s="1646"/>
      <c r="DU455" s="1646"/>
      <c r="DV455" s="1646"/>
      <c r="DW455" s="1646"/>
      <c r="DX455" s="1646"/>
      <c r="DY455" s="1646"/>
      <c r="DZ455" s="1646"/>
      <c r="EA455" s="1646"/>
      <c r="EB455" s="1646"/>
      <c r="EC455" s="1646"/>
      <c r="ED455" s="1646"/>
      <c r="EE455" s="1646"/>
      <c r="EF455" s="1646"/>
      <c r="EG455" s="1646"/>
      <c r="EH455" s="1646"/>
      <c r="EI455" s="1646"/>
      <c r="EJ455" s="1646"/>
      <c r="EK455" s="1646"/>
      <c r="EL455" s="1646"/>
      <c r="EM455" s="1646"/>
      <c r="EN455" s="1646"/>
      <c r="EO455" s="1646"/>
      <c r="EP455" s="1646"/>
      <c r="EQ455" s="1646"/>
      <c r="ER455" s="1646"/>
      <c r="ES455" s="1646"/>
      <c r="ET455" s="1646"/>
      <c r="EU455" s="1646"/>
      <c r="EV455" s="1646"/>
      <c r="EW455" s="1646"/>
      <c r="EX455" s="1646"/>
      <c r="EY455" s="1646"/>
      <c r="EZ455" s="1646"/>
      <c r="FA455" s="1646"/>
      <c r="FB455" s="1646"/>
      <c r="FC455" s="1646"/>
      <c r="FD455" s="1646"/>
      <c r="FE455" s="1646"/>
      <c r="FF455" s="1646"/>
      <c r="FG455" s="1646"/>
      <c r="FH455" s="1646"/>
      <c r="FI455" s="1646"/>
      <c r="FJ455" s="1646"/>
      <c r="FK455" s="1646"/>
      <c r="FL455" s="1646"/>
      <c r="FM455" s="1646"/>
      <c r="FN455" s="1646"/>
      <c r="FO455" s="1646"/>
      <c r="FP455" s="1646"/>
      <c r="FQ455" s="1646"/>
      <c r="FR455" s="1646"/>
      <c r="FS455" s="1646"/>
      <c r="FT455" s="1646"/>
      <c r="FU455" s="1646"/>
      <c r="FV455" s="1646"/>
      <c r="FW455" s="1646"/>
      <c r="FX455" s="1646"/>
      <c r="FY455" s="1646"/>
      <c r="FZ455" s="1646"/>
      <c r="GA455" s="1646"/>
      <c r="GB455" s="1646"/>
      <c r="GC455" s="1646"/>
      <c r="GD455" s="1646"/>
      <c r="GE455" s="1646"/>
      <c r="GF455" s="1646"/>
      <c r="GG455" s="1646"/>
      <c r="GH455" s="1646"/>
      <c r="GI455" s="1646"/>
      <c r="GJ455" s="1646"/>
      <c r="GK455" s="1646"/>
      <c r="GL455" s="1646"/>
      <c r="GM455" s="1646"/>
      <c r="GN455" s="1646"/>
      <c r="GO455" s="1646"/>
      <c r="GP455" s="1646"/>
      <c r="GQ455" s="1646"/>
      <c r="GR455" s="1646"/>
      <c r="GS455" s="1646"/>
      <c r="GT455" s="1646"/>
      <c r="GU455" s="1646"/>
      <c r="GV455" s="1646"/>
      <c r="GW455" s="1646"/>
      <c r="GX455" s="1646"/>
      <c r="GY455" s="1646"/>
      <c r="GZ455" s="1646"/>
      <c r="HA455" s="1646"/>
      <c r="HB455" s="1646"/>
      <c r="HC455" s="1646"/>
      <c r="HD455" s="1646"/>
      <c r="HE455" s="1646"/>
      <c r="HF455" s="1646"/>
      <c r="HG455" s="1646"/>
      <c r="HH455" s="1646"/>
      <c r="HI455" s="1646"/>
      <c r="HJ455" s="1646"/>
      <c r="HK455" s="1646"/>
      <c r="HL455" s="1646"/>
      <c r="HM455" s="1646"/>
      <c r="HN455" s="1646"/>
      <c r="HO455" s="1646"/>
      <c r="HP455" s="1646"/>
      <c r="HQ455" s="1646"/>
      <c r="HR455" s="1646"/>
      <c r="HS455" s="1646"/>
    </row>
    <row r="456" spans="1:227" s="1530" customFormat="1" ht="17.05" customHeight="1" x14ac:dyDescent="0.25">
      <c r="A456" s="1564" t="s">
        <v>198</v>
      </c>
      <c r="B456" s="1564" t="s">
        <v>378</v>
      </c>
      <c r="C456" s="2671" t="s">
        <v>386</v>
      </c>
      <c r="D456" s="2214" t="s">
        <v>387</v>
      </c>
      <c r="E456" s="2484"/>
      <c r="F456" s="2100">
        <v>0</v>
      </c>
      <c r="G456" s="2099"/>
      <c r="H456" s="2099">
        <v>5.4749999999999996</v>
      </c>
      <c r="I456" s="2099"/>
      <c r="J456" s="2099"/>
      <c r="K456" s="2101">
        <f t="shared" ref="K456:K475" si="165">IF(ISNUMBER(F456),F456,0)+IF(ISNUMBER(G456),G456,0)+IF(ISNUMBER(H456),H456,0)</f>
        <v>5.4749999999999996</v>
      </c>
      <c r="L456" s="2292">
        <f>IF(K456&gt;0,IF(ISNUMBER(F456),F456,0)/K456*100,"")</f>
        <v>0</v>
      </c>
      <c r="M456" s="2357">
        <f>IF(K456&gt;0,(IF(ISNUMBER(G456),G456,0)+IF(ISNUMBER(H456),H456,0))/K456*100,"")</f>
        <v>100</v>
      </c>
      <c r="N456" s="1611">
        <f t="shared" si="164"/>
        <v>5</v>
      </c>
      <c r="O456" s="1856"/>
      <c r="P456" s="2099">
        <f>AA456*Z456/1000000000*365</f>
        <v>2.3137815107226367</v>
      </c>
      <c r="Q456" s="2205" t="s">
        <v>42</v>
      </c>
      <c r="R456" s="1857"/>
      <c r="S456" s="2207"/>
      <c r="T456" s="2207"/>
      <c r="U456" s="2672">
        <v>58</v>
      </c>
      <c r="V456" s="1857"/>
      <c r="W456" s="2438"/>
      <c r="X456" s="1857"/>
      <c r="Y456" s="1857"/>
      <c r="Z456" s="2439">
        <v>30608</v>
      </c>
      <c r="AA456" s="2440">
        <v>207.10688142437797</v>
      </c>
      <c r="AB456" s="2441"/>
      <c r="AC456" s="2096"/>
      <c r="AD456" s="2096"/>
      <c r="AE456" s="2010"/>
      <c r="AF456" s="2096"/>
      <c r="AG456" s="2096"/>
      <c r="AH456" s="2097"/>
      <c r="AI456" s="2096">
        <v>31311</v>
      </c>
      <c r="AJ456" s="2096">
        <v>31817</v>
      </c>
      <c r="AK456" s="2096">
        <v>33088</v>
      </c>
      <c r="AL456" s="2097"/>
      <c r="AM456" s="2101"/>
      <c r="AN456" s="2099"/>
      <c r="AO456" s="2099"/>
      <c r="AP456" s="2099"/>
      <c r="AQ456" s="2100">
        <v>2.3137815107226367</v>
      </c>
      <c r="AR456" s="2101">
        <v>2.4502538687753246</v>
      </c>
      <c r="AS456" s="2099">
        <v>2.5745275004103934</v>
      </c>
      <c r="AT456" s="2101">
        <v>2.7654316605943832</v>
      </c>
      <c r="AU456" s="2101"/>
      <c r="AV456" s="2099"/>
      <c r="AW456" s="2216">
        <f t="shared" ref="AW456:AW479" si="166">K456-AT456</f>
        <v>2.7095683394056165</v>
      </c>
      <c r="AX456" s="2102"/>
      <c r="AY456" s="2442"/>
      <c r="AZ456" s="1979"/>
      <c r="BA456" s="1980"/>
      <c r="BB456" s="1646"/>
      <c r="BC456" s="1530" t="s">
        <v>1432</v>
      </c>
      <c r="BD456" s="1602"/>
      <c r="BE456" s="1602"/>
      <c r="BF456" s="1602"/>
      <c r="BG456" s="1602"/>
      <c r="BH456" s="1602"/>
      <c r="BI456" s="1602"/>
      <c r="BJ456" s="1602"/>
      <c r="BK456" s="1602"/>
      <c r="BL456" s="1602"/>
      <c r="BM456" s="1646"/>
      <c r="BN456" s="1646"/>
      <c r="BO456" s="1646"/>
      <c r="BP456" s="1646"/>
      <c r="BQ456" s="1646"/>
      <c r="BR456" s="1646"/>
      <c r="BS456" s="1646"/>
      <c r="BT456" s="1646"/>
      <c r="BU456" s="1646"/>
      <c r="BV456" s="1646"/>
      <c r="BW456" s="1646"/>
      <c r="BX456" s="1646"/>
      <c r="BY456" s="1646"/>
      <c r="BZ456" s="1646"/>
      <c r="CA456" s="1646"/>
      <c r="CB456" s="1646"/>
      <c r="CC456" s="1646"/>
      <c r="CD456" s="1646"/>
      <c r="CE456" s="1646"/>
      <c r="CF456" s="1646"/>
      <c r="CG456" s="1646"/>
      <c r="CH456" s="1646"/>
      <c r="CI456" s="1646"/>
      <c r="CJ456" s="1646"/>
      <c r="CK456" s="1646"/>
      <c r="CL456" s="1646"/>
      <c r="CM456" s="1646"/>
      <c r="CN456" s="1646"/>
      <c r="CO456" s="1646"/>
      <c r="CP456" s="1646"/>
      <c r="CQ456" s="1646"/>
      <c r="CR456" s="1646"/>
      <c r="CS456" s="1646"/>
      <c r="CT456" s="1646"/>
      <c r="CU456" s="1646"/>
      <c r="CV456" s="1646"/>
      <c r="CW456" s="1646"/>
      <c r="CX456" s="1646"/>
      <c r="CY456" s="1646"/>
      <c r="CZ456" s="1646"/>
      <c r="DA456" s="1646"/>
      <c r="DB456" s="1646"/>
      <c r="DC456" s="1646"/>
      <c r="DD456" s="1646"/>
      <c r="DE456" s="1646"/>
      <c r="DF456" s="1646"/>
      <c r="DG456" s="1646"/>
      <c r="DH456" s="1646"/>
      <c r="DI456" s="1646"/>
      <c r="DJ456" s="1646"/>
      <c r="DK456" s="1646"/>
      <c r="DL456" s="1646"/>
      <c r="DM456" s="1646"/>
      <c r="DN456" s="1646"/>
      <c r="DO456" s="1646"/>
      <c r="DP456" s="1646"/>
      <c r="DQ456" s="1646"/>
      <c r="DR456" s="1646"/>
      <c r="DS456" s="1646"/>
      <c r="DT456" s="1646"/>
      <c r="DU456" s="1646"/>
      <c r="DV456" s="1646"/>
      <c r="DW456" s="1646"/>
      <c r="DX456" s="1646"/>
      <c r="DY456" s="1646"/>
      <c r="DZ456" s="1646"/>
      <c r="EA456" s="1646"/>
      <c r="EB456" s="1646"/>
      <c r="EC456" s="1646"/>
      <c r="ED456" s="1646"/>
      <c r="EE456" s="1646"/>
      <c r="EF456" s="1646"/>
      <c r="EG456" s="1646"/>
      <c r="EH456" s="1646"/>
      <c r="EI456" s="1646"/>
      <c r="EJ456" s="1646"/>
      <c r="EK456" s="1646"/>
      <c r="EL456" s="1646"/>
      <c r="EM456" s="1646"/>
      <c r="EN456" s="1646"/>
      <c r="EO456" s="1646"/>
      <c r="EP456" s="1646"/>
      <c r="EQ456" s="1646"/>
      <c r="ER456" s="1646"/>
      <c r="ES456" s="1646"/>
      <c r="ET456" s="1646"/>
      <c r="EU456" s="1646"/>
      <c r="EV456" s="1646"/>
      <c r="EW456" s="1646"/>
      <c r="EX456" s="1646"/>
      <c r="EY456" s="1646"/>
      <c r="EZ456" s="1646"/>
      <c r="FA456" s="1646"/>
      <c r="FB456" s="1646"/>
      <c r="FC456" s="1646"/>
      <c r="FD456" s="1646"/>
      <c r="FE456" s="1646"/>
      <c r="FF456" s="1646"/>
      <c r="FG456" s="1646"/>
      <c r="FH456" s="1646"/>
      <c r="FI456" s="1646"/>
      <c r="FJ456" s="1646"/>
      <c r="FK456" s="1646"/>
      <c r="FL456" s="1646"/>
      <c r="FM456" s="1646"/>
      <c r="FN456" s="1646"/>
      <c r="FO456" s="1646"/>
      <c r="FP456" s="1646"/>
      <c r="FQ456" s="1646"/>
      <c r="FR456" s="1646"/>
      <c r="FS456" s="1646"/>
      <c r="FT456" s="1646"/>
      <c r="FU456" s="1646"/>
      <c r="FV456" s="1646"/>
      <c r="FW456" s="1646"/>
      <c r="FX456" s="1646"/>
      <c r="FY456" s="1646"/>
      <c r="FZ456" s="1646"/>
      <c r="GA456" s="1646"/>
      <c r="GB456" s="1646"/>
      <c r="GC456" s="1646"/>
      <c r="GD456" s="1646"/>
      <c r="GE456" s="1646"/>
      <c r="GF456" s="1646"/>
      <c r="GG456" s="1646"/>
      <c r="GH456" s="1646"/>
      <c r="GI456" s="1646"/>
      <c r="GJ456" s="1646"/>
      <c r="GK456" s="1646"/>
      <c r="GL456" s="1646"/>
      <c r="GM456" s="1646"/>
      <c r="GN456" s="1646"/>
      <c r="GO456" s="1646"/>
      <c r="GP456" s="1646"/>
      <c r="GQ456" s="1646"/>
      <c r="GR456" s="1646"/>
      <c r="GS456" s="1646"/>
      <c r="GT456" s="1646"/>
      <c r="GU456" s="1646"/>
      <c r="GV456" s="1646"/>
      <c r="GW456" s="1646"/>
      <c r="GX456" s="1646"/>
      <c r="GY456" s="1646"/>
      <c r="GZ456" s="1646"/>
      <c r="HA456" s="1646"/>
      <c r="HB456" s="1646"/>
      <c r="HC456" s="1646"/>
      <c r="HD456" s="1646"/>
      <c r="HE456" s="1646"/>
      <c r="HF456" s="1646"/>
      <c r="HG456" s="1646"/>
      <c r="HH456" s="1646"/>
      <c r="HI456" s="1646"/>
      <c r="HJ456" s="1646"/>
      <c r="HK456" s="1646"/>
      <c r="HL456" s="1646"/>
      <c r="HM456" s="1646"/>
      <c r="HN456" s="1646"/>
      <c r="HO456" s="1646"/>
      <c r="HP456" s="1646"/>
      <c r="HQ456" s="1646"/>
      <c r="HR456" s="1646"/>
      <c r="HS456" s="1646"/>
    </row>
    <row r="457" spans="1:227" s="1530" customFormat="1" ht="17.05" customHeight="1" x14ac:dyDescent="0.25">
      <c r="A457" s="1564" t="s">
        <v>198</v>
      </c>
      <c r="B457" s="1564" t="s">
        <v>378</v>
      </c>
      <c r="C457" s="2671" t="s">
        <v>386</v>
      </c>
      <c r="D457" s="2214" t="s">
        <v>388</v>
      </c>
      <c r="E457" s="2673"/>
      <c r="F457" s="2674">
        <v>0.14964999999999998</v>
      </c>
      <c r="G457" s="2675"/>
      <c r="H457" s="2675">
        <v>0.42777999999999999</v>
      </c>
      <c r="I457" s="2675"/>
      <c r="J457" s="2675"/>
      <c r="K457" s="2676">
        <f t="shared" si="165"/>
        <v>0.57743</v>
      </c>
      <c r="L457" s="1734">
        <f>IF(K457&gt;0,IF(ISNUMBER(F457),F457,0)/K457*100,"")</f>
        <v>25.916561314791398</v>
      </c>
      <c r="M457" s="2640">
        <f>IF(K457&gt;0,(IF(ISNUMBER(G457),G457,0)+IF(ISNUMBER(H457),H457,0))/K457*100,"")</f>
        <v>74.083438685208591</v>
      </c>
      <c r="N457" s="1611">
        <f t="shared" si="164"/>
        <v>5</v>
      </c>
      <c r="O457" s="2677"/>
      <c r="P457" s="2675">
        <f>AA457*Z457/1000000000*365</f>
        <v>0.42843477594802876</v>
      </c>
      <c r="Q457" s="2678" t="s">
        <v>42</v>
      </c>
      <c r="R457" s="2326"/>
      <c r="S457" s="2679"/>
      <c r="T457" s="2679"/>
      <c r="U457" s="2680">
        <v>58</v>
      </c>
      <c r="V457" s="2326"/>
      <c r="W457" s="2681"/>
      <c r="X457" s="2326"/>
      <c r="Y457" s="2326"/>
      <c r="Z457" s="2682">
        <v>8767</v>
      </c>
      <c r="AA457" s="1820">
        <v>133.8877502802473</v>
      </c>
      <c r="AB457" s="2683"/>
      <c r="AC457" s="2684"/>
      <c r="AD457" s="2684"/>
      <c r="AE457" s="2685"/>
      <c r="AF457" s="2684"/>
      <c r="AG457" s="2684"/>
      <c r="AH457" s="2686"/>
      <c r="AI457" s="2684">
        <v>8905</v>
      </c>
      <c r="AJ457" s="2684">
        <v>9034</v>
      </c>
      <c r="AK457" s="2684">
        <v>9396</v>
      </c>
      <c r="AL457" s="2686"/>
      <c r="AM457" s="2676"/>
      <c r="AN457" s="2675"/>
      <c r="AO457" s="2675"/>
      <c r="AP457" s="2675"/>
      <c r="AQ457" s="2674">
        <v>0.42843477594802881</v>
      </c>
      <c r="AR457" s="2676">
        <v>0.45235217252964477</v>
      </c>
      <c r="AS457" s="2675">
        <v>0.47632730601159029</v>
      </c>
      <c r="AT457" s="2676">
        <v>0.51353451685611939</v>
      </c>
      <c r="AU457" s="2676"/>
      <c r="AV457" s="2675"/>
      <c r="AW457" s="2687">
        <f t="shared" si="166"/>
        <v>6.3895483143880605E-2</v>
      </c>
      <c r="AX457" s="2688"/>
      <c r="AY457" s="2442"/>
      <c r="AZ457" s="1979"/>
      <c r="BA457" s="1980"/>
      <c r="BB457" s="1646"/>
      <c r="BC457" s="1530" t="s">
        <v>1432</v>
      </c>
      <c r="BD457" s="1602"/>
      <c r="BE457" s="1602"/>
      <c r="BF457" s="1602"/>
      <c r="BG457" s="1602"/>
      <c r="BH457" s="1602"/>
      <c r="BI457" s="1602"/>
      <c r="BJ457" s="1602"/>
      <c r="BK457" s="1602"/>
      <c r="BL457" s="1602"/>
      <c r="BM457" s="1646"/>
      <c r="BN457" s="1646"/>
      <c r="BO457" s="1646"/>
      <c r="BP457" s="1646"/>
      <c r="BQ457" s="1646"/>
      <c r="BR457" s="1646"/>
      <c r="BS457" s="1646"/>
      <c r="BT457" s="1646"/>
      <c r="BU457" s="1646"/>
      <c r="BV457" s="1646"/>
      <c r="BW457" s="1646"/>
      <c r="BX457" s="1646"/>
      <c r="BY457" s="1646"/>
      <c r="BZ457" s="1646"/>
      <c r="CA457" s="1646"/>
      <c r="CB457" s="1646"/>
      <c r="CC457" s="1646"/>
      <c r="CD457" s="1646"/>
      <c r="CE457" s="1646"/>
      <c r="CF457" s="1646"/>
      <c r="CG457" s="1646"/>
      <c r="CH457" s="1646"/>
      <c r="CI457" s="1646"/>
      <c r="CJ457" s="1646"/>
      <c r="CK457" s="1646"/>
      <c r="CL457" s="1646"/>
      <c r="CM457" s="1646"/>
      <c r="CN457" s="1646"/>
      <c r="CO457" s="1646"/>
      <c r="CP457" s="1646"/>
      <c r="CQ457" s="1646"/>
      <c r="CR457" s="1646"/>
      <c r="CS457" s="1646"/>
      <c r="CT457" s="1646"/>
      <c r="CU457" s="1646"/>
      <c r="CV457" s="1646"/>
      <c r="CW457" s="1646"/>
      <c r="CX457" s="1646"/>
      <c r="CY457" s="1646"/>
      <c r="CZ457" s="1646"/>
      <c r="DA457" s="1646"/>
      <c r="DB457" s="1646"/>
      <c r="DC457" s="1646"/>
      <c r="DD457" s="1646"/>
      <c r="DE457" s="1646"/>
      <c r="DF457" s="1646"/>
      <c r="DG457" s="1646"/>
      <c r="DH457" s="1646"/>
      <c r="DI457" s="1646"/>
      <c r="DJ457" s="1646"/>
      <c r="DK457" s="1646"/>
      <c r="DL457" s="1646"/>
      <c r="DM457" s="1646"/>
      <c r="DN457" s="1646"/>
      <c r="DO457" s="1646"/>
      <c r="DP457" s="1646"/>
      <c r="DQ457" s="1646"/>
      <c r="DR457" s="1646"/>
      <c r="DS457" s="1646"/>
      <c r="DT457" s="1646"/>
      <c r="DU457" s="1646"/>
      <c r="DV457" s="1646"/>
      <c r="DW457" s="1646"/>
      <c r="DX457" s="1646"/>
      <c r="DY457" s="1646"/>
      <c r="DZ457" s="1646"/>
      <c r="EA457" s="1646"/>
      <c r="EB457" s="1646"/>
      <c r="EC457" s="1646"/>
      <c r="ED457" s="1646"/>
      <c r="EE457" s="1646"/>
      <c r="EF457" s="1646"/>
      <c r="EG457" s="1646"/>
      <c r="EH457" s="1646"/>
      <c r="EI457" s="1646"/>
      <c r="EJ457" s="1646"/>
      <c r="EK457" s="1646"/>
      <c r="EL457" s="1646"/>
      <c r="EM457" s="1646"/>
      <c r="EN457" s="1646"/>
      <c r="EO457" s="1646"/>
      <c r="EP457" s="1646"/>
      <c r="EQ457" s="1646"/>
      <c r="ER457" s="1646"/>
      <c r="ES457" s="1646"/>
      <c r="ET457" s="1646"/>
      <c r="EU457" s="1646"/>
      <c r="EV457" s="1646"/>
      <c r="EW457" s="1646"/>
      <c r="EX457" s="1646"/>
      <c r="EY457" s="1646"/>
      <c r="EZ457" s="1646"/>
      <c r="FA457" s="1646"/>
      <c r="FB457" s="1646"/>
      <c r="FC457" s="1646"/>
      <c r="FD457" s="1646"/>
      <c r="FE457" s="1646"/>
      <c r="FF457" s="1646"/>
      <c r="FG457" s="1646"/>
      <c r="FH457" s="1646"/>
      <c r="FI457" s="1646"/>
      <c r="FJ457" s="1646"/>
      <c r="FK457" s="1646"/>
      <c r="FL457" s="1646"/>
      <c r="FM457" s="1646"/>
      <c r="FN457" s="1646"/>
      <c r="FO457" s="1646"/>
      <c r="FP457" s="1646"/>
      <c r="FQ457" s="1646"/>
      <c r="FR457" s="1646"/>
      <c r="FS457" s="1646"/>
      <c r="FT457" s="1646"/>
      <c r="FU457" s="1646"/>
      <c r="FV457" s="1646"/>
      <c r="FW457" s="1646"/>
      <c r="FX457" s="1646"/>
      <c r="FY457" s="1646"/>
      <c r="FZ457" s="1646"/>
      <c r="GA457" s="1646"/>
      <c r="GB457" s="1646"/>
      <c r="GC457" s="1646"/>
      <c r="GD457" s="1646"/>
      <c r="GE457" s="1646"/>
      <c r="GF457" s="1646"/>
      <c r="GG457" s="1646"/>
      <c r="GH457" s="1646"/>
      <c r="GI457" s="1646"/>
      <c r="GJ457" s="1646"/>
      <c r="GK457" s="1646"/>
      <c r="GL457" s="1646"/>
      <c r="GM457" s="1646"/>
      <c r="GN457" s="1646"/>
      <c r="GO457" s="1646"/>
      <c r="GP457" s="1646"/>
      <c r="GQ457" s="1646"/>
      <c r="GR457" s="1646"/>
      <c r="GS457" s="1646"/>
      <c r="GT457" s="1646"/>
      <c r="GU457" s="1646"/>
      <c r="GV457" s="1646"/>
      <c r="GW457" s="1646"/>
      <c r="GX457" s="1646"/>
      <c r="GY457" s="1646"/>
      <c r="GZ457" s="1646"/>
      <c r="HA457" s="1646"/>
      <c r="HB457" s="1646"/>
      <c r="HC457" s="1646"/>
      <c r="HD457" s="1646"/>
      <c r="HE457" s="1646"/>
      <c r="HF457" s="1646"/>
      <c r="HG457" s="1646"/>
      <c r="HH457" s="1646"/>
      <c r="HI457" s="1646"/>
      <c r="HJ457" s="1646"/>
      <c r="HK457" s="1646"/>
      <c r="HL457" s="1646"/>
      <c r="HM457" s="1646"/>
      <c r="HN457" s="1646"/>
      <c r="HO457" s="1646"/>
      <c r="HP457" s="1646"/>
      <c r="HQ457" s="1646"/>
      <c r="HR457" s="1646"/>
      <c r="HS457" s="1646"/>
    </row>
    <row r="458" spans="1:227" s="1530" customFormat="1" ht="17.05" customHeight="1" x14ac:dyDescent="0.25">
      <c r="A458" s="1564" t="s">
        <v>1008</v>
      </c>
      <c r="B458" s="1564" t="s">
        <v>1081</v>
      </c>
      <c r="C458" s="2467" t="s">
        <v>1101</v>
      </c>
      <c r="D458" s="2002" t="s">
        <v>1102</v>
      </c>
      <c r="E458" s="1603" t="s">
        <v>1434</v>
      </c>
      <c r="F458" s="2291" t="s">
        <v>202</v>
      </c>
      <c r="G458" s="2560" t="s">
        <v>1103</v>
      </c>
      <c r="H458" s="1904"/>
      <c r="I458" s="1904"/>
      <c r="J458" s="1904"/>
      <c r="K458" s="2115">
        <f t="shared" si="165"/>
        <v>0</v>
      </c>
      <c r="L458" s="2292" t="s">
        <v>1440</v>
      </c>
      <c r="M458" s="2357" t="s">
        <v>1435</v>
      </c>
      <c r="N458" s="1575">
        <f t="shared" si="164"/>
        <v>2</v>
      </c>
      <c r="O458" s="2658"/>
      <c r="P458" s="2295">
        <f t="shared" ref="P458:P475" si="167">AQ458</f>
        <v>4.0178259100768274</v>
      </c>
      <c r="Q458" s="2296" t="s">
        <v>42</v>
      </c>
      <c r="R458" s="2294"/>
      <c r="S458" s="2297"/>
      <c r="T458" s="2298"/>
      <c r="U458" s="1602"/>
      <c r="V458" s="2294"/>
      <c r="W458" s="2294"/>
      <c r="X458" s="2294"/>
      <c r="Y458" s="2294"/>
      <c r="Z458" s="2434">
        <v>52704</v>
      </c>
      <c r="AA458" s="2366">
        <f t="shared" ref="AA458:AA464" si="168">AR458/Z458*1000000000/365</f>
        <v>222.23732371837022</v>
      </c>
      <c r="AB458" s="2435"/>
      <c r="AC458" s="2435"/>
      <c r="AD458" s="2435"/>
      <c r="AE458" s="2435"/>
      <c r="AF458" s="2435"/>
      <c r="AG458" s="2435"/>
      <c r="AH458" s="2167"/>
      <c r="AI458" s="2112">
        <v>54188</v>
      </c>
      <c r="AJ458" s="2112">
        <v>54860</v>
      </c>
      <c r="AK458" s="2112">
        <v>55493</v>
      </c>
      <c r="AL458" s="2113"/>
      <c r="AM458" s="2454"/>
      <c r="AN458" s="2112"/>
      <c r="AO458" s="2115"/>
      <c r="AP458" s="2116"/>
      <c r="AQ458" s="2117">
        <v>4.0178259100768274</v>
      </c>
      <c r="AR458" s="2115">
        <v>4.2751705068773393</v>
      </c>
      <c r="AS458" s="2115">
        <v>4.4741901270850892</v>
      </c>
      <c r="AT458" s="2115">
        <v>4.6735021150790246</v>
      </c>
      <c r="AU458" s="2115"/>
      <c r="AV458" s="2116"/>
      <c r="AW458" s="2118">
        <f t="shared" si="166"/>
        <v>-4.6735021150790246</v>
      </c>
      <c r="AX458" s="2119"/>
      <c r="AY458" s="1646"/>
      <c r="AZ458" s="1646"/>
      <c r="BA458" s="2039"/>
      <c r="BB458" s="1646"/>
      <c r="BC458" s="1602" t="s">
        <v>1432</v>
      </c>
    </row>
    <row r="459" spans="1:227" s="1530" customFormat="1" ht="17.05" customHeight="1" x14ac:dyDescent="0.25">
      <c r="A459" s="1564" t="s">
        <v>1008</v>
      </c>
      <c r="B459" s="1564" t="s">
        <v>1081</v>
      </c>
      <c r="C459" s="2467" t="s">
        <v>1101</v>
      </c>
      <c r="D459" s="2002" t="s">
        <v>1105</v>
      </c>
      <c r="E459" s="2689" t="s">
        <v>1434</v>
      </c>
      <c r="F459" s="2690" t="s">
        <v>202</v>
      </c>
      <c r="G459" s="2637"/>
      <c r="H459" s="2637"/>
      <c r="I459" s="2637"/>
      <c r="J459" s="2637"/>
      <c r="K459" s="2639">
        <f t="shared" si="165"/>
        <v>0</v>
      </c>
      <c r="L459" s="1734" t="s">
        <v>1440</v>
      </c>
      <c r="M459" s="2640" t="s">
        <v>1435</v>
      </c>
      <c r="N459" s="1611">
        <f t="shared" si="164"/>
        <v>2</v>
      </c>
      <c r="O459" s="2691"/>
      <c r="P459" s="2642">
        <f t="shared" si="167"/>
        <v>0.38774158426239519</v>
      </c>
      <c r="Q459" s="2643" t="s">
        <v>42</v>
      </c>
      <c r="R459" s="2641"/>
      <c r="S459" s="2644"/>
      <c r="T459" s="2645"/>
      <c r="U459" s="2646"/>
      <c r="V459" s="2641"/>
      <c r="W459" s="2641"/>
      <c r="X459" s="2641"/>
      <c r="Y459" s="2641"/>
      <c r="Z459" s="2647">
        <v>7613</v>
      </c>
      <c r="AA459" s="1744">
        <f t="shared" si="168"/>
        <v>148.05590728615127</v>
      </c>
      <c r="AB459" s="2648"/>
      <c r="AC459" s="2648"/>
      <c r="AD459" s="2648"/>
      <c r="AE459" s="2648"/>
      <c r="AF459" s="2648"/>
      <c r="AG459" s="2648"/>
      <c r="AH459" s="2649"/>
      <c r="AI459" s="2650">
        <v>7783</v>
      </c>
      <c r="AJ459" s="2650">
        <v>7877</v>
      </c>
      <c r="AK459" s="2650">
        <v>7967</v>
      </c>
      <c r="AL459" s="2651"/>
      <c r="AM459" s="2652"/>
      <c r="AN459" s="2650"/>
      <c r="AO459" s="2639"/>
      <c r="AP459" s="2653"/>
      <c r="AQ459" s="2654">
        <v>0.38774158426239519</v>
      </c>
      <c r="AR459" s="2639">
        <v>0.41140961209185639</v>
      </c>
      <c r="AS459" s="2639">
        <v>0.43156940693497009</v>
      </c>
      <c r="AT459" s="2639">
        <v>0.45186489525880252</v>
      </c>
      <c r="AU459" s="2639"/>
      <c r="AV459" s="2653"/>
      <c r="AW459" s="2655">
        <f t="shared" si="166"/>
        <v>-0.45186489525880252</v>
      </c>
      <c r="AX459" s="2656"/>
      <c r="AY459" s="1646"/>
      <c r="AZ459" s="1646"/>
      <c r="BA459" s="2039"/>
      <c r="BB459" s="1646"/>
      <c r="BC459" s="1602" t="s">
        <v>1432</v>
      </c>
    </row>
    <row r="460" spans="1:227" s="1530" customFormat="1" ht="17.05" customHeight="1" x14ac:dyDescent="0.25">
      <c r="A460" s="1564" t="s">
        <v>1008</v>
      </c>
      <c r="B460" s="1564" t="s">
        <v>1081</v>
      </c>
      <c r="C460" s="2467" t="s">
        <v>1101</v>
      </c>
      <c r="D460" s="2002" t="s">
        <v>1104</v>
      </c>
      <c r="E460" s="1603"/>
      <c r="F460" s="2291" t="s">
        <v>202</v>
      </c>
      <c r="G460" s="1904">
        <v>27</v>
      </c>
      <c r="H460" s="1904"/>
      <c r="I460" s="2455"/>
      <c r="J460" s="2455"/>
      <c r="K460" s="2125">
        <f t="shared" si="165"/>
        <v>27</v>
      </c>
      <c r="L460" s="2292">
        <f t="shared" ref="L460:L466" si="169">IF(IF(ISNUMBER(K460),K460,0)&gt;0,IF(ISNUMBER(F460),F460,0)/K460*100,"")</f>
        <v>0</v>
      </c>
      <c r="M460" s="2357">
        <f t="shared" ref="M460:M466" si="170">IF(IF(ISNUMBER(K460),K460,0)&gt;0,(IF(ISNUMBER(G460),G460,0)+IF(ISNUMBER(H460),H460,0))/K460*100,"")</f>
        <v>100</v>
      </c>
      <c r="N460" s="1575">
        <f t="shared" si="164"/>
        <v>5</v>
      </c>
      <c r="O460" s="2658"/>
      <c r="P460" s="2295">
        <f t="shared" si="167"/>
        <v>16.874685420474311</v>
      </c>
      <c r="Q460" s="2296" t="s">
        <v>42</v>
      </c>
      <c r="R460" s="2294"/>
      <c r="S460" s="2456"/>
      <c r="T460" s="2457"/>
      <c r="V460" s="2458"/>
      <c r="W460" s="2458"/>
      <c r="X460" s="2458"/>
      <c r="Y460" s="2458"/>
      <c r="Z460" s="2434">
        <v>338076</v>
      </c>
      <c r="AA460" s="2366">
        <f t="shared" si="168"/>
        <v>143.15192789212566</v>
      </c>
      <c r="AB460" s="2459"/>
      <c r="AC460" s="2459"/>
      <c r="AD460" s="2459"/>
      <c r="AE460" s="2459"/>
      <c r="AF460" s="2459"/>
      <c r="AG460" s="2459"/>
      <c r="AH460" s="2167"/>
      <c r="AI460" s="2124">
        <v>340737</v>
      </c>
      <c r="AJ460" s="2124">
        <v>344478</v>
      </c>
      <c r="AK460" s="2124">
        <v>348420</v>
      </c>
      <c r="AL460" s="2113"/>
      <c r="AM460" s="2460"/>
      <c r="AN460" s="2124"/>
      <c r="AO460" s="2125"/>
      <c r="AP460" s="2126"/>
      <c r="AQ460" s="2117">
        <v>16.874685420474311</v>
      </c>
      <c r="AR460" s="2125">
        <v>17.664624378531272</v>
      </c>
      <c r="AS460" s="2125">
        <v>18.522899515307266</v>
      </c>
      <c r="AT460" s="2125">
        <v>19.406799426475747</v>
      </c>
      <c r="AU460" s="2125"/>
      <c r="AV460" s="2126"/>
      <c r="AW460" s="2127">
        <f t="shared" si="166"/>
        <v>7.5932005735242534</v>
      </c>
      <c r="AX460" s="2119"/>
      <c r="AY460" s="1646"/>
      <c r="AZ460" s="1646"/>
      <c r="BA460" s="2039"/>
      <c r="BB460" s="2039"/>
      <c r="BC460" s="1530" t="s">
        <v>1432</v>
      </c>
    </row>
    <row r="461" spans="1:227" s="1530" customFormat="1" ht="17.05" customHeight="1" x14ac:dyDescent="0.25">
      <c r="A461" s="1564" t="s">
        <v>698</v>
      </c>
      <c r="B461" s="1564" t="s">
        <v>699</v>
      </c>
      <c r="C461" s="2467" t="s">
        <v>713</v>
      </c>
      <c r="D461" s="2468" t="s">
        <v>714</v>
      </c>
      <c r="E461" s="2290"/>
      <c r="F461" s="2291">
        <v>0.12</v>
      </c>
      <c r="G461" s="1904"/>
      <c r="H461" s="1904" t="s">
        <v>202</v>
      </c>
      <c r="I461" s="1904"/>
      <c r="J461" s="1904"/>
      <c r="K461" s="2115">
        <f t="shared" si="165"/>
        <v>0.12</v>
      </c>
      <c r="L461" s="2292">
        <f t="shared" si="169"/>
        <v>100</v>
      </c>
      <c r="M461" s="2357">
        <f t="shared" si="170"/>
        <v>0</v>
      </c>
      <c r="N461" s="1611">
        <f t="shared" si="164"/>
        <v>2</v>
      </c>
      <c r="O461" s="2496"/>
      <c r="P461" s="2295">
        <f t="shared" si="167"/>
        <v>0.39381466836704754</v>
      </c>
      <c r="Q461" s="2296" t="s">
        <v>42</v>
      </c>
      <c r="R461" s="2294"/>
      <c r="S461" s="2297"/>
      <c r="T461" s="2298"/>
      <c r="U461" s="1602"/>
      <c r="V461" s="2294"/>
      <c r="W461" s="2294"/>
      <c r="X461" s="2294"/>
      <c r="Y461" s="2294"/>
      <c r="Z461" s="2434">
        <v>8913</v>
      </c>
      <c r="AA461" s="2366">
        <f t="shared" si="168"/>
        <v>135.43057265403689</v>
      </c>
      <c r="AB461" s="2435"/>
      <c r="AC461" s="2435"/>
      <c r="AD461" s="2435"/>
      <c r="AE461" s="2435"/>
      <c r="AF461" s="2435"/>
      <c r="AG461" s="2435"/>
      <c r="AH461" s="2167"/>
      <c r="AI461" s="2112">
        <v>9588</v>
      </c>
      <c r="AJ461" s="2112">
        <v>10163</v>
      </c>
      <c r="AK461" s="2112">
        <v>10722</v>
      </c>
      <c r="AL461" s="2113"/>
      <c r="AM461" s="2454"/>
      <c r="AN461" s="2112"/>
      <c r="AO461" s="2115"/>
      <c r="AP461" s="2116"/>
      <c r="AQ461" s="2117">
        <v>0.39381466836704754</v>
      </c>
      <c r="AR461" s="2115">
        <v>0.44058883333388221</v>
      </c>
      <c r="AS461" s="2115">
        <v>0.48497754977303764</v>
      </c>
      <c r="AT461" s="2115">
        <v>0.5306074440277645</v>
      </c>
      <c r="AU461" s="2115"/>
      <c r="AV461" s="2116"/>
      <c r="AW461" s="2118">
        <f t="shared" si="166"/>
        <v>-0.4106074440277645</v>
      </c>
      <c r="AX461" s="2119"/>
      <c r="AY461" s="1646"/>
      <c r="AZ461" s="1646"/>
      <c r="BA461" s="1646"/>
      <c r="BB461" s="1646"/>
      <c r="BC461" s="1530" t="s">
        <v>1430</v>
      </c>
    </row>
    <row r="462" spans="1:227" s="1530" customFormat="1" ht="17.05" customHeight="1" x14ac:dyDescent="0.25">
      <c r="A462" s="1564" t="s">
        <v>698</v>
      </c>
      <c r="B462" s="1564" t="s">
        <v>699</v>
      </c>
      <c r="C462" s="2467" t="s">
        <v>713</v>
      </c>
      <c r="D462" s="1566" t="s">
        <v>715</v>
      </c>
      <c r="E462" s="2692"/>
      <c r="F462" s="2690">
        <v>0.128</v>
      </c>
      <c r="G462" s="2637"/>
      <c r="H462" s="2637" t="s">
        <v>202</v>
      </c>
      <c r="I462" s="2637"/>
      <c r="J462" s="2637"/>
      <c r="K462" s="2639">
        <f t="shared" si="165"/>
        <v>0.128</v>
      </c>
      <c r="L462" s="1734">
        <f t="shared" si="169"/>
        <v>100</v>
      </c>
      <c r="M462" s="2640">
        <f t="shared" si="170"/>
        <v>0</v>
      </c>
      <c r="N462" s="1611">
        <f t="shared" si="164"/>
        <v>5</v>
      </c>
      <c r="O462" s="2693"/>
      <c r="P462" s="2642">
        <f t="shared" si="167"/>
        <v>9.3809844290443853E-2</v>
      </c>
      <c r="Q462" s="2643" t="s">
        <v>42</v>
      </c>
      <c r="R462" s="2641"/>
      <c r="S462" s="2644"/>
      <c r="T462" s="2645"/>
      <c r="U462" s="2646"/>
      <c r="V462" s="2641"/>
      <c r="W462" s="2641"/>
      <c r="X462" s="2641"/>
      <c r="Y462" s="2641"/>
      <c r="Z462" s="2647">
        <v>2168</v>
      </c>
      <c r="AA462" s="1744">
        <f t="shared" si="168"/>
        <v>132.95360407734628</v>
      </c>
      <c r="AB462" s="2648"/>
      <c r="AC462" s="2648"/>
      <c r="AD462" s="2648"/>
      <c r="AE462" s="2648"/>
      <c r="AF462" s="2648"/>
      <c r="AG462" s="2648"/>
      <c r="AH462" s="2649"/>
      <c r="AI462" s="2650">
        <v>2336</v>
      </c>
      <c r="AJ462" s="2650">
        <v>2477</v>
      </c>
      <c r="AK462" s="2650">
        <v>2617</v>
      </c>
      <c r="AL462" s="2651"/>
      <c r="AM462" s="2652"/>
      <c r="AN462" s="2650"/>
      <c r="AO462" s="2639"/>
      <c r="AP462" s="2653"/>
      <c r="AQ462" s="2654">
        <v>9.3809844290443853E-2</v>
      </c>
      <c r="AR462" s="2639">
        <v>0.10520884597848565</v>
      </c>
      <c r="AS462" s="2639">
        <v>0.11593807405523499</v>
      </c>
      <c r="AT462" s="2639">
        <v>0.12711725089860312</v>
      </c>
      <c r="AU462" s="2639"/>
      <c r="AV462" s="2653"/>
      <c r="AW462" s="2655">
        <f t="shared" si="166"/>
        <v>8.8274910139687912E-4</v>
      </c>
      <c r="AX462" s="2656"/>
      <c r="AY462" s="1646"/>
      <c r="AZ462" s="1646"/>
      <c r="BA462" s="2039"/>
      <c r="BB462" s="1646"/>
      <c r="BC462" s="1530" t="s">
        <v>1430</v>
      </c>
    </row>
    <row r="463" spans="1:227" s="1530" customFormat="1" ht="53.05" customHeight="1" x14ac:dyDescent="0.25">
      <c r="A463" s="1564" t="s">
        <v>698</v>
      </c>
      <c r="B463" s="1564" t="s">
        <v>699</v>
      </c>
      <c r="C463" s="2508" t="s">
        <v>713</v>
      </c>
      <c r="D463" s="2509" t="s">
        <v>717</v>
      </c>
      <c r="E463" s="2290"/>
      <c r="F463" s="2291">
        <v>0.11</v>
      </c>
      <c r="G463" s="1904"/>
      <c r="H463" s="1904" t="s">
        <v>202</v>
      </c>
      <c r="I463" s="1904"/>
      <c r="J463" s="1904"/>
      <c r="K463" s="2115">
        <f t="shared" si="165"/>
        <v>0.11</v>
      </c>
      <c r="L463" s="2292">
        <f t="shared" si="169"/>
        <v>100</v>
      </c>
      <c r="M463" s="2357">
        <f t="shared" si="170"/>
        <v>0</v>
      </c>
      <c r="N463" s="1575">
        <f t="shared" si="164"/>
        <v>2</v>
      </c>
      <c r="O463" s="2294"/>
      <c r="P463" s="2694">
        <f t="shared" si="167"/>
        <v>0.27357983905994199</v>
      </c>
      <c r="Q463" s="2296" t="s">
        <v>42</v>
      </c>
      <c r="R463" s="2294"/>
      <c r="S463" s="2297"/>
      <c r="T463" s="2298"/>
      <c r="U463" s="1602"/>
      <c r="V463" s="2294"/>
      <c r="W463" s="2294"/>
      <c r="X463" s="2294"/>
      <c r="Y463" s="2294"/>
      <c r="Z463" s="2434">
        <v>6251</v>
      </c>
      <c r="AA463" s="2366">
        <f t="shared" si="168"/>
        <v>141.00922040966867</v>
      </c>
      <c r="AB463" s="2435"/>
      <c r="AC463" s="2435"/>
      <c r="AD463" s="2435"/>
      <c r="AE463" s="2435"/>
      <c r="AF463" s="2435"/>
      <c r="AG463" s="2435"/>
      <c r="AH463" s="2167"/>
      <c r="AI463" s="2124">
        <v>6727</v>
      </c>
      <c r="AJ463" s="2124">
        <v>7135</v>
      </c>
      <c r="AK463" s="2124">
        <v>7532</v>
      </c>
      <c r="AL463" s="2113"/>
      <c r="AM463" s="2454"/>
      <c r="AN463" s="2124"/>
      <c r="AO463" s="2125"/>
      <c r="AP463" s="2126"/>
      <c r="AQ463" s="2117">
        <v>0.27357983905994199</v>
      </c>
      <c r="AR463" s="2125">
        <v>0.3217287524250062</v>
      </c>
      <c r="AS463" s="2125">
        <v>0.3777357035085438</v>
      </c>
      <c r="AT463" s="2125">
        <v>0.442973589478735</v>
      </c>
      <c r="AU463" s="2125"/>
      <c r="AV463" s="2126"/>
      <c r="AW463" s="2127">
        <f t="shared" si="166"/>
        <v>-0.33297358947873501</v>
      </c>
      <c r="AX463" s="2119"/>
      <c r="AY463" s="1646"/>
      <c r="AZ463" s="1646"/>
      <c r="BA463" s="2039"/>
      <c r="BB463" s="1646"/>
      <c r="BC463" s="1530" t="s">
        <v>1430</v>
      </c>
    </row>
    <row r="464" spans="1:227" s="1530" customFormat="1" ht="45" customHeight="1" x14ac:dyDescent="0.25">
      <c r="A464" s="1564" t="s">
        <v>698</v>
      </c>
      <c r="B464" s="1564" t="s">
        <v>699</v>
      </c>
      <c r="C464" s="2508" t="s">
        <v>713</v>
      </c>
      <c r="D464" s="1566" t="s">
        <v>716</v>
      </c>
      <c r="E464" s="2290"/>
      <c r="F464" s="2291">
        <f>0.99+0.402</f>
        <v>1.3919999999999999</v>
      </c>
      <c r="G464" s="1904"/>
      <c r="H464" s="1904">
        <v>1.08</v>
      </c>
      <c r="I464" s="1904"/>
      <c r="J464" s="1904"/>
      <c r="K464" s="2115">
        <f t="shared" si="165"/>
        <v>2.472</v>
      </c>
      <c r="L464" s="2292">
        <f t="shared" si="169"/>
        <v>56.310679611650485</v>
      </c>
      <c r="M464" s="2357">
        <f t="shared" si="170"/>
        <v>43.689320388349515</v>
      </c>
      <c r="N464" s="1611">
        <f t="shared" si="164"/>
        <v>2</v>
      </c>
      <c r="O464" s="2294"/>
      <c r="P464" s="2295">
        <f t="shared" si="167"/>
        <v>3.0679954273341337</v>
      </c>
      <c r="Q464" s="2296" t="s">
        <v>42</v>
      </c>
      <c r="R464" s="2294"/>
      <c r="S464" s="2297"/>
      <c r="T464" s="2298"/>
      <c r="U464" s="1602"/>
      <c r="V464" s="2294"/>
      <c r="W464" s="2294"/>
      <c r="X464" s="2294"/>
      <c r="Y464" s="2294"/>
      <c r="Z464" s="2434">
        <v>44237</v>
      </c>
      <c r="AA464" s="2366">
        <f t="shared" si="168"/>
        <v>212.21136857047398</v>
      </c>
      <c r="AB464" s="2435"/>
      <c r="AC464" s="2435"/>
      <c r="AD464" s="2435"/>
      <c r="AE464" s="2435"/>
      <c r="AF464" s="2435"/>
      <c r="AG464" s="2435"/>
      <c r="AH464" s="2167"/>
      <c r="AI464" s="2124">
        <v>47580</v>
      </c>
      <c r="AJ464" s="2124">
        <v>50435</v>
      </c>
      <c r="AK464" s="2124">
        <v>53218</v>
      </c>
      <c r="AL464" s="2113"/>
      <c r="AM464" s="2454"/>
      <c r="AN464" s="2124"/>
      <c r="AO464" s="2125"/>
      <c r="AP464" s="2126"/>
      <c r="AQ464" s="2117">
        <v>3.0679954273341337</v>
      </c>
      <c r="AR464" s="2125">
        <v>3.4264719236800012</v>
      </c>
      <c r="AS464" s="2125">
        <v>3.7663002126493339</v>
      </c>
      <c r="AT464" s="2125">
        <v>4.1157565407082668</v>
      </c>
      <c r="AU464" s="2125"/>
      <c r="AV464" s="2126"/>
      <c r="AW464" s="2127">
        <f t="shared" si="166"/>
        <v>-1.6437565407082668</v>
      </c>
      <c r="AX464" s="2119"/>
      <c r="AY464" s="1646"/>
      <c r="AZ464" s="1646"/>
      <c r="BA464" s="2039"/>
      <c r="BB464" s="1646"/>
      <c r="BC464" s="1530" t="s">
        <v>1430</v>
      </c>
    </row>
    <row r="465" spans="1:58" s="1530" customFormat="1" ht="76.3" customHeight="1" x14ac:dyDescent="0.25">
      <c r="A465" s="1564" t="s">
        <v>1008</v>
      </c>
      <c r="B465" s="1564" t="s">
        <v>1033</v>
      </c>
      <c r="C465" s="2508" t="s">
        <v>1037</v>
      </c>
      <c r="D465" s="2002" t="s">
        <v>1039</v>
      </c>
      <c r="E465" s="1603" t="s">
        <v>1833</v>
      </c>
      <c r="F465" s="2291"/>
      <c r="G465" s="1904"/>
      <c r="H465" s="1904"/>
      <c r="I465" s="1904"/>
      <c r="J465" s="1904"/>
      <c r="K465" s="2115">
        <f t="shared" si="165"/>
        <v>0</v>
      </c>
      <c r="L465" s="2292" t="str">
        <f t="shared" si="169"/>
        <v/>
      </c>
      <c r="M465" s="2357" t="str">
        <f t="shared" si="170"/>
        <v/>
      </c>
      <c r="N465" s="1611">
        <f t="shared" si="164"/>
        <v>2</v>
      </c>
      <c r="O465" s="2294"/>
      <c r="P465" s="2694">
        <f t="shared" si="167"/>
        <v>0.23942876667946308</v>
      </c>
      <c r="Q465" s="2296" t="s">
        <v>42</v>
      </c>
      <c r="R465" s="2294"/>
      <c r="S465" s="2297"/>
      <c r="T465" s="2298"/>
      <c r="U465" s="1602"/>
      <c r="V465" s="2294"/>
      <c r="W465" s="2294"/>
      <c r="X465" s="2294"/>
      <c r="Y465" s="2294"/>
      <c r="Z465" s="2434"/>
      <c r="AA465" s="2366"/>
      <c r="AB465" s="2435"/>
      <c r="AC465" s="2435"/>
      <c r="AD465" s="2435"/>
      <c r="AE465" s="2435"/>
      <c r="AF465" s="2435"/>
      <c r="AG465" s="2435"/>
      <c r="AH465" s="2167"/>
      <c r="AI465" s="2112"/>
      <c r="AJ465" s="2112"/>
      <c r="AK465" s="2112"/>
      <c r="AL465" s="2113"/>
      <c r="AM465" s="2454"/>
      <c r="AN465" s="2112"/>
      <c r="AO465" s="2115"/>
      <c r="AP465" s="2116"/>
      <c r="AQ465" s="2117">
        <v>0.23942876667946308</v>
      </c>
      <c r="AR465" s="2115">
        <v>0.25534652248751677</v>
      </c>
      <c r="AS465" s="2115">
        <v>0.27169850338026846</v>
      </c>
      <c r="AT465" s="2115">
        <v>0.28858630474832214</v>
      </c>
      <c r="AU465" s="2115"/>
      <c r="AV465" s="2116"/>
      <c r="AW465" s="2118">
        <f t="shared" si="166"/>
        <v>-0.28858630474832214</v>
      </c>
      <c r="AX465" s="2119"/>
      <c r="AY465" s="1646"/>
      <c r="AZ465" s="1646"/>
      <c r="BA465" s="1646"/>
      <c r="BB465" s="1646"/>
      <c r="BC465" s="1602" t="s">
        <v>1431</v>
      </c>
    </row>
    <row r="466" spans="1:58" s="1530" customFormat="1" ht="17.05" customHeight="1" x14ac:dyDescent="0.25">
      <c r="A466" s="1564" t="s">
        <v>1008</v>
      </c>
      <c r="B466" s="1564" t="s">
        <v>1033</v>
      </c>
      <c r="C466" s="2508" t="s">
        <v>1037</v>
      </c>
      <c r="D466" s="2002" t="s">
        <v>1038</v>
      </c>
      <c r="E466" s="1603" t="s">
        <v>1833</v>
      </c>
      <c r="F466" s="2291"/>
      <c r="G466" s="1904"/>
      <c r="H466" s="1904"/>
      <c r="I466" s="1904"/>
      <c r="J466" s="1904"/>
      <c r="K466" s="2115">
        <f t="shared" si="165"/>
        <v>0</v>
      </c>
      <c r="L466" s="2292" t="str">
        <f t="shared" si="169"/>
        <v/>
      </c>
      <c r="M466" s="2357" t="str">
        <f t="shared" si="170"/>
        <v/>
      </c>
      <c r="N466" s="1611">
        <f t="shared" si="164"/>
        <v>2</v>
      </c>
      <c r="O466" s="2294"/>
      <c r="P466" s="2694">
        <f t="shared" si="167"/>
        <v>0.35919410663396895</v>
      </c>
      <c r="Q466" s="2296" t="s">
        <v>42</v>
      </c>
      <c r="R466" s="2294"/>
      <c r="S466" s="2297"/>
      <c r="T466" s="2298"/>
      <c r="U466" s="1602"/>
      <c r="V466" s="2294"/>
      <c r="W466" s="2294"/>
      <c r="X466" s="2294"/>
      <c r="Y466" s="2294"/>
      <c r="Z466" s="2434"/>
      <c r="AA466" s="2366"/>
      <c r="AB466" s="2435"/>
      <c r="AC466" s="2435"/>
      <c r="AD466" s="2435"/>
      <c r="AE466" s="2435"/>
      <c r="AF466" s="2435"/>
      <c r="AG466" s="2435"/>
      <c r="AH466" s="2167"/>
      <c r="AI466" s="2112"/>
      <c r="AJ466" s="2112"/>
      <c r="AK466" s="2112"/>
      <c r="AL466" s="2113"/>
      <c r="AM466" s="2454"/>
      <c r="AN466" s="2112"/>
      <c r="AO466" s="2115"/>
      <c r="AP466" s="2116"/>
      <c r="AQ466" s="2117">
        <v>0.35919410663396895</v>
      </c>
      <c r="AR466" s="2115">
        <v>0.35968846431872242</v>
      </c>
      <c r="AS466" s="2115">
        <v>0.35972557286778767</v>
      </c>
      <c r="AT466" s="2115">
        <v>0.35925185740430243</v>
      </c>
      <c r="AU466" s="2115"/>
      <c r="AV466" s="2116"/>
      <c r="AW466" s="2118">
        <f t="shared" si="166"/>
        <v>-0.35925185740430243</v>
      </c>
      <c r="AX466" s="2119"/>
      <c r="AY466" s="1646"/>
      <c r="AZ466" s="1646"/>
      <c r="BA466" s="1646"/>
      <c r="BB466" s="1646"/>
      <c r="BC466" s="1602" t="s">
        <v>1431</v>
      </c>
    </row>
    <row r="467" spans="1:58" s="1530" customFormat="1" ht="47.05" customHeight="1" x14ac:dyDescent="0.25">
      <c r="A467" s="1564" t="s">
        <v>1008</v>
      </c>
      <c r="B467" s="1564" t="s">
        <v>1033</v>
      </c>
      <c r="C467" s="2508" t="s">
        <v>1037</v>
      </c>
      <c r="D467" s="2002" t="s">
        <v>1040</v>
      </c>
      <c r="E467" s="1603" t="s">
        <v>1448</v>
      </c>
      <c r="F467" s="2291"/>
      <c r="G467" s="1904"/>
      <c r="H467" s="1904"/>
      <c r="I467" s="1904"/>
      <c r="J467" s="1904"/>
      <c r="K467" s="2115">
        <f t="shared" si="165"/>
        <v>0</v>
      </c>
      <c r="L467" s="2292" t="s">
        <v>1440</v>
      </c>
      <c r="M467" s="2357" t="s">
        <v>1435</v>
      </c>
      <c r="N467" s="1611">
        <f t="shared" si="164"/>
        <v>2</v>
      </c>
      <c r="O467" s="2294"/>
      <c r="P467" s="2295">
        <f t="shared" si="167"/>
        <v>33.751617209749504</v>
      </c>
      <c r="Q467" s="2296" t="s">
        <v>42</v>
      </c>
      <c r="R467" s="2294"/>
      <c r="S467" s="2297"/>
      <c r="T467" s="2298"/>
      <c r="U467" s="1602"/>
      <c r="V467" s="2294"/>
      <c r="W467" s="2294"/>
      <c r="X467" s="2294"/>
      <c r="Y467" s="2294"/>
      <c r="Z467" s="2434"/>
      <c r="AA467" s="2366"/>
      <c r="AB467" s="2435"/>
      <c r="AC467" s="2435"/>
      <c r="AD467" s="2435"/>
      <c r="AE467" s="2435"/>
      <c r="AF467" s="2435"/>
      <c r="AG467" s="2435"/>
      <c r="AH467" s="2167"/>
      <c r="AI467" s="2112"/>
      <c r="AJ467" s="2112"/>
      <c r="AK467" s="2112"/>
      <c r="AL467" s="2113"/>
      <c r="AM467" s="2454"/>
      <c r="AN467" s="2112"/>
      <c r="AO467" s="2115"/>
      <c r="AP467" s="2116"/>
      <c r="AQ467" s="2117">
        <v>33.751617209749504</v>
      </c>
      <c r="AR467" s="2115">
        <v>37.464681321228326</v>
      </c>
      <c r="AS467" s="2115">
        <v>41.434203423899888</v>
      </c>
      <c r="AT467" s="2115">
        <v>45.718187270369334</v>
      </c>
      <c r="AU467" s="2115"/>
      <c r="AV467" s="2116"/>
      <c r="AW467" s="2118">
        <f t="shared" si="166"/>
        <v>-45.718187270369334</v>
      </c>
      <c r="AX467" s="2119"/>
      <c r="AY467" s="1646"/>
      <c r="AZ467" s="1646"/>
      <c r="BA467" s="1646"/>
      <c r="BB467" s="1646"/>
      <c r="BC467" s="1602" t="s">
        <v>1432</v>
      </c>
    </row>
    <row r="468" spans="1:58" s="1530" customFormat="1" ht="17.05" customHeight="1" x14ac:dyDescent="0.25">
      <c r="A468" s="1564" t="s">
        <v>1008</v>
      </c>
      <c r="B468" s="1564" t="s">
        <v>1033</v>
      </c>
      <c r="C468" s="2508" t="s">
        <v>1037</v>
      </c>
      <c r="D468" s="2002" t="s">
        <v>1041</v>
      </c>
      <c r="E468" s="1603" t="s">
        <v>1833</v>
      </c>
      <c r="F468" s="2291"/>
      <c r="G468" s="1904"/>
      <c r="H468" s="1904"/>
      <c r="I468" s="1904"/>
      <c r="J468" s="1904"/>
      <c r="K468" s="2115">
        <f t="shared" si="165"/>
        <v>0</v>
      </c>
      <c r="L468" s="2292" t="str">
        <f>IF(IF(ISNUMBER(K468),K468,0)&gt;0,IF(ISNUMBER(F468),F468,0)/K468*100,"")</f>
        <v/>
      </c>
      <c r="M468" s="2357" t="str">
        <f>IF(IF(ISNUMBER(K468),K468,0)&gt;0,(IF(ISNUMBER(G468),G468,0)+IF(ISNUMBER(H468),H468,0))/K468*100,"")</f>
        <v/>
      </c>
      <c r="N468" s="1611">
        <f t="shared" si="164"/>
        <v>2</v>
      </c>
      <c r="O468" s="2294"/>
      <c r="P468" s="2295">
        <f t="shared" si="167"/>
        <v>12.031406328666337</v>
      </c>
      <c r="Q468" s="2296" t="s">
        <v>42</v>
      </c>
      <c r="R468" s="2294"/>
      <c r="S468" s="2297"/>
      <c r="T468" s="2298"/>
      <c r="U468" s="1602"/>
      <c r="V468" s="2294"/>
      <c r="W468" s="2294"/>
      <c r="X468" s="2294"/>
      <c r="Y468" s="2294"/>
      <c r="Z468" s="2434"/>
      <c r="AA468" s="2366"/>
      <c r="AB468" s="2435"/>
      <c r="AC468" s="2435"/>
      <c r="AD468" s="2435"/>
      <c r="AE468" s="2435"/>
      <c r="AF468" s="2435"/>
      <c r="AG468" s="2435"/>
      <c r="AH468" s="2167"/>
      <c r="AI468" s="2112"/>
      <c r="AJ468" s="2112"/>
      <c r="AK468" s="2112"/>
      <c r="AL468" s="2113"/>
      <c r="AM468" s="2454"/>
      <c r="AN468" s="2112"/>
      <c r="AO468" s="2115"/>
      <c r="AP468" s="2116"/>
      <c r="AQ468" s="2117">
        <v>12.031406328666337</v>
      </c>
      <c r="AR468" s="2115">
        <v>12.664348515537144</v>
      </c>
      <c r="AS468" s="2115">
        <v>13.31357154929402</v>
      </c>
      <c r="AT468" s="2115">
        <v>13.970229005575295</v>
      </c>
      <c r="AU468" s="2115"/>
      <c r="AV468" s="2116"/>
      <c r="AW468" s="2118">
        <f t="shared" si="166"/>
        <v>-13.970229005575295</v>
      </c>
      <c r="AX468" s="2119"/>
      <c r="AY468" s="1646"/>
      <c r="AZ468" s="1646"/>
      <c r="BA468" s="2039"/>
      <c r="BB468" s="1646"/>
      <c r="BC468" s="1602" t="s">
        <v>1431</v>
      </c>
    </row>
    <row r="469" spans="1:58" s="1530" customFormat="1" ht="17.05" customHeight="1" x14ac:dyDescent="0.25">
      <c r="A469" s="1564" t="s">
        <v>1008</v>
      </c>
      <c r="B469" s="1564" t="s">
        <v>1033</v>
      </c>
      <c r="C469" s="2508" t="s">
        <v>1037</v>
      </c>
      <c r="D469" s="2002" t="s">
        <v>1042</v>
      </c>
      <c r="E469" s="1603" t="s">
        <v>1833</v>
      </c>
      <c r="F469" s="2690"/>
      <c r="G469" s="2637"/>
      <c r="H469" s="2637"/>
      <c r="I469" s="2637"/>
      <c r="J469" s="2637"/>
      <c r="K469" s="2639">
        <f t="shared" si="165"/>
        <v>0</v>
      </c>
      <c r="L469" s="1734" t="str">
        <f>IF(IF(ISNUMBER(K469),K469,0)&gt;0,IF(ISNUMBER(F469),F469,0)/K469*100,"")</f>
        <v/>
      </c>
      <c r="M469" s="2640" t="str">
        <f>IF(IF(ISNUMBER(K469),K469,0)&gt;0,(IF(ISNUMBER(G469),G469,0)+IF(ISNUMBER(H469),H469,0))/K469*100,"")</f>
        <v/>
      </c>
      <c r="N469" s="1611">
        <f t="shared" si="164"/>
        <v>2</v>
      </c>
      <c r="O469" s="2641"/>
      <c r="P469" s="2642">
        <f t="shared" si="167"/>
        <v>0.21298859456304534</v>
      </c>
      <c r="Q469" s="2643" t="s">
        <v>42</v>
      </c>
      <c r="R469" s="2641"/>
      <c r="S469" s="2644"/>
      <c r="T469" s="2645"/>
      <c r="U469" s="2646"/>
      <c r="V469" s="2641"/>
      <c r="W469" s="2641"/>
      <c r="X469" s="2641"/>
      <c r="Y469" s="2641"/>
      <c r="Z469" s="2647"/>
      <c r="AA469" s="1744"/>
      <c r="AB469" s="2648"/>
      <c r="AC469" s="2648"/>
      <c r="AD469" s="2648"/>
      <c r="AE469" s="2648"/>
      <c r="AF469" s="2648"/>
      <c r="AG469" s="2648"/>
      <c r="AH469" s="2649"/>
      <c r="AI469" s="2650"/>
      <c r="AJ469" s="2650"/>
      <c r="AK469" s="2650"/>
      <c r="AL469" s="2651"/>
      <c r="AM469" s="2652"/>
      <c r="AN469" s="2650"/>
      <c r="AO469" s="2639"/>
      <c r="AP469" s="2653"/>
      <c r="AQ469" s="2654">
        <v>0.21298859456304534</v>
      </c>
      <c r="AR469" s="2639">
        <v>0.22718526624000004</v>
      </c>
      <c r="AS469" s="2639">
        <v>0.24201212498207017</v>
      </c>
      <c r="AT469" s="2639">
        <v>0.2572825433241403</v>
      </c>
      <c r="AU469" s="2639"/>
      <c r="AV469" s="2653"/>
      <c r="AW469" s="2655">
        <f t="shared" si="166"/>
        <v>-0.2572825433241403</v>
      </c>
      <c r="AX469" s="2656"/>
      <c r="AY469" s="1646"/>
      <c r="AZ469" s="1646"/>
      <c r="BA469" s="2039"/>
      <c r="BB469" s="1646"/>
      <c r="BC469" s="1602" t="s">
        <v>1431</v>
      </c>
    </row>
    <row r="470" spans="1:58" s="1530" customFormat="1" ht="17.05" customHeight="1" x14ac:dyDescent="0.25">
      <c r="A470" s="1564" t="s">
        <v>1008</v>
      </c>
      <c r="B470" s="1564" t="s">
        <v>1033</v>
      </c>
      <c r="C470" s="2002" t="s">
        <v>1037</v>
      </c>
      <c r="D470" s="2002" t="s">
        <v>1043</v>
      </c>
      <c r="E470" s="1603" t="s">
        <v>1833</v>
      </c>
      <c r="F470" s="2291"/>
      <c r="G470" s="1904"/>
      <c r="H470" s="1904"/>
      <c r="I470" s="1904"/>
      <c r="J470" s="1904"/>
      <c r="K470" s="2115">
        <f t="shared" si="165"/>
        <v>0</v>
      </c>
      <c r="L470" s="2292">
        <v>100</v>
      </c>
      <c r="M470" s="2357">
        <v>0</v>
      </c>
      <c r="N470" s="1575">
        <f t="shared" si="164"/>
        <v>2</v>
      </c>
      <c r="O470" s="2294"/>
      <c r="P470" s="2694">
        <f t="shared" si="167"/>
        <v>4.9010354735005697</v>
      </c>
      <c r="Q470" s="2296" t="s">
        <v>42</v>
      </c>
      <c r="R470" s="2294"/>
      <c r="S470" s="2297"/>
      <c r="T470" s="2298"/>
      <c r="U470" s="1602"/>
      <c r="V470" s="2294"/>
      <c r="W470" s="2294"/>
      <c r="X470" s="2294"/>
      <c r="Y470" s="2294"/>
      <c r="Z470" s="2434"/>
      <c r="AA470" s="2366"/>
      <c r="AB470" s="2435"/>
      <c r="AC470" s="2435"/>
      <c r="AD470" s="2435"/>
      <c r="AE470" s="2435"/>
      <c r="AF470" s="2435"/>
      <c r="AG470" s="2435"/>
      <c r="AH470" s="2167"/>
      <c r="AI470" s="2124"/>
      <c r="AJ470" s="2124"/>
      <c r="AK470" s="2124"/>
      <c r="AL470" s="2113"/>
      <c r="AM470" s="2454"/>
      <c r="AN470" s="2124"/>
      <c r="AO470" s="2125"/>
      <c r="AP470" s="2126"/>
      <c r="AQ470" s="2117">
        <v>4.9010354735005697</v>
      </c>
      <c r="AR470" s="2125">
        <v>5.2035060710429226</v>
      </c>
      <c r="AS470" s="2125">
        <v>5.5185895374626988</v>
      </c>
      <c r="AT470" s="2125">
        <v>5.843085524750971</v>
      </c>
      <c r="AU470" s="2125"/>
      <c r="AV470" s="2126"/>
      <c r="AW470" s="2127">
        <f t="shared" si="166"/>
        <v>-5.843085524750971</v>
      </c>
      <c r="AX470" s="2119"/>
      <c r="AY470" s="1646"/>
      <c r="AZ470" s="1646"/>
      <c r="BA470" s="2039"/>
      <c r="BB470" s="1646"/>
      <c r="BC470" s="1602" t="s">
        <v>1431</v>
      </c>
    </row>
    <row r="471" spans="1:58" s="1530" customFormat="1" ht="17.05" customHeight="1" x14ac:dyDescent="0.25">
      <c r="A471" s="1564" t="s">
        <v>1008</v>
      </c>
      <c r="B471" s="1564" t="s">
        <v>1033</v>
      </c>
      <c r="C471" s="2002" t="s">
        <v>1044</v>
      </c>
      <c r="D471" s="2002" t="s">
        <v>1048</v>
      </c>
      <c r="E471" s="1603" t="s">
        <v>1833</v>
      </c>
      <c r="F471" s="2291"/>
      <c r="G471" s="1904"/>
      <c r="H471" s="1904"/>
      <c r="I471" s="1904"/>
      <c r="J471" s="1904"/>
      <c r="K471" s="2115">
        <f t="shared" si="165"/>
        <v>0</v>
      </c>
      <c r="L471" s="2292" t="str">
        <f>IF(IF(ISNUMBER(K471),K471,0)&gt;0,IF(ISNUMBER(F471),F471,0)/K471*100,"")</f>
        <v/>
      </c>
      <c r="M471" s="2357" t="str">
        <f>IF(IF(ISNUMBER(K471),K471,0)&gt;0,(IF(ISNUMBER(G471),G471,0)+IF(ISNUMBER(H471),H471,0))/K471*100,"")</f>
        <v/>
      </c>
      <c r="N471" s="1611">
        <f t="shared" si="164"/>
        <v>2</v>
      </c>
      <c r="O471" s="2294"/>
      <c r="P471" s="2295">
        <f t="shared" si="167"/>
        <v>0.34456050440841385</v>
      </c>
      <c r="Q471" s="2296" t="s">
        <v>42</v>
      </c>
      <c r="R471" s="2294"/>
      <c r="S471" s="2297"/>
      <c r="T471" s="2298"/>
      <c r="U471" s="1602"/>
      <c r="V471" s="2294"/>
      <c r="W471" s="2294"/>
      <c r="X471" s="2294"/>
      <c r="Y471" s="2294"/>
      <c r="Z471" s="2434"/>
      <c r="AA471" s="2366"/>
      <c r="AB471" s="2435"/>
      <c r="AC471" s="2435"/>
      <c r="AD471" s="2435"/>
      <c r="AE471" s="2435"/>
      <c r="AF471" s="2435"/>
      <c r="AG471" s="2435"/>
      <c r="AH471" s="2167"/>
      <c r="AI471" s="2112"/>
      <c r="AJ471" s="2112"/>
      <c r="AK471" s="2112"/>
      <c r="AL471" s="2113"/>
      <c r="AM471" s="2454"/>
      <c r="AN471" s="2112"/>
      <c r="AO471" s="2115"/>
      <c r="AP471" s="2116"/>
      <c r="AQ471" s="2117">
        <v>0.34456050440841385</v>
      </c>
      <c r="AR471" s="2115">
        <v>0.37010307933312109</v>
      </c>
      <c r="AS471" s="2115">
        <v>0.3974189318364526</v>
      </c>
      <c r="AT471" s="2115">
        <v>0.42565089139112</v>
      </c>
      <c r="AU471" s="2115"/>
      <c r="AV471" s="2116"/>
      <c r="AW471" s="2118">
        <f t="shared" si="166"/>
        <v>-0.42565089139112</v>
      </c>
      <c r="AX471" s="2119"/>
      <c r="AY471" s="1646"/>
      <c r="AZ471" s="1646"/>
      <c r="BA471" s="2039"/>
      <c r="BB471" s="1646"/>
      <c r="BC471" s="1602" t="s">
        <v>1431</v>
      </c>
    </row>
    <row r="472" spans="1:58" s="1530" customFormat="1" ht="29.5" customHeight="1" x14ac:dyDescent="0.25">
      <c r="A472" s="1564" t="s">
        <v>1008</v>
      </c>
      <c r="B472" s="1564" t="s">
        <v>1033</v>
      </c>
      <c r="C472" s="2002" t="s">
        <v>1044</v>
      </c>
      <c r="D472" s="2003" t="s">
        <v>1046</v>
      </c>
      <c r="E472" s="1603" t="s">
        <v>1453</v>
      </c>
      <c r="F472" s="2291" t="s">
        <v>630</v>
      </c>
      <c r="G472" s="2560" t="s">
        <v>1047</v>
      </c>
      <c r="H472" s="1904"/>
      <c r="I472" s="1904"/>
      <c r="J472" s="1904"/>
      <c r="K472" s="2115">
        <f t="shared" si="165"/>
        <v>0</v>
      </c>
      <c r="L472" s="2292">
        <v>0</v>
      </c>
      <c r="M472" s="2357">
        <v>100</v>
      </c>
      <c r="N472" s="1611">
        <f t="shared" si="164"/>
        <v>2</v>
      </c>
      <c r="O472" s="2294"/>
      <c r="P472" s="2295">
        <f t="shared" si="167"/>
        <v>0.218</v>
      </c>
      <c r="Q472" s="2296" t="s">
        <v>42</v>
      </c>
      <c r="R472" s="2294"/>
      <c r="S472" s="2297"/>
      <c r="T472" s="2298"/>
      <c r="U472" s="1602"/>
      <c r="V472" s="2294"/>
      <c r="W472" s="2294"/>
      <c r="X472" s="2294"/>
      <c r="Y472" s="2294"/>
      <c r="Z472" s="2434">
        <v>4229</v>
      </c>
      <c r="AA472" s="2366">
        <f>AR472/Z472*1000000000/365</f>
        <v>150.94730772843738</v>
      </c>
      <c r="AB472" s="2435"/>
      <c r="AC472" s="2435"/>
      <c r="AD472" s="2435"/>
      <c r="AE472" s="2435"/>
      <c r="AF472" s="2435"/>
      <c r="AG472" s="2435"/>
      <c r="AH472" s="2167"/>
      <c r="AI472" s="2124">
        <v>4530</v>
      </c>
      <c r="AJ472" s="2124">
        <v>4820</v>
      </c>
      <c r="AK472" s="2124">
        <v>5097</v>
      </c>
      <c r="AL472" s="2113">
        <v>5390</v>
      </c>
      <c r="AM472" s="2454"/>
      <c r="AN472" s="2124"/>
      <c r="AO472" s="2125"/>
      <c r="AP472" s="2126"/>
      <c r="AQ472" s="2117">
        <v>0.218</v>
      </c>
      <c r="AR472" s="2125">
        <v>0.23300000000000001</v>
      </c>
      <c r="AS472" s="2125">
        <v>0.248</v>
      </c>
      <c r="AT472" s="2125">
        <v>0.26200000000000001</v>
      </c>
      <c r="AU472" s="2125">
        <v>0.27700000000000002</v>
      </c>
      <c r="AV472" s="2126"/>
      <c r="AW472" s="2127">
        <f t="shared" si="166"/>
        <v>-0.26200000000000001</v>
      </c>
      <c r="AX472" s="2119"/>
      <c r="AY472" s="1646"/>
      <c r="AZ472" s="1646"/>
      <c r="BA472" s="2039"/>
      <c r="BB472" s="1646"/>
      <c r="BC472" s="1602" t="s">
        <v>1432</v>
      </c>
    </row>
    <row r="473" spans="1:58" s="1530" customFormat="1" ht="36.75" customHeight="1" x14ac:dyDescent="0.25">
      <c r="A473" s="1564" t="s">
        <v>1008</v>
      </c>
      <c r="B473" s="1564" t="s">
        <v>1033</v>
      </c>
      <c r="C473" s="2002" t="s">
        <v>1044</v>
      </c>
      <c r="D473" s="2002" t="s">
        <v>1049</v>
      </c>
      <c r="E473" s="1603"/>
      <c r="F473" s="2291" t="s">
        <v>202</v>
      </c>
      <c r="G473" s="1904">
        <v>5.75</v>
      </c>
      <c r="H473" s="1904"/>
      <c r="I473" s="2455"/>
      <c r="J473" s="2455"/>
      <c r="K473" s="2125">
        <f t="shared" si="165"/>
        <v>5.75</v>
      </c>
      <c r="L473" s="2292">
        <f>IF(IF(ISNUMBER(K473),K473,0)&gt;0,IF(ISNUMBER(F473),F473,0)/K473*100,"")</f>
        <v>0</v>
      </c>
      <c r="M473" s="2357">
        <f>IF(IF(ISNUMBER(K473),K473,0)&gt;0,(IF(ISNUMBER(G473),G473,0)+IF(ISNUMBER(H473),H473,0))/K473*100,"")</f>
        <v>100</v>
      </c>
      <c r="N473" s="1611">
        <f t="shared" si="164"/>
        <v>5</v>
      </c>
      <c r="O473" s="2294"/>
      <c r="P473" s="2295">
        <f t="shared" si="167"/>
        <v>1.3264602759020336</v>
      </c>
      <c r="Q473" s="2296" t="s">
        <v>42</v>
      </c>
      <c r="R473" s="2294"/>
      <c r="S473" s="2456"/>
      <c r="T473" s="2457"/>
      <c r="V473" s="2458"/>
      <c r="W473" s="2458"/>
      <c r="X473" s="2458"/>
      <c r="Y473" s="2458"/>
      <c r="Z473" s="2434">
        <v>24451</v>
      </c>
      <c r="AA473" s="2366">
        <f>AR473/Z473*1000000000/365</f>
        <v>159.77344390018987</v>
      </c>
      <c r="AB473" s="2459"/>
      <c r="AC473" s="2459"/>
      <c r="AD473" s="2459"/>
      <c r="AE473" s="2459"/>
      <c r="AF473" s="2459"/>
      <c r="AG473" s="2459"/>
      <c r="AH473" s="2167"/>
      <c r="AI473" s="2124">
        <v>25382</v>
      </c>
      <c r="AJ473" s="2124">
        <v>26277</v>
      </c>
      <c r="AK473" s="2124">
        <v>27178</v>
      </c>
      <c r="AL473" s="2113"/>
      <c r="AM473" s="2460"/>
      <c r="AN473" s="2124"/>
      <c r="AO473" s="2125"/>
      <c r="AP473" s="2126"/>
      <c r="AQ473" s="2117">
        <v>1.3264602759020336</v>
      </c>
      <c r="AR473" s="2125">
        <v>1.425916474033293</v>
      </c>
      <c r="AS473" s="2125">
        <v>1.5268717324965768</v>
      </c>
      <c r="AT473" s="2125">
        <v>1.6316392535311901</v>
      </c>
      <c r="AU473" s="2125"/>
      <c r="AV473" s="2126"/>
      <c r="AW473" s="2127">
        <f t="shared" si="166"/>
        <v>4.1183607464688095</v>
      </c>
      <c r="AX473" s="2119"/>
      <c r="AY473" s="1646"/>
      <c r="AZ473" s="1646"/>
      <c r="BA473" s="2039"/>
      <c r="BB473" s="2039"/>
      <c r="BC473" s="1530" t="s">
        <v>1432</v>
      </c>
    </row>
    <row r="474" spans="1:58" s="1530" customFormat="1" ht="51.75" customHeight="1" x14ac:dyDescent="0.25">
      <c r="A474" s="1564" t="s">
        <v>1008</v>
      </c>
      <c r="B474" s="1564" t="s">
        <v>1033</v>
      </c>
      <c r="C474" s="2002" t="s">
        <v>1044</v>
      </c>
      <c r="D474" s="2002" t="s">
        <v>1050</v>
      </c>
      <c r="E474" s="1603"/>
      <c r="F474" s="2291" t="s">
        <v>1051</v>
      </c>
      <c r="G474" s="1904">
        <v>8</v>
      </c>
      <c r="H474" s="1904"/>
      <c r="I474" s="1904"/>
      <c r="J474" s="1904"/>
      <c r="K474" s="2115">
        <f t="shared" si="165"/>
        <v>8</v>
      </c>
      <c r="L474" s="2292">
        <f>IF(IF(ISNUMBER(K474),K474,0)&gt;0,IF(ISNUMBER(F474),F474,0)/K474*100,"")</f>
        <v>0</v>
      </c>
      <c r="M474" s="2357">
        <f>IF(IF(ISNUMBER(K474),K474,0)&gt;0,(IF(ISNUMBER(G474),G474,0)+IF(ISNUMBER(H474),H474,0))/K474*100,"")</f>
        <v>100</v>
      </c>
      <c r="N474" s="1611">
        <f t="shared" si="164"/>
        <v>5</v>
      </c>
      <c r="O474" s="2294"/>
      <c r="P474" s="2295">
        <f t="shared" si="167"/>
        <v>4.9722689053274337E-2</v>
      </c>
      <c r="Q474" s="2296" t="s">
        <v>42</v>
      </c>
      <c r="R474" s="2294"/>
      <c r="S474" s="2297"/>
      <c r="T474" s="2298"/>
      <c r="U474" s="1602"/>
      <c r="V474" s="2294"/>
      <c r="W474" s="2294"/>
      <c r="X474" s="2294"/>
      <c r="Y474" s="2294"/>
      <c r="Z474" s="2434">
        <v>1027</v>
      </c>
      <c r="AA474" s="2366">
        <f>AR474/Z474*1000000000/365</f>
        <v>143.30084631756728</v>
      </c>
      <c r="AB474" s="2435"/>
      <c r="AC474" s="2435"/>
      <c r="AD474" s="2435"/>
      <c r="AE474" s="2435"/>
      <c r="AF474" s="2435"/>
      <c r="AG474" s="2435"/>
      <c r="AH474" s="2167"/>
      <c r="AI474" s="2112">
        <v>1067</v>
      </c>
      <c r="AJ474" s="2112">
        <v>1108</v>
      </c>
      <c r="AK474" s="2112">
        <v>1148</v>
      </c>
      <c r="AL474" s="2113"/>
      <c r="AM474" s="2454"/>
      <c r="AN474" s="2112"/>
      <c r="AO474" s="2115"/>
      <c r="AP474" s="2116"/>
      <c r="AQ474" s="2117">
        <v>4.9722689053274337E-2</v>
      </c>
      <c r="AR474" s="2115">
        <v>5.3717038746371688E-2</v>
      </c>
      <c r="AS474" s="2115">
        <v>5.7917942550796457E-2</v>
      </c>
      <c r="AT474" s="2115">
        <v>6.2222783963893809E-2</v>
      </c>
      <c r="AU474" s="2115"/>
      <c r="AV474" s="2116"/>
      <c r="AW474" s="2118">
        <f t="shared" si="166"/>
        <v>7.937777216036106</v>
      </c>
      <c r="AX474" s="2119"/>
      <c r="AY474" s="1646"/>
      <c r="AZ474" s="1646"/>
      <c r="BA474" s="2039"/>
      <c r="BB474" s="2039"/>
      <c r="BC474" s="1530" t="s">
        <v>1432</v>
      </c>
    </row>
    <row r="475" spans="1:58" s="1530" customFormat="1" ht="17.05" customHeight="1" x14ac:dyDescent="0.25">
      <c r="A475" s="1564" t="s">
        <v>1008</v>
      </c>
      <c r="B475" s="1564" t="s">
        <v>1033</v>
      </c>
      <c r="C475" s="2002" t="s">
        <v>1044</v>
      </c>
      <c r="D475" s="2003" t="s">
        <v>1045</v>
      </c>
      <c r="E475" s="2004"/>
      <c r="F475" s="2291">
        <v>0.18</v>
      </c>
      <c r="G475" s="1904">
        <v>1.42</v>
      </c>
      <c r="H475" s="1904"/>
      <c r="I475" s="1904"/>
      <c r="J475" s="1904"/>
      <c r="K475" s="2115">
        <f t="shared" si="165"/>
        <v>1.5999999999999999</v>
      </c>
      <c r="L475" s="2292">
        <f>IF(IF(ISNUMBER(K475),K475,0)&gt;0,IF(ISNUMBER(F475),F475,0)/K475*100,"")</f>
        <v>11.25</v>
      </c>
      <c r="M475" s="2357">
        <f>IF(IF(ISNUMBER(K475),K475,0)&gt;0,(IF(ISNUMBER(G475),G475,0)+IF(ISNUMBER(H475),H475,0))/K475*100,"")</f>
        <v>88.75</v>
      </c>
      <c r="N475" s="1611">
        <f t="shared" si="164"/>
        <v>5</v>
      </c>
      <c r="O475" s="2294"/>
      <c r="P475" s="2295">
        <f t="shared" si="167"/>
        <v>0.34957833792235499</v>
      </c>
      <c r="Q475" s="2296" t="s">
        <v>42</v>
      </c>
      <c r="R475" s="2294"/>
      <c r="S475" s="2297"/>
      <c r="T475" s="2298"/>
      <c r="U475" s="1602"/>
      <c r="V475" s="2294"/>
      <c r="W475" s="2294"/>
      <c r="X475" s="2294"/>
      <c r="Y475" s="2294"/>
      <c r="Z475" s="2434">
        <v>6035</v>
      </c>
      <c r="AA475" s="2366">
        <f>AR475/Z475*1000000000/365</f>
        <v>166.79837344517711</v>
      </c>
      <c r="AB475" s="2435"/>
      <c r="AC475" s="2435"/>
      <c r="AD475" s="2435"/>
      <c r="AE475" s="2435"/>
      <c r="AF475" s="2435"/>
      <c r="AG475" s="2435"/>
      <c r="AH475" s="2167"/>
      <c r="AI475" s="2112">
        <v>6343</v>
      </c>
      <c r="AJ475" s="2112">
        <v>6650</v>
      </c>
      <c r="AK475" s="2112">
        <v>6955</v>
      </c>
      <c r="AL475" s="2113">
        <v>7274</v>
      </c>
      <c r="AM475" s="2454"/>
      <c r="AN475" s="2112"/>
      <c r="AO475" s="2115"/>
      <c r="AP475" s="2116"/>
      <c r="AQ475" s="2117">
        <v>0.34957833792235499</v>
      </c>
      <c r="AR475" s="2115">
        <v>0.36741928706569998</v>
      </c>
      <c r="AS475" s="2115">
        <v>0.38520231104948799</v>
      </c>
      <c r="AT475" s="2115">
        <v>0.40286948471416401</v>
      </c>
      <c r="AU475" s="2115">
        <v>0.42134761061262799</v>
      </c>
      <c r="AV475" s="2116"/>
      <c r="AW475" s="2118">
        <f t="shared" si="166"/>
        <v>1.1971305152858358</v>
      </c>
      <c r="AX475" s="2119"/>
      <c r="AY475" s="1646"/>
      <c r="AZ475" s="1646"/>
      <c r="BA475" s="2039"/>
      <c r="BB475" s="2039"/>
      <c r="BC475" s="1530" t="s">
        <v>1432</v>
      </c>
    </row>
    <row r="476" spans="1:58" s="1530" customFormat="1" ht="83.05" customHeight="1" x14ac:dyDescent="0.25">
      <c r="A476" s="1564" t="s">
        <v>393</v>
      </c>
      <c r="B476" s="1564" t="s">
        <v>472</v>
      </c>
      <c r="C476" s="2540" t="s">
        <v>485</v>
      </c>
      <c r="D476" s="1696" t="s">
        <v>487</v>
      </c>
      <c r="E476" s="1697" t="s">
        <v>1822</v>
      </c>
      <c r="F476" s="2695">
        <f>K476</f>
        <v>0.47304000000000002</v>
      </c>
      <c r="G476" s="2695"/>
      <c r="H476" s="2695"/>
      <c r="I476" s="1904"/>
      <c r="J476" s="1904"/>
      <c r="K476" s="2115">
        <v>0.47304000000000002</v>
      </c>
      <c r="L476" s="2292">
        <f>IF(K476&gt;0,IF(ISNUMBER(F476),F476,0)/K476*100,"")</f>
        <v>100</v>
      </c>
      <c r="M476" s="2357">
        <f>IF(K476&gt;0,(IF(ISNUMBER(G476),G476,0)+IF(ISNUMBER(H476),H476,0))/K476*100,"")</f>
        <v>0</v>
      </c>
      <c r="N476" s="1611">
        <f t="shared" si="164"/>
        <v>2</v>
      </c>
      <c r="O476" s="2696"/>
      <c r="P476" s="2359">
        <v>0.61945616250000002</v>
      </c>
      <c r="Q476" s="2296" t="s">
        <v>42</v>
      </c>
      <c r="R476" s="2294"/>
      <c r="S476" s="2297"/>
      <c r="T476" s="2298"/>
      <c r="U476" s="1602"/>
      <c r="V476" s="2294"/>
      <c r="W476" s="2294"/>
      <c r="X476" s="2294"/>
      <c r="Y476" s="2294"/>
      <c r="Z476" s="2434">
        <v>21776.954945885296</v>
      </c>
      <c r="AA476" s="2366">
        <f>P476*1000000000/365/Z476</f>
        <v>77.932850366370772</v>
      </c>
      <c r="AB476" s="2435"/>
      <c r="AC476" s="2435"/>
      <c r="AD476" s="2435"/>
      <c r="AE476" s="2435"/>
      <c r="AF476" s="2435"/>
      <c r="AG476" s="2435"/>
      <c r="AH476" s="2167"/>
      <c r="AL476" s="2167"/>
      <c r="AM476" s="2369"/>
      <c r="AN476" s="2125"/>
      <c r="AO476" s="2125"/>
      <c r="AP476" s="2126"/>
      <c r="AQ476" s="2117"/>
      <c r="AR476" s="2125"/>
      <c r="AS476" s="2125"/>
      <c r="AT476" s="2125">
        <v>0.96626824698422065</v>
      </c>
      <c r="AU476" s="2125"/>
      <c r="AV476" s="2126"/>
      <c r="AW476" s="2127">
        <f t="shared" si="166"/>
        <v>-0.49322824698422063</v>
      </c>
      <c r="AX476" s="2119"/>
      <c r="AY476" s="1646"/>
      <c r="AZ476" s="1646"/>
      <c r="BA476" s="2039"/>
      <c r="BB476" s="1646"/>
      <c r="BC476" s="1530" t="s">
        <v>1802</v>
      </c>
      <c r="BF476" s="1530" t="e">
        <f>MATCH(D476,'&gt;50 only'!D459,0)</f>
        <v>#N/A</v>
      </c>
    </row>
    <row r="477" spans="1:58" s="1530" customFormat="1" ht="17.05" customHeight="1" x14ac:dyDescent="0.25">
      <c r="A477" s="1564" t="s">
        <v>393</v>
      </c>
      <c r="B477" s="1564" t="s">
        <v>472</v>
      </c>
      <c r="C477" s="2540" t="s">
        <v>485</v>
      </c>
      <c r="D477" s="1696" t="s">
        <v>486</v>
      </c>
      <c r="E477" s="1697" t="s">
        <v>1822</v>
      </c>
      <c r="F477" s="2291">
        <f>K477</f>
        <v>0.47304000000000002</v>
      </c>
      <c r="G477" s="1904"/>
      <c r="H477" s="1904"/>
      <c r="I477" s="1904"/>
      <c r="J477" s="1904"/>
      <c r="K477" s="2115">
        <v>0.47304000000000002</v>
      </c>
      <c r="L477" s="2292">
        <f>IF(K477&gt;0,IF(ISNUMBER(F477),F477,0)/K477*100,"")</f>
        <v>100</v>
      </c>
      <c r="M477" s="2357">
        <f>IF(K477&gt;0,(IF(ISNUMBER(G477),G477,0)+IF(ISNUMBER(H477),H477,0))/K477*100,"")</f>
        <v>0</v>
      </c>
      <c r="N477" s="1611">
        <f t="shared" si="164"/>
        <v>2</v>
      </c>
      <c r="O477" s="2697"/>
      <c r="P477" s="2359">
        <v>0.57987820800000001</v>
      </c>
      <c r="Q477" s="2296" t="s">
        <v>42</v>
      </c>
      <c r="R477" s="2294"/>
      <c r="S477" s="2297"/>
      <c r="T477" s="2298"/>
      <c r="U477" s="1602"/>
      <c r="V477" s="2294"/>
      <c r="W477" s="2294"/>
      <c r="X477" s="2294"/>
      <c r="Y477" s="2294"/>
      <c r="Z477" s="2434">
        <v>25144.269747343693</v>
      </c>
      <c r="AA477" s="2366">
        <f>P477*1000000000/365/Z477</f>
        <v>63.183677042198347</v>
      </c>
      <c r="AB477" s="2435"/>
      <c r="AC477" s="2435"/>
      <c r="AD477" s="2435"/>
      <c r="AE477" s="2435"/>
      <c r="AF477" s="2435"/>
      <c r="AG477" s="2435"/>
      <c r="AH477" s="2167"/>
      <c r="AL477" s="2167"/>
      <c r="AM477" s="2369"/>
      <c r="AN477" s="2125"/>
      <c r="AO477" s="2125"/>
      <c r="AP477" s="2126"/>
      <c r="AQ477" s="2117"/>
      <c r="AR477" s="2125"/>
      <c r="AS477" s="2125"/>
      <c r="AT477" s="2125">
        <v>1.300146074082563</v>
      </c>
      <c r="AU477" s="2125"/>
      <c r="AV477" s="2126"/>
      <c r="AW477" s="2127">
        <f t="shared" si="166"/>
        <v>-0.82710607408256298</v>
      </c>
      <c r="AX477" s="2119"/>
      <c r="AY477" s="1646"/>
      <c r="AZ477" s="1646"/>
      <c r="BA477" s="2039"/>
      <c r="BB477" s="1646"/>
      <c r="BC477" s="1530" t="s">
        <v>1802</v>
      </c>
      <c r="BF477" s="1530" t="e">
        <f>MATCH(D477,'&gt;50 only'!D460,0)</f>
        <v>#N/A</v>
      </c>
    </row>
    <row r="478" spans="1:58" s="1530" customFormat="1" ht="49.3" customHeight="1" x14ac:dyDescent="0.25">
      <c r="A478" s="1564" t="s">
        <v>393</v>
      </c>
      <c r="B478" s="1564" t="s">
        <v>472</v>
      </c>
      <c r="C478" s="2540" t="s">
        <v>485</v>
      </c>
      <c r="D478" s="1696" t="s">
        <v>489</v>
      </c>
      <c r="E478" s="1697" t="s">
        <v>1822</v>
      </c>
      <c r="F478" s="2291">
        <f>K478</f>
        <v>0.47304000000000002</v>
      </c>
      <c r="G478" s="1904"/>
      <c r="H478" s="1904"/>
      <c r="I478" s="1904"/>
      <c r="J478" s="1904"/>
      <c r="K478" s="2115">
        <v>0.47304000000000002</v>
      </c>
      <c r="L478" s="2292">
        <f>IF(K478&gt;0,IF(ISNUMBER(F478),F478,0)/K478*100,"")</f>
        <v>100</v>
      </c>
      <c r="M478" s="2357">
        <f>IF(K478&gt;0,(IF(ISNUMBER(G478),G478,0)+IF(ISNUMBER(H478),H478,0))/K478*100,"")</f>
        <v>0</v>
      </c>
      <c r="N478" s="1611">
        <f t="shared" si="164"/>
        <v>2</v>
      </c>
      <c r="O478" s="2696"/>
      <c r="P478" s="2433">
        <v>0.47864816999999998</v>
      </c>
      <c r="Q478" s="2296" t="s">
        <v>42</v>
      </c>
      <c r="R478" s="2294"/>
      <c r="S478" s="2297"/>
      <c r="T478" s="2298"/>
      <c r="U478" s="1602"/>
      <c r="V478" s="2294"/>
      <c r="W478" s="2294"/>
      <c r="X478" s="2294"/>
      <c r="Y478" s="2294"/>
      <c r="Z478" s="2434">
        <v>18794.896096424302</v>
      </c>
      <c r="AA478" s="2366">
        <f>P478*1000000000/365/Z478</f>
        <v>69.772391535835808</v>
      </c>
      <c r="AB478" s="2435"/>
      <c r="AC478" s="2435"/>
      <c r="AD478" s="2435"/>
      <c r="AE478" s="2435"/>
      <c r="AF478" s="2435"/>
      <c r="AG478" s="2435"/>
      <c r="AH478" s="2167"/>
      <c r="AI478" s="1602"/>
      <c r="AJ478" s="1602"/>
      <c r="AK478" s="1602"/>
      <c r="AL478" s="2167"/>
      <c r="AM478" s="2369"/>
      <c r="AN478" s="2115"/>
      <c r="AO478" s="2115"/>
      <c r="AP478" s="2116"/>
      <c r="AQ478" s="2117"/>
      <c r="AR478" s="2115"/>
      <c r="AS478" s="2115"/>
      <c r="AT478" s="2115">
        <v>0.74968630917606294</v>
      </c>
      <c r="AU478" s="2115"/>
      <c r="AV478" s="2116"/>
      <c r="AW478" s="2118">
        <f t="shared" si="166"/>
        <v>-0.27664630917606292</v>
      </c>
      <c r="AX478" s="2119"/>
      <c r="AY478" s="1646"/>
      <c r="AZ478" s="1646"/>
      <c r="BA478" s="2039"/>
      <c r="BB478" s="1646"/>
      <c r="BC478" s="1530" t="s">
        <v>1802</v>
      </c>
      <c r="BF478" s="1530" t="e">
        <f>MATCH(D478,'&gt;50 only'!D461,0)</f>
        <v>#N/A</v>
      </c>
    </row>
    <row r="479" spans="1:58" s="1530" customFormat="1" ht="17.05" customHeight="1" x14ac:dyDescent="0.25">
      <c r="A479" s="1564" t="s">
        <v>393</v>
      </c>
      <c r="B479" s="1564" t="s">
        <v>472</v>
      </c>
      <c r="C479" s="2540" t="s">
        <v>485</v>
      </c>
      <c r="D479" s="1696" t="s">
        <v>488</v>
      </c>
      <c r="E479" s="1697" t="s">
        <v>1822</v>
      </c>
      <c r="F479" s="2291">
        <f>K479</f>
        <v>0.31535999999999997</v>
      </c>
      <c r="G479" s="1904"/>
      <c r="H479" s="1904"/>
      <c r="I479" s="1904"/>
      <c r="J479" s="1904"/>
      <c r="K479" s="2115">
        <v>0.31535999999999997</v>
      </c>
      <c r="L479" s="2292">
        <f>IF(K479&gt;0,IF(ISNUMBER(F479),F479,0)/K479*100,"")</f>
        <v>100</v>
      </c>
      <c r="M479" s="2357">
        <f>IF(K479&gt;0,(IF(ISNUMBER(G479),G479,0)+IF(ISNUMBER(H479),H479,0))/K479*100,"")</f>
        <v>0</v>
      </c>
      <c r="N479" s="1611">
        <f t="shared" si="164"/>
        <v>3</v>
      </c>
      <c r="O479" s="2696"/>
      <c r="P479" s="2433">
        <v>0.25345183499999996</v>
      </c>
      <c r="Q479" s="2296" t="s">
        <v>42</v>
      </c>
      <c r="R479" s="2294"/>
      <c r="S479" s="2297"/>
      <c r="T479" s="2298"/>
      <c r="U479" s="1602"/>
      <c r="V479" s="2294"/>
      <c r="W479" s="2294"/>
      <c r="X479" s="2294"/>
      <c r="Y479" s="2294"/>
      <c r="Z479" s="2434">
        <v>9361.3699859715452</v>
      </c>
      <c r="AA479" s="2366">
        <f>P479*1000000000/365/Z479</f>
        <v>74.175958228514617</v>
      </c>
      <c r="AB479" s="2435"/>
      <c r="AC479" s="2435"/>
      <c r="AD479" s="2435"/>
      <c r="AE479" s="2435"/>
      <c r="AF479" s="2435"/>
      <c r="AG479" s="2435"/>
      <c r="AH479" s="2167"/>
      <c r="AL479" s="2167"/>
      <c r="AM479" s="2369"/>
      <c r="AN479" s="2125"/>
      <c r="AO479" s="2125"/>
      <c r="AP479" s="2126"/>
      <c r="AQ479" s="2117"/>
      <c r="AR479" s="2125"/>
      <c r="AS479" s="2125"/>
      <c r="AT479" s="2125">
        <v>0.39525941230223804</v>
      </c>
      <c r="AU479" s="2125"/>
      <c r="AV479" s="2126"/>
      <c r="AW479" s="2127">
        <f t="shared" si="166"/>
        <v>-7.9899412302238071E-2</v>
      </c>
      <c r="AX479" s="2119"/>
      <c r="AY479" s="1646"/>
      <c r="AZ479" s="1646"/>
      <c r="BA479" s="2039"/>
      <c r="BB479" s="1646"/>
      <c r="BC479" s="1530" t="s">
        <v>1802</v>
      </c>
      <c r="BF479" s="1530" t="e">
        <f>MATCH(D479,'&gt;50 only'!D462,0)</f>
        <v>#N/A</v>
      </c>
    </row>
    <row r="480" spans="1:58" s="1530" customFormat="1" ht="17.05" customHeight="1" x14ac:dyDescent="0.25">
      <c r="A480" s="1564" t="s">
        <v>698</v>
      </c>
      <c r="B480" s="1564" t="s">
        <v>742</v>
      </c>
      <c r="C480" s="2002" t="s">
        <v>762</v>
      </c>
      <c r="D480" s="2698" t="s">
        <v>766</v>
      </c>
      <c r="E480" s="2699" t="s">
        <v>758</v>
      </c>
      <c r="F480" s="2291"/>
      <c r="G480" s="1904"/>
      <c r="H480" s="1904"/>
      <c r="I480" s="1904"/>
      <c r="J480" s="1904"/>
      <c r="K480" s="2115" t="s">
        <v>750</v>
      </c>
      <c r="L480" s="2292">
        <v>100</v>
      </c>
      <c r="M480" s="2357" t="str">
        <f>IF(IF(ISNUMBER(K480),K480,0)&gt;0,(IF(ISNUMBER(G480),G480,0)+IF(ISNUMBER(H480),H480,0))/K480*100,"")</f>
        <v/>
      </c>
      <c r="N480" s="1611">
        <f t="shared" si="164"/>
        <v>1</v>
      </c>
      <c r="O480" s="2294"/>
      <c r="P480" s="2694">
        <f t="shared" ref="P480:P489" si="171">AQ480</f>
        <v>8.9914361231775708E-2</v>
      </c>
      <c r="Q480" s="2296" t="s">
        <v>42</v>
      </c>
      <c r="R480" s="2294"/>
      <c r="S480" s="2297"/>
      <c r="T480" s="2298"/>
      <c r="U480" s="1602"/>
      <c r="V480" s="2294"/>
      <c r="W480" s="2294"/>
      <c r="X480" s="2294"/>
      <c r="Y480" s="2294"/>
      <c r="Z480" s="2434"/>
      <c r="AA480" s="2366"/>
      <c r="AB480" s="2435"/>
      <c r="AC480" s="2435"/>
      <c r="AD480" s="2435"/>
      <c r="AE480" s="2435"/>
      <c r="AF480" s="2435"/>
      <c r="AG480" s="2435"/>
      <c r="AH480" s="2167"/>
      <c r="AI480" s="2112"/>
      <c r="AJ480" s="2112"/>
      <c r="AK480" s="2112"/>
      <c r="AL480" s="2113"/>
      <c r="AM480" s="2454"/>
      <c r="AN480" s="2112"/>
      <c r="AO480" s="2115"/>
      <c r="AP480" s="2116"/>
      <c r="AQ480" s="2117">
        <v>8.9914361231775708E-2</v>
      </c>
      <c r="AR480" s="2115">
        <v>9.1696069574579431E-2</v>
      </c>
      <c r="AS480" s="2115">
        <v>9.3559031364112158E-2</v>
      </c>
      <c r="AT480" s="2115">
        <v>9.5361308675327106E-2</v>
      </c>
      <c r="AU480" s="2115"/>
      <c r="AV480" s="2116"/>
      <c r="AW480" s="2118"/>
      <c r="AX480" s="2119"/>
      <c r="AY480" s="1646"/>
      <c r="AZ480" s="1646"/>
      <c r="BA480" s="2039"/>
      <c r="BB480" s="1646"/>
      <c r="BC480" s="1530" t="s">
        <v>1430</v>
      </c>
      <c r="BD480" s="1530" t="s">
        <v>1373</v>
      </c>
    </row>
    <row r="481" spans="1:227" s="1530" customFormat="1" ht="17.05" customHeight="1" x14ac:dyDescent="0.25">
      <c r="A481" s="1564" t="s">
        <v>698</v>
      </c>
      <c r="B481" s="1564" t="s">
        <v>742</v>
      </c>
      <c r="C481" s="2002" t="s">
        <v>762</v>
      </c>
      <c r="D481" s="1566" t="s">
        <v>767</v>
      </c>
      <c r="E481" s="2700" t="s">
        <v>1461</v>
      </c>
      <c r="F481" s="2291" t="s">
        <v>630</v>
      </c>
      <c r="G481" s="1904"/>
      <c r="H481" s="2701" t="s">
        <v>769</v>
      </c>
      <c r="I481" s="1904"/>
      <c r="J481" s="1904"/>
      <c r="K481" s="2115" t="s">
        <v>750</v>
      </c>
      <c r="L481" s="2292">
        <v>0</v>
      </c>
      <c r="M481" s="2357">
        <v>100</v>
      </c>
      <c r="N481" s="1611">
        <f t="shared" si="164"/>
        <v>1</v>
      </c>
      <c r="O481" s="2294"/>
      <c r="P481" s="2295">
        <f t="shared" si="171"/>
        <v>1.9534887022996363</v>
      </c>
      <c r="Q481" s="2296" t="s">
        <v>42</v>
      </c>
      <c r="R481" s="2294"/>
      <c r="S481" s="2297"/>
      <c r="T481" s="2298"/>
      <c r="U481" s="1602"/>
      <c r="V481" s="2294"/>
      <c r="W481" s="2294"/>
      <c r="X481" s="2294"/>
      <c r="Y481" s="2294"/>
      <c r="Z481" s="2434">
        <v>58450</v>
      </c>
      <c r="AA481" s="2366">
        <f t="shared" ref="AA481:AA489" si="172">AR481/Z481*1000000000/365</f>
        <v>99.519058160707061</v>
      </c>
      <c r="AB481" s="2435"/>
      <c r="AC481" s="2435"/>
      <c r="AD481" s="2435"/>
      <c r="AE481" s="2435"/>
      <c r="AF481" s="2435"/>
      <c r="AG481" s="2435"/>
      <c r="AH481" s="2167"/>
      <c r="AI481" s="2112">
        <v>61100</v>
      </c>
      <c r="AJ481" s="2112">
        <v>63669</v>
      </c>
      <c r="AK481" s="2112">
        <v>66257</v>
      </c>
      <c r="AL481" s="2113"/>
      <c r="AM481" s="2454"/>
      <c r="AN481" s="2112"/>
      <c r="AO481" s="2115"/>
      <c r="AP481" s="2116"/>
      <c r="AQ481" s="2117">
        <v>1.9534887022996363</v>
      </c>
      <c r="AR481" s="2115">
        <v>2.1231644665650644</v>
      </c>
      <c r="AS481" s="2115">
        <v>2.2958146890343261</v>
      </c>
      <c r="AT481" s="2115">
        <v>2.4758643647728009</v>
      </c>
      <c r="AU481" s="2115"/>
      <c r="AV481" s="2116"/>
      <c r="AW481" s="2118"/>
      <c r="AX481" s="2119"/>
      <c r="AY481" s="1646"/>
      <c r="AZ481" s="1646"/>
      <c r="BA481" s="1646"/>
      <c r="BB481" s="1646"/>
      <c r="BC481" s="1602" t="s">
        <v>1432</v>
      </c>
    </row>
    <row r="482" spans="1:227" s="1530" customFormat="1" ht="54.75" customHeight="1" x14ac:dyDescent="0.25">
      <c r="A482" s="1564" t="s">
        <v>1134</v>
      </c>
      <c r="B482" s="1564" t="s">
        <v>1306</v>
      </c>
      <c r="C482" s="2561" t="s">
        <v>1331</v>
      </c>
      <c r="D482" s="1795" t="s">
        <v>1332</v>
      </c>
      <c r="E482" s="1684"/>
      <c r="F482" s="2562">
        <v>4.2000000000000003E-2</v>
      </c>
      <c r="G482" s="1904"/>
      <c r="H482" s="2563">
        <v>0.28000000000000003</v>
      </c>
      <c r="I482" s="1904"/>
      <c r="J482" s="1904"/>
      <c r="K482" s="2115">
        <f t="shared" ref="K482:K489" si="173">IF(ISNUMBER(F482),F482,0)+IF(ISNUMBER(G482),G482,0)+IF(ISNUMBER(H482),H482,0)</f>
        <v>0.32200000000000001</v>
      </c>
      <c r="L482" s="2292">
        <f>IF(IF(ISNUMBER(K482),K482,0)&gt;0,IF(ISNUMBER(F482),F482,0)/K482*100,"")</f>
        <v>13.043478260869565</v>
      </c>
      <c r="M482" s="2357">
        <f>IF(IF(ISNUMBER(K482),K482,0)&gt;0,(IF(ISNUMBER(G482),G482,0)+IF(ISNUMBER(H482),H482,0))/K482*100,"")</f>
        <v>86.956521739130437</v>
      </c>
      <c r="N482" s="1611">
        <f t="shared" si="164"/>
        <v>5</v>
      </c>
      <c r="O482" s="2294"/>
      <c r="P482" s="2295">
        <f t="shared" si="171"/>
        <v>0.24299999999999999</v>
      </c>
      <c r="Q482" s="2296" t="s">
        <v>42</v>
      </c>
      <c r="R482" s="2294"/>
      <c r="S482" s="2297"/>
      <c r="T482" s="2298"/>
      <c r="U482" s="1602"/>
      <c r="V482" s="2294"/>
      <c r="W482" s="2294"/>
      <c r="X482" s="2294"/>
      <c r="Y482" s="2294"/>
      <c r="Z482" s="2434">
        <v>4316</v>
      </c>
      <c r="AA482" s="2366">
        <f t="shared" si="172"/>
        <v>178.37419223786614</v>
      </c>
      <c r="AB482" s="2435"/>
      <c r="AC482" s="2435"/>
      <c r="AD482" s="2435"/>
      <c r="AE482" s="2435"/>
      <c r="AF482" s="2435"/>
      <c r="AG482" s="2435"/>
      <c r="AH482" s="2167"/>
      <c r="AI482" s="2112">
        <v>4443</v>
      </c>
      <c r="AJ482" s="2112">
        <v>4519</v>
      </c>
      <c r="AK482" s="2112">
        <v>4595</v>
      </c>
      <c r="AL482" s="2113"/>
      <c r="AM482" s="2369"/>
      <c r="AN482" s="2115"/>
      <c r="AO482" s="2115"/>
      <c r="AP482" s="2116"/>
      <c r="AQ482" s="2117">
        <v>0.24299999999999999</v>
      </c>
      <c r="AR482" s="2115">
        <v>0.28100000000000003</v>
      </c>
      <c r="AS482" s="2115">
        <v>0.30499999999999999</v>
      </c>
      <c r="AT482" s="2115">
        <v>0.317</v>
      </c>
      <c r="AU482" s="2115"/>
      <c r="AV482" s="2116"/>
      <c r="AW482" s="2118">
        <f t="shared" ref="AW482:AW489" si="174">K482-AT482</f>
        <v>5.0000000000000044E-3</v>
      </c>
      <c r="AX482" s="2119"/>
      <c r="AY482" s="1646"/>
      <c r="AZ482" s="1646"/>
      <c r="BA482" s="2039"/>
      <c r="BB482" s="2039"/>
      <c r="BC482" s="1530" t="s">
        <v>1432</v>
      </c>
    </row>
    <row r="483" spans="1:227" s="1530" customFormat="1" ht="17.05" customHeight="1" x14ac:dyDescent="0.25">
      <c r="A483" s="1564" t="s">
        <v>1134</v>
      </c>
      <c r="B483" s="1564" t="s">
        <v>1306</v>
      </c>
      <c r="C483" s="2561" t="s">
        <v>1331</v>
      </c>
      <c r="D483" s="1795" t="s">
        <v>1333</v>
      </c>
      <c r="E483" s="1684"/>
      <c r="F483" s="2562">
        <v>1.37</v>
      </c>
      <c r="G483" s="1904"/>
      <c r="H483" s="2563">
        <v>2.6760000000000002</v>
      </c>
      <c r="I483" s="1904"/>
      <c r="J483" s="1904"/>
      <c r="K483" s="2115">
        <f t="shared" si="173"/>
        <v>4.0460000000000003</v>
      </c>
      <c r="L483" s="2292">
        <f>IF(IF(ISNUMBER(K483),K483,0)&gt;0,IF(ISNUMBER(F483),F483,0)/K483*100,"")</f>
        <v>33.86060306475531</v>
      </c>
      <c r="M483" s="2357">
        <f>IF(IF(ISNUMBER(K483),K483,0)&gt;0,(IF(ISNUMBER(G483),G483,0)+IF(ISNUMBER(H483),H483,0))/K483*100,"")</f>
        <v>66.13939693524469</v>
      </c>
      <c r="N483" s="1611">
        <f t="shared" si="164"/>
        <v>2</v>
      </c>
      <c r="O483" s="2294"/>
      <c r="P483" s="2295">
        <f t="shared" si="171"/>
        <v>5.78</v>
      </c>
      <c r="Q483" s="2296" t="s">
        <v>42</v>
      </c>
      <c r="R483" s="2294"/>
      <c r="S483" s="2297"/>
      <c r="T483" s="2298"/>
      <c r="U483" s="1602"/>
      <c r="V483" s="2294"/>
      <c r="W483" s="2294"/>
      <c r="X483" s="2294"/>
      <c r="Y483" s="2294"/>
      <c r="Z483" s="2434">
        <v>104335</v>
      </c>
      <c r="AA483" s="2366">
        <f t="shared" si="172"/>
        <v>171.73343766883676</v>
      </c>
      <c r="AB483" s="2435"/>
      <c r="AC483" s="2435"/>
      <c r="AD483" s="2435"/>
      <c r="AE483" s="2435"/>
      <c r="AF483" s="2435"/>
      <c r="AG483" s="2435"/>
      <c r="AH483" s="2167"/>
      <c r="AI483" s="2112">
        <v>107548</v>
      </c>
      <c r="AJ483" s="2112">
        <v>110001</v>
      </c>
      <c r="AK483" s="2112">
        <v>112909</v>
      </c>
      <c r="AL483" s="2113"/>
      <c r="AM483" s="2369"/>
      <c r="AN483" s="2115"/>
      <c r="AO483" s="2115"/>
      <c r="AP483" s="2116"/>
      <c r="AQ483" s="2117">
        <v>5.78</v>
      </c>
      <c r="AR483" s="2115">
        <v>6.54</v>
      </c>
      <c r="AS483" s="2115">
        <v>6.99</v>
      </c>
      <c r="AT483" s="2115">
        <v>7.17</v>
      </c>
      <c r="AU483" s="2115"/>
      <c r="AV483" s="2116"/>
      <c r="AW483" s="2118">
        <f t="shared" si="174"/>
        <v>-3.1239999999999997</v>
      </c>
      <c r="AX483" s="2119"/>
      <c r="AY483" s="1646"/>
      <c r="AZ483" s="1646"/>
      <c r="BA483" s="2039"/>
      <c r="BB483" s="2039"/>
      <c r="BC483" s="1530" t="s">
        <v>1432</v>
      </c>
    </row>
    <row r="484" spans="1:227" s="1530" customFormat="1" ht="17.05" customHeight="1" x14ac:dyDescent="0.25">
      <c r="A484" s="1564" t="s">
        <v>1134</v>
      </c>
      <c r="B484" s="1564" t="s">
        <v>1306</v>
      </c>
      <c r="C484" s="2561" t="s">
        <v>1331</v>
      </c>
      <c r="D484" s="1795" t="s">
        <v>1334</v>
      </c>
      <c r="E484" s="2702"/>
      <c r="F484" s="2562">
        <v>9.5000000000000001E-2</v>
      </c>
      <c r="G484" s="1904"/>
      <c r="H484" s="2563">
        <v>0</v>
      </c>
      <c r="I484" s="1904"/>
      <c r="J484" s="1904"/>
      <c r="K484" s="2115">
        <f t="shared" si="173"/>
        <v>9.5000000000000001E-2</v>
      </c>
      <c r="L484" s="2292">
        <f>IF(IF(ISNUMBER(K484),K484,0)&gt;0,IF(ISNUMBER(F484),F484,0)/K484*100,"")</f>
        <v>100</v>
      </c>
      <c r="M484" s="2357">
        <f>IF(IF(ISNUMBER(K484),K484,0)&gt;0,(IF(ISNUMBER(G484),G484,0)+IF(ISNUMBER(H484),H484,0))/K484*100,"")</f>
        <v>0</v>
      </c>
      <c r="N484" s="1611">
        <f t="shared" si="164"/>
        <v>2</v>
      </c>
      <c r="O484" s="2294"/>
      <c r="P484" s="2295">
        <f t="shared" si="171"/>
        <v>0.13600000000000001</v>
      </c>
      <c r="Q484" s="2296" t="s">
        <v>42</v>
      </c>
      <c r="R484" s="2294"/>
      <c r="S484" s="2297"/>
      <c r="T484" s="2298"/>
      <c r="U484" s="1602"/>
      <c r="V484" s="2294"/>
      <c r="W484" s="2294"/>
      <c r="X484" s="2294"/>
      <c r="Y484" s="2294"/>
      <c r="Z484" s="2434">
        <v>2497</v>
      </c>
      <c r="AA484" s="2366">
        <f t="shared" si="172"/>
        <v>149.22016008250998</v>
      </c>
      <c r="AB484" s="2435"/>
      <c r="AC484" s="2435"/>
      <c r="AD484" s="2435"/>
      <c r="AE484" s="2435"/>
      <c r="AF484" s="2435"/>
      <c r="AG484" s="2435"/>
      <c r="AH484" s="2167"/>
      <c r="AI484" s="2112">
        <v>2275</v>
      </c>
      <c r="AJ484" s="2112">
        <v>2092</v>
      </c>
      <c r="AK484" s="2112">
        <v>1958</v>
      </c>
      <c r="AL484" s="2113"/>
      <c r="AM484" s="2369"/>
      <c r="AN484" s="2115"/>
      <c r="AO484" s="2115"/>
      <c r="AP484" s="2116"/>
      <c r="AQ484" s="2117">
        <v>0.13600000000000001</v>
      </c>
      <c r="AR484" s="2115">
        <v>0.13600000000000001</v>
      </c>
      <c r="AS484" s="2115">
        <v>0.13100000000000001</v>
      </c>
      <c r="AT484" s="2115">
        <v>0.123</v>
      </c>
      <c r="AU484" s="2115"/>
      <c r="AV484" s="2116"/>
      <c r="AW484" s="2118">
        <f t="shared" si="174"/>
        <v>-2.7999999999999997E-2</v>
      </c>
      <c r="AX484" s="2119"/>
      <c r="AY484" s="1646"/>
      <c r="AZ484" s="1646"/>
      <c r="BA484" s="2039"/>
      <c r="BB484" s="2039"/>
      <c r="BC484" s="1530" t="s">
        <v>1430</v>
      </c>
    </row>
    <row r="485" spans="1:227" s="1530" customFormat="1" ht="17.05" customHeight="1" x14ac:dyDescent="0.25">
      <c r="A485" s="1564" t="s">
        <v>1008</v>
      </c>
      <c r="B485" s="1564" t="s">
        <v>1052</v>
      </c>
      <c r="C485" s="2002" t="s">
        <v>1053</v>
      </c>
      <c r="D485" s="2002" t="s">
        <v>1055</v>
      </c>
      <c r="E485" s="1857" t="s">
        <v>1443</v>
      </c>
      <c r="F485" s="2291" t="s">
        <v>202</v>
      </c>
      <c r="G485" s="2560" t="s">
        <v>1056</v>
      </c>
      <c r="H485" s="1904"/>
      <c r="I485" s="1904"/>
      <c r="J485" s="1904"/>
      <c r="K485" s="2115">
        <f t="shared" si="173"/>
        <v>0</v>
      </c>
      <c r="L485" s="2292" t="s">
        <v>1440</v>
      </c>
      <c r="M485" s="2357" t="s">
        <v>1435</v>
      </c>
      <c r="N485" s="1611">
        <f t="shared" si="164"/>
        <v>2</v>
      </c>
      <c r="O485" s="2294"/>
      <c r="P485" s="2295">
        <f t="shared" si="171"/>
        <v>0.79291014671539473</v>
      </c>
      <c r="Q485" s="2296" t="s">
        <v>42</v>
      </c>
      <c r="R485" s="2294"/>
      <c r="S485" s="2297"/>
      <c r="T485" s="2298"/>
      <c r="U485" s="1602"/>
      <c r="V485" s="2294"/>
      <c r="W485" s="2294"/>
      <c r="X485" s="2294"/>
      <c r="Y485" s="2294"/>
      <c r="Z485" s="2434">
        <v>15349</v>
      </c>
      <c r="AA485" s="2366">
        <f t="shared" si="172"/>
        <v>155.55692166041769</v>
      </c>
      <c r="AB485" s="2435"/>
      <c r="AC485" s="2435"/>
      <c r="AD485" s="2435"/>
      <c r="AE485" s="2435"/>
      <c r="AF485" s="2435"/>
      <c r="AG485" s="2435"/>
      <c r="AH485" s="2167"/>
      <c r="AI485" s="2112">
        <v>16263</v>
      </c>
      <c r="AJ485" s="2112">
        <v>16911</v>
      </c>
      <c r="AK485" s="2112">
        <v>17512</v>
      </c>
      <c r="AL485" s="2113"/>
      <c r="AM485" s="2454"/>
      <c r="AN485" s="2112"/>
      <c r="AO485" s="2115"/>
      <c r="AP485" s="2116"/>
      <c r="AQ485" s="2117">
        <v>0.79291014671539473</v>
      </c>
      <c r="AR485" s="2115">
        <v>0.87148976455649918</v>
      </c>
      <c r="AS485" s="2115">
        <v>0.93882751693951394</v>
      </c>
      <c r="AT485" s="2115">
        <v>1.0059647486940695</v>
      </c>
      <c r="AU485" s="2115"/>
      <c r="AV485" s="2116"/>
      <c r="AW485" s="2118">
        <f t="shared" si="174"/>
        <v>-1.0059647486940695</v>
      </c>
      <c r="AX485" s="2119"/>
      <c r="AY485" s="1646"/>
      <c r="AZ485" s="1646"/>
      <c r="BA485" s="2039"/>
      <c r="BB485" s="1646"/>
      <c r="BC485" s="1602" t="s">
        <v>1432</v>
      </c>
    </row>
    <row r="486" spans="1:227" s="1530" customFormat="1" ht="17.05" customHeight="1" x14ac:dyDescent="0.25">
      <c r="A486" s="1564" t="s">
        <v>1008</v>
      </c>
      <c r="B486" s="1564" t="s">
        <v>1052</v>
      </c>
      <c r="C486" s="2002" t="s">
        <v>1053</v>
      </c>
      <c r="D486" s="2002" t="s">
        <v>1057</v>
      </c>
      <c r="E486" s="1603"/>
      <c r="F486" s="2291" t="s">
        <v>202</v>
      </c>
      <c r="G486" s="2455">
        <v>0.42299999999999999</v>
      </c>
      <c r="H486" s="2455"/>
      <c r="I486" s="2455"/>
      <c r="J486" s="2455"/>
      <c r="K486" s="2125">
        <f t="shared" si="173"/>
        <v>0.42299999999999999</v>
      </c>
      <c r="L486" s="2292">
        <f>IF(IF(ISNUMBER(K486),K486,0)&gt;0,IF(ISNUMBER(F486),F486,0)/K486*100,"")</f>
        <v>0</v>
      </c>
      <c r="M486" s="2357">
        <f>IF(IF(ISNUMBER(K486),K486,0)&gt;0,(IF(ISNUMBER(G486),G486,0)+IF(ISNUMBER(H486),H486,0))/K486*100,"")</f>
        <v>100</v>
      </c>
      <c r="N486" s="1611">
        <f t="shared" si="164"/>
        <v>5</v>
      </c>
      <c r="O486" s="2294"/>
      <c r="P486" s="2295">
        <f t="shared" si="171"/>
        <v>0.14102233177040818</v>
      </c>
      <c r="Q486" s="2296" t="s">
        <v>42</v>
      </c>
      <c r="R486" s="2294"/>
      <c r="S486" s="2456"/>
      <c r="T486" s="2457"/>
      <c r="V486" s="2458"/>
      <c r="W486" s="2458"/>
      <c r="X486" s="2458"/>
      <c r="Y486" s="2458"/>
      <c r="Z486" s="2434">
        <v>2975</v>
      </c>
      <c r="AA486" s="2366">
        <f t="shared" si="172"/>
        <v>145.87479323413797</v>
      </c>
      <c r="AB486" s="2459"/>
      <c r="AC486" s="2459"/>
      <c r="AD486" s="2459"/>
      <c r="AE486" s="2459"/>
      <c r="AF486" s="2459"/>
      <c r="AG486" s="2459"/>
      <c r="AH486" s="2167"/>
      <c r="AI486" s="2124">
        <v>3211</v>
      </c>
      <c r="AJ486" s="2124">
        <v>3342</v>
      </c>
      <c r="AK486" s="2124">
        <v>3462</v>
      </c>
      <c r="AL486" s="2113"/>
      <c r="AM486" s="2460"/>
      <c r="AN486" s="2124"/>
      <c r="AO486" s="2125"/>
      <c r="AP486" s="2126"/>
      <c r="AQ486" s="2117">
        <v>0.14102233177040818</v>
      </c>
      <c r="AR486" s="2125">
        <v>0.15840179110311955</v>
      </c>
      <c r="AS486" s="2125">
        <v>0.17130926390746359</v>
      </c>
      <c r="AT486" s="2125">
        <v>0.1841369406827405</v>
      </c>
      <c r="AU486" s="2125"/>
      <c r="AV486" s="2126"/>
      <c r="AW486" s="2127">
        <f t="shared" si="174"/>
        <v>0.23886305931725949</v>
      </c>
      <c r="AX486" s="2119"/>
      <c r="AY486" s="1646"/>
      <c r="AZ486" s="1646"/>
      <c r="BA486" s="2039"/>
      <c r="BB486" s="2039"/>
      <c r="BC486" s="1530" t="s">
        <v>1432</v>
      </c>
    </row>
    <row r="487" spans="1:227" s="1530" customFormat="1" ht="17.05" customHeight="1" x14ac:dyDescent="0.25">
      <c r="A487" s="1564" t="s">
        <v>1008</v>
      </c>
      <c r="B487" s="1564" t="s">
        <v>1052</v>
      </c>
      <c r="C487" s="2002" t="s">
        <v>1053</v>
      </c>
      <c r="D487" s="2003" t="s">
        <v>1058</v>
      </c>
      <c r="E487" s="1603" t="s">
        <v>1438</v>
      </c>
      <c r="F487" s="2291" t="s">
        <v>202</v>
      </c>
      <c r="G487" s="2517" t="s">
        <v>1059</v>
      </c>
      <c r="H487" s="1904"/>
      <c r="I487" s="1904"/>
      <c r="J487" s="1904"/>
      <c r="K487" s="2115">
        <f t="shared" si="173"/>
        <v>0</v>
      </c>
      <c r="L487" s="2292" t="s">
        <v>1440</v>
      </c>
      <c r="M487" s="2357" t="s">
        <v>1435</v>
      </c>
      <c r="N487" s="1611">
        <f t="shared" si="164"/>
        <v>2</v>
      </c>
      <c r="O487" s="2294"/>
      <c r="P487" s="2295">
        <f t="shared" si="171"/>
        <v>3.1280000000000001</v>
      </c>
      <c r="Q487" s="2296" t="s">
        <v>42</v>
      </c>
      <c r="R487" s="2294"/>
      <c r="S487" s="2297"/>
      <c r="T487" s="2298"/>
      <c r="U487" s="1602"/>
      <c r="V487" s="2294"/>
      <c r="W487" s="2294"/>
      <c r="X487" s="2294"/>
      <c r="Y487" s="2294"/>
      <c r="Z487" s="2434">
        <v>24367</v>
      </c>
      <c r="AA487" s="2366">
        <f t="shared" si="172"/>
        <v>382.05725124536832</v>
      </c>
      <c r="AB487" s="2435"/>
      <c r="AC487" s="2435"/>
      <c r="AD487" s="2435"/>
      <c r="AE487" s="2435"/>
      <c r="AF487" s="2435"/>
      <c r="AG487" s="2435"/>
      <c r="AH487" s="2167"/>
      <c r="AI487" s="2112">
        <v>25427</v>
      </c>
      <c r="AJ487" s="2112">
        <v>26477</v>
      </c>
      <c r="AK487" s="2112">
        <v>27515</v>
      </c>
      <c r="AL487" s="2113">
        <v>28594</v>
      </c>
      <c r="AM487" s="2454"/>
      <c r="AN487" s="2112"/>
      <c r="AO487" s="2115"/>
      <c r="AP487" s="2116"/>
      <c r="AQ487" s="2117">
        <v>3.1280000000000001</v>
      </c>
      <c r="AR487" s="2115">
        <v>3.3980000000000001</v>
      </c>
      <c r="AS487" s="2115">
        <v>3.677</v>
      </c>
      <c r="AT487" s="2115">
        <v>3.9420000000000002</v>
      </c>
      <c r="AU487" s="2115">
        <v>4.2229999999999999</v>
      </c>
      <c r="AV487" s="2116"/>
      <c r="AW487" s="2118">
        <f t="shared" si="174"/>
        <v>-3.9420000000000002</v>
      </c>
      <c r="AX487" s="2119"/>
      <c r="AY487" s="1646"/>
      <c r="AZ487" s="1646"/>
      <c r="BA487" s="2039"/>
      <c r="BB487" s="1646"/>
      <c r="BC487" s="1602" t="s">
        <v>1432</v>
      </c>
    </row>
    <row r="488" spans="1:227" s="1530" customFormat="1" ht="17.05" customHeight="1" x14ac:dyDescent="0.25">
      <c r="A488" s="1564" t="s">
        <v>1008</v>
      </c>
      <c r="B488" s="1564" t="s">
        <v>1052</v>
      </c>
      <c r="C488" s="2002" t="s">
        <v>1053</v>
      </c>
      <c r="D488" s="2002" t="s">
        <v>1060</v>
      </c>
      <c r="E488" s="1603"/>
      <c r="F488" s="2291">
        <v>0.28999999999999998</v>
      </c>
      <c r="G488" s="1904" t="s">
        <v>202</v>
      </c>
      <c r="H488" s="1904"/>
      <c r="I488" s="1904"/>
      <c r="J488" s="1904"/>
      <c r="K488" s="2115">
        <f t="shared" si="173"/>
        <v>0.28999999999999998</v>
      </c>
      <c r="L488" s="2292">
        <f>IF(IF(ISNUMBER(K488),K488,0)&gt;0,IF(ISNUMBER(F488),F488,0)/K488*100,"")</f>
        <v>100</v>
      </c>
      <c r="M488" s="2357">
        <f>IF(IF(ISNUMBER(K488),K488,0)&gt;0,(IF(ISNUMBER(G488),G488,0)+IF(ISNUMBER(H488),H488,0))/K488*100,"")</f>
        <v>0</v>
      </c>
      <c r="N488" s="1611">
        <f t="shared" si="164"/>
        <v>5</v>
      </c>
      <c r="O488" s="2294"/>
      <c r="P488" s="2694">
        <f t="shared" si="171"/>
        <v>0.10911787597303277</v>
      </c>
      <c r="Q488" s="2296" t="s">
        <v>42</v>
      </c>
      <c r="R488" s="2294"/>
      <c r="S488" s="2297"/>
      <c r="T488" s="2298"/>
      <c r="U488" s="1602"/>
      <c r="V488" s="2294"/>
      <c r="W488" s="2294"/>
      <c r="X488" s="2294"/>
      <c r="Y488" s="2294"/>
      <c r="Z488" s="2434">
        <v>2443</v>
      </c>
      <c r="AA488" s="2366">
        <f t="shared" si="172"/>
        <v>140.12874662346414</v>
      </c>
      <c r="AB488" s="2435"/>
      <c r="AC488" s="2435"/>
      <c r="AD488" s="2435"/>
      <c r="AE488" s="2435"/>
      <c r="AF488" s="2435"/>
      <c r="AG488" s="2435"/>
      <c r="AH488" s="2167"/>
      <c r="AI488" s="2112">
        <v>2691</v>
      </c>
      <c r="AJ488" s="2112">
        <v>2815</v>
      </c>
      <c r="AK488" s="2112">
        <v>2917</v>
      </c>
      <c r="AL488" s="2113"/>
      <c r="AM488" s="2454"/>
      <c r="AN488" s="2112"/>
      <c r="AO488" s="2115"/>
      <c r="AP488" s="2116"/>
      <c r="AQ488" s="2117">
        <v>0.10911787597303277</v>
      </c>
      <c r="AR488" s="2115">
        <v>0.12495210272040984</v>
      </c>
      <c r="AS488" s="2115">
        <v>0.13568622132909836</v>
      </c>
      <c r="AT488" s="2115">
        <v>0.14575943982221315</v>
      </c>
      <c r="AU488" s="2115"/>
      <c r="AV488" s="2116"/>
      <c r="AW488" s="2118">
        <f t="shared" si="174"/>
        <v>0.14424056017778683</v>
      </c>
      <c r="AX488" s="2119"/>
      <c r="AY488" s="1646"/>
      <c r="AZ488" s="1646"/>
      <c r="BA488" s="2039"/>
      <c r="BB488" s="2039"/>
      <c r="BC488" s="1530" t="s">
        <v>1430</v>
      </c>
    </row>
    <row r="489" spans="1:227" s="1530" customFormat="1" ht="17.05" customHeight="1" x14ac:dyDescent="0.25">
      <c r="A489" s="1564" t="s">
        <v>1008</v>
      </c>
      <c r="B489" s="1564" t="s">
        <v>1052</v>
      </c>
      <c r="C489" s="2002" t="s">
        <v>1053</v>
      </c>
      <c r="D489" s="2003" t="s">
        <v>1054</v>
      </c>
      <c r="E489" s="2703"/>
      <c r="F489" s="2470" t="s">
        <v>630</v>
      </c>
      <c r="G489" s="2471">
        <v>1.24</v>
      </c>
      <c r="H489" s="2471"/>
      <c r="I489" s="2471"/>
      <c r="J489" s="2471"/>
      <c r="K489" s="2142">
        <f t="shared" si="173"/>
        <v>1.24</v>
      </c>
      <c r="L489" s="2472">
        <f>IF(IF(ISNUMBER(K489),K489,0)&gt;0,IF(ISNUMBER(F489),F489,0)/K489*100,"")</f>
        <v>0</v>
      </c>
      <c r="M489" s="2473">
        <f>IF(IF(ISNUMBER(K489),K489,0)&gt;0,(IF(ISNUMBER(G489),G489,0)+IF(ISNUMBER(H489),H489,0))/K489*100,"")</f>
        <v>100</v>
      </c>
      <c r="N489" s="2474">
        <f t="shared" si="164"/>
        <v>5</v>
      </c>
      <c r="O489" s="2477"/>
      <c r="P489" s="2704">
        <f t="shared" si="171"/>
        <v>0.81599999999999995</v>
      </c>
      <c r="Q489" s="2476" t="s">
        <v>42</v>
      </c>
      <c r="R489" s="2477"/>
      <c r="S489" s="2478"/>
      <c r="T489" s="2479"/>
      <c r="U489" s="1830"/>
      <c r="V489" s="2477"/>
      <c r="W489" s="2477"/>
      <c r="X489" s="2477"/>
      <c r="Y489" s="2477"/>
      <c r="Z489" s="2480">
        <v>14785</v>
      </c>
      <c r="AA489" s="2481">
        <f t="shared" si="172"/>
        <v>160.28833369622117</v>
      </c>
      <c r="AB489" s="2482"/>
      <c r="AC489" s="2482"/>
      <c r="AD489" s="2482"/>
      <c r="AE489" s="2482"/>
      <c r="AF489" s="2482"/>
      <c r="AG489" s="2482"/>
      <c r="AH489" s="2352"/>
      <c r="AI489" s="2139">
        <v>15684</v>
      </c>
      <c r="AJ489" s="2139">
        <v>16589</v>
      </c>
      <c r="AK489" s="2139">
        <v>17498</v>
      </c>
      <c r="AL489" s="2140">
        <v>18456</v>
      </c>
      <c r="AM489" s="2483"/>
      <c r="AN489" s="2139"/>
      <c r="AO489" s="2142"/>
      <c r="AP489" s="2143"/>
      <c r="AQ489" s="2144">
        <v>0.81599999999999995</v>
      </c>
      <c r="AR489" s="2142">
        <v>0.86499999999999999</v>
      </c>
      <c r="AS489" s="2142">
        <v>0.91500000000000004</v>
      </c>
      <c r="AT489" s="2142">
        <v>0.96499999999999997</v>
      </c>
      <c r="AU489" s="2142">
        <v>1.018</v>
      </c>
      <c r="AV489" s="2143"/>
      <c r="AW489" s="2145">
        <f t="shared" si="174"/>
        <v>0.27500000000000002</v>
      </c>
      <c r="AX489" s="2146"/>
      <c r="AY489" s="1646"/>
      <c r="AZ489" s="1646"/>
      <c r="BA489" s="2039"/>
      <c r="BB489" s="2039"/>
      <c r="BC489" s="1530" t="s">
        <v>1432</v>
      </c>
    </row>
    <row r="490" spans="1:227" s="1530" customFormat="1" ht="17.05" customHeight="1" x14ac:dyDescent="0.25">
      <c r="A490" s="1564" t="s">
        <v>198</v>
      </c>
      <c r="B490" s="1564" t="s">
        <v>199</v>
      </c>
      <c r="C490" s="2705" t="s">
        <v>200</v>
      </c>
      <c r="D490" s="2706" t="s">
        <v>201</v>
      </c>
      <c r="E490" s="2707" t="s">
        <v>1919</v>
      </c>
      <c r="F490" s="2708">
        <v>7.5999999999999998E-2</v>
      </c>
      <c r="G490" s="2709"/>
      <c r="H490" s="2709">
        <v>0.20200000000000001</v>
      </c>
      <c r="I490" s="2709"/>
      <c r="J490" s="2709"/>
      <c r="K490" s="2710">
        <f>SUM(F490:H490)</f>
        <v>0.27800000000000002</v>
      </c>
      <c r="L490" s="2711">
        <v>57</v>
      </c>
      <c r="M490" s="2383">
        <v>43</v>
      </c>
      <c r="N490" s="2262">
        <f t="shared" si="164"/>
        <v>2</v>
      </c>
      <c r="O490" s="2320"/>
      <c r="P490" s="2101">
        <v>0.55300000000000005</v>
      </c>
      <c r="Q490" s="2205" t="s">
        <v>42</v>
      </c>
      <c r="R490" s="2320"/>
      <c r="S490" s="2712" t="s">
        <v>202</v>
      </c>
      <c r="T490" s="2712" t="s">
        <v>202</v>
      </c>
      <c r="U490" s="2713">
        <v>36.1</v>
      </c>
      <c r="V490" s="2320"/>
      <c r="W490" s="2713">
        <v>36.1</v>
      </c>
      <c r="X490" s="2320"/>
      <c r="Y490" s="2320"/>
      <c r="Z490" s="2512">
        <v>20868</v>
      </c>
      <c r="AA490" s="2440">
        <v>72.602477149256529</v>
      </c>
      <c r="AB490" s="2441">
        <f>O490/AA490*1000000/365*1000</f>
        <v>0</v>
      </c>
      <c r="AC490" s="2262"/>
      <c r="AD490" s="2262"/>
      <c r="AE490" s="2320"/>
      <c r="AF490" s="2262"/>
      <c r="AG490" s="2262" t="s">
        <v>42</v>
      </c>
      <c r="AH490" s="2263"/>
      <c r="AI490" s="2262"/>
      <c r="AJ490" s="2262"/>
      <c r="AK490" s="2262"/>
      <c r="AL490" s="2263"/>
      <c r="AM490" s="2101">
        <f>K490</f>
        <v>0.27800000000000002</v>
      </c>
      <c r="AN490" s="2101">
        <v>0.55300000000000005</v>
      </c>
      <c r="AO490" s="2101">
        <v>0.55300000000000005</v>
      </c>
      <c r="AP490" s="2101">
        <v>0.55300000000000005</v>
      </c>
      <c r="AQ490" s="2264">
        <v>0.55300000000000005</v>
      </c>
      <c r="AR490" s="2101">
        <f>AN490</f>
        <v>0.55300000000000005</v>
      </c>
      <c r="AS490" s="2101">
        <v>0.57299999999999995</v>
      </c>
      <c r="AT490" s="2101">
        <f>AVERAGE(AS490,AV490)</f>
        <v>0.58749999999999991</v>
      </c>
      <c r="AU490" s="2101"/>
      <c r="AV490" s="2101">
        <v>0.60199999999999998</v>
      </c>
      <c r="AW490" s="2101"/>
      <c r="AX490" s="2265">
        <v>0.63300000000000001</v>
      </c>
      <c r="AY490" s="2579">
        <v>-0.35499999999999998</v>
      </c>
      <c r="AZ490" s="1979"/>
      <c r="BA490" s="1980"/>
      <c r="BB490" s="1646"/>
      <c r="BC490" s="1530" t="s">
        <v>1918</v>
      </c>
      <c r="BD490" s="1602"/>
      <c r="BE490" s="1602"/>
      <c r="BF490" s="1602"/>
      <c r="BG490" s="1602"/>
      <c r="BH490" s="1602"/>
      <c r="BI490" s="1602"/>
      <c r="BJ490" s="1602"/>
      <c r="BK490" s="1602"/>
      <c r="BL490" s="1602"/>
      <c r="BM490" s="1602"/>
      <c r="BN490" s="1602"/>
      <c r="BO490" s="1602"/>
      <c r="BP490" s="1602"/>
      <c r="BQ490" s="1602"/>
      <c r="BR490" s="1602"/>
      <c r="BS490" s="1602"/>
      <c r="BT490" s="1602"/>
      <c r="BU490" s="1602"/>
      <c r="BV490" s="1602"/>
      <c r="BW490" s="1602"/>
      <c r="BX490" s="1602"/>
      <c r="BY490" s="1602"/>
      <c r="BZ490" s="1602"/>
      <c r="CA490" s="1602"/>
      <c r="CB490" s="1602"/>
      <c r="CC490" s="1602"/>
      <c r="CD490" s="1602"/>
      <c r="CE490" s="1602"/>
      <c r="CF490" s="1602"/>
      <c r="CG490" s="1602"/>
      <c r="CH490" s="1602"/>
      <c r="CI490" s="1602"/>
      <c r="CJ490" s="1602"/>
      <c r="CK490" s="1602"/>
      <c r="CL490" s="1602"/>
      <c r="CM490" s="1602"/>
      <c r="CN490" s="1602"/>
      <c r="CO490" s="1602"/>
      <c r="CP490" s="1602"/>
      <c r="CQ490" s="1602"/>
      <c r="CR490" s="1602"/>
      <c r="CS490" s="1602"/>
      <c r="CT490" s="1602"/>
      <c r="CU490" s="1602"/>
      <c r="CV490" s="1602"/>
      <c r="CW490" s="1602"/>
      <c r="CX490" s="1602"/>
      <c r="CY490" s="1602"/>
      <c r="CZ490" s="1602"/>
      <c r="DA490" s="1602"/>
      <c r="DB490" s="1602"/>
      <c r="DC490" s="1602"/>
      <c r="DD490" s="1602"/>
      <c r="DE490" s="1602"/>
      <c r="DF490" s="1602"/>
      <c r="DG490" s="1602"/>
      <c r="DH490" s="1602"/>
      <c r="DI490" s="1602"/>
      <c r="DJ490" s="1602"/>
      <c r="DK490" s="1602"/>
      <c r="DL490" s="1602"/>
      <c r="DM490" s="1602"/>
      <c r="DN490" s="1602"/>
      <c r="DO490" s="1602"/>
      <c r="DP490" s="1602"/>
      <c r="DQ490" s="1602"/>
      <c r="DR490" s="1602"/>
      <c r="DS490" s="1602"/>
      <c r="DT490" s="1602"/>
      <c r="DU490" s="1602"/>
      <c r="DV490" s="1602"/>
      <c r="DW490" s="1602"/>
      <c r="DX490" s="1602"/>
      <c r="DY490" s="1602"/>
      <c r="DZ490" s="1602"/>
      <c r="EA490" s="1602"/>
      <c r="EB490" s="1602"/>
      <c r="EC490" s="1602"/>
      <c r="ED490" s="1602"/>
      <c r="EE490" s="1602"/>
      <c r="EF490" s="1602"/>
      <c r="EG490" s="1602"/>
      <c r="EH490" s="1602"/>
      <c r="EI490" s="1602"/>
      <c r="EJ490" s="1602"/>
      <c r="EK490" s="1602"/>
      <c r="EL490" s="1602"/>
      <c r="EM490" s="1602"/>
      <c r="EN490" s="1602"/>
      <c r="EO490" s="1602"/>
      <c r="EP490" s="1602"/>
      <c r="EQ490" s="1602"/>
      <c r="ER490" s="1602"/>
      <c r="ES490" s="1602"/>
      <c r="ET490" s="1602"/>
      <c r="EU490" s="1602"/>
      <c r="EV490" s="1602"/>
      <c r="EW490" s="1602"/>
      <c r="EX490" s="1602"/>
      <c r="EY490" s="1602"/>
      <c r="EZ490" s="1602"/>
      <c r="FA490" s="1602"/>
      <c r="FB490" s="1602"/>
      <c r="FC490" s="1602"/>
      <c r="FD490" s="1602"/>
      <c r="FE490" s="1602"/>
      <c r="FF490" s="1602"/>
      <c r="FG490" s="1602"/>
      <c r="FH490" s="1602"/>
      <c r="FI490" s="1602"/>
      <c r="FJ490" s="1602"/>
      <c r="FK490" s="1602"/>
      <c r="FL490" s="1602"/>
      <c r="FM490" s="1602"/>
      <c r="FN490" s="1602"/>
      <c r="FO490" s="1602"/>
      <c r="FP490" s="1602"/>
      <c r="FQ490" s="1602"/>
      <c r="FR490" s="1602"/>
      <c r="FS490" s="1602"/>
      <c r="FT490" s="1602"/>
      <c r="FU490" s="1602"/>
      <c r="FV490" s="1602"/>
      <c r="FW490" s="1602"/>
      <c r="FX490" s="1602"/>
      <c r="FY490" s="1602"/>
      <c r="FZ490" s="1602"/>
      <c r="GA490" s="1602"/>
      <c r="GB490" s="1602"/>
      <c r="GC490" s="1602"/>
      <c r="GD490" s="1602"/>
      <c r="GE490" s="1602"/>
      <c r="GF490" s="1602"/>
      <c r="GG490" s="1602"/>
      <c r="GH490" s="1602"/>
      <c r="GI490" s="1602"/>
      <c r="GJ490" s="1602"/>
      <c r="GK490" s="1602"/>
      <c r="GL490" s="1602"/>
      <c r="GM490" s="1602"/>
      <c r="GN490" s="1602"/>
      <c r="GO490" s="1602"/>
      <c r="GP490" s="1602"/>
      <c r="GQ490" s="1602"/>
      <c r="GR490" s="1602"/>
      <c r="GS490" s="1602"/>
      <c r="GT490" s="1602"/>
      <c r="GU490" s="1602"/>
      <c r="GV490" s="1602"/>
      <c r="GW490" s="1602"/>
      <c r="GX490" s="1602"/>
      <c r="GY490" s="1602"/>
      <c r="GZ490" s="1602"/>
      <c r="HA490" s="1602"/>
      <c r="HB490" s="1602"/>
      <c r="HC490" s="1602"/>
      <c r="HD490" s="1602"/>
      <c r="HE490" s="1602"/>
      <c r="HF490" s="1602"/>
      <c r="HG490" s="1602"/>
      <c r="HH490" s="1602"/>
      <c r="HI490" s="1602"/>
      <c r="HJ490" s="1602"/>
      <c r="HK490" s="1602"/>
      <c r="HL490" s="1602"/>
      <c r="HM490" s="1602"/>
      <c r="HN490" s="1602"/>
      <c r="HO490" s="1602"/>
      <c r="HP490" s="1602"/>
      <c r="HQ490" s="1602"/>
      <c r="HR490" s="1602"/>
      <c r="HS490" s="1602"/>
    </row>
    <row r="491" spans="1:227" s="1530" customFormat="1" ht="17.05" customHeight="1" x14ac:dyDescent="0.25">
      <c r="A491" s="1564" t="s">
        <v>198</v>
      </c>
      <c r="B491" s="1564" t="s">
        <v>199</v>
      </c>
      <c r="C491" s="2714" t="s">
        <v>200</v>
      </c>
      <c r="D491" s="1749" t="s">
        <v>203</v>
      </c>
      <c r="E491" s="1750"/>
      <c r="F491" s="2100">
        <v>0.108</v>
      </c>
      <c r="G491" s="2099"/>
      <c r="H491" s="2099"/>
      <c r="I491" s="2099"/>
      <c r="J491" s="2099"/>
      <c r="K491" s="2101">
        <f>SUM(F491:H491)</f>
        <v>0.108</v>
      </c>
      <c r="L491" s="2715">
        <f>IF(K491&gt;0,IF(ISNUMBER(F491),F491,0)/K491*100,"")</f>
        <v>100</v>
      </c>
      <c r="M491" s="2383">
        <f>IF(K491&gt;0,(IF(ISNUMBER(G491),G491,0)+IF(ISNUMBER(H491),H491,0))/K491*100,"")</f>
        <v>0</v>
      </c>
      <c r="N491" s="1575">
        <f t="shared" si="164"/>
        <v>2</v>
      </c>
      <c r="O491" s="2320"/>
      <c r="P491" s="2099">
        <v>0.18</v>
      </c>
      <c r="Q491" s="2205" t="s">
        <v>42</v>
      </c>
      <c r="R491" s="1857"/>
      <c r="S491" s="2712" t="s">
        <v>202</v>
      </c>
      <c r="T491" s="2712" t="s">
        <v>202</v>
      </c>
      <c r="U491" s="2713">
        <v>36.1</v>
      </c>
      <c r="V491" s="1857"/>
      <c r="W491" s="2713">
        <v>36.1</v>
      </c>
      <c r="X491" s="1857"/>
      <c r="Y491" s="1857">
        <v>0</v>
      </c>
      <c r="Z491" s="2439">
        <v>4501</v>
      </c>
      <c r="AA491" s="2440">
        <v>109.56469338624902</v>
      </c>
      <c r="AB491" s="2441">
        <f>O491/AA491*1000000/365*1000</f>
        <v>0</v>
      </c>
      <c r="AC491" s="2096"/>
      <c r="AD491" s="2096"/>
      <c r="AE491" s="2010"/>
      <c r="AF491" s="2096"/>
      <c r="AG491" s="2096"/>
      <c r="AH491" s="2097"/>
      <c r="AI491" s="2096"/>
      <c r="AJ491" s="2096"/>
      <c r="AK491" s="2096"/>
      <c r="AL491" s="2097"/>
      <c r="AM491" s="2101">
        <f>K491</f>
        <v>0.108</v>
      </c>
      <c r="AN491" s="2099">
        <v>0.18</v>
      </c>
      <c r="AO491" s="2099">
        <v>0.191</v>
      </c>
      <c r="AP491" s="2099">
        <v>0.21099999999999999</v>
      </c>
      <c r="AQ491" s="2100">
        <v>0.23300000000000001</v>
      </c>
      <c r="AR491" s="2101">
        <f>AN491</f>
        <v>0.18</v>
      </c>
      <c r="AS491" s="2099">
        <v>0.20300000000000001</v>
      </c>
      <c r="AT491" s="2101">
        <f>AVERAGE(AS491,AV491)</f>
        <v>0.22500000000000001</v>
      </c>
      <c r="AU491" s="2101"/>
      <c r="AV491" s="2099">
        <v>0.247</v>
      </c>
      <c r="AW491" s="2099"/>
      <c r="AX491" s="2102">
        <v>0.307</v>
      </c>
      <c r="AY491" s="2442">
        <v>-0.193</v>
      </c>
      <c r="AZ491" s="1979"/>
      <c r="BA491" s="1980"/>
      <c r="BB491" s="1646"/>
      <c r="BC491" s="1530" t="s">
        <v>1430</v>
      </c>
      <c r="BD491" s="1602"/>
      <c r="BE491" s="1602"/>
      <c r="BF491" s="1602"/>
      <c r="BG491" s="1602"/>
      <c r="BH491" s="1602"/>
      <c r="BI491" s="1602"/>
      <c r="BJ491" s="1602"/>
      <c r="BK491" s="1602"/>
      <c r="BL491" s="1602"/>
      <c r="BM491" s="1602"/>
      <c r="BN491" s="1602"/>
      <c r="BO491" s="1602"/>
      <c r="BP491" s="1602"/>
      <c r="BQ491" s="1602"/>
      <c r="BR491" s="1602"/>
      <c r="BS491" s="1602"/>
      <c r="BT491" s="1602"/>
      <c r="BU491" s="1602"/>
      <c r="BV491" s="1602"/>
      <c r="BW491" s="1602"/>
      <c r="BX491" s="1602"/>
      <c r="BY491" s="1602"/>
      <c r="BZ491" s="1602"/>
      <c r="CA491" s="1602"/>
      <c r="CB491" s="1602"/>
      <c r="CC491" s="1602"/>
      <c r="CD491" s="1602"/>
      <c r="CE491" s="1602"/>
      <c r="CF491" s="1602"/>
      <c r="CG491" s="1602"/>
      <c r="CH491" s="1602"/>
      <c r="CI491" s="1602"/>
      <c r="CJ491" s="1602"/>
      <c r="CK491" s="1602"/>
      <c r="CL491" s="1602"/>
      <c r="CM491" s="1602"/>
      <c r="CN491" s="1602"/>
      <c r="CO491" s="1602"/>
      <c r="CP491" s="1602"/>
      <c r="CQ491" s="1602"/>
      <c r="CR491" s="1602"/>
      <c r="CS491" s="1602"/>
      <c r="CT491" s="1602"/>
      <c r="CU491" s="1602"/>
      <c r="CV491" s="1602"/>
      <c r="CW491" s="1602"/>
      <c r="CX491" s="1602"/>
      <c r="CY491" s="1602"/>
      <c r="CZ491" s="1602"/>
      <c r="DA491" s="1602"/>
      <c r="DB491" s="1602"/>
      <c r="DC491" s="1602"/>
      <c r="DD491" s="1602"/>
      <c r="DE491" s="1602"/>
      <c r="DF491" s="1602"/>
      <c r="DG491" s="1602"/>
      <c r="DH491" s="1602"/>
      <c r="DI491" s="1602"/>
      <c r="DJ491" s="1602"/>
      <c r="DK491" s="1602"/>
      <c r="DL491" s="1602"/>
      <c r="DM491" s="1602"/>
      <c r="DN491" s="1602"/>
      <c r="DO491" s="1602"/>
      <c r="DP491" s="1602"/>
      <c r="DQ491" s="1602"/>
      <c r="DR491" s="1602"/>
      <c r="DS491" s="1602"/>
      <c r="DT491" s="1602"/>
      <c r="DU491" s="1602"/>
      <c r="DV491" s="1602"/>
      <c r="DW491" s="1602"/>
      <c r="DX491" s="1602"/>
      <c r="DY491" s="1602"/>
      <c r="DZ491" s="1602"/>
      <c r="EA491" s="1602"/>
      <c r="EB491" s="1602"/>
      <c r="EC491" s="1602"/>
      <c r="ED491" s="1602"/>
      <c r="EE491" s="1602"/>
      <c r="EF491" s="1602"/>
      <c r="EG491" s="1602"/>
      <c r="EH491" s="1602"/>
      <c r="EI491" s="1602"/>
      <c r="EJ491" s="1602"/>
      <c r="EK491" s="1602"/>
      <c r="EL491" s="1602"/>
      <c r="EM491" s="1602"/>
      <c r="EN491" s="1602"/>
      <c r="EO491" s="1602"/>
      <c r="EP491" s="1602"/>
      <c r="EQ491" s="1602"/>
      <c r="ER491" s="1602"/>
      <c r="ES491" s="1602"/>
      <c r="ET491" s="1602"/>
      <c r="EU491" s="1602"/>
      <c r="EV491" s="1602"/>
      <c r="EW491" s="1602"/>
      <c r="EX491" s="1602"/>
      <c r="EY491" s="1602"/>
      <c r="EZ491" s="1602"/>
      <c r="FA491" s="1602"/>
      <c r="FB491" s="1602"/>
      <c r="FC491" s="1602"/>
      <c r="FD491" s="1602"/>
      <c r="FE491" s="1602"/>
      <c r="FF491" s="1602"/>
      <c r="FG491" s="1602"/>
      <c r="FH491" s="1602"/>
      <c r="FI491" s="1602"/>
      <c r="FJ491" s="1602"/>
      <c r="FK491" s="1602"/>
      <c r="FL491" s="1602"/>
      <c r="FM491" s="1602"/>
      <c r="FN491" s="1602"/>
      <c r="FO491" s="1602"/>
      <c r="FP491" s="1602"/>
      <c r="FQ491" s="1602"/>
      <c r="FR491" s="1602"/>
      <c r="FS491" s="1602"/>
      <c r="FT491" s="1602"/>
      <c r="FU491" s="1602"/>
      <c r="FV491" s="1602"/>
      <c r="FW491" s="1602"/>
      <c r="FX491" s="1602"/>
      <c r="FY491" s="1602"/>
      <c r="FZ491" s="1602"/>
      <c r="GA491" s="1602"/>
      <c r="GB491" s="1602"/>
      <c r="GC491" s="1602"/>
      <c r="GD491" s="1602"/>
      <c r="GE491" s="1602"/>
      <c r="GF491" s="1602"/>
      <c r="GG491" s="1602"/>
      <c r="GH491" s="1602"/>
      <c r="GI491" s="1602"/>
      <c r="GJ491" s="1602"/>
      <c r="GK491" s="1602"/>
      <c r="GL491" s="1602"/>
      <c r="GM491" s="1602"/>
      <c r="GN491" s="1602"/>
      <c r="GO491" s="1602"/>
      <c r="GP491" s="1602"/>
      <c r="GQ491" s="1602"/>
      <c r="GR491" s="1602"/>
      <c r="GS491" s="1602"/>
      <c r="GT491" s="1602"/>
      <c r="GU491" s="1602"/>
      <c r="GV491" s="1602"/>
      <c r="GW491" s="1602"/>
      <c r="GX491" s="1602"/>
      <c r="GY491" s="1602"/>
      <c r="GZ491" s="1602"/>
      <c r="HA491" s="1602"/>
      <c r="HB491" s="1602"/>
      <c r="HC491" s="1602"/>
      <c r="HD491" s="1602"/>
      <c r="HE491" s="1602"/>
      <c r="HF491" s="1602"/>
      <c r="HG491" s="1602"/>
      <c r="HH491" s="1602"/>
      <c r="HI491" s="1602"/>
      <c r="HJ491" s="1602"/>
      <c r="HK491" s="1602"/>
      <c r="HL491" s="1602"/>
      <c r="HM491" s="1602"/>
      <c r="HN491" s="1602"/>
      <c r="HO491" s="1602"/>
      <c r="HP491" s="1602"/>
      <c r="HQ491" s="1602"/>
      <c r="HR491" s="1602"/>
      <c r="HS491" s="1602"/>
    </row>
    <row r="492" spans="1:227" s="1530" customFormat="1" ht="17.05" customHeight="1" x14ac:dyDescent="0.25">
      <c r="A492" s="1564" t="s">
        <v>198</v>
      </c>
      <c r="B492" s="1564" t="s">
        <v>199</v>
      </c>
      <c r="C492" s="2714" t="s">
        <v>200</v>
      </c>
      <c r="D492" s="1749" t="s">
        <v>204</v>
      </c>
      <c r="E492" s="1750"/>
      <c r="F492" s="2100">
        <v>0.79400000000000004</v>
      </c>
      <c r="G492" s="2099">
        <v>1.1020000000000001</v>
      </c>
      <c r="H492" s="2099">
        <v>1.1399999999999999</v>
      </c>
      <c r="I492" s="2099"/>
      <c r="J492" s="2099"/>
      <c r="K492" s="2101">
        <f>SUM(F492:H492)</f>
        <v>3.036</v>
      </c>
      <c r="L492" s="2382">
        <f>IF(K492&gt;0,IF(ISNUMBER(F492),F492,0)/K492*100,"")</f>
        <v>26.152832674571808</v>
      </c>
      <c r="M492" s="2383">
        <f>IF(K492&gt;0,(IF(ISNUMBER(G492),G492,0)+IF(ISNUMBER(H492),H492,0))/K492*100,"")</f>
        <v>73.847167325428202</v>
      </c>
      <c r="N492" s="1611">
        <f t="shared" si="164"/>
        <v>2</v>
      </c>
      <c r="O492" s="2320"/>
      <c r="P492" s="2099">
        <v>3.9670000000000001</v>
      </c>
      <c r="Q492" s="2205" t="s">
        <v>42</v>
      </c>
      <c r="R492" s="1857"/>
      <c r="S492" s="2712" t="s">
        <v>202</v>
      </c>
      <c r="T492" s="2712" t="s">
        <v>202</v>
      </c>
      <c r="U492" s="2713">
        <v>36.1</v>
      </c>
      <c r="V492" s="1857">
        <f>AVERAGE(67.08,65.31)</f>
        <v>66.194999999999993</v>
      </c>
      <c r="W492" s="2713">
        <v>36.1</v>
      </c>
      <c r="X492" s="1857">
        <f>AVERAGE(67.08,65.31)</f>
        <v>66.194999999999993</v>
      </c>
      <c r="Y492" s="1857">
        <v>37.299999999999997</v>
      </c>
      <c r="Z492" s="2439">
        <v>149694</v>
      </c>
      <c r="AA492" s="2440">
        <v>72.604734663279302</v>
      </c>
      <c r="AB492" s="2441">
        <f>O492/AA492*1000000/365*1000</f>
        <v>0</v>
      </c>
      <c r="AC492" s="2096"/>
      <c r="AD492" s="2096"/>
      <c r="AE492" s="2010" t="s">
        <v>205</v>
      </c>
      <c r="AF492" s="2096"/>
      <c r="AG492" s="2096" t="s">
        <v>42</v>
      </c>
      <c r="AH492" s="2097"/>
      <c r="AI492" s="2096"/>
      <c r="AJ492" s="2096"/>
      <c r="AK492" s="2096"/>
      <c r="AL492" s="2097"/>
      <c r="AM492" s="2101">
        <f>K492</f>
        <v>3.036</v>
      </c>
      <c r="AN492" s="2099">
        <v>3.9670000000000001</v>
      </c>
      <c r="AO492" s="2099">
        <v>4.2110000000000003</v>
      </c>
      <c r="AP492" s="2099">
        <v>4.6509999999999998</v>
      </c>
      <c r="AQ492" s="2100">
        <v>5.1379999999999999</v>
      </c>
      <c r="AR492" s="2101">
        <f>AN492</f>
        <v>3.9670000000000001</v>
      </c>
      <c r="AS492" s="2099">
        <v>4.4669999999999996</v>
      </c>
      <c r="AT492" s="2101">
        <f>AVERAGE(AS492,AV492)</f>
        <v>4.9559999999999995</v>
      </c>
      <c r="AU492" s="2101"/>
      <c r="AV492" s="2099">
        <v>5.4450000000000003</v>
      </c>
      <c r="AW492" s="2099"/>
      <c r="AX492" s="2102">
        <v>6.6379999999999999</v>
      </c>
      <c r="AY492" s="2442">
        <v>-3.6019999999999999</v>
      </c>
      <c r="AZ492" s="1979"/>
      <c r="BA492" s="1980"/>
      <c r="BB492" s="1646"/>
      <c r="BC492" s="1530" t="s">
        <v>1432</v>
      </c>
      <c r="BD492" s="1602"/>
      <c r="BE492" s="1602"/>
      <c r="BF492" s="1602"/>
      <c r="BG492" s="1602"/>
      <c r="BH492" s="1602"/>
      <c r="BI492" s="1602"/>
      <c r="BJ492" s="1602"/>
      <c r="BK492" s="1602"/>
      <c r="BL492" s="1602"/>
      <c r="BM492" s="1602"/>
      <c r="BN492" s="1602"/>
      <c r="BO492" s="1602"/>
      <c r="BP492" s="1602"/>
      <c r="BQ492" s="1602"/>
      <c r="BR492" s="1602"/>
      <c r="BS492" s="1602"/>
      <c r="BT492" s="1602"/>
      <c r="BU492" s="1602"/>
      <c r="BV492" s="1602"/>
      <c r="BW492" s="1602"/>
      <c r="BX492" s="1602"/>
      <c r="BY492" s="1602"/>
      <c r="BZ492" s="1602"/>
      <c r="CA492" s="1602"/>
      <c r="CB492" s="1602"/>
      <c r="CC492" s="1602"/>
      <c r="CD492" s="1602"/>
      <c r="CE492" s="1602"/>
      <c r="CF492" s="1602"/>
      <c r="CG492" s="1602"/>
      <c r="CH492" s="1602"/>
      <c r="CI492" s="1602"/>
      <c r="CJ492" s="1602"/>
      <c r="CK492" s="1602"/>
      <c r="CL492" s="1602"/>
      <c r="CM492" s="1602"/>
      <c r="CN492" s="1602"/>
      <c r="CO492" s="1602"/>
      <c r="CP492" s="1602"/>
      <c r="CQ492" s="1602"/>
      <c r="CR492" s="1602"/>
      <c r="CS492" s="1602"/>
      <c r="CT492" s="1602"/>
      <c r="CU492" s="1602"/>
      <c r="CV492" s="1602"/>
      <c r="CW492" s="1602"/>
      <c r="CX492" s="1602"/>
      <c r="CY492" s="1602"/>
      <c r="CZ492" s="1602"/>
      <c r="DA492" s="1602"/>
      <c r="DB492" s="1602"/>
      <c r="DC492" s="1602"/>
      <c r="DD492" s="1602"/>
      <c r="DE492" s="1602"/>
      <c r="DF492" s="1602"/>
      <c r="DG492" s="1602"/>
      <c r="DH492" s="1602"/>
      <c r="DI492" s="1602"/>
      <c r="DJ492" s="1602"/>
      <c r="DK492" s="1602"/>
      <c r="DL492" s="1602"/>
      <c r="DM492" s="1602"/>
      <c r="DN492" s="1602"/>
      <c r="DO492" s="1602"/>
      <c r="DP492" s="1602"/>
      <c r="DQ492" s="1602"/>
      <c r="DR492" s="1602"/>
      <c r="DS492" s="1602"/>
      <c r="DT492" s="1602"/>
      <c r="DU492" s="1602"/>
      <c r="DV492" s="1602"/>
      <c r="DW492" s="1602"/>
      <c r="DX492" s="1602"/>
      <c r="DY492" s="1602"/>
      <c r="DZ492" s="1602"/>
      <c r="EA492" s="1602"/>
      <c r="EB492" s="1602"/>
      <c r="EC492" s="1602"/>
      <c r="ED492" s="1602"/>
      <c r="EE492" s="1602"/>
      <c r="EF492" s="1602"/>
      <c r="EG492" s="1602"/>
      <c r="EH492" s="1602"/>
      <c r="EI492" s="1602"/>
      <c r="EJ492" s="1602"/>
      <c r="EK492" s="1602"/>
      <c r="EL492" s="1602"/>
      <c r="EM492" s="1602"/>
      <c r="EN492" s="1602"/>
      <c r="EO492" s="1602"/>
      <c r="EP492" s="1602"/>
      <c r="EQ492" s="1602"/>
      <c r="ER492" s="1602"/>
      <c r="ES492" s="1602"/>
      <c r="ET492" s="1602"/>
      <c r="EU492" s="1602"/>
      <c r="EV492" s="1602"/>
      <c r="EW492" s="1602"/>
      <c r="EX492" s="1602"/>
      <c r="EY492" s="1602"/>
      <c r="EZ492" s="1602"/>
      <c r="FA492" s="1602"/>
      <c r="FB492" s="1602"/>
      <c r="FC492" s="1602"/>
      <c r="FD492" s="1602"/>
      <c r="FE492" s="1602"/>
      <c r="FF492" s="1602"/>
      <c r="FG492" s="1602"/>
      <c r="FH492" s="1602"/>
      <c r="FI492" s="1602"/>
      <c r="FJ492" s="1602"/>
      <c r="FK492" s="1602"/>
      <c r="FL492" s="1602"/>
      <c r="FM492" s="1602"/>
      <c r="FN492" s="1602"/>
      <c r="FO492" s="1602"/>
      <c r="FP492" s="1602"/>
      <c r="FQ492" s="1602"/>
      <c r="FR492" s="1602"/>
      <c r="FS492" s="1602"/>
      <c r="FT492" s="1602"/>
      <c r="FU492" s="1602"/>
      <c r="FV492" s="1602"/>
      <c r="FW492" s="1602"/>
      <c r="FX492" s="1602"/>
      <c r="FY492" s="1602"/>
      <c r="FZ492" s="1602"/>
      <c r="GA492" s="1602"/>
      <c r="GB492" s="1602"/>
      <c r="GC492" s="1602"/>
      <c r="GD492" s="1602"/>
      <c r="GE492" s="1602"/>
      <c r="GF492" s="1602"/>
      <c r="GG492" s="1602"/>
      <c r="GH492" s="1602"/>
      <c r="GI492" s="1602"/>
      <c r="GJ492" s="1602"/>
      <c r="GK492" s="1602"/>
      <c r="GL492" s="1602"/>
      <c r="GM492" s="1602"/>
      <c r="GN492" s="1602"/>
      <c r="GO492" s="1602"/>
      <c r="GP492" s="1602"/>
      <c r="GQ492" s="1602"/>
      <c r="GR492" s="1602"/>
      <c r="GS492" s="1602"/>
      <c r="GT492" s="1602"/>
      <c r="GU492" s="1602"/>
      <c r="GV492" s="1602"/>
      <c r="GW492" s="1602"/>
      <c r="GX492" s="1602"/>
      <c r="GY492" s="1602"/>
      <c r="GZ492" s="1602"/>
      <c r="HA492" s="1602"/>
      <c r="HB492" s="1602"/>
      <c r="HC492" s="1602"/>
      <c r="HD492" s="1602"/>
      <c r="HE492" s="1602"/>
      <c r="HF492" s="1602"/>
      <c r="HG492" s="1602"/>
      <c r="HH492" s="1602"/>
      <c r="HI492" s="1602"/>
      <c r="HJ492" s="1602"/>
      <c r="HK492" s="1602"/>
      <c r="HL492" s="1602"/>
      <c r="HM492" s="1602"/>
      <c r="HN492" s="1602"/>
      <c r="HO492" s="1602"/>
      <c r="HP492" s="1602"/>
      <c r="HQ492" s="1602"/>
      <c r="HR492" s="1602"/>
      <c r="HS492" s="1602"/>
    </row>
    <row r="493" spans="1:227" s="1530" customFormat="1" ht="17.05" customHeight="1" x14ac:dyDescent="0.25">
      <c r="A493" s="1564" t="s">
        <v>1008</v>
      </c>
      <c r="B493" s="1564" t="s">
        <v>1052</v>
      </c>
      <c r="C493" s="2716" t="s">
        <v>1071</v>
      </c>
      <c r="D493" s="2002" t="s">
        <v>1072</v>
      </c>
      <c r="E493" s="1603"/>
      <c r="F493" s="2291" t="s">
        <v>630</v>
      </c>
      <c r="G493" s="1904"/>
      <c r="H493" s="1904">
        <v>0.97307999999999995</v>
      </c>
      <c r="I493" s="1904"/>
      <c r="J493" s="1904"/>
      <c r="K493" s="2115">
        <f t="shared" ref="K493:K498" si="175">IF(ISNUMBER(F493),F493,0)+IF(ISNUMBER(G493),G493,0)+IF(ISNUMBER(H493),H493,0)</f>
        <v>0.97307999999999995</v>
      </c>
      <c r="L493" s="2292">
        <f t="shared" ref="L493:L498" si="176">IF(IF(ISNUMBER(K493),K493,0)&gt;0,IF(ISNUMBER(F493),F493,0)/K493*100,"")</f>
        <v>0</v>
      </c>
      <c r="M493" s="2357">
        <f t="shared" ref="M493:M498" si="177">IF(IF(ISNUMBER(K493),K493,0)&gt;0,(IF(ISNUMBER(G493),G493,0)+IF(ISNUMBER(H493),H493,0))/K493*100,"")</f>
        <v>100</v>
      </c>
      <c r="N493" s="1611">
        <f t="shared" si="164"/>
        <v>3</v>
      </c>
      <c r="O493" s="2294"/>
      <c r="P493" s="2295">
        <f t="shared" ref="P493:P498" si="178">AQ493</f>
        <v>0.8990418081454441</v>
      </c>
      <c r="Q493" s="2296" t="s">
        <v>42</v>
      </c>
      <c r="R493" s="2294"/>
      <c r="S493" s="2297"/>
      <c r="T493" s="2298"/>
      <c r="U493" s="1602"/>
      <c r="V493" s="2294"/>
      <c r="W493" s="2294"/>
      <c r="X493" s="2294"/>
      <c r="Y493" s="2294"/>
      <c r="Z493" s="2434">
        <v>16850</v>
      </c>
      <c r="AA493" s="2366">
        <f t="shared" ref="AA493:AA498" si="179">AR493/Z493*1000000000/365</f>
        <v>159.07472313167261</v>
      </c>
      <c r="AB493" s="2435"/>
      <c r="AC493" s="2435"/>
      <c r="AD493" s="2435"/>
      <c r="AE493" s="2435"/>
      <c r="AF493" s="2435"/>
      <c r="AG493" s="2435"/>
      <c r="AH493" s="2167"/>
      <c r="AI493" s="2112">
        <v>17309</v>
      </c>
      <c r="AJ493" s="2112">
        <v>17782</v>
      </c>
      <c r="AK493" s="2112">
        <v>18255</v>
      </c>
      <c r="AL493" s="2113"/>
      <c r="AM493" s="2454"/>
      <c r="AN493" s="2112"/>
      <c r="AO493" s="2115"/>
      <c r="AP493" s="2116"/>
      <c r="AQ493" s="2117">
        <v>0.8990418081454441</v>
      </c>
      <c r="AR493" s="2115">
        <v>0.9783493159405694</v>
      </c>
      <c r="AS493" s="2115">
        <v>1.0626688298628246</v>
      </c>
      <c r="AT493" s="2115">
        <v>1.1516061932118453</v>
      </c>
      <c r="AU493" s="2115"/>
      <c r="AV493" s="2116"/>
      <c r="AW493" s="2118">
        <f t="shared" ref="AW493:AW498" si="180">K493-AT493</f>
        <v>-0.17852619321184537</v>
      </c>
      <c r="AX493" s="2119"/>
      <c r="AY493" s="1646"/>
      <c r="AZ493" s="1646"/>
      <c r="BA493" s="1646"/>
      <c r="BB493" s="1646"/>
      <c r="BC493" s="1530" t="s">
        <v>1432</v>
      </c>
    </row>
    <row r="494" spans="1:227" s="1530" customFormat="1" ht="17.05" customHeight="1" x14ac:dyDescent="0.25">
      <c r="A494" s="1564" t="s">
        <v>1008</v>
      </c>
      <c r="B494" s="1564" t="s">
        <v>1052</v>
      </c>
      <c r="C494" s="2716" t="s">
        <v>1071</v>
      </c>
      <c r="D494" s="2002" t="s">
        <v>1073</v>
      </c>
      <c r="E494" s="1603"/>
      <c r="F494" s="2291" t="s">
        <v>630</v>
      </c>
      <c r="G494" s="2455"/>
      <c r="H494" s="2455">
        <v>1.68912</v>
      </c>
      <c r="I494" s="2455"/>
      <c r="J494" s="2455"/>
      <c r="K494" s="2125">
        <f t="shared" si="175"/>
        <v>1.68912</v>
      </c>
      <c r="L494" s="2292">
        <f t="shared" si="176"/>
        <v>0</v>
      </c>
      <c r="M494" s="2357">
        <f t="shared" si="177"/>
        <v>100</v>
      </c>
      <c r="N494" s="1611">
        <f t="shared" si="164"/>
        <v>2</v>
      </c>
      <c r="O494" s="2294"/>
      <c r="P494" s="2295">
        <f t="shared" si="178"/>
        <v>2.2353266352818912</v>
      </c>
      <c r="Q494" s="2296" t="s">
        <v>42</v>
      </c>
      <c r="R494" s="2294"/>
      <c r="S494" s="2456"/>
      <c r="T494" s="2457"/>
      <c r="V494" s="2458"/>
      <c r="W494" s="2458"/>
      <c r="X494" s="2458"/>
      <c r="Y494" s="2458"/>
      <c r="Z494" s="2434">
        <v>29708</v>
      </c>
      <c r="AA494" s="2366">
        <f t="shared" si="179"/>
        <v>222.78433820184719</v>
      </c>
      <c r="AB494" s="2459"/>
      <c r="AC494" s="2459"/>
      <c r="AD494" s="2459"/>
      <c r="AE494" s="2459"/>
      <c r="AF494" s="2459"/>
      <c r="AG494" s="2459"/>
      <c r="AH494" s="2167"/>
      <c r="AI494" s="2124">
        <v>31009</v>
      </c>
      <c r="AJ494" s="2124">
        <v>32356</v>
      </c>
      <c r="AK494" s="2124">
        <v>33726</v>
      </c>
      <c r="AL494" s="2113"/>
      <c r="AM494" s="2460"/>
      <c r="AN494" s="2124"/>
      <c r="AO494" s="2125"/>
      <c r="AP494" s="2126"/>
      <c r="AQ494" s="2117">
        <v>2.2353266352818912</v>
      </c>
      <c r="AR494" s="2125">
        <v>2.415744148544674</v>
      </c>
      <c r="AS494" s="2125">
        <v>2.6067925489362325</v>
      </c>
      <c r="AT494" s="2125">
        <v>2.8069248752537779</v>
      </c>
      <c r="AU494" s="2125"/>
      <c r="AV494" s="2126"/>
      <c r="AW494" s="2127">
        <f t="shared" si="180"/>
        <v>-1.1178048752537779</v>
      </c>
      <c r="AX494" s="2119"/>
      <c r="AY494" s="1646"/>
      <c r="AZ494" s="1646"/>
      <c r="BA494" s="2039"/>
      <c r="BB494" s="2039"/>
      <c r="BC494" s="1530" t="s">
        <v>1432</v>
      </c>
    </row>
    <row r="495" spans="1:227" s="1530" customFormat="1" ht="17.05" customHeight="1" x14ac:dyDescent="0.25">
      <c r="A495" s="1564" t="s">
        <v>1008</v>
      </c>
      <c r="B495" s="1564" t="s">
        <v>1052</v>
      </c>
      <c r="C495" s="2716" t="s">
        <v>1071</v>
      </c>
      <c r="D495" s="2002" t="s">
        <v>1074</v>
      </c>
      <c r="E495" s="1603"/>
      <c r="F495" s="2291" t="s">
        <v>630</v>
      </c>
      <c r="G495" s="1904"/>
      <c r="H495" s="1904">
        <v>4.5670499999999992</v>
      </c>
      <c r="I495" s="2455"/>
      <c r="J495" s="2455"/>
      <c r="K495" s="2125">
        <f t="shared" si="175"/>
        <v>4.5670499999999992</v>
      </c>
      <c r="L495" s="2292">
        <f t="shared" si="176"/>
        <v>0</v>
      </c>
      <c r="M495" s="2357">
        <f t="shared" si="177"/>
        <v>100</v>
      </c>
      <c r="N495" s="1611">
        <f t="shared" si="164"/>
        <v>2</v>
      </c>
      <c r="O495" s="2294"/>
      <c r="P495" s="2295">
        <f t="shared" si="178"/>
        <v>5.0212369941709154</v>
      </c>
      <c r="Q495" s="2296" t="s">
        <v>42</v>
      </c>
      <c r="R495" s="2294"/>
      <c r="S495" s="2456"/>
      <c r="T495" s="2457"/>
      <c r="V495" s="2458"/>
      <c r="W495" s="2458"/>
      <c r="X495" s="2458"/>
      <c r="Y495" s="2458"/>
      <c r="Z495" s="2434">
        <v>71581</v>
      </c>
      <c r="AA495" s="2366">
        <f t="shared" si="179"/>
        <v>209.19676038964275</v>
      </c>
      <c r="AB495" s="2459"/>
      <c r="AC495" s="2459"/>
      <c r="AD495" s="2459"/>
      <c r="AE495" s="2459"/>
      <c r="AF495" s="2459"/>
      <c r="AG495" s="2459"/>
      <c r="AH495" s="2167"/>
      <c r="AI495" s="2124">
        <v>75069</v>
      </c>
      <c r="AJ495" s="2124">
        <v>78695</v>
      </c>
      <c r="AK495" s="2124">
        <v>82406</v>
      </c>
      <c r="AL495" s="2113"/>
      <c r="AM495" s="2460"/>
      <c r="AN495" s="2124"/>
      <c r="AO495" s="2125"/>
      <c r="AP495" s="2126"/>
      <c r="AQ495" s="2117">
        <v>5.0212369941709154</v>
      </c>
      <c r="AR495" s="2125">
        <v>5.4656973564896214</v>
      </c>
      <c r="AS495" s="2125">
        <v>5.939138256082507</v>
      </c>
      <c r="AT495" s="2125">
        <v>6.4385205151243383</v>
      </c>
      <c r="AU495" s="2125"/>
      <c r="AV495" s="2126"/>
      <c r="AW495" s="2127">
        <f t="shared" si="180"/>
        <v>-1.8714705151243392</v>
      </c>
      <c r="AX495" s="2119"/>
      <c r="AY495" s="1646"/>
      <c r="AZ495" s="1646"/>
      <c r="BA495" s="2039"/>
      <c r="BB495" s="2039"/>
      <c r="BC495" s="1530" t="s">
        <v>1432</v>
      </c>
    </row>
    <row r="496" spans="1:227" s="1530" customFormat="1" ht="17.05" customHeight="1" x14ac:dyDescent="0.25">
      <c r="A496" s="1564" t="s">
        <v>1008</v>
      </c>
      <c r="B496" s="1564" t="s">
        <v>1052</v>
      </c>
      <c r="C496" s="2716" t="s">
        <v>1071</v>
      </c>
      <c r="D496" s="2002" t="s">
        <v>1076</v>
      </c>
      <c r="E496" s="1603"/>
      <c r="F496" s="2291" t="s">
        <v>630</v>
      </c>
      <c r="G496" s="1904"/>
      <c r="H496" s="1904">
        <v>0.79865999999999993</v>
      </c>
      <c r="I496" s="1904"/>
      <c r="J496" s="1904"/>
      <c r="K496" s="2115">
        <f t="shared" si="175"/>
        <v>0.79865999999999993</v>
      </c>
      <c r="L496" s="2292">
        <f t="shared" si="176"/>
        <v>0</v>
      </c>
      <c r="M496" s="2357">
        <f t="shared" si="177"/>
        <v>100</v>
      </c>
      <c r="N496" s="1611">
        <f t="shared" si="164"/>
        <v>5</v>
      </c>
      <c r="O496" s="2294"/>
      <c r="P496" s="2295">
        <f t="shared" si="178"/>
        <v>0.533679775580441</v>
      </c>
      <c r="Q496" s="2296" t="s">
        <v>42</v>
      </c>
      <c r="R496" s="2294"/>
      <c r="S496" s="2297"/>
      <c r="T496" s="2298"/>
      <c r="U496" s="1602"/>
      <c r="V496" s="2294"/>
      <c r="W496" s="2294"/>
      <c r="X496" s="2294"/>
      <c r="Y496" s="2294"/>
      <c r="Z496" s="2434">
        <v>10809</v>
      </c>
      <c r="AA496" s="2366">
        <f t="shared" si="179"/>
        <v>147.40668709510436</v>
      </c>
      <c r="AB496" s="2435"/>
      <c r="AC496" s="2435"/>
      <c r="AD496" s="2435"/>
      <c r="AE496" s="2435"/>
      <c r="AF496" s="2435"/>
      <c r="AG496" s="2435"/>
      <c r="AH496" s="2167"/>
      <c r="AI496" s="2112">
        <v>11336</v>
      </c>
      <c r="AJ496" s="2112">
        <v>11885</v>
      </c>
      <c r="AK496" s="2112">
        <v>12448</v>
      </c>
      <c r="AL496" s="2113"/>
      <c r="AM496" s="2454"/>
      <c r="AN496" s="2112"/>
      <c r="AO496" s="2115"/>
      <c r="AP496" s="2116"/>
      <c r="AQ496" s="2117">
        <v>0.533679775580441</v>
      </c>
      <c r="AR496" s="2115">
        <v>0.58156139149600883</v>
      </c>
      <c r="AS496" s="2115">
        <v>0.63264674265678067</v>
      </c>
      <c r="AT496" s="2115">
        <v>0.68662183770813667</v>
      </c>
      <c r="AU496" s="2115"/>
      <c r="AV496" s="2116"/>
      <c r="AW496" s="2118">
        <f t="shared" si="180"/>
        <v>0.11203816229186325</v>
      </c>
      <c r="AX496" s="2119"/>
      <c r="AY496" s="1646"/>
      <c r="AZ496" s="1646"/>
      <c r="BA496" s="2039"/>
      <c r="BB496" s="2039"/>
      <c r="BC496" s="1530" t="s">
        <v>1432</v>
      </c>
    </row>
    <row r="497" spans="1:227" s="1530" customFormat="1" ht="17.05" customHeight="1" x14ac:dyDescent="0.25">
      <c r="A497" s="1564" t="s">
        <v>1008</v>
      </c>
      <c r="B497" s="1564" t="s">
        <v>1052</v>
      </c>
      <c r="C497" s="2716" t="s">
        <v>1071</v>
      </c>
      <c r="D497" s="2002" t="s">
        <v>1075</v>
      </c>
      <c r="E497" s="1603"/>
      <c r="F497" s="2291" t="s">
        <v>630</v>
      </c>
      <c r="G497" s="1904"/>
      <c r="H497" s="1904">
        <v>7.4266199999999998</v>
      </c>
      <c r="I497" s="1904"/>
      <c r="J497" s="1904"/>
      <c r="K497" s="2115">
        <f t="shared" si="175"/>
        <v>7.4266199999999998</v>
      </c>
      <c r="L497" s="2292">
        <f t="shared" si="176"/>
        <v>0</v>
      </c>
      <c r="M497" s="2357">
        <f t="shared" si="177"/>
        <v>100</v>
      </c>
      <c r="N497" s="1611">
        <f t="shared" si="164"/>
        <v>5</v>
      </c>
      <c r="O497" s="2294"/>
      <c r="P497" s="2295">
        <f t="shared" si="178"/>
        <v>5.730588397030977</v>
      </c>
      <c r="Q497" s="2296" t="s">
        <v>42</v>
      </c>
      <c r="R497" s="2294"/>
      <c r="S497" s="2297"/>
      <c r="T497" s="2298"/>
      <c r="U497" s="1602"/>
      <c r="V497" s="2294"/>
      <c r="W497" s="2294"/>
      <c r="X497" s="2294"/>
      <c r="Y497" s="2294"/>
      <c r="Z497" s="2434">
        <v>76633</v>
      </c>
      <c r="AA497" s="2366">
        <f t="shared" si="179"/>
        <v>223.3080244658166</v>
      </c>
      <c r="AB497" s="2435"/>
      <c r="AC497" s="2435"/>
      <c r="AD497" s="2435"/>
      <c r="AE497" s="2435"/>
      <c r="AF497" s="2435"/>
      <c r="AG497" s="2435"/>
      <c r="AH497" s="2167"/>
      <c r="AI497" s="2112">
        <v>80657</v>
      </c>
      <c r="AJ497" s="2112">
        <v>84565</v>
      </c>
      <c r="AK497" s="2112">
        <v>88555</v>
      </c>
      <c r="AL497" s="2113"/>
      <c r="AM497" s="2454"/>
      <c r="AN497" s="2112"/>
      <c r="AO497" s="2115"/>
      <c r="AP497" s="2116"/>
      <c r="AQ497" s="2117">
        <v>5.730588397030977</v>
      </c>
      <c r="AR497" s="2115">
        <v>6.2461588011944569</v>
      </c>
      <c r="AS497" s="2115">
        <v>6.7738559377488112</v>
      </c>
      <c r="AT497" s="2115">
        <v>7.3291408700164311</v>
      </c>
      <c r="AU497" s="2115"/>
      <c r="AV497" s="2116"/>
      <c r="AW497" s="2118">
        <f t="shared" si="180"/>
        <v>9.7479129983568669E-2</v>
      </c>
      <c r="AX497" s="2119"/>
      <c r="AY497" s="1646"/>
      <c r="AZ497" s="1646"/>
      <c r="BA497" s="2039"/>
      <c r="BB497" s="2039"/>
      <c r="BC497" s="1530" t="s">
        <v>1432</v>
      </c>
    </row>
    <row r="498" spans="1:227" s="1530" customFormat="1" ht="17.05" customHeight="1" x14ac:dyDescent="0.25">
      <c r="A498" s="1564" t="s">
        <v>1008</v>
      </c>
      <c r="B498" s="1564" t="s">
        <v>1052</v>
      </c>
      <c r="C498" s="2716" t="s">
        <v>1071</v>
      </c>
      <c r="D498" s="2002" t="s">
        <v>1077</v>
      </c>
      <c r="E498" s="1603"/>
      <c r="F498" s="2291" t="s">
        <v>630</v>
      </c>
      <c r="G498" s="1904"/>
      <c r="H498" s="1904">
        <v>30.014010000000003</v>
      </c>
      <c r="I498" s="1904"/>
      <c r="J498" s="1904"/>
      <c r="K498" s="2115">
        <f t="shared" si="175"/>
        <v>30.014010000000003</v>
      </c>
      <c r="L498" s="2292">
        <f t="shared" si="176"/>
        <v>0</v>
      </c>
      <c r="M498" s="2357">
        <f t="shared" si="177"/>
        <v>100</v>
      </c>
      <c r="N498" s="1611">
        <f t="shared" si="164"/>
        <v>5</v>
      </c>
      <c r="O498" s="2294"/>
      <c r="P498" s="2295">
        <f t="shared" si="178"/>
        <v>14.611287903660424</v>
      </c>
      <c r="Q498" s="2296" t="s">
        <v>42</v>
      </c>
      <c r="R498" s="2294"/>
      <c r="S498" s="2297"/>
      <c r="T498" s="2298"/>
      <c r="U498" s="1602"/>
      <c r="V498" s="2294"/>
      <c r="W498" s="2294"/>
      <c r="X498" s="2294"/>
      <c r="Y498" s="2294"/>
      <c r="Z498" s="2434">
        <v>187633</v>
      </c>
      <c r="AA498" s="2366">
        <f t="shared" si="179"/>
        <v>222.85490568746064</v>
      </c>
      <c r="AB498" s="2435"/>
      <c r="AC498" s="2435"/>
      <c r="AD498" s="2435"/>
      <c r="AE498" s="2435"/>
      <c r="AF498" s="2435"/>
      <c r="AG498" s="2435"/>
      <c r="AH498" s="2167"/>
      <c r="AI498" s="2112">
        <v>189518</v>
      </c>
      <c r="AJ498" s="2112">
        <v>194306</v>
      </c>
      <c r="AK498" s="2112">
        <v>206249</v>
      </c>
      <c r="AL498" s="2113"/>
      <c r="AM498" s="2454"/>
      <c r="AN498" s="2112"/>
      <c r="AO498" s="2115"/>
      <c r="AP498" s="2116"/>
      <c r="AQ498" s="2117">
        <v>14.611287903660424</v>
      </c>
      <c r="AR498" s="2115">
        <v>15.262451099382186</v>
      </c>
      <c r="AS498" s="2115">
        <v>16.165160802815578</v>
      </c>
      <c r="AT498" s="2115">
        <v>17.70765323357843</v>
      </c>
      <c r="AU498" s="2115"/>
      <c r="AV498" s="2116"/>
      <c r="AW498" s="2118">
        <f t="shared" si="180"/>
        <v>12.306356766421573</v>
      </c>
      <c r="AX498" s="2119"/>
      <c r="AY498" s="1646"/>
      <c r="AZ498" s="1646"/>
      <c r="BA498" s="2039"/>
      <c r="BB498" s="2039"/>
      <c r="BC498" s="1530" t="s">
        <v>1432</v>
      </c>
    </row>
    <row r="499" spans="1:227" s="1530" customFormat="1" ht="17.05" customHeight="1" x14ac:dyDescent="0.25">
      <c r="A499" s="1564" t="s">
        <v>38</v>
      </c>
      <c r="B499" s="1564" t="s">
        <v>152</v>
      </c>
      <c r="C499" s="2714" t="s">
        <v>169</v>
      </c>
      <c r="D499" s="1778" t="s">
        <v>179</v>
      </c>
      <c r="E499" s="1779"/>
      <c r="F499" s="2291">
        <v>0.29199999999999998</v>
      </c>
      <c r="G499" s="2099"/>
      <c r="H499" s="2099"/>
      <c r="I499" s="2099"/>
      <c r="J499" s="2099"/>
      <c r="K499" s="2101">
        <f>SUM(F499:J499)</f>
        <v>0.29199999999999998</v>
      </c>
      <c r="L499" s="2382">
        <f>IF(K499&gt;0,IF(ISNUMBER(F499),F499,0)/K499*100,"")</f>
        <v>100</v>
      </c>
      <c r="M499" s="2383">
        <f>IF(K499&gt;0,(IF(ISNUMBER(G499),G499,0)+IF(ISNUMBER(H499),H499,0))/K499*100,"")</f>
        <v>0</v>
      </c>
      <c r="N499" s="1611">
        <f t="shared" si="164"/>
        <v>5</v>
      </c>
      <c r="O499" s="2262"/>
      <c r="P499" s="2099">
        <f>[1]JH_2015!L114/1000000</f>
        <v>0.148782</v>
      </c>
      <c r="Q499" s="1857" t="s">
        <v>42</v>
      </c>
      <c r="R499" s="1857"/>
      <c r="S499" s="2321">
        <f>+T499/P499</f>
        <v>7.0391579626567724E-2</v>
      </c>
      <c r="T499" s="2206">
        <f>[1]JH_2015!V114/1000000</f>
        <v>1.0473E-2</v>
      </c>
      <c r="U499" s="1857">
        <v>92.03</v>
      </c>
      <c r="V499" s="1857"/>
      <c r="W499" s="1857"/>
      <c r="X499" s="1857"/>
      <c r="Y499" s="1857"/>
      <c r="Z499" s="2439">
        <v>2123</v>
      </c>
      <c r="AA499" s="2492">
        <f t="shared" ref="AA499:AA505" si="181">P499/Z499*1000000/365*1000</f>
        <v>192.00278747443201</v>
      </c>
      <c r="AB499" s="2096"/>
      <c r="AC499" s="2096"/>
      <c r="AD499" s="2010"/>
      <c r="AE499" s="2096"/>
      <c r="AF499" s="2096"/>
      <c r="AG499" s="2096"/>
      <c r="AH499" s="2493">
        <f>K499</f>
        <v>0.29199999999999998</v>
      </c>
      <c r="AI499" s="2206"/>
      <c r="AJ499" s="2206"/>
      <c r="AK499" s="2206"/>
      <c r="AL499" s="2223"/>
      <c r="AM499" s="2099">
        <f t="shared" ref="AM499:AM509" si="182">P499</f>
        <v>0.148782</v>
      </c>
      <c r="AN499" s="2099">
        <v>0.154</v>
      </c>
      <c r="AO499" s="2099">
        <f t="shared" ref="AO499:AO509" si="183">AVERAGE(AN499,AP499)</f>
        <v>0.159</v>
      </c>
      <c r="AP499" s="2099">
        <v>0.16400000000000001</v>
      </c>
      <c r="AQ499" s="2100">
        <f t="shared" ref="AQ499:AQ509" si="184">AM499</f>
        <v>0.148782</v>
      </c>
      <c r="AR499" s="2099">
        <v>0.17299999999999999</v>
      </c>
      <c r="AS499" s="2099">
        <f t="shared" ref="AS499:AS509" si="185">AVERAGE(AR499,AT499)</f>
        <v>0.185</v>
      </c>
      <c r="AT499" s="2099">
        <v>0.19700000000000001</v>
      </c>
      <c r="AU499" s="2099"/>
      <c r="AV499" s="2099">
        <v>0.21099999999999999</v>
      </c>
      <c r="AW499" s="2099"/>
      <c r="AX499" s="2225">
        <v>0.08</v>
      </c>
      <c r="AY499" s="1965"/>
      <c r="AZ499" s="1965"/>
      <c r="BA499" s="1896"/>
      <c r="BB499" s="1896"/>
      <c r="BC499" s="1530" t="s">
        <v>1430</v>
      </c>
      <c r="BD499" s="1602"/>
      <c r="BE499" s="1602"/>
      <c r="BF499" s="1602"/>
      <c r="BG499" s="1602"/>
      <c r="BH499" s="1602"/>
      <c r="BI499" s="1602"/>
      <c r="BJ499" s="1602"/>
      <c r="BK499" s="1602"/>
      <c r="BL499" s="1602"/>
      <c r="BM499" s="1602"/>
      <c r="BN499" s="1602"/>
      <c r="BO499" s="1602"/>
      <c r="BP499" s="1602"/>
      <c r="BQ499" s="1602"/>
      <c r="BR499" s="1602"/>
      <c r="BS499" s="1602"/>
      <c r="BT499" s="1602"/>
      <c r="BU499" s="1602"/>
      <c r="BV499" s="1602"/>
      <c r="BW499" s="1602"/>
      <c r="BX499" s="1602"/>
      <c r="BY499" s="1602"/>
      <c r="BZ499" s="1602"/>
      <c r="CA499" s="1602"/>
      <c r="CB499" s="1602"/>
      <c r="CC499" s="1602"/>
      <c r="CD499" s="1602"/>
      <c r="CE499" s="1602"/>
      <c r="CF499" s="1602"/>
      <c r="CG499" s="1602"/>
      <c r="CH499" s="1602"/>
      <c r="CI499" s="1602"/>
      <c r="CJ499" s="1602"/>
      <c r="CK499" s="1602"/>
      <c r="CL499" s="1602"/>
      <c r="CM499" s="1602"/>
      <c r="CN499" s="1602"/>
      <c r="CO499" s="1602"/>
      <c r="CP499" s="1602"/>
      <c r="CQ499" s="1602"/>
      <c r="CR499" s="1602"/>
      <c r="CS499" s="1602"/>
      <c r="CT499" s="1602"/>
      <c r="CU499" s="1602"/>
      <c r="CV499" s="1602"/>
      <c r="CW499" s="1602"/>
      <c r="CX499" s="1602"/>
      <c r="CY499" s="1602"/>
      <c r="CZ499" s="1602"/>
      <c r="DA499" s="1602"/>
      <c r="DB499" s="1602"/>
      <c r="DC499" s="1602"/>
      <c r="DD499" s="1602"/>
      <c r="DE499" s="1602"/>
      <c r="DF499" s="1602"/>
      <c r="DG499" s="1602"/>
      <c r="DH499" s="1602"/>
      <c r="DI499" s="1602"/>
      <c r="DJ499" s="1602"/>
      <c r="DK499" s="1602"/>
      <c r="DL499" s="1602"/>
      <c r="DM499" s="1602"/>
      <c r="DN499" s="1602"/>
      <c r="DO499" s="1602"/>
      <c r="DP499" s="1602"/>
      <c r="DQ499" s="1602"/>
      <c r="DR499" s="1602"/>
      <c r="DS499" s="1602"/>
      <c r="DT499" s="1602"/>
      <c r="DU499" s="1602"/>
      <c r="DV499" s="1602"/>
      <c r="DW499" s="1602"/>
      <c r="DX499" s="1602"/>
      <c r="DY499" s="1602"/>
      <c r="DZ499" s="1602"/>
      <c r="EA499" s="1602"/>
      <c r="EB499" s="1602"/>
      <c r="EC499" s="1602"/>
      <c r="ED499" s="1602"/>
      <c r="EE499" s="1602"/>
      <c r="EF499" s="1602"/>
      <c r="EG499" s="1602"/>
      <c r="EH499" s="1602"/>
      <c r="EI499" s="1602"/>
      <c r="EJ499" s="1602"/>
      <c r="EK499" s="1602"/>
      <c r="EL499" s="1602"/>
      <c r="EM499" s="1602"/>
      <c r="EN499" s="1602"/>
      <c r="EO499" s="1602"/>
      <c r="EP499" s="1602"/>
      <c r="EQ499" s="1602"/>
      <c r="ER499" s="1602"/>
      <c r="ES499" s="1602"/>
      <c r="ET499" s="1602"/>
      <c r="EU499" s="1602"/>
      <c r="EV499" s="1602"/>
      <c r="EW499" s="1602"/>
      <c r="EX499" s="1602"/>
      <c r="EY499" s="1602"/>
      <c r="EZ499" s="1602"/>
      <c r="FA499" s="1602"/>
      <c r="FB499" s="1602"/>
      <c r="FC499" s="1602"/>
      <c r="FD499" s="1602"/>
      <c r="FE499" s="1602"/>
      <c r="FF499" s="1602"/>
      <c r="FG499" s="1602"/>
      <c r="FH499" s="1602"/>
      <c r="FI499" s="1602"/>
      <c r="FJ499" s="1602"/>
      <c r="FK499" s="1602"/>
      <c r="FL499" s="1602"/>
      <c r="FM499" s="1602"/>
      <c r="FN499" s="1602"/>
      <c r="FO499" s="1602"/>
      <c r="FP499" s="1602"/>
      <c r="FQ499" s="1602"/>
      <c r="FR499" s="1602"/>
      <c r="FS499" s="1602"/>
      <c r="FT499" s="1602"/>
      <c r="FU499" s="1602"/>
      <c r="FV499" s="1602"/>
      <c r="FW499" s="1602"/>
      <c r="FX499" s="1602"/>
      <c r="FY499" s="1602"/>
      <c r="FZ499" s="1602"/>
      <c r="GA499" s="1602"/>
      <c r="GB499" s="1602"/>
      <c r="GC499" s="1602"/>
      <c r="GD499" s="1602"/>
      <c r="GE499" s="1602"/>
      <c r="GF499" s="1602"/>
      <c r="GG499" s="1602"/>
      <c r="GH499" s="1602"/>
      <c r="GI499" s="1602"/>
      <c r="GJ499" s="1602"/>
      <c r="GK499" s="1602"/>
      <c r="GL499" s="1602"/>
      <c r="GM499" s="1602"/>
      <c r="GN499" s="1602"/>
      <c r="GO499" s="1602"/>
      <c r="GP499" s="1602"/>
      <c r="GQ499" s="1602"/>
      <c r="GR499" s="1602"/>
      <c r="GS499" s="1602"/>
      <c r="GT499" s="1602"/>
      <c r="GU499" s="1602"/>
      <c r="GV499" s="1602"/>
      <c r="GW499" s="1602"/>
      <c r="GX499" s="1602"/>
      <c r="GY499" s="1602"/>
      <c r="GZ499" s="1602"/>
      <c r="HA499" s="1602"/>
      <c r="HB499" s="1602"/>
      <c r="HC499" s="1602"/>
      <c r="HD499" s="1602"/>
      <c r="HE499" s="1602"/>
      <c r="HF499" s="1602"/>
      <c r="HG499" s="1602"/>
      <c r="HH499" s="1602"/>
      <c r="HI499" s="1602"/>
      <c r="HJ499" s="1602"/>
      <c r="HK499" s="1602"/>
      <c r="HL499" s="1602"/>
      <c r="HM499" s="1602"/>
      <c r="HN499" s="1602"/>
      <c r="HO499" s="1602"/>
      <c r="HP499" s="1602"/>
      <c r="HQ499" s="1602"/>
      <c r="HR499" s="1602"/>
      <c r="HS499" s="1602"/>
    </row>
    <row r="500" spans="1:227" s="1530" customFormat="1" ht="17.05" customHeight="1" x14ac:dyDescent="0.25">
      <c r="A500" s="1564" t="s">
        <v>38</v>
      </c>
      <c r="B500" s="1564" t="s">
        <v>152</v>
      </c>
      <c r="C500" s="2714" t="s">
        <v>169</v>
      </c>
      <c r="D500" s="1778" t="s">
        <v>170</v>
      </c>
      <c r="E500" s="1603" t="s">
        <v>1452</v>
      </c>
      <c r="F500" s="2100"/>
      <c r="G500" s="2099"/>
      <c r="H500" s="2099"/>
      <c r="I500" s="2099"/>
      <c r="J500" s="2099"/>
      <c r="K500" s="2099"/>
      <c r="L500" s="2382">
        <v>0</v>
      </c>
      <c r="M500" s="2383">
        <v>100</v>
      </c>
      <c r="N500" s="1611">
        <f t="shared" si="164"/>
        <v>1</v>
      </c>
      <c r="O500" s="2262"/>
      <c r="P500" s="2099"/>
      <c r="Q500" s="1857"/>
      <c r="R500" s="1857"/>
      <c r="S500" s="2717"/>
      <c r="T500" s="2206"/>
      <c r="U500" s="1857"/>
      <c r="V500" s="1857">
        <v>64.3</v>
      </c>
      <c r="W500" s="1857"/>
      <c r="X500" s="1857"/>
      <c r="Y500" s="1857"/>
      <c r="Z500" s="2439">
        <v>1260</v>
      </c>
      <c r="AA500" s="2492">
        <f t="shared" si="181"/>
        <v>0</v>
      </c>
      <c r="AB500" s="2096"/>
      <c r="AC500" s="2096"/>
      <c r="AD500" s="2010"/>
      <c r="AE500" s="2096"/>
      <c r="AF500" s="2096"/>
      <c r="AG500" s="2096"/>
      <c r="AH500" s="2223"/>
      <c r="AI500" s="2206"/>
      <c r="AJ500" s="2206"/>
      <c r="AK500" s="2206"/>
      <c r="AL500" s="2223"/>
      <c r="AM500" s="2099">
        <f t="shared" si="182"/>
        <v>0</v>
      </c>
      <c r="AN500" s="2099">
        <v>0.14099999999999999</v>
      </c>
      <c r="AO500" s="2099">
        <f t="shared" si="183"/>
        <v>0.14899999999999999</v>
      </c>
      <c r="AP500" s="2099">
        <v>0.157</v>
      </c>
      <c r="AQ500" s="2100">
        <f t="shared" si="184"/>
        <v>0</v>
      </c>
      <c r="AR500" s="2099">
        <v>0.151</v>
      </c>
      <c r="AS500" s="2099">
        <f t="shared" si="185"/>
        <v>0.161</v>
      </c>
      <c r="AT500" s="2099">
        <v>0.17100000000000001</v>
      </c>
      <c r="AU500" s="2099"/>
      <c r="AV500" s="2099">
        <v>0.17599999999999999</v>
      </c>
      <c r="AW500" s="2099"/>
      <c r="AX500" s="2225">
        <v>-4.9000000000000002E-2</v>
      </c>
      <c r="AY500" s="1965"/>
      <c r="AZ500" s="1965"/>
      <c r="BA500" s="1965"/>
      <c r="BB500" s="1965"/>
      <c r="BC500" s="1602" t="s">
        <v>1432</v>
      </c>
      <c r="BD500" s="1602"/>
      <c r="BE500" s="1602"/>
      <c r="BF500" s="1602"/>
      <c r="BG500" s="1602"/>
      <c r="BH500" s="1602"/>
      <c r="BI500" s="1602"/>
      <c r="BJ500" s="1602"/>
      <c r="BK500" s="1602"/>
      <c r="BL500" s="1602"/>
      <c r="BM500" s="1602"/>
      <c r="BN500" s="1602"/>
      <c r="BO500" s="1602"/>
      <c r="BP500" s="1602"/>
      <c r="BQ500" s="1602"/>
      <c r="BR500" s="1602"/>
      <c r="BS500" s="1602"/>
      <c r="BT500" s="1602"/>
      <c r="BU500" s="1602"/>
      <c r="BV500" s="1602"/>
      <c r="BW500" s="1602"/>
      <c r="BX500" s="1602"/>
      <c r="BY500" s="1602"/>
      <c r="BZ500" s="1602"/>
      <c r="CA500" s="1602"/>
      <c r="CB500" s="1602"/>
      <c r="CC500" s="1602"/>
      <c r="CD500" s="1602"/>
      <c r="CE500" s="1602"/>
      <c r="CF500" s="1602"/>
      <c r="CG500" s="1602"/>
      <c r="CH500" s="1602"/>
      <c r="CI500" s="1602"/>
      <c r="CJ500" s="1602"/>
      <c r="CK500" s="1602"/>
      <c r="CL500" s="1602"/>
      <c r="CM500" s="1602"/>
      <c r="CN500" s="1602"/>
      <c r="CO500" s="1602"/>
      <c r="CP500" s="1602"/>
      <c r="CQ500" s="1602"/>
      <c r="CR500" s="1602"/>
      <c r="CS500" s="1602"/>
      <c r="CT500" s="1602"/>
      <c r="CU500" s="1602"/>
      <c r="CV500" s="1602"/>
      <c r="CW500" s="1602"/>
      <c r="CX500" s="1602"/>
      <c r="CY500" s="1602"/>
      <c r="CZ500" s="1602"/>
      <c r="DA500" s="1602"/>
      <c r="DB500" s="1602"/>
      <c r="DC500" s="1602"/>
      <c r="DD500" s="1602"/>
      <c r="DE500" s="1602"/>
      <c r="DF500" s="1602"/>
      <c r="DG500" s="1602"/>
      <c r="DH500" s="1602"/>
      <c r="DI500" s="1602"/>
      <c r="DJ500" s="1602"/>
      <c r="DK500" s="1602"/>
      <c r="DL500" s="1602"/>
      <c r="DM500" s="1602"/>
      <c r="DN500" s="1602"/>
      <c r="DO500" s="1602"/>
      <c r="DP500" s="1602"/>
      <c r="DQ500" s="1602"/>
      <c r="DR500" s="1602"/>
      <c r="DS500" s="1602"/>
      <c r="DT500" s="1602"/>
      <c r="DU500" s="1602"/>
      <c r="DV500" s="1602"/>
      <c r="DW500" s="1602"/>
      <c r="DX500" s="1602"/>
      <c r="DY500" s="1602"/>
      <c r="DZ500" s="1602"/>
      <c r="EA500" s="1602"/>
      <c r="EB500" s="1602"/>
      <c r="EC500" s="1602"/>
      <c r="ED500" s="1602"/>
      <c r="EE500" s="1602"/>
      <c r="EF500" s="1602"/>
      <c r="EG500" s="1602"/>
      <c r="EH500" s="1602"/>
      <c r="EI500" s="1602"/>
      <c r="EJ500" s="1602"/>
      <c r="EK500" s="1602"/>
      <c r="EL500" s="1602"/>
      <c r="EM500" s="1602"/>
      <c r="EN500" s="1602"/>
      <c r="EO500" s="1602"/>
      <c r="EP500" s="1602"/>
      <c r="EQ500" s="1602"/>
      <c r="ER500" s="1602"/>
      <c r="ES500" s="1602"/>
      <c r="ET500" s="1602"/>
      <c r="EU500" s="1602"/>
      <c r="EV500" s="1602"/>
      <c r="EW500" s="1602"/>
      <c r="EX500" s="1602"/>
      <c r="EY500" s="1602"/>
      <c r="EZ500" s="1602"/>
      <c r="FA500" s="1602"/>
      <c r="FB500" s="1602"/>
      <c r="FC500" s="1602"/>
      <c r="FD500" s="1602"/>
      <c r="FE500" s="1602"/>
      <c r="FF500" s="1602"/>
      <c r="FG500" s="1602"/>
      <c r="FH500" s="1602"/>
      <c r="FI500" s="1602"/>
      <c r="FJ500" s="1602"/>
      <c r="FK500" s="1602"/>
      <c r="FL500" s="1602"/>
      <c r="FM500" s="1602"/>
      <c r="FN500" s="1602"/>
      <c r="FO500" s="1602"/>
      <c r="FP500" s="1602"/>
      <c r="FQ500" s="1602"/>
      <c r="FR500" s="1602"/>
      <c r="FS500" s="1602"/>
      <c r="FT500" s="1602"/>
      <c r="FU500" s="1602"/>
      <c r="FV500" s="1602"/>
      <c r="FW500" s="1602"/>
      <c r="FX500" s="1602"/>
      <c r="FY500" s="1602"/>
      <c r="FZ500" s="1602"/>
      <c r="GA500" s="1602"/>
      <c r="GB500" s="1602"/>
      <c r="GC500" s="1602"/>
      <c r="GD500" s="1602"/>
      <c r="GE500" s="1602"/>
      <c r="GF500" s="1602"/>
      <c r="GG500" s="1602"/>
      <c r="GH500" s="1602"/>
      <c r="GI500" s="1602"/>
      <c r="GJ500" s="1602"/>
      <c r="GK500" s="1602"/>
      <c r="GL500" s="1602"/>
      <c r="GM500" s="1602"/>
      <c r="GN500" s="1602"/>
      <c r="GO500" s="1602"/>
      <c r="GP500" s="1602"/>
      <c r="GQ500" s="1602"/>
      <c r="GR500" s="1602"/>
      <c r="GS500" s="1602"/>
      <c r="GT500" s="1602"/>
      <c r="GU500" s="1602"/>
      <c r="GV500" s="1602"/>
      <c r="GW500" s="1602"/>
      <c r="GX500" s="1602"/>
      <c r="GY500" s="1602"/>
      <c r="GZ500" s="1602"/>
      <c r="HA500" s="1602"/>
      <c r="HB500" s="1602"/>
      <c r="HC500" s="1602"/>
      <c r="HD500" s="1602"/>
      <c r="HE500" s="1602"/>
      <c r="HF500" s="1602"/>
      <c r="HG500" s="1602"/>
      <c r="HH500" s="1602"/>
      <c r="HI500" s="1602"/>
      <c r="HJ500" s="1602"/>
      <c r="HK500" s="1602"/>
      <c r="HL500" s="1602"/>
      <c r="HM500" s="1602"/>
      <c r="HN500" s="1602"/>
      <c r="HO500" s="1602"/>
      <c r="HP500" s="1602"/>
      <c r="HQ500" s="1602"/>
      <c r="HR500" s="1602"/>
      <c r="HS500" s="1602"/>
    </row>
    <row r="501" spans="1:227" s="1530" customFormat="1" ht="17.05" customHeight="1" x14ac:dyDescent="0.25">
      <c r="A501" s="1564" t="s">
        <v>38</v>
      </c>
      <c r="B501" s="1564" t="s">
        <v>152</v>
      </c>
      <c r="C501" s="2714" t="s">
        <v>169</v>
      </c>
      <c r="D501" s="1856" t="s">
        <v>176</v>
      </c>
      <c r="E501" s="1857"/>
      <c r="F501" s="2291"/>
      <c r="G501" s="1904"/>
      <c r="H501" s="1904">
        <v>0.53456000000000004</v>
      </c>
      <c r="I501" s="1904"/>
      <c r="J501" s="1904"/>
      <c r="K501" s="2099">
        <f>SUM(F501:J501)</f>
        <v>0.53456000000000004</v>
      </c>
      <c r="L501" s="2382">
        <f>IF(K501&gt;0,IF(ISNUMBER(F501),F501,0)/K501*100,"")</f>
        <v>0</v>
      </c>
      <c r="M501" s="2383">
        <f>IF(K501&gt;0,(IF(ISNUMBER(G501),G501,0)+IF(ISNUMBER(H501),H501,0))/K501*100,"")</f>
        <v>100</v>
      </c>
      <c r="N501" s="1611">
        <f t="shared" si="164"/>
        <v>2</v>
      </c>
      <c r="O501" s="2262"/>
      <c r="P501" s="2491">
        <f>[1]JH_2015!L112/1000000</f>
        <v>0.62277700000000003</v>
      </c>
      <c r="Q501" s="2718"/>
      <c r="R501" s="2206" t="s">
        <v>42</v>
      </c>
      <c r="S501" s="2321">
        <f>+T501/P501</f>
        <v>0.12350006503130333</v>
      </c>
      <c r="T501" s="2206">
        <f>[1]JH_2015!V112/1000000</f>
        <v>7.6912999999999995E-2</v>
      </c>
      <c r="U501" s="1857">
        <v>63.11</v>
      </c>
      <c r="V501" s="1857">
        <v>62.8</v>
      </c>
      <c r="W501" s="1857"/>
      <c r="X501" s="1857"/>
      <c r="Y501" s="1857"/>
      <c r="Z501" s="2439">
        <v>1305</v>
      </c>
      <c r="AA501" s="2492">
        <f t="shared" si="181"/>
        <v>1307.4623418884166</v>
      </c>
      <c r="AB501" s="2096"/>
      <c r="AC501" s="2096"/>
      <c r="AD501" s="2010"/>
      <c r="AE501" s="2096"/>
      <c r="AF501" s="2096"/>
      <c r="AG501" s="2096"/>
      <c r="AH501" s="2493">
        <f>K501</f>
        <v>0.53456000000000004</v>
      </c>
      <c r="AI501" s="2206"/>
      <c r="AJ501" s="2206"/>
      <c r="AK501" s="2206"/>
      <c r="AL501" s="2223"/>
      <c r="AM501" s="2099">
        <f t="shared" si="182"/>
        <v>0.62277700000000003</v>
      </c>
      <c r="AN501" s="2099">
        <v>0.32500000000000001</v>
      </c>
      <c r="AO501" s="2099">
        <f t="shared" si="183"/>
        <v>0.36550000000000005</v>
      </c>
      <c r="AP501" s="2099">
        <v>0.40600000000000003</v>
      </c>
      <c r="AQ501" s="2100">
        <f t="shared" si="184"/>
        <v>0.62277700000000003</v>
      </c>
      <c r="AR501" s="2099">
        <v>0.36899999999999999</v>
      </c>
      <c r="AS501" s="2099">
        <f t="shared" si="185"/>
        <v>0.42099999999999999</v>
      </c>
      <c r="AT501" s="2099">
        <v>0.47299999999999998</v>
      </c>
      <c r="AU501" s="2099"/>
      <c r="AV501" s="2099">
        <v>0.53500000000000003</v>
      </c>
      <c r="AW501" s="2099"/>
      <c r="AX501" s="2225">
        <v>-0.26700000000000002</v>
      </c>
      <c r="AY501" s="1896"/>
      <c r="AZ501" s="1896"/>
      <c r="BA501" s="1965"/>
      <c r="BB501" s="1965"/>
      <c r="BC501" s="1530" t="s">
        <v>1432</v>
      </c>
      <c r="BD501" s="1602"/>
      <c r="BE501" s="1602"/>
      <c r="BF501" s="1602"/>
      <c r="BG501" s="1602"/>
      <c r="BH501" s="1602"/>
      <c r="BI501" s="1602"/>
      <c r="BJ501" s="1602"/>
      <c r="BK501" s="1602"/>
      <c r="BL501" s="1602"/>
      <c r="BM501" s="1602"/>
      <c r="BN501" s="1602"/>
      <c r="BO501" s="1602"/>
      <c r="BP501" s="1602"/>
      <c r="BQ501" s="1602"/>
      <c r="BR501" s="1602"/>
      <c r="BS501" s="1602"/>
      <c r="BT501" s="1602"/>
      <c r="BU501" s="1602"/>
      <c r="BV501" s="1602"/>
      <c r="BW501" s="1602"/>
      <c r="BX501" s="1602"/>
      <c r="BY501" s="1602"/>
      <c r="BZ501" s="1602"/>
      <c r="CA501" s="1602"/>
      <c r="CB501" s="1602"/>
      <c r="CC501" s="1602"/>
      <c r="CD501" s="1602"/>
      <c r="CE501" s="1602"/>
      <c r="CF501" s="1602"/>
      <c r="CG501" s="1602"/>
      <c r="CH501" s="1602"/>
      <c r="CI501" s="1602"/>
      <c r="CJ501" s="1602"/>
      <c r="CK501" s="1602"/>
      <c r="CL501" s="1602"/>
      <c r="CM501" s="1602"/>
      <c r="CN501" s="1602"/>
      <c r="CO501" s="1602"/>
      <c r="CP501" s="1602"/>
      <c r="CQ501" s="1602"/>
      <c r="CR501" s="1602"/>
      <c r="CS501" s="1602"/>
      <c r="CT501" s="1602"/>
      <c r="CU501" s="1602"/>
      <c r="CV501" s="1602"/>
      <c r="CW501" s="1602"/>
      <c r="CX501" s="1602"/>
      <c r="CY501" s="1602"/>
      <c r="CZ501" s="1602"/>
      <c r="DA501" s="1602"/>
      <c r="DB501" s="1602"/>
      <c r="DC501" s="1602"/>
      <c r="DD501" s="1602"/>
      <c r="DE501" s="1602"/>
      <c r="DF501" s="1602"/>
      <c r="DG501" s="1602"/>
      <c r="DH501" s="1602"/>
      <c r="DI501" s="1602"/>
      <c r="DJ501" s="1602"/>
      <c r="DK501" s="1602"/>
      <c r="DL501" s="1602"/>
      <c r="DM501" s="1602"/>
      <c r="DN501" s="1602"/>
      <c r="DO501" s="1602"/>
      <c r="DP501" s="1602"/>
      <c r="DQ501" s="1602"/>
      <c r="DR501" s="1602"/>
      <c r="DS501" s="1602"/>
      <c r="DT501" s="1602"/>
      <c r="DU501" s="1602"/>
      <c r="DV501" s="1602"/>
      <c r="DW501" s="1602"/>
      <c r="DX501" s="1602"/>
      <c r="DY501" s="1602"/>
      <c r="DZ501" s="1602"/>
      <c r="EA501" s="1602"/>
      <c r="EB501" s="1602"/>
      <c r="EC501" s="1602"/>
      <c r="ED501" s="1602"/>
      <c r="EE501" s="1602"/>
      <c r="EF501" s="1602"/>
      <c r="EG501" s="1602"/>
      <c r="EH501" s="1602"/>
      <c r="EI501" s="1602"/>
      <c r="EJ501" s="1602"/>
      <c r="EK501" s="1602"/>
      <c r="EL501" s="1602"/>
      <c r="EM501" s="1602"/>
      <c r="EN501" s="1602"/>
      <c r="EO501" s="1602"/>
      <c r="EP501" s="1602"/>
      <c r="EQ501" s="1602"/>
      <c r="ER501" s="1602"/>
      <c r="ES501" s="1602"/>
      <c r="ET501" s="1602"/>
      <c r="EU501" s="1602"/>
      <c r="EV501" s="1602"/>
      <c r="EW501" s="1602"/>
      <c r="EX501" s="1602"/>
      <c r="EY501" s="1602"/>
      <c r="EZ501" s="1602"/>
      <c r="FA501" s="1602"/>
      <c r="FB501" s="1602"/>
      <c r="FC501" s="1602"/>
      <c r="FD501" s="1602"/>
      <c r="FE501" s="1602"/>
      <c r="FF501" s="1602"/>
      <c r="FG501" s="1602"/>
      <c r="FH501" s="1602"/>
      <c r="FI501" s="1602"/>
      <c r="FJ501" s="1602"/>
      <c r="FK501" s="1602"/>
      <c r="FL501" s="1602"/>
      <c r="FM501" s="1602"/>
      <c r="FN501" s="1602"/>
      <c r="FO501" s="1602"/>
      <c r="FP501" s="1602"/>
      <c r="FQ501" s="1602"/>
      <c r="FR501" s="1602"/>
      <c r="FS501" s="1602"/>
      <c r="FT501" s="1602"/>
      <c r="FU501" s="1602"/>
      <c r="FV501" s="1602"/>
      <c r="FW501" s="1602"/>
      <c r="FX501" s="1602"/>
      <c r="FY501" s="1602"/>
      <c r="FZ501" s="1602"/>
      <c r="GA501" s="1602"/>
      <c r="GB501" s="1602"/>
      <c r="GC501" s="1602"/>
      <c r="GD501" s="1602"/>
      <c r="GE501" s="1602"/>
      <c r="GF501" s="1602"/>
      <c r="GG501" s="1602"/>
      <c r="GH501" s="1602"/>
      <c r="GI501" s="1602"/>
      <c r="GJ501" s="1602"/>
      <c r="GK501" s="1602"/>
      <c r="GL501" s="1602"/>
      <c r="GM501" s="1602"/>
      <c r="GN501" s="1602"/>
      <c r="GO501" s="1602"/>
      <c r="GP501" s="1602"/>
      <c r="GQ501" s="1602"/>
      <c r="GR501" s="1602"/>
      <c r="GS501" s="1602"/>
      <c r="GT501" s="1602"/>
      <c r="GU501" s="1602"/>
      <c r="GV501" s="1602"/>
      <c r="GW501" s="1602"/>
      <c r="GX501" s="1602"/>
      <c r="GY501" s="1602"/>
      <c r="GZ501" s="1602"/>
      <c r="HA501" s="1602"/>
      <c r="HB501" s="1602"/>
      <c r="HC501" s="1602"/>
      <c r="HD501" s="1602"/>
      <c r="HE501" s="1602"/>
      <c r="HF501" s="1602"/>
      <c r="HG501" s="1602"/>
      <c r="HH501" s="1602"/>
      <c r="HI501" s="1602"/>
      <c r="HJ501" s="1602"/>
      <c r="HK501" s="1602"/>
      <c r="HL501" s="1602"/>
      <c r="HM501" s="1602"/>
      <c r="HN501" s="1602"/>
      <c r="HO501" s="1602"/>
      <c r="HP501" s="1602"/>
      <c r="HQ501" s="1602"/>
      <c r="HR501" s="1602"/>
      <c r="HS501" s="1602"/>
    </row>
    <row r="502" spans="1:227" s="1530" customFormat="1" ht="17.05" customHeight="1" x14ac:dyDescent="0.25">
      <c r="A502" s="1564" t="s">
        <v>38</v>
      </c>
      <c r="B502" s="1564" t="s">
        <v>152</v>
      </c>
      <c r="C502" s="2714" t="s">
        <v>169</v>
      </c>
      <c r="D502" s="1993" t="s">
        <v>173</v>
      </c>
      <c r="E502" s="1994"/>
      <c r="F502" s="2291">
        <v>0.03</v>
      </c>
      <c r="G502" s="1904"/>
      <c r="H502" s="1904">
        <v>0.45</v>
      </c>
      <c r="I502" s="1904"/>
      <c r="J502" s="1904"/>
      <c r="K502" s="2101">
        <f>SUM(F502:J502)</f>
        <v>0.48</v>
      </c>
      <c r="L502" s="2382">
        <f>IF(K502&gt;0,IF(ISNUMBER(F502),F502,0)/K502*100,"")</f>
        <v>6.25</v>
      </c>
      <c r="M502" s="2383">
        <f>IF(K502&gt;0,(IF(ISNUMBER(G502),G502,0)+IF(ISNUMBER(H502),H502,0))/K502*100,"")</f>
        <v>93.750000000000014</v>
      </c>
      <c r="N502" s="1611">
        <f t="shared" si="164"/>
        <v>3</v>
      </c>
      <c r="O502" s="2262"/>
      <c r="P502" s="2099">
        <f>[1]JH_2015!L109/1000000</f>
        <v>0.45245099999999999</v>
      </c>
      <c r="Q502" s="2718"/>
      <c r="R502" s="2206" t="s">
        <v>42</v>
      </c>
      <c r="S502" s="2321">
        <f>+T502/P502</f>
        <v>-0.11070149032712935</v>
      </c>
      <c r="T502" s="2206">
        <f>[1]JH_2015!V109/1000000</f>
        <v>-5.0087E-2</v>
      </c>
      <c r="U502" s="1857">
        <v>80.8</v>
      </c>
      <c r="V502" s="1857">
        <v>64.3</v>
      </c>
      <c r="W502" s="1857"/>
      <c r="X502" s="1857"/>
      <c r="Y502" s="1857"/>
      <c r="Z502" s="2439">
        <v>6234</v>
      </c>
      <c r="AA502" s="2492">
        <f t="shared" si="181"/>
        <v>198.84372486716677</v>
      </c>
      <c r="AB502" s="2096"/>
      <c r="AC502" s="2096"/>
      <c r="AD502" s="2010"/>
      <c r="AE502" s="2096"/>
      <c r="AF502" s="2096"/>
      <c r="AG502" s="2096"/>
      <c r="AH502" s="2493">
        <f>K502</f>
        <v>0.48</v>
      </c>
      <c r="AI502" s="2206"/>
      <c r="AJ502" s="2206"/>
      <c r="AK502" s="2206"/>
      <c r="AL502" s="2223"/>
      <c r="AM502" s="2099">
        <f t="shared" si="182"/>
        <v>0.45245099999999999</v>
      </c>
      <c r="AN502" s="2099">
        <v>0.58599999999999997</v>
      </c>
      <c r="AO502" s="2099">
        <f t="shared" si="183"/>
        <v>0.66399999999999992</v>
      </c>
      <c r="AP502" s="2099">
        <v>0.74199999999999999</v>
      </c>
      <c r="AQ502" s="2100">
        <f t="shared" si="184"/>
        <v>0.45245099999999999</v>
      </c>
      <c r="AR502" s="2099">
        <v>0.73699999999999999</v>
      </c>
      <c r="AS502" s="2099">
        <f t="shared" si="185"/>
        <v>0.86899999999999999</v>
      </c>
      <c r="AT502" s="2099">
        <v>1.0009999999999999</v>
      </c>
      <c r="AU502" s="2099"/>
      <c r="AV502" s="2099">
        <v>1.0920000000000001</v>
      </c>
      <c r="AW502" s="2099"/>
      <c r="AX502" s="2225">
        <v>-0.64200000000000002</v>
      </c>
      <c r="AY502" s="1965"/>
      <c r="AZ502" s="1965"/>
      <c r="BA502" s="1965"/>
      <c r="BB502" s="1965"/>
      <c r="BC502" s="1530" t="s">
        <v>1432</v>
      </c>
      <c r="BD502" s="1602"/>
      <c r="BE502" s="1602"/>
      <c r="BF502" s="1602"/>
      <c r="BG502" s="1602"/>
      <c r="BH502" s="1602"/>
      <c r="BI502" s="1602"/>
      <c r="BJ502" s="1602"/>
      <c r="BK502" s="1602"/>
      <c r="BL502" s="1602"/>
      <c r="BM502" s="1602"/>
      <c r="BN502" s="1602"/>
      <c r="BO502" s="1602"/>
      <c r="BP502" s="1602"/>
      <c r="BQ502" s="1602"/>
      <c r="BR502" s="1602"/>
      <c r="BS502" s="1602"/>
      <c r="BT502" s="1602"/>
      <c r="BU502" s="1602"/>
      <c r="BV502" s="1602"/>
      <c r="BW502" s="1602"/>
      <c r="BX502" s="1602"/>
      <c r="BY502" s="1602"/>
      <c r="BZ502" s="1602"/>
      <c r="CA502" s="1602"/>
      <c r="CB502" s="1602"/>
      <c r="CC502" s="1602"/>
      <c r="CD502" s="1602"/>
      <c r="CE502" s="1602"/>
      <c r="CF502" s="1602"/>
      <c r="CG502" s="1602"/>
      <c r="CH502" s="1602"/>
      <c r="CI502" s="1602"/>
      <c r="CJ502" s="1602"/>
      <c r="CK502" s="1602"/>
      <c r="CL502" s="1602"/>
      <c r="CM502" s="1602"/>
      <c r="CN502" s="1602"/>
      <c r="CO502" s="1602"/>
      <c r="CP502" s="1602"/>
      <c r="CQ502" s="1602"/>
      <c r="CR502" s="1602"/>
      <c r="CS502" s="1602"/>
      <c r="CT502" s="1602"/>
      <c r="CU502" s="1602"/>
      <c r="CV502" s="1602"/>
      <c r="CW502" s="1602"/>
      <c r="CX502" s="1602"/>
      <c r="CY502" s="1602"/>
      <c r="CZ502" s="1602"/>
      <c r="DA502" s="1602"/>
      <c r="DB502" s="1602"/>
      <c r="DC502" s="1602"/>
      <c r="DD502" s="1602"/>
      <c r="DE502" s="1602"/>
      <c r="DF502" s="1602"/>
      <c r="DG502" s="1602"/>
      <c r="DH502" s="1602"/>
      <c r="DI502" s="1602"/>
      <c r="DJ502" s="1602"/>
      <c r="DK502" s="1602"/>
      <c r="DL502" s="1602"/>
      <c r="DM502" s="1602"/>
      <c r="DN502" s="1602"/>
      <c r="DO502" s="1602"/>
      <c r="DP502" s="1602"/>
      <c r="DQ502" s="1602"/>
      <c r="DR502" s="1602"/>
      <c r="DS502" s="1602"/>
      <c r="DT502" s="1602"/>
      <c r="DU502" s="1602"/>
      <c r="DV502" s="1602"/>
      <c r="DW502" s="1602"/>
      <c r="DX502" s="1602"/>
      <c r="DY502" s="1602"/>
      <c r="DZ502" s="1602"/>
      <c r="EA502" s="1602"/>
      <c r="EB502" s="1602"/>
      <c r="EC502" s="1602"/>
      <c r="ED502" s="1602"/>
      <c r="EE502" s="1602"/>
      <c r="EF502" s="1602"/>
      <c r="EG502" s="1602"/>
      <c r="EH502" s="1602"/>
      <c r="EI502" s="1602"/>
      <c r="EJ502" s="1602"/>
      <c r="EK502" s="1602"/>
      <c r="EL502" s="1602"/>
      <c r="EM502" s="1602"/>
      <c r="EN502" s="1602"/>
      <c r="EO502" s="1602"/>
      <c r="EP502" s="1602"/>
      <c r="EQ502" s="1602"/>
      <c r="ER502" s="1602"/>
      <c r="ES502" s="1602"/>
      <c r="ET502" s="1602"/>
      <c r="EU502" s="1602"/>
      <c r="EV502" s="1602"/>
      <c r="EW502" s="1602"/>
      <c r="EX502" s="1602"/>
      <c r="EY502" s="1602"/>
      <c r="EZ502" s="1602"/>
      <c r="FA502" s="1602"/>
      <c r="FB502" s="1602"/>
      <c r="FC502" s="1602"/>
      <c r="FD502" s="1602"/>
      <c r="FE502" s="1602"/>
      <c r="FF502" s="1602"/>
      <c r="FG502" s="1602"/>
      <c r="FH502" s="1602"/>
      <c r="FI502" s="1602"/>
      <c r="FJ502" s="1602"/>
      <c r="FK502" s="1602"/>
      <c r="FL502" s="1602"/>
      <c r="FM502" s="1602"/>
      <c r="FN502" s="1602"/>
      <c r="FO502" s="1602"/>
      <c r="FP502" s="1602"/>
      <c r="FQ502" s="1602"/>
      <c r="FR502" s="1602"/>
      <c r="FS502" s="1602"/>
      <c r="FT502" s="1602"/>
      <c r="FU502" s="1602"/>
      <c r="FV502" s="1602"/>
      <c r="FW502" s="1602"/>
      <c r="FX502" s="1602"/>
      <c r="FY502" s="1602"/>
      <c r="FZ502" s="1602"/>
      <c r="GA502" s="1602"/>
      <c r="GB502" s="1602"/>
      <c r="GC502" s="1602"/>
      <c r="GD502" s="1602"/>
      <c r="GE502" s="1602"/>
      <c r="GF502" s="1602"/>
      <c r="GG502" s="1602"/>
      <c r="GH502" s="1602"/>
      <c r="GI502" s="1602"/>
      <c r="GJ502" s="1602"/>
      <c r="GK502" s="1602"/>
      <c r="GL502" s="1602"/>
      <c r="GM502" s="1602"/>
      <c r="GN502" s="1602"/>
      <c r="GO502" s="1602"/>
      <c r="GP502" s="1602"/>
      <c r="GQ502" s="1602"/>
      <c r="GR502" s="1602"/>
      <c r="GS502" s="1602"/>
      <c r="GT502" s="1602"/>
      <c r="GU502" s="1602"/>
      <c r="GV502" s="1602"/>
      <c r="GW502" s="1602"/>
      <c r="GX502" s="1602"/>
      <c r="GY502" s="1602"/>
      <c r="GZ502" s="1602"/>
      <c r="HA502" s="1602"/>
      <c r="HB502" s="1602"/>
      <c r="HC502" s="1602"/>
      <c r="HD502" s="1602"/>
      <c r="HE502" s="1602"/>
      <c r="HF502" s="1602"/>
      <c r="HG502" s="1602"/>
      <c r="HH502" s="1602"/>
      <c r="HI502" s="1602"/>
      <c r="HJ502" s="1602"/>
      <c r="HK502" s="1602"/>
      <c r="HL502" s="1602"/>
      <c r="HM502" s="1602"/>
      <c r="HN502" s="1602"/>
      <c r="HO502" s="1602"/>
      <c r="HP502" s="1602"/>
      <c r="HQ502" s="1602"/>
      <c r="HR502" s="1602"/>
      <c r="HS502" s="1602"/>
    </row>
    <row r="503" spans="1:227" s="1530" customFormat="1" ht="17.05" customHeight="1" x14ac:dyDescent="0.25">
      <c r="A503" s="1564" t="s">
        <v>38</v>
      </c>
      <c r="B503" s="1564" t="s">
        <v>152</v>
      </c>
      <c r="C503" s="2714" t="s">
        <v>169</v>
      </c>
      <c r="D503" s="1856" t="s">
        <v>180</v>
      </c>
      <c r="E503" s="2706"/>
      <c r="F503" s="2291">
        <v>1.6000000000000001E-3</v>
      </c>
      <c r="G503" s="1904"/>
      <c r="H503" s="1904"/>
      <c r="I503" s="1904"/>
      <c r="J503" s="1904"/>
      <c r="K503" s="2101">
        <f>SUM(F503:J503)</f>
        <v>1.6000000000000001E-3</v>
      </c>
      <c r="L503" s="2382">
        <f>IF(K503&gt;0,IF(ISNUMBER(F503),F503,0)/K503*100,"")</f>
        <v>100</v>
      </c>
      <c r="M503" s="2383">
        <f>IF(K503&gt;0,(IF(ISNUMBER(G503),G503,0)+IF(ISNUMBER(H503),H503,0))/K503*100,"")</f>
        <v>0</v>
      </c>
      <c r="N503" s="1611">
        <f t="shared" si="164"/>
        <v>1</v>
      </c>
      <c r="O503" s="2262"/>
      <c r="P503" s="2099"/>
      <c r="Q503" s="1857" t="s">
        <v>42</v>
      </c>
      <c r="R503" s="1857"/>
      <c r="S503" s="2717"/>
      <c r="T503" s="2206"/>
      <c r="U503" s="1857">
        <v>64.540000000000006</v>
      </c>
      <c r="V503" s="1857"/>
      <c r="W503" s="1857"/>
      <c r="X503" s="1857"/>
      <c r="Y503" s="1857"/>
      <c r="Z503" s="2439">
        <v>205</v>
      </c>
      <c r="AA503" s="2492">
        <f t="shared" si="181"/>
        <v>0</v>
      </c>
      <c r="AB503" s="2096"/>
      <c r="AC503" s="2096"/>
      <c r="AD503" s="2010"/>
      <c r="AE503" s="2096"/>
      <c r="AF503" s="2096"/>
      <c r="AG503" s="2096"/>
      <c r="AH503" s="2493">
        <f>K503</f>
        <v>1.6000000000000001E-3</v>
      </c>
      <c r="AI503" s="2206"/>
      <c r="AJ503" s="2206"/>
      <c r="AK503" s="2206"/>
      <c r="AL503" s="2223"/>
      <c r="AM503" s="2099">
        <f t="shared" si="182"/>
        <v>0</v>
      </c>
      <c r="AN503" s="2099">
        <v>2E-3</v>
      </c>
      <c r="AO503" s="2099">
        <f t="shared" si="183"/>
        <v>2E-3</v>
      </c>
      <c r="AP503" s="2099">
        <v>2E-3</v>
      </c>
      <c r="AQ503" s="2100">
        <f t="shared" si="184"/>
        <v>0</v>
      </c>
      <c r="AR503" s="2099">
        <v>2E-3</v>
      </c>
      <c r="AS503" s="2099">
        <f t="shared" si="185"/>
        <v>2E-3</v>
      </c>
      <c r="AT503" s="2099">
        <f>AVERAGE(AR503,AV503)</f>
        <v>2E-3</v>
      </c>
      <c r="AU503" s="2099"/>
      <c r="AV503" s="2099">
        <v>2E-3</v>
      </c>
      <c r="AW503" s="2099"/>
      <c r="AX503" s="2225">
        <v>-1E-3</v>
      </c>
      <c r="AY503" s="1965"/>
      <c r="AZ503" s="1965"/>
      <c r="BA503" s="1965"/>
      <c r="BB503" s="1965"/>
      <c r="BC503" s="1530" t="s">
        <v>1430</v>
      </c>
      <c r="BD503" s="1602"/>
      <c r="BE503" s="1602"/>
      <c r="BF503" s="1602"/>
      <c r="BG503" s="1602"/>
      <c r="BH503" s="1602"/>
      <c r="BI503" s="1602"/>
      <c r="BJ503" s="1602"/>
      <c r="BK503" s="1602"/>
      <c r="BL503" s="1602"/>
      <c r="BM503" s="1602"/>
      <c r="BN503" s="1602"/>
      <c r="BO503" s="1602"/>
      <c r="BP503" s="1602"/>
      <c r="BQ503" s="1602"/>
      <c r="BR503" s="1602"/>
      <c r="BS503" s="1602"/>
      <c r="BT503" s="1602"/>
      <c r="BU503" s="1602"/>
      <c r="BV503" s="1602"/>
      <c r="BW503" s="1602"/>
      <c r="BX503" s="1602"/>
      <c r="BY503" s="1602"/>
      <c r="BZ503" s="1602"/>
      <c r="CA503" s="1602"/>
      <c r="CB503" s="1602"/>
      <c r="CC503" s="1602"/>
      <c r="CD503" s="1602"/>
      <c r="CE503" s="1602"/>
      <c r="CF503" s="1602"/>
      <c r="CG503" s="1602"/>
      <c r="CH503" s="1602"/>
      <c r="CI503" s="1602"/>
      <c r="CJ503" s="1602"/>
      <c r="CK503" s="1602"/>
      <c r="CL503" s="1602"/>
      <c r="CM503" s="1602"/>
      <c r="CN503" s="1602"/>
      <c r="CO503" s="1602"/>
      <c r="CP503" s="1602"/>
      <c r="CQ503" s="1602"/>
      <c r="CR503" s="1602"/>
      <c r="CS503" s="1602"/>
      <c r="CT503" s="1602"/>
      <c r="CU503" s="1602"/>
      <c r="CV503" s="1602"/>
      <c r="CW503" s="1602"/>
      <c r="CX503" s="1602"/>
      <c r="CY503" s="1602"/>
      <c r="CZ503" s="1602"/>
      <c r="DA503" s="1602"/>
      <c r="DB503" s="1602"/>
      <c r="DC503" s="1602"/>
      <c r="DD503" s="1602"/>
      <c r="DE503" s="1602"/>
      <c r="DF503" s="1602"/>
      <c r="DG503" s="1602"/>
      <c r="DH503" s="1602"/>
      <c r="DI503" s="1602"/>
      <c r="DJ503" s="1602"/>
      <c r="DK503" s="1602"/>
      <c r="DL503" s="1602"/>
      <c r="DM503" s="1602"/>
      <c r="DN503" s="1602"/>
      <c r="DO503" s="1602"/>
      <c r="DP503" s="1602"/>
      <c r="DQ503" s="1602"/>
      <c r="DR503" s="1602"/>
      <c r="DS503" s="1602"/>
      <c r="DT503" s="1602"/>
      <c r="DU503" s="1602"/>
      <c r="DV503" s="1602"/>
      <c r="DW503" s="1602"/>
      <c r="DX503" s="1602"/>
      <c r="DY503" s="1602"/>
      <c r="DZ503" s="1602"/>
      <c r="EA503" s="1602"/>
      <c r="EB503" s="1602"/>
      <c r="EC503" s="1602"/>
      <c r="ED503" s="1602"/>
      <c r="EE503" s="1602"/>
      <c r="EF503" s="1602"/>
      <c r="EG503" s="1602"/>
      <c r="EH503" s="1602"/>
      <c r="EI503" s="1602"/>
      <c r="EJ503" s="1602"/>
      <c r="EK503" s="1602"/>
      <c r="EL503" s="1602"/>
      <c r="EM503" s="1602"/>
      <c r="EN503" s="1602"/>
      <c r="EO503" s="1602"/>
      <c r="EP503" s="1602"/>
      <c r="EQ503" s="1602"/>
      <c r="ER503" s="1602"/>
      <c r="ES503" s="1602"/>
      <c r="ET503" s="1602"/>
      <c r="EU503" s="1602"/>
      <c r="EV503" s="1602"/>
      <c r="EW503" s="1602"/>
      <c r="EX503" s="1602"/>
      <c r="EY503" s="1602"/>
      <c r="EZ503" s="1602"/>
      <c r="FA503" s="1602"/>
      <c r="FB503" s="1602"/>
      <c r="FC503" s="1602"/>
      <c r="FD503" s="1602"/>
      <c r="FE503" s="1602"/>
      <c r="FF503" s="1602"/>
      <c r="FG503" s="1602"/>
      <c r="FH503" s="1602"/>
      <c r="FI503" s="1602"/>
      <c r="FJ503" s="1602"/>
      <c r="FK503" s="1602"/>
      <c r="FL503" s="1602"/>
      <c r="FM503" s="1602"/>
      <c r="FN503" s="1602"/>
      <c r="FO503" s="1602"/>
      <c r="FP503" s="1602"/>
      <c r="FQ503" s="1602"/>
      <c r="FR503" s="1602"/>
      <c r="FS503" s="1602"/>
      <c r="FT503" s="1602"/>
      <c r="FU503" s="1602"/>
      <c r="FV503" s="1602"/>
      <c r="FW503" s="1602"/>
      <c r="FX503" s="1602"/>
      <c r="FY503" s="1602"/>
      <c r="FZ503" s="1602"/>
      <c r="GA503" s="1602"/>
      <c r="GB503" s="1602"/>
      <c r="GC503" s="1602"/>
      <c r="GD503" s="1602"/>
      <c r="GE503" s="1602"/>
      <c r="GF503" s="1602"/>
      <c r="GG503" s="1602"/>
      <c r="GH503" s="1602"/>
      <c r="GI503" s="1602"/>
      <c r="GJ503" s="1602"/>
      <c r="GK503" s="1602"/>
      <c r="GL503" s="1602"/>
      <c r="GM503" s="1602"/>
      <c r="GN503" s="1602"/>
      <c r="GO503" s="1602"/>
      <c r="GP503" s="1602"/>
      <c r="GQ503" s="1602"/>
      <c r="GR503" s="1602"/>
      <c r="GS503" s="1602"/>
      <c r="GT503" s="1602"/>
      <c r="GU503" s="1602"/>
      <c r="GV503" s="1602"/>
      <c r="GW503" s="1602"/>
      <c r="GX503" s="1602"/>
      <c r="GY503" s="1602"/>
      <c r="GZ503" s="1602"/>
      <c r="HA503" s="1602"/>
      <c r="HB503" s="1602"/>
      <c r="HC503" s="1602"/>
      <c r="HD503" s="1602"/>
      <c r="HE503" s="1602"/>
      <c r="HF503" s="1602"/>
      <c r="HG503" s="1602"/>
      <c r="HH503" s="1602"/>
      <c r="HI503" s="1602"/>
      <c r="HJ503" s="1602"/>
      <c r="HK503" s="1602"/>
      <c r="HL503" s="1602"/>
      <c r="HM503" s="1602"/>
      <c r="HN503" s="1602"/>
      <c r="HO503" s="1602"/>
      <c r="HP503" s="1602"/>
      <c r="HQ503" s="1602"/>
      <c r="HR503" s="1602"/>
      <c r="HS503" s="1602"/>
    </row>
    <row r="504" spans="1:227" s="1530" customFormat="1" ht="17.05" customHeight="1" x14ac:dyDescent="0.25">
      <c r="A504" s="1564" t="s">
        <v>38</v>
      </c>
      <c r="B504" s="1564" t="s">
        <v>152</v>
      </c>
      <c r="C504" s="2714" t="s">
        <v>169</v>
      </c>
      <c r="D504" s="1778" t="s">
        <v>175</v>
      </c>
      <c r="E504" s="1779"/>
      <c r="F504" s="2291"/>
      <c r="G504" s="1904"/>
      <c r="H504" s="1904">
        <v>2.1600000000000001E-2</v>
      </c>
      <c r="I504" s="1904"/>
      <c r="J504" s="1904"/>
      <c r="K504" s="2101">
        <f>SUM(F504:J504)</f>
        <v>2.1600000000000001E-2</v>
      </c>
      <c r="L504" s="2382">
        <f>IF(K504&gt;0,IF(ISNUMBER(F504),F504,0)/K504*100,"")</f>
        <v>0</v>
      </c>
      <c r="M504" s="2383">
        <f>IF(K504&gt;0,(IF(ISNUMBER(G504),G504,0)+IF(ISNUMBER(H504),H504,0))/K504*100,"")</f>
        <v>100</v>
      </c>
      <c r="N504" s="1611">
        <f t="shared" si="164"/>
        <v>2</v>
      </c>
      <c r="O504" s="2262"/>
      <c r="P504" s="2491">
        <f>[1]JH_2015!L111/1000000</f>
        <v>0.11912399999999999</v>
      </c>
      <c r="Q504" s="2718"/>
      <c r="R504" s="2206" t="s">
        <v>42</v>
      </c>
      <c r="S504" s="2321">
        <f>+T504/P504</f>
        <v>0.3177949027903697</v>
      </c>
      <c r="T504" s="2206">
        <f>[1]JH_2015!V111/1000000</f>
        <v>3.7857000000000002E-2</v>
      </c>
      <c r="U504" s="1857">
        <v>81.19</v>
      </c>
      <c r="V504" s="1857">
        <v>61.8</v>
      </c>
      <c r="W504" s="1857"/>
      <c r="X504" s="1857"/>
      <c r="Y504" s="1857"/>
      <c r="Z504" s="2439">
        <v>1551</v>
      </c>
      <c r="AA504" s="2492">
        <f t="shared" si="181"/>
        <v>210.42367716806658</v>
      </c>
      <c r="AB504" s="2096"/>
      <c r="AC504" s="2096"/>
      <c r="AD504" s="2010"/>
      <c r="AE504" s="2096"/>
      <c r="AF504" s="2096"/>
      <c r="AG504" s="2096"/>
      <c r="AH504" s="2493">
        <f>K504</f>
        <v>2.1600000000000001E-2</v>
      </c>
      <c r="AI504" s="2206"/>
      <c r="AJ504" s="2206"/>
      <c r="AK504" s="2206"/>
      <c r="AL504" s="2223"/>
      <c r="AM504" s="2099">
        <f t="shared" si="182"/>
        <v>0.11912399999999999</v>
      </c>
      <c r="AN504" s="2101">
        <v>8.4000000000000005E-2</v>
      </c>
      <c r="AO504" s="2099">
        <f t="shared" si="183"/>
        <v>9.4500000000000001E-2</v>
      </c>
      <c r="AP504" s="2101">
        <v>0.105</v>
      </c>
      <c r="AQ504" s="2100">
        <f t="shared" si="184"/>
        <v>0.11912399999999999</v>
      </c>
      <c r="AR504" s="2101">
        <v>0.121</v>
      </c>
      <c r="AS504" s="2099">
        <f t="shared" si="185"/>
        <v>0.1215</v>
      </c>
      <c r="AT504" s="2099">
        <v>0.122</v>
      </c>
      <c r="AU504" s="2099"/>
      <c r="AV504" s="2101">
        <v>0.13800000000000001</v>
      </c>
      <c r="AW504" s="2101"/>
      <c r="AX504" s="2265">
        <v>-6.9000000000000006E-2</v>
      </c>
      <c r="AY504" s="1896"/>
      <c r="AZ504" s="1896"/>
      <c r="BA504" s="1965"/>
      <c r="BB504" s="1965"/>
      <c r="BC504" s="1530" t="s">
        <v>1432</v>
      </c>
      <c r="BD504" s="1602"/>
      <c r="BE504" s="1602"/>
      <c r="BF504" s="1602"/>
      <c r="BG504" s="1602"/>
      <c r="BH504" s="1602"/>
      <c r="BI504" s="1602"/>
      <c r="BJ504" s="1602"/>
      <c r="BK504" s="1602"/>
      <c r="BL504" s="1602"/>
      <c r="BM504" s="1602"/>
      <c r="BN504" s="1602"/>
      <c r="BO504" s="1602"/>
      <c r="BP504" s="1602"/>
      <c r="BQ504" s="1602"/>
      <c r="BR504" s="1602"/>
      <c r="BS504" s="1602"/>
      <c r="BT504" s="1602"/>
      <c r="BU504" s="1602"/>
      <c r="BV504" s="1602"/>
      <c r="BW504" s="1602"/>
      <c r="BX504" s="1602"/>
      <c r="BY504" s="1602"/>
      <c r="BZ504" s="1602"/>
      <c r="CA504" s="1602"/>
      <c r="CB504" s="1602"/>
      <c r="CC504" s="1602"/>
      <c r="CD504" s="1602"/>
      <c r="CE504" s="1602"/>
      <c r="CF504" s="1602"/>
      <c r="CG504" s="1602"/>
      <c r="CH504" s="1602"/>
      <c r="CI504" s="1602"/>
      <c r="CJ504" s="1602"/>
      <c r="CK504" s="1602"/>
      <c r="CL504" s="1602"/>
      <c r="CM504" s="1602"/>
      <c r="CN504" s="1602"/>
      <c r="CO504" s="1602"/>
      <c r="CP504" s="1602"/>
      <c r="CQ504" s="1602"/>
      <c r="CR504" s="1602"/>
      <c r="CS504" s="1602"/>
      <c r="CT504" s="1602"/>
      <c r="CU504" s="1602"/>
      <c r="CV504" s="1602"/>
      <c r="CW504" s="1602"/>
      <c r="CX504" s="1602"/>
      <c r="CY504" s="1602"/>
      <c r="CZ504" s="1602"/>
      <c r="DA504" s="1602"/>
      <c r="DB504" s="1602"/>
      <c r="DC504" s="1602"/>
      <c r="DD504" s="1602"/>
      <c r="DE504" s="1602"/>
      <c r="DF504" s="1602"/>
      <c r="DG504" s="1602"/>
      <c r="DH504" s="1602"/>
      <c r="DI504" s="1602"/>
      <c r="DJ504" s="1602"/>
      <c r="DK504" s="1602"/>
      <c r="DL504" s="1602"/>
      <c r="DM504" s="1602"/>
      <c r="DN504" s="1602"/>
      <c r="DO504" s="1602"/>
      <c r="DP504" s="1602"/>
      <c r="DQ504" s="1602"/>
      <c r="DR504" s="1602"/>
      <c r="DS504" s="1602"/>
      <c r="DT504" s="1602"/>
      <c r="DU504" s="1602"/>
      <c r="DV504" s="1602"/>
      <c r="DW504" s="1602"/>
      <c r="DX504" s="1602"/>
      <c r="DY504" s="1602"/>
      <c r="DZ504" s="1602"/>
      <c r="EA504" s="1602"/>
      <c r="EB504" s="1602"/>
      <c r="EC504" s="1602"/>
      <c r="ED504" s="1602"/>
      <c r="EE504" s="1602"/>
      <c r="EF504" s="1602"/>
      <c r="EG504" s="1602"/>
      <c r="EH504" s="1602"/>
      <c r="EI504" s="1602"/>
      <c r="EJ504" s="1602"/>
      <c r="EK504" s="1602"/>
      <c r="EL504" s="1602"/>
      <c r="EM504" s="1602"/>
      <c r="EN504" s="1602"/>
      <c r="EO504" s="1602"/>
      <c r="EP504" s="1602"/>
      <c r="EQ504" s="1602"/>
      <c r="ER504" s="1602"/>
      <c r="ES504" s="1602"/>
      <c r="ET504" s="1602"/>
      <c r="EU504" s="1602"/>
      <c r="EV504" s="1602"/>
      <c r="EW504" s="1602"/>
      <c r="EX504" s="1602"/>
      <c r="EY504" s="1602"/>
      <c r="EZ504" s="1602"/>
      <c r="FA504" s="1602"/>
      <c r="FB504" s="1602"/>
      <c r="FC504" s="1602"/>
      <c r="FD504" s="1602"/>
      <c r="FE504" s="1602"/>
      <c r="FF504" s="1602"/>
      <c r="FG504" s="1602"/>
      <c r="FH504" s="1602"/>
      <c r="FI504" s="1602"/>
      <c r="FJ504" s="1602"/>
      <c r="FK504" s="1602"/>
      <c r="FL504" s="1602"/>
      <c r="FM504" s="1602"/>
      <c r="FN504" s="1602"/>
      <c r="FO504" s="1602"/>
      <c r="FP504" s="1602"/>
      <c r="FQ504" s="1602"/>
      <c r="FR504" s="1602"/>
      <c r="FS504" s="1602"/>
      <c r="FT504" s="1602"/>
      <c r="FU504" s="1602"/>
      <c r="FV504" s="1602"/>
      <c r="FW504" s="1602"/>
      <c r="FX504" s="1602"/>
      <c r="FY504" s="1602"/>
      <c r="FZ504" s="1602"/>
      <c r="GA504" s="1602"/>
      <c r="GB504" s="1602"/>
      <c r="GC504" s="1602"/>
      <c r="GD504" s="1602"/>
      <c r="GE504" s="1602"/>
      <c r="GF504" s="1602"/>
      <c r="GG504" s="1602"/>
      <c r="GH504" s="1602"/>
      <c r="GI504" s="1602"/>
      <c r="GJ504" s="1602"/>
      <c r="GK504" s="1602"/>
      <c r="GL504" s="1602"/>
      <c r="GM504" s="1602"/>
      <c r="GN504" s="1602"/>
      <c r="GO504" s="1602"/>
      <c r="GP504" s="1602"/>
      <c r="GQ504" s="1602"/>
      <c r="GR504" s="1602"/>
      <c r="GS504" s="1602"/>
      <c r="GT504" s="1602"/>
      <c r="GU504" s="1602"/>
      <c r="GV504" s="1602"/>
      <c r="GW504" s="1602"/>
      <c r="GX504" s="1602"/>
      <c r="GY504" s="1602"/>
      <c r="GZ504" s="1602"/>
      <c r="HA504" s="1602"/>
      <c r="HB504" s="1602"/>
      <c r="HC504" s="1602"/>
      <c r="HD504" s="1602"/>
      <c r="HE504" s="1602"/>
      <c r="HF504" s="1602"/>
      <c r="HG504" s="1602"/>
      <c r="HH504" s="1602"/>
      <c r="HI504" s="1602"/>
      <c r="HJ504" s="1602"/>
      <c r="HK504" s="1602"/>
      <c r="HL504" s="1602"/>
      <c r="HM504" s="1602"/>
      <c r="HN504" s="1602"/>
      <c r="HO504" s="1602"/>
      <c r="HP504" s="1602"/>
      <c r="HQ504" s="1602"/>
      <c r="HR504" s="1602"/>
      <c r="HS504" s="1602"/>
    </row>
    <row r="505" spans="1:227" s="1530" customFormat="1" ht="17.05" customHeight="1" x14ac:dyDescent="0.25">
      <c r="A505" s="1564" t="s">
        <v>38</v>
      </c>
      <c r="B505" s="1564" t="s">
        <v>152</v>
      </c>
      <c r="C505" s="2714" t="s">
        <v>169</v>
      </c>
      <c r="D505" s="1778" t="s">
        <v>174</v>
      </c>
      <c r="E505" s="1779"/>
      <c r="F505" s="2100"/>
      <c r="G505" s="2099"/>
      <c r="H505" s="2099">
        <v>0.64859999999999995</v>
      </c>
      <c r="I505" s="2099"/>
      <c r="J505" s="2099"/>
      <c r="K505" s="2101">
        <f>SUM(F505:J505)</f>
        <v>0.64859999999999995</v>
      </c>
      <c r="L505" s="2382">
        <f>IF(K505&gt;0,IF(ISNUMBER(F505),F505,0)/K505*100,"")</f>
        <v>0</v>
      </c>
      <c r="M505" s="2383">
        <f>IF(K505&gt;0,(IF(ISNUMBER(G505),G505,0)+IF(ISNUMBER(H505),H505,0))/K505*100,"")</f>
        <v>100</v>
      </c>
      <c r="N505" s="1611">
        <f t="shared" si="164"/>
        <v>2</v>
      </c>
      <c r="O505" s="2262"/>
      <c r="P505" s="2099">
        <f>[1]JH_2015!L110/1000000</f>
        <v>0.65263899999999997</v>
      </c>
      <c r="Q505" s="2718"/>
      <c r="R505" s="2206" t="s">
        <v>42</v>
      </c>
      <c r="S505" s="2321">
        <f>+T505/P505</f>
        <v>6.9082601560740323E-2</v>
      </c>
      <c r="T505" s="2206">
        <f>[1]JH_2015!V110/1000000</f>
        <v>4.5086000000000001E-2</v>
      </c>
      <c r="U505" s="2206">
        <v>71.385000000000005</v>
      </c>
      <c r="V505" s="1857">
        <v>63.55</v>
      </c>
      <c r="W505" s="1857"/>
      <c r="X505" s="1857"/>
      <c r="Y505" s="1857"/>
      <c r="Z505" s="2439">
        <v>5232</v>
      </c>
      <c r="AA505" s="2492">
        <f t="shared" si="181"/>
        <v>341.75306857693437</v>
      </c>
      <c r="AB505" s="2096"/>
      <c r="AC505" s="2096"/>
      <c r="AD505" s="2010"/>
      <c r="AE505" s="2096"/>
      <c r="AF505" s="2096"/>
      <c r="AG505" s="2096"/>
      <c r="AH505" s="2493">
        <f>K505</f>
        <v>0.64859999999999995</v>
      </c>
      <c r="AI505" s="2206"/>
      <c r="AJ505" s="2206"/>
      <c r="AK505" s="2206"/>
      <c r="AL505" s="2223"/>
      <c r="AM505" s="2099">
        <f t="shared" si="182"/>
        <v>0.65263899999999997</v>
      </c>
      <c r="AN505" s="2101">
        <v>0.98799999999999999</v>
      </c>
      <c r="AO505" s="2099">
        <f t="shared" si="183"/>
        <v>1.1335</v>
      </c>
      <c r="AP505" s="2099">
        <v>1.2789999999999999</v>
      </c>
      <c r="AQ505" s="2100">
        <f t="shared" si="184"/>
        <v>0.65263899999999997</v>
      </c>
      <c r="AR505" s="2101">
        <v>1.202</v>
      </c>
      <c r="AS505" s="2099">
        <f t="shared" si="185"/>
        <v>1.4184999999999999</v>
      </c>
      <c r="AT505" s="2099">
        <v>1.635</v>
      </c>
      <c r="AU505" s="2099"/>
      <c r="AV505" s="2099">
        <v>1.82</v>
      </c>
      <c r="AW505" s="2099"/>
      <c r="AX505" s="2102">
        <v>-1.069</v>
      </c>
      <c r="AY505" s="1896"/>
      <c r="AZ505" s="1896"/>
      <c r="BA505" s="1965"/>
      <c r="BB505" s="1965"/>
      <c r="BC505" s="1530" t="s">
        <v>1432</v>
      </c>
      <c r="BD505" s="1602"/>
      <c r="BE505" s="1602"/>
      <c r="BF505" s="1602"/>
      <c r="BG505" s="1602"/>
      <c r="BH505" s="1602"/>
      <c r="BI505" s="1602"/>
      <c r="BJ505" s="1602"/>
      <c r="BK505" s="1602"/>
      <c r="BL505" s="1602"/>
      <c r="BM505" s="1602"/>
      <c r="BN505" s="1602"/>
      <c r="BO505" s="1602"/>
      <c r="BP505" s="1602"/>
      <c r="BQ505" s="1602"/>
      <c r="BR505" s="1602"/>
      <c r="BS505" s="1602"/>
      <c r="BT505" s="1602"/>
      <c r="BU505" s="1602"/>
      <c r="BV505" s="1602"/>
      <c r="BW505" s="1602"/>
      <c r="BX505" s="1602"/>
      <c r="BY505" s="1602"/>
      <c r="BZ505" s="1602"/>
      <c r="CA505" s="1602"/>
      <c r="CB505" s="1602"/>
      <c r="CC505" s="1602"/>
      <c r="CD505" s="1602"/>
      <c r="CE505" s="1602"/>
      <c r="CF505" s="1602"/>
      <c r="CG505" s="1602"/>
      <c r="CH505" s="1602"/>
      <c r="CI505" s="1602"/>
      <c r="CJ505" s="1602"/>
      <c r="CK505" s="1602"/>
      <c r="CL505" s="1602"/>
      <c r="CM505" s="1602"/>
      <c r="CN505" s="1602"/>
      <c r="CO505" s="1602"/>
      <c r="CP505" s="1602"/>
      <c r="CQ505" s="1602"/>
      <c r="CR505" s="1602"/>
      <c r="CS505" s="1602"/>
      <c r="CT505" s="1602"/>
      <c r="CU505" s="1602"/>
      <c r="CV505" s="1602"/>
      <c r="CW505" s="1602"/>
      <c r="CX505" s="1602"/>
      <c r="CY505" s="1602"/>
      <c r="CZ505" s="1602"/>
      <c r="DA505" s="1602"/>
      <c r="DB505" s="1602"/>
      <c r="DC505" s="1602"/>
      <c r="DD505" s="1602"/>
      <c r="DE505" s="1602"/>
      <c r="DF505" s="1602"/>
      <c r="DG505" s="1602"/>
      <c r="DH505" s="1602"/>
      <c r="DI505" s="1602"/>
      <c r="DJ505" s="1602"/>
      <c r="DK505" s="1602"/>
      <c r="DL505" s="1602"/>
      <c r="DM505" s="1602"/>
      <c r="DN505" s="1602"/>
      <c r="DO505" s="1602"/>
      <c r="DP505" s="1602"/>
      <c r="DQ505" s="1602"/>
      <c r="DR505" s="1602"/>
      <c r="DS505" s="1602"/>
      <c r="DT505" s="1602"/>
      <c r="DU505" s="1602"/>
      <c r="DV505" s="1602"/>
      <c r="DW505" s="1602"/>
      <c r="DX505" s="1602"/>
      <c r="DY505" s="1602"/>
      <c r="DZ505" s="1602"/>
      <c r="EA505" s="1602"/>
      <c r="EB505" s="1602"/>
      <c r="EC505" s="1602"/>
      <c r="ED505" s="1602"/>
      <c r="EE505" s="1602"/>
      <c r="EF505" s="1602"/>
      <c r="EG505" s="1602"/>
      <c r="EH505" s="1602"/>
      <c r="EI505" s="1602"/>
      <c r="EJ505" s="1602"/>
      <c r="EK505" s="1602"/>
      <c r="EL505" s="1602"/>
      <c r="EM505" s="1602"/>
      <c r="EN505" s="1602"/>
      <c r="EO505" s="1602"/>
      <c r="EP505" s="1602"/>
      <c r="EQ505" s="1602"/>
      <c r="ER505" s="1602"/>
      <c r="ES505" s="1602"/>
      <c r="ET505" s="1602"/>
      <c r="EU505" s="1602"/>
      <c r="EV505" s="1602"/>
      <c r="EW505" s="1602"/>
      <c r="EX505" s="1602"/>
      <c r="EY505" s="1602"/>
      <c r="EZ505" s="1602"/>
      <c r="FA505" s="1602"/>
      <c r="FB505" s="1602"/>
      <c r="FC505" s="1602"/>
      <c r="FD505" s="1602"/>
      <c r="FE505" s="1602"/>
      <c r="FF505" s="1602"/>
      <c r="FG505" s="1602"/>
      <c r="FH505" s="1602"/>
      <c r="FI505" s="1602"/>
      <c r="FJ505" s="1602"/>
      <c r="FK505" s="1602"/>
      <c r="FL505" s="1602"/>
      <c r="FM505" s="1602"/>
      <c r="FN505" s="1602"/>
      <c r="FO505" s="1602"/>
      <c r="FP505" s="1602"/>
      <c r="FQ505" s="1602"/>
      <c r="FR505" s="1602"/>
      <c r="FS505" s="1602"/>
      <c r="FT505" s="1602"/>
      <c r="FU505" s="1602"/>
      <c r="FV505" s="1602"/>
      <c r="FW505" s="1602"/>
      <c r="FX505" s="1602"/>
      <c r="FY505" s="1602"/>
      <c r="FZ505" s="1602"/>
      <c r="GA505" s="1602"/>
      <c r="GB505" s="1602"/>
      <c r="GC505" s="1602"/>
      <c r="GD505" s="1602"/>
      <c r="GE505" s="1602"/>
      <c r="GF505" s="1602"/>
      <c r="GG505" s="1602"/>
      <c r="GH505" s="1602"/>
      <c r="GI505" s="1602"/>
      <c r="GJ505" s="1602"/>
      <c r="GK505" s="1602"/>
      <c r="GL505" s="1602"/>
      <c r="GM505" s="1602"/>
      <c r="GN505" s="1602"/>
      <c r="GO505" s="1602"/>
      <c r="GP505" s="1602"/>
      <c r="GQ505" s="1602"/>
      <c r="GR505" s="1602"/>
      <c r="GS505" s="1602"/>
      <c r="GT505" s="1602"/>
      <c r="GU505" s="1602"/>
      <c r="GV505" s="1602"/>
      <c r="GW505" s="1602"/>
      <c r="GX505" s="1602"/>
      <c r="GY505" s="1602"/>
      <c r="GZ505" s="1602"/>
      <c r="HA505" s="1602"/>
      <c r="HB505" s="1602"/>
      <c r="HC505" s="1602"/>
      <c r="HD505" s="1602"/>
      <c r="HE505" s="1602"/>
      <c r="HF505" s="1602"/>
      <c r="HG505" s="1602"/>
      <c r="HH505" s="1602"/>
      <c r="HI505" s="1602"/>
      <c r="HJ505" s="1602"/>
      <c r="HK505" s="1602"/>
      <c r="HL505" s="1602"/>
      <c r="HM505" s="1602"/>
      <c r="HN505" s="1602"/>
      <c r="HO505" s="1602"/>
      <c r="HP505" s="1602"/>
      <c r="HQ505" s="1602"/>
      <c r="HR505" s="1602"/>
      <c r="HS505" s="1602"/>
    </row>
    <row r="506" spans="1:227" s="1530" customFormat="1" ht="17.05" customHeight="1" x14ac:dyDescent="0.25">
      <c r="A506" s="1564" t="s">
        <v>38</v>
      </c>
      <c r="B506" s="1564" t="s">
        <v>152</v>
      </c>
      <c r="C506" s="2714" t="s">
        <v>169</v>
      </c>
      <c r="D506" s="1856" t="s">
        <v>172</v>
      </c>
      <c r="E506" s="1603" t="s">
        <v>1453</v>
      </c>
      <c r="F506" s="2291"/>
      <c r="G506" s="1904"/>
      <c r="H506" s="1904"/>
      <c r="I506" s="1904"/>
      <c r="J506" s="1904"/>
      <c r="K506" s="2099"/>
      <c r="L506" s="2382">
        <v>0</v>
      </c>
      <c r="M506" s="2383">
        <v>100</v>
      </c>
      <c r="N506" s="1611">
        <f t="shared" si="164"/>
        <v>1</v>
      </c>
      <c r="O506" s="2262"/>
      <c r="P506" s="2099"/>
      <c r="Q506" s="1857"/>
      <c r="R506" s="1857"/>
      <c r="S506" s="2717"/>
      <c r="T506" s="2206"/>
      <c r="U506" s="1857"/>
      <c r="V506" s="1857"/>
      <c r="W506" s="1857"/>
      <c r="X506" s="1857"/>
      <c r="Y506" s="1857"/>
      <c r="Z506" s="2439"/>
      <c r="AA506" s="2492"/>
      <c r="AB506" s="2096"/>
      <c r="AC506" s="2096"/>
      <c r="AD506" s="2010"/>
      <c r="AE506" s="2096"/>
      <c r="AF506" s="2096"/>
      <c r="AG506" s="2096"/>
      <c r="AH506" s="2223"/>
      <c r="AI506" s="2206"/>
      <c r="AJ506" s="2206"/>
      <c r="AK506" s="2206"/>
      <c r="AL506" s="2223"/>
      <c r="AM506" s="2099">
        <f t="shared" si="182"/>
        <v>0</v>
      </c>
      <c r="AN506" s="2101">
        <v>8.5000000000000006E-2</v>
      </c>
      <c r="AO506" s="2099">
        <f t="shared" si="183"/>
        <v>9.5500000000000002E-2</v>
      </c>
      <c r="AP506" s="2101">
        <v>0.106</v>
      </c>
      <c r="AQ506" s="2100">
        <f t="shared" si="184"/>
        <v>0</v>
      </c>
      <c r="AR506" s="2101">
        <v>9.7000000000000003E-2</v>
      </c>
      <c r="AS506" s="2099">
        <f t="shared" si="185"/>
        <v>0.1105</v>
      </c>
      <c r="AT506" s="2099">
        <v>0.124</v>
      </c>
      <c r="AU506" s="2099"/>
      <c r="AV506" s="2101">
        <v>0.14000000000000001</v>
      </c>
      <c r="AW506" s="2101"/>
      <c r="AX506" s="2265">
        <v>-7.0000000000000007E-2</v>
      </c>
      <c r="AY506" s="1965"/>
      <c r="AZ506" s="1965"/>
      <c r="BA506" s="1965"/>
      <c r="BB506" s="1965"/>
      <c r="BC506" s="1602" t="s">
        <v>1432</v>
      </c>
      <c r="BD506" s="1602"/>
      <c r="BE506" s="1602"/>
      <c r="BF506" s="1602"/>
      <c r="BG506" s="1602"/>
      <c r="BH506" s="1602"/>
      <c r="BI506" s="1602"/>
      <c r="BJ506" s="1602"/>
      <c r="BK506" s="1602"/>
      <c r="BL506" s="1602"/>
      <c r="BM506" s="1602"/>
      <c r="BN506" s="1602"/>
      <c r="BO506" s="1602"/>
      <c r="BP506" s="1602"/>
      <c r="BQ506" s="1602"/>
      <c r="BR506" s="1602"/>
      <c r="BS506" s="1602"/>
      <c r="BT506" s="1602"/>
      <c r="BU506" s="1602"/>
      <c r="BV506" s="1602"/>
      <c r="BW506" s="1602"/>
      <c r="BX506" s="1602"/>
      <c r="BY506" s="1602"/>
      <c r="BZ506" s="1602"/>
      <c r="CA506" s="1602"/>
      <c r="CB506" s="1602"/>
      <c r="CC506" s="1602"/>
      <c r="CD506" s="1602"/>
      <c r="CE506" s="1602"/>
      <c r="CF506" s="1602"/>
      <c r="CG506" s="1602"/>
      <c r="CH506" s="1602"/>
      <c r="CI506" s="1602"/>
      <c r="CJ506" s="1602"/>
      <c r="CK506" s="1602"/>
      <c r="CL506" s="1602"/>
      <c r="CM506" s="1602"/>
      <c r="CN506" s="1602"/>
      <c r="CO506" s="1602"/>
      <c r="CP506" s="1602"/>
      <c r="CQ506" s="1602"/>
      <c r="CR506" s="1602"/>
      <c r="CS506" s="1602"/>
      <c r="CT506" s="1602"/>
      <c r="CU506" s="1602"/>
      <c r="CV506" s="1602"/>
      <c r="CW506" s="1602"/>
      <c r="CX506" s="1602"/>
      <c r="CY506" s="1602"/>
      <c r="CZ506" s="1602"/>
      <c r="DA506" s="1602"/>
      <c r="DB506" s="1602"/>
      <c r="DC506" s="1602"/>
      <c r="DD506" s="1602"/>
      <c r="DE506" s="1602"/>
      <c r="DF506" s="1602"/>
      <c r="DG506" s="1602"/>
      <c r="DH506" s="1602"/>
      <c r="DI506" s="1602"/>
      <c r="DJ506" s="1602"/>
      <c r="DK506" s="1602"/>
      <c r="DL506" s="1602"/>
      <c r="DM506" s="1602"/>
      <c r="DN506" s="1602"/>
      <c r="DO506" s="1602"/>
      <c r="DP506" s="1602"/>
      <c r="DQ506" s="1602"/>
      <c r="DR506" s="1602"/>
      <c r="DS506" s="1602"/>
      <c r="DT506" s="1602"/>
      <c r="DU506" s="1602"/>
      <c r="DV506" s="1602"/>
      <c r="DW506" s="1602"/>
      <c r="DX506" s="1602"/>
      <c r="DY506" s="1602"/>
      <c r="DZ506" s="1602"/>
      <c r="EA506" s="1602"/>
      <c r="EB506" s="1602"/>
      <c r="EC506" s="1602"/>
      <c r="ED506" s="1602"/>
      <c r="EE506" s="1602"/>
      <c r="EF506" s="1602"/>
      <c r="EG506" s="1602"/>
      <c r="EH506" s="1602"/>
      <c r="EI506" s="1602"/>
      <c r="EJ506" s="1602"/>
      <c r="EK506" s="1602"/>
      <c r="EL506" s="1602"/>
      <c r="EM506" s="1602"/>
      <c r="EN506" s="1602"/>
      <c r="EO506" s="1602"/>
      <c r="EP506" s="1602"/>
      <c r="EQ506" s="1602"/>
      <c r="ER506" s="1602"/>
      <c r="ES506" s="1602"/>
      <c r="ET506" s="1602"/>
      <c r="EU506" s="1602"/>
      <c r="EV506" s="1602"/>
      <c r="EW506" s="1602"/>
      <c r="EX506" s="1602"/>
      <c r="EY506" s="1602"/>
      <c r="EZ506" s="1602"/>
      <c r="FA506" s="1602"/>
      <c r="FB506" s="1602"/>
      <c r="FC506" s="1602"/>
      <c r="FD506" s="1602"/>
      <c r="FE506" s="1602"/>
      <c r="FF506" s="1602"/>
      <c r="FG506" s="1602"/>
      <c r="FH506" s="1602"/>
      <c r="FI506" s="1602"/>
      <c r="FJ506" s="1602"/>
      <c r="FK506" s="1602"/>
      <c r="FL506" s="1602"/>
      <c r="FM506" s="1602"/>
      <c r="FN506" s="1602"/>
      <c r="FO506" s="1602"/>
      <c r="FP506" s="1602"/>
      <c r="FQ506" s="1602"/>
      <c r="FR506" s="1602"/>
      <c r="FS506" s="1602"/>
      <c r="FT506" s="1602"/>
      <c r="FU506" s="1602"/>
      <c r="FV506" s="1602"/>
      <c r="FW506" s="1602"/>
      <c r="FX506" s="1602"/>
      <c r="FY506" s="1602"/>
      <c r="FZ506" s="1602"/>
      <c r="GA506" s="1602"/>
      <c r="GB506" s="1602"/>
      <c r="GC506" s="1602"/>
      <c r="GD506" s="1602"/>
      <c r="GE506" s="1602"/>
      <c r="GF506" s="1602"/>
      <c r="GG506" s="1602"/>
      <c r="GH506" s="1602"/>
      <c r="GI506" s="1602"/>
      <c r="GJ506" s="1602"/>
      <c r="GK506" s="1602"/>
      <c r="GL506" s="1602"/>
      <c r="GM506" s="1602"/>
      <c r="GN506" s="1602"/>
      <c r="GO506" s="1602"/>
      <c r="GP506" s="1602"/>
      <c r="GQ506" s="1602"/>
      <c r="GR506" s="1602"/>
      <c r="GS506" s="1602"/>
      <c r="GT506" s="1602"/>
      <c r="GU506" s="1602"/>
      <c r="GV506" s="1602"/>
      <c r="GW506" s="1602"/>
      <c r="GX506" s="1602"/>
      <c r="GY506" s="1602"/>
      <c r="GZ506" s="1602"/>
      <c r="HA506" s="1602"/>
      <c r="HB506" s="1602"/>
      <c r="HC506" s="1602"/>
      <c r="HD506" s="1602"/>
      <c r="HE506" s="1602"/>
      <c r="HF506" s="1602"/>
      <c r="HG506" s="1602"/>
      <c r="HH506" s="1602"/>
      <c r="HI506" s="1602"/>
      <c r="HJ506" s="1602"/>
      <c r="HK506" s="1602"/>
      <c r="HL506" s="1602"/>
      <c r="HM506" s="1602"/>
      <c r="HN506" s="1602"/>
      <c r="HO506" s="1602"/>
      <c r="HP506" s="1602"/>
      <c r="HQ506" s="1602"/>
      <c r="HR506" s="1602"/>
      <c r="HS506" s="1602"/>
    </row>
    <row r="507" spans="1:227" s="1530" customFormat="1" ht="17.05" customHeight="1" x14ac:dyDescent="0.3">
      <c r="A507" s="1564" t="s">
        <v>38</v>
      </c>
      <c r="B507" s="1564" t="s">
        <v>152</v>
      </c>
      <c r="C507" s="2714" t="s">
        <v>169</v>
      </c>
      <c r="D507" s="1778" t="s">
        <v>171</v>
      </c>
      <c r="E507" s="1603" t="s">
        <v>1433</v>
      </c>
      <c r="F507" s="2291"/>
      <c r="G507" s="1904"/>
      <c r="H507" s="1904"/>
      <c r="I507" s="1904"/>
      <c r="J507" s="1904"/>
      <c r="K507" s="2099"/>
      <c r="L507" s="2382">
        <v>99.4</v>
      </c>
      <c r="M507" s="2383" t="str">
        <f>IF(K507&gt;0,(IF(ISNUMBER(G507),G507,0)+IF(ISNUMBER(H507),H507,0))/K507*100,"")</f>
        <v/>
      </c>
      <c r="N507" s="1611">
        <f t="shared" si="164"/>
        <v>1</v>
      </c>
      <c r="O507" s="2262"/>
      <c r="P507" s="2099"/>
      <c r="Q507" s="1857"/>
      <c r="R507" s="1857"/>
      <c r="S507" s="2717"/>
      <c r="T507" s="2206"/>
      <c r="U507" s="1857"/>
      <c r="V507" s="1857">
        <v>64.3</v>
      </c>
      <c r="W507" s="1857"/>
      <c r="X507" s="1857"/>
      <c r="Y507" s="1857"/>
      <c r="Z507" s="2439">
        <v>431</v>
      </c>
      <c r="AA507" s="2492">
        <f>P507/Z507*1000000/365*1000</f>
        <v>0</v>
      </c>
      <c r="AB507" s="2096"/>
      <c r="AC507" s="2096"/>
      <c r="AD507" s="2010"/>
      <c r="AE507" s="2096"/>
      <c r="AF507" s="2096"/>
      <c r="AG507" s="2096"/>
      <c r="AH507" s="2223"/>
      <c r="AI507" s="2206"/>
      <c r="AJ507" s="2206"/>
      <c r="AK507" s="2206"/>
      <c r="AL507" s="2223"/>
      <c r="AM507" s="2099">
        <f t="shared" si="182"/>
        <v>0</v>
      </c>
      <c r="AN507" s="2099">
        <v>0.02</v>
      </c>
      <c r="AO507" s="2099">
        <f t="shared" si="183"/>
        <v>2.4500000000000001E-2</v>
      </c>
      <c r="AP507" s="2099">
        <v>2.9000000000000001E-2</v>
      </c>
      <c r="AQ507" s="2100">
        <f t="shared" si="184"/>
        <v>0</v>
      </c>
      <c r="AR507" s="2099">
        <v>2.4E-2</v>
      </c>
      <c r="AS507" s="2099">
        <f t="shared" si="185"/>
        <v>3.0499999999999999E-2</v>
      </c>
      <c r="AT507" s="2099">
        <v>3.6999999999999998E-2</v>
      </c>
      <c r="AU507" s="2099"/>
      <c r="AV507" s="2099">
        <v>3.9E-2</v>
      </c>
      <c r="AW507" s="2099"/>
      <c r="AX507" s="2225">
        <v>-3.5000000000000003E-2</v>
      </c>
      <c r="AY507" s="1965"/>
      <c r="AZ507" s="1896"/>
      <c r="BA507" s="1896"/>
      <c r="BB507" s="1896"/>
      <c r="BC507" s="1530" t="s">
        <v>1430</v>
      </c>
      <c r="BD507" s="2448" t="s">
        <v>171</v>
      </c>
      <c r="BE507" s="1602"/>
      <c r="BF507" s="1602"/>
      <c r="BG507" s="1602"/>
      <c r="BH507" s="1602"/>
      <c r="BI507" s="1602"/>
      <c r="BJ507" s="1602"/>
      <c r="BK507" s="1602"/>
      <c r="BL507" s="1602"/>
      <c r="BM507" s="1602"/>
      <c r="BN507" s="1602"/>
      <c r="BO507" s="1602"/>
      <c r="BP507" s="1602"/>
      <c r="BQ507" s="1602"/>
      <c r="BR507" s="1602"/>
      <c r="BS507" s="1602"/>
      <c r="BT507" s="1602"/>
      <c r="BU507" s="1602"/>
      <c r="BV507" s="1602"/>
      <c r="BW507" s="1602"/>
      <c r="BX507" s="1602"/>
      <c r="BY507" s="1602"/>
      <c r="BZ507" s="1602"/>
      <c r="CA507" s="1602"/>
      <c r="CB507" s="1602"/>
      <c r="CC507" s="1602"/>
      <c r="CD507" s="1602"/>
      <c r="CE507" s="1602"/>
      <c r="CF507" s="1602"/>
      <c r="CG507" s="1602"/>
      <c r="CH507" s="1602"/>
      <c r="CI507" s="1602"/>
      <c r="CJ507" s="1602"/>
      <c r="CK507" s="1602"/>
      <c r="CL507" s="1602"/>
      <c r="CM507" s="1602"/>
      <c r="CN507" s="1602"/>
      <c r="CO507" s="1602"/>
      <c r="CP507" s="1602"/>
      <c r="CQ507" s="1602"/>
      <c r="CR507" s="1602"/>
      <c r="CS507" s="1602"/>
      <c r="CT507" s="1602"/>
      <c r="CU507" s="1602"/>
      <c r="CV507" s="1602"/>
      <c r="CW507" s="1602"/>
      <c r="CX507" s="1602"/>
      <c r="CY507" s="1602"/>
      <c r="CZ507" s="1602"/>
      <c r="DA507" s="1602"/>
      <c r="DB507" s="1602"/>
      <c r="DC507" s="1602"/>
      <c r="DD507" s="1602"/>
      <c r="DE507" s="1602"/>
      <c r="DF507" s="1602"/>
      <c r="DG507" s="1602"/>
      <c r="DH507" s="1602"/>
      <c r="DI507" s="1602"/>
      <c r="DJ507" s="1602"/>
      <c r="DK507" s="1602"/>
      <c r="DL507" s="1602"/>
      <c r="DM507" s="1602"/>
      <c r="DN507" s="1602"/>
      <c r="DO507" s="1602"/>
      <c r="DP507" s="1602"/>
      <c r="DQ507" s="1602"/>
      <c r="DR507" s="1602"/>
      <c r="DS507" s="1602"/>
      <c r="DT507" s="1602"/>
      <c r="DU507" s="1602"/>
      <c r="DV507" s="1602"/>
      <c r="DW507" s="1602"/>
      <c r="DX507" s="1602"/>
      <c r="DY507" s="1602"/>
      <c r="DZ507" s="1602"/>
      <c r="EA507" s="1602"/>
      <c r="EB507" s="1602"/>
      <c r="EC507" s="1602"/>
      <c r="ED507" s="1602"/>
      <c r="EE507" s="1602"/>
      <c r="EF507" s="1602"/>
      <c r="EG507" s="1602"/>
      <c r="EH507" s="1602"/>
      <c r="EI507" s="1602"/>
      <c r="EJ507" s="1602"/>
      <c r="EK507" s="1602"/>
      <c r="EL507" s="1602"/>
      <c r="EM507" s="1602"/>
      <c r="EN507" s="1602"/>
      <c r="EO507" s="1602"/>
      <c r="EP507" s="1602"/>
      <c r="EQ507" s="1602"/>
      <c r="ER507" s="1602"/>
      <c r="ES507" s="1602"/>
      <c r="ET507" s="1602"/>
      <c r="EU507" s="1602"/>
      <c r="EV507" s="1602"/>
      <c r="EW507" s="1602"/>
      <c r="EX507" s="1602"/>
      <c r="EY507" s="1602"/>
      <c r="EZ507" s="1602"/>
      <c r="FA507" s="1602"/>
      <c r="FB507" s="1602"/>
      <c r="FC507" s="1602"/>
      <c r="FD507" s="1602"/>
      <c r="FE507" s="1602"/>
      <c r="FF507" s="1602"/>
      <c r="FG507" s="1602"/>
      <c r="FH507" s="1602"/>
      <c r="FI507" s="1602"/>
      <c r="FJ507" s="1602"/>
      <c r="FK507" s="1602"/>
      <c r="FL507" s="1602"/>
      <c r="FM507" s="1602"/>
      <c r="FN507" s="1602"/>
      <c r="FO507" s="1602"/>
      <c r="FP507" s="1602"/>
      <c r="FQ507" s="1602"/>
      <c r="FR507" s="1602"/>
      <c r="FS507" s="1602"/>
      <c r="FT507" s="1602"/>
      <c r="FU507" s="1602"/>
      <c r="FV507" s="1602"/>
      <c r="FW507" s="1602"/>
      <c r="FX507" s="1602"/>
      <c r="FY507" s="1602"/>
      <c r="FZ507" s="1602"/>
      <c r="GA507" s="1602"/>
      <c r="GB507" s="1602"/>
      <c r="GC507" s="1602"/>
      <c r="GD507" s="1602"/>
      <c r="GE507" s="1602"/>
      <c r="GF507" s="1602"/>
      <c r="GG507" s="1602"/>
      <c r="GH507" s="1602"/>
      <c r="GI507" s="1602"/>
      <c r="GJ507" s="1602"/>
      <c r="GK507" s="1602"/>
      <c r="GL507" s="1602"/>
      <c r="GM507" s="1602"/>
      <c r="GN507" s="1602"/>
      <c r="GO507" s="1602"/>
      <c r="GP507" s="1602"/>
      <c r="GQ507" s="1602"/>
      <c r="GR507" s="1602"/>
      <c r="GS507" s="1602"/>
      <c r="GT507" s="1602"/>
      <c r="GU507" s="1602"/>
      <c r="GV507" s="1602"/>
      <c r="GW507" s="1602"/>
      <c r="GX507" s="1602"/>
      <c r="GY507" s="1602"/>
      <c r="GZ507" s="1602"/>
      <c r="HA507" s="1602"/>
      <c r="HB507" s="1602"/>
      <c r="HC507" s="1602"/>
      <c r="HD507" s="1602"/>
      <c r="HE507" s="1602"/>
      <c r="HF507" s="1602"/>
      <c r="HG507" s="1602"/>
      <c r="HH507" s="1602"/>
      <c r="HI507" s="1602"/>
      <c r="HJ507" s="1602"/>
      <c r="HK507" s="1602"/>
      <c r="HL507" s="1602"/>
      <c r="HM507" s="1602"/>
      <c r="HN507" s="1602"/>
      <c r="HO507" s="1602"/>
      <c r="HP507" s="1602"/>
      <c r="HQ507" s="1602"/>
      <c r="HR507" s="1602"/>
      <c r="HS507" s="1602"/>
    </row>
    <row r="508" spans="1:227" s="1530" customFormat="1" ht="17.05" customHeight="1" x14ac:dyDescent="0.25">
      <c r="A508" s="1564" t="s">
        <v>38</v>
      </c>
      <c r="B508" s="1564" t="s">
        <v>152</v>
      </c>
      <c r="C508" s="2714" t="s">
        <v>169</v>
      </c>
      <c r="D508" s="1993" t="s">
        <v>177</v>
      </c>
      <c r="E508" s="1603" t="s">
        <v>1453</v>
      </c>
      <c r="F508" s="2100">
        <v>0.2</v>
      </c>
      <c r="G508" s="2099"/>
      <c r="H508" s="2099"/>
      <c r="I508" s="2099"/>
      <c r="J508" s="2099"/>
      <c r="K508" s="2099"/>
      <c r="L508" s="2382" t="s">
        <v>1440</v>
      </c>
      <c r="M508" s="2383" t="s">
        <v>1435</v>
      </c>
      <c r="N508" s="1611">
        <f t="shared" si="164"/>
        <v>1</v>
      </c>
      <c r="O508" s="2262"/>
      <c r="P508" s="2099"/>
      <c r="Q508" s="2718"/>
      <c r="R508" s="2206"/>
      <c r="S508" s="2321"/>
      <c r="T508" s="2206"/>
      <c r="U508" s="1857"/>
      <c r="V508" s="1857">
        <v>64.3</v>
      </c>
      <c r="W508" s="1857"/>
      <c r="X508" s="1857"/>
      <c r="Y508" s="1857"/>
      <c r="Z508" s="2439">
        <v>6273</v>
      </c>
      <c r="AA508" s="2492">
        <f>P508/Z508*1000000/365*1000</f>
        <v>0</v>
      </c>
      <c r="AB508" s="2096"/>
      <c r="AC508" s="2096"/>
      <c r="AD508" s="2010"/>
      <c r="AE508" s="2096"/>
      <c r="AF508" s="2096"/>
      <c r="AG508" s="2096"/>
      <c r="AH508" s="2223"/>
      <c r="AI508" s="2206"/>
      <c r="AJ508" s="2206"/>
      <c r="AK508" s="2206"/>
      <c r="AL508" s="2223"/>
      <c r="AM508" s="2099">
        <f t="shared" si="182"/>
        <v>0</v>
      </c>
      <c r="AN508" s="2101">
        <v>0.77700000000000002</v>
      </c>
      <c r="AO508" s="2099">
        <f t="shared" si="183"/>
        <v>0.88749999999999996</v>
      </c>
      <c r="AP508" s="2099">
        <v>0.998</v>
      </c>
      <c r="AQ508" s="2100">
        <f t="shared" si="184"/>
        <v>0</v>
      </c>
      <c r="AR508" s="2101">
        <v>0.96</v>
      </c>
      <c r="AS508" s="2099">
        <f t="shared" si="185"/>
        <v>1.131</v>
      </c>
      <c r="AT508" s="2099">
        <v>1.302</v>
      </c>
      <c r="AU508" s="2099"/>
      <c r="AV508" s="2099">
        <v>1.3959999999999999</v>
      </c>
      <c r="AW508" s="2099"/>
      <c r="AX508" s="2102">
        <v>-0.63700000000000001</v>
      </c>
      <c r="AY508" s="1896"/>
      <c r="AZ508" s="1896"/>
      <c r="BA508" s="1965"/>
      <c r="BB508" s="1965"/>
      <c r="BC508" s="1602" t="s">
        <v>1432</v>
      </c>
      <c r="BD508" s="1602"/>
      <c r="BE508" s="1602"/>
      <c r="BF508" s="1602"/>
      <c r="BG508" s="1602"/>
      <c r="BH508" s="1602"/>
      <c r="BI508" s="1602"/>
      <c r="BJ508" s="1602"/>
      <c r="BK508" s="1602"/>
      <c r="BL508" s="1602"/>
      <c r="BM508" s="1602"/>
      <c r="BN508" s="1602"/>
      <c r="BO508" s="1602"/>
      <c r="BP508" s="1602"/>
      <c r="BQ508" s="1602"/>
      <c r="BR508" s="1602"/>
      <c r="BS508" s="1602"/>
      <c r="BT508" s="1602"/>
      <c r="BU508" s="1602"/>
      <c r="BV508" s="1602"/>
      <c r="BW508" s="1602"/>
      <c r="BX508" s="1602"/>
      <c r="BY508" s="1602"/>
      <c r="BZ508" s="1602"/>
      <c r="CA508" s="1602"/>
      <c r="CB508" s="1602"/>
      <c r="CC508" s="1602"/>
      <c r="CD508" s="1602"/>
      <c r="CE508" s="1602"/>
      <c r="CF508" s="1602"/>
      <c r="CG508" s="1602"/>
      <c r="CH508" s="1602"/>
      <c r="CI508" s="1602"/>
      <c r="CJ508" s="1602"/>
      <c r="CK508" s="1602"/>
      <c r="CL508" s="1602"/>
      <c r="CM508" s="1602"/>
      <c r="CN508" s="1602"/>
      <c r="CO508" s="1602"/>
      <c r="CP508" s="1602"/>
      <c r="CQ508" s="1602"/>
      <c r="CR508" s="1602"/>
      <c r="CS508" s="1602"/>
      <c r="CT508" s="1602"/>
      <c r="CU508" s="1602"/>
      <c r="CV508" s="1602"/>
      <c r="CW508" s="1602"/>
      <c r="CX508" s="1602"/>
      <c r="CY508" s="1602"/>
      <c r="CZ508" s="1602"/>
      <c r="DA508" s="1602"/>
      <c r="DB508" s="1602"/>
      <c r="DC508" s="1602"/>
      <c r="DD508" s="1602"/>
      <c r="DE508" s="1602"/>
      <c r="DF508" s="1602"/>
      <c r="DG508" s="1602"/>
      <c r="DH508" s="1602"/>
      <c r="DI508" s="1602"/>
      <c r="DJ508" s="1602"/>
      <c r="DK508" s="1602"/>
      <c r="DL508" s="1602"/>
      <c r="DM508" s="1602"/>
      <c r="DN508" s="1602"/>
      <c r="DO508" s="1602"/>
      <c r="DP508" s="1602"/>
      <c r="DQ508" s="1602"/>
      <c r="DR508" s="1602"/>
      <c r="DS508" s="1602"/>
      <c r="DT508" s="1602"/>
      <c r="DU508" s="1602"/>
      <c r="DV508" s="1602"/>
      <c r="DW508" s="1602"/>
      <c r="DX508" s="1602"/>
      <c r="DY508" s="1602"/>
      <c r="DZ508" s="1602"/>
      <c r="EA508" s="1602"/>
      <c r="EB508" s="1602"/>
      <c r="EC508" s="1602"/>
      <c r="ED508" s="1602"/>
      <c r="EE508" s="1602"/>
      <c r="EF508" s="1602"/>
      <c r="EG508" s="1602"/>
      <c r="EH508" s="1602"/>
      <c r="EI508" s="1602"/>
      <c r="EJ508" s="1602"/>
      <c r="EK508" s="1602"/>
      <c r="EL508" s="1602"/>
      <c r="EM508" s="1602"/>
      <c r="EN508" s="1602"/>
      <c r="EO508" s="1602"/>
      <c r="EP508" s="1602"/>
      <c r="EQ508" s="1602"/>
      <c r="ER508" s="1602"/>
      <c r="ES508" s="1602"/>
      <c r="ET508" s="1602"/>
      <c r="EU508" s="1602"/>
      <c r="EV508" s="1602"/>
      <c r="EW508" s="1602"/>
      <c r="EX508" s="1602"/>
      <c r="EY508" s="1602"/>
      <c r="EZ508" s="1602"/>
      <c r="FA508" s="1602"/>
      <c r="FB508" s="1602"/>
      <c r="FC508" s="1602"/>
      <c r="FD508" s="1602"/>
      <c r="FE508" s="1602"/>
      <c r="FF508" s="1602"/>
      <c r="FG508" s="1602"/>
      <c r="FH508" s="1602"/>
      <c r="FI508" s="1602"/>
      <c r="FJ508" s="1602"/>
      <c r="FK508" s="1602"/>
      <c r="FL508" s="1602"/>
      <c r="FM508" s="1602"/>
      <c r="FN508" s="1602"/>
      <c r="FO508" s="1602"/>
      <c r="FP508" s="1602"/>
      <c r="FQ508" s="1602"/>
      <c r="FR508" s="1602"/>
      <c r="FS508" s="1602"/>
      <c r="FT508" s="1602"/>
      <c r="FU508" s="1602"/>
      <c r="FV508" s="1602"/>
      <c r="FW508" s="1602"/>
      <c r="FX508" s="1602"/>
      <c r="FY508" s="1602"/>
      <c r="FZ508" s="1602"/>
      <c r="GA508" s="1602"/>
      <c r="GB508" s="1602"/>
      <c r="GC508" s="1602"/>
      <c r="GD508" s="1602"/>
      <c r="GE508" s="1602"/>
      <c r="GF508" s="1602"/>
      <c r="GG508" s="1602"/>
      <c r="GH508" s="1602"/>
      <c r="GI508" s="1602"/>
      <c r="GJ508" s="1602"/>
      <c r="GK508" s="1602"/>
      <c r="GL508" s="1602"/>
      <c r="GM508" s="1602"/>
      <c r="GN508" s="1602"/>
      <c r="GO508" s="1602"/>
      <c r="GP508" s="1602"/>
      <c r="GQ508" s="1602"/>
      <c r="GR508" s="1602"/>
      <c r="GS508" s="1602"/>
      <c r="GT508" s="1602"/>
      <c r="GU508" s="1602"/>
      <c r="GV508" s="1602"/>
      <c r="GW508" s="1602"/>
      <c r="GX508" s="1602"/>
      <c r="GY508" s="1602"/>
      <c r="GZ508" s="1602"/>
      <c r="HA508" s="1602"/>
      <c r="HB508" s="1602"/>
      <c r="HC508" s="1602"/>
      <c r="HD508" s="1602"/>
      <c r="HE508" s="1602"/>
      <c r="HF508" s="1602"/>
      <c r="HG508" s="1602"/>
      <c r="HH508" s="1602"/>
      <c r="HI508" s="1602"/>
      <c r="HJ508" s="1602"/>
      <c r="HK508" s="1602"/>
      <c r="HL508" s="1602"/>
      <c r="HM508" s="1602"/>
      <c r="HN508" s="1602"/>
      <c r="HO508" s="1602"/>
      <c r="HP508" s="1602"/>
      <c r="HQ508" s="1602"/>
      <c r="HR508" s="1602"/>
      <c r="HS508" s="1602"/>
    </row>
    <row r="509" spans="1:227" s="1530" customFormat="1" ht="17.05" customHeight="1" thickBot="1" x14ac:dyDescent="0.3">
      <c r="A509" s="1564" t="s">
        <v>38</v>
      </c>
      <c r="B509" s="1564" t="s">
        <v>152</v>
      </c>
      <c r="C509" s="2714" t="s">
        <v>169</v>
      </c>
      <c r="D509" s="1993" t="s">
        <v>178</v>
      </c>
      <c r="E509" s="2719"/>
      <c r="F509" s="2720"/>
      <c r="G509" s="2595"/>
      <c r="H509" s="2595">
        <v>3.6539999999999999</v>
      </c>
      <c r="I509" s="2595"/>
      <c r="J509" s="2595"/>
      <c r="K509" s="2721">
        <f>SUM(F508:J509)</f>
        <v>3.8540000000000001</v>
      </c>
      <c r="L509" s="2722">
        <f>IF(K509&gt;0,IF(ISNUMBER(F509),F509,0)/K509*100,"")</f>
        <v>0</v>
      </c>
      <c r="M509" s="2723">
        <f>IF(K509&gt;0,(IF(ISNUMBER(G509),G509,0)+IF(ISNUMBER(H509),H509,0))/K509*100,"")</f>
        <v>94.81058640373638</v>
      </c>
      <c r="N509" s="2597">
        <f t="shared" si="164"/>
        <v>3</v>
      </c>
      <c r="O509" s="2724"/>
      <c r="P509" s="2725">
        <f>[1]JH_2015!L113/1000000</f>
        <v>3.4428000000000001</v>
      </c>
      <c r="Q509" s="2726"/>
      <c r="R509" s="2727" t="s">
        <v>42</v>
      </c>
      <c r="S509" s="2728">
        <f>+T509/P509</f>
        <v>0.3889418496572557</v>
      </c>
      <c r="T509" s="2727">
        <f>[1]JH_2015!V113/1000000</f>
        <v>1.3390489999999999</v>
      </c>
      <c r="U509" s="2729">
        <v>66.849999999999994</v>
      </c>
      <c r="V509" s="2729">
        <v>72.400000000000006</v>
      </c>
      <c r="W509" s="2729"/>
      <c r="X509" s="2729"/>
      <c r="Y509" s="2729"/>
      <c r="Z509" s="2730">
        <v>18170</v>
      </c>
      <c r="AA509" s="2731">
        <f>P509/Z509*1000000/365*1000</f>
        <v>519.11550727150734</v>
      </c>
      <c r="AB509" s="2732"/>
      <c r="AC509" s="2732"/>
      <c r="AD509" s="2733"/>
      <c r="AE509" s="2732"/>
      <c r="AF509" s="2732"/>
      <c r="AG509" s="2732"/>
      <c r="AH509" s="2734">
        <f>K509</f>
        <v>3.8540000000000001</v>
      </c>
      <c r="AI509" s="2727"/>
      <c r="AJ509" s="2727"/>
      <c r="AK509" s="2727"/>
      <c r="AL509" s="2735"/>
      <c r="AM509" s="2725">
        <f t="shared" si="182"/>
        <v>3.4428000000000001</v>
      </c>
      <c r="AN509" s="2725">
        <v>2.8940000000000001</v>
      </c>
      <c r="AO509" s="2725">
        <f t="shared" si="183"/>
        <v>3.4184999999999999</v>
      </c>
      <c r="AP509" s="2725">
        <v>3.9430000000000001</v>
      </c>
      <c r="AQ509" s="2736">
        <f t="shared" si="184"/>
        <v>3.4428000000000001</v>
      </c>
      <c r="AR509" s="2725">
        <v>3.85</v>
      </c>
      <c r="AS509" s="2725">
        <f t="shared" si="185"/>
        <v>4.7309999999999999</v>
      </c>
      <c r="AT509" s="2725">
        <v>5.6120000000000001</v>
      </c>
      <c r="AU509" s="2725"/>
      <c r="AV509" s="2725">
        <v>6.1150000000000002</v>
      </c>
      <c r="AW509" s="2725"/>
      <c r="AX509" s="2737">
        <v>-3.5739999999999998</v>
      </c>
      <c r="AY509" s="1896"/>
      <c r="AZ509" s="1896"/>
      <c r="BA509" s="1965"/>
      <c r="BB509" s="1965"/>
      <c r="BC509" s="1530" t="s">
        <v>1432</v>
      </c>
      <c r="BD509" s="1602"/>
      <c r="BE509" s="1602"/>
      <c r="BF509" s="1602"/>
      <c r="BG509" s="1602"/>
      <c r="BH509" s="1602"/>
      <c r="BI509" s="1602"/>
      <c r="BJ509" s="1602"/>
      <c r="BK509" s="1602"/>
      <c r="BL509" s="1602"/>
      <c r="BM509" s="1602"/>
      <c r="BN509" s="1602"/>
      <c r="BO509" s="1602"/>
      <c r="BP509" s="1602"/>
      <c r="BQ509" s="1602"/>
      <c r="BR509" s="1602"/>
      <c r="BS509" s="1602"/>
      <c r="BT509" s="1602"/>
      <c r="BU509" s="1602"/>
      <c r="BV509" s="1602"/>
      <c r="BW509" s="1602"/>
      <c r="BX509" s="1602"/>
      <c r="BY509" s="1602"/>
      <c r="BZ509" s="1602"/>
      <c r="CA509" s="1602"/>
      <c r="CB509" s="1602"/>
      <c r="CC509" s="1602"/>
      <c r="CD509" s="1602"/>
      <c r="CE509" s="1602"/>
      <c r="CF509" s="1602"/>
      <c r="CG509" s="1602"/>
      <c r="CH509" s="1602"/>
      <c r="CI509" s="1602"/>
      <c r="CJ509" s="1602"/>
      <c r="CK509" s="1602"/>
      <c r="CL509" s="1602"/>
      <c r="CM509" s="1602"/>
      <c r="CN509" s="1602"/>
      <c r="CO509" s="1602"/>
      <c r="CP509" s="1602"/>
      <c r="CQ509" s="1602"/>
      <c r="CR509" s="1602"/>
      <c r="CS509" s="1602"/>
      <c r="CT509" s="1602"/>
      <c r="CU509" s="1602"/>
      <c r="CV509" s="1602"/>
      <c r="CW509" s="1602"/>
      <c r="CX509" s="1602"/>
      <c r="CY509" s="1602"/>
      <c r="CZ509" s="1602"/>
      <c r="DA509" s="1602"/>
      <c r="DB509" s="1602"/>
      <c r="DC509" s="1602"/>
      <c r="DD509" s="1602"/>
      <c r="DE509" s="1602"/>
      <c r="DF509" s="1602"/>
      <c r="DG509" s="1602"/>
      <c r="DH509" s="1602"/>
      <c r="DI509" s="1602"/>
      <c r="DJ509" s="1602"/>
      <c r="DK509" s="1602"/>
      <c r="DL509" s="1602"/>
      <c r="DM509" s="1602"/>
      <c r="DN509" s="1602"/>
      <c r="DO509" s="1602"/>
      <c r="DP509" s="1602"/>
      <c r="DQ509" s="1602"/>
      <c r="DR509" s="1602"/>
      <c r="DS509" s="1602"/>
      <c r="DT509" s="1602"/>
      <c r="DU509" s="1602"/>
      <c r="DV509" s="1602"/>
      <c r="DW509" s="1602"/>
      <c r="DX509" s="1602"/>
      <c r="DY509" s="1602"/>
      <c r="DZ509" s="1602"/>
      <c r="EA509" s="1602"/>
      <c r="EB509" s="1602"/>
      <c r="EC509" s="1602"/>
      <c r="ED509" s="1602"/>
      <c r="EE509" s="1602"/>
      <c r="EF509" s="1602"/>
      <c r="EG509" s="1602"/>
      <c r="EH509" s="1602"/>
      <c r="EI509" s="1602"/>
      <c r="EJ509" s="1602"/>
      <c r="EK509" s="1602"/>
      <c r="EL509" s="1602"/>
      <c r="EM509" s="1602"/>
      <c r="EN509" s="1602"/>
      <c r="EO509" s="1602"/>
      <c r="EP509" s="1602"/>
      <c r="EQ509" s="1602"/>
      <c r="ER509" s="1602"/>
      <c r="ES509" s="1602"/>
      <c r="ET509" s="1602"/>
      <c r="EU509" s="1602"/>
      <c r="EV509" s="1602"/>
      <c r="EW509" s="1602"/>
      <c r="EX509" s="1602"/>
      <c r="EY509" s="1602"/>
      <c r="EZ509" s="1602"/>
      <c r="FA509" s="1602"/>
      <c r="FB509" s="1602"/>
      <c r="FC509" s="1602"/>
      <c r="FD509" s="1602"/>
      <c r="FE509" s="1602"/>
      <c r="FF509" s="1602"/>
      <c r="FG509" s="1602"/>
      <c r="FH509" s="1602"/>
      <c r="FI509" s="1602"/>
      <c r="FJ509" s="1602"/>
      <c r="FK509" s="1602"/>
      <c r="FL509" s="1602"/>
      <c r="FM509" s="1602"/>
      <c r="FN509" s="1602"/>
      <c r="FO509" s="1602"/>
      <c r="FP509" s="1602"/>
      <c r="FQ509" s="1602"/>
      <c r="FR509" s="1602"/>
      <c r="FS509" s="1602"/>
      <c r="FT509" s="1602"/>
      <c r="FU509" s="1602"/>
      <c r="FV509" s="1602"/>
      <c r="FW509" s="1602"/>
      <c r="FX509" s="1602"/>
      <c r="FY509" s="1602"/>
      <c r="FZ509" s="1602"/>
      <c r="GA509" s="1602"/>
      <c r="GB509" s="1602"/>
      <c r="GC509" s="1602"/>
      <c r="GD509" s="1602"/>
      <c r="GE509" s="1602"/>
      <c r="GF509" s="1602"/>
      <c r="GG509" s="1602"/>
      <c r="GH509" s="1602"/>
      <c r="GI509" s="1602"/>
      <c r="GJ509" s="1602"/>
      <c r="GK509" s="1602"/>
      <c r="GL509" s="1602"/>
      <c r="GM509" s="1602"/>
      <c r="GN509" s="1602"/>
      <c r="GO509" s="1602"/>
      <c r="GP509" s="1602"/>
      <c r="GQ509" s="1602"/>
      <c r="GR509" s="1602"/>
      <c r="GS509" s="1602"/>
      <c r="GT509" s="1602"/>
      <c r="GU509" s="1602"/>
      <c r="GV509" s="1602"/>
      <c r="GW509" s="1602"/>
      <c r="GX509" s="1602"/>
      <c r="GY509" s="1602"/>
      <c r="GZ509" s="1602"/>
      <c r="HA509" s="1602"/>
      <c r="HB509" s="1602"/>
      <c r="HC509" s="1602"/>
      <c r="HD509" s="1602"/>
      <c r="HE509" s="1602"/>
      <c r="HF509" s="1602"/>
      <c r="HG509" s="1602"/>
      <c r="HH509" s="1602"/>
      <c r="HI509" s="1602"/>
      <c r="HJ509" s="1602"/>
      <c r="HK509" s="1602"/>
      <c r="HL509" s="1602"/>
      <c r="HM509" s="1602"/>
      <c r="HN509" s="1602"/>
      <c r="HO509" s="1602"/>
      <c r="HP509" s="1602"/>
      <c r="HQ509" s="1602"/>
      <c r="HR509" s="1602"/>
      <c r="HS509" s="1602"/>
    </row>
    <row r="510" spans="1:227" s="1530" customFormat="1" ht="17.05" customHeight="1" thickTop="1" thickBot="1" x14ac:dyDescent="0.3">
      <c r="A510" s="1564" t="s">
        <v>198</v>
      </c>
      <c r="B510" s="1564" t="s">
        <v>238</v>
      </c>
      <c r="C510" s="2738" t="s">
        <v>254</v>
      </c>
      <c r="D510" s="2066" t="s">
        <v>256</v>
      </c>
      <c r="E510" s="1750"/>
      <c r="F510" s="2100"/>
      <c r="G510" s="2099">
        <v>0.49</v>
      </c>
      <c r="H510" s="2099"/>
      <c r="I510" s="2099"/>
      <c r="J510" s="2099"/>
      <c r="K510" s="2101">
        <f>SUM(F510:H510)</f>
        <v>0.49</v>
      </c>
      <c r="L510" s="2382">
        <f>IF(K510&gt;0,IF(ISNUMBER(F510),F510,0)/K510*100,"")</f>
        <v>0</v>
      </c>
      <c r="M510" s="2383">
        <f>IF(K510&gt;0,(IF(ISNUMBER(G510),G510,0)+IF(ISNUMBER(H510),H510,0))/K510*100,"")</f>
        <v>100</v>
      </c>
      <c r="N510" s="1575">
        <f t="shared" si="164"/>
        <v>2</v>
      </c>
      <c r="O510" s="1857"/>
      <c r="P510" s="2099">
        <v>0.66800000000000004</v>
      </c>
      <c r="Q510" s="2205"/>
      <c r="R510" s="2205" t="s">
        <v>42</v>
      </c>
      <c r="S510" s="2207">
        <v>65.900000000000006</v>
      </c>
      <c r="T510" s="2207">
        <v>0.44</v>
      </c>
      <c r="U510" s="2438">
        <v>58</v>
      </c>
      <c r="V510" s="1857">
        <v>68.08</v>
      </c>
      <c r="W510" s="2438">
        <v>58</v>
      </c>
      <c r="X510" s="1857">
        <v>68.08</v>
      </c>
      <c r="Y510" s="1857">
        <v>56.3</v>
      </c>
      <c r="Z510" s="2439">
        <v>11076</v>
      </c>
      <c r="AA510" s="2440">
        <v>165.23446969134795</v>
      </c>
      <c r="AB510" s="2441">
        <f t="shared" ref="AB510:AB517" si="186">O510/AA510*1000000/365*1000</f>
        <v>0</v>
      </c>
      <c r="AC510" s="2672"/>
      <c r="AD510" s="2672"/>
      <c r="AE510" s="2438" t="s">
        <v>208</v>
      </c>
      <c r="AF510" s="2672" t="s">
        <v>42</v>
      </c>
      <c r="AG510" s="2672"/>
      <c r="AH510" s="2739"/>
      <c r="AI510" s="2672"/>
      <c r="AJ510" s="2672"/>
      <c r="AK510" s="2672"/>
      <c r="AL510" s="2739"/>
      <c r="AM510" s="2101">
        <f t="shared" ref="AM510:AM517" si="187">K510</f>
        <v>0.49</v>
      </c>
      <c r="AN510" s="2099">
        <v>0.64100000000000001</v>
      </c>
      <c r="AO510" s="2099">
        <v>0.70099999999999996</v>
      </c>
      <c r="AP510" s="2099">
        <v>0.77400000000000002</v>
      </c>
      <c r="AQ510" s="2100">
        <v>0.81399999999999995</v>
      </c>
      <c r="AR510" s="2101">
        <f t="shared" ref="AR510:AR517" si="188">AN510</f>
        <v>0.64100000000000001</v>
      </c>
      <c r="AS510" s="2099">
        <v>0.76600000000000001</v>
      </c>
      <c r="AT510" s="2101">
        <f t="shared" ref="AT510:AT517" si="189">AVERAGE(AS510,AV510)</f>
        <v>0.85000000000000009</v>
      </c>
      <c r="AU510" s="2101"/>
      <c r="AV510" s="2099">
        <v>0.93400000000000005</v>
      </c>
      <c r="AW510" s="2099"/>
      <c r="AX510" s="2102">
        <v>1.0309999999999999</v>
      </c>
      <c r="AY510" s="2670">
        <v>-0.54100000000000004</v>
      </c>
      <c r="AZ510" s="1979"/>
      <c r="BA510" s="1980"/>
      <c r="BB510" s="1646"/>
      <c r="BC510" s="1530" t="s">
        <v>1432</v>
      </c>
      <c r="BD510" s="1602"/>
      <c r="BE510" s="1602"/>
      <c r="BF510" s="1602"/>
      <c r="BG510" s="1602"/>
      <c r="BH510" s="1602"/>
      <c r="BI510" s="1602"/>
      <c r="BJ510" s="1602"/>
      <c r="BK510" s="1602"/>
      <c r="BL510" s="1602"/>
      <c r="BM510" s="1646"/>
      <c r="BN510" s="1646"/>
      <c r="BO510" s="1646"/>
      <c r="BP510" s="1646"/>
      <c r="BQ510" s="1646"/>
      <c r="BR510" s="1646"/>
      <c r="BS510" s="1646"/>
      <c r="BT510" s="1646"/>
      <c r="BU510" s="1646"/>
      <c r="BV510" s="1646"/>
      <c r="BW510" s="1646"/>
      <c r="BX510" s="1646"/>
      <c r="BY510" s="1646"/>
      <c r="BZ510" s="1646"/>
      <c r="CA510" s="1646"/>
      <c r="CB510" s="1646"/>
      <c r="CC510" s="1646"/>
      <c r="CD510" s="1646"/>
      <c r="CE510" s="1646"/>
      <c r="CF510" s="1646"/>
      <c r="CG510" s="1646"/>
      <c r="CH510" s="1646"/>
      <c r="CI510" s="1646"/>
      <c r="CJ510" s="1646"/>
      <c r="CK510" s="1646"/>
      <c r="CL510" s="1646"/>
      <c r="CM510" s="1646"/>
      <c r="CN510" s="1646"/>
      <c r="CO510" s="1646"/>
      <c r="CP510" s="1646"/>
      <c r="CQ510" s="1646"/>
      <c r="CR510" s="1646"/>
      <c r="CS510" s="1646"/>
      <c r="CT510" s="1646"/>
      <c r="CU510" s="1646"/>
      <c r="CV510" s="1646"/>
      <c r="CW510" s="1646"/>
      <c r="CX510" s="1646"/>
      <c r="CY510" s="1646"/>
      <c r="CZ510" s="1646"/>
      <c r="DA510" s="1646"/>
      <c r="DB510" s="1646"/>
      <c r="DC510" s="1646"/>
      <c r="DD510" s="1646"/>
      <c r="DE510" s="1646"/>
      <c r="DF510" s="1646"/>
      <c r="DG510" s="1646"/>
      <c r="DH510" s="1646"/>
      <c r="DI510" s="1646"/>
      <c r="DJ510" s="1646"/>
      <c r="DK510" s="1646"/>
      <c r="DL510" s="1646"/>
      <c r="DM510" s="1646"/>
      <c r="DN510" s="1646"/>
      <c r="DO510" s="1646"/>
      <c r="DP510" s="1646"/>
      <c r="DQ510" s="1646"/>
      <c r="DR510" s="1646"/>
      <c r="DS510" s="1646"/>
      <c r="DT510" s="1646"/>
      <c r="DU510" s="1646"/>
      <c r="DV510" s="1646"/>
      <c r="DW510" s="1646"/>
      <c r="DX510" s="1646"/>
      <c r="DY510" s="1646"/>
      <c r="DZ510" s="1646"/>
      <c r="EA510" s="1646"/>
      <c r="EB510" s="1646"/>
      <c r="EC510" s="1646"/>
      <c r="ED510" s="1646"/>
      <c r="EE510" s="1646"/>
      <c r="EF510" s="1646"/>
      <c r="EG510" s="1646"/>
      <c r="EH510" s="1646"/>
      <c r="EI510" s="1646"/>
      <c r="EJ510" s="1646"/>
      <c r="EK510" s="1646"/>
      <c r="EL510" s="1646"/>
      <c r="EM510" s="1646"/>
      <c r="EN510" s="1646"/>
      <c r="EO510" s="1646"/>
      <c r="EP510" s="1646"/>
      <c r="EQ510" s="1646"/>
      <c r="ER510" s="1646"/>
      <c r="ES510" s="1646"/>
      <c r="ET510" s="1646"/>
      <c r="EU510" s="1646"/>
      <c r="EV510" s="1646"/>
      <c r="EW510" s="1646"/>
      <c r="EX510" s="1646"/>
      <c r="EY510" s="1646"/>
      <c r="EZ510" s="1646"/>
      <c r="FA510" s="1646"/>
      <c r="FB510" s="1646"/>
      <c r="FC510" s="1646"/>
      <c r="FD510" s="1646"/>
      <c r="FE510" s="1646"/>
      <c r="FF510" s="1646"/>
      <c r="FG510" s="1646"/>
      <c r="FH510" s="1646"/>
      <c r="FI510" s="1646"/>
      <c r="FJ510" s="1646"/>
      <c r="FK510" s="1646"/>
      <c r="FL510" s="1646"/>
      <c r="FM510" s="1646"/>
      <c r="FN510" s="1646"/>
      <c r="FO510" s="1646"/>
      <c r="FP510" s="1646"/>
      <c r="FQ510" s="1646"/>
      <c r="FR510" s="1646"/>
      <c r="FS510" s="1646"/>
      <c r="FT510" s="1646"/>
      <c r="FU510" s="1646"/>
      <c r="FV510" s="1646"/>
      <c r="FW510" s="1646"/>
      <c r="FX510" s="1646"/>
      <c r="FY510" s="1646"/>
      <c r="FZ510" s="1646"/>
      <c r="GA510" s="1646"/>
      <c r="GB510" s="1646"/>
      <c r="GC510" s="1646"/>
      <c r="GD510" s="1646"/>
      <c r="GE510" s="1646"/>
      <c r="GF510" s="1646"/>
      <c r="GG510" s="1646"/>
      <c r="GH510" s="1646"/>
      <c r="GI510" s="1646"/>
      <c r="GJ510" s="1646"/>
      <c r="GK510" s="1646"/>
      <c r="GL510" s="1646"/>
      <c r="GM510" s="1646"/>
      <c r="GN510" s="1646"/>
      <c r="GO510" s="1646"/>
      <c r="GP510" s="1646"/>
      <c r="GQ510" s="1646"/>
      <c r="GR510" s="1646"/>
      <c r="GS510" s="1646"/>
      <c r="GT510" s="1646"/>
      <c r="GU510" s="1646"/>
      <c r="GV510" s="1646"/>
      <c r="GW510" s="1646"/>
      <c r="GX510" s="1646"/>
      <c r="GY510" s="1646"/>
      <c r="GZ510" s="1646"/>
      <c r="HA510" s="1646"/>
      <c r="HB510" s="1646"/>
      <c r="HC510" s="1646"/>
      <c r="HD510" s="1646"/>
      <c r="HE510" s="1646"/>
      <c r="HF510" s="1646"/>
      <c r="HG510" s="1646"/>
      <c r="HH510" s="1646"/>
      <c r="HI510" s="1646"/>
      <c r="HJ510" s="1646"/>
      <c r="HK510" s="1646"/>
      <c r="HL510" s="1646"/>
      <c r="HM510" s="1646"/>
      <c r="HN510" s="1646"/>
      <c r="HO510" s="1646"/>
      <c r="HP510" s="1646"/>
      <c r="HQ510" s="1646"/>
      <c r="HR510" s="1646"/>
      <c r="HS510" s="1646"/>
    </row>
    <row r="511" spans="1:227" s="1530" customFormat="1" ht="17.05" customHeight="1" thickTop="1" thickBot="1" x14ac:dyDescent="0.3">
      <c r="A511" s="1564" t="s">
        <v>198</v>
      </c>
      <c r="B511" s="1564" t="s">
        <v>238</v>
      </c>
      <c r="C511" s="2738" t="s">
        <v>254</v>
      </c>
      <c r="D511" s="1749" t="s">
        <v>255</v>
      </c>
      <c r="E511" s="1750"/>
      <c r="F511" s="2100"/>
      <c r="G511" s="2099"/>
      <c r="H511" s="2099">
        <v>0.14199999999999999</v>
      </c>
      <c r="I511" s="2099"/>
      <c r="J511" s="2099"/>
      <c r="K511" s="2101">
        <f>SUM(F511:H511)</f>
        <v>0.14199999999999999</v>
      </c>
      <c r="L511" s="2382">
        <f>IF(K511&gt;0,IF(ISNUMBER(F511),F511,0)/K511*100,"")</f>
        <v>0</v>
      </c>
      <c r="M511" s="2383">
        <f>IF(K511&gt;0,(IF(ISNUMBER(G511),G511,0)+IF(ISNUMBER(H511),H511,0))/K511*100,"")</f>
        <v>100</v>
      </c>
      <c r="N511" s="1611">
        <f t="shared" si="164"/>
        <v>3</v>
      </c>
      <c r="O511" s="1857"/>
      <c r="P511" s="2099">
        <v>0.13500000000000001</v>
      </c>
      <c r="Q511" s="2205"/>
      <c r="R511" s="2205" t="s">
        <v>42</v>
      </c>
      <c r="S511" s="2207">
        <v>58.2</v>
      </c>
      <c r="T511" s="2207">
        <v>7.9000000000000001E-2</v>
      </c>
      <c r="U511" s="2438">
        <v>58</v>
      </c>
      <c r="V511" s="1857">
        <v>68.27</v>
      </c>
      <c r="W511" s="2438">
        <v>58</v>
      </c>
      <c r="X511" s="1857">
        <v>68.27</v>
      </c>
      <c r="Y511" s="1857"/>
      <c r="Z511" s="2439">
        <v>2267</v>
      </c>
      <c r="AA511" s="2440">
        <v>163.15086621024707</v>
      </c>
      <c r="AB511" s="2441">
        <f t="shared" si="186"/>
        <v>0</v>
      </c>
      <c r="AC511" s="2162"/>
      <c r="AD511" s="2162"/>
      <c r="AE511" s="2258" t="s">
        <v>208</v>
      </c>
      <c r="AF511" s="2740" t="s">
        <v>42</v>
      </c>
      <c r="AG511" s="2740"/>
      <c r="AH511" s="2163"/>
      <c r="AI511" s="2162"/>
      <c r="AJ511" s="2162"/>
      <c r="AK511" s="2162"/>
      <c r="AL511" s="2163"/>
      <c r="AM511" s="2101">
        <f t="shared" si="187"/>
        <v>0.14199999999999999</v>
      </c>
      <c r="AN511" s="2099">
        <v>0.153</v>
      </c>
      <c r="AO511" s="2099">
        <v>0.51700000000000002</v>
      </c>
      <c r="AP511" s="2099">
        <v>0.92200000000000004</v>
      </c>
      <c r="AQ511" s="2100">
        <v>0.92200000000000004</v>
      </c>
      <c r="AR511" s="2101">
        <f t="shared" si="188"/>
        <v>0.153</v>
      </c>
      <c r="AS511" s="2099">
        <v>0.79</v>
      </c>
      <c r="AT511" s="2101">
        <f t="shared" si="189"/>
        <v>1.1475</v>
      </c>
      <c r="AU511" s="2101"/>
      <c r="AV511" s="2099">
        <v>1.5049999999999999</v>
      </c>
      <c r="AW511" s="2099"/>
      <c r="AX511" s="2102">
        <v>1.8660000000000001</v>
      </c>
      <c r="AY511" s="2670">
        <v>-1.724</v>
      </c>
      <c r="AZ511" s="1979"/>
      <c r="BA511" s="1980"/>
      <c r="BB511" s="1646"/>
      <c r="BC511" s="1530" t="s">
        <v>1432</v>
      </c>
      <c r="BD511" s="1602"/>
      <c r="BE511" s="1602"/>
      <c r="BF511" s="1602"/>
      <c r="BG511" s="1602"/>
      <c r="BH511" s="1602"/>
      <c r="BI511" s="1602"/>
      <c r="BJ511" s="1602"/>
      <c r="BK511" s="1602"/>
      <c r="BL511" s="1602"/>
      <c r="BM511" s="1646"/>
      <c r="BN511" s="1646"/>
      <c r="BO511" s="1646"/>
      <c r="BP511" s="1646"/>
      <c r="BQ511" s="1646"/>
      <c r="BR511" s="1646"/>
      <c r="BS511" s="1646"/>
      <c r="BT511" s="1646"/>
      <c r="BU511" s="1646"/>
      <c r="BV511" s="1646"/>
      <c r="BW511" s="1646"/>
      <c r="BX511" s="1646"/>
      <c r="BY511" s="1646"/>
      <c r="BZ511" s="1646"/>
      <c r="CA511" s="1646"/>
      <c r="CB511" s="1646"/>
      <c r="CC511" s="1646"/>
      <c r="CD511" s="1646"/>
      <c r="CE511" s="1646"/>
      <c r="CF511" s="1646"/>
      <c r="CG511" s="1646"/>
      <c r="CH511" s="1646"/>
      <c r="CI511" s="1646"/>
      <c r="CJ511" s="1646"/>
      <c r="CK511" s="1646"/>
      <c r="CL511" s="1646"/>
      <c r="CM511" s="1646"/>
      <c r="CN511" s="1646"/>
      <c r="CO511" s="1646"/>
      <c r="CP511" s="1646"/>
      <c r="CQ511" s="1646"/>
      <c r="CR511" s="1646"/>
      <c r="CS511" s="1646"/>
      <c r="CT511" s="1646"/>
      <c r="CU511" s="1646"/>
      <c r="CV511" s="1646"/>
      <c r="CW511" s="1646"/>
      <c r="CX511" s="1646"/>
      <c r="CY511" s="1646"/>
      <c r="CZ511" s="1646"/>
      <c r="DA511" s="1646"/>
      <c r="DB511" s="1646"/>
      <c r="DC511" s="1646"/>
      <c r="DD511" s="1646"/>
      <c r="DE511" s="1646"/>
      <c r="DF511" s="1646"/>
      <c r="DG511" s="1646"/>
      <c r="DH511" s="1646"/>
      <c r="DI511" s="1646"/>
      <c r="DJ511" s="1646"/>
      <c r="DK511" s="1646"/>
      <c r="DL511" s="1646"/>
      <c r="DM511" s="1646"/>
      <c r="DN511" s="1646"/>
      <c r="DO511" s="1646"/>
      <c r="DP511" s="1646"/>
      <c r="DQ511" s="1646"/>
      <c r="DR511" s="1646"/>
      <c r="DS511" s="1646"/>
      <c r="DT511" s="1646"/>
      <c r="DU511" s="1646"/>
      <c r="DV511" s="1646"/>
      <c r="DW511" s="1646"/>
      <c r="DX511" s="1646"/>
      <c r="DY511" s="1646"/>
      <c r="DZ511" s="1646"/>
      <c r="EA511" s="1646"/>
      <c r="EB511" s="1646"/>
      <c r="EC511" s="1646"/>
      <c r="ED511" s="1646"/>
      <c r="EE511" s="1646"/>
      <c r="EF511" s="1646"/>
      <c r="EG511" s="1646"/>
      <c r="EH511" s="1646"/>
      <c r="EI511" s="1646"/>
      <c r="EJ511" s="1646"/>
      <c r="EK511" s="1646"/>
      <c r="EL511" s="1646"/>
      <c r="EM511" s="1646"/>
      <c r="EN511" s="1646"/>
      <c r="EO511" s="1646"/>
      <c r="EP511" s="1646"/>
      <c r="EQ511" s="1646"/>
      <c r="ER511" s="1646"/>
      <c r="ES511" s="1646"/>
      <c r="ET511" s="1646"/>
      <c r="EU511" s="1646"/>
      <c r="EV511" s="1646"/>
      <c r="EW511" s="1646"/>
      <c r="EX511" s="1646"/>
      <c r="EY511" s="1646"/>
      <c r="EZ511" s="1646"/>
      <c r="FA511" s="1646"/>
      <c r="FB511" s="1646"/>
      <c r="FC511" s="1646"/>
      <c r="FD511" s="1646"/>
      <c r="FE511" s="1646"/>
      <c r="FF511" s="1646"/>
      <c r="FG511" s="1646"/>
      <c r="FH511" s="1646"/>
      <c r="FI511" s="1646"/>
      <c r="FJ511" s="1646"/>
      <c r="FK511" s="1646"/>
      <c r="FL511" s="1646"/>
      <c r="FM511" s="1646"/>
      <c r="FN511" s="1646"/>
      <c r="FO511" s="1646"/>
      <c r="FP511" s="1646"/>
      <c r="FQ511" s="1646"/>
      <c r="FR511" s="1646"/>
      <c r="FS511" s="1646"/>
      <c r="FT511" s="1646"/>
      <c r="FU511" s="1646"/>
      <c r="FV511" s="1646"/>
      <c r="FW511" s="1646"/>
      <c r="FX511" s="1646"/>
      <c r="FY511" s="1646"/>
      <c r="FZ511" s="1646"/>
      <c r="GA511" s="1646"/>
      <c r="GB511" s="1646"/>
      <c r="GC511" s="1646"/>
      <c r="GD511" s="1646"/>
      <c r="GE511" s="1646"/>
      <c r="GF511" s="1646"/>
      <c r="GG511" s="1646"/>
      <c r="GH511" s="1646"/>
      <c r="GI511" s="1646"/>
      <c r="GJ511" s="1646"/>
      <c r="GK511" s="1646"/>
      <c r="GL511" s="1646"/>
      <c r="GM511" s="1646"/>
      <c r="GN511" s="1646"/>
      <c r="GO511" s="1646"/>
      <c r="GP511" s="1646"/>
      <c r="GQ511" s="1646"/>
      <c r="GR511" s="1646"/>
      <c r="GS511" s="1646"/>
      <c r="GT511" s="1646"/>
      <c r="GU511" s="1646"/>
      <c r="GV511" s="1646"/>
      <c r="GW511" s="1646"/>
      <c r="GX511" s="1646"/>
      <c r="GY511" s="1646"/>
      <c r="GZ511" s="1646"/>
      <c r="HA511" s="1646"/>
      <c r="HB511" s="1646"/>
      <c r="HC511" s="1646"/>
      <c r="HD511" s="1646"/>
      <c r="HE511" s="1646"/>
      <c r="HF511" s="1646"/>
      <c r="HG511" s="1646"/>
      <c r="HH511" s="1646"/>
      <c r="HI511" s="1646"/>
      <c r="HJ511" s="1646"/>
      <c r="HK511" s="1646"/>
      <c r="HL511" s="1646"/>
      <c r="HM511" s="1646"/>
      <c r="HN511" s="1646"/>
      <c r="HO511" s="1646"/>
      <c r="HP511" s="1646"/>
      <c r="HQ511" s="1646"/>
      <c r="HR511" s="1646"/>
      <c r="HS511" s="1646"/>
    </row>
    <row r="512" spans="1:227" s="1530" customFormat="1" ht="17.05" customHeight="1" thickTop="1" thickBot="1" x14ac:dyDescent="0.3">
      <c r="A512" s="1564" t="s">
        <v>198</v>
      </c>
      <c r="B512" s="1564" t="s">
        <v>238</v>
      </c>
      <c r="C512" s="2738" t="s">
        <v>254</v>
      </c>
      <c r="D512" s="1749" t="s">
        <v>258</v>
      </c>
      <c r="E512" s="1603" t="s">
        <v>1453</v>
      </c>
      <c r="F512" s="2100"/>
      <c r="G512" s="2099"/>
      <c r="H512" s="2099"/>
      <c r="I512" s="2099"/>
      <c r="J512" s="2099"/>
      <c r="K512" s="2101"/>
      <c r="L512" s="2382">
        <v>17</v>
      </c>
      <c r="M512" s="2383">
        <v>83</v>
      </c>
      <c r="N512" s="1611">
        <f t="shared" si="164"/>
        <v>1</v>
      </c>
      <c r="O512" s="1857"/>
      <c r="P512" s="2099">
        <v>2.16</v>
      </c>
      <c r="Q512" s="2205" t="s">
        <v>42</v>
      </c>
      <c r="R512" s="1857"/>
      <c r="S512" s="2207" t="s">
        <v>202</v>
      </c>
      <c r="T512" s="2207" t="s">
        <v>202</v>
      </c>
      <c r="U512" s="2438">
        <v>58</v>
      </c>
      <c r="V512" s="1857"/>
      <c r="W512" s="2438">
        <v>58</v>
      </c>
      <c r="X512" s="1857"/>
      <c r="Y512" s="1857"/>
      <c r="Z512" s="2439">
        <v>106485</v>
      </c>
      <c r="AA512" s="2440">
        <v>55.574101696746801</v>
      </c>
      <c r="AB512" s="2441">
        <f t="shared" si="186"/>
        <v>0</v>
      </c>
      <c r="AC512" s="2672"/>
      <c r="AD512" s="2672"/>
      <c r="AE512" s="2438" t="s">
        <v>208</v>
      </c>
      <c r="AF512" s="2672" t="s">
        <v>42</v>
      </c>
      <c r="AG512" s="2672"/>
      <c r="AH512" s="2739"/>
      <c r="AI512" s="2672"/>
      <c r="AJ512" s="2672"/>
      <c r="AK512" s="2672"/>
      <c r="AL512" s="2739"/>
      <c r="AM512" s="2101">
        <f t="shared" si="187"/>
        <v>0</v>
      </c>
      <c r="AN512" s="2099">
        <v>2.16</v>
      </c>
      <c r="AO512" s="2099">
        <v>2.16</v>
      </c>
      <c r="AP512" s="2099">
        <v>2.16</v>
      </c>
      <c r="AQ512" s="2100">
        <v>2.16</v>
      </c>
      <c r="AR512" s="2101">
        <f t="shared" si="188"/>
        <v>2.16</v>
      </c>
      <c r="AS512" s="2099">
        <v>2.16</v>
      </c>
      <c r="AT512" s="2101">
        <f t="shared" si="189"/>
        <v>2.16</v>
      </c>
      <c r="AU512" s="2101"/>
      <c r="AV512" s="2099">
        <v>2.16</v>
      </c>
      <c r="AW512" s="2099"/>
      <c r="AX512" s="2102">
        <v>2.16</v>
      </c>
      <c r="AY512" s="2670">
        <v>-9.1999999999999993</v>
      </c>
      <c r="AZ512" s="1979"/>
      <c r="BA512" s="1980"/>
      <c r="BB512" s="1646"/>
      <c r="BC512" s="1602" t="s">
        <v>1432</v>
      </c>
      <c r="BD512" s="1602"/>
      <c r="BE512" s="1602"/>
      <c r="BF512" s="1602"/>
      <c r="BG512" s="1602"/>
      <c r="BH512" s="1602"/>
      <c r="BI512" s="1602"/>
      <c r="BJ512" s="1602"/>
      <c r="BK512" s="1602"/>
      <c r="BL512" s="1602"/>
      <c r="BM512" s="1646"/>
      <c r="BN512" s="1646"/>
      <c r="BO512" s="1646"/>
      <c r="BP512" s="1646"/>
      <c r="BQ512" s="1646"/>
      <c r="BR512" s="1646"/>
      <c r="BS512" s="1646"/>
      <c r="BT512" s="1646"/>
      <c r="BU512" s="1646"/>
      <c r="BV512" s="1646"/>
      <c r="BW512" s="1646"/>
      <c r="BX512" s="1646"/>
      <c r="BY512" s="1646"/>
      <c r="BZ512" s="1646"/>
      <c r="CA512" s="1646"/>
      <c r="CB512" s="1646"/>
      <c r="CC512" s="1646"/>
      <c r="CD512" s="1646"/>
      <c r="CE512" s="1646"/>
      <c r="CF512" s="1646"/>
      <c r="CG512" s="1646"/>
      <c r="CH512" s="1646"/>
      <c r="CI512" s="1646"/>
      <c r="CJ512" s="1646"/>
      <c r="CK512" s="1646"/>
      <c r="CL512" s="1646"/>
      <c r="CM512" s="1646"/>
      <c r="CN512" s="1646"/>
      <c r="CO512" s="1646"/>
      <c r="CP512" s="1646"/>
      <c r="CQ512" s="1646"/>
      <c r="CR512" s="1646"/>
      <c r="CS512" s="1646"/>
      <c r="CT512" s="1646"/>
      <c r="CU512" s="1646"/>
      <c r="CV512" s="1646"/>
      <c r="CW512" s="1646"/>
      <c r="CX512" s="1646"/>
      <c r="CY512" s="1646"/>
      <c r="CZ512" s="1646"/>
      <c r="DA512" s="1646"/>
      <c r="DB512" s="1646"/>
      <c r="DC512" s="1646"/>
      <c r="DD512" s="1646"/>
      <c r="DE512" s="1646"/>
      <c r="DF512" s="1646"/>
      <c r="DG512" s="1646"/>
      <c r="DH512" s="1646"/>
      <c r="DI512" s="1646"/>
      <c r="DJ512" s="1646"/>
      <c r="DK512" s="1646"/>
      <c r="DL512" s="1646"/>
      <c r="DM512" s="1646"/>
      <c r="DN512" s="1646"/>
      <c r="DO512" s="1646"/>
      <c r="DP512" s="1646"/>
      <c r="DQ512" s="1646"/>
      <c r="DR512" s="1646"/>
      <c r="DS512" s="1646"/>
      <c r="DT512" s="1646"/>
      <c r="DU512" s="1646"/>
      <c r="DV512" s="1646"/>
      <c r="DW512" s="1646"/>
      <c r="DX512" s="1646"/>
      <c r="DY512" s="1646"/>
      <c r="DZ512" s="1646"/>
      <c r="EA512" s="1646"/>
      <c r="EB512" s="1646"/>
      <c r="EC512" s="1646"/>
      <c r="ED512" s="1646"/>
      <c r="EE512" s="1646"/>
      <c r="EF512" s="1646"/>
      <c r="EG512" s="1646"/>
      <c r="EH512" s="1646"/>
      <c r="EI512" s="1646"/>
      <c r="EJ512" s="1646"/>
      <c r="EK512" s="1646"/>
      <c r="EL512" s="1646"/>
      <c r="EM512" s="1646"/>
      <c r="EN512" s="1646"/>
      <c r="EO512" s="1646"/>
      <c r="EP512" s="1646"/>
      <c r="EQ512" s="1646"/>
      <c r="ER512" s="1646"/>
      <c r="ES512" s="1646"/>
      <c r="ET512" s="1646"/>
      <c r="EU512" s="1646"/>
      <c r="EV512" s="1646"/>
      <c r="EW512" s="1646"/>
      <c r="EX512" s="1646"/>
      <c r="EY512" s="1646"/>
      <c r="EZ512" s="1646"/>
      <c r="FA512" s="1646"/>
      <c r="FB512" s="1646"/>
      <c r="FC512" s="1646"/>
      <c r="FD512" s="1646"/>
      <c r="FE512" s="1646"/>
      <c r="FF512" s="1646"/>
      <c r="FG512" s="1646"/>
      <c r="FH512" s="1646"/>
      <c r="FI512" s="1646"/>
      <c r="FJ512" s="1646"/>
      <c r="FK512" s="1646"/>
      <c r="FL512" s="1646"/>
      <c r="FM512" s="1646"/>
      <c r="FN512" s="1646"/>
      <c r="FO512" s="1646"/>
      <c r="FP512" s="1646"/>
      <c r="FQ512" s="1646"/>
      <c r="FR512" s="1646"/>
      <c r="FS512" s="1646"/>
      <c r="FT512" s="1646"/>
      <c r="FU512" s="1646"/>
      <c r="FV512" s="1646"/>
      <c r="FW512" s="1646"/>
      <c r="FX512" s="1646"/>
      <c r="FY512" s="1646"/>
      <c r="FZ512" s="1646"/>
      <c r="GA512" s="1646"/>
      <c r="GB512" s="1646"/>
      <c r="GC512" s="1646"/>
      <c r="GD512" s="1646"/>
      <c r="GE512" s="1646"/>
      <c r="GF512" s="1646"/>
      <c r="GG512" s="1646"/>
      <c r="GH512" s="1646"/>
      <c r="GI512" s="1646"/>
      <c r="GJ512" s="1646"/>
      <c r="GK512" s="1646"/>
      <c r="GL512" s="1646"/>
      <c r="GM512" s="1646"/>
      <c r="GN512" s="1646"/>
      <c r="GO512" s="1646"/>
      <c r="GP512" s="1646"/>
      <c r="GQ512" s="1646"/>
      <c r="GR512" s="1646"/>
      <c r="GS512" s="1646"/>
      <c r="GT512" s="1646"/>
      <c r="GU512" s="1646"/>
      <c r="GV512" s="1646"/>
      <c r="GW512" s="1646"/>
      <c r="GX512" s="1646"/>
      <c r="GY512" s="1646"/>
      <c r="GZ512" s="1646"/>
      <c r="HA512" s="1646"/>
      <c r="HB512" s="1646"/>
      <c r="HC512" s="1646"/>
      <c r="HD512" s="1646"/>
      <c r="HE512" s="1646"/>
      <c r="HF512" s="1646"/>
      <c r="HG512" s="1646"/>
      <c r="HH512" s="1646"/>
      <c r="HI512" s="1646"/>
      <c r="HJ512" s="1646"/>
      <c r="HK512" s="1646"/>
      <c r="HL512" s="1646"/>
      <c r="HM512" s="1646"/>
      <c r="HN512" s="1646"/>
      <c r="HO512" s="1646"/>
      <c r="HP512" s="1646"/>
      <c r="HQ512" s="1646"/>
      <c r="HR512" s="1646"/>
      <c r="HS512" s="1646"/>
    </row>
    <row r="513" spans="1:227" s="1530" customFormat="1" ht="17.05" customHeight="1" thickTop="1" thickBot="1" x14ac:dyDescent="0.3">
      <c r="A513" s="1564" t="s">
        <v>198</v>
      </c>
      <c r="B513" s="1564" t="s">
        <v>238</v>
      </c>
      <c r="C513" s="2738" t="s">
        <v>254</v>
      </c>
      <c r="D513" s="1749" t="s">
        <v>259</v>
      </c>
      <c r="E513" s="1603" t="s">
        <v>1453</v>
      </c>
      <c r="F513" s="2100"/>
      <c r="G513" s="2099"/>
      <c r="H513" s="2099"/>
      <c r="I513" s="2099"/>
      <c r="J513" s="2099"/>
      <c r="K513" s="2101"/>
      <c r="L513" s="2382">
        <v>17</v>
      </c>
      <c r="M513" s="2383">
        <v>83</v>
      </c>
      <c r="N513" s="1611">
        <f t="shared" si="164"/>
        <v>1</v>
      </c>
      <c r="O513" s="1857"/>
      <c r="P513" s="2099">
        <v>7.08</v>
      </c>
      <c r="Q513" s="2205" t="s">
        <v>42</v>
      </c>
      <c r="R513" s="1857"/>
      <c r="S513" s="2207" t="s">
        <v>202</v>
      </c>
      <c r="T513" s="2207" t="s">
        <v>202</v>
      </c>
      <c r="U513" s="2438">
        <v>58</v>
      </c>
      <c r="V513" s="1857"/>
      <c r="W513" s="2438">
        <v>58</v>
      </c>
      <c r="X513" s="1857"/>
      <c r="Y513" s="1857"/>
      <c r="Z513" s="2439">
        <v>50286</v>
      </c>
      <c r="AA513" s="2440">
        <v>385.73877965979796</v>
      </c>
      <c r="AB513" s="2441">
        <f t="shared" si="186"/>
        <v>0</v>
      </c>
      <c r="AC513" s="2672"/>
      <c r="AD513" s="2672"/>
      <c r="AE513" s="2438"/>
      <c r="AF513" s="2672"/>
      <c r="AG513" s="2672"/>
      <c r="AH513" s="2739"/>
      <c r="AI513" s="2672"/>
      <c r="AJ513" s="2672"/>
      <c r="AK513" s="2672"/>
      <c r="AL513" s="2739"/>
      <c r="AM513" s="2101">
        <f t="shared" si="187"/>
        <v>0</v>
      </c>
      <c r="AN513" s="2099">
        <v>7.08</v>
      </c>
      <c r="AO513" s="2099">
        <v>7.08</v>
      </c>
      <c r="AP513" s="2099">
        <v>7.08</v>
      </c>
      <c r="AQ513" s="2100">
        <v>7.08</v>
      </c>
      <c r="AR513" s="2101">
        <f t="shared" si="188"/>
        <v>7.08</v>
      </c>
      <c r="AS513" s="2099">
        <v>7.08</v>
      </c>
      <c r="AT513" s="2101">
        <f t="shared" si="189"/>
        <v>7.08</v>
      </c>
      <c r="AU513" s="2101"/>
      <c r="AV513" s="2099">
        <v>7.08</v>
      </c>
      <c r="AW513" s="2099"/>
      <c r="AX513" s="2102">
        <v>7.08</v>
      </c>
      <c r="AY513" s="2670">
        <v>-9.1999999999999993</v>
      </c>
      <c r="AZ513" s="1979"/>
      <c r="BA513" s="1980"/>
      <c r="BB513" s="1646"/>
      <c r="BC513" s="1602" t="s">
        <v>1432</v>
      </c>
      <c r="BD513" s="1602"/>
      <c r="BE513" s="1602"/>
      <c r="BF513" s="1602"/>
      <c r="BG513" s="1602"/>
      <c r="BH513" s="1602"/>
      <c r="BI513" s="1602"/>
      <c r="BJ513" s="1602"/>
      <c r="BK513" s="1602"/>
      <c r="BL513" s="1602"/>
      <c r="BM513" s="1646"/>
      <c r="BN513" s="1646"/>
      <c r="BO513" s="1646"/>
      <c r="BP513" s="1646"/>
      <c r="BQ513" s="1646"/>
      <c r="BR513" s="1646"/>
      <c r="BS513" s="1646"/>
      <c r="BT513" s="1646"/>
      <c r="BU513" s="1646"/>
      <c r="BV513" s="1646"/>
      <c r="BW513" s="1646"/>
      <c r="BX513" s="1646"/>
      <c r="BY513" s="1646"/>
      <c r="BZ513" s="1646"/>
      <c r="CA513" s="1646"/>
      <c r="CB513" s="1646"/>
      <c r="CC513" s="1646"/>
      <c r="CD513" s="1646"/>
      <c r="CE513" s="1646"/>
      <c r="CF513" s="1646"/>
      <c r="CG513" s="1646"/>
      <c r="CH513" s="1646"/>
      <c r="CI513" s="1646"/>
      <c r="CJ513" s="1646"/>
      <c r="CK513" s="1646"/>
      <c r="CL513" s="1646"/>
      <c r="CM513" s="1646"/>
      <c r="CN513" s="1646"/>
      <c r="CO513" s="1646"/>
      <c r="CP513" s="1646"/>
      <c r="CQ513" s="1646"/>
      <c r="CR513" s="1646"/>
      <c r="CS513" s="1646"/>
      <c r="CT513" s="1646"/>
      <c r="CU513" s="1646"/>
      <c r="CV513" s="1646"/>
      <c r="CW513" s="1646"/>
      <c r="CX513" s="1646"/>
      <c r="CY513" s="1646"/>
      <c r="CZ513" s="1646"/>
      <c r="DA513" s="1646"/>
      <c r="DB513" s="1646"/>
      <c r="DC513" s="1646"/>
      <c r="DD513" s="1646"/>
      <c r="DE513" s="1646"/>
      <c r="DF513" s="1646"/>
      <c r="DG513" s="1646"/>
      <c r="DH513" s="1646"/>
      <c r="DI513" s="1646"/>
      <c r="DJ513" s="1646"/>
      <c r="DK513" s="1646"/>
      <c r="DL513" s="1646"/>
      <c r="DM513" s="1646"/>
      <c r="DN513" s="1646"/>
      <c r="DO513" s="1646"/>
      <c r="DP513" s="1646"/>
      <c r="DQ513" s="1646"/>
      <c r="DR513" s="1646"/>
      <c r="DS513" s="1646"/>
      <c r="DT513" s="1646"/>
      <c r="DU513" s="1646"/>
      <c r="DV513" s="1646"/>
      <c r="DW513" s="1646"/>
      <c r="DX513" s="1646"/>
      <c r="DY513" s="1646"/>
      <c r="DZ513" s="1646"/>
      <c r="EA513" s="1646"/>
      <c r="EB513" s="1646"/>
      <c r="EC513" s="1646"/>
      <c r="ED513" s="1646"/>
      <c r="EE513" s="1646"/>
      <c r="EF513" s="1646"/>
      <c r="EG513" s="1646"/>
      <c r="EH513" s="1646"/>
      <c r="EI513" s="1646"/>
      <c r="EJ513" s="1646"/>
      <c r="EK513" s="1646"/>
      <c r="EL513" s="1646"/>
      <c r="EM513" s="1646"/>
      <c r="EN513" s="1646"/>
      <c r="EO513" s="1646"/>
      <c r="EP513" s="1646"/>
      <c r="EQ513" s="1646"/>
      <c r="ER513" s="1646"/>
      <c r="ES513" s="1646"/>
      <c r="ET513" s="1646"/>
      <c r="EU513" s="1646"/>
      <c r="EV513" s="1646"/>
      <c r="EW513" s="1646"/>
      <c r="EX513" s="1646"/>
      <c r="EY513" s="1646"/>
      <c r="EZ513" s="1646"/>
      <c r="FA513" s="1646"/>
      <c r="FB513" s="1646"/>
      <c r="FC513" s="1646"/>
      <c r="FD513" s="1646"/>
      <c r="FE513" s="1646"/>
      <c r="FF513" s="1646"/>
      <c r="FG513" s="1646"/>
      <c r="FH513" s="1646"/>
      <c r="FI513" s="1646"/>
      <c r="FJ513" s="1646"/>
      <c r="FK513" s="1646"/>
      <c r="FL513" s="1646"/>
      <c r="FM513" s="1646"/>
      <c r="FN513" s="1646"/>
      <c r="FO513" s="1646"/>
      <c r="FP513" s="1646"/>
      <c r="FQ513" s="1646"/>
      <c r="FR513" s="1646"/>
      <c r="FS513" s="1646"/>
      <c r="FT513" s="1646"/>
      <c r="FU513" s="1646"/>
      <c r="FV513" s="1646"/>
      <c r="FW513" s="1646"/>
      <c r="FX513" s="1646"/>
      <c r="FY513" s="1646"/>
      <c r="FZ513" s="1646"/>
      <c r="GA513" s="1646"/>
      <c r="GB513" s="1646"/>
      <c r="GC513" s="1646"/>
      <c r="GD513" s="1646"/>
      <c r="GE513" s="1646"/>
      <c r="GF513" s="1646"/>
      <c r="GG513" s="1646"/>
      <c r="GH513" s="1646"/>
      <c r="GI513" s="1646"/>
      <c r="GJ513" s="1646"/>
      <c r="GK513" s="1646"/>
      <c r="GL513" s="1646"/>
      <c r="GM513" s="1646"/>
      <c r="GN513" s="1646"/>
      <c r="GO513" s="1646"/>
      <c r="GP513" s="1646"/>
      <c r="GQ513" s="1646"/>
      <c r="GR513" s="1646"/>
      <c r="GS513" s="1646"/>
      <c r="GT513" s="1646"/>
      <c r="GU513" s="1646"/>
      <c r="GV513" s="1646"/>
      <c r="GW513" s="1646"/>
      <c r="GX513" s="1646"/>
      <c r="GY513" s="1646"/>
      <c r="GZ513" s="1646"/>
      <c r="HA513" s="1646"/>
      <c r="HB513" s="1646"/>
      <c r="HC513" s="1646"/>
      <c r="HD513" s="1646"/>
      <c r="HE513" s="1646"/>
      <c r="HF513" s="1646"/>
      <c r="HG513" s="1646"/>
      <c r="HH513" s="1646"/>
      <c r="HI513" s="1646"/>
      <c r="HJ513" s="1646"/>
      <c r="HK513" s="1646"/>
      <c r="HL513" s="1646"/>
      <c r="HM513" s="1646"/>
      <c r="HN513" s="1646"/>
      <c r="HO513" s="1646"/>
      <c r="HP513" s="1646"/>
      <c r="HQ513" s="1646"/>
      <c r="HR513" s="1646"/>
      <c r="HS513" s="1646"/>
    </row>
    <row r="514" spans="1:227" s="1530" customFormat="1" ht="17.05" customHeight="1" thickTop="1" thickBot="1" x14ac:dyDescent="0.3">
      <c r="A514" s="1564" t="s">
        <v>198</v>
      </c>
      <c r="B514" s="1564" t="s">
        <v>238</v>
      </c>
      <c r="C514" s="2738" t="s">
        <v>254</v>
      </c>
      <c r="D514" s="1749" t="s">
        <v>260</v>
      </c>
      <c r="E514" s="1603" t="s">
        <v>1453</v>
      </c>
      <c r="F514" s="2100"/>
      <c r="G514" s="2099"/>
      <c r="H514" s="2099"/>
      <c r="I514" s="2099"/>
      <c r="J514" s="2099"/>
      <c r="K514" s="2101"/>
      <c r="L514" s="2382">
        <v>33</v>
      </c>
      <c r="M514" s="2383">
        <v>67</v>
      </c>
      <c r="N514" s="1611">
        <f t="shared" si="164"/>
        <v>1</v>
      </c>
      <c r="O514" s="1857"/>
      <c r="P514" s="2099">
        <v>1.76</v>
      </c>
      <c r="Q514" s="2205" t="s">
        <v>42</v>
      </c>
      <c r="R514" s="1857"/>
      <c r="S514" s="2207" t="s">
        <v>202</v>
      </c>
      <c r="T514" s="2207" t="s">
        <v>202</v>
      </c>
      <c r="U514" s="2438">
        <v>58</v>
      </c>
      <c r="V514" s="1857"/>
      <c r="W514" s="2438">
        <v>58</v>
      </c>
      <c r="X514" s="1857"/>
      <c r="Y514" s="1857"/>
      <c r="Z514" s="2439">
        <v>88376</v>
      </c>
      <c r="AA514" s="2440">
        <v>54.561394589245701</v>
      </c>
      <c r="AB514" s="2441">
        <f t="shared" si="186"/>
        <v>0</v>
      </c>
      <c r="AC514" s="2672"/>
      <c r="AD514" s="2672"/>
      <c r="AE514" s="2438"/>
      <c r="AF514" s="2672"/>
      <c r="AG514" s="2672"/>
      <c r="AH514" s="2739"/>
      <c r="AI514" s="2672"/>
      <c r="AJ514" s="2672"/>
      <c r="AK514" s="2672"/>
      <c r="AL514" s="2739"/>
      <c r="AM514" s="2101">
        <f t="shared" si="187"/>
        <v>0</v>
      </c>
      <c r="AN514" s="2099">
        <v>1.76</v>
      </c>
      <c r="AO514" s="2099">
        <v>1.76</v>
      </c>
      <c r="AP514" s="2099">
        <v>1.76</v>
      </c>
      <c r="AQ514" s="2100">
        <v>1.76</v>
      </c>
      <c r="AR514" s="2101">
        <f t="shared" si="188"/>
        <v>1.76</v>
      </c>
      <c r="AS514" s="2099">
        <v>1.76</v>
      </c>
      <c r="AT514" s="2101">
        <f t="shared" si="189"/>
        <v>1.76</v>
      </c>
      <c r="AU514" s="2101"/>
      <c r="AV514" s="2099">
        <v>1.76</v>
      </c>
      <c r="AW514" s="2099"/>
      <c r="AX514" s="2102">
        <v>1.76</v>
      </c>
      <c r="AY514" s="2670">
        <v>-9.1999999999999993</v>
      </c>
      <c r="AZ514" s="1979"/>
      <c r="BA514" s="1980"/>
      <c r="BB514" s="1646"/>
      <c r="BC514" s="1602" t="s">
        <v>1432</v>
      </c>
      <c r="BD514" s="1602"/>
      <c r="BE514" s="1602"/>
      <c r="BF514" s="1602"/>
      <c r="BG514" s="1602"/>
      <c r="BH514" s="1602"/>
      <c r="BI514" s="1602"/>
      <c r="BJ514" s="1602"/>
      <c r="BK514" s="1602"/>
      <c r="BL514" s="1602"/>
      <c r="BM514" s="1646"/>
      <c r="BN514" s="1646"/>
      <c r="BO514" s="1646"/>
      <c r="BP514" s="1646"/>
      <c r="BQ514" s="1646"/>
      <c r="BR514" s="1646"/>
      <c r="BS514" s="1646"/>
      <c r="BT514" s="1646"/>
      <c r="BU514" s="1646"/>
      <c r="BV514" s="1646"/>
      <c r="BW514" s="1646"/>
      <c r="BX514" s="1646"/>
      <c r="BY514" s="1646"/>
      <c r="BZ514" s="1646"/>
      <c r="CA514" s="1646"/>
      <c r="CB514" s="1646"/>
      <c r="CC514" s="1646"/>
      <c r="CD514" s="1646"/>
      <c r="CE514" s="1646"/>
      <c r="CF514" s="1646"/>
      <c r="CG514" s="1646"/>
      <c r="CH514" s="1646"/>
      <c r="CI514" s="1646"/>
      <c r="CJ514" s="1646"/>
      <c r="CK514" s="1646"/>
      <c r="CL514" s="1646"/>
      <c r="CM514" s="1646"/>
      <c r="CN514" s="1646"/>
      <c r="CO514" s="1646"/>
      <c r="CP514" s="1646"/>
      <c r="CQ514" s="1646"/>
      <c r="CR514" s="1646"/>
      <c r="CS514" s="1646"/>
      <c r="CT514" s="1646"/>
      <c r="CU514" s="1646"/>
      <c r="CV514" s="1646"/>
      <c r="CW514" s="1646"/>
      <c r="CX514" s="1646"/>
      <c r="CY514" s="1646"/>
      <c r="CZ514" s="1646"/>
      <c r="DA514" s="1646"/>
      <c r="DB514" s="1646"/>
      <c r="DC514" s="1646"/>
      <c r="DD514" s="1646"/>
      <c r="DE514" s="1646"/>
      <c r="DF514" s="1646"/>
      <c r="DG514" s="1646"/>
      <c r="DH514" s="1646"/>
      <c r="DI514" s="1646"/>
      <c r="DJ514" s="1646"/>
      <c r="DK514" s="1646"/>
      <c r="DL514" s="1646"/>
      <c r="DM514" s="1646"/>
      <c r="DN514" s="1646"/>
      <c r="DO514" s="1646"/>
      <c r="DP514" s="1646"/>
      <c r="DQ514" s="1646"/>
      <c r="DR514" s="1646"/>
      <c r="DS514" s="1646"/>
      <c r="DT514" s="1646"/>
      <c r="DU514" s="1646"/>
      <c r="DV514" s="1646"/>
      <c r="DW514" s="1646"/>
      <c r="DX514" s="1646"/>
      <c r="DY514" s="1646"/>
      <c r="DZ514" s="1646"/>
      <c r="EA514" s="1646"/>
      <c r="EB514" s="1646"/>
      <c r="EC514" s="1646"/>
      <c r="ED514" s="1646"/>
      <c r="EE514" s="1646"/>
      <c r="EF514" s="1646"/>
      <c r="EG514" s="1646"/>
      <c r="EH514" s="1646"/>
      <c r="EI514" s="1646"/>
      <c r="EJ514" s="1646"/>
      <c r="EK514" s="1646"/>
      <c r="EL514" s="1646"/>
      <c r="EM514" s="1646"/>
      <c r="EN514" s="1646"/>
      <c r="EO514" s="1646"/>
      <c r="EP514" s="1646"/>
      <c r="EQ514" s="1646"/>
      <c r="ER514" s="1646"/>
      <c r="ES514" s="1646"/>
      <c r="ET514" s="1646"/>
      <c r="EU514" s="1646"/>
      <c r="EV514" s="1646"/>
      <c r="EW514" s="1646"/>
      <c r="EX514" s="1646"/>
      <c r="EY514" s="1646"/>
      <c r="EZ514" s="1646"/>
      <c r="FA514" s="1646"/>
      <c r="FB514" s="1646"/>
      <c r="FC514" s="1646"/>
      <c r="FD514" s="1646"/>
      <c r="FE514" s="1646"/>
      <c r="FF514" s="1646"/>
      <c r="FG514" s="1646"/>
      <c r="FH514" s="1646"/>
      <c r="FI514" s="1646"/>
      <c r="FJ514" s="1646"/>
      <c r="FK514" s="1646"/>
      <c r="FL514" s="1646"/>
      <c r="FM514" s="1646"/>
      <c r="FN514" s="1646"/>
      <c r="FO514" s="1646"/>
      <c r="FP514" s="1646"/>
      <c r="FQ514" s="1646"/>
      <c r="FR514" s="1646"/>
      <c r="FS514" s="1646"/>
      <c r="FT514" s="1646"/>
      <c r="FU514" s="1646"/>
      <c r="FV514" s="1646"/>
      <c r="FW514" s="1646"/>
      <c r="FX514" s="1646"/>
      <c r="FY514" s="1646"/>
      <c r="FZ514" s="1646"/>
      <c r="GA514" s="1646"/>
      <c r="GB514" s="1646"/>
      <c r="GC514" s="1646"/>
      <c r="GD514" s="1646"/>
      <c r="GE514" s="1646"/>
      <c r="GF514" s="1646"/>
      <c r="GG514" s="1646"/>
      <c r="GH514" s="1646"/>
      <c r="GI514" s="1646"/>
      <c r="GJ514" s="1646"/>
      <c r="GK514" s="1646"/>
      <c r="GL514" s="1646"/>
      <c r="GM514" s="1646"/>
      <c r="GN514" s="1646"/>
      <c r="GO514" s="1646"/>
      <c r="GP514" s="1646"/>
      <c r="GQ514" s="1646"/>
      <c r="GR514" s="1646"/>
      <c r="GS514" s="1646"/>
      <c r="GT514" s="1646"/>
      <c r="GU514" s="1646"/>
      <c r="GV514" s="1646"/>
      <c r="GW514" s="1646"/>
      <c r="GX514" s="1646"/>
      <c r="GY514" s="1646"/>
      <c r="GZ514" s="1646"/>
      <c r="HA514" s="1646"/>
      <c r="HB514" s="1646"/>
      <c r="HC514" s="1646"/>
      <c r="HD514" s="1646"/>
      <c r="HE514" s="1646"/>
      <c r="HF514" s="1646"/>
      <c r="HG514" s="1646"/>
      <c r="HH514" s="1646"/>
      <c r="HI514" s="1646"/>
      <c r="HJ514" s="1646"/>
      <c r="HK514" s="1646"/>
      <c r="HL514" s="1646"/>
      <c r="HM514" s="1646"/>
      <c r="HN514" s="1646"/>
      <c r="HO514" s="1646"/>
      <c r="HP514" s="1646"/>
      <c r="HQ514" s="1646"/>
      <c r="HR514" s="1646"/>
      <c r="HS514" s="1646"/>
    </row>
    <row r="515" spans="1:227" s="1530" customFormat="1" ht="17.05" customHeight="1" thickTop="1" thickBot="1" x14ac:dyDescent="0.3">
      <c r="A515" s="1564" t="s">
        <v>198</v>
      </c>
      <c r="B515" s="1564" t="s">
        <v>238</v>
      </c>
      <c r="C515" s="2738" t="s">
        <v>254</v>
      </c>
      <c r="D515" s="1749" t="s">
        <v>261</v>
      </c>
      <c r="E515" s="1603" t="s">
        <v>1453</v>
      </c>
      <c r="F515" s="2291"/>
      <c r="G515" s="1904"/>
      <c r="H515" s="1904"/>
      <c r="I515" s="1904"/>
      <c r="J515" s="1904"/>
      <c r="K515" s="2101"/>
      <c r="L515" s="2382">
        <v>33</v>
      </c>
      <c r="M515" s="2383">
        <v>67</v>
      </c>
      <c r="N515" s="1611">
        <f t="shared" si="164"/>
        <v>1</v>
      </c>
      <c r="O515" s="2320"/>
      <c r="P515" s="2101">
        <v>2.0099999999999998</v>
      </c>
      <c r="Q515" s="2262" t="s">
        <v>42</v>
      </c>
      <c r="R515" s="2320"/>
      <c r="S515" s="2207" t="s">
        <v>202</v>
      </c>
      <c r="T515" s="2207" t="s">
        <v>202</v>
      </c>
      <c r="U515" s="2438">
        <v>58</v>
      </c>
      <c r="V515" s="2320"/>
      <c r="W515" s="2438">
        <v>58</v>
      </c>
      <c r="X515" s="2320"/>
      <c r="Y515" s="2320"/>
      <c r="Z515" s="2512">
        <v>64019</v>
      </c>
      <c r="AA515" s="2440">
        <v>86.018983662170498</v>
      </c>
      <c r="AB515" s="2441">
        <f t="shared" si="186"/>
        <v>0</v>
      </c>
      <c r="AC515" s="2262"/>
      <c r="AD515" s="2262"/>
      <c r="AE515" s="2320"/>
      <c r="AF515" s="2262"/>
      <c r="AG515" s="2262"/>
      <c r="AH515" s="2263"/>
      <c r="AI515" s="2262"/>
      <c r="AJ515" s="2262"/>
      <c r="AK515" s="2262"/>
      <c r="AL515" s="2263"/>
      <c r="AM515" s="2101">
        <f t="shared" si="187"/>
        <v>0</v>
      </c>
      <c r="AN515" s="2101">
        <v>2.0099999999999998</v>
      </c>
      <c r="AO515" s="2101">
        <v>2.0099999999999998</v>
      </c>
      <c r="AP515" s="2101">
        <v>2.0099999999999998</v>
      </c>
      <c r="AQ515" s="2264">
        <v>2.0099999999999998</v>
      </c>
      <c r="AR515" s="2101">
        <f t="shared" si="188"/>
        <v>2.0099999999999998</v>
      </c>
      <c r="AS515" s="2101">
        <v>2.0099999999999998</v>
      </c>
      <c r="AT515" s="2101">
        <f t="shared" si="189"/>
        <v>2.0099999999999998</v>
      </c>
      <c r="AU515" s="2101"/>
      <c r="AV515" s="2101">
        <v>2.0099999999999998</v>
      </c>
      <c r="AW515" s="2101"/>
      <c r="AX515" s="2265">
        <v>2.0099999999999998</v>
      </c>
      <c r="AY515" s="2579">
        <v>-9.1999999999999993</v>
      </c>
      <c r="AZ515" s="1979"/>
      <c r="BA515" s="1980"/>
      <c r="BB515" s="1646"/>
      <c r="BC515" s="1602" t="s">
        <v>1432</v>
      </c>
      <c r="BD515" s="1602"/>
      <c r="BE515" s="1602"/>
      <c r="BF515" s="1602"/>
      <c r="BG515" s="1602"/>
      <c r="BH515" s="1602"/>
      <c r="BI515" s="1602"/>
      <c r="BJ515" s="1602"/>
      <c r="BK515" s="1602"/>
      <c r="BL515" s="1602"/>
      <c r="BM515" s="1646"/>
      <c r="BN515" s="1646"/>
      <c r="BO515" s="1646"/>
      <c r="BP515" s="1646"/>
      <c r="BQ515" s="1646"/>
      <c r="BR515" s="1646"/>
      <c r="BS515" s="1646"/>
      <c r="BT515" s="1646"/>
      <c r="BU515" s="1646"/>
      <c r="BV515" s="1646"/>
      <c r="BW515" s="1646"/>
      <c r="BX515" s="1646"/>
      <c r="BY515" s="1646"/>
      <c r="BZ515" s="1646"/>
      <c r="CA515" s="1646"/>
      <c r="CB515" s="1646"/>
      <c r="CC515" s="1646"/>
      <c r="CD515" s="1646"/>
      <c r="CE515" s="1646"/>
      <c r="CF515" s="1646"/>
      <c r="CG515" s="1646"/>
      <c r="CH515" s="1646"/>
      <c r="CI515" s="1646"/>
      <c r="CJ515" s="1646"/>
      <c r="CK515" s="1646"/>
      <c r="CL515" s="1646"/>
      <c r="CM515" s="1646"/>
      <c r="CN515" s="1646"/>
      <c r="CO515" s="1646"/>
      <c r="CP515" s="1646"/>
      <c r="CQ515" s="1646"/>
      <c r="CR515" s="1646"/>
      <c r="CS515" s="1646"/>
      <c r="CT515" s="1646"/>
      <c r="CU515" s="1646"/>
      <c r="CV515" s="1646"/>
      <c r="CW515" s="1646"/>
      <c r="CX515" s="1646"/>
      <c r="CY515" s="1646"/>
      <c r="CZ515" s="1646"/>
      <c r="DA515" s="1646"/>
      <c r="DB515" s="1646"/>
      <c r="DC515" s="1646"/>
      <c r="DD515" s="1646"/>
      <c r="DE515" s="1646"/>
      <c r="DF515" s="1646"/>
      <c r="DG515" s="1646"/>
      <c r="DH515" s="1646"/>
      <c r="DI515" s="1646"/>
      <c r="DJ515" s="1646"/>
      <c r="DK515" s="1646"/>
      <c r="DL515" s="1646"/>
      <c r="DM515" s="1646"/>
      <c r="DN515" s="1646"/>
      <c r="DO515" s="1646"/>
      <c r="DP515" s="1646"/>
      <c r="DQ515" s="1646"/>
      <c r="DR515" s="1646"/>
      <c r="DS515" s="1646"/>
      <c r="DT515" s="1646"/>
      <c r="DU515" s="1646"/>
      <c r="DV515" s="1646"/>
      <c r="DW515" s="1646"/>
      <c r="DX515" s="1646"/>
      <c r="DY515" s="1646"/>
      <c r="DZ515" s="1646"/>
      <c r="EA515" s="1646"/>
      <c r="EB515" s="1646"/>
      <c r="EC515" s="1646"/>
      <c r="ED515" s="1646"/>
      <c r="EE515" s="1646"/>
      <c r="EF515" s="1646"/>
      <c r="EG515" s="1646"/>
      <c r="EH515" s="1646"/>
      <c r="EI515" s="1646"/>
      <c r="EJ515" s="1646"/>
      <c r="EK515" s="1646"/>
      <c r="EL515" s="1646"/>
      <c r="EM515" s="1646"/>
      <c r="EN515" s="1646"/>
      <c r="EO515" s="1646"/>
      <c r="EP515" s="1646"/>
      <c r="EQ515" s="1646"/>
      <c r="ER515" s="1646"/>
      <c r="ES515" s="1646"/>
      <c r="ET515" s="1646"/>
      <c r="EU515" s="1646"/>
      <c r="EV515" s="1646"/>
      <c r="EW515" s="1646"/>
      <c r="EX515" s="1646"/>
      <c r="EY515" s="1646"/>
      <c r="EZ515" s="1646"/>
      <c r="FA515" s="1646"/>
      <c r="FB515" s="1646"/>
      <c r="FC515" s="1646"/>
      <c r="FD515" s="1646"/>
      <c r="FE515" s="1646"/>
      <c r="FF515" s="1646"/>
      <c r="FG515" s="1646"/>
      <c r="FH515" s="1646"/>
      <c r="FI515" s="1646"/>
      <c r="FJ515" s="1646"/>
      <c r="FK515" s="1646"/>
      <c r="FL515" s="1646"/>
      <c r="FM515" s="1646"/>
      <c r="FN515" s="1646"/>
      <c r="FO515" s="1646"/>
      <c r="FP515" s="1646"/>
      <c r="FQ515" s="1646"/>
      <c r="FR515" s="1646"/>
      <c r="FS515" s="1646"/>
      <c r="FT515" s="1646"/>
      <c r="FU515" s="1646"/>
      <c r="FV515" s="1646"/>
      <c r="FW515" s="1646"/>
      <c r="FX515" s="1646"/>
      <c r="FY515" s="1646"/>
      <c r="FZ515" s="1646"/>
      <c r="GA515" s="1646"/>
      <c r="GB515" s="1646"/>
      <c r="GC515" s="1646"/>
      <c r="GD515" s="1646"/>
      <c r="GE515" s="1646"/>
      <c r="GF515" s="1646"/>
      <c r="GG515" s="1646"/>
      <c r="GH515" s="1646"/>
      <c r="GI515" s="1646"/>
      <c r="GJ515" s="1646"/>
      <c r="GK515" s="1646"/>
      <c r="GL515" s="1646"/>
      <c r="GM515" s="1646"/>
      <c r="GN515" s="1646"/>
      <c r="GO515" s="1646"/>
      <c r="GP515" s="1646"/>
      <c r="GQ515" s="1646"/>
      <c r="GR515" s="1646"/>
      <c r="GS515" s="1646"/>
      <c r="GT515" s="1646"/>
      <c r="GU515" s="1646"/>
      <c r="GV515" s="1646"/>
      <c r="GW515" s="1646"/>
      <c r="GX515" s="1646"/>
      <c r="GY515" s="1646"/>
      <c r="GZ515" s="1646"/>
      <c r="HA515" s="1646"/>
      <c r="HB515" s="1646"/>
      <c r="HC515" s="1646"/>
      <c r="HD515" s="1646"/>
      <c r="HE515" s="1646"/>
      <c r="HF515" s="1646"/>
      <c r="HG515" s="1646"/>
      <c r="HH515" s="1646"/>
      <c r="HI515" s="1646"/>
      <c r="HJ515" s="1646"/>
      <c r="HK515" s="1646"/>
      <c r="HL515" s="1646"/>
      <c r="HM515" s="1646"/>
      <c r="HN515" s="1646"/>
      <c r="HO515" s="1646"/>
      <c r="HP515" s="1646"/>
      <c r="HQ515" s="1646"/>
      <c r="HR515" s="1646"/>
      <c r="HS515" s="1646"/>
    </row>
    <row r="516" spans="1:227" s="1530" customFormat="1" ht="17.05" customHeight="1" thickTop="1" thickBot="1" x14ac:dyDescent="0.3">
      <c r="A516" s="1564" t="s">
        <v>198</v>
      </c>
      <c r="B516" s="1564" t="s">
        <v>238</v>
      </c>
      <c r="C516" s="2738" t="s">
        <v>254</v>
      </c>
      <c r="D516" s="1749" t="s">
        <v>257</v>
      </c>
      <c r="E516" s="1750"/>
      <c r="F516" s="2100"/>
      <c r="G516" s="2099">
        <v>0.14000000000000001</v>
      </c>
      <c r="H516" s="2099"/>
      <c r="I516" s="2099"/>
      <c r="J516" s="2099"/>
      <c r="K516" s="2101">
        <f>SUM(F516:H516)</f>
        <v>0.14000000000000001</v>
      </c>
      <c r="L516" s="2382">
        <f>IF(K516&gt;0,IF(ISNUMBER(F516),F516,0)/K516*100,"")</f>
        <v>0</v>
      </c>
      <c r="M516" s="2383">
        <f>IF(K516&gt;0,(IF(ISNUMBER(G516),G516,0)+IF(ISNUMBER(H516),H516,0))/K516*100,"")</f>
        <v>100</v>
      </c>
      <c r="N516" s="1611">
        <f t="shared" ref="N516:N579" si="190">IF(OR(K516="",NOT(ISNUMBER(K516))),1,IF(P516=0,1,IF(P516&gt;K516,2,IF(AT516&gt;K516,3,IF(AU516&gt;K516,4,5)))))</f>
        <v>2</v>
      </c>
      <c r="O516" s="1857"/>
      <c r="P516" s="2099">
        <v>0.155</v>
      </c>
      <c r="Q516" s="2205"/>
      <c r="R516" s="2205" t="s">
        <v>42</v>
      </c>
      <c r="S516" s="2207">
        <v>52.4</v>
      </c>
      <c r="T516" s="2207">
        <v>8.1000000000000003E-2</v>
      </c>
      <c r="U516" s="2438">
        <v>58</v>
      </c>
      <c r="V516" s="1857">
        <v>67.37</v>
      </c>
      <c r="W516" s="2438">
        <v>58</v>
      </c>
      <c r="X516" s="1857">
        <v>67.37</v>
      </c>
      <c r="Y516" s="1857"/>
      <c r="Z516" s="2439">
        <v>3229</v>
      </c>
      <c r="AA516" s="2440">
        <v>131.5136371156938</v>
      </c>
      <c r="AB516" s="2441">
        <f t="shared" si="186"/>
        <v>0</v>
      </c>
      <c r="AC516" s="2672"/>
      <c r="AD516" s="2672"/>
      <c r="AE516" s="2438" t="s">
        <v>208</v>
      </c>
      <c r="AF516" s="2672" t="s">
        <v>42</v>
      </c>
      <c r="AG516" s="2672"/>
      <c r="AH516" s="2739"/>
      <c r="AI516" s="2672"/>
      <c r="AJ516" s="2672"/>
      <c r="AK516" s="2672"/>
      <c r="AL516" s="2739"/>
      <c r="AM516" s="2101">
        <f t="shared" si="187"/>
        <v>0.14000000000000001</v>
      </c>
      <c r="AN516" s="2099">
        <v>0.14000000000000001</v>
      </c>
      <c r="AO516" s="2099">
        <v>0.14799999999999999</v>
      </c>
      <c r="AP516" s="2099">
        <v>0.16400000000000001</v>
      </c>
      <c r="AQ516" s="2100">
        <v>0.18099999999999999</v>
      </c>
      <c r="AR516" s="2101">
        <f t="shared" si="188"/>
        <v>0.14000000000000001</v>
      </c>
      <c r="AS516" s="2099">
        <v>0.157</v>
      </c>
      <c r="AT516" s="2101">
        <f t="shared" si="189"/>
        <v>0.17449999999999999</v>
      </c>
      <c r="AU516" s="2101"/>
      <c r="AV516" s="2099">
        <v>0.192</v>
      </c>
      <c r="AW516" s="2099"/>
      <c r="AX516" s="2102">
        <v>0.23400000000000001</v>
      </c>
      <c r="AY516" s="2670">
        <v>-9.4E-2</v>
      </c>
      <c r="AZ516" s="1979"/>
      <c r="BA516" s="1980"/>
      <c r="BB516" s="1646"/>
      <c r="BC516" s="1530" t="s">
        <v>1432</v>
      </c>
      <c r="BD516" s="1602"/>
      <c r="BE516" s="1602"/>
      <c r="BF516" s="1602"/>
      <c r="BG516" s="1602"/>
      <c r="BH516" s="1602"/>
      <c r="BI516" s="1602"/>
      <c r="BJ516" s="1602"/>
      <c r="BK516" s="1602"/>
      <c r="BL516" s="1602"/>
      <c r="BM516" s="1646"/>
      <c r="BN516" s="1646"/>
      <c r="BO516" s="1646"/>
      <c r="BP516" s="1646"/>
      <c r="BQ516" s="1646"/>
      <c r="BR516" s="1646"/>
      <c r="BS516" s="1646"/>
      <c r="BT516" s="1646"/>
      <c r="BU516" s="1646"/>
      <c r="BV516" s="1646"/>
      <c r="BW516" s="1646"/>
      <c r="BX516" s="1646"/>
      <c r="BY516" s="1646"/>
      <c r="BZ516" s="1646"/>
      <c r="CA516" s="1646"/>
      <c r="CB516" s="1646"/>
      <c r="CC516" s="1646"/>
      <c r="CD516" s="1646"/>
      <c r="CE516" s="1646"/>
      <c r="CF516" s="1646"/>
      <c r="CG516" s="1646"/>
      <c r="CH516" s="1646"/>
      <c r="CI516" s="1646"/>
      <c r="CJ516" s="1646"/>
      <c r="CK516" s="1646"/>
      <c r="CL516" s="1646"/>
      <c r="CM516" s="1646"/>
      <c r="CN516" s="1646"/>
      <c r="CO516" s="1646"/>
      <c r="CP516" s="1646"/>
      <c r="CQ516" s="1646"/>
      <c r="CR516" s="1646"/>
      <c r="CS516" s="1646"/>
      <c r="CT516" s="1646"/>
      <c r="CU516" s="1646"/>
      <c r="CV516" s="1646"/>
      <c r="CW516" s="1646"/>
      <c r="CX516" s="1646"/>
      <c r="CY516" s="1646"/>
      <c r="CZ516" s="1646"/>
      <c r="DA516" s="1646"/>
      <c r="DB516" s="1646"/>
      <c r="DC516" s="1646"/>
      <c r="DD516" s="1646"/>
      <c r="DE516" s="1646"/>
      <c r="DF516" s="1646"/>
      <c r="DG516" s="1646"/>
      <c r="DH516" s="1646"/>
      <c r="DI516" s="1646"/>
      <c r="DJ516" s="1646"/>
      <c r="DK516" s="1646"/>
      <c r="DL516" s="1646"/>
      <c r="DM516" s="1646"/>
      <c r="DN516" s="1646"/>
      <c r="DO516" s="1646"/>
      <c r="DP516" s="1646"/>
      <c r="DQ516" s="1646"/>
      <c r="DR516" s="1646"/>
      <c r="DS516" s="1646"/>
      <c r="DT516" s="1646"/>
      <c r="DU516" s="1646"/>
      <c r="DV516" s="1646"/>
      <c r="DW516" s="1646"/>
      <c r="DX516" s="1646"/>
      <c r="DY516" s="1646"/>
      <c r="DZ516" s="1646"/>
      <c r="EA516" s="1646"/>
      <c r="EB516" s="1646"/>
      <c r="EC516" s="1646"/>
      <c r="ED516" s="1646"/>
      <c r="EE516" s="1646"/>
      <c r="EF516" s="1646"/>
      <c r="EG516" s="1646"/>
      <c r="EH516" s="1646"/>
      <c r="EI516" s="1646"/>
      <c r="EJ516" s="1646"/>
      <c r="EK516" s="1646"/>
      <c r="EL516" s="1646"/>
      <c r="EM516" s="1646"/>
      <c r="EN516" s="1646"/>
      <c r="EO516" s="1646"/>
      <c r="EP516" s="1646"/>
      <c r="EQ516" s="1646"/>
      <c r="ER516" s="1646"/>
      <c r="ES516" s="1646"/>
      <c r="ET516" s="1646"/>
      <c r="EU516" s="1646"/>
      <c r="EV516" s="1646"/>
      <c r="EW516" s="1646"/>
      <c r="EX516" s="1646"/>
      <c r="EY516" s="1646"/>
      <c r="EZ516" s="1646"/>
      <c r="FA516" s="1646"/>
      <c r="FB516" s="1646"/>
      <c r="FC516" s="1646"/>
      <c r="FD516" s="1646"/>
      <c r="FE516" s="1646"/>
      <c r="FF516" s="1646"/>
      <c r="FG516" s="1646"/>
      <c r="FH516" s="1646"/>
      <c r="FI516" s="1646"/>
      <c r="FJ516" s="1646"/>
      <c r="FK516" s="1646"/>
      <c r="FL516" s="1646"/>
      <c r="FM516" s="1646"/>
      <c r="FN516" s="1646"/>
      <c r="FO516" s="1646"/>
      <c r="FP516" s="1646"/>
      <c r="FQ516" s="1646"/>
      <c r="FR516" s="1646"/>
      <c r="FS516" s="1646"/>
      <c r="FT516" s="1646"/>
      <c r="FU516" s="1646"/>
      <c r="FV516" s="1646"/>
      <c r="FW516" s="1646"/>
      <c r="FX516" s="1646"/>
      <c r="FY516" s="1646"/>
      <c r="FZ516" s="1646"/>
      <c r="GA516" s="1646"/>
      <c r="GB516" s="1646"/>
      <c r="GC516" s="1646"/>
      <c r="GD516" s="1646"/>
      <c r="GE516" s="1646"/>
      <c r="GF516" s="1646"/>
      <c r="GG516" s="1646"/>
      <c r="GH516" s="1646"/>
      <c r="GI516" s="1646"/>
      <c r="GJ516" s="1646"/>
      <c r="GK516" s="1646"/>
      <c r="GL516" s="1646"/>
      <c r="GM516" s="1646"/>
      <c r="GN516" s="1646"/>
      <c r="GO516" s="1646"/>
      <c r="GP516" s="1646"/>
      <c r="GQ516" s="1646"/>
      <c r="GR516" s="1646"/>
      <c r="GS516" s="1646"/>
      <c r="GT516" s="1646"/>
      <c r="GU516" s="1646"/>
      <c r="GV516" s="1646"/>
      <c r="GW516" s="1646"/>
      <c r="GX516" s="1646"/>
      <c r="GY516" s="1646"/>
      <c r="GZ516" s="1646"/>
      <c r="HA516" s="1646"/>
      <c r="HB516" s="1646"/>
      <c r="HC516" s="1646"/>
      <c r="HD516" s="1646"/>
      <c r="HE516" s="1646"/>
      <c r="HF516" s="1646"/>
      <c r="HG516" s="1646"/>
      <c r="HH516" s="1646"/>
      <c r="HI516" s="1646"/>
      <c r="HJ516" s="1646"/>
      <c r="HK516" s="1646"/>
      <c r="HL516" s="1646"/>
      <c r="HM516" s="1646"/>
      <c r="HN516" s="1646"/>
      <c r="HO516" s="1646"/>
      <c r="HP516" s="1646"/>
      <c r="HQ516" s="1646"/>
      <c r="HR516" s="1646"/>
      <c r="HS516" s="1646"/>
    </row>
    <row r="517" spans="1:227" s="1530" customFormat="1" ht="17.05" customHeight="1" thickTop="1" thickBot="1" x14ac:dyDescent="0.3">
      <c r="A517" s="1564" t="s">
        <v>198</v>
      </c>
      <c r="B517" s="1564" t="s">
        <v>199</v>
      </c>
      <c r="C517" s="2741" t="s">
        <v>213</v>
      </c>
      <c r="D517" s="2742" t="s">
        <v>214</v>
      </c>
      <c r="E517" s="2743"/>
      <c r="F517" s="2100">
        <v>2.1999999999999999E-2</v>
      </c>
      <c r="G517" s="2099">
        <v>5.1280000000000001</v>
      </c>
      <c r="H517" s="2099">
        <v>0.27700000000000002</v>
      </c>
      <c r="I517" s="2099"/>
      <c r="J517" s="2099"/>
      <c r="K517" s="2101">
        <f>SUM(F517:H517)</f>
        <v>5.4270000000000005</v>
      </c>
      <c r="L517" s="2382">
        <f>IF(K517&gt;0,IF(ISNUMBER(F517),F517,0)/K517*100,"")</f>
        <v>0.40538050488299243</v>
      </c>
      <c r="M517" s="2383">
        <f>IF(K517&gt;0,(IF(ISNUMBER(G517),G517,0)+IF(ISNUMBER(H517),H517,0))/K517*100,"")</f>
        <v>99.594619495117001</v>
      </c>
      <c r="N517" s="1611">
        <f t="shared" si="190"/>
        <v>2</v>
      </c>
      <c r="O517" s="1857"/>
      <c r="P517" s="2099">
        <v>6.9530000000000003</v>
      </c>
      <c r="Q517" s="2205" t="s">
        <v>42</v>
      </c>
      <c r="R517" s="1857"/>
      <c r="S517" s="2712" t="s">
        <v>202</v>
      </c>
      <c r="T517" s="2712" t="s">
        <v>202</v>
      </c>
      <c r="U517" s="2672">
        <v>58</v>
      </c>
      <c r="V517" s="1857">
        <v>0</v>
      </c>
      <c r="W517" s="2672">
        <v>58</v>
      </c>
      <c r="X517" s="1857">
        <v>0</v>
      </c>
      <c r="Y517" s="1857">
        <v>8</v>
      </c>
      <c r="Z517" s="2439">
        <v>301106</v>
      </c>
      <c r="AA517" s="2440">
        <v>63.264481838598869</v>
      </c>
      <c r="AB517" s="2441">
        <f t="shared" si="186"/>
        <v>0</v>
      </c>
      <c r="AC517" s="2744"/>
      <c r="AD517" s="2744"/>
      <c r="AE517" s="2745" t="s">
        <v>210</v>
      </c>
      <c r="AF517" s="2744" t="s">
        <v>42</v>
      </c>
      <c r="AG517" s="2744"/>
      <c r="AH517" s="2746"/>
      <c r="AI517" s="2096"/>
      <c r="AJ517" s="2096"/>
      <c r="AK517" s="2096"/>
      <c r="AL517" s="2097"/>
      <c r="AM517" s="2101">
        <f t="shared" si="187"/>
        <v>5.4270000000000005</v>
      </c>
      <c r="AN517" s="2099">
        <v>6.9530000000000003</v>
      </c>
      <c r="AO517" s="2099">
        <v>7.4550000000000001</v>
      </c>
      <c r="AP517" s="2099">
        <v>8.2349999999999994</v>
      </c>
      <c r="AQ517" s="2100">
        <v>9.0960000000000001</v>
      </c>
      <c r="AR517" s="2101">
        <f t="shared" si="188"/>
        <v>6.9530000000000003</v>
      </c>
      <c r="AS517" s="2099">
        <v>7.9870000000000001</v>
      </c>
      <c r="AT517" s="2101">
        <f t="shared" si="189"/>
        <v>8.8614999999999995</v>
      </c>
      <c r="AU517" s="2101"/>
      <c r="AV517" s="2099">
        <v>9.7360000000000007</v>
      </c>
      <c r="AW517" s="2099"/>
      <c r="AX517" s="2102">
        <v>11.868</v>
      </c>
      <c r="AY517" s="2442">
        <v>-6.4409999999999998</v>
      </c>
      <c r="AZ517" s="1979"/>
      <c r="BA517" s="1980"/>
      <c r="BB517" s="1646"/>
      <c r="BC517" s="1530" t="s">
        <v>1432</v>
      </c>
      <c r="BD517" s="1602"/>
      <c r="BE517" s="1602"/>
      <c r="BF517" s="1602"/>
      <c r="BG517" s="1602"/>
      <c r="BH517" s="1602"/>
      <c r="BI517" s="1602"/>
      <c r="BJ517" s="1602"/>
      <c r="BK517" s="1602"/>
      <c r="BL517" s="1602"/>
      <c r="BM517" s="1646"/>
      <c r="BN517" s="1646"/>
      <c r="BO517" s="1646"/>
      <c r="BP517" s="1646"/>
      <c r="BQ517" s="1646"/>
      <c r="BR517" s="1646"/>
      <c r="BS517" s="1646"/>
      <c r="BT517" s="1646"/>
      <c r="BU517" s="1646"/>
      <c r="BV517" s="1646"/>
      <c r="BW517" s="1646"/>
      <c r="BX517" s="1646"/>
      <c r="BY517" s="1646"/>
      <c r="BZ517" s="1646"/>
      <c r="CA517" s="1646"/>
      <c r="CB517" s="1646"/>
      <c r="CC517" s="1646"/>
      <c r="CD517" s="1646"/>
      <c r="CE517" s="1646"/>
      <c r="CF517" s="1646"/>
      <c r="CG517" s="1646"/>
      <c r="CH517" s="1646"/>
      <c r="CI517" s="1646"/>
      <c r="CJ517" s="1646"/>
      <c r="CK517" s="1646"/>
      <c r="CL517" s="1646"/>
      <c r="CM517" s="1646"/>
      <c r="CN517" s="1646"/>
      <c r="CO517" s="1646"/>
      <c r="CP517" s="1646"/>
      <c r="CQ517" s="1646"/>
      <c r="CR517" s="1646"/>
      <c r="CS517" s="1646"/>
      <c r="CT517" s="1646"/>
      <c r="CU517" s="1646"/>
      <c r="CV517" s="1646"/>
      <c r="CW517" s="1646"/>
      <c r="CX517" s="1646"/>
      <c r="CY517" s="1646"/>
      <c r="CZ517" s="1646"/>
      <c r="DA517" s="1646"/>
      <c r="DB517" s="1646"/>
      <c r="DC517" s="1646"/>
      <c r="DD517" s="1646"/>
      <c r="DE517" s="1646"/>
      <c r="DF517" s="1646"/>
      <c r="DG517" s="1646"/>
      <c r="DH517" s="1646"/>
      <c r="DI517" s="1646"/>
      <c r="DJ517" s="1646"/>
      <c r="DK517" s="1646"/>
      <c r="DL517" s="1646"/>
      <c r="DM517" s="1646"/>
      <c r="DN517" s="1646"/>
      <c r="DO517" s="1646"/>
      <c r="DP517" s="1646"/>
      <c r="DQ517" s="1646"/>
      <c r="DR517" s="1646"/>
      <c r="DS517" s="1646"/>
      <c r="DT517" s="1646"/>
      <c r="DU517" s="1646"/>
      <c r="DV517" s="1646"/>
      <c r="DW517" s="1646"/>
      <c r="DX517" s="1646"/>
      <c r="DY517" s="1646"/>
      <c r="DZ517" s="1646"/>
      <c r="EA517" s="1646"/>
      <c r="EB517" s="1646"/>
      <c r="EC517" s="1646"/>
      <c r="ED517" s="1646"/>
      <c r="EE517" s="1646"/>
      <c r="EF517" s="1646"/>
      <c r="EG517" s="1646"/>
      <c r="EH517" s="1646"/>
      <c r="EI517" s="1646"/>
      <c r="EJ517" s="1646"/>
      <c r="EK517" s="1646"/>
      <c r="EL517" s="1646"/>
      <c r="EM517" s="1646"/>
      <c r="EN517" s="1646"/>
      <c r="EO517" s="1646"/>
      <c r="EP517" s="1646"/>
      <c r="EQ517" s="1646"/>
      <c r="ER517" s="1646"/>
      <c r="ES517" s="1646"/>
      <c r="ET517" s="1646"/>
      <c r="EU517" s="1646"/>
      <c r="EV517" s="1646"/>
      <c r="EW517" s="1646"/>
      <c r="EX517" s="1646"/>
      <c r="EY517" s="1646"/>
      <c r="EZ517" s="1646"/>
      <c r="FA517" s="1646"/>
      <c r="FB517" s="1646"/>
      <c r="FC517" s="1646"/>
      <c r="FD517" s="1646"/>
      <c r="FE517" s="1646"/>
      <c r="FF517" s="1646"/>
      <c r="FG517" s="1646"/>
      <c r="FH517" s="1646"/>
      <c r="FI517" s="1646"/>
      <c r="FJ517" s="1646"/>
      <c r="FK517" s="1646"/>
      <c r="FL517" s="1646"/>
      <c r="FM517" s="1646"/>
      <c r="FN517" s="1646"/>
      <c r="FO517" s="1646"/>
      <c r="FP517" s="1646"/>
      <c r="FQ517" s="1646"/>
      <c r="FR517" s="1646"/>
      <c r="FS517" s="1646"/>
      <c r="FT517" s="1646"/>
      <c r="FU517" s="1646"/>
      <c r="FV517" s="1646"/>
      <c r="FW517" s="1646"/>
      <c r="FX517" s="1646"/>
      <c r="FY517" s="1646"/>
      <c r="FZ517" s="1646"/>
      <c r="GA517" s="1646"/>
      <c r="GB517" s="1646"/>
      <c r="GC517" s="1646"/>
      <c r="GD517" s="1646"/>
      <c r="GE517" s="1646"/>
      <c r="GF517" s="1646"/>
      <c r="GG517" s="1646"/>
      <c r="GH517" s="1646"/>
      <c r="GI517" s="1646"/>
      <c r="GJ517" s="1646"/>
      <c r="GK517" s="1646"/>
      <c r="GL517" s="1646"/>
      <c r="GM517" s="1646"/>
      <c r="GN517" s="1646"/>
      <c r="GO517" s="1646"/>
      <c r="GP517" s="1646"/>
      <c r="GQ517" s="1646"/>
      <c r="GR517" s="1646"/>
      <c r="GS517" s="1646"/>
      <c r="GT517" s="1646"/>
      <c r="GU517" s="1646"/>
      <c r="GV517" s="1646"/>
      <c r="GW517" s="1646"/>
      <c r="GX517" s="1646"/>
      <c r="GY517" s="1646"/>
      <c r="GZ517" s="1646"/>
      <c r="HA517" s="1646"/>
      <c r="HB517" s="1646"/>
      <c r="HC517" s="1646"/>
      <c r="HD517" s="1646"/>
      <c r="HE517" s="1646"/>
      <c r="HF517" s="1646"/>
      <c r="HG517" s="1646"/>
      <c r="HH517" s="1646"/>
      <c r="HI517" s="1646"/>
      <c r="HJ517" s="1646"/>
      <c r="HK517" s="1646"/>
      <c r="HL517" s="1646"/>
      <c r="HM517" s="1646"/>
      <c r="HN517" s="1646"/>
      <c r="HO517" s="1646"/>
      <c r="HP517" s="1646"/>
      <c r="HQ517" s="1646"/>
      <c r="HR517" s="1646"/>
      <c r="HS517" s="1646"/>
    </row>
    <row r="518" spans="1:227" s="1530" customFormat="1" ht="17.05" customHeight="1" thickTop="1" x14ac:dyDescent="0.25">
      <c r="A518" s="1564" t="s">
        <v>393</v>
      </c>
      <c r="B518" s="1564" t="s">
        <v>448</v>
      </c>
      <c r="C518" s="2747" t="s">
        <v>449</v>
      </c>
      <c r="D518" s="1696" t="s">
        <v>450</v>
      </c>
      <c r="E518" s="1697" t="s">
        <v>1812</v>
      </c>
      <c r="F518" s="2291"/>
      <c r="G518" s="1904"/>
      <c r="H518" s="1904"/>
      <c r="I518" s="1904"/>
      <c r="J518" s="1904"/>
      <c r="K518" s="2115">
        <v>1.04755</v>
      </c>
      <c r="L518" s="2292" t="s">
        <v>1440</v>
      </c>
      <c r="M518" s="2357" t="s">
        <v>1435</v>
      </c>
      <c r="N518" s="1611">
        <f t="shared" si="190"/>
        <v>2</v>
      </c>
      <c r="O518" s="2748"/>
      <c r="P518" s="2433">
        <v>1.3942761862499997</v>
      </c>
      <c r="Q518" s="2296" t="s">
        <v>42</v>
      </c>
      <c r="R518" s="2294"/>
      <c r="S518" s="2297"/>
      <c r="T518" s="2298"/>
      <c r="U518" s="1602"/>
      <c r="V518" s="2294"/>
      <c r="W518" s="2294"/>
      <c r="X518" s="2294"/>
      <c r="Y518" s="2294"/>
      <c r="Z518" s="2434">
        <v>32104.417469249987</v>
      </c>
      <c r="AA518" s="2366">
        <f>P518*1000000000/365/Z518</f>
        <v>118.98470858435901</v>
      </c>
      <c r="AB518" s="2435"/>
      <c r="AC518" s="2435"/>
      <c r="AD518" s="2435"/>
      <c r="AE518" s="2435"/>
      <c r="AF518" s="2435"/>
      <c r="AG518" s="2435"/>
      <c r="AH518" s="2167"/>
      <c r="AI518" s="1602"/>
      <c r="AJ518" s="1602"/>
      <c r="AK518" s="1602"/>
      <c r="AL518" s="2167"/>
      <c r="AM518" s="2369"/>
      <c r="AN518" s="2115"/>
      <c r="AO518" s="2115"/>
      <c r="AP518" s="2116"/>
      <c r="AQ518" s="2117"/>
      <c r="AR518" s="2115"/>
      <c r="AS518" s="2115"/>
      <c r="AT518" s="2115">
        <v>2.4336585521038723</v>
      </c>
      <c r="AU518" s="2115"/>
      <c r="AV518" s="2116"/>
      <c r="AW518" s="2118">
        <f>K518-AT518</f>
        <v>-1.3861085521038723</v>
      </c>
      <c r="AX518" s="2119"/>
      <c r="AY518" s="1646"/>
      <c r="AZ518" s="1646"/>
      <c r="BA518" s="2039"/>
      <c r="BB518" s="1646"/>
      <c r="BC518" s="1530" t="s">
        <v>1432</v>
      </c>
      <c r="BF518" s="1530" t="e">
        <f>MATCH(D518,'&gt;50 only'!D501,0)</f>
        <v>#N/A</v>
      </c>
    </row>
    <row r="519" spans="1:227" s="1530" customFormat="1" ht="17.05" customHeight="1" x14ac:dyDescent="0.25">
      <c r="A519" s="1564" t="s">
        <v>698</v>
      </c>
      <c r="B519" s="1564" t="s">
        <v>742</v>
      </c>
      <c r="C519" s="2467" t="s">
        <v>770</v>
      </c>
      <c r="D519" s="2698" t="s">
        <v>777</v>
      </c>
      <c r="E519" s="1603" t="s">
        <v>1448</v>
      </c>
      <c r="F519" s="2291"/>
      <c r="G519" s="1904"/>
      <c r="H519" s="1904"/>
      <c r="I519" s="1904"/>
      <c r="J519" s="1904"/>
      <c r="K519" s="2115" t="s">
        <v>750</v>
      </c>
      <c r="L519" s="2292" t="s">
        <v>1440</v>
      </c>
      <c r="M519" s="2357" t="s">
        <v>1435</v>
      </c>
      <c r="N519" s="1611">
        <f t="shared" si="190"/>
        <v>1</v>
      </c>
      <c r="O519" s="2294"/>
      <c r="P519" s="2295">
        <f t="shared" ref="P519:P524" si="191">AQ519</f>
        <v>0.10138503058900762</v>
      </c>
      <c r="Q519" s="2296" t="s">
        <v>42</v>
      </c>
      <c r="R519" s="2294"/>
      <c r="S519" s="2297"/>
      <c r="T519" s="2298"/>
      <c r="U519" s="1602"/>
      <c r="V519" s="2294"/>
      <c r="W519" s="2294"/>
      <c r="X519" s="2294"/>
      <c r="Y519" s="2294"/>
      <c r="Z519" s="2434">
        <v>1453</v>
      </c>
      <c r="AA519" s="2366">
        <f t="shared" ref="AA519:AA524" si="192">AR519/Z519*1000000000/365</f>
        <v>205.6771147158349</v>
      </c>
      <c r="AB519" s="2435"/>
      <c r="AC519" s="2435"/>
      <c r="AD519" s="2435"/>
      <c r="AE519" s="2435"/>
      <c r="AF519" s="2435"/>
      <c r="AG519" s="2435"/>
      <c r="AH519" s="2167"/>
      <c r="AI519" s="2112"/>
      <c r="AJ519" s="2112"/>
      <c r="AK519" s="2112"/>
      <c r="AL519" s="2113"/>
      <c r="AM519" s="2454"/>
      <c r="AN519" s="2112"/>
      <c r="AO519" s="2115"/>
      <c r="AP519" s="2116"/>
      <c r="AQ519" s="2117">
        <v>0.10138503058900762</v>
      </c>
      <c r="AR519" s="2115">
        <v>0.10907982940396946</v>
      </c>
      <c r="AS519" s="2115">
        <v>0.1166999666578626</v>
      </c>
      <c r="AT519" s="2115">
        <v>0.12457081151175571</v>
      </c>
      <c r="AU519" s="2115"/>
      <c r="AV519" s="2116"/>
      <c r="AW519" s="2118"/>
      <c r="AX519" s="2119"/>
      <c r="AY519" s="1646"/>
      <c r="AZ519" s="1646"/>
      <c r="BA519" s="1646"/>
      <c r="BB519" s="1646"/>
      <c r="BC519" s="1602" t="s">
        <v>1432</v>
      </c>
    </row>
    <row r="520" spans="1:227" s="1530" customFormat="1" ht="17.05" customHeight="1" x14ac:dyDescent="0.25">
      <c r="A520" s="1564" t="s">
        <v>698</v>
      </c>
      <c r="B520" s="1564" t="s">
        <v>742</v>
      </c>
      <c r="C520" s="2467" t="s">
        <v>770</v>
      </c>
      <c r="D520" s="2698" t="s">
        <v>778</v>
      </c>
      <c r="E520" s="1603" t="s">
        <v>1448</v>
      </c>
      <c r="F520" s="2291"/>
      <c r="G520" s="1904"/>
      <c r="H520" s="1904"/>
      <c r="I520" s="1904"/>
      <c r="J520" s="1904"/>
      <c r="K520" s="2115" t="s">
        <v>750</v>
      </c>
      <c r="L520" s="2292" t="s">
        <v>1440</v>
      </c>
      <c r="M520" s="2357" t="s">
        <v>1435</v>
      </c>
      <c r="N520" s="1611">
        <f t="shared" si="190"/>
        <v>1</v>
      </c>
      <c r="O520" s="2294"/>
      <c r="P520" s="2295">
        <f t="shared" si="191"/>
        <v>0.68469228169342644</v>
      </c>
      <c r="Q520" s="2296" t="s">
        <v>42</v>
      </c>
      <c r="R520" s="2294"/>
      <c r="S520" s="2297"/>
      <c r="T520" s="2298"/>
      <c r="U520" s="1602"/>
      <c r="V520" s="2294"/>
      <c r="W520" s="2294"/>
      <c r="X520" s="2294"/>
      <c r="Y520" s="2294"/>
      <c r="Z520" s="2434">
        <v>10975</v>
      </c>
      <c r="AA520" s="2366">
        <f t="shared" si="192"/>
        <v>167.86119727807127</v>
      </c>
      <c r="AB520" s="2435"/>
      <c r="AC520" s="2435"/>
      <c r="AD520" s="2435"/>
      <c r="AE520" s="2435"/>
      <c r="AF520" s="2435"/>
      <c r="AG520" s="2435"/>
      <c r="AH520" s="2167"/>
      <c r="AI520" s="2112"/>
      <c r="AJ520" s="2112"/>
      <c r="AK520" s="2112"/>
      <c r="AL520" s="2113"/>
      <c r="AM520" s="2454"/>
      <c r="AN520" s="2112"/>
      <c r="AO520" s="2115"/>
      <c r="AP520" s="2116"/>
      <c r="AQ520" s="2117">
        <v>0.68469228169342644</v>
      </c>
      <c r="AR520" s="2115">
        <v>0.67243097364629378</v>
      </c>
      <c r="AS520" s="2115">
        <v>0.67523055042839142</v>
      </c>
      <c r="AT520" s="2115">
        <v>0.67705560588209768</v>
      </c>
      <c r="AU520" s="2115"/>
      <c r="AV520" s="2116"/>
      <c r="AW520" s="2118"/>
      <c r="AX520" s="2119"/>
      <c r="AY520" s="1646"/>
      <c r="AZ520" s="1646"/>
      <c r="BA520" s="1646"/>
      <c r="BB520" s="1646"/>
      <c r="BC520" s="1602" t="s">
        <v>1432</v>
      </c>
    </row>
    <row r="521" spans="1:227" s="1530" customFormat="1" ht="17.05" customHeight="1" x14ac:dyDescent="0.25">
      <c r="A521" s="1564" t="s">
        <v>698</v>
      </c>
      <c r="B521" s="1564" t="s">
        <v>742</v>
      </c>
      <c r="C521" s="2467" t="s">
        <v>770</v>
      </c>
      <c r="D521" s="2698" t="s">
        <v>779</v>
      </c>
      <c r="E521" s="1603" t="s">
        <v>1448</v>
      </c>
      <c r="F521" s="2291"/>
      <c r="G521" s="1904"/>
      <c r="H521" s="1904"/>
      <c r="I521" s="1904"/>
      <c r="J521" s="1904"/>
      <c r="K521" s="2115" t="s">
        <v>750</v>
      </c>
      <c r="L521" s="2292" t="s">
        <v>1440</v>
      </c>
      <c r="M521" s="2357" t="s">
        <v>1435</v>
      </c>
      <c r="N521" s="1611">
        <f t="shared" si="190"/>
        <v>1</v>
      </c>
      <c r="O521" s="2294"/>
      <c r="P521" s="2295">
        <f t="shared" si="191"/>
        <v>1.6141444090392751</v>
      </c>
      <c r="Q521" s="2296" t="s">
        <v>42</v>
      </c>
      <c r="R521" s="2294"/>
      <c r="S521" s="2297"/>
      <c r="T521" s="2298"/>
      <c r="U521" s="1602"/>
      <c r="V521" s="2294"/>
      <c r="W521" s="2294"/>
      <c r="X521" s="2294"/>
      <c r="Y521" s="2294"/>
      <c r="Z521" s="2434">
        <v>19421</v>
      </c>
      <c r="AA521" s="2366">
        <f t="shared" si="192"/>
        <v>247.00620469085467</v>
      </c>
      <c r="AB521" s="2435"/>
      <c r="AC521" s="2435"/>
      <c r="AD521" s="2435"/>
      <c r="AE521" s="2435"/>
      <c r="AF521" s="2435"/>
      <c r="AG521" s="2435"/>
      <c r="AH521" s="2167"/>
      <c r="AI521" s="2112"/>
      <c r="AJ521" s="2112"/>
      <c r="AK521" s="2112"/>
      <c r="AL521" s="2113"/>
      <c r="AM521" s="2454"/>
      <c r="AN521" s="2112"/>
      <c r="AO521" s="2115"/>
      <c r="AP521" s="2116"/>
      <c r="AQ521" s="2117">
        <v>1.6141444090392751</v>
      </c>
      <c r="AR521" s="2115">
        <v>1.7509442379748972</v>
      </c>
      <c r="AS521" s="2115">
        <v>1.8666603674770643</v>
      </c>
      <c r="AT521" s="2115">
        <v>1.9838334313214661</v>
      </c>
      <c r="AU521" s="2115"/>
      <c r="AV521" s="2116"/>
      <c r="AW521" s="2118"/>
      <c r="AX521" s="2119"/>
      <c r="AY521" s="1646"/>
      <c r="AZ521" s="1646"/>
      <c r="BA521" s="1646"/>
      <c r="BB521" s="1646"/>
      <c r="BC521" s="1602" t="s">
        <v>1432</v>
      </c>
    </row>
    <row r="522" spans="1:227" s="1530" customFormat="1" ht="17.05" customHeight="1" x14ac:dyDescent="0.25">
      <c r="A522" s="1564" t="s">
        <v>698</v>
      </c>
      <c r="B522" s="1564" t="s">
        <v>742</v>
      </c>
      <c r="C522" s="2467" t="s">
        <v>770</v>
      </c>
      <c r="D522" s="2698" t="s">
        <v>780</v>
      </c>
      <c r="E522" s="1603" t="s">
        <v>1448</v>
      </c>
      <c r="F522" s="2291"/>
      <c r="G522" s="1904"/>
      <c r="H522" s="1904"/>
      <c r="I522" s="1904"/>
      <c r="J522" s="1904"/>
      <c r="K522" s="2115" t="s">
        <v>750</v>
      </c>
      <c r="L522" s="2292" t="s">
        <v>1440</v>
      </c>
      <c r="M522" s="2357" t="s">
        <v>1435</v>
      </c>
      <c r="N522" s="1611">
        <f t="shared" si="190"/>
        <v>1</v>
      </c>
      <c r="O522" s="2294"/>
      <c r="P522" s="2295">
        <f t="shared" si="191"/>
        <v>0.19499018104064511</v>
      </c>
      <c r="Q522" s="2296" t="s">
        <v>42</v>
      </c>
      <c r="R522" s="2294"/>
      <c r="S522" s="2297"/>
      <c r="T522" s="2298"/>
      <c r="U522" s="1602"/>
      <c r="V522" s="2294"/>
      <c r="W522" s="2294"/>
      <c r="X522" s="2294"/>
      <c r="Y522" s="2294"/>
      <c r="Z522" s="2434">
        <v>2923</v>
      </c>
      <c r="AA522" s="2366">
        <f t="shared" si="192"/>
        <v>179.21746359018525</v>
      </c>
      <c r="AB522" s="2435"/>
      <c r="AC522" s="2435"/>
      <c r="AD522" s="2435"/>
      <c r="AE522" s="2435"/>
      <c r="AF522" s="2435"/>
      <c r="AG522" s="2435"/>
      <c r="AH522" s="2167"/>
      <c r="AI522" s="2112"/>
      <c r="AJ522" s="2112"/>
      <c r="AK522" s="2112"/>
      <c r="AL522" s="2113"/>
      <c r="AM522" s="2454"/>
      <c r="AN522" s="2112"/>
      <c r="AO522" s="2115"/>
      <c r="AP522" s="2116"/>
      <c r="AQ522" s="2117">
        <v>0.19499018104064511</v>
      </c>
      <c r="AR522" s="2115">
        <v>0.19120621581705069</v>
      </c>
      <c r="AS522" s="2115">
        <v>0.19176313205059908</v>
      </c>
      <c r="AT522" s="2115">
        <v>0.19210405404414749</v>
      </c>
      <c r="AU522" s="2115"/>
      <c r="AV522" s="2116"/>
      <c r="AW522" s="2118"/>
      <c r="AX522" s="2119"/>
      <c r="AY522" s="1646"/>
      <c r="AZ522" s="1646"/>
      <c r="BA522" s="2039"/>
      <c r="BB522" s="1646"/>
      <c r="BC522" s="1602" t="s">
        <v>1432</v>
      </c>
    </row>
    <row r="523" spans="1:227" s="1530" customFormat="1" ht="17.05" customHeight="1" x14ac:dyDescent="0.25">
      <c r="A523" s="1564" t="s">
        <v>698</v>
      </c>
      <c r="B523" s="1564" t="s">
        <v>742</v>
      </c>
      <c r="C523" s="2467" t="s">
        <v>770</v>
      </c>
      <c r="D523" s="2698" t="s">
        <v>781</v>
      </c>
      <c r="E523" s="1603" t="s">
        <v>1448</v>
      </c>
      <c r="F523" s="2291"/>
      <c r="G523" s="1904"/>
      <c r="H523" s="1904"/>
      <c r="I523" s="1904"/>
      <c r="J523" s="1904"/>
      <c r="K523" s="2115" t="s">
        <v>750</v>
      </c>
      <c r="L523" s="2292" t="s">
        <v>1440</v>
      </c>
      <c r="M523" s="2357" t="s">
        <v>1435</v>
      </c>
      <c r="N523" s="1611">
        <f t="shared" si="190"/>
        <v>1</v>
      </c>
      <c r="O523" s="2294"/>
      <c r="P523" s="2295">
        <f t="shared" si="191"/>
        <v>0.2068972919424</v>
      </c>
      <c r="Q523" s="2296" t="s">
        <v>42</v>
      </c>
      <c r="R523" s="2294"/>
      <c r="S523" s="2297"/>
      <c r="T523" s="2298"/>
      <c r="U523" s="1602"/>
      <c r="V523" s="2294"/>
      <c r="W523" s="2294"/>
      <c r="X523" s="2294"/>
      <c r="Y523" s="2294"/>
      <c r="Z523" s="2434">
        <v>2723</v>
      </c>
      <c r="AA523" s="2366">
        <f t="shared" si="192"/>
        <v>226.3626241757932</v>
      </c>
      <c r="AB523" s="2435"/>
      <c r="AC523" s="2435"/>
      <c r="AD523" s="2435"/>
      <c r="AE523" s="2435"/>
      <c r="AF523" s="2435"/>
      <c r="AG523" s="2435"/>
      <c r="AH523" s="2167"/>
      <c r="AI523" s="2112"/>
      <c r="AJ523" s="2112"/>
      <c r="AK523" s="2112"/>
      <c r="AL523" s="2113"/>
      <c r="AM523" s="2454"/>
      <c r="AN523" s="2112"/>
      <c r="AO523" s="2115"/>
      <c r="AP523" s="2116"/>
      <c r="AQ523" s="2117">
        <v>0.2068972919424</v>
      </c>
      <c r="AR523" s="2115">
        <v>0.22498068035519997</v>
      </c>
      <c r="AS523" s="2115">
        <v>0.24043766997600002</v>
      </c>
      <c r="AT523" s="2115">
        <v>0.25601275514880001</v>
      </c>
      <c r="AU523" s="2115"/>
      <c r="AV523" s="2116"/>
      <c r="AW523" s="2118"/>
      <c r="AX523" s="2119"/>
      <c r="AY523" s="1646"/>
      <c r="AZ523" s="1646"/>
      <c r="BA523" s="1646"/>
      <c r="BB523" s="1646"/>
      <c r="BC523" s="1602" t="s">
        <v>1432</v>
      </c>
    </row>
    <row r="524" spans="1:227" s="1530" customFormat="1" ht="17.05" customHeight="1" x14ac:dyDescent="0.25">
      <c r="A524" s="1564" t="s">
        <v>698</v>
      </c>
      <c r="B524" s="1564" t="s">
        <v>742</v>
      </c>
      <c r="C524" s="2467" t="s">
        <v>770</v>
      </c>
      <c r="D524" s="2698" t="s">
        <v>775</v>
      </c>
      <c r="E524" s="1603" t="s">
        <v>1462</v>
      </c>
      <c r="F524" s="2291"/>
      <c r="G524" s="1904"/>
      <c r="H524" s="1904"/>
      <c r="I524" s="1904"/>
      <c r="J524" s="1904"/>
      <c r="K524" s="2115" t="s">
        <v>750</v>
      </c>
      <c r="L524" s="2292">
        <v>0</v>
      </c>
      <c r="M524" s="2357">
        <v>100</v>
      </c>
      <c r="N524" s="1611">
        <f t="shared" si="190"/>
        <v>1</v>
      </c>
      <c r="O524" s="2294"/>
      <c r="P524" s="2295">
        <f t="shared" si="191"/>
        <v>0.65154342994662651</v>
      </c>
      <c r="Q524" s="2296" t="s">
        <v>42</v>
      </c>
      <c r="R524" s="2294"/>
      <c r="S524" s="2297"/>
      <c r="T524" s="2298"/>
      <c r="U524" s="1602"/>
      <c r="V524" s="2294"/>
      <c r="W524" s="2294"/>
      <c r="X524" s="2294"/>
      <c r="Y524" s="2294"/>
      <c r="Z524" s="2434">
        <v>8761</v>
      </c>
      <c r="AA524" s="2366">
        <f t="shared" si="192"/>
        <v>220.14857067060331</v>
      </c>
      <c r="AB524" s="2435"/>
      <c r="AC524" s="2435"/>
      <c r="AD524" s="2435"/>
      <c r="AE524" s="2435"/>
      <c r="AF524" s="2435"/>
      <c r="AG524" s="2435"/>
      <c r="AH524" s="2167"/>
      <c r="AI524" s="2112"/>
      <c r="AJ524" s="2112"/>
      <c r="AK524" s="2112"/>
      <c r="AL524" s="2113"/>
      <c r="AM524" s="2454"/>
      <c r="AN524" s="2112"/>
      <c r="AO524" s="2115"/>
      <c r="AP524" s="2116"/>
      <c r="AQ524" s="2117">
        <v>0.65154342994662651</v>
      </c>
      <c r="AR524" s="2115">
        <v>0.70398339409048183</v>
      </c>
      <c r="AS524" s="2115">
        <v>0.75212760645530108</v>
      </c>
      <c r="AT524" s="2115">
        <v>0.80144625540506031</v>
      </c>
      <c r="AU524" s="2115"/>
      <c r="AV524" s="2116"/>
      <c r="AW524" s="2118"/>
      <c r="AX524" s="2119"/>
      <c r="AY524" s="1646"/>
      <c r="AZ524" s="1646"/>
      <c r="BA524" s="2039"/>
      <c r="BB524" s="1646"/>
      <c r="BC524" s="1602" t="s">
        <v>1432</v>
      </c>
    </row>
    <row r="525" spans="1:227" s="1530" customFormat="1" ht="17.05" customHeight="1" x14ac:dyDescent="0.25">
      <c r="A525" s="1564" t="s">
        <v>698</v>
      </c>
      <c r="B525" s="1564" t="s">
        <v>742</v>
      </c>
      <c r="C525" s="2467" t="s">
        <v>770</v>
      </c>
      <c r="D525" s="2698" t="s">
        <v>771</v>
      </c>
      <c r="E525" s="1603" t="s">
        <v>1462</v>
      </c>
      <c r="F525" s="2291"/>
      <c r="G525" s="1904"/>
      <c r="H525" s="1904"/>
      <c r="I525" s="1904"/>
      <c r="J525" s="1904"/>
      <c r="K525" s="2115" t="s">
        <v>750</v>
      </c>
      <c r="L525" s="2292">
        <v>0</v>
      </c>
      <c r="M525" s="2357">
        <v>100</v>
      </c>
      <c r="N525" s="1611">
        <f t="shared" si="190"/>
        <v>1</v>
      </c>
      <c r="O525" s="2294"/>
      <c r="P525" s="2295"/>
      <c r="Q525" s="2296"/>
      <c r="R525" s="2294"/>
      <c r="S525" s="2297"/>
      <c r="T525" s="2298"/>
      <c r="U525" s="1602"/>
      <c r="V525" s="2294"/>
      <c r="W525" s="2294"/>
      <c r="X525" s="2294"/>
      <c r="Y525" s="2294"/>
      <c r="Z525" s="2434"/>
      <c r="AA525" s="2366"/>
      <c r="AB525" s="2435"/>
      <c r="AC525" s="2435"/>
      <c r="AD525" s="2435"/>
      <c r="AE525" s="2435"/>
      <c r="AF525" s="2435"/>
      <c r="AG525" s="2435"/>
      <c r="AH525" s="2167"/>
      <c r="AI525" s="2112"/>
      <c r="AJ525" s="2112"/>
      <c r="AK525" s="2112"/>
      <c r="AL525" s="2113"/>
      <c r="AM525" s="2454"/>
      <c r="AN525" s="2112"/>
      <c r="AO525" s="2115"/>
      <c r="AP525" s="2116"/>
      <c r="AQ525" s="2117"/>
      <c r="AR525" s="2115"/>
      <c r="AS525" s="2115"/>
      <c r="AT525" s="2115"/>
      <c r="AU525" s="2115"/>
      <c r="AV525" s="2116"/>
      <c r="AW525" s="2118"/>
      <c r="AX525" s="2119"/>
      <c r="AY525" s="1646"/>
      <c r="AZ525" s="1646"/>
      <c r="BA525" s="1646"/>
      <c r="BB525" s="1646"/>
      <c r="BC525" s="1602" t="s">
        <v>1432</v>
      </c>
    </row>
    <row r="526" spans="1:227" s="1530" customFormat="1" ht="17.05" customHeight="1" x14ac:dyDescent="0.25">
      <c r="A526" s="1564" t="s">
        <v>698</v>
      </c>
      <c r="B526" s="1564" t="s">
        <v>742</v>
      </c>
      <c r="C526" s="2467" t="s">
        <v>770</v>
      </c>
      <c r="D526" s="2698" t="s">
        <v>772</v>
      </c>
      <c r="E526" s="1603" t="s">
        <v>1462</v>
      </c>
      <c r="F526" s="2291"/>
      <c r="G526" s="1904"/>
      <c r="H526" s="1904"/>
      <c r="I526" s="1904"/>
      <c r="J526" s="1904"/>
      <c r="K526" s="2115" t="s">
        <v>750</v>
      </c>
      <c r="L526" s="2292">
        <v>0</v>
      </c>
      <c r="M526" s="2357">
        <v>100</v>
      </c>
      <c r="N526" s="1611">
        <f t="shared" si="190"/>
        <v>1</v>
      </c>
      <c r="O526" s="2294"/>
      <c r="P526" s="2295"/>
      <c r="Q526" s="2296"/>
      <c r="R526" s="2294"/>
      <c r="S526" s="2297"/>
      <c r="T526" s="2298"/>
      <c r="U526" s="1602"/>
      <c r="V526" s="2294"/>
      <c r="W526" s="2294"/>
      <c r="X526" s="2294"/>
      <c r="Y526" s="2294"/>
      <c r="Z526" s="2434"/>
      <c r="AA526" s="2366"/>
      <c r="AB526" s="2435"/>
      <c r="AC526" s="2435"/>
      <c r="AD526" s="2435"/>
      <c r="AE526" s="2435"/>
      <c r="AF526" s="2435"/>
      <c r="AG526" s="2435"/>
      <c r="AH526" s="2167"/>
      <c r="AI526" s="2112"/>
      <c r="AJ526" s="2112"/>
      <c r="AK526" s="2112"/>
      <c r="AL526" s="2113"/>
      <c r="AM526" s="2454"/>
      <c r="AN526" s="2112"/>
      <c r="AO526" s="2115"/>
      <c r="AP526" s="2116"/>
      <c r="AQ526" s="2117"/>
      <c r="AR526" s="2115"/>
      <c r="AS526" s="2115"/>
      <c r="AT526" s="2115"/>
      <c r="AU526" s="2115"/>
      <c r="AV526" s="2116"/>
      <c r="AW526" s="2118"/>
      <c r="AX526" s="2119"/>
      <c r="AY526" s="1646"/>
      <c r="AZ526" s="1646"/>
      <c r="BA526" s="1646"/>
      <c r="BB526" s="1646"/>
      <c r="BC526" s="1602" t="s">
        <v>1432</v>
      </c>
    </row>
    <row r="527" spans="1:227" s="1530" customFormat="1" ht="17.05" customHeight="1" x14ac:dyDescent="0.25">
      <c r="A527" s="1564" t="s">
        <v>698</v>
      </c>
      <c r="B527" s="1564" t="s">
        <v>742</v>
      </c>
      <c r="C527" s="2467" t="s">
        <v>770</v>
      </c>
      <c r="D527" s="2698" t="s">
        <v>782</v>
      </c>
      <c r="E527" s="1603" t="s">
        <v>1462</v>
      </c>
      <c r="F527" s="2291"/>
      <c r="G527" s="1904"/>
      <c r="H527" s="1904"/>
      <c r="I527" s="1904"/>
      <c r="J527" s="1904"/>
      <c r="K527" s="2115" t="s">
        <v>750</v>
      </c>
      <c r="L527" s="2292">
        <v>0</v>
      </c>
      <c r="M527" s="2357">
        <v>100</v>
      </c>
      <c r="N527" s="1611">
        <f t="shared" si="190"/>
        <v>1</v>
      </c>
      <c r="O527" s="2294"/>
      <c r="P527" s="2295">
        <f t="shared" ref="P527:P540" si="193">AQ527</f>
        <v>0.19204368224909871</v>
      </c>
      <c r="Q527" s="2296" t="s">
        <v>42</v>
      </c>
      <c r="R527" s="2294"/>
      <c r="S527" s="2297"/>
      <c r="T527" s="2298"/>
      <c r="U527" s="1602"/>
      <c r="V527" s="2294"/>
      <c r="W527" s="2294"/>
      <c r="X527" s="2294"/>
      <c r="Y527" s="2294"/>
      <c r="Z527" s="2434">
        <v>2120</v>
      </c>
      <c r="AA527" s="2366">
        <f t="shared" ref="AA527:AA534" si="194">AR527/Z527*1000000000/365</f>
        <v>268.83716473187889</v>
      </c>
      <c r="AB527" s="2435"/>
      <c r="AC527" s="2435"/>
      <c r="AD527" s="2435"/>
      <c r="AE527" s="2435"/>
      <c r="AF527" s="2435"/>
      <c r="AG527" s="2435"/>
      <c r="AH527" s="2167"/>
      <c r="AI527" s="2112"/>
      <c r="AJ527" s="2112"/>
      <c r="AK527" s="2112"/>
      <c r="AL527" s="2113"/>
      <c r="AM527" s="2454"/>
      <c r="AN527" s="2112"/>
      <c r="AO527" s="2115"/>
      <c r="AP527" s="2116"/>
      <c r="AQ527" s="2117">
        <v>0.19204368224909871</v>
      </c>
      <c r="AR527" s="2115">
        <v>0.20802619806952788</v>
      </c>
      <c r="AS527" s="2115">
        <v>0.22141955878454933</v>
      </c>
      <c r="AT527" s="2115">
        <v>0.23484494135896999</v>
      </c>
      <c r="AU527" s="2115"/>
      <c r="AV527" s="2116"/>
      <c r="AW527" s="2118"/>
      <c r="AX527" s="2119"/>
      <c r="AY527" s="1646"/>
      <c r="AZ527" s="1646"/>
      <c r="BA527" s="1646"/>
      <c r="BB527" s="1646"/>
      <c r="BC527" s="1602" t="s">
        <v>1432</v>
      </c>
    </row>
    <row r="528" spans="1:227" s="1530" customFormat="1" ht="17.05" customHeight="1" x14ac:dyDescent="0.25">
      <c r="A528" s="1564" t="s">
        <v>698</v>
      </c>
      <c r="B528" s="1564" t="s">
        <v>742</v>
      </c>
      <c r="C528" s="2467" t="s">
        <v>770</v>
      </c>
      <c r="D528" s="2698" t="s">
        <v>773</v>
      </c>
      <c r="E528" s="1603" t="s">
        <v>1462</v>
      </c>
      <c r="F528" s="2291"/>
      <c r="G528" s="1904"/>
      <c r="H528" s="1904"/>
      <c r="I528" s="1904"/>
      <c r="J528" s="1904"/>
      <c r="K528" s="2115" t="s">
        <v>750</v>
      </c>
      <c r="L528" s="2292">
        <v>0</v>
      </c>
      <c r="M528" s="2357">
        <v>100</v>
      </c>
      <c r="N528" s="1611">
        <f t="shared" si="190"/>
        <v>1</v>
      </c>
      <c r="O528" s="2294"/>
      <c r="P528" s="2295">
        <f t="shared" si="193"/>
        <v>0.90295915133269444</v>
      </c>
      <c r="Q528" s="2296" t="s">
        <v>42</v>
      </c>
      <c r="R528" s="2294"/>
      <c r="S528" s="2297"/>
      <c r="T528" s="2298"/>
      <c r="U528" s="1602"/>
      <c r="V528" s="2294"/>
      <c r="W528" s="2294"/>
      <c r="X528" s="2294"/>
      <c r="Y528" s="2294"/>
      <c r="Z528" s="2434">
        <v>10771</v>
      </c>
      <c r="AA528" s="2366">
        <f t="shared" si="194"/>
        <v>247.03660512037609</v>
      </c>
      <c r="AB528" s="2435"/>
      <c r="AC528" s="2435"/>
      <c r="AD528" s="2435"/>
      <c r="AE528" s="2435"/>
      <c r="AF528" s="2435"/>
      <c r="AG528" s="2435"/>
      <c r="AH528" s="2167"/>
      <c r="AI528" s="2112"/>
      <c r="AJ528" s="2112"/>
      <c r="AK528" s="2112"/>
      <c r="AL528" s="2113"/>
      <c r="AM528" s="2454"/>
      <c r="AN528" s="2112"/>
      <c r="AO528" s="2115"/>
      <c r="AP528" s="2116"/>
      <c r="AQ528" s="2117">
        <v>0.90295915133269444</v>
      </c>
      <c r="AR528" s="2115">
        <v>0.97120341491932349</v>
      </c>
      <c r="AS528" s="2115">
        <v>1.0342531973348592</v>
      </c>
      <c r="AT528" s="2115">
        <v>1.0984923183467421</v>
      </c>
      <c r="AU528" s="2115"/>
      <c r="AV528" s="2116"/>
      <c r="AW528" s="2118"/>
      <c r="AX528" s="2119"/>
      <c r="AY528" s="1646"/>
      <c r="AZ528" s="1646"/>
      <c r="BA528" s="2039"/>
      <c r="BB528" s="1646"/>
      <c r="BC528" s="1602" t="s">
        <v>1432</v>
      </c>
    </row>
    <row r="529" spans="1:227" s="1530" customFormat="1" ht="17.05" customHeight="1" x14ac:dyDescent="0.25">
      <c r="A529" s="1564" t="s">
        <v>698</v>
      </c>
      <c r="B529" s="1564" t="s">
        <v>742</v>
      </c>
      <c r="C529" s="2467" t="s">
        <v>770</v>
      </c>
      <c r="D529" s="2698" t="s">
        <v>783</v>
      </c>
      <c r="E529" s="1603" t="s">
        <v>1462</v>
      </c>
      <c r="F529" s="2291"/>
      <c r="G529" s="1904"/>
      <c r="H529" s="1904"/>
      <c r="I529" s="1904"/>
      <c r="J529" s="1904"/>
      <c r="K529" s="2115" t="s">
        <v>750</v>
      </c>
      <c r="L529" s="2292">
        <v>0</v>
      </c>
      <c r="M529" s="2357">
        <v>100</v>
      </c>
      <c r="N529" s="1611">
        <f t="shared" si="190"/>
        <v>1</v>
      </c>
      <c r="O529" s="2294"/>
      <c r="P529" s="2295">
        <f t="shared" si="193"/>
        <v>3.6662245735950978</v>
      </c>
      <c r="Q529" s="2296" t="s">
        <v>42</v>
      </c>
      <c r="R529" s="2294"/>
      <c r="S529" s="2297"/>
      <c r="T529" s="2298"/>
      <c r="U529" s="1602"/>
      <c r="V529" s="2294"/>
      <c r="W529" s="2294"/>
      <c r="X529" s="2294"/>
      <c r="Y529" s="2294"/>
      <c r="Z529" s="2434">
        <v>72897</v>
      </c>
      <c r="AA529" s="2366">
        <f t="shared" si="194"/>
        <v>149.32149311768279</v>
      </c>
      <c r="AB529" s="2435"/>
      <c r="AC529" s="2435"/>
      <c r="AD529" s="2435"/>
      <c r="AE529" s="2435"/>
      <c r="AF529" s="2435"/>
      <c r="AG529" s="2435"/>
      <c r="AH529" s="2167"/>
      <c r="AI529" s="2112"/>
      <c r="AJ529" s="2112"/>
      <c r="AK529" s="2112"/>
      <c r="AL529" s="2113"/>
      <c r="AM529" s="2454"/>
      <c r="AN529" s="2112"/>
      <c r="AO529" s="2115"/>
      <c r="AP529" s="2116"/>
      <c r="AQ529" s="2117">
        <v>3.6662245735950978</v>
      </c>
      <c r="AR529" s="2115">
        <v>3.9730574425868981</v>
      </c>
      <c r="AS529" s="2115">
        <v>4.2896163368971365</v>
      </c>
      <c r="AT529" s="2115">
        <v>4.6163123258310197</v>
      </c>
      <c r="AU529" s="2115"/>
      <c r="AV529" s="2116"/>
      <c r="AW529" s="2118"/>
      <c r="AX529" s="2119"/>
      <c r="AY529" s="1646"/>
      <c r="AZ529" s="1646"/>
      <c r="BA529" s="1646"/>
      <c r="BB529" s="1646"/>
      <c r="BC529" s="1602" t="s">
        <v>1432</v>
      </c>
    </row>
    <row r="530" spans="1:227" s="1530" customFormat="1" ht="17.05" customHeight="1" x14ac:dyDescent="0.25">
      <c r="A530" s="1564" t="s">
        <v>698</v>
      </c>
      <c r="B530" s="1564" t="s">
        <v>742</v>
      </c>
      <c r="C530" s="2467" t="s">
        <v>770</v>
      </c>
      <c r="D530" s="2698" t="s">
        <v>774</v>
      </c>
      <c r="E530" s="1603" t="s">
        <v>1462</v>
      </c>
      <c r="F530" s="2291"/>
      <c r="G530" s="1904"/>
      <c r="H530" s="1904"/>
      <c r="I530" s="1904"/>
      <c r="J530" s="1904"/>
      <c r="K530" s="2115" t="s">
        <v>750</v>
      </c>
      <c r="L530" s="2292">
        <v>0</v>
      </c>
      <c r="M530" s="2357">
        <v>100</v>
      </c>
      <c r="N530" s="1611">
        <f t="shared" si="190"/>
        <v>1</v>
      </c>
      <c r="O530" s="2294"/>
      <c r="P530" s="2295">
        <f t="shared" si="193"/>
        <v>1.3157207513655549</v>
      </c>
      <c r="Q530" s="2296" t="s">
        <v>42</v>
      </c>
      <c r="R530" s="2294"/>
      <c r="S530" s="2297"/>
      <c r="T530" s="2298"/>
      <c r="U530" s="1602"/>
      <c r="V530" s="2294"/>
      <c r="W530" s="2294"/>
      <c r="X530" s="2294"/>
      <c r="Y530" s="2294"/>
      <c r="Z530" s="2434">
        <v>24853</v>
      </c>
      <c r="AA530" s="2366">
        <f t="shared" si="194"/>
        <v>159.21903055155346</v>
      </c>
      <c r="AB530" s="2435"/>
      <c r="AC530" s="2435"/>
      <c r="AD530" s="2435"/>
      <c r="AE530" s="2435"/>
      <c r="AF530" s="2435"/>
      <c r="AG530" s="2435"/>
      <c r="AH530" s="2167"/>
      <c r="AI530" s="2112"/>
      <c r="AJ530" s="2112"/>
      <c r="AK530" s="2112"/>
      <c r="AL530" s="2113"/>
      <c r="AM530" s="2454"/>
      <c r="AN530" s="2112"/>
      <c r="AO530" s="2115"/>
      <c r="AP530" s="2116"/>
      <c r="AQ530" s="2117">
        <v>1.3157207513655549</v>
      </c>
      <c r="AR530" s="2115">
        <v>1.4443307566986818</v>
      </c>
      <c r="AS530" s="2115">
        <v>1.5597297603192921</v>
      </c>
      <c r="AT530" s="2115">
        <v>1.6780920228125249</v>
      </c>
      <c r="AU530" s="2115"/>
      <c r="AV530" s="2116"/>
      <c r="AW530" s="2118"/>
      <c r="AX530" s="2119"/>
      <c r="AY530" s="1646"/>
      <c r="AZ530" s="1646"/>
      <c r="BA530" s="2039"/>
      <c r="BB530" s="1646"/>
      <c r="BC530" s="1602" t="s">
        <v>1432</v>
      </c>
    </row>
    <row r="531" spans="1:227" s="1530" customFormat="1" ht="17.05" customHeight="1" x14ac:dyDescent="0.25">
      <c r="A531" s="1564" t="s">
        <v>698</v>
      </c>
      <c r="B531" s="1564" t="s">
        <v>742</v>
      </c>
      <c r="C531" s="2467" t="s">
        <v>770</v>
      </c>
      <c r="D531" s="2698" t="s">
        <v>785</v>
      </c>
      <c r="E531" s="1603" t="s">
        <v>1462</v>
      </c>
      <c r="F531" s="2291"/>
      <c r="G531" s="1904"/>
      <c r="H531" s="1904"/>
      <c r="I531" s="1904"/>
      <c r="J531" s="1904"/>
      <c r="K531" s="2115" t="s">
        <v>750</v>
      </c>
      <c r="L531" s="2292">
        <v>0</v>
      </c>
      <c r="M531" s="2357">
        <v>100</v>
      </c>
      <c r="N531" s="1611">
        <f t="shared" si="190"/>
        <v>1</v>
      </c>
      <c r="O531" s="2294"/>
      <c r="P531" s="2295">
        <f t="shared" si="193"/>
        <v>0.36327621094514434</v>
      </c>
      <c r="Q531" s="2296" t="s">
        <v>42</v>
      </c>
      <c r="R531" s="2294"/>
      <c r="S531" s="2297"/>
      <c r="T531" s="2298"/>
      <c r="U531" s="1602"/>
      <c r="V531" s="2294"/>
      <c r="W531" s="2294"/>
      <c r="X531" s="2294"/>
      <c r="Y531" s="2294"/>
      <c r="Z531" s="2434">
        <v>4493</v>
      </c>
      <c r="AA531" s="2366">
        <f t="shared" si="194"/>
        <v>240.4657220868736</v>
      </c>
      <c r="AB531" s="2435"/>
      <c r="AC531" s="2435"/>
      <c r="AD531" s="2435"/>
      <c r="AE531" s="2435"/>
      <c r="AF531" s="2435"/>
      <c r="AG531" s="2435"/>
      <c r="AH531" s="2167"/>
      <c r="AI531" s="2112"/>
      <c r="AJ531" s="2112"/>
      <c r="AK531" s="2112"/>
      <c r="AL531" s="2113"/>
      <c r="AM531" s="2454"/>
      <c r="AN531" s="2112"/>
      <c r="AO531" s="2115"/>
      <c r="AP531" s="2116"/>
      <c r="AQ531" s="2117">
        <v>0.36327621094514434</v>
      </c>
      <c r="AR531" s="2115">
        <v>0.39435055860775792</v>
      </c>
      <c r="AS531" s="2115">
        <v>0.42077816084302605</v>
      </c>
      <c r="AT531" s="2115">
        <v>0.44754213535823939</v>
      </c>
      <c r="AU531" s="2115"/>
      <c r="AV531" s="2116"/>
      <c r="AW531" s="2118"/>
      <c r="AX531" s="2119"/>
      <c r="AY531" s="1646"/>
      <c r="AZ531" s="1646"/>
      <c r="BA531" s="1646"/>
      <c r="BB531" s="1646"/>
      <c r="BC531" s="1602" t="s">
        <v>1432</v>
      </c>
    </row>
    <row r="532" spans="1:227" s="1530" customFormat="1" ht="17.05" customHeight="1" x14ac:dyDescent="0.25">
      <c r="A532" s="1564" t="s">
        <v>698</v>
      </c>
      <c r="B532" s="1564" t="s">
        <v>742</v>
      </c>
      <c r="C532" s="2467" t="s">
        <v>770</v>
      </c>
      <c r="D532" s="2698" t="s">
        <v>776</v>
      </c>
      <c r="E532" s="1603" t="s">
        <v>1462</v>
      </c>
      <c r="F532" s="2291"/>
      <c r="G532" s="1904"/>
      <c r="H532" s="1904"/>
      <c r="I532" s="1904"/>
      <c r="J532" s="1904"/>
      <c r="K532" s="2115" t="s">
        <v>750</v>
      </c>
      <c r="L532" s="2292">
        <v>0</v>
      </c>
      <c r="M532" s="2357">
        <v>100</v>
      </c>
      <c r="N532" s="1611">
        <f t="shared" si="190"/>
        <v>1</v>
      </c>
      <c r="O532" s="2294"/>
      <c r="P532" s="2295">
        <f t="shared" si="193"/>
        <v>0.53337528375041643</v>
      </c>
      <c r="Q532" s="2296" t="s">
        <v>42</v>
      </c>
      <c r="R532" s="2294"/>
      <c r="S532" s="2297"/>
      <c r="T532" s="2298"/>
      <c r="U532" s="1602"/>
      <c r="V532" s="2294"/>
      <c r="W532" s="2294"/>
      <c r="X532" s="2294"/>
      <c r="Y532" s="2294"/>
      <c r="Z532" s="2434">
        <v>9368</v>
      </c>
      <c r="AA532" s="2366">
        <f t="shared" si="194"/>
        <v>171.14009260731362</v>
      </c>
      <c r="AB532" s="2435"/>
      <c r="AC532" s="2435"/>
      <c r="AD532" s="2435"/>
      <c r="AE532" s="2435"/>
      <c r="AF532" s="2435"/>
      <c r="AG532" s="2435"/>
      <c r="AH532" s="2167"/>
      <c r="AI532" s="2112"/>
      <c r="AJ532" s="2112"/>
      <c r="AK532" s="2112"/>
      <c r="AL532" s="2113"/>
      <c r="AM532" s="2454"/>
      <c r="AN532" s="2112"/>
      <c r="AO532" s="2115"/>
      <c r="AP532" s="2116"/>
      <c r="AQ532" s="2117">
        <v>0.53337528375041643</v>
      </c>
      <c r="AR532" s="2115">
        <v>0.58518274145403959</v>
      </c>
      <c r="AS532" s="2115">
        <v>0.63062876620038733</v>
      </c>
      <c r="AT532" s="2115">
        <v>0.67719051955078169</v>
      </c>
      <c r="AU532" s="2115"/>
      <c r="AV532" s="2116"/>
      <c r="AW532" s="2118"/>
      <c r="AX532" s="2119"/>
      <c r="AY532" s="1646"/>
      <c r="AZ532" s="1646"/>
      <c r="BA532" s="2039"/>
      <c r="BB532" s="1646"/>
      <c r="BC532" s="1602" t="s">
        <v>1432</v>
      </c>
    </row>
    <row r="533" spans="1:227" s="1530" customFormat="1" ht="17.05" customHeight="1" x14ac:dyDescent="0.25">
      <c r="A533" s="1564" t="s">
        <v>698</v>
      </c>
      <c r="B533" s="1564" t="s">
        <v>742</v>
      </c>
      <c r="C533" s="2467" t="s">
        <v>770</v>
      </c>
      <c r="D533" s="2698" t="s">
        <v>786</v>
      </c>
      <c r="E533" s="1603" t="s">
        <v>1462</v>
      </c>
      <c r="F533" s="2291"/>
      <c r="G533" s="1904"/>
      <c r="H533" s="1904"/>
      <c r="I533" s="1904"/>
      <c r="J533" s="1904"/>
      <c r="K533" s="2115" t="s">
        <v>750</v>
      </c>
      <c r="L533" s="2292">
        <v>0</v>
      </c>
      <c r="M533" s="2357">
        <v>100</v>
      </c>
      <c r="N533" s="1611">
        <f t="shared" si="190"/>
        <v>1</v>
      </c>
      <c r="O533" s="2294"/>
      <c r="P533" s="2295">
        <f t="shared" si="193"/>
        <v>0.17262924113764377</v>
      </c>
      <c r="Q533" s="2296" t="s">
        <v>42</v>
      </c>
      <c r="R533" s="2294"/>
      <c r="S533" s="2297"/>
      <c r="T533" s="2298"/>
      <c r="U533" s="1602"/>
      <c r="V533" s="2294"/>
      <c r="W533" s="2294"/>
      <c r="X533" s="2294"/>
      <c r="Y533" s="2294"/>
      <c r="Z533" s="2434">
        <v>2290</v>
      </c>
      <c r="AA533" s="2366">
        <f t="shared" si="194"/>
        <v>224.75991931405582</v>
      </c>
      <c r="AB533" s="2435"/>
      <c r="AC533" s="2435"/>
      <c r="AD533" s="2435"/>
      <c r="AE533" s="2435"/>
      <c r="AF533" s="2435"/>
      <c r="AG533" s="2435"/>
      <c r="AH533" s="2167"/>
      <c r="AI533" s="2112"/>
      <c r="AJ533" s="2112"/>
      <c r="AK533" s="2112"/>
      <c r="AL533" s="2113"/>
      <c r="AM533" s="2454"/>
      <c r="AN533" s="2112"/>
      <c r="AO533" s="2115"/>
      <c r="AP533" s="2116"/>
      <c r="AQ533" s="2117">
        <v>0.17262924113764377</v>
      </c>
      <c r="AR533" s="2115">
        <v>0.18786557855865355</v>
      </c>
      <c r="AS533" s="2115">
        <v>0.20090778126185133</v>
      </c>
      <c r="AT533" s="2115">
        <v>0.21422122220095366</v>
      </c>
      <c r="AU533" s="2115"/>
      <c r="AV533" s="2116"/>
      <c r="AW533" s="2118"/>
      <c r="AX533" s="2119"/>
      <c r="AY533" s="1646"/>
      <c r="AZ533" s="1646"/>
      <c r="BA533" s="1646"/>
      <c r="BB533" s="1646"/>
      <c r="BC533" s="1602" t="s">
        <v>1432</v>
      </c>
    </row>
    <row r="534" spans="1:227" s="1530" customFormat="1" ht="17.05" customHeight="1" x14ac:dyDescent="0.25">
      <c r="A534" s="1564" t="s">
        <v>698</v>
      </c>
      <c r="B534" s="1564" t="s">
        <v>742</v>
      </c>
      <c r="C534" s="2467" t="s">
        <v>770</v>
      </c>
      <c r="D534" s="2698" t="s">
        <v>784</v>
      </c>
      <c r="E534" s="1603" t="s">
        <v>1462</v>
      </c>
      <c r="F534" s="2291"/>
      <c r="G534" s="1904"/>
      <c r="H534" s="1904"/>
      <c r="I534" s="1904"/>
      <c r="J534" s="1904"/>
      <c r="K534" s="2115" t="s">
        <v>750</v>
      </c>
      <c r="L534" s="2292">
        <v>0</v>
      </c>
      <c r="M534" s="2357">
        <v>100</v>
      </c>
      <c r="N534" s="1611">
        <f t="shared" si="190"/>
        <v>1</v>
      </c>
      <c r="O534" s="2294"/>
      <c r="P534" s="2295">
        <f t="shared" si="193"/>
        <v>0.33261331320128729</v>
      </c>
      <c r="Q534" s="2296" t="s">
        <v>42</v>
      </c>
      <c r="R534" s="2294"/>
      <c r="S534" s="2297"/>
      <c r="T534" s="2298"/>
      <c r="U534" s="1602"/>
      <c r="V534" s="2294"/>
      <c r="W534" s="2294"/>
      <c r="X534" s="2294"/>
      <c r="Y534" s="2294"/>
      <c r="Z534" s="2434">
        <v>5937</v>
      </c>
      <c r="AA534" s="2366">
        <f t="shared" si="194"/>
        <v>151.20064516781608</v>
      </c>
      <c r="AB534" s="2435"/>
      <c r="AC534" s="2435"/>
      <c r="AD534" s="2435"/>
      <c r="AE534" s="2435"/>
      <c r="AF534" s="2435"/>
      <c r="AG534" s="2435"/>
      <c r="AH534" s="2167"/>
      <c r="AI534" s="2112"/>
      <c r="AJ534" s="2112"/>
      <c r="AK534" s="2112"/>
      <c r="AL534" s="2113"/>
      <c r="AM534" s="2454"/>
      <c r="AN534" s="2112"/>
      <c r="AO534" s="2115"/>
      <c r="AP534" s="2116"/>
      <c r="AQ534" s="2117">
        <v>0.33261331320128729</v>
      </c>
      <c r="AR534" s="2115">
        <v>0.32765255408188326</v>
      </c>
      <c r="AS534" s="2115">
        <v>0.33002938602407628</v>
      </c>
      <c r="AT534" s="2115">
        <v>0.33189511764228852</v>
      </c>
      <c r="AU534" s="2115"/>
      <c r="AV534" s="2116"/>
      <c r="AW534" s="2118"/>
      <c r="AX534" s="2119"/>
      <c r="AY534" s="1646"/>
      <c r="AZ534" s="1646"/>
      <c r="BA534" s="1646"/>
      <c r="BB534" s="1646"/>
      <c r="BC534" s="1602" t="s">
        <v>1432</v>
      </c>
    </row>
    <row r="535" spans="1:227" s="1530" customFormat="1" ht="17.05" customHeight="1" x14ac:dyDescent="0.25">
      <c r="A535" s="1564" t="s">
        <v>1008</v>
      </c>
      <c r="B535" s="1564" t="s">
        <v>1110</v>
      </c>
      <c r="C535" s="2467" t="s">
        <v>1122</v>
      </c>
      <c r="D535" s="2002" t="s">
        <v>1124</v>
      </c>
      <c r="E535" s="1603" t="s">
        <v>1448</v>
      </c>
      <c r="F535" s="2291"/>
      <c r="G535" s="1904"/>
      <c r="H535" s="1904"/>
      <c r="I535" s="1904"/>
      <c r="J535" s="1904"/>
      <c r="K535" s="2115">
        <f t="shared" ref="K535:K540" si="195">IF(ISNUMBER(F535),F535,0)+IF(ISNUMBER(G535),G535,0)+IF(ISNUMBER(H535),H535,0)</f>
        <v>0</v>
      </c>
      <c r="L535" s="2292">
        <v>0</v>
      </c>
      <c r="M535" s="2357">
        <v>100</v>
      </c>
      <c r="N535" s="1611">
        <f t="shared" si="190"/>
        <v>2</v>
      </c>
      <c r="O535" s="2294"/>
      <c r="P535" s="2295">
        <f t="shared" si="193"/>
        <v>0.19964474655339542</v>
      </c>
      <c r="Q535" s="2296" t="s">
        <v>42</v>
      </c>
      <c r="R535" s="2294"/>
      <c r="S535" s="2297"/>
      <c r="T535" s="2298"/>
      <c r="U535" s="1602"/>
      <c r="V535" s="2294"/>
      <c r="W535" s="2294"/>
      <c r="X535" s="2294"/>
      <c r="Y535" s="2294"/>
      <c r="Z535" s="2434"/>
      <c r="AA535" s="2366"/>
      <c r="AB535" s="2435"/>
      <c r="AC535" s="2435"/>
      <c r="AD535" s="2435"/>
      <c r="AE535" s="2435"/>
      <c r="AF535" s="2435"/>
      <c r="AG535" s="2435"/>
      <c r="AH535" s="2167"/>
      <c r="AI535" s="2112"/>
      <c r="AJ535" s="2112"/>
      <c r="AK535" s="2112"/>
      <c r="AL535" s="2113"/>
      <c r="AM535" s="2454"/>
      <c r="AN535" s="2112"/>
      <c r="AO535" s="2115"/>
      <c r="AP535" s="2116"/>
      <c r="AQ535" s="2117">
        <v>0.19964474655339542</v>
      </c>
      <c r="AR535" s="2115">
        <v>0.21612934682125162</v>
      </c>
      <c r="AS535" s="2115">
        <v>0.23065684689427429</v>
      </c>
      <c r="AT535" s="2115">
        <v>0.24523362986284952</v>
      </c>
      <c r="AU535" s="2115"/>
      <c r="AV535" s="2116"/>
      <c r="AW535" s="2118">
        <f t="shared" ref="AW535:AW540" si="196">K535-AT535</f>
        <v>-0.24523362986284952</v>
      </c>
      <c r="AX535" s="2119"/>
      <c r="AY535" s="1646"/>
      <c r="AZ535" s="1646"/>
      <c r="BA535" s="1646"/>
      <c r="BB535" s="1646"/>
      <c r="BC535" s="1602" t="s">
        <v>1432</v>
      </c>
    </row>
    <row r="536" spans="1:227" s="1530" customFormat="1" ht="17.05" customHeight="1" x14ac:dyDescent="0.25">
      <c r="A536" s="1564" t="s">
        <v>1008</v>
      </c>
      <c r="B536" s="1564" t="s">
        <v>1110</v>
      </c>
      <c r="C536" s="2467" t="s">
        <v>1122</v>
      </c>
      <c r="D536" s="2002" t="s">
        <v>1125</v>
      </c>
      <c r="E536" s="1603" t="s">
        <v>1451</v>
      </c>
      <c r="F536" s="2291"/>
      <c r="G536" s="1904"/>
      <c r="H536" s="1904"/>
      <c r="I536" s="1904"/>
      <c r="J536" s="1904"/>
      <c r="K536" s="2115">
        <f t="shared" si="195"/>
        <v>0</v>
      </c>
      <c r="L536" s="2292" t="s">
        <v>1440</v>
      </c>
      <c r="M536" s="2357" t="s">
        <v>1435</v>
      </c>
      <c r="N536" s="1611">
        <f t="shared" si="190"/>
        <v>2</v>
      </c>
      <c r="O536" s="2294"/>
      <c r="P536" s="2295">
        <f t="shared" si="193"/>
        <v>1.734245316652943</v>
      </c>
      <c r="Q536" s="2296" t="s">
        <v>42</v>
      </c>
      <c r="R536" s="2294"/>
      <c r="S536" s="2297"/>
      <c r="T536" s="2298"/>
      <c r="U536" s="1602"/>
      <c r="V536" s="2294"/>
      <c r="W536" s="2294"/>
      <c r="X536" s="2294"/>
      <c r="Y536" s="2294"/>
      <c r="Z536" s="2434"/>
      <c r="AA536" s="2366"/>
      <c r="AB536" s="2435"/>
      <c r="AC536" s="2435"/>
      <c r="AD536" s="2435"/>
      <c r="AE536" s="2435"/>
      <c r="AF536" s="2435"/>
      <c r="AG536" s="2435"/>
      <c r="AH536" s="2167"/>
      <c r="AI536" s="2124"/>
      <c r="AJ536" s="2124"/>
      <c r="AK536" s="2124"/>
      <c r="AL536" s="2113"/>
      <c r="AM536" s="2454"/>
      <c r="AN536" s="2124"/>
      <c r="AO536" s="2125"/>
      <c r="AP536" s="2126"/>
      <c r="AQ536" s="2117">
        <v>1.734245316652943</v>
      </c>
      <c r="AR536" s="2125">
        <v>1.9093176722549869</v>
      </c>
      <c r="AS536" s="2125">
        <v>2.0560587021143144</v>
      </c>
      <c r="AT536" s="2125">
        <v>2.2005471606839997</v>
      </c>
      <c r="AU536" s="2125"/>
      <c r="AV536" s="2126"/>
      <c r="AW536" s="2127">
        <f t="shared" si="196"/>
        <v>-2.2005471606839997</v>
      </c>
      <c r="AX536" s="2119"/>
      <c r="AY536" s="1646"/>
      <c r="AZ536" s="1646"/>
      <c r="BA536" s="2039"/>
      <c r="BB536" s="1646"/>
      <c r="BC536" s="1602" t="s">
        <v>1432</v>
      </c>
    </row>
    <row r="537" spans="1:227" s="1530" customFormat="1" ht="17.05" customHeight="1" x14ac:dyDescent="0.25">
      <c r="A537" s="1564" t="s">
        <v>1008</v>
      </c>
      <c r="B537" s="1564" t="s">
        <v>1110</v>
      </c>
      <c r="C537" s="2467" t="s">
        <v>1122</v>
      </c>
      <c r="D537" s="2002" t="s">
        <v>1127</v>
      </c>
      <c r="E537" s="1603" t="s">
        <v>1463</v>
      </c>
      <c r="F537" s="2291"/>
      <c r="G537" s="1904"/>
      <c r="H537" s="1904"/>
      <c r="I537" s="1904"/>
      <c r="J537" s="1904"/>
      <c r="K537" s="2115">
        <f t="shared" si="195"/>
        <v>0</v>
      </c>
      <c r="L537" s="2292">
        <v>0</v>
      </c>
      <c r="M537" s="2357">
        <v>100</v>
      </c>
      <c r="N537" s="1611">
        <f t="shared" si="190"/>
        <v>2</v>
      </c>
      <c r="O537" s="2294"/>
      <c r="P537" s="2295">
        <f t="shared" si="193"/>
        <v>0.32152412445762235</v>
      </c>
      <c r="Q537" s="2296" t="s">
        <v>42</v>
      </c>
      <c r="R537" s="2294"/>
      <c r="S537" s="2297"/>
      <c r="T537" s="2298"/>
      <c r="U537" s="1602"/>
      <c r="V537" s="2294"/>
      <c r="W537" s="2294"/>
      <c r="X537" s="2294"/>
      <c r="Y537" s="2294"/>
      <c r="Z537" s="2434"/>
      <c r="AA537" s="2366"/>
      <c r="AB537" s="2435"/>
      <c r="AC537" s="2435"/>
      <c r="AD537" s="2435"/>
      <c r="AE537" s="2435"/>
      <c r="AF537" s="2435"/>
      <c r="AG537" s="2435"/>
      <c r="AH537" s="2167"/>
      <c r="AI537" s="2112"/>
      <c r="AJ537" s="2112"/>
      <c r="AK537" s="2112"/>
      <c r="AL537" s="2113"/>
      <c r="AM537" s="2454"/>
      <c r="AN537" s="2112"/>
      <c r="AO537" s="2115"/>
      <c r="AP537" s="2116"/>
      <c r="AQ537" s="2117">
        <v>0.32152412445762235</v>
      </c>
      <c r="AR537" s="2115">
        <v>0.35095643014903533</v>
      </c>
      <c r="AS537" s="2115">
        <v>0.37723917218759506</v>
      </c>
      <c r="AT537" s="2115">
        <v>0.40385732014491849</v>
      </c>
      <c r="AU537" s="2115"/>
      <c r="AV537" s="2116"/>
      <c r="AW537" s="2118">
        <f t="shared" si="196"/>
        <v>-0.40385732014491849</v>
      </c>
      <c r="AX537" s="2119"/>
      <c r="AY537" s="1646"/>
      <c r="AZ537" s="1646"/>
      <c r="BA537" s="1646"/>
      <c r="BB537" s="1646"/>
      <c r="BC537" s="1602" t="s">
        <v>1432</v>
      </c>
    </row>
    <row r="538" spans="1:227" s="1530" customFormat="1" ht="17.05" customHeight="1" x14ac:dyDescent="0.25">
      <c r="A538" s="1564" t="s">
        <v>1008</v>
      </c>
      <c r="B538" s="1564" t="s">
        <v>1110</v>
      </c>
      <c r="C538" s="2467" t="s">
        <v>1122</v>
      </c>
      <c r="D538" s="2002" t="s">
        <v>1128</v>
      </c>
      <c r="E538" s="1603" t="s">
        <v>1452</v>
      </c>
      <c r="F538" s="2291"/>
      <c r="G538" s="1904"/>
      <c r="H538" s="1904"/>
      <c r="I538" s="1904"/>
      <c r="J538" s="1904"/>
      <c r="K538" s="2115">
        <f t="shared" si="195"/>
        <v>0</v>
      </c>
      <c r="L538" s="2292">
        <v>0</v>
      </c>
      <c r="M538" s="2357">
        <v>100</v>
      </c>
      <c r="N538" s="1611">
        <f t="shared" si="190"/>
        <v>2</v>
      </c>
      <c r="O538" s="2294"/>
      <c r="P538" s="2295">
        <f t="shared" si="193"/>
        <v>8.1108521768825455</v>
      </c>
      <c r="Q538" s="2296" t="s">
        <v>42</v>
      </c>
      <c r="R538" s="2294"/>
      <c r="S538" s="2297"/>
      <c r="T538" s="2298"/>
      <c r="U538" s="1602"/>
      <c r="V538" s="2294"/>
      <c r="W538" s="2294"/>
      <c r="X538" s="2294"/>
      <c r="Y538" s="2294"/>
      <c r="Z538" s="2434"/>
      <c r="AA538" s="2366"/>
      <c r="AB538" s="2435"/>
      <c r="AC538" s="2435"/>
      <c r="AD538" s="2435"/>
      <c r="AE538" s="2435"/>
      <c r="AF538" s="2435"/>
      <c r="AG538" s="2435"/>
      <c r="AH538" s="2167"/>
      <c r="AI538" s="2124"/>
      <c r="AJ538" s="2124"/>
      <c r="AK538" s="2124"/>
      <c r="AL538" s="2113"/>
      <c r="AM538" s="2454"/>
      <c r="AN538" s="2124"/>
      <c r="AO538" s="2125"/>
      <c r="AP538" s="2126"/>
      <c r="AQ538" s="2117">
        <v>8.1108521768825455</v>
      </c>
      <c r="AR538" s="2125">
        <v>8.7636139121520635</v>
      </c>
      <c r="AS538" s="2125">
        <v>9.4426707029218733</v>
      </c>
      <c r="AT538" s="2125">
        <v>10.145510553979951</v>
      </c>
      <c r="AU538" s="2125"/>
      <c r="AV538" s="2126"/>
      <c r="AW538" s="2127">
        <f t="shared" si="196"/>
        <v>-10.145510553979951</v>
      </c>
      <c r="AX538" s="2119"/>
      <c r="AY538" s="1646"/>
      <c r="AZ538" s="1646"/>
      <c r="BA538" s="2039"/>
      <c r="BB538" s="1646"/>
      <c r="BC538" s="1602" t="s">
        <v>1432</v>
      </c>
    </row>
    <row r="539" spans="1:227" s="1530" customFormat="1" ht="17.05" customHeight="1" x14ac:dyDescent="0.25">
      <c r="A539" s="1564" t="s">
        <v>1008</v>
      </c>
      <c r="B539" s="1564" t="s">
        <v>1110</v>
      </c>
      <c r="C539" s="2002" t="s">
        <v>1122</v>
      </c>
      <c r="D539" s="2002" t="s">
        <v>1126</v>
      </c>
      <c r="E539" s="1603" t="s">
        <v>1463</v>
      </c>
      <c r="F539" s="2291"/>
      <c r="G539" s="1904"/>
      <c r="H539" s="1904"/>
      <c r="I539" s="1904"/>
      <c r="J539" s="1904"/>
      <c r="K539" s="2115">
        <f t="shared" si="195"/>
        <v>0</v>
      </c>
      <c r="L539" s="2292">
        <v>0</v>
      </c>
      <c r="M539" s="2357">
        <v>100</v>
      </c>
      <c r="N539" s="1611">
        <f t="shared" si="190"/>
        <v>2</v>
      </c>
      <c r="O539" s="2294"/>
      <c r="P539" s="2295">
        <f t="shared" si="193"/>
        <v>7.1944096050000003E-2</v>
      </c>
      <c r="Q539" s="2296" t="s">
        <v>42</v>
      </c>
      <c r="R539" s="2294"/>
      <c r="S539" s="2297"/>
      <c r="T539" s="2298"/>
      <c r="U539" s="1602"/>
      <c r="V539" s="2294"/>
      <c r="W539" s="2294"/>
      <c r="X539" s="2294"/>
      <c r="Y539" s="2294"/>
      <c r="Z539" s="2434"/>
      <c r="AA539" s="2366"/>
      <c r="AB539" s="2435"/>
      <c r="AC539" s="2435"/>
      <c r="AD539" s="2435"/>
      <c r="AE539" s="2435"/>
      <c r="AF539" s="2435"/>
      <c r="AG539" s="2435"/>
      <c r="AH539" s="2167"/>
      <c r="AI539" s="2124"/>
      <c r="AJ539" s="2124"/>
      <c r="AK539" s="2124"/>
      <c r="AL539" s="2113"/>
      <c r="AM539" s="2454"/>
      <c r="AN539" s="2124"/>
      <c r="AO539" s="2125"/>
      <c r="AP539" s="2126"/>
      <c r="AQ539" s="2117">
        <v>7.1944096050000003E-2</v>
      </c>
      <c r="AR539" s="2125">
        <v>7.8045738362068962E-2</v>
      </c>
      <c r="AS539" s="2125">
        <v>8.3417183453793106E-2</v>
      </c>
      <c r="AT539" s="2125">
        <v>8.8966052385517247E-2</v>
      </c>
      <c r="AU539" s="2125"/>
      <c r="AV539" s="2126"/>
      <c r="AW539" s="2127">
        <f t="shared" si="196"/>
        <v>-8.8966052385517247E-2</v>
      </c>
      <c r="AX539" s="2119"/>
      <c r="AY539" s="1646"/>
      <c r="AZ539" s="1646"/>
      <c r="BA539" s="2039"/>
      <c r="BB539" s="1646"/>
      <c r="BC539" s="1602" t="s">
        <v>1432</v>
      </c>
    </row>
    <row r="540" spans="1:227" s="1530" customFormat="1" ht="17.05" customHeight="1" x14ac:dyDescent="0.25">
      <c r="A540" s="1564" t="s">
        <v>1008</v>
      </c>
      <c r="B540" s="1564" t="s">
        <v>1110</v>
      </c>
      <c r="C540" s="2467" t="s">
        <v>1122</v>
      </c>
      <c r="D540" s="2002" t="s">
        <v>1123</v>
      </c>
      <c r="E540" s="1603" t="s">
        <v>1463</v>
      </c>
      <c r="F540" s="2291"/>
      <c r="G540" s="1607"/>
      <c r="H540" s="1607"/>
      <c r="I540" s="1904"/>
      <c r="J540" s="1904"/>
      <c r="K540" s="2115">
        <f t="shared" si="195"/>
        <v>0</v>
      </c>
      <c r="L540" s="2292">
        <v>0</v>
      </c>
      <c r="M540" s="2357">
        <v>100</v>
      </c>
      <c r="N540" s="1611">
        <f t="shared" si="190"/>
        <v>2</v>
      </c>
      <c r="O540" s="2294"/>
      <c r="P540" s="2295">
        <f t="shared" si="193"/>
        <v>0.11120123846200876</v>
      </c>
      <c r="Q540" s="2296" t="s">
        <v>42</v>
      </c>
      <c r="R540" s="2294"/>
      <c r="S540" s="2297"/>
      <c r="T540" s="2298"/>
      <c r="U540" s="1602"/>
      <c r="V540" s="2294"/>
      <c r="W540" s="2294"/>
      <c r="X540" s="2294"/>
      <c r="Y540" s="2294"/>
      <c r="Z540" s="2434"/>
      <c r="AA540" s="2366"/>
      <c r="AB540" s="2435"/>
      <c r="AC540" s="2435"/>
      <c r="AD540" s="2435"/>
      <c r="AE540" s="2435"/>
      <c r="AF540" s="2435"/>
      <c r="AG540" s="2435"/>
      <c r="AH540" s="2167"/>
      <c r="AI540" s="2112"/>
      <c r="AJ540" s="2112"/>
      <c r="AK540" s="2112"/>
      <c r="AL540" s="2113"/>
      <c r="AM540" s="2454"/>
      <c r="AN540" s="2112"/>
      <c r="AO540" s="2115"/>
      <c r="AP540" s="2116"/>
      <c r="AQ540" s="2117">
        <v>0.11120123846200876</v>
      </c>
      <c r="AR540" s="2115">
        <v>0.12099033057144105</v>
      </c>
      <c r="AS540" s="2115">
        <v>0.1290379067253275</v>
      </c>
      <c r="AT540" s="2115">
        <v>0.13685576085353712</v>
      </c>
      <c r="AU540" s="2115"/>
      <c r="AV540" s="2116"/>
      <c r="AW540" s="2118">
        <f t="shared" si="196"/>
        <v>-0.13685576085353712</v>
      </c>
      <c r="AX540" s="2119"/>
      <c r="AY540" s="1646"/>
      <c r="AZ540" s="1646"/>
      <c r="BA540" s="2039"/>
      <c r="BB540" s="1646"/>
      <c r="BC540" s="1602" t="s">
        <v>1432</v>
      </c>
    </row>
    <row r="541" spans="1:227" s="1530" customFormat="1" ht="17.05" customHeight="1" x14ac:dyDescent="0.25">
      <c r="A541" s="1564" t="s">
        <v>198</v>
      </c>
      <c r="B541" s="1564" t="s">
        <v>363</v>
      </c>
      <c r="C541" s="2749" t="s">
        <v>367</v>
      </c>
      <c r="D541" s="1778" t="s">
        <v>368</v>
      </c>
      <c r="E541" s="2521"/>
      <c r="F541" s="2252">
        <v>0.26</v>
      </c>
      <c r="G541" s="2251"/>
      <c r="H541" s="2251">
        <v>0.04</v>
      </c>
      <c r="I541" s="2251"/>
      <c r="J541" s="2251"/>
      <c r="K541" s="2522">
        <f>SUM(F541:H541)</f>
        <v>0.3</v>
      </c>
      <c r="L541" s="2523">
        <f>IF(K541&gt;0,IF(ISNUMBER(F541),F541,0)/K541*100,"")</f>
        <v>86.666666666666671</v>
      </c>
      <c r="M541" s="2524">
        <f>IF(K541&gt;0,(IF(ISNUMBER(G541),G541,0)+IF(ISNUMBER(H541),H541,0))/K541*100,"")</f>
        <v>13.333333333333334</v>
      </c>
      <c r="N541" s="2474">
        <f t="shared" si="190"/>
        <v>2</v>
      </c>
      <c r="O541" s="2526"/>
      <c r="P541" s="2251">
        <v>6.1790000000000003</v>
      </c>
      <c r="Q541" s="2525" t="s">
        <v>42</v>
      </c>
      <c r="R541" s="2526"/>
      <c r="S541" s="2527" t="s">
        <v>202</v>
      </c>
      <c r="T541" s="2527" t="s">
        <v>202</v>
      </c>
      <c r="U541" s="2750">
        <v>58</v>
      </c>
      <c r="V541" s="2248">
        <f>AVERAGE('[2]BDS Scores - EC &amp; WC'!$G$140:$G$144)*100</f>
        <v>47.32</v>
      </c>
      <c r="W541" s="2750">
        <v>58</v>
      </c>
      <c r="X541" s="2248">
        <f>AVERAGE('[2]BDS Scores - EC &amp; WC'!$G$140:$G$144)*100</f>
        <v>47.32</v>
      </c>
      <c r="Y541" s="2526">
        <v>9</v>
      </c>
      <c r="Z541" s="2529">
        <v>181404</v>
      </c>
      <c r="AA541" s="2530">
        <v>93.320803969524761</v>
      </c>
      <c r="AB541" s="2531">
        <f>O541/AA541*1000000/365*1000</f>
        <v>0</v>
      </c>
      <c r="AC541" s="2532"/>
      <c r="AD541" s="2532"/>
      <c r="AE541" s="2533"/>
      <c r="AF541" s="2532"/>
      <c r="AG541" s="2532"/>
      <c r="AH541" s="2534"/>
      <c r="AI541" s="2532"/>
      <c r="AJ541" s="2532"/>
      <c r="AK541" s="2532"/>
      <c r="AL541" s="2534"/>
      <c r="AM541" s="2522">
        <f>K541</f>
        <v>0.3</v>
      </c>
      <c r="AN541" s="2251">
        <v>6.1790000000000003</v>
      </c>
      <c r="AO541" s="2251">
        <v>6.1790000000000003</v>
      </c>
      <c r="AP541" s="2251">
        <v>6.1790000000000003</v>
      </c>
      <c r="AQ541" s="2252">
        <v>6.1790000000000003</v>
      </c>
      <c r="AR541" s="2522">
        <f>AN541</f>
        <v>6.1790000000000003</v>
      </c>
      <c r="AS541" s="2251">
        <v>6.1790000000000003</v>
      </c>
      <c r="AT541" s="2522">
        <f>AVERAGE(AS541,AV541)</f>
        <v>6.1790000000000003</v>
      </c>
      <c r="AU541" s="2522"/>
      <c r="AV541" s="2251">
        <v>6.1790000000000003</v>
      </c>
      <c r="AW541" s="2251"/>
      <c r="AX541" s="2535">
        <v>6.1790000000000003</v>
      </c>
      <c r="AY541" s="2442"/>
      <c r="AZ541" s="1979"/>
      <c r="BA541" s="1980"/>
      <c r="BB541" s="1646"/>
      <c r="BC541" s="1530" t="s">
        <v>1430</v>
      </c>
      <c r="BD541" s="1602"/>
      <c r="BE541" s="1602"/>
      <c r="BF541" s="1602"/>
      <c r="BG541" s="1602"/>
      <c r="BH541" s="1602"/>
      <c r="BI541" s="1602"/>
      <c r="BJ541" s="1602"/>
      <c r="BK541" s="1602"/>
      <c r="BL541" s="1602"/>
      <c r="BM541" s="1646"/>
      <c r="BN541" s="1646"/>
      <c r="BO541" s="1646"/>
      <c r="BP541" s="1646"/>
      <c r="BQ541" s="1646"/>
      <c r="BR541" s="1646"/>
      <c r="BS541" s="1646"/>
      <c r="BT541" s="1646"/>
      <c r="BU541" s="1646"/>
      <c r="BV541" s="1646"/>
      <c r="BW541" s="1646"/>
      <c r="BX541" s="1646"/>
      <c r="BY541" s="1646"/>
      <c r="BZ541" s="1646"/>
      <c r="CA541" s="1646"/>
      <c r="CB541" s="1646"/>
      <c r="CC541" s="1646"/>
      <c r="CD541" s="1646"/>
      <c r="CE541" s="1646"/>
      <c r="CF541" s="1646"/>
      <c r="CG541" s="1646"/>
      <c r="CH541" s="1646"/>
      <c r="CI541" s="1646"/>
      <c r="CJ541" s="1646"/>
      <c r="CK541" s="1646"/>
      <c r="CL541" s="1646"/>
      <c r="CM541" s="1646"/>
      <c r="CN541" s="1646"/>
      <c r="CO541" s="1646"/>
      <c r="CP541" s="1646"/>
      <c r="CQ541" s="1646"/>
      <c r="CR541" s="1646"/>
      <c r="CS541" s="1646"/>
      <c r="CT541" s="1646"/>
      <c r="CU541" s="1646"/>
      <c r="CV541" s="1646"/>
      <c r="CW541" s="1646"/>
      <c r="CX541" s="1646"/>
      <c r="CY541" s="1646"/>
      <c r="CZ541" s="1646"/>
      <c r="DA541" s="1646"/>
      <c r="DB541" s="1646"/>
      <c r="DC541" s="1646"/>
      <c r="DD541" s="1646"/>
      <c r="DE541" s="1646"/>
      <c r="DF541" s="1646"/>
      <c r="DG541" s="1646"/>
      <c r="DH541" s="1646"/>
      <c r="DI541" s="1646"/>
      <c r="DJ541" s="1646"/>
      <c r="DK541" s="1646"/>
      <c r="DL541" s="1646"/>
      <c r="DM541" s="1646"/>
      <c r="DN541" s="1646"/>
      <c r="DO541" s="1646"/>
      <c r="DP541" s="1646"/>
      <c r="DQ541" s="1646"/>
      <c r="DR541" s="1646"/>
      <c r="DS541" s="1646"/>
      <c r="DT541" s="1646"/>
      <c r="DU541" s="1646"/>
      <c r="DV541" s="1646"/>
      <c r="DW541" s="1646"/>
      <c r="DX541" s="1646"/>
      <c r="DY541" s="1646"/>
      <c r="DZ541" s="1646"/>
      <c r="EA541" s="1646"/>
      <c r="EB541" s="1646"/>
      <c r="EC541" s="1646"/>
      <c r="ED541" s="1646"/>
      <c r="EE541" s="1646"/>
      <c r="EF541" s="1646"/>
      <c r="EG541" s="1646"/>
      <c r="EH541" s="1646"/>
      <c r="EI541" s="1646"/>
      <c r="EJ541" s="1646"/>
      <c r="EK541" s="1646"/>
      <c r="EL541" s="1646"/>
      <c r="EM541" s="1646"/>
      <c r="EN541" s="1646"/>
      <c r="EO541" s="1646"/>
      <c r="EP541" s="1646"/>
      <c r="EQ541" s="1646"/>
      <c r="ER541" s="1646"/>
      <c r="ES541" s="1646"/>
      <c r="ET541" s="1646"/>
      <c r="EU541" s="1646"/>
      <c r="EV541" s="1646"/>
      <c r="EW541" s="1646"/>
      <c r="EX541" s="1646"/>
      <c r="EY541" s="1646"/>
      <c r="EZ541" s="1646"/>
      <c r="FA541" s="1646"/>
      <c r="FB541" s="1646"/>
      <c r="FC541" s="1646"/>
      <c r="FD541" s="1646"/>
      <c r="FE541" s="1646"/>
      <c r="FF541" s="1646"/>
      <c r="FG541" s="1646"/>
      <c r="FH541" s="1646"/>
      <c r="FI541" s="1646"/>
      <c r="FJ541" s="1646"/>
      <c r="FK541" s="1646"/>
      <c r="FL541" s="1646"/>
      <c r="FM541" s="1646"/>
      <c r="FN541" s="1646"/>
      <c r="FO541" s="1646"/>
      <c r="FP541" s="1646"/>
      <c r="FQ541" s="1646"/>
      <c r="FR541" s="1646"/>
      <c r="FS541" s="1646"/>
      <c r="FT541" s="1646"/>
      <c r="FU541" s="1646"/>
      <c r="FV541" s="1646"/>
      <c r="FW541" s="1646"/>
      <c r="FX541" s="1646"/>
      <c r="FY541" s="1646"/>
      <c r="FZ541" s="1646"/>
      <c r="GA541" s="1646"/>
      <c r="GB541" s="1646"/>
      <c r="GC541" s="1646"/>
      <c r="GD541" s="1646"/>
      <c r="GE541" s="1646"/>
      <c r="GF541" s="1646"/>
      <c r="GG541" s="1646"/>
      <c r="GH541" s="1646"/>
      <c r="GI541" s="1646"/>
      <c r="GJ541" s="1646"/>
      <c r="GK541" s="1646"/>
      <c r="GL541" s="1646"/>
      <c r="GM541" s="1646"/>
      <c r="GN541" s="1646"/>
      <c r="GO541" s="1646"/>
      <c r="GP541" s="1646"/>
      <c r="GQ541" s="1646"/>
      <c r="GR541" s="1646"/>
      <c r="GS541" s="1646"/>
      <c r="GT541" s="1646"/>
      <c r="GU541" s="1646"/>
      <c r="GV541" s="1646"/>
      <c r="GW541" s="1646"/>
      <c r="GX541" s="1646"/>
      <c r="GY541" s="1646"/>
      <c r="GZ541" s="1646"/>
      <c r="HA541" s="1646"/>
      <c r="HB541" s="1646"/>
      <c r="HC541" s="1646"/>
      <c r="HD541" s="1646"/>
      <c r="HE541" s="1646"/>
      <c r="HF541" s="1646"/>
      <c r="HG541" s="1646"/>
      <c r="HH541" s="1646"/>
      <c r="HI541" s="1646"/>
      <c r="HJ541" s="1646"/>
      <c r="HK541" s="1646"/>
      <c r="HL541" s="1646"/>
      <c r="HM541" s="1646"/>
      <c r="HN541" s="1646"/>
      <c r="HO541" s="1646"/>
      <c r="HP541" s="1646"/>
      <c r="HQ541" s="1646"/>
      <c r="HR541" s="1646"/>
      <c r="HS541" s="1646"/>
    </row>
    <row r="542" spans="1:227" s="1530" customFormat="1" ht="17.05" customHeight="1" x14ac:dyDescent="0.3">
      <c r="A542" s="1564" t="s">
        <v>865</v>
      </c>
      <c r="B542" s="1564" t="s">
        <v>960</v>
      </c>
      <c r="C542" s="2002" t="s">
        <v>961</v>
      </c>
      <c r="D542" s="2751" t="s">
        <v>963</v>
      </c>
      <c r="E542" s="1857" t="s">
        <v>1433</v>
      </c>
      <c r="F542" s="2450" t="s">
        <v>898</v>
      </c>
      <c r="G542" s="2451"/>
      <c r="H542" s="2452" t="s">
        <v>202</v>
      </c>
      <c r="I542" s="1904"/>
      <c r="J542" s="1904"/>
      <c r="K542" s="2115">
        <f>IF(ISNUMBER(F542),F542,0)+IF(ISNUMBER(G542),G542,0)+IF(ISNUMBER(H542),H542,0)</f>
        <v>0</v>
      </c>
      <c r="L542" s="2292">
        <v>100</v>
      </c>
      <c r="M542" s="2357" t="str">
        <f>IF(IF(ISNUMBER(K542),K542,0)&gt;0,(IF(ISNUMBER(G542),G542,0)+IF(ISNUMBER(H542),H542,0))/K542*100,"")</f>
        <v/>
      </c>
      <c r="N542" s="1575">
        <f t="shared" si="190"/>
        <v>2</v>
      </c>
      <c r="O542" s="2294"/>
      <c r="P542" s="2295">
        <f>AA542*Z542/1000000000*365</f>
        <v>3.8778680160000002E-2</v>
      </c>
      <c r="Q542" s="2296" t="s">
        <v>42</v>
      </c>
      <c r="R542" s="2294"/>
      <c r="S542" s="2297"/>
      <c r="T542" s="2298"/>
      <c r="U542" s="1602"/>
      <c r="V542" s="2294"/>
      <c r="W542" s="2294"/>
      <c r="X542" s="2294"/>
      <c r="Y542" s="2294"/>
      <c r="Z542" s="2434">
        <v>726</v>
      </c>
      <c r="AA542" s="2366">
        <v>146.34016438356164</v>
      </c>
      <c r="AB542" s="2435"/>
      <c r="AC542" s="2435"/>
      <c r="AD542" s="2435"/>
      <c r="AE542" s="2435"/>
      <c r="AF542" s="2435"/>
      <c r="AG542" s="2435"/>
      <c r="AH542" s="2167"/>
      <c r="AI542" s="2112">
        <v>769</v>
      </c>
      <c r="AJ542" s="2112">
        <v>804</v>
      </c>
      <c r="AK542" s="2112">
        <v>830</v>
      </c>
      <c r="AL542" s="2113"/>
      <c r="AM542" s="2454"/>
      <c r="AN542" s="2112"/>
      <c r="AO542" s="2115"/>
      <c r="AP542" s="2116"/>
      <c r="AQ542" s="2117">
        <v>3.8778680160000002E-2</v>
      </c>
      <c r="AR542" s="2115">
        <v>4.2434934929999994E-2</v>
      </c>
      <c r="AS542" s="2115">
        <v>4.5787623119999996E-2</v>
      </c>
      <c r="AT542" s="2115">
        <v>4.8735599700000007E-2</v>
      </c>
      <c r="AU542" s="2115"/>
      <c r="AV542" s="2116"/>
      <c r="AW542" s="2118">
        <f t="shared" ref="AW542:AW551" si="197">K542-AT542</f>
        <v>-4.8735599700000007E-2</v>
      </c>
      <c r="AX542" s="2119"/>
      <c r="AY542" s="1646"/>
      <c r="AZ542" s="1646"/>
      <c r="BA542" s="1646"/>
      <c r="BB542" s="1646"/>
      <c r="BC542" s="1530" t="s">
        <v>1430</v>
      </c>
    </row>
    <row r="543" spans="1:227" s="1530" customFormat="1" ht="17.05" customHeight="1" x14ac:dyDescent="0.3">
      <c r="A543" s="1564" t="s">
        <v>865</v>
      </c>
      <c r="B543" s="1564" t="s">
        <v>960</v>
      </c>
      <c r="C543" s="2467" t="s">
        <v>961</v>
      </c>
      <c r="D543" s="2003" t="s">
        <v>962</v>
      </c>
      <c r="E543" s="2004"/>
      <c r="F543" s="2450">
        <v>0.15</v>
      </c>
      <c r="G543" s="2451"/>
      <c r="H543" s="2009" t="s">
        <v>202</v>
      </c>
      <c r="I543" s="2455"/>
      <c r="J543" s="2455"/>
      <c r="K543" s="2125">
        <f>IF(ISNUMBER(F543),F543,0)+IF(ISNUMBER(G543),G543,0)+IF(ISNUMBER(H543),H543,0)</f>
        <v>0.15</v>
      </c>
      <c r="L543" s="2292">
        <f>IF(IF(ISNUMBER(K543),K543,0)&gt;0,IF(ISNUMBER(F543),F543,0)/K543*100,"")</f>
        <v>100</v>
      </c>
      <c r="M543" s="2357">
        <f>IF(IF(ISNUMBER(K543),K543,0)&gt;0,(IF(ISNUMBER(G543),G543,0)+IF(ISNUMBER(H543),H543,0))/K543*100,"")</f>
        <v>0</v>
      </c>
      <c r="N543" s="1611">
        <f t="shared" si="190"/>
        <v>2</v>
      </c>
      <c r="O543" s="2294"/>
      <c r="P543" s="2295">
        <f>AA543*Z543/1000000000*365</f>
        <v>0.254</v>
      </c>
      <c r="Q543" s="2296" t="s">
        <v>42</v>
      </c>
      <c r="R543" s="2294"/>
      <c r="S543" s="2456"/>
      <c r="T543" s="2457"/>
      <c r="V543" s="2458"/>
      <c r="W543" s="2458"/>
      <c r="X543" s="2458"/>
      <c r="Y543" s="2458"/>
      <c r="Z543" s="2434">
        <v>4796</v>
      </c>
      <c r="AA543" s="2366">
        <v>145.09808401978819</v>
      </c>
      <c r="AB543" s="2459"/>
      <c r="AC543" s="2459"/>
      <c r="AD543" s="2459"/>
      <c r="AE543" s="2459"/>
      <c r="AF543" s="2459"/>
      <c r="AG543" s="2459"/>
      <c r="AH543" s="2167"/>
      <c r="AI543" s="2124">
        <v>5043</v>
      </c>
      <c r="AJ543" s="2124">
        <v>5290</v>
      </c>
      <c r="AK543" s="2124">
        <v>5537</v>
      </c>
      <c r="AL543" s="2113">
        <v>5796</v>
      </c>
      <c r="AM543" s="2460"/>
      <c r="AN543" s="2124"/>
      <c r="AO543" s="2125"/>
      <c r="AP543" s="2126"/>
      <c r="AQ543" s="2117">
        <v>0.254</v>
      </c>
      <c r="AR543" s="2125">
        <v>0.26700000000000002</v>
      </c>
      <c r="AS543" s="2125">
        <v>0.28000000000000003</v>
      </c>
      <c r="AT543" s="2125">
        <v>0.29299999999999998</v>
      </c>
      <c r="AU543" s="2125">
        <v>0.307</v>
      </c>
      <c r="AV543" s="2126"/>
      <c r="AW543" s="2127">
        <f t="shared" si="197"/>
        <v>-0.14299999999999999</v>
      </c>
      <c r="AX543" s="2119"/>
      <c r="AY543" s="1646"/>
      <c r="AZ543" s="1646"/>
      <c r="BA543" s="2039"/>
      <c r="BB543" s="2039"/>
      <c r="BC543" s="1530" t="s">
        <v>1918</v>
      </c>
      <c r="BD543" s="1530" t="s">
        <v>1845</v>
      </c>
    </row>
    <row r="544" spans="1:227" s="1530" customFormat="1" ht="17.05" customHeight="1" x14ac:dyDescent="0.3">
      <c r="A544" s="1564" t="s">
        <v>865</v>
      </c>
      <c r="B544" s="1564" t="s">
        <v>960</v>
      </c>
      <c r="C544" s="2467" t="s">
        <v>961</v>
      </c>
      <c r="D544" s="2751" t="s">
        <v>965</v>
      </c>
      <c r="E544" s="1857" t="s">
        <v>1433</v>
      </c>
      <c r="F544" s="2450" t="s">
        <v>898</v>
      </c>
      <c r="G544" s="2451"/>
      <c r="H544" s="2452" t="s">
        <v>202</v>
      </c>
      <c r="I544" s="1904"/>
      <c r="J544" s="1904"/>
      <c r="K544" s="2115">
        <f>IF(ISNUMBER(F544),F544,0)+IF(ISNUMBER(G544),G544,0)+IF(ISNUMBER(H544),H544,0)</f>
        <v>0</v>
      </c>
      <c r="L544" s="2292">
        <v>100</v>
      </c>
      <c r="M544" s="2357" t="str">
        <f>IF(IF(ISNUMBER(K544),K544,0)&gt;0,(IF(ISNUMBER(G544),G544,0)+IF(ISNUMBER(H544),H544,0))/K544*100,"")</f>
        <v/>
      </c>
      <c r="N544" s="1611">
        <f t="shared" si="190"/>
        <v>2</v>
      </c>
      <c r="O544" s="2294"/>
      <c r="P544" s="2295">
        <f>AA544*Z544/1000000000*365</f>
        <v>0.13717430228300448</v>
      </c>
      <c r="Q544" s="2296" t="s">
        <v>42</v>
      </c>
      <c r="R544" s="2294"/>
      <c r="S544" s="2297"/>
      <c r="T544" s="2298"/>
      <c r="U544" s="1602"/>
      <c r="V544" s="2294"/>
      <c r="W544" s="2294"/>
      <c r="X544" s="2294"/>
      <c r="Y544" s="2294"/>
      <c r="Z544" s="2434">
        <v>3741</v>
      </c>
      <c r="AA544" s="2366">
        <v>100.45977178690372</v>
      </c>
      <c r="AB544" s="2435"/>
      <c r="AC544" s="2435"/>
      <c r="AD544" s="2435"/>
      <c r="AE544" s="2435"/>
      <c r="AF544" s="2435"/>
      <c r="AG544" s="2435"/>
      <c r="AH544" s="2167"/>
      <c r="AI544" s="2112">
        <v>3858</v>
      </c>
      <c r="AJ544" s="2112">
        <v>3948</v>
      </c>
      <c r="AK544" s="2112">
        <v>4025</v>
      </c>
      <c r="AL544" s="2113"/>
      <c r="AM544" s="2454"/>
      <c r="AN544" s="2112"/>
      <c r="AO544" s="2115"/>
      <c r="AP544" s="2116"/>
      <c r="AQ544" s="2117">
        <v>0.13717430228300448</v>
      </c>
      <c r="AR544" s="2115">
        <v>0.15040483212682734</v>
      </c>
      <c r="AS544" s="2115">
        <v>0.16110969423790361</v>
      </c>
      <c r="AT544" s="2115">
        <v>0.17049471646557179</v>
      </c>
      <c r="AU544" s="2115"/>
      <c r="AV544" s="2116"/>
      <c r="AW544" s="2118">
        <f t="shared" si="197"/>
        <v>-0.17049471646557179</v>
      </c>
      <c r="AX544" s="2119"/>
      <c r="AY544" s="1646"/>
      <c r="AZ544" s="1646"/>
      <c r="BA544" s="1646"/>
      <c r="BB544" s="1646"/>
      <c r="BC544" s="1530" t="s">
        <v>1430</v>
      </c>
      <c r="BD544" s="2448" t="s">
        <v>1364</v>
      </c>
    </row>
    <row r="545" spans="1:227" s="1530" customFormat="1" ht="17.05" customHeight="1" x14ac:dyDescent="0.3">
      <c r="A545" s="1564" t="s">
        <v>865</v>
      </c>
      <c r="B545" s="1564" t="s">
        <v>960</v>
      </c>
      <c r="C545" s="2467" t="s">
        <v>961</v>
      </c>
      <c r="D545" s="2751" t="s">
        <v>964</v>
      </c>
      <c r="E545" s="1603" t="s">
        <v>1433</v>
      </c>
      <c r="F545" s="2450" t="s">
        <v>898</v>
      </c>
      <c r="G545" s="2451"/>
      <c r="H545" s="2452" t="s">
        <v>202</v>
      </c>
      <c r="I545" s="1904"/>
      <c r="J545" s="1904"/>
      <c r="K545" s="2115">
        <f>IF(ISNUMBER(F545),F545,0)+IF(ISNUMBER(G545),G545,0)+IF(ISNUMBER(H545),H545,0)</f>
        <v>0</v>
      </c>
      <c r="L545" s="2292">
        <v>100</v>
      </c>
      <c r="M545" s="2357" t="str">
        <f>IF(IF(ISNUMBER(K545),K545,0)&gt;0,(IF(ISNUMBER(G545),G545,0)+IF(ISNUMBER(H545),H545,0))/K545*100,"")</f>
        <v/>
      </c>
      <c r="N545" s="1611">
        <f t="shared" si="190"/>
        <v>2</v>
      </c>
      <c r="O545" s="2294"/>
      <c r="P545" s="2295">
        <f>AA545*Z545/1000000000*365</f>
        <v>2.8283706088255811E-2</v>
      </c>
      <c r="Q545" s="2296" t="s">
        <v>42</v>
      </c>
      <c r="R545" s="2294"/>
      <c r="S545" s="2297"/>
      <c r="T545" s="2298"/>
      <c r="U545" s="1602"/>
      <c r="V545" s="2294"/>
      <c r="W545" s="2294"/>
      <c r="X545" s="2294"/>
      <c r="Y545" s="2294"/>
      <c r="Z545" s="2434">
        <v>649</v>
      </c>
      <c r="AA545" s="2366">
        <v>119.39846798343419</v>
      </c>
      <c r="AB545" s="2435"/>
      <c r="AC545" s="2435"/>
      <c r="AD545" s="2435"/>
      <c r="AE545" s="2435"/>
      <c r="AF545" s="2435"/>
      <c r="AG545" s="2435"/>
      <c r="AH545" s="2167"/>
      <c r="AI545" s="2112">
        <v>677</v>
      </c>
      <c r="AJ545" s="2112">
        <v>699</v>
      </c>
      <c r="AK545" s="2112">
        <v>721</v>
      </c>
      <c r="AL545" s="2113"/>
      <c r="AM545" s="2454"/>
      <c r="AN545" s="2112"/>
      <c r="AO545" s="2115"/>
      <c r="AP545" s="2116"/>
      <c r="AQ545" s="2117">
        <v>2.8283706088255811E-2</v>
      </c>
      <c r="AR545" s="2115">
        <v>3.0700765801046512E-2</v>
      </c>
      <c r="AS545" s="2115">
        <v>3.2934126508953492E-2</v>
      </c>
      <c r="AT545" s="2115">
        <v>3.5245270856860467E-2</v>
      </c>
      <c r="AU545" s="2115"/>
      <c r="AV545" s="2116"/>
      <c r="AW545" s="2118">
        <f t="shared" si="197"/>
        <v>-3.5245270856860467E-2</v>
      </c>
      <c r="AX545" s="2119"/>
      <c r="AY545" s="1646"/>
      <c r="AZ545" s="1646"/>
      <c r="BA545" s="1646"/>
      <c r="BB545" s="1646"/>
      <c r="BC545" s="1530" t="s">
        <v>1430</v>
      </c>
      <c r="BD545" s="2448" t="s">
        <v>964</v>
      </c>
    </row>
    <row r="546" spans="1:227" s="1530" customFormat="1" ht="17.05" customHeight="1" x14ac:dyDescent="0.25">
      <c r="A546" s="1564" t="s">
        <v>393</v>
      </c>
      <c r="B546" s="1564" t="s">
        <v>536</v>
      </c>
      <c r="C546" s="2752" t="s">
        <v>550</v>
      </c>
      <c r="D546" s="1696" t="s">
        <v>551</v>
      </c>
      <c r="E546" s="1697"/>
      <c r="F546" s="2291"/>
      <c r="G546" s="1904">
        <f>K546</f>
        <v>0.37777499999999992</v>
      </c>
      <c r="H546" s="1904"/>
      <c r="I546" s="1904"/>
      <c r="J546" s="1904"/>
      <c r="K546" s="2115">
        <v>0.37777499999999992</v>
      </c>
      <c r="L546" s="2292">
        <f t="shared" ref="L546:L554" si="198">IF(K546&gt;0,IF(ISNUMBER(F546),F546,0)/K546*100,"")</f>
        <v>0</v>
      </c>
      <c r="M546" s="2357">
        <f t="shared" ref="M546:M554" si="199">IF(K546&gt;0,(IF(ISNUMBER(G546),G546,0)+IF(ISNUMBER(H546),H546,0))/K546*100,"")</f>
        <v>100</v>
      </c>
      <c r="N546" s="1611">
        <f t="shared" si="190"/>
        <v>2</v>
      </c>
      <c r="O546" s="2753"/>
      <c r="P546" s="2433">
        <v>0.52800103124999997</v>
      </c>
      <c r="Q546" s="2296" t="s">
        <v>42</v>
      </c>
      <c r="R546" s="2294"/>
      <c r="S546" s="2297"/>
      <c r="T546" s="2298"/>
      <c r="U546" s="1602"/>
      <c r="V546" s="2294"/>
      <c r="W546" s="2294"/>
      <c r="X546" s="2294"/>
      <c r="Y546" s="2294"/>
      <c r="Z546" s="2434">
        <v>22112.291894695729</v>
      </c>
      <c r="AA546" s="2366"/>
      <c r="AB546" s="2435"/>
      <c r="AC546" s="2435"/>
      <c r="AD546" s="2435"/>
      <c r="AE546" s="2435"/>
      <c r="AF546" s="2435"/>
      <c r="AG546" s="2435"/>
      <c r="AH546" s="2167"/>
      <c r="AL546" s="2167"/>
      <c r="AM546" s="2369"/>
      <c r="AN546" s="2125"/>
      <c r="AO546" s="2125"/>
      <c r="AP546" s="2126"/>
      <c r="AQ546" s="2117"/>
      <c r="AR546" s="2125"/>
      <c r="AS546" s="2125"/>
      <c r="AT546" s="2125">
        <v>1.1641603987704687</v>
      </c>
      <c r="AU546" s="2125"/>
      <c r="AV546" s="2126"/>
      <c r="AW546" s="2127">
        <f t="shared" si="197"/>
        <v>-0.78638539877046876</v>
      </c>
      <c r="AX546" s="2119"/>
      <c r="AY546" s="1646"/>
      <c r="AZ546" s="1646"/>
      <c r="BA546" s="2039"/>
      <c r="BB546" s="1646"/>
      <c r="BC546" s="1530" t="s">
        <v>1432</v>
      </c>
      <c r="BF546" s="1530" t="e">
        <f>MATCH(D546,'&gt;50 only'!D529,0)</f>
        <v>#N/A</v>
      </c>
    </row>
    <row r="547" spans="1:227" s="1530" customFormat="1" ht="17.05" customHeight="1" x14ac:dyDescent="0.25">
      <c r="A547" s="1564" t="s">
        <v>591</v>
      </c>
      <c r="B547" s="1564" t="s">
        <v>611</v>
      </c>
      <c r="C547" s="2754" t="s">
        <v>668</v>
      </c>
      <c r="D547" s="2129" t="s">
        <v>669</v>
      </c>
      <c r="E547" s="2438"/>
      <c r="F547" s="2291" t="s">
        <v>202</v>
      </c>
      <c r="G547" s="1904"/>
      <c r="H547" s="1904">
        <v>0.22</v>
      </c>
      <c r="I547" s="1904"/>
      <c r="J547" s="1904"/>
      <c r="K547" s="2115">
        <f>IF(ISNUMBER(F547),F547,0)+IF(ISNUMBER(G547),G547,0)+IF(ISNUMBER(H547),H547,0)</f>
        <v>0.22</v>
      </c>
      <c r="L547" s="2292">
        <f t="shared" si="198"/>
        <v>0</v>
      </c>
      <c r="M547" s="2357">
        <f t="shared" si="199"/>
        <v>100</v>
      </c>
      <c r="N547" s="1611">
        <f t="shared" si="190"/>
        <v>1</v>
      </c>
      <c r="O547" s="2294"/>
      <c r="P547" s="2556">
        <f>AA547*Z547/1000000000*365</f>
        <v>0</v>
      </c>
      <c r="Q547" s="2294"/>
      <c r="R547" s="2294"/>
      <c r="S547" s="2297"/>
      <c r="T547" s="2298"/>
      <c r="U547" s="1602"/>
      <c r="V547" s="2294"/>
      <c r="W547" s="2294"/>
      <c r="X547" s="2294"/>
      <c r="Y547" s="2294"/>
      <c r="Z547" s="2434">
        <v>5928</v>
      </c>
      <c r="AA547" s="2366">
        <f>AR547/Z547*1000000000/365</f>
        <v>0</v>
      </c>
      <c r="AB547" s="2435"/>
      <c r="AC547" s="2435"/>
      <c r="AD547" s="2435"/>
      <c r="AE547" s="2435"/>
      <c r="AF547" s="2435"/>
      <c r="AG547" s="2435"/>
      <c r="AH547" s="2167"/>
      <c r="AI547" s="1602">
        <v>5928</v>
      </c>
      <c r="AJ547" s="1602">
        <v>5929</v>
      </c>
      <c r="AK547" s="1602">
        <v>5885</v>
      </c>
      <c r="AL547" s="2167">
        <v>5819</v>
      </c>
      <c r="AM547" s="2369"/>
      <c r="AN547" s="2115"/>
      <c r="AO547" s="2115"/>
      <c r="AP547" s="2116"/>
      <c r="AQ547" s="2117"/>
      <c r="AR547" s="2115"/>
      <c r="AS547" s="2115"/>
      <c r="AT547" s="2115"/>
      <c r="AU547" s="2115"/>
      <c r="AV547" s="2116"/>
      <c r="AW547" s="2118">
        <f t="shared" si="197"/>
        <v>0.22</v>
      </c>
      <c r="AX547" s="2119"/>
      <c r="AY547" s="1646"/>
      <c r="AZ547" s="1646"/>
      <c r="BA547" s="1646"/>
      <c r="BB547" s="1646"/>
      <c r="BC547" s="1530" t="s">
        <v>1432</v>
      </c>
    </row>
    <row r="548" spans="1:227" s="1530" customFormat="1" ht="17.05" customHeight="1" x14ac:dyDescent="0.25">
      <c r="A548" s="1564" t="s">
        <v>591</v>
      </c>
      <c r="B548" s="1564" t="s">
        <v>611</v>
      </c>
      <c r="C548" s="2754" t="s">
        <v>668</v>
      </c>
      <c r="D548" s="2129" t="s">
        <v>670</v>
      </c>
      <c r="E548" s="2438"/>
      <c r="F548" s="2291" t="s">
        <v>202</v>
      </c>
      <c r="G548" s="1904"/>
      <c r="H548" s="1904">
        <v>0.73</v>
      </c>
      <c r="I548" s="1904"/>
      <c r="J548" s="1904"/>
      <c r="K548" s="2115">
        <f>IF(ISNUMBER(F548),F548,0)+IF(ISNUMBER(G548),G548,0)+IF(ISNUMBER(H548),H548,0)</f>
        <v>0.73</v>
      </c>
      <c r="L548" s="2292">
        <f t="shared" si="198"/>
        <v>0</v>
      </c>
      <c r="M548" s="2357">
        <f t="shared" si="199"/>
        <v>100</v>
      </c>
      <c r="N548" s="1611">
        <f t="shared" si="190"/>
        <v>1</v>
      </c>
      <c r="O548" s="2294"/>
      <c r="P548" s="2556">
        <f>AA548*Z548/1000000000*365</f>
        <v>0</v>
      </c>
      <c r="Q548" s="2294"/>
      <c r="R548" s="2294"/>
      <c r="S548" s="2297"/>
      <c r="T548" s="2298"/>
      <c r="U548" s="1602"/>
      <c r="V548" s="2294"/>
      <c r="W548" s="2294"/>
      <c r="X548" s="2294"/>
      <c r="Y548" s="2294"/>
      <c r="Z548" s="2434">
        <v>24634</v>
      </c>
      <c r="AA548" s="2366"/>
      <c r="AB548" s="2435"/>
      <c r="AC548" s="2435"/>
      <c r="AD548" s="2435"/>
      <c r="AE548" s="2435"/>
      <c r="AF548" s="2435"/>
      <c r="AG548" s="2435"/>
      <c r="AH548" s="2167"/>
      <c r="AI548" s="1602">
        <v>24634</v>
      </c>
      <c r="AJ548" s="1602">
        <v>26020</v>
      </c>
      <c r="AK548" s="1602">
        <v>27415</v>
      </c>
      <c r="AL548" s="2167">
        <v>28742</v>
      </c>
      <c r="AM548" s="2369"/>
      <c r="AN548" s="2115"/>
      <c r="AO548" s="2115"/>
      <c r="AP548" s="2116"/>
      <c r="AQ548" s="2117"/>
      <c r="AR548" s="2115"/>
      <c r="AS548" s="2115"/>
      <c r="AT548" s="2115"/>
      <c r="AU548" s="2115"/>
      <c r="AV548" s="2116"/>
      <c r="AW548" s="2118">
        <f t="shared" si="197"/>
        <v>0.73</v>
      </c>
      <c r="AX548" s="2119"/>
      <c r="AY548" s="1646"/>
      <c r="AZ548" s="1646"/>
      <c r="BA548" s="2039"/>
      <c r="BB548" s="1646"/>
      <c r="BC548" s="1530" t="s">
        <v>1432</v>
      </c>
    </row>
    <row r="549" spans="1:227" s="1530" customFormat="1" ht="17.05" customHeight="1" x14ac:dyDescent="0.25">
      <c r="A549" s="1564" t="s">
        <v>591</v>
      </c>
      <c r="B549" s="1564" t="s">
        <v>611</v>
      </c>
      <c r="C549" s="2461" t="s">
        <v>623</v>
      </c>
      <c r="D549" s="1696" t="s">
        <v>625</v>
      </c>
      <c r="E549" s="1697" t="s">
        <v>1832</v>
      </c>
      <c r="F549" s="2291"/>
      <c r="G549" s="1904">
        <f>K549</f>
        <v>1.7033333333333334</v>
      </c>
      <c r="H549" s="1904"/>
      <c r="I549" s="1904"/>
      <c r="J549" s="1904"/>
      <c r="K549" s="2115">
        <v>1.7033333333333334</v>
      </c>
      <c r="L549" s="2292">
        <f t="shared" si="198"/>
        <v>0</v>
      </c>
      <c r="M549" s="2357">
        <f t="shared" si="199"/>
        <v>100</v>
      </c>
      <c r="N549" s="1611">
        <f t="shared" si="190"/>
        <v>5</v>
      </c>
      <c r="O549" s="2748"/>
      <c r="P549" s="2433">
        <v>1.1205346347261429</v>
      </c>
      <c r="Q549" s="2296" t="s">
        <v>42</v>
      </c>
      <c r="R549" s="2294"/>
      <c r="S549" s="2297"/>
      <c r="T549" s="2298"/>
      <c r="U549" s="1602"/>
      <c r="V549" s="2294"/>
      <c r="W549" s="2294"/>
      <c r="X549" s="2294"/>
      <c r="Y549" s="2294"/>
      <c r="Z549" s="2434">
        <v>3815.0687305479469</v>
      </c>
      <c r="AA549" s="2366"/>
      <c r="AB549" s="2435"/>
      <c r="AC549" s="2435"/>
      <c r="AD549" s="2435"/>
      <c r="AE549" s="2435"/>
      <c r="AF549" s="2435"/>
      <c r="AG549" s="2435"/>
      <c r="AH549" s="2167"/>
      <c r="AI549" s="1602"/>
      <c r="AJ549" s="1602"/>
      <c r="AK549" s="1602"/>
      <c r="AL549" s="2167"/>
      <c r="AM549" s="2369"/>
      <c r="AN549" s="2115"/>
      <c r="AO549" s="2115"/>
      <c r="AP549" s="2116"/>
      <c r="AQ549" s="2117"/>
      <c r="AR549" s="2115"/>
      <c r="AS549" s="2115"/>
      <c r="AT549" s="2115"/>
      <c r="AU549" s="2115"/>
      <c r="AV549" s="2116"/>
      <c r="AW549" s="2118">
        <f t="shared" si="197"/>
        <v>1.7033333333333334</v>
      </c>
      <c r="AX549" s="2119"/>
      <c r="AY549" s="1646"/>
      <c r="AZ549" s="1646"/>
      <c r="BA549" s="1646"/>
      <c r="BB549" s="1646"/>
      <c r="BC549" s="1530" t="s">
        <v>1432</v>
      </c>
      <c r="BF549" s="1530" t="e">
        <f>MATCH(D549,'&gt;50 only'!D532,0)</f>
        <v>#N/A</v>
      </c>
    </row>
    <row r="550" spans="1:227" s="1530" customFormat="1" ht="17.05" customHeight="1" x14ac:dyDescent="0.25">
      <c r="A550" s="1564" t="s">
        <v>591</v>
      </c>
      <c r="B550" s="1564" t="s">
        <v>611</v>
      </c>
      <c r="C550" s="2461" t="s">
        <v>623</v>
      </c>
      <c r="D550" s="1696" t="s">
        <v>626</v>
      </c>
      <c r="E550" s="1697" t="s">
        <v>1832</v>
      </c>
      <c r="F550" s="2291"/>
      <c r="G550" s="1904">
        <f>K550</f>
        <v>1.5816666666666668</v>
      </c>
      <c r="H550" s="1904"/>
      <c r="I550" s="1904"/>
      <c r="J550" s="1904"/>
      <c r="K550" s="2115">
        <v>1.5816666666666668</v>
      </c>
      <c r="L550" s="2292">
        <f t="shared" si="198"/>
        <v>0</v>
      </c>
      <c r="M550" s="2357">
        <f t="shared" si="199"/>
        <v>100</v>
      </c>
      <c r="N550" s="1611">
        <f t="shared" si="190"/>
        <v>5</v>
      </c>
      <c r="O550" s="2755"/>
      <c r="P550" s="2433">
        <v>1.28082735</v>
      </c>
      <c r="Q550" s="2296" t="s">
        <v>42</v>
      </c>
      <c r="R550" s="2294"/>
      <c r="S550" s="2297"/>
      <c r="T550" s="2298"/>
      <c r="U550" s="1602"/>
      <c r="V550" s="2294"/>
      <c r="W550" s="2294"/>
      <c r="X550" s="2294"/>
      <c r="Y550" s="2294"/>
      <c r="Z550" s="2434">
        <v>35201</v>
      </c>
      <c r="AA550" s="2366"/>
      <c r="AB550" s="2435"/>
      <c r="AC550" s="2435"/>
      <c r="AD550" s="2435"/>
      <c r="AE550" s="2435"/>
      <c r="AF550" s="2435"/>
      <c r="AG550" s="2435"/>
      <c r="AH550" s="2167"/>
      <c r="AI550" s="1602"/>
      <c r="AJ550" s="1602"/>
      <c r="AK550" s="1602"/>
      <c r="AL550" s="2167"/>
      <c r="AM550" s="2369"/>
      <c r="AN550" s="2115"/>
      <c r="AO550" s="2115"/>
      <c r="AP550" s="2116"/>
      <c r="AQ550" s="2117"/>
      <c r="AR550" s="2115"/>
      <c r="AS550" s="2115"/>
      <c r="AT550" s="2115"/>
      <c r="AU550" s="2115"/>
      <c r="AV550" s="2116"/>
      <c r="AW550" s="2118">
        <f t="shared" si="197"/>
        <v>1.5816666666666668</v>
      </c>
      <c r="AX550" s="2119"/>
      <c r="AY550" s="1646"/>
      <c r="AZ550" s="1646"/>
      <c r="BA550" s="2039"/>
      <c r="BB550" s="1646"/>
      <c r="BC550" s="1530" t="s">
        <v>1432</v>
      </c>
      <c r="BF550" s="1530" t="e">
        <f>MATCH(D550,'&gt;50 only'!D533,0)</f>
        <v>#N/A</v>
      </c>
    </row>
    <row r="551" spans="1:227" s="1530" customFormat="1" ht="17.05" customHeight="1" x14ac:dyDescent="0.25">
      <c r="A551" s="1564" t="s">
        <v>591</v>
      </c>
      <c r="B551" s="1564" t="s">
        <v>611</v>
      </c>
      <c r="C551" s="2461" t="s">
        <v>623</v>
      </c>
      <c r="D551" s="1696" t="s">
        <v>624</v>
      </c>
      <c r="E551" s="1697" t="s">
        <v>1832</v>
      </c>
      <c r="F551" s="2291"/>
      <c r="G551" s="1904">
        <f>K551</f>
        <v>2.7374999999999998</v>
      </c>
      <c r="H551" s="1904"/>
      <c r="I551" s="1904"/>
      <c r="J551" s="1904"/>
      <c r="K551" s="2115">
        <v>2.7374999999999998</v>
      </c>
      <c r="L551" s="2292">
        <f t="shared" si="198"/>
        <v>0</v>
      </c>
      <c r="M551" s="2357">
        <f t="shared" si="199"/>
        <v>100</v>
      </c>
      <c r="N551" s="1611">
        <f t="shared" si="190"/>
        <v>5</v>
      </c>
      <c r="O551" s="2755"/>
      <c r="P551" s="2433">
        <v>2.4599832796875001</v>
      </c>
      <c r="Q551" s="2296" t="s">
        <v>42</v>
      </c>
      <c r="R551" s="2294"/>
      <c r="S551" s="2297"/>
      <c r="T551" s="2298"/>
      <c r="U551" s="1602"/>
      <c r="V551" s="2294"/>
      <c r="W551" s="2294"/>
      <c r="X551" s="2294"/>
      <c r="Y551" s="2294"/>
      <c r="Z551" s="2434">
        <v>36909</v>
      </c>
      <c r="AA551" s="2366"/>
      <c r="AB551" s="2435"/>
      <c r="AC551" s="2435"/>
      <c r="AD551" s="2435"/>
      <c r="AE551" s="2435"/>
      <c r="AF551" s="2435"/>
      <c r="AG551" s="2435"/>
      <c r="AH551" s="2167"/>
      <c r="AL551" s="2167"/>
      <c r="AM551" s="2369"/>
      <c r="AN551" s="2125"/>
      <c r="AO551" s="2125"/>
      <c r="AP551" s="2126"/>
      <c r="AQ551" s="2117"/>
      <c r="AR551" s="2125"/>
      <c r="AS551" s="2125"/>
      <c r="AT551" s="2125"/>
      <c r="AU551" s="2125"/>
      <c r="AV551" s="2126"/>
      <c r="AW551" s="2127">
        <f t="shared" si="197"/>
        <v>2.7374999999999998</v>
      </c>
      <c r="AX551" s="2119"/>
      <c r="AY551" s="1646"/>
      <c r="AZ551" s="1646"/>
      <c r="BA551" s="2039"/>
      <c r="BB551" s="1646"/>
      <c r="BC551" s="1530" t="s">
        <v>1432</v>
      </c>
      <c r="BF551" s="1530" t="e">
        <f>MATCH(D551,'&gt;50 only'!D534,0)</f>
        <v>#N/A</v>
      </c>
    </row>
    <row r="552" spans="1:227" s="1530" customFormat="1" ht="17.05" customHeight="1" x14ac:dyDescent="0.25">
      <c r="A552" s="1564" t="s">
        <v>198</v>
      </c>
      <c r="B552" s="1564" t="s">
        <v>238</v>
      </c>
      <c r="C552" s="2443" t="s">
        <v>262</v>
      </c>
      <c r="D552" s="1749" t="s">
        <v>263</v>
      </c>
      <c r="E552" s="1750"/>
      <c r="F552" s="2100"/>
      <c r="G552" s="2099">
        <v>6.1</v>
      </c>
      <c r="H552" s="2099"/>
      <c r="I552" s="2099"/>
      <c r="J552" s="2099"/>
      <c r="K552" s="2101">
        <f>SUM(F552:H552)</f>
        <v>6.1</v>
      </c>
      <c r="L552" s="2382">
        <f t="shared" si="198"/>
        <v>0</v>
      </c>
      <c r="M552" s="2383">
        <f t="shared" si="199"/>
        <v>100</v>
      </c>
      <c r="N552" s="1611">
        <f t="shared" si="190"/>
        <v>3</v>
      </c>
      <c r="O552" s="1857"/>
      <c r="P552" s="2099">
        <v>5.3</v>
      </c>
      <c r="Q552" s="2205"/>
      <c r="R552" s="2205" t="s">
        <v>42</v>
      </c>
      <c r="S552" s="2207">
        <v>61.2</v>
      </c>
      <c r="T552" s="2207">
        <v>3.2410000000000001</v>
      </c>
      <c r="U552" s="2438">
        <v>69.3</v>
      </c>
      <c r="V552" s="1857">
        <v>61.93</v>
      </c>
      <c r="W552" s="2438">
        <v>69.3</v>
      </c>
      <c r="X552" s="1857">
        <v>61.93</v>
      </c>
      <c r="Y552" s="1857">
        <v>69.8</v>
      </c>
      <c r="Z552" s="2439">
        <v>42253</v>
      </c>
      <c r="AA552" s="2440">
        <v>343.65720647540957</v>
      </c>
      <c r="AB552" s="2441">
        <f t="shared" ref="AB552:AB557" si="200">O552/AA552*1000000/365*1000</f>
        <v>0</v>
      </c>
      <c r="AC552" s="2096"/>
      <c r="AD552" s="2096"/>
      <c r="AE552" s="2010"/>
      <c r="AF552" s="2096"/>
      <c r="AG552" s="2096"/>
      <c r="AH552" s="2097"/>
      <c r="AI552" s="2096"/>
      <c r="AJ552" s="2096"/>
      <c r="AK552" s="2096"/>
      <c r="AL552" s="2097"/>
      <c r="AM552" s="2101">
        <f t="shared" ref="AM552:AM557" si="201">K552</f>
        <v>6.1</v>
      </c>
      <c r="AN552" s="2099">
        <v>5.2949999999999999</v>
      </c>
      <c r="AO552" s="2099">
        <v>5.6210000000000004</v>
      </c>
      <c r="AP552" s="2099">
        <v>6.2089999999999996</v>
      </c>
      <c r="AQ552" s="2100">
        <v>6.859</v>
      </c>
      <c r="AR552" s="2101">
        <f t="shared" ref="AR552:AR557" si="202">AN552</f>
        <v>5.2949999999999999</v>
      </c>
      <c r="AS552" s="2099">
        <v>5.9640000000000004</v>
      </c>
      <c r="AT552" s="2101">
        <f t="shared" ref="AT552:AT557" si="203">AVERAGE(AS552,AV552)</f>
        <v>6.6165000000000003</v>
      </c>
      <c r="AU552" s="2101"/>
      <c r="AV552" s="2099">
        <v>7.2690000000000001</v>
      </c>
      <c r="AW552" s="2099"/>
      <c r="AX552" s="2102">
        <v>8.8610000000000007</v>
      </c>
      <c r="AY552" s="2442">
        <v>-2.7610000000000001</v>
      </c>
      <c r="AZ552" s="1979"/>
      <c r="BA552" s="1980"/>
      <c r="BB552" s="1646"/>
      <c r="BC552" s="1530" t="s">
        <v>1432</v>
      </c>
      <c r="BD552" s="1602"/>
      <c r="BE552" s="1602"/>
      <c r="BF552" s="1602"/>
      <c r="BG552" s="1602"/>
      <c r="BH552" s="1602"/>
      <c r="BI552" s="1602"/>
      <c r="BJ552" s="1602"/>
      <c r="BK552" s="1602"/>
      <c r="BL552" s="1602"/>
      <c r="BM552" s="1646"/>
      <c r="BN552" s="1646"/>
      <c r="BO552" s="1646"/>
      <c r="BP552" s="1646"/>
      <c r="BQ552" s="1646"/>
      <c r="BR552" s="1646"/>
      <c r="BS552" s="1646"/>
      <c r="BT552" s="1646"/>
      <c r="BU552" s="1646"/>
      <c r="BV552" s="1646"/>
      <c r="BW552" s="1646"/>
      <c r="BX552" s="1646"/>
      <c r="BY552" s="1646"/>
      <c r="BZ552" s="1646"/>
      <c r="CA552" s="1646"/>
      <c r="CB552" s="1646"/>
      <c r="CC552" s="1646"/>
      <c r="CD552" s="1646"/>
      <c r="CE552" s="1646"/>
      <c r="CF552" s="1646"/>
      <c r="CG552" s="1646"/>
      <c r="CH552" s="1646"/>
      <c r="CI552" s="1646"/>
      <c r="CJ552" s="1646"/>
      <c r="CK552" s="1646"/>
      <c r="CL552" s="1646"/>
      <c r="CM552" s="1646"/>
      <c r="CN552" s="1646"/>
      <c r="CO552" s="1646"/>
      <c r="CP552" s="1646"/>
      <c r="CQ552" s="1646"/>
      <c r="CR552" s="1646"/>
      <c r="CS552" s="1646"/>
      <c r="CT552" s="1646"/>
      <c r="CU552" s="1646"/>
      <c r="CV552" s="1646"/>
      <c r="CW552" s="1646"/>
      <c r="CX552" s="1646"/>
      <c r="CY552" s="1646"/>
      <c r="CZ552" s="1646"/>
      <c r="DA552" s="1646"/>
      <c r="DB552" s="1646"/>
      <c r="DC552" s="1646"/>
      <c r="DD552" s="1646"/>
      <c r="DE552" s="1646"/>
      <c r="DF552" s="1646"/>
      <c r="DG552" s="1646"/>
      <c r="DH552" s="1646"/>
      <c r="DI552" s="1646"/>
      <c r="DJ552" s="1646"/>
      <c r="DK552" s="1646"/>
      <c r="DL552" s="1646"/>
      <c r="DM552" s="1646"/>
      <c r="DN552" s="1646"/>
      <c r="DO552" s="1646"/>
      <c r="DP552" s="1646"/>
      <c r="DQ552" s="1646"/>
      <c r="DR552" s="1646"/>
      <c r="DS552" s="1646"/>
      <c r="DT552" s="1646"/>
      <c r="DU552" s="1646"/>
      <c r="DV552" s="1646"/>
      <c r="DW552" s="1646"/>
      <c r="DX552" s="1646"/>
      <c r="DY552" s="1646"/>
      <c r="DZ552" s="1646"/>
      <c r="EA552" s="1646"/>
      <c r="EB552" s="1646"/>
      <c r="EC552" s="1646"/>
      <c r="ED552" s="1646"/>
      <c r="EE552" s="1646"/>
      <c r="EF552" s="1646"/>
      <c r="EG552" s="1646"/>
      <c r="EH552" s="1646"/>
      <c r="EI552" s="1646"/>
      <c r="EJ552" s="1646"/>
      <c r="EK552" s="1646"/>
      <c r="EL552" s="1646"/>
      <c r="EM552" s="1646"/>
      <c r="EN552" s="1646"/>
      <c r="EO552" s="1646"/>
      <c r="EP552" s="1646"/>
      <c r="EQ552" s="1646"/>
      <c r="ER552" s="1646"/>
      <c r="ES552" s="1646"/>
      <c r="ET552" s="1646"/>
      <c r="EU552" s="1646"/>
      <c r="EV552" s="1646"/>
      <c r="EW552" s="1646"/>
      <c r="EX552" s="1646"/>
      <c r="EY552" s="1646"/>
      <c r="EZ552" s="1646"/>
      <c r="FA552" s="1646"/>
      <c r="FB552" s="1646"/>
      <c r="FC552" s="1646"/>
      <c r="FD552" s="1646"/>
      <c r="FE552" s="1646"/>
      <c r="FF552" s="1646"/>
      <c r="FG552" s="1646"/>
      <c r="FH552" s="1646"/>
      <c r="FI552" s="1646"/>
      <c r="FJ552" s="1646"/>
      <c r="FK552" s="1646"/>
      <c r="FL552" s="1646"/>
      <c r="FM552" s="1646"/>
      <c r="FN552" s="1646"/>
      <c r="FO552" s="1646"/>
      <c r="FP552" s="1646"/>
      <c r="FQ552" s="1646"/>
      <c r="FR552" s="1646"/>
      <c r="FS552" s="1646"/>
      <c r="FT552" s="1646"/>
      <c r="FU552" s="1646"/>
      <c r="FV552" s="1646"/>
      <c r="FW552" s="1646"/>
      <c r="FX552" s="1646"/>
      <c r="FY552" s="1646"/>
      <c r="FZ552" s="1646"/>
      <c r="GA552" s="1646"/>
      <c r="GB552" s="1646"/>
      <c r="GC552" s="1646"/>
      <c r="GD552" s="1646"/>
      <c r="GE552" s="1646"/>
      <c r="GF552" s="1646"/>
      <c r="GG552" s="1646"/>
      <c r="GH552" s="1646"/>
      <c r="GI552" s="1646"/>
      <c r="GJ552" s="1646"/>
      <c r="GK552" s="1646"/>
      <c r="GL552" s="1646"/>
      <c r="GM552" s="1646"/>
      <c r="GN552" s="1646"/>
      <c r="GO552" s="1646"/>
      <c r="GP552" s="1646"/>
      <c r="GQ552" s="1646"/>
      <c r="GR552" s="1646"/>
      <c r="GS552" s="1646"/>
      <c r="GT552" s="1646"/>
      <c r="GU552" s="1646"/>
      <c r="GV552" s="1646"/>
      <c r="GW552" s="1646"/>
      <c r="GX552" s="1646"/>
      <c r="GY552" s="1646"/>
      <c r="GZ552" s="1646"/>
      <c r="HA552" s="1646"/>
      <c r="HB552" s="1646"/>
      <c r="HC552" s="1646"/>
      <c r="HD552" s="1646"/>
      <c r="HE552" s="1646"/>
      <c r="HF552" s="1646"/>
      <c r="HG552" s="1646"/>
      <c r="HH552" s="1646"/>
      <c r="HI552" s="1646"/>
      <c r="HJ552" s="1646"/>
      <c r="HK552" s="1646"/>
      <c r="HL552" s="1646"/>
      <c r="HM552" s="1646"/>
      <c r="HN552" s="1646"/>
      <c r="HO552" s="1646"/>
      <c r="HP552" s="1646"/>
      <c r="HQ552" s="1646"/>
      <c r="HR552" s="1646"/>
      <c r="HS552" s="1646"/>
    </row>
    <row r="553" spans="1:227" s="1530" customFormat="1" ht="17.05" customHeight="1" x14ac:dyDescent="0.25">
      <c r="A553" s="1564" t="s">
        <v>198</v>
      </c>
      <c r="B553" s="1564" t="s">
        <v>238</v>
      </c>
      <c r="C553" s="2443" t="s">
        <v>262</v>
      </c>
      <c r="D553" s="1778" t="s">
        <v>264</v>
      </c>
      <c r="E553" s="1779"/>
      <c r="F553" s="2100">
        <v>0.112</v>
      </c>
      <c r="G553" s="2099"/>
      <c r="H553" s="2099"/>
      <c r="I553" s="2099"/>
      <c r="J553" s="2099"/>
      <c r="K553" s="2101">
        <f>SUM(F553:H553)</f>
        <v>0.112</v>
      </c>
      <c r="L553" s="2382">
        <f t="shared" si="198"/>
        <v>100</v>
      </c>
      <c r="M553" s="2383">
        <f t="shared" si="199"/>
        <v>0</v>
      </c>
      <c r="N553" s="1611">
        <f t="shared" si="190"/>
        <v>3</v>
      </c>
      <c r="O553" s="1857"/>
      <c r="P553" s="2099">
        <v>0.112</v>
      </c>
      <c r="Q553" s="2205"/>
      <c r="R553" s="2205" t="s">
        <v>42</v>
      </c>
      <c r="S553" s="2207">
        <v>23.5</v>
      </c>
      <c r="T553" s="2207">
        <v>2.5999999999999999E-2</v>
      </c>
      <c r="U553" s="2438">
        <v>69.3</v>
      </c>
      <c r="V553" s="1857"/>
      <c r="W553" s="2438">
        <v>69.3</v>
      </c>
      <c r="X553" s="1857"/>
      <c r="Y553" s="1857"/>
      <c r="Z553" s="2439">
        <v>5167</v>
      </c>
      <c r="AA553" s="2440">
        <v>59.386358635280267</v>
      </c>
      <c r="AB553" s="2441">
        <f t="shared" si="200"/>
        <v>0</v>
      </c>
      <c r="AC553" s="2162"/>
      <c r="AD553" s="2162"/>
      <c r="AE553" s="2258" t="s">
        <v>208</v>
      </c>
      <c r="AF553" s="2756"/>
      <c r="AG553" s="2756"/>
      <c r="AH553" s="2163"/>
      <c r="AI553" s="2162"/>
      <c r="AJ553" s="2162"/>
      <c r="AK553" s="2162"/>
      <c r="AL553" s="2163"/>
      <c r="AM553" s="2101">
        <f t="shared" si="201"/>
        <v>0.112</v>
      </c>
      <c r="AN553" s="2099">
        <v>0.112</v>
      </c>
      <c r="AO553" s="2099">
        <v>0.151</v>
      </c>
      <c r="AP553" s="2099">
        <v>0.17699999999999999</v>
      </c>
      <c r="AQ553" s="2100">
        <v>0.17699999999999999</v>
      </c>
      <c r="AR553" s="2101">
        <f t="shared" si="202"/>
        <v>0.112</v>
      </c>
      <c r="AS553" s="2099">
        <v>0.19400000000000001</v>
      </c>
      <c r="AT553" s="2101">
        <f t="shared" si="203"/>
        <v>0.223</v>
      </c>
      <c r="AU553" s="2101"/>
      <c r="AV553" s="2099">
        <v>0.252</v>
      </c>
      <c r="AW553" s="2099"/>
      <c r="AX553" s="2102">
        <v>0.25900000000000001</v>
      </c>
      <c r="AY553" s="2670">
        <v>-0.14699999999999999</v>
      </c>
      <c r="AZ553" s="1979"/>
      <c r="BA553" s="1980"/>
      <c r="BB553" s="1646"/>
      <c r="BC553" s="1530" t="s">
        <v>1430</v>
      </c>
      <c r="BD553" s="1602"/>
      <c r="BE553" s="1602"/>
      <c r="BF553" s="1602"/>
      <c r="BG553" s="1602"/>
      <c r="BH553" s="1602"/>
      <c r="BI553" s="1602"/>
      <c r="BJ553" s="1602"/>
      <c r="BK553" s="1602"/>
      <c r="BL553" s="1602"/>
      <c r="BM553" s="1646"/>
      <c r="BN553" s="1646"/>
      <c r="BO553" s="1646"/>
      <c r="BP553" s="1646"/>
      <c r="BQ553" s="1646"/>
      <c r="BR553" s="1646"/>
      <c r="BS553" s="1646"/>
      <c r="BT553" s="1646"/>
      <c r="BU553" s="1646"/>
      <c r="BV553" s="1646"/>
      <c r="BW553" s="1646"/>
      <c r="BX553" s="1646"/>
      <c r="BY553" s="1646"/>
      <c r="BZ553" s="1646"/>
      <c r="CA553" s="1646"/>
      <c r="CB553" s="1646"/>
      <c r="CC553" s="1646"/>
      <c r="CD553" s="1646"/>
      <c r="CE553" s="1646"/>
      <c r="CF553" s="1646"/>
      <c r="CG553" s="1646"/>
      <c r="CH553" s="1646"/>
      <c r="CI553" s="1646"/>
      <c r="CJ553" s="1646"/>
      <c r="CK553" s="1646"/>
      <c r="CL553" s="1646"/>
      <c r="CM553" s="1646"/>
      <c r="CN553" s="1646"/>
      <c r="CO553" s="1646"/>
      <c r="CP553" s="1646"/>
      <c r="CQ553" s="1646"/>
      <c r="CR553" s="1646"/>
      <c r="CS553" s="1646"/>
      <c r="CT553" s="1646"/>
      <c r="CU553" s="1646"/>
      <c r="CV553" s="1646"/>
      <c r="CW553" s="1646"/>
      <c r="CX553" s="1646"/>
      <c r="CY553" s="1646"/>
      <c r="CZ553" s="1646"/>
      <c r="DA553" s="1646"/>
      <c r="DB553" s="1646"/>
      <c r="DC553" s="1646"/>
      <c r="DD553" s="1646"/>
      <c r="DE553" s="1646"/>
      <c r="DF553" s="1646"/>
      <c r="DG553" s="1646"/>
      <c r="DH553" s="1646"/>
      <c r="DI553" s="1646"/>
      <c r="DJ553" s="1646"/>
      <c r="DK553" s="1646"/>
      <c r="DL553" s="1646"/>
      <c r="DM553" s="1646"/>
      <c r="DN553" s="1646"/>
      <c r="DO553" s="1646"/>
      <c r="DP553" s="1646"/>
      <c r="DQ553" s="1646"/>
      <c r="DR553" s="1646"/>
      <c r="DS553" s="1646"/>
      <c r="DT553" s="1646"/>
      <c r="DU553" s="1646"/>
      <c r="DV553" s="1646"/>
      <c r="DW553" s="1646"/>
      <c r="DX553" s="1646"/>
      <c r="DY553" s="1646"/>
      <c r="DZ553" s="1646"/>
      <c r="EA553" s="1646"/>
      <c r="EB553" s="1646"/>
      <c r="EC553" s="1646"/>
      <c r="ED553" s="1646"/>
      <c r="EE553" s="1646"/>
      <c r="EF553" s="1646"/>
      <c r="EG553" s="1646"/>
      <c r="EH553" s="1646"/>
      <c r="EI553" s="1646"/>
      <c r="EJ553" s="1646"/>
      <c r="EK553" s="1646"/>
      <c r="EL553" s="1646"/>
      <c r="EM553" s="1646"/>
      <c r="EN553" s="1646"/>
      <c r="EO553" s="1646"/>
      <c r="EP553" s="1646"/>
      <c r="EQ553" s="1646"/>
      <c r="ER553" s="1646"/>
      <c r="ES553" s="1646"/>
      <c r="ET553" s="1646"/>
      <c r="EU553" s="1646"/>
      <c r="EV553" s="1646"/>
      <c r="EW553" s="1646"/>
      <c r="EX553" s="1646"/>
      <c r="EY553" s="1646"/>
      <c r="EZ553" s="1646"/>
      <c r="FA553" s="1646"/>
      <c r="FB553" s="1646"/>
      <c r="FC553" s="1646"/>
      <c r="FD553" s="1646"/>
      <c r="FE553" s="1646"/>
      <c r="FF553" s="1646"/>
      <c r="FG553" s="1646"/>
      <c r="FH553" s="1646"/>
      <c r="FI553" s="1646"/>
      <c r="FJ553" s="1646"/>
      <c r="FK553" s="1646"/>
      <c r="FL553" s="1646"/>
      <c r="FM553" s="1646"/>
      <c r="FN553" s="1646"/>
      <c r="FO553" s="1646"/>
      <c r="FP553" s="1646"/>
      <c r="FQ553" s="1646"/>
      <c r="FR553" s="1646"/>
      <c r="FS553" s="1646"/>
      <c r="FT553" s="1646"/>
      <c r="FU553" s="1646"/>
      <c r="FV553" s="1646"/>
      <c r="FW553" s="1646"/>
      <c r="FX553" s="1646"/>
      <c r="FY553" s="1646"/>
      <c r="FZ553" s="1646"/>
      <c r="GA553" s="1646"/>
      <c r="GB553" s="1646"/>
      <c r="GC553" s="1646"/>
      <c r="GD553" s="1646"/>
      <c r="GE553" s="1646"/>
      <c r="GF553" s="1646"/>
      <c r="GG553" s="1646"/>
      <c r="GH553" s="1646"/>
      <c r="GI553" s="1646"/>
      <c r="GJ553" s="1646"/>
      <c r="GK553" s="1646"/>
      <c r="GL553" s="1646"/>
      <c r="GM553" s="1646"/>
      <c r="GN553" s="1646"/>
      <c r="GO553" s="1646"/>
      <c r="GP553" s="1646"/>
      <c r="GQ553" s="1646"/>
      <c r="GR553" s="1646"/>
      <c r="GS553" s="1646"/>
      <c r="GT553" s="1646"/>
      <c r="GU553" s="1646"/>
      <c r="GV553" s="1646"/>
      <c r="GW553" s="1646"/>
      <c r="GX553" s="1646"/>
      <c r="GY553" s="1646"/>
      <c r="GZ553" s="1646"/>
      <c r="HA553" s="1646"/>
      <c r="HB553" s="1646"/>
      <c r="HC553" s="1646"/>
      <c r="HD553" s="1646"/>
      <c r="HE553" s="1646"/>
      <c r="HF553" s="1646"/>
      <c r="HG553" s="1646"/>
      <c r="HH553" s="1646"/>
      <c r="HI553" s="1646"/>
      <c r="HJ553" s="1646"/>
      <c r="HK553" s="1646"/>
      <c r="HL553" s="1646"/>
      <c r="HM553" s="1646"/>
      <c r="HN553" s="1646"/>
      <c r="HO553" s="1646"/>
      <c r="HP553" s="1646"/>
      <c r="HQ553" s="1646"/>
      <c r="HR553" s="1646"/>
      <c r="HS553" s="1646"/>
    </row>
    <row r="554" spans="1:227" s="1530" customFormat="1" ht="17.05" customHeight="1" x14ac:dyDescent="0.25">
      <c r="A554" s="1564" t="s">
        <v>198</v>
      </c>
      <c r="B554" s="1564" t="s">
        <v>238</v>
      </c>
      <c r="C554" s="2443" t="s">
        <v>262</v>
      </c>
      <c r="D554" s="1778" t="s">
        <v>265</v>
      </c>
      <c r="E554" s="1779"/>
      <c r="F554" s="2100">
        <v>9.2999999999999999E-2</v>
      </c>
      <c r="G554" s="2099">
        <v>3.0000000000000001E-3</v>
      </c>
      <c r="H554" s="2099"/>
      <c r="I554" s="2099"/>
      <c r="J554" s="2099"/>
      <c r="K554" s="2101">
        <f>SUM(F554:H554)</f>
        <v>9.6000000000000002E-2</v>
      </c>
      <c r="L554" s="2382">
        <f t="shared" si="198"/>
        <v>96.875</v>
      </c>
      <c r="M554" s="2383">
        <f t="shared" si="199"/>
        <v>3.125</v>
      </c>
      <c r="N554" s="1611">
        <f t="shared" si="190"/>
        <v>2</v>
      </c>
      <c r="O554" s="1857"/>
      <c r="P554" s="2099">
        <v>9.8000000000000004E-2</v>
      </c>
      <c r="Q554" s="2205"/>
      <c r="R554" s="2205" t="s">
        <v>42</v>
      </c>
      <c r="S554" s="2207">
        <v>70.3</v>
      </c>
      <c r="T554" s="2757">
        <f>O554*S554/100</f>
        <v>0</v>
      </c>
      <c r="U554" s="2438">
        <v>69.3</v>
      </c>
      <c r="V554" s="1857">
        <v>67.400000000000006</v>
      </c>
      <c r="W554" s="2438">
        <v>69.3</v>
      </c>
      <c r="X554" s="1857">
        <v>67.400000000000006</v>
      </c>
      <c r="Y554" s="1857"/>
      <c r="Z554" s="2439">
        <v>1558</v>
      </c>
      <c r="AA554" s="2440">
        <v>172.33193240367876</v>
      </c>
      <c r="AB554" s="2441">
        <f t="shared" si="200"/>
        <v>0</v>
      </c>
      <c r="AC554" s="2162"/>
      <c r="AD554" s="2162"/>
      <c r="AE554" s="2258"/>
      <c r="AF554" s="2162"/>
      <c r="AG554" s="2162"/>
      <c r="AH554" s="2163" t="s">
        <v>42</v>
      </c>
      <c r="AI554" s="2162"/>
      <c r="AJ554" s="2162"/>
      <c r="AK554" s="2162"/>
      <c r="AL554" s="2163"/>
      <c r="AM554" s="2101">
        <f t="shared" si="201"/>
        <v>9.6000000000000002E-2</v>
      </c>
      <c r="AN554" s="2099">
        <v>9.6000000000000002E-2</v>
      </c>
      <c r="AO554" s="2099">
        <v>9.6000000000000002E-2</v>
      </c>
      <c r="AP554" s="2099">
        <v>9.6000000000000002E-2</v>
      </c>
      <c r="AQ554" s="2100">
        <v>9.6000000000000002E-2</v>
      </c>
      <c r="AR554" s="2101">
        <f t="shared" si="202"/>
        <v>9.6000000000000002E-2</v>
      </c>
      <c r="AS554" s="2099">
        <v>0.109</v>
      </c>
      <c r="AT554" s="2101">
        <f t="shared" si="203"/>
        <v>0.11499999999999999</v>
      </c>
      <c r="AU554" s="2101"/>
      <c r="AV554" s="2099">
        <v>0.121</v>
      </c>
      <c r="AW554" s="2099"/>
      <c r="AX554" s="2102">
        <v>0.127</v>
      </c>
      <c r="AY554" s="2670">
        <v>-3.1E-2</v>
      </c>
      <c r="AZ554" s="1979"/>
      <c r="BA554" s="1980"/>
      <c r="BB554" s="1646"/>
      <c r="BC554" s="1530" t="s">
        <v>1430</v>
      </c>
      <c r="BD554" s="1602"/>
      <c r="BE554" s="1602"/>
      <c r="BF554" s="1602"/>
      <c r="BG554" s="1602"/>
      <c r="BH554" s="1602"/>
      <c r="BI554" s="1602"/>
      <c r="BJ554" s="1602"/>
      <c r="BK554" s="1602"/>
      <c r="BL554" s="1602"/>
      <c r="BM554" s="1646"/>
      <c r="BN554" s="1646"/>
      <c r="BO554" s="1646"/>
      <c r="BP554" s="1646"/>
      <c r="BQ554" s="1646"/>
      <c r="BR554" s="1646"/>
      <c r="BS554" s="1646"/>
      <c r="BT554" s="1646"/>
      <c r="BU554" s="1646"/>
      <c r="BV554" s="1646"/>
      <c r="BW554" s="1646"/>
      <c r="BX554" s="1646"/>
      <c r="BY554" s="1646"/>
      <c r="BZ554" s="1646"/>
      <c r="CA554" s="1646"/>
      <c r="CB554" s="1646"/>
      <c r="CC554" s="1646"/>
      <c r="CD554" s="1646"/>
      <c r="CE554" s="1646"/>
      <c r="CF554" s="1646"/>
      <c r="CG554" s="1646"/>
      <c r="CH554" s="1646"/>
      <c r="CI554" s="1646"/>
      <c r="CJ554" s="1646"/>
      <c r="CK554" s="1646"/>
      <c r="CL554" s="1646"/>
      <c r="CM554" s="1646"/>
      <c r="CN554" s="1646"/>
      <c r="CO554" s="1646"/>
      <c r="CP554" s="1646"/>
      <c r="CQ554" s="1646"/>
      <c r="CR554" s="1646"/>
      <c r="CS554" s="1646"/>
      <c r="CT554" s="1646"/>
      <c r="CU554" s="1646"/>
      <c r="CV554" s="1646"/>
      <c r="CW554" s="1646"/>
      <c r="CX554" s="1646"/>
      <c r="CY554" s="1646"/>
      <c r="CZ554" s="1646"/>
      <c r="DA554" s="1646"/>
      <c r="DB554" s="1646"/>
      <c r="DC554" s="1646"/>
      <c r="DD554" s="1646"/>
      <c r="DE554" s="1646"/>
      <c r="DF554" s="1646"/>
      <c r="DG554" s="1646"/>
      <c r="DH554" s="1646"/>
      <c r="DI554" s="1646"/>
      <c r="DJ554" s="1646"/>
      <c r="DK554" s="1646"/>
      <c r="DL554" s="1646"/>
      <c r="DM554" s="1646"/>
      <c r="DN554" s="1646"/>
      <c r="DO554" s="1646"/>
      <c r="DP554" s="1646"/>
      <c r="DQ554" s="1646"/>
      <c r="DR554" s="1646"/>
      <c r="DS554" s="1646"/>
      <c r="DT554" s="1646"/>
      <c r="DU554" s="1646"/>
      <c r="DV554" s="1646"/>
      <c r="DW554" s="1646"/>
      <c r="DX554" s="1646"/>
      <c r="DY554" s="1646"/>
      <c r="DZ554" s="1646"/>
      <c r="EA554" s="1646"/>
      <c r="EB554" s="1646"/>
      <c r="EC554" s="1646"/>
      <c r="ED554" s="1646"/>
      <c r="EE554" s="1646"/>
      <c r="EF554" s="1646"/>
      <c r="EG554" s="1646"/>
      <c r="EH554" s="1646"/>
      <c r="EI554" s="1646"/>
      <c r="EJ554" s="1646"/>
      <c r="EK554" s="1646"/>
      <c r="EL554" s="1646"/>
      <c r="EM554" s="1646"/>
      <c r="EN554" s="1646"/>
      <c r="EO554" s="1646"/>
      <c r="EP554" s="1646"/>
      <c r="EQ554" s="1646"/>
      <c r="ER554" s="1646"/>
      <c r="ES554" s="1646"/>
      <c r="ET554" s="1646"/>
      <c r="EU554" s="1646"/>
      <c r="EV554" s="1646"/>
      <c r="EW554" s="1646"/>
      <c r="EX554" s="1646"/>
      <c r="EY554" s="1646"/>
      <c r="EZ554" s="1646"/>
      <c r="FA554" s="1646"/>
      <c r="FB554" s="1646"/>
      <c r="FC554" s="1646"/>
      <c r="FD554" s="1646"/>
      <c r="FE554" s="1646"/>
      <c r="FF554" s="1646"/>
      <c r="FG554" s="1646"/>
      <c r="FH554" s="1646"/>
      <c r="FI554" s="1646"/>
      <c r="FJ554" s="1646"/>
      <c r="FK554" s="1646"/>
      <c r="FL554" s="1646"/>
      <c r="FM554" s="1646"/>
      <c r="FN554" s="1646"/>
      <c r="FO554" s="1646"/>
      <c r="FP554" s="1646"/>
      <c r="FQ554" s="1646"/>
      <c r="FR554" s="1646"/>
      <c r="FS554" s="1646"/>
      <c r="FT554" s="1646"/>
      <c r="FU554" s="1646"/>
      <c r="FV554" s="1646"/>
      <c r="FW554" s="1646"/>
      <c r="FX554" s="1646"/>
      <c r="FY554" s="1646"/>
      <c r="FZ554" s="1646"/>
      <c r="GA554" s="1646"/>
      <c r="GB554" s="1646"/>
      <c r="GC554" s="1646"/>
      <c r="GD554" s="1646"/>
      <c r="GE554" s="1646"/>
      <c r="GF554" s="1646"/>
      <c r="GG554" s="1646"/>
      <c r="GH554" s="1646"/>
      <c r="GI554" s="1646"/>
      <c r="GJ554" s="1646"/>
      <c r="GK554" s="1646"/>
      <c r="GL554" s="1646"/>
      <c r="GM554" s="1646"/>
      <c r="GN554" s="1646"/>
      <c r="GO554" s="1646"/>
      <c r="GP554" s="1646"/>
      <c r="GQ554" s="1646"/>
      <c r="GR554" s="1646"/>
      <c r="GS554" s="1646"/>
      <c r="GT554" s="1646"/>
      <c r="GU554" s="1646"/>
      <c r="GV554" s="1646"/>
      <c r="GW554" s="1646"/>
      <c r="GX554" s="1646"/>
      <c r="GY554" s="1646"/>
      <c r="GZ554" s="1646"/>
      <c r="HA554" s="1646"/>
      <c r="HB554" s="1646"/>
      <c r="HC554" s="1646"/>
      <c r="HD554" s="1646"/>
      <c r="HE554" s="1646"/>
      <c r="HF554" s="1646"/>
      <c r="HG554" s="1646"/>
      <c r="HH554" s="1646"/>
      <c r="HI554" s="1646"/>
      <c r="HJ554" s="1646"/>
      <c r="HK554" s="1646"/>
      <c r="HL554" s="1646"/>
      <c r="HM554" s="1646"/>
      <c r="HN554" s="1646"/>
      <c r="HO554" s="1646"/>
      <c r="HP554" s="1646"/>
      <c r="HQ554" s="1646"/>
      <c r="HR554" s="1646"/>
      <c r="HS554" s="1646"/>
    </row>
    <row r="555" spans="1:227" s="1530" customFormat="1" ht="17.05" customHeight="1" x14ac:dyDescent="0.25">
      <c r="A555" s="1564" t="s">
        <v>198</v>
      </c>
      <c r="B555" s="1564" t="s">
        <v>238</v>
      </c>
      <c r="C555" s="2443" t="s">
        <v>262</v>
      </c>
      <c r="D555" s="1749" t="s">
        <v>258</v>
      </c>
      <c r="E555" s="1603" t="s">
        <v>1453</v>
      </c>
      <c r="F555" s="2100"/>
      <c r="G555" s="2099"/>
      <c r="H555" s="2099"/>
      <c r="I555" s="2099"/>
      <c r="J555" s="2099"/>
      <c r="K555" s="2101"/>
      <c r="L555" s="2382">
        <v>50</v>
      </c>
      <c r="M555" s="2383">
        <v>50</v>
      </c>
      <c r="N555" s="1611">
        <f t="shared" si="190"/>
        <v>1</v>
      </c>
      <c r="O555" s="1857"/>
      <c r="P555" s="2099">
        <v>2.4</v>
      </c>
      <c r="Q555" s="2205" t="s">
        <v>42</v>
      </c>
      <c r="R555" s="1857"/>
      <c r="S555" s="2207" t="s">
        <v>202</v>
      </c>
      <c r="T555" s="2207" t="s">
        <v>202</v>
      </c>
      <c r="U555" s="2438">
        <v>69.3</v>
      </c>
      <c r="V555" s="1857"/>
      <c r="W555" s="2438">
        <v>69.3</v>
      </c>
      <c r="X555" s="1857"/>
      <c r="Y555" s="1857"/>
      <c r="Z555" s="2439">
        <v>85251</v>
      </c>
      <c r="AA555" s="2440">
        <v>77.129212158841824</v>
      </c>
      <c r="AB555" s="2441">
        <f t="shared" si="200"/>
        <v>0</v>
      </c>
      <c r="AC555" s="2162"/>
      <c r="AD555" s="2162"/>
      <c r="AE555" s="2258"/>
      <c r="AF555" s="2162"/>
      <c r="AG555" s="2162"/>
      <c r="AH555" s="2163"/>
      <c r="AI555" s="2162"/>
      <c r="AJ555" s="2162"/>
      <c r="AK555" s="2162"/>
      <c r="AL555" s="2163"/>
      <c r="AM555" s="2101">
        <f t="shared" si="201"/>
        <v>0</v>
      </c>
      <c r="AN555" s="2099">
        <v>2.4</v>
      </c>
      <c r="AO555" s="2099">
        <v>2.4</v>
      </c>
      <c r="AP555" s="2099">
        <v>2.4</v>
      </c>
      <c r="AQ555" s="2100">
        <v>2.4</v>
      </c>
      <c r="AR555" s="2101">
        <f t="shared" si="202"/>
        <v>2.4</v>
      </c>
      <c r="AS555" s="2099">
        <v>2.4</v>
      </c>
      <c r="AT555" s="2101">
        <f t="shared" si="203"/>
        <v>2.4</v>
      </c>
      <c r="AU555" s="2101"/>
      <c r="AV555" s="2099">
        <v>2.4</v>
      </c>
      <c r="AW555" s="2099"/>
      <c r="AX555" s="2102">
        <v>2.4</v>
      </c>
      <c r="AY555" s="2670">
        <v>-4.4000000000000004</v>
      </c>
      <c r="AZ555" s="1979"/>
      <c r="BA555" s="1980"/>
      <c r="BB555" s="1646"/>
      <c r="BC555" s="1602" t="s">
        <v>1430</v>
      </c>
      <c r="BD555" s="1602"/>
      <c r="BE555" s="1602"/>
      <c r="BF555" s="1602"/>
      <c r="BG555" s="1602"/>
      <c r="BH555" s="1602"/>
      <c r="BI555" s="1602"/>
      <c r="BJ555" s="1602"/>
      <c r="BK555" s="1602"/>
      <c r="BL555" s="1602"/>
      <c r="BM555" s="1646"/>
      <c r="BN555" s="1646"/>
      <c r="BO555" s="1646"/>
      <c r="BP555" s="1646"/>
      <c r="BQ555" s="1646"/>
      <c r="BR555" s="1646"/>
      <c r="BS555" s="1646"/>
      <c r="BT555" s="1646"/>
      <c r="BU555" s="1646"/>
      <c r="BV555" s="1646"/>
      <c r="BW555" s="1646"/>
      <c r="BX555" s="1646"/>
      <c r="BY555" s="1646"/>
      <c r="BZ555" s="1646"/>
      <c r="CA555" s="1646"/>
      <c r="CB555" s="1646"/>
      <c r="CC555" s="1646"/>
      <c r="CD555" s="1646"/>
      <c r="CE555" s="1646"/>
      <c r="CF555" s="1646"/>
      <c r="CG555" s="1646"/>
      <c r="CH555" s="1646"/>
      <c r="CI555" s="1646"/>
      <c r="CJ555" s="1646"/>
      <c r="CK555" s="1646"/>
      <c r="CL555" s="1646"/>
      <c r="CM555" s="1646"/>
      <c r="CN555" s="1646"/>
      <c r="CO555" s="1646"/>
      <c r="CP555" s="1646"/>
      <c r="CQ555" s="1646"/>
      <c r="CR555" s="1646"/>
      <c r="CS555" s="1646"/>
      <c r="CT555" s="1646"/>
      <c r="CU555" s="1646"/>
      <c r="CV555" s="1646"/>
      <c r="CW555" s="1646"/>
      <c r="CX555" s="1646"/>
      <c r="CY555" s="1646"/>
      <c r="CZ555" s="1646"/>
      <c r="DA555" s="1646"/>
      <c r="DB555" s="1646"/>
      <c r="DC555" s="1646"/>
      <c r="DD555" s="1646"/>
      <c r="DE555" s="1646"/>
      <c r="DF555" s="1646"/>
      <c r="DG555" s="1646"/>
      <c r="DH555" s="1646"/>
      <c r="DI555" s="1646"/>
      <c r="DJ555" s="1646"/>
      <c r="DK555" s="1646"/>
      <c r="DL555" s="1646"/>
      <c r="DM555" s="1646"/>
      <c r="DN555" s="1646"/>
      <c r="DO555" s="1646"/>
      <c r="DP555" s="1646"/>
      <c r="DQ555" s="1646"/>
      <c r="DR555" s="1646"/>
      <c r="DS555" s="1646"/>
      <c r="DT555" s="1646"/>
      <c r="DU555" s="1646"/>
      <c r="DV555" s="1646"/>
      <c r="DW555" s="1646"/>
      <c r="DX555" s="1646"/>
      <c r="DY555" s="1646"/>
      <c r="DZ555" s="1646"/>
      <c r="EA555" s="1646"/>
      <c r="EB555" s="1646"/>
      <c r="EC555" s="1646"/>
      <c r="ED555" s="1646"/>
      <c r="EE555" s="1646"/>
      <c r="EF555" s="1646"/>
      <c r="EG555" s="1646"/>
      <c r="EH555" s="1646"/>
      <c r="EI555" s="1646"/>
      <c r="EJ555" s="1646"/>
      <c r="EK555" s="1646"/>
      <c r="EL555" s="1646"/>
      <c r="EM555" s="1646"/>
      <c r="EN555" s="1646"/>
      <c r="EO555" s="1646"/>
      <c r="EP555" s="1646"/>
      <c r="EQ555" s="1646"/>
      <c r="ER555" s="1646"/>
      <c r="ES555" s="1646"/>
      <c r="ET555" s="1646"/>
      <c r="EU555" s="1646"/>
      <c r="EV555" s="1646"/>
      <c r="EW555" s="1646"/>
      <c r="EX555" s="1646"/>
      <c r="EY555" s="1646"/>
      <c r="EZ555" s="1646"/>
      <c r="FA555" s="1646"/>
      <c r="FB555" s="1646"/>
      <c r="FC555" s="1646"/>
      <c r="FD555" s="1646"/>
      <c r="FE555" s="1646"/>
      <c r="FF555" s="1646"/>
      <c r="FG555" s="1646"/>
      <c r="FH555" s="1646"/>
      <c r="FI555" s="1646"/>
      <c r="FJ555" s="1646"/>
      <c r="FK555" s="1646"/>
      <c r="FL555" s="1646"/>
      <c r="FM555" s="1646"/>
      <c r="FN555" s="1646"/>
      <c r="FO555" s="1646"/>
      <c r="FP555" s="1646"/>
      <c r="FQ555" s="1646"/>
      <c r="FR555" s="1646"/>
      <c r="FS555" s="1646"/>
      <c r="FT555" s="1646"/>
      <c r="FU555" s="1646"/>
      <c r="FV555" s="1646"/>
      <c r="FW555" s="1646"/>
      <c r="FX555" s="1646"/>
      <c r="FY555" s="1646"/>
      <c r="FZ555" s="1646"/>
      <c r="GA555" s="1646"/>
      <c r="GB555" s="1646"/>
      <c r="GC555" s="1646"/>
      <c r="GD555" s="1646"/>
      <c r="GE555" s="1646"/>
      <c r="GF555" s="1646"/>
      <c r="GG555" s="1646"/>
      <c r="GH555" s="1646"/>
      <c r="GI555" s="1646"/>
      <c r="GJ555" s="1646"/>
      <c r="GK555" s="1646"/>
      <c r="GL555" s="1646"/>
      <c r="GM555" s="1646"/>
      <c r="GN555" s="1646"/>
      <c r="GO555" s="1646"/>
      <c r="GP555" s="1646"/>
      <c r="GQ555" s="1646"/>
      <c r="GR555" s="1646"/>
      <c r="GS555" s="1646"/>
      <c r="GT555" s="1646"/>
      <c r="GU555" s="1646"/>
      <c r="GV555" s="1646"/>
      <c r="GW555" s="1646"/>
      <c r="GX555" s="1646"/>
      <c r="GY555" s="1646"/>
      <c r="GZ555" s="1646"/>
      <c r="HA555" s="1646"/>
      <c r="HB555" s="1646"/>
      <c r="HC555" s="1646"/>
      <c r="HD555" s="1646"/>
      <c r="HE555" s="1646"/>
      <c r="HF555" s="1646"/>
      <c r="HG555" s="1646"/>
      <c r="HH555" s="1646"/>
      <c r="HI555" s="1646"/>
      <c r="HJ555" s="1646"/>
      <c r="HK555" s="1646"/>
      <c r="HL555" s="1646"/>
      <c r="HM555" s="1646"/>
      <c r="HN555" s="1646"/>
      <c r="HO555" s="1646"/>
      <c r="HP555" s="1646"/>
      <c r="HQ555" s="1646"/>
      <c r="HR555" s="1646"/>
      <c r="HS555" s="1646"/>
    </row>
    <row r="556" spans="1:227" s="1530" customFormat="1" ht="28.3" customHeight="1" x14ac:dyDescent="0.25">
      <c r="A556" s="1564" t="s">
        <v>198</v>
      </c>
      <c r="B556" s="1564" t="s">
        <v>238</v>
      </c>
      <c r="C556" s="2443" t="s">
        <v>262</v>
      </c>
      <c r="D556" s="1749" t="s">
        <v>259</v>
      </c>
      <c r="E556" s="2758" t="s">
        <v>1453</v>
      </c>
      <c r="F556" s="2100"/>
      <c r="G556" s="2099"/>
      <c r="H556" s="1752"/>
      <c r="I556" s="2099"/>
      <c r="J556" s="2099"/>
      <c r="K556" s="2101"/>
      <c r="L556" s="2382">
        <v>50</v>
      </c>
      <c r="M556" s="2383">
        <v>50</v>
      </c>
      <c r="N556" s="1611">
        <f t="shared" si="190"/>
        <v>1</v>
      </c>
      <c r="O556" s="1857"/>
      <c r="P556" s="2099">
        <v>1.8740000000000001</v>
      </c>
      <c r="Q556" s="2205" t="s">
        <v>42</v>
      </c>
      <c r="R556" s="1857"/>
      <c r="S556" s="2207" t="s">
        <v>202</v>
      </c>
      <c r="T556" s="2207" t="s">
        <v>202</v>
      </c>
      <c r="U556" s="2438">
        <v>69.3</v>
      </c>
      <c r="V556" s="1857"/>
      <c r="W556" s="2438">
        <v>69.3</v>
      </c>
      <c r="X556" s="1857"/>
      <c r="Y556" s="1857"/>
      <c r="Z556" s="2439">
        <v>69175</v>
      </c>
      <c r="AA556" s="2440">
        <v>74.221128664148395</v>
      </c>
      <c r="AB556" s="2441">
        <f t="shared" si="200"/>
        <v>0</v>
      </c>
      <c r="AC556" s="2162"/>
      <c r="AD556" s="2162"/>
      <c r="AE556" s="2258"/>
      <c r="AF556" s="2162"/>
      <c r="AG556" s="2162"/>
      <c r="AH556" s="2163"/>
      <c r="AI556" s="2162"/>
      <c r="AJ556" s="2162"/>
      <c r="AK556" s="2162"/>
      <c r="AL556" s="2163"/>
      <c r="AM556" s="2101">
        <f t="shared" si="201"/>
        <v>0</v>
      </c>
      <c r="AN556" s="2099">
        <v>1.8740000000000001</v>
      </c>
      <c r="AO556" s="2099">
        <v>1.8740000000000001</v>
      </c>
      <c r="AP556" s="2099">
        <v>1.8740000000000001</v>
      </c>
      <c r="AQ556" s="2100">
        <v>1.8740000000000001</v>
      </c>
      <c r="AR556" s="2101">
        <f t="shared" si="202"/>
        <v>1.8740000000000001</v>
      </c>
      <c r="AS556" s="2099">
        <v>1.8740000000000001</v>
      </c>
      <c r="AT556" s="2101">
        <f t="shared" si="203"/>
        <v>1.8740000000000001</v>
      </c>
      <c r="AU556" s="2101"/>
      <c r="AV556" s="2099">
        <v>1.8740000000000001</v>
      </c>
      <c r="AW556" s="2099"/>
      <c r="AX556" s="2102">
        <v>1.8740000000000001</v>
      </c>
      <c r="AY556" s="2670">
        <v>1.1220000000000001</v>
      </c>
      <c r="AZ556" s="1979"/>
      <c r="BA556" s="1980"/>
      <c r="BB556" s="1646"/>
      <c r="BC556" s="1602" t="s">
        <v>1430</v>
      </c>
      <c r="BD556" s="1602"/>
      <c r="BE556" s="1602"/>
      <c r="BF556" s="1602"/>
      <c r="BG556" s="1602"/>
      <c r="BH556" s="1602"/>
      <c r="BI556" s="1602"/>
      <c r="BJ556" s="1602"/>
      <c r="BK556" s="1602"/>
      <c r="BL556" s="1602"/>
      <c r="BM556" s="1646"/>
      <c r="BN556" s="1646"/>
      <c r="BO556" s="1646"/>
      <c r="BP556" s="1646"/>
      <c r="BQ556" s="1646"/>
      <c r="BR556" s="1646"/>
      <c r="BS556" s="1646"/>
      <c r="BT556" s="1646"/>
      <c r="BU556" s="1646"/>
      <c r="BV556" s="1646"/>
      <c r="BW556" s="1646"/>
      <c r="BX556" s="1646"/>
      <c r="BY556" s="1646"/>
      <c r="BZ556" s="1646"/>
      <c r="CA556" s="1646"/>
      <c r="CB556" s="1646"/>
      <c r="CC556" s="1646"/>
      <c r="CD556" s="1646"/>
      <c r="CE556" s="1646"/>
      <c r="CF556" s="1646"/>
      <c r="CG556" s="1646"/>
      <c r="CH556" s="1646"/>
      <c r="CI556" s="1646"/>
      <c r="CJ556" s="1646"/>
      <c r="CK556" s="1646"/>
      <c r="CL556" s="1646"/>
      <c r="CM556" s="1646"/>
      <c r="CN556" s="1646"/>
      <c r="CO556" s="1646"/>
      <c r="CP556" s="1646"/>
      <c r="CQ556" s="1646"/>
      <c r="CR556" s="1646"/>
      <c r="CS556" s="1646"/>
      <c r="CT556" s="1646"/>
      <c r="CU556" s="1646"/>
      <c r="CV556" s="1646"/>
      <c r="CW556" s="1646"/>
      <c r="CX556" s="1646"/>
      <c r="CY556" s="1646"/>
      <c r="CZ556" s="1646"/>
      <c r="DA556" s="1646"/>
      <c r="DB556" s="1646"/>
      <c r="DC556" s="1646"/>
      <c r="DD556" s="1646"/>
      <c r="DE556" s="1646"/>
      <c r="DF556" s="1646"/>
      <c r="DG556" s="1646"/>
      <c r="DH556" s="1646"/>
      <c r="DI556" s="1646"/>
      <c r="DJ556" s="1646"/>
      <c r="DK556" s="1646"/>
      <c r="DL556" s="1646"/>
      <c r="DM556" s="1646"/>
      <c r="DN556" s="1646"/>
      <c r="DO556" s="1646"/>
      <c r="DP556" s="1646"/>
      <c r="DQ556" s="1646"/>
      <c r="DR556" s="1646"/>
      <c r="DS556" s="1646"/>
      <c r="DT556" s="1646"/>
      <c r="DU556" s="1646"/>
      <c r="DV556" s="1646"/>
      <c r="DW556" s="1646"/>
      <c r="DX556" s="1646"/>
      <c r="DY556" s="1646"/>
      <c r="DZ556" s="1646"/>
      <c r="EA556" s="1646"/>
      <c r="EB556" s="1646"/>
      <c r="EC556" s="1646"/>
      <c r="ED556" s="1646"/>
      <c r="EE556" s="1646"/>
      <c r="EF556" s="1646"/>
      <c r="EG556" s="1646"/>
      <c r="EH556" s="1646"/>
      <c r="EI556" s="1646"/>
      <c r="EJ556" s="1646"/>
      <c r="EK556" s="1646"/>
      <c r="EL556" s="1646"/>
      <c r="EM556" s="1646"/>
      <c r="EN556" s="1646"/>
      <c r="EO556" s="1646"/>
      <c r="EP556" s="1646"/>
      <c r="EQ556" s="1646"/>
      <c r="ER556" s="1646"/>
      <c r="ES556" s="1646"/>
      <c r="ET556" s="1646"/>
      <c r="EU556" s="1646"/>
      <c r="EV556" s="1646"/>
      <c r="EW556" s="1646"/>
      <c r="EX556" s="1646"/>
      <c r="EY556" s="1646"/>
      <c r="EZ556" s="1646"/>
      <c r="FA556" s="1646"/>
      <c r="FB556" s="1646"/>
      <c r="FC556" s="1646"/>
      <c r="FD556" s="1646"/>
      <c r="FE556" s="1646"/>
      <c r="FF556" s="1646"/>
      <c r="FG556" s="1646"/>
      <c r="FH556" s="1646"/>
      <c r="FI556" s="1646"/>
      <c r="FJ556" s="1646"/>
      <c r="FK556" s="1646"/>
      <c r="FL556" s="1646"/>
      <c r="FM556" s="1646"/>
      <c r="FN556" s="1646"/>
      <c r="FO556" s="1646"/>
      <c r="FP556" s="1646"/>
      <c r="FQ556" s="1646"/>
      <c r="FR556" s="1646"/>
      <c r="FS556" s="1646"/>
      <c r="FT556" s="1646"/>
      <c r="FU556" s="1646"/>
      <c r="FV556" s="1646"/>
      <c r="FW556" s="1646"/>
      <c r="FX556" s="1646"/>
      <c r="FY556" s="1646"/>
      <c r="FZ556" s="1646"/>
      <c r="GA556" s="1646"/>
      <c r="GB556" s="1646"/>
      <c r="GC556" s="1646"/>
      <c r="GD556" s="1646"/>
      <c r="GE556" s="1646"/>
      <c r="GF556" s="1646"/>
      <c r="GG556" s="1646"/>
      <c r="GH556" s="1646"/>
      <c r="GI556" s="1646"/>
      <c r="GJ556" s="1646"/>
      <c r="GK556" s="1646"/>
      <c r="GL556" s="1646"/>
      <c r="GM556" s="1646"/>
      <c r="GN556" s="1646"/>
      <c r="GO556" s="1646"/>
      <c r="GP556" s="1646"/>
      <c r="GQ556" s="1646"/>
      <c r="GR556" s="1646"/>
      <c r="GS556" s="1646"/>
      <c r="GT556" s="1646"/>
      <c r="GU556" s="1646"/>
      <c r="GV556" s="1646"/>
      <c r="GW556" s="1646"/>
      <c r="GX556" s="1646"/>
      <c r="GY556" s="1646"/>
      <c r="GZ556" s="1646"/>
      <c r="HA556" s="1646"/>
      <c r="HB556" s="1646"/>
      <c r="HC556" s="1646"/>
      <c r="HD556" s="1646"/>
      <c r="HE556" s="1646"/>
      <c r="HF556" s="1646"/>
      <c r="HG556" s="1646"/>
      <c r="HH556" s="1646"/>
      <c r="HI556" s="1646"/>
      <c r="HJ556" s="1646"/>
      <c r="HK556" s="1646"/>
      <c r="HL556" s="1646"/>
      <c r="HM556" s="1646"/>
      <c r="HN556" s="1646"/>
      <c r="HO556" s="1646"/>
      <c r="HP556" s="1646"/>
      <c r="HQ556" s="1646"/>
      <c r="HR556" s="1646"/>
      <c r="HS556" s="1646"/>
    </row>
    <row r="557" spans="1:227" s="1530" customFormat="1" ht="17.05" customHeight="1" x14ac:dyDescent="0.25">
      <c r="A557" s="1564" t="s">
        <v>198</v>
      </c>
      <c r="B557" s="1564" t="s">
        <v>238</v>
      </c>
      <c r="C557" s="2443" t="s">
        <v>262</v>
      </c>
      <c r="D557" s="1749" t="s">
        <v>260</v>
      </c>
      <c r="E557" s="1603" t="s">
        <v>1453</v>
      </c>
      <c r="F557" s="2100"/>
      <c r="G557" s="2099"/>
      <c r="H557" s="2099"/>
      <c r="I557" s="2099"/>
      <c r="J557" s="2099"/>
      <c r="K557" s="2101"/>
      <c r="L557" s="2382">
        <v>100</v>
      </c>
      <c r="M557" s="2383">
        <v>0</v>
      </c>
      <c r="N557" s="1611">
        <f t="shared" si="190"/>
        <v>1</v>
      </c>
      <c r="O557" s="1857"/>
      <c r="P557" s="2099">
        <v>0.68</v>
      </c>
      <c r="Q557" s="2205" t="s">
        <v>42</v>
      </c>
      <c r="R557" s="1857"/>
      <c r="S557" s="2207" t="s">
        <v>202</v>
      </c>
      <c r="T557" s="2207" t="s">
        <v>202</v>
      </c>
      <c r="U557" s="2438">
        <v>69.3</v>
      </c>
      <c r="V557" s="1857"/>
      <c r="W557" s="2438">
        <v>69.3</v>
      </c>
      <c r="X557" s="1857"/>
      <c r="Y557" s="1857"/>
      <c r="Z557" s="2439">
        <v>53205</v>
      </c>
      <c r="AA557" s="2440">
        <v>35.015763530309876</v>
      </c>
      <c r="AB557" s="2441">
        <f t="shared" si="200"/>
        <v>0</v>
      </c>
      <c r="AC557" s="2162"/>
      <c r="AD557" s="2162"/>
      <c r="AE557" s="2258"/>
      <c r="AF557" s="2162"/>
      <c r="AG557" s="2162"/>
      <c r="AH557" s="2163"/>
      <c r="AI557" s="2162"/>
      <c r="AJ557" s="2162"/>
      <c r="AK557" s="2162"/>
      <c r="AL557" s="2163"/>
      <c r="AM557" s="2101">
        <f t="shared" si="201"/>
        <v>0</v>
      </c>
      <c r="AN557" s="2099">
        <v>0.68</v>
      </c>
      <c r="AO557" s="2099">
        <v>0.68</v>
      </c>
      <c r="AP557" s="2099">
        <v>0.68</v>
      </c>
      <c r="AQ557" s="2100">
        <v>0.68</v>
      </c>
      <c r="AR557" s="2101">
        <f t="shared" si="202"/>
        <v>0.68</v>
      </c>
      <c r="AS557" s="2099">
        <v>0.68</v>
      </c>
      <c r="AT557" s="2101">
        <f t="shared" si="203"/>
        <v>0.68</v>
      </c>
      <c r="AU557" s="2101"/>
      <c r="AV557" s="2099">
        <v>0.68</v>
      </c>
      <c r="AW557" s="2099"/>
      <c r="AX557" s="2102">
        <v>0.68</v>
      </c>
      <c r="AY557" s="2670">
        <v>-4.4000000000000004</v>
      </c>
      <c r="AZ557" s="1979"/>
      <c r="BA557" s="1980"/>
      <c r="BB557" s="1646"/>
      <c r="BC557" s="1602" t="s">
        <v>1430</v>
      </c>
      <c r="BD557" s="1602"/>
      <c r="BE557" s="1602"/>
      <c r="BF557" s="1602"/>
      <c r="BG557" s="1602"/>
      <c r="BH557" s="1602"/>
      <c r="BI557" s="1602"/>
      <c r="BJ557" s="1602"/>
      <c r="BK557" s="1602"/>
      <c r="BL557" s="1602"/>
      <c r="BM557" s="1646"/>
      <c r="BN557" s="1646"/>
      <c r="BO557" s="1646"/>
      <c r="BP557" s="1646"/>
      <c r="BQ557" s="1646"/>
      <c r="BR557" s="1646"/>
      <c r="BS557" s="1646"/>
      <c r="BT557" s="1646"/>
      <c r="BU557" s="1646"/>
      <c r="BV557" s="1646"/>
      <c r="BW557" s="1646"/>
      <c r="BX557" s="1646"/>
      <c r="BY557" s="1646"/>
      <c r="BZ557" s="1646"/>
      <c r="CA557" s="1646"/>
      <c r="CB557" s="1646"/>
      <c r="CC557" s="1646"/>
      <c r="CD557" s="1646"/>
      <c r="CE557" s="1646"/>
      <c r="CF557" s="1646"/>
      <c r="CG557" s="1646"/>
      <c r="CH557" s="1646"/>
      <c r="CI557" s="1646"/>
      <c r="CJ557" s="1646"/>
      <c r="CK557" s="1646"/>
      <c r="CL557" s="1646"/>
      <c r="CM557" s="1646"/>
      <c r="CN557" s="1646"/>
      <c r="CO557" s="1646"/>
      <c r="CP557" s="1646"/>
      <c r="CQ557" s="1646"/>
      <c r="CR557" s="1646"/>
      <c r="CS557" s="1646"/>
      <c r="CT557" s="1646"/>
      <c r="CU557" s="1646"/>
      <c r="CV557" s="1646"/>
      <c r="CW557" s="1646"/>
      <c r="CX557" s="1646"/>
      <c r="CY557" s="1646"/>
      <c r="CZ557" s="1646"/>
      <c r="DA557" s="1646"/>
      <c r="DB557" s="1646"/>
      <c r="DC557" s="1646"/>
      <c r="DD557" s="1646"/>
      <c r="DE557" s="1646"/>
      <c r="DF557" s="1646"/>
      <c r="DG557" s="1646"/>
      <c r="DH557" s="1646"/>
      <c r="DI557" s="1646"/>
      <c r="DJ557" s="1646"/>
      <c r="DK557" s="1646"/>
      <c r="DL557" s="1646"/>
      <c r="DM557" s="1646"/>
      <c r="DN557" s="1646"/>
      <c r="DO557" s="1646"/>
      <c r="DP557" s="1646"/>
      <c r="DQ557" s="1646"/>
      <c r="DR557" s="1646"/>
      <c r="DS557" s="1646"/>
      <c r="DT557" s="1646"/>
      <c r="DU557" s="1646"/>
      <c r="DV557" s="1646"/>
      <c r="DW557" s="1646"/>
      <c r="DX557" s="1646"/>
      <c r="DY557" s="1646"/>
      <c r="DZ557" s="1646"/>
      <c r="EA557" s="1646"/>
      <c r="EB557" s="1646"/>
      <c r="EC557" s="1646"/>
      <c r="ED557" s="1646"/>
      <c r="EE557" s="1646"/>
      <c r="EF557" s="1646"/>
      <c r="EG557" s="1646"/>
      <c r="EH557" s="1646"/>
      <c r="EI557" s="1646"/>
      <c r="EJ557" s="1646"/>
      <c r="EK557" s="1646"/>
      <c r="EL557" s="1646"/>
      <c r="EM557" s="1646"/>
      <c r="EN557" s="1646"/>
      <c r="EO557" s="1646"/>
      <c r="EP557" s="1646"/>
      <c r="EQ557" s="1646"/>
      <c r="ER557" s="1646"/>
      <c r="ES557" s="1646"/>
      <c r="ET557" s="1646"/>
      <c r="EU557" s="1646"/>
      <c r="EV557" s="1646"/>
      <c r="EW557" s="1646"/>
      <c r="EX557" s="1646"/>
      <c r="EY557" s="1646"/>
      <c r="EZ557" s="1646"/>
      <c r="FA557" s="1646"/>
      <c r="FB557" s="1646"/>
      <c r="FC557" s="1646"/>
      <c r="FD557" s="1646"/>
      <c r="FE557" s="1646"/>
      <c r="FF557" s="1646"/>
      <c r="FG557" s="1646"/>
      <c r="FH557" s="1646"/>
      <c r="FI557" s="1646"/>
      <c r="FJ557" s="1646"/>
      <c r="FK557" s="1646"/>
      <c r="FL557" s="1646"/>
      <c r="FM557" s="1646"/>
      <c r="FN557" s="1646"/>
      <c r="FO557" s="1646"/>
      <c r="FP557" s="1646"/>
      <c r="FQ557" s="1646"/>
      <c r="FR557" s="1646"/>
      <c r="FS557" s="1646"/>
      <c r="FT557" s="1646"/>
      <c r="FU557" s="1646"/>
      <c r="FV557" s="1646"/>
      <c r="FW557" s="1646"/>
      <c r="FX557" s="1646"/>
      <c r="FY557" s="1646"/>
      <c r="FZ557" s="1646"/>
      <c r="GA557" s="1646"/>
      <c r="GB557" s="1646"/>
      <c r="GC557" s="1646"/>
      <c r="GD557" s="1646"/>
      <c r="GE557" s="1646"/>
      <c r="GF557" s="1646"/>
      <c r="GG557" s="1646"/>
      <c r="GH557" s="1646"/>
      <c r="GI557" s="1646"/>
      <c r="GJ557" s="1646"/>
      <c r="GK557" s="1646"/>
      <c r="GL557" s="1646"/>
      <c r="GM557" s="1646"/>
      <c r="GN557" s="1646"/>
      <c r="GO557" s="1646"/>
      <c r="GP557" s="1646"/>
      <c r="GQ557" s="1646"/>
      <c r="GR557" s="1646"/>
      <c r="GS557" s="1646"/>
      <c r="GT557" s="1646"/>
      <c r="GU557" s="1646"/>
      <c r="GV557" s="1646"/>
      <c r="GW557" s="1646"/>
      <c r="GX557" s="1646"/>
      <c r="GY557" s="1646"/>
      <c r="GZ557" s="1646"/>
      <c r="HA557" s="1646"/>
      <c r="HB557" s="1646"/>
      <c r="HC557" s="1646"/>
      <c r="HD557" s="1646"/>
      <c r="HE557" s="1646"/>
      <c r="HF557" s="1646"/>
      <c r="HG557" s="1646"/>
      <c r="HH557" s="1646"/>
      <c r="HI557" s="1646"/>
      <c r="HJ557" s="1646"/>
      <c r="HK557" s="1646"/>
      <c r="HL557" s="1646"/>
      <c r="HM557" s="1646"/>
      <c r="HN557" s="1646"/>
      <c r="HO557" s="1646"/>
      <c r="HP557" s="1646"/>
      <c r="HQ557" s="1646"/>
      <c r="HR557" s="1646"/>
      <c r="HS557" s="1646"/>
    </row>
    <row r="558" spans="1:227" s="1530" customFormat="1" ht="17.05" customHeight="1" x14ac:dyDescent="0.25">
      <c r="A558" s="1564" t="s">
        <v>1134</v>
      </c>
      <c r="B558" s="1564" t="s">
        <v>1173</v>
      </c>
      <c r="C558" s="2573" t="s">
        <v>1199</v>
      </c>
      <c r="D558" s="1861" t="s">
        <v>1200</v>
      </c>
      <c r="E558" s="1862" t="s">
        <v>1201</v>
      </c>
      <c r="F558" s="2566">
        <v>8.5000000000000006E-2</v>
      </c>
      <c r="G558" s="1904"/>
      <c r="H558" s="2369" t="s">
        <v>202</v>
      </c>
      <c r="I558" s="1904"/>
      <c r="J558" s="1904"/>
      <c r="K558" s="2115">
        <f t="shared" ref="K558:K571" si="204">IF(ISNUMBER(F558),F558,0)+IF(ISNUMBER(G558),G558,0)+IF(ISNUMBER(H558),H558,0)</f>
        <v>8.5000000000000006E-2</v>
      </c>
      <c r="L558" s="2292">
        <f t="shared" ref="L558:L571" si="205">IF(IF(ISNUMBER(K558),K558,0)&gt;0,IF(ISNUMBER(F558),F558,0)/K558*100,"")</f>
        <v>100</v>
      </c>
      <c r="M558" s="2357">
        <f t="shared" ref="M558:M571" si="206">IF(IF(ISNUMBER(K558),K558,0)&gt;0,(IF(ISNUMBER(G558),G558,0)+IF(ISNUMBER(H558),H558,0))/K558*100,"")</f>
        <v>0</v>
      </c>
      <c r="N558" s="1611">
        <f t="shared" si="190"/>
        <v>2</v>
      </c>
      <c r="O558" s="2294"/>
      <c r="P558" s="2295">
        <f t="shared" ref="P558:P571" si="207">AQ558</f>
        <v>0.10100000000000001</v>
      </c>
      <c r="Q558" s="2296" t="s">
        <v>42</v>
      </c>
      <c r="R558" s="2294"/>
      <c r="S558" s="2297"/>
      <c r="T558" s="2298"/>
      <c r="U558" s="1602"/>
      <c r="V558" s="2294"/>
      <c r="W558" s="2294"/>
      <c r="X558" s="2294"/>
      <c r="Y558" s="2294"/>
      <c r="Z558" s="2434">
        <v>1859</v>
      </c>
      <c r="AA558" s="2366">
        <f t="shared" ref="AA558:AA571" si="208">AR558/Z558*1000000000/365</f>
        <v>175.37783607330496</v>
      </c>
      <c r="AB558" s="2435"/>
      <c r="AC558" s="2435"/>
      <c r="AD558" s="2435"/>
      <c r="AE558" s="2435"/>
      <c r="AF558" s="2435"/>
      <c r="AG558" s="2435"/>
      <c r="AH558" s="2167"/>
      <c r="AI558" s="2112">
        <v>1793</v>
      </c>
      <c r="AJ558" s="2112">
        <v>1743</v>
      </c>
      <c r="AK558" s="2112">
        <v>1683</v>
      </c>
      <c r="AL558" s="2113"/>
      <c r="AM558" s="2369"/>
      <c r="AN558" s="2115"/>
      <c r="AO558" s="2115"/>
      <c r="AP558" s="2116"/>
      <c r="AQ558" s="2117">
        <v>0.10100000000000001</v>
      </c>
      <c r="AR558" s="2115">
        <v>0.11899999999999999</v>
      </c>
      <c r="AS558" s="2115">
        <v>0.127</v>
      </c>
      <c r="AT558" s="2115">
        <v>0.122</v>
      </c>
      <c r="AU558" s="2115"/>
      <c r="AV558" s="2116"/>
      <c r="AW558" s="2118">
        <f t="shared" ref="AW558:AW605" si="209">K558-AT558</f>
        <v>-3.6999999999999991E-2</v>
      </c>
      <c r="AX558" s="2119"/>
      <c r="AY558" s="1646"/>
      <c r="AZ558" s="1646"/>
      <c r="BA558" s="2039"/>
      <c r="BB558" s="2039"/>
      <c r="BC558" s="1530" t="s">
        <v>1430</v>
      </c>
    </row>
    <row r="559" spans="1:227" s="1530" customFormat="1" ht="17.05" customHeight="1" x14ac:dyDescent="0.25">
      <c r="A559" s="1564" t="s">
        <v>1134</v>
      </c>
      <c r="B559" s="1564" t="s">
        <v>1173</v>
      </c>
      <c r="C559" s="2573" t="s">
        <v>1199</v>
      </c>
      <c r="D559" s="1861" t="s">
        <v>1202</v>
      </c>
      <c r="E559" s="1862" t="s">
        <v>1201</v>
      </c>
      <c r="F559" s="2566">
        <v>0.68</v>
      </c>
      <c r="G559" s="1904"/>
      <c r="H559" s="2369" t="s">
        <v>202</v>
      </c>
      <c r="I559" s="1904"/>
      <c r="J559" s="1904"/>
      <c r="K559" s="2115">
        <f t="shared" si="204"/>
        <v>0.68</v>
      </c>
      <c r="L559" s="2292">
        <f t="shared" si="205"/>
        <v>100</v>
      </c>
      <c r="M559" s="2357">
        <f t="shared" si="206"/>
        <v>0</v>
      </c>
      <c r="N559" s="1611">
        <f t="shared" si="190"/>
        <v>2</v>
      </c>
      <c r="O559" s="2294"/>
      <c r="P559" s="2295">
        <f t="shared" si="207"/>
        <v>1.034</v>
      </c>
      <c r="Q559" s="2296" t="s">
        <v>42</v>
      </c>
      <c r="R559" s="2294"/>
      <c r="S559" s="2297"/>
      <c r="T559" s="2298"/>
      <c r="U559" s="1602"/>
      <c r="V559" s="2294"/>
      <c r="W559" s="2294"/>
      <c r="X559" s="2294"/>
      <c r="Y559" s="2294"/>
      <c r="Z559" s="2434">
        <v>20724</v>
      </c>
      <c r="AA559" s="2366">
        <f t="shared" si="208"/>
        <v>168.42361314920427</v>
      </c>
      <c r="AB559" s="2435"/>
      <c r="AC559" s="2435"/>
      <c r="AD559" s="2435"/>
      <c r="AE559" s="2435"/>
      <c r="AF559" s="2435"/>
      <c r="AG559" s="2435"/>
      <c r="AH559" s="2167"/>
      <c r="AI559" s="2112">
        <v>23017</v>
      </c>
      <c r="AJ559" s="2112">
        <v>24939</v>
      </c>
      <c r="AK559" s="2112">
        <v>26507</v>
      </c>
      <c r="AL559" s="2113"/>
      <c r="AM559" s="2369"/>
      <c r="AN559" s="2115"/>
      <c r="AO559" s="2115"/>
      <c r="AP559" s="2116"/>
      <c r="AQ559" s="2117">
        <v>1.034</v>
      </c>
      <c r="AR559" s="2115">
        <v>1.274</v>
      </c>
      <c r="AS559" s="2115">
        <v>1.448</v>
      </c>
      <c r="AT559" s="2115">
        <v>1.5389999999999999</v>
      </c>
      <c r="AU559" s="2115"/>
      <c r="AV559" s="2116"/>
      <c r="AW559" s="2118">
        <f t="shared" si="209"/>
        <v>-0.85899999999999987</v>
      </c>
      <c r="AX559" s="2119"/>
      <c r="AY559" s="1646"/>
      <c r="AZ559" s="1646"/>
      <c r="BA559" s="2039"/>
      <c r="BB559" s="2039"/>
      <c r="BC559" s="1530" t="s">
        <v>1430</v>
      </c>
    </row>
    <row r="560" spans="1:227" s="1530" customFormat="1" ht="17.05" customHeight="1" x14ac:dyDescent="0.25">
      <c r="A560" s="1564" t="s">
        <v>1134</v>
      </c>
      <c r="B560" s="1564" t="s">
        <v>1173</v>
      </c>
      <c r="C560" s="2573" t="s">
        <v>1199</v>
      </c>
      <c r="D560" s="1861" t="s">
        <v>1203</v>
      </c>
      <c r="E560" s="1862"/>
      <c r="F560" s="2566">
        <v>0.1</v>
      </c>
      <c r="G560" s="1904"/>
      <c r="H560" s="2587">
        <f>0.973+1.95</f>
        <v>2.923</v>
      </c>
      <c r="I560" s="1904"/>
      <c r="J560" s="1904"/>
      <c r="K560" s="2115">
        <f t="shared" si="204"/>
        <v>3.0230000000000001</v>
      </c>
      <c r="L560" s="2292">
        <f t="shared" si="205"/>
        <v>3.3079722130334104</v>
      </c>
      <c r="M560" s="2357">
        <f t="shared" si="206"/>
        <v>96.692027786966577</v>
      </c>
      <c r="N560" s="1611">
        <f t="shared" si="190"/>
        <v>3</v>
      </c>
      <c r="O560" s="2294"/>
      <c r="P560" s="2295">
        <f t="shared" si="207"/>
        <v>2.4740000000000002</v>
      </c>
      <c r="Q560" s="2296" t="s">
        <v>42</v>
      </c>
      <c r="R560" s="2294"/>
      <c r="S560" s="2297"/>
      <c r="T560" s="2298"/>
      <c r="U560" s="1602"/>
      <c r="V560" s="2294"/>
      <c r="W560" s="2294"/>
      <c r="X560" s="2294"/>
      <c r="Y560" s="2294"/>
      <c r="Z560" s="2434">
        <v>49557</v>
      </c>
      <c r="AA560" s="2366">
        <f t="shared" si="208"/>
        <v>168.50666770601222</v>
      </c>
      <c r="AB560" s="2435"/>
      <c r="AC560" s="2435"/>
      <c r="AD560" s="2435"/>
      <c r="AE560" s="2435"/>
      <c r="AF560" s="2435"/>
      <c r="AG560" s="2435"/>
      <c r="AH560" s="2167"/>
      <c r="AI560" s="2112">
        <v>55040</v>
      </c>
      <c r="AJ560" s="2112">
        <v>59636</v>
      </c>
      <c r="AK560" s="2112">
        <v>63385</v>
      </c>
      <c r="AL560" s="2113"/>
      <c r="AM560" s="2369"/>
      <c r="AN560" s="2115"/>
      <c r="AO560" s="2115"/>
      <c r="AP560" s="2116"/>
      <c r="AQ560" s="2117">
        <v>2.4740000000000002</v>
      </c>
      <c r="AR560" s="2115">
        <v>3.048</v>
      </c>
      <c r="AS560" s="2115">
        <v>3.464</v>
      </c>
      <c r="AT560" s="2115">
        <v>3.6819999999999999</v>
      </c>
      <c r="AU560" s="2115"/>
      <c r="AV560" s="2116"/>
      <c r="AW560" s="2118">
        <f t="shared" si="209"/>
        <v>-0.65899999999999981</v>
      </c>
      <c r="AX560" s="2119"/>
      <c r="AY560" s="1646"/>
      <c r="AZ560" s="1646"/>
      <c r="BA560" s="2039"/>
      <c r="BB560" s="2039"/>
      <c r="BC560" s="1530" t="s">
        <v>1432</v>
      </c>
    </row>
    <row r="561" spans="1:58" s="1530" customFormat="1" ht="17.05" customHeight="1" x14ac:dyDescent="0.25">
      <c r="A561" s="1564" t="s">
        <v>1134</v>
      </c>
      <c r="B561" s="1564" t="s">
        <v>1173</v>
      </c>
      <c r="C561" s="2759" t="s">
        <v>1209</v>
      </c>
      <c r="D561" s="2032" t="s">
        <v>1210</v>
      </c>
      <c r="E561" s="2760" t="s">
        <v>1211</v>
      </c>
      <c r="F561" s="2566">
        <v>0.86</v>
      </c>
      <c r="G561" s="1904"/>
      <c r="H561" s="2369" t="s">
        <v>202</v>
      </c>
      <c r="I561" s="1904"/>
      <c r="J561" s="1904"/>
      <c r="K561" s="2115">
        <f t="shared" si="204"/>
        <v>0.86</v>
      </c>
      <c r="L561" s="2292">
        <f t="shared" si="205"/>
        <v>100</v>
      </c>
      <c r="M561" s="2357">
        <f t="shared" si="206"/>
        <v>0</v>
      </c>
      <c r="N561" s="1611">
        <f t="shared" si="190"/>
        <v>2</v>
      </c>
      <c r="O561" s="2294"/>
      <c r="P561" s="2295">
        <f t="shared" si="207"/>
        <v>2.63</v>
      </c>
      <c r="Q561" s="2296" t="s">
        <v>42</v>
      </c>
      <c r="R561" s="2294"/>
      <c r="S561" s="2297"/>
      <c r="T561" s="2298"/>
      <c r="U561" s="1602"/>
      <c r="V561" s="2294"/>
      <c r="W561" s="2294"/>
      <c r="X561" s="2294"/>
      <c r="Y561" s="2294"/>
      <c r="Z561" s="2434">
        <v>61035</v>
      </c>
      <c r="AA561" s="2366">
        <f t="shared" si="208"/>
        <v>133.81049050006115</v>
      </c>
      <c r="AB561" s="2435"/>
      <c r="AC561" s="2435"/>
      <c r="AD561" s="2435"/>
      <c r="AE561" s="2435"/>
      <c r="AF561" s="2435"/>
      <c r="AG561" s="2435"/>
      <c r="AH561" s="2167"/>
      <c r="AI561" s="2112">
        <v>61427</v>
      </c>
      <c r="AJ561" s="2112">
        <v>61986</v>
      </c>
      <c r="AK561" s="2112">
        <v>62145</v>
      </c>
      <c r="AL561" s="2113"/>
      <c r="AM561" s="2369"/>
      <c r="AN561" s="2115"/>
      <c r="AO561" s="2115"/>
      <c r="AP561" s="2116"/>
      <c r="AQ561" s="2117">
        <v>2.63</v>
      </c>
      <c r="AR561" s="2115">
        <v>2.9809999999999999</v>
      </c>
      <c r="AS561" s="2115">
        <v>3.177</v>
      </c>
      <c r="AT561" s="2115">
        <v>3.1850000000000001</v>
      </c>
      <c r="AU561" s="2115"/>
      <c r="AV561" s="2116"/>
      <c r="AW561" s="2118">
        <f t="shared" si="209"/>
        <v>-2.3250000000000002</v>
      </c>
      <c r="AX561" s="2119"/>
      <c r="AY561" s="1646"/>
      <c r="AZ561" s="1646"/>
      <c r="BA561" s="1646"/>
      <c r="BB561" s="1646"/>
      <c r="BC561" s="1530" t="s">
        <v>1430</v>
      </c>
    </row>
    <row r="562" spans="1:58" s="1530" customFormat="1" ht="17.05" customHeight="1" x14ac:dyDescent="0.25">
      <c r="A562" s="1564" t="s">
        <v>1134</v>
      </c>
      <c r="B562" s="1564" t="s">
        <v>1173</v>
      </c>
      <c r="C562" s="2759" t="s">
        <v>1209</v>
      </c>
      <c r="D562" s="1861" t="s">
        <v>1212</v>
      </c>
      <c r="E562" s="1862" t="s">
        <v>1201</v>
      </c>
      <c r="F562" s="2566">
        <v>2.4E-2</v>
      </c>
      <c r="G562" s="1904"/>
      <c r="H562" s="2369" t="s">
        <v>202</v>
      </c>
      <c r="I562" s="1904"/>
      <c r="J562" s="1904"/>
      <c r="K562" s="2115">
        <f t="shared" si="204"/>
        <v>2.4E-2</v>
      </c>
      <c r="L562" s="2292">
        <f t="shared" si="205"/>
        <v>100</v>
      </c>
      <c r="M562" s="2357">
        <f t="shared" si="206"/>
        <v>0</v>
      </c>
      <c r="N562" s="1611">
        <f t="shared" si="190"/>
        <v>2</v>
      </c>
      <c r="O562" s="2294"/>
      <c r="P562" s="2295">
        <f t="shared" si="207"/>
        <v>2.8000000000000001E-2</v>
      </c>
      <c r="Q562" s="2296" t="s">
        <v>42</v>
      </c>
      <c r="R562" s="2294"/>
      <c r="S562" s="2297"/>
      <c r="T562" s="2298"/>
      <c r="U562" s="1602"/>
      <c r="V562" s="2294"/>
      <c r="W562" s="2294"/>
      <c r="X562" s="2294"/>
      <c r="Y562" s="2294"/>
      <c r="Z562" s="2434">
        <v>1644</v>
      </c>
      <c r="AA562" s="2366">
        <f t="shared" si="208"/>
        <v>63.327000633270004</v>
      </c>
      <c r="AB562" s="2435"/>
      <c r="AC562" s="2435"/>
      <c r="AD562" s="2435"/>
      <c r="AE562" s="2435"/>
      <c r="AF562" s="2435"/>
      <c r="AG562" s="2435"/>
      <c r="AH562" s="2167"/>
      <c r="AI562" s="2112">
        <v>1666</v>
      </c>
      <c r="AJ562" s="2112">
        <v>1687</v>
      </c>
      <c r="AK562" s="2112">
        <v>1695</v>
      </c>
      <c r="AL562" s="2113"/>
      <c r="AM562" s="2369"/>
      <c r="AN562" s="2115"/>
      <c r="AO562" s="2115"/>
      <c r="AP562" s="2116"/>
      <c r="AQ562" s="2117">
        <v>2.8000000000000001E-2</v>
      </c>
      <c r="AR562" s="2115">
        <v>3.7999999999999999E-2</v>
      </c>
      <c r="AS562" s="2115">
        <v>4.2999999999999997E-2</v>
      </c>
      <c r="AT562" s="2115">
        <v>4.2999999999999997E-2</v>
      </c>
      <c r="AU562" s="2115"/>
      <c r="AV562" s="2116"/>
      <c r="AW562" s="2118">
        <f t="shared" si="209"/>
        <v>-1.8999999999999996E-2</v>
      </c>
      <c r="AX562" s="2119"/>
      <c r="AY562" s="1646"/>
      <c r="AZ562" s="1646"/>
      <c r="BA562" s="2039"/>
      <c r="BB562" s="1646"/>
      <c r="BC562" s="1530" t="s">
        <v>1430</v>
      </c>
    </row>
    <row r="563" spans="1:58" s="1530" customFormat="1" ht="17.05" customHeight="1" x14ac:dyDescent="0.25">
      <c r="A563" s="1564" t="s">
        <v>1134</v>
      </c>
      <c r="B563" s="1564" t="s">
        <v>1173</v>
      </c>
      <c r="C563" s="2759" t="s">
        <v>1209</v>
      </c>
      <c r="D563" s="1861" t="s">
        <v>1213</v>
      </c>
      <c r="E563" s="2760" t="s">
        <v>1214</v>
      </c>
      <c r="F563" s="2566">
        <v>1.49</v>
      </c>
      <c r="G563" s="1904"/>
      <c r="H563" s="2369" t="s">
        <v>202</v>
      </c>
      <c r="I563" s="1904"/>
      <c r="J563" s="1904"/>
      <c r="K563" s="2115">
        <f t="shared" si="204"/>
        <v>1.49</v>
      </c>
      <c r="L563" s="2292">
        <f t="shared" si="205"/>
        <v>100</v>
      </c>
      <c r="M563" s="2357">
        <f t="shared" si="206"/>
        <v>0</v>
      </c>
      <c r="N563" s="1611">
        <f t="shared" si="190"/>
        <v>2</v>
      </c>
      <c r="O563" s="2294"/>
      <c r="P563" s="2295">
        <f t="shared" si="207"/>
        <v>4.92</v>
      </c>
      <c r="Q563" s="2296" t="s">
        <v>42</v>
      </c>
      <c r="R563" s="2294"/>
      <c r="S563" s="2297"/>
      <c r="T563" s="2298"/>
      <c r="U563" s="1602"/>
      <c r="V563" s="2294"/>
      <c r="W563" s="2294"/>
      <c r="X563" s="2294"/>
      <c r="Y563" s="2294"/>
      <c r="Z563" s="2434">
        <v>105648</v>
      </c>
      <c r="AA563" s="2366">
        <f t="shared" si="208"/>
        <v>148.02321070331254</v>
      </c>
      <c r="AB563" s="2435"/>
      <c r="AC563" s="2435"/>
      <c r="AD563" s="2435"/>
      <c r="AE563" s="2435"/>
      <c r="AF563" s="2435"/>
      <c r="AG563" s="2435"/>
      <c r="AH563" s="2167"/>
      <c r="AI563" s="2112">
        <v>109741</v>
      </c>
      <c r="AJ563" s="2112">
        <v>113396</v>
      </c>
      <c r="AK563" s="2112">
        <v>115823</v>
      </c>
      <c r="AL563" s="2113"/>
      <c r="AM563" s="2369"/>
      <c r="AN563" s="2115"/>
      <c r="AO563" s="2115"/>
      <c r="AP563" s="2116"/>
      <c r="AQ563" s="2117">
        <v>4.92</v>
      </c>
      <c r="AR563" s="2115">
        <v>5.7080000000000002</v>
      </c>
      <c r="AS563" s="2115">
        <v>6.2060000000000004</v>
      </c>
      <c r="AT563" s="2115">
        <v>6.3390000000000004</v>
      </c>
      <c r="AU563" s="2115"/>
      <c r="AV563" s="2116"/>
      <c r="AW563" s="2118">
        <f t="shared" si="209"/>
        <v>-4.8490000000000002</v>
      </c>
      <c r="AX563" s="2119"/>
      <c r="AY563" s="1646"/>
      <c r="AZ563" s="1646"/>
      <c r="BA563" s="2039"/>
      <c r="BB563" s="2039"/>
      <c r="BC563" s="1530" t="s">
        <v>1430</v>
      </c>
    </row>
    <row r="564" spans="1:58" s="1530" customFormat="1" ht="17.05" customHeight="1" x14ac:dyDescent="0.25">
      <c r="A564" s="1564" t="s">
        <v>1134</v>
      </c>
      <c r="B564" s="1564" t="s">
        <v>1173</v>
      </c>
      <c r="C564" s="2759" t="s">
        <v>1209</v>
      </c>
      <c r="D564" s="2761" t="s">
        <v>1215</v>
      </c>
      <c r="E564" s="1862"/>
      <c r="F564" s="2566">
        <v>2.573</v>
      </c>
      <c r="G564" s="1904"/>
      <c r="H564" s="2587">
        <v>4.38</v>
      </c>
      <c r="I564" s="1904"/>
      <c r="J564" s="1904"/>
      <c r="K564" s="2115">
        <f t="shared" si="204"/>
        <v>6.9529999999999994</v>
      </c>
      <c r="L564" s="2292">
        <f t="shared" si="205"/>
        <v>37.005609089601613</v>
      </c>
      <c r="M564" s="2357">
        <f t="shared" si="206"/>
        <v>62.994390910398387</v>
      </c>
      <c r="N564" s="1611">
        <f t="shared" si="190"/>
        <v>5</v>
      </c>
      <c r="O564" s="2294"/>
      <c r="P564" s="2295">
        <f t="shared" si="207"/>
        <v>4.2160000000000002</v>
      </c>
      <c r="Q564" s="2296" t="s">
        <v>42</v>
      </c>
      <c r="R564" s="2294"/>
      <c r="S564" s="2297"/>
      <c r="T564" s="2298"/>
      <c r="U564" s="1602"/>
      <c r="V564" s="2294"/>
      <c r="W564" s="2294"/>
      <c r="X564" s="2294"/>
      <c r="Y564" s="2294"/>
      <c r="Z564" s="2434">
        <v>97049</v>
      </c>
      <c r="AA564" s="2366">
        <f t="shared" si="208"/>
        <v>138.94972134539577</v>
      </c>
      <c r="AB564" s="2435"/>
      <c r="AC564" s="2435"/>
      <c r="AD564" s="2435"/>
      <c r="AE564" s="2435"/>
      <c r="AF564" s="2435"/>
      <c r="AG564" s="2435"/>
      <c r="AH564" s="2167"/>
      <c r="AI564" s="2112">
        <v>100711</v>
      </c>
      <c r="AJ564" s="2112">
        <v>103994</v>
      </c>
      <c r="AK564" s="2112">
        <v>106157</v>
      </c>
      <c r="AL564" s="2113"/>
      <c r="AM564" s="2369"/>
      <c r="AN564" s="2115"/>
      <c r="AO564" s="2115"/>
      <c r="AP564" s="2116"/>
      <c r="AQ564" s="2117">
        <v>4.2160000000000002</v>
      </c>
      <c r="AR564" s="2115">
        <v>4.9219999999999997</v>
      </c>
      <c r="AS564" s="2115">
        <v>5.3659999999999997</v>
      </c>
      <c r="AT564" s="2115">
        <v>5.4770000000000003</v>
      </c>
      <c r="AU564" s="2115"/>
      <c r="AV564" s="2116"/>
      <c r="AW564" s="2118">
        <f t="shared" si="209"/>
        <v>1.4759999999999991</v>
      </c>
      <c r="AX564" s="2119"/>
      <c r="AY564" s="1646"/>
      <c r="AZ564" s="1646"/>
      <c r="BA564" s="2039"/>
      <c r="BB564" s="2039"/>
      <c r="BC564" s="1530" t="s">
        <v>1432</v>
      </c>
    </row>
    <row r="565" spans="1:58" s="1530" customFormat="1" ht="17.05" customHeight="1" x14ac:dyDescent="0.25">
      <c r="A565" s="1564" t="s">
        <v>1134</v>
      </c>
      <c r="B565" s="1564" t="s">
        <v>1173</v>
      </c>
      <c r="C565" s="2759" t="s">
        <v>1209</v>
      </c>
      <c r="D565" s="1861" t="s">
        <v>1216</v>
      </c>
      <c r="E565" s="1862" t="s">
        <v>1217</v>
      </c>
      <c r="F565" s="2566">
        <v>0.76500000000000001</v>
      </c>
      <c r="G565" s="1904"/>
      <c r="H565" s="2369" t="s">
        <v>202</v>
      </c>
      <c r="I565" s="1904"/>
      <c r="J565" s="1904"/>
      <c r="K565" s="2115">
        <f t="shared" si="204"/>
        <v>0.76500000000000001</v>
      </c>
      <c r="L565" s="2292">
        <f t="shared" si="205"/>
        <v>100</v>
      </c>
      <c r="M565" s="2357">
        <f t="shared" si="206"/>
        <v>0</v>
      </c>
      <c r="N565" s="1611">
        <f t="shared" si="190"/>
        <v>2</v>
      </c>
      <c r="O565" s="2294"/>
      <c r="P565" s="2295">
        <f t="shared" si="207"/>
        <v>3.6989999999999998</v>
      </c>
      <c r="Q565" s="2296" t="s">
        <v>42</v>
      </c>
      <c r="R565" s="2294"/>
      <c r="S565" s="2297"/>
      <c r="T565" s="2298"/>
      <c r="U565" s="1602"/>
      <c r="V565" s="2294"/>
      <c r="W565" s="2294"/>
      <c r="X565" s="2294"/>
      <c r="Y565" s="2294"/>
      <c r="Z565" s="2434">
        <v>78882</v>
      </c>
      <c r="AA565" s="2366">
        <f t="shared" si="208"/>
        <v>154.1056816962253</v>
      </c>
      <c r="AB565" s="2435"/>
      <c r="AC565" s="2435"/>
      <c r="AD565" s="2435"/>
      <c r="AE565" s="2435"/>
      <c r="AF565" s="2435"/>
      <c r="AG565" s="2435"/>
      <c r="AH565" s="2167"/>
      <c r="AI565" s="2112">
        <v>84799</v>
      </c>
      <c r="AJ565" s="2112">
        <v>89839</v>
      </c>
      <c r="AK565" s="2112">
        <v>93650</v>
      </c>
      <c r="AL565" s="2113"/>
      <c r="AM565" s="2369"/>
      <c r="AN565" s="2115"/>
      <c r="AO565" s="2115"/>
      <c r="AP565" s="2116"/>
      <c r="AQ565" s="2117">
        <v>3.6989999999999998</v>
      </c>
      <c r="AR565" s="2115">
        <v>4.4370000000000003</v>
      </c>
      <c r="AS565" s="2115">
        <v>4.9450000000000003</v>
      </c>
      <c r="AT565" s="2115">
        <v>5.1550000000000002</v>
      </c>
      <c r="AU565" s="2115"/>
      <c r="AV565" s="2116"/>
      <c r="AW565" s="2118">
        <f t="shared" si="209"/>
        <v>-4.3900000000000006</v>
      </c>
      <c r="AX565" s="2119"/>
      <c r="AY565" s="1646"/>
      <c r="AZ565" s="1646"/>
      <c r="BA565" s="2039"/>
      <c r="BB565" s="2039"/>
      <c r="BC565" s="1530" t="s">
        <v>1430</v>
      </c>
    </row>
    <row r="566" spans="1:58" s="1530" customFormat="1" ht="17.05" customHeight="1" x14ac:dyDescent="0.25">
      <c r="A566" s="1564" t="s">
        <v>1008</v>
      </c>
      <c r="B566" s="1564" t="s">
        <v>1009</v>
      </c>
      <c r="C566" s="2467" t="s">
        <v>1029</v>
      </c>
      <c r="D566" s="2002" t="s">
        <v>1032</v>
      </c>
      <c r="E566" s="1603"/>
      <c r="F566" s="2291">
        <v>0.22600000000000001</v>
      </c>
      <c r="G566" s="1904">
        <v>0.45</v>
      </c>
      <c r="H566" s="1904"/>
      <c r="I566" s="1904"/>
      <c r="J566" s="1904"/>
      <c r="K566" s="2115">
        <f t="shared" si="204"/>
        <v>0.67600000000000005</v>
      </c>
      <c r="L566" s="2292">
        <f t="shared" si="205"/>
        <v>33.431952662721891</v>
      </c>
      <c r="M566" s="2357">
        <f t="shared" si="206"/>
        <v>66.568047337278102</v>
      </c>
      <c r="N566" s="1611">
        <f t="shared" si="190"/>
        <v>5</v>
      </c>
      <c r="O566" s="2294"/>
      <c r="P566" s="2295">
        <f t="shared" si="207"/>
        <v>0.44866126484797475</v>
      </c>
      <c r="Q566" s="2296" t="s">
        <v>42</v>
      </c>
      <c r="R566" s="2294"/>
      <c r="S566" s="2297"/>
      <c r="T566" s="2298"/>
      <c r="U566" s="1602"/>
      <c r="V566" s="2294"/>
      <c r="W566" s="2294"/>
      <c r="X566" s="2294"/>
      <c r="Y566" s="2294"/>
      <c r="Z566" s="2434">
        <v>9105</v>
      </c>
      <c r="AA566" s="2366">
        <f t="shared" si="208"/>
        <v>143.96979108362237</v>
      </c>
      <c r="AB566" s="2435"/>
      <c r="AC566" s="2435"/>
      <c r="AD566" s="2435"/>
      <c r="AE566" s="2435"/>
      <c r="AF566" s="2435"/>
      <c r="AG566" s="2435"/>
      <c r="AH566" s="2167"/>
      <c r="AI566" s="2112">
        <v>9344</v>
      </c>
      <c r="AJ566" s="2112">
        <v>9551</v>
      </c>
      <c r="AK566" s="2112">
        <v>9765</v>
      </c>
      <c r="AL566" s="2113"/>
      <c r="AM566" s="2454"/>
      <c r="AN566" s="2112"/>
      <c r="AO566" s="2115"/>
      <c r="AP566" s="2116"/>
      <c r="AQ566" s="2117">
        <v>0.44866126484797475</v>
      </c>
      <c r="AR566" s="2115">
        <v>0.47845840595297934</v>
      </c>
      <c r="AS566" s="2115">
        <v>0.50747711079321345</v>
      </c>
      <c r="AT566" s="2115">
        <v>0.53767965635886583</v>
      </c>
      <c r="AU566" s="2115"/>
      <c r="AV566" s="2116"/>
      <c r="AW566" s="2118">
        <f t="shared" si="209"/>
        <v>0.13832034364113421</v>
      </c>
      <c r="AX566" s="2119"/>
      <c r="AY566" s="1646"/>
      <c r="AZ566" s="1646"/>
      <c r="BA566" s="2039"/>
      <c r="BB566" s="2039"/>
      <c r="BC566" s="1530" t="s">
        <v>1432</v>
      </c>
    </row>
    <row r="567" spans="1:58" s="1530" customFormat="1" ht="17.05" customHeight="1" x14ac:dyDescent="0.25">
      <c r="A567" s="1564" t="s">
        <v>1008</v>
      </c>
      <c r="B567" s="1564" t="s">
        <v>1009</v>
      </c>
      <c r="C567" s="2467" t="s">
        <v>1029</v>
      </c>
      <c r="D567" s="2002" t="s">
        <v>1031</v>
      </c>
      <c r="E567" s="1603"/>
      <c r="F567" s="2291">
        <v>1.4E-2</v>
      </c>
      <c r="G567" s="2455">
        <v>0.38</v>
      </c>
      <c r="H567" s="2455"/>
      <c r="I567" s="2455"/>
      <c r="J567" s="2455"/>
      <c r="K567" s="2125">
        <f t="shared" si="204"/>
        <v>0.39400000000000002</v>
      </c>
      <c r="L567" s="2292">
        <f t="shared" si="205"/>
        <v>3.5532994923857872</v>
      </c>
      <c r="M567" s="2357">
        <f t="shared" si="206"/>
        <v>96.44670050761421</v>
      </c>
      <c r="N567" s="1611">
        <f t="shared" si="190"/>
        <v>5</v>
      </c>
      <c r="O567" s="2294"/>
      <c r="P567" s="2295">
        <f t="shared" si="207"/>
        <v>0.29800721655144385</v>
      </c>
      <c r="Q567" s="2296" t="s">
        <v>42</v>
      </c>
      <c r="R567" s="2294"/>
      <c r="S567" s="2456"/>
      <c r="T567" s="2457"/>
      <c r="V567" s="2458"/>
      <c r="W567" s="2458"/>
      <c r="X567" s="2458"/>
      <c r="Y567" s="2458"/>
      <c r="Z567" s="2434">
        <v>6004</v>
      </c>
      <c r="AA567" s="2366">
        <f t="shared" si="208"/>
        <v>144.13987623741767</v>
      </c>
      <c r="AB567" s="2459"/>
      <c r="AC567" s="2459"/>
      <c r="AD567" s="2459"/>
      <c r="AE567" s="2459"/>
      <c r="AF567" s="2459"/>
      <c r="AG567" s="2459"/>
      <c r="AH567" s="2167"/>
      <c r="AI567" s="2124">
        <v>6126</v>
      </c>
      <c r="AJ567" s="2124">
        <v>6257</v>
      </c>
      <c r="AK567" s="2124">
        <v>6398</v>
      </c>
      <c r="AL567" s="2113"/>
      <c r="AM567" s="2460"/>
      <c r="AN567" s="2124"/>
      <c r="AO567" s="2125"/>
      <c r="AP567" s="2126"/>
      <c r="AQ567" s="2117">
        <v>0.29800721655144385</v>
      </c>
      <c r="AR567" s="2125">
        <v>0.31587677317925134</v>
      </c>
      <c r="AS567" s="2125">
        <v>0.33469831506320863</v>
      </c>
      <c r="AT567" s="2125">
        <v>0.35457933258288765</v>
      </c>
      <c r="AU567" s="2125"/>
      <c r="AV567" s="2126"/>
      <c r="AW567" s="2127">
        <f t="shared" si="209"/>
        <v>3.9420667417112365E-2</v>
      </c>
      <c r="AX567" s="2119"/>
      <c r="AY567" s="1646"/>
      <c r="AZ567" s="1646"/>
      <c r="BA567" s="2039"/>
      <c r="BB567" s="2039"/>
      <c r="BC567" s="1530" t="s">
        <v>1432</v>
      </c>
    </row>
    <row r="568" spans="1:58" s="1530" customFormat="1" ht="17.05" customHeight="1" x14ac:dyDescent="0.25">
      <c r="A568" s="1564" t="s">
        <v>1008</v>
      </c>
      <c r="B568" s="1564" t="s">
        <v>1009</v>
      </c>
      <c r="C568" s="2467" t="s">
        <v>1029</v>
      </c>
      <c r="D568" s="2002" t="s">
        <v>1030</v>
      </c>
      <c r="E568" s="1603"/>
      <c r="F568" s="2291">
        <v>2.3E-2</v>
      </c>
      <c r="G568" s="2455">
        <v>1.5</v>
      </c>
      <c r="H568" s="2455"/>
      <c r="I568" s="2455"/>
      <c r="J568" s="2455"/>
      <c r="K568" s="2125">
        <f t="shared" si="204"/>
        <v>1.5229999999999999</v>
      </c>
      <c r="L568" s="2292">
        <f t="shared" si="205"/>
        <v>1.5101772816808932</v>
      </c>
      <c r="M568" s="2357">
        <f t="shared" si="206"/>
        <v>98.489822718319104</v>
      </c>
      <c r="N568" s="1611">
        <f t="shared" si="190"/>
        <v>5</v>
      </c>
      <c r="O568" s="2294"/>
      <c r="P568" s="2295">
        <f t="shared" si="207"/>
        <v>0.61726417495636365</v>
      </c>
      <c r="Q568" s="2296" t="s">
        <v>42</v>
      </c>
      <c r="R568" s="2294"/>
      <c r="S568" s="2456"/>
      <c r="T568" s="2457"/>
      <c r="V568" s="2458"/>
      <c r="W568" s="2458"/>
      <c r="X568" s="2458"/>
      <c r="Y568" s="2458"/>
      <c r="Z568" s="2434">
        <v>12452</v>
      </c>
      <c r="AA568" s="2366">
        <f t="shared" si="208"/>
        <v>135.41899012353252</v>
      </c>
      <c r="AB568" s="2459"/>
      <c r="AC568" s="2459"/>
      <c r="AD568" s="2459"/>
      <c r="AE568" s="2459"/>
      <c r="AF568" s="2459"/>
      <c r="AG568" s="2459"/>
      <c r="AH568" s="2167"/>
      <c r="AI568" s="2124">
        <v>11951</v>
      </c>
      <c r="AJ568" s="2124">
        <v>11492</v>
      </c>
      <c r="AK568" s="2124">
        <v>11062</v>
      </c>
      <c r="AL568" s="2113"/>
      <c r="AM568" s="2460"/>
      <c r="AN568" s="2124"/>
      <c r="AO568" s="2125"/>
      <c r="AP568" s="2126"/>
      <c r="AQ568" s="2117">
        <v>0.61726417495636365</v>
      </c>
      <c r="AR568" s="2125">
        <v>0.61547660173165286</v>
      </c>
      <c r="AS568" s="2125">
        <v>0.61400064966446277</v>
      </c>
      <c r="AT568" s="2125">
        <v>0.61235967064413221</v>
      </c>
      <c r="AU568" s="2125"/>
      <c r="AV568" s="2126"/>
      <c r="AW568" s="2127">
        <f t="shared" si="209"/>
        <v>0.91064032935586769</v>
      </c>
      <c r="AX568" s="2119"/>
      <c r="AY568" s="1646"/>
      <c r="AZ568" s="1646"/>
      <c r="BA568" s="2039"/>
      <c r="BB568" s="2039"/>
      <c r="BC568" s="1530" t="s">
        <v>1432</v>
      </c>
    </row>
    <row r="569" spans="1:58" s="1530" customFormat="1" ht="17.05" customHeight="1" x14ac:dyDescent="0.25">
      <c r="A569" s="1564" t="s">
        <v>1134</v>
      </c>
      <c r="B569" s="1564" t="s">
        <v>1218</v>
      </c>
      <c r="C569" s="2500" t="s">
        <v>1238</v>
      </c>
      <c r="D569" s="1683" t="s">
        <v>1239</v>
      </c>
      <c r="E569" s="1684"/>
      <c r="F569" s="2562">
        <v>3.0369999999999999</v>
      </c>
      <c r="G569" s="1904"/>
      <c r="H569" s="2563">
        <v>0</v>
      </c>
      <c r="I569" s="1904"/>
      <c r="J569" s="1904"/>
      <c r="K569" s="2115">
        <f t="shared" si="204"/>
        <v>3.0369999999999999</v>
      </c>
      <c r="L569" s="2292">
        <f t="shared" si="205"/>
        <v>100</v>
      </c>
      <c r="M569" s="2357">
        <f t="shared" si="206"/>
        <v>0</v>
      </c>
      <c r="N569" s="1611">
        <f t="shared" si="190"/>
        <v>2</v>
      </c>
      <c r="O569" s="2294"/>
      <c r="P569" s="2295">
        <f t="shared" si="207"/>
        <v>3.0939999999999999</v>
      </c>
      <c r="Q569" s="2296" t="s">
        <v>42</v>
      </c>
      <c r="R569" s="2294"/>
      <c r="S569" s="2297"/>
      <c r="T569" s="2298"/>
      <c r="U569" s="1602"/>
      <c r="V569" s="2294"/>
      <c r="W569" s="2294"/>
      <c r="X569" s="2294"/>
      <c r="Y569" s="2294"/>
      <c r="Z569" s="2434">
        <v>74039</v>
      </c>
      <c r="AA569" s="2366">
        <f t="shared" si="208"/>
        <v>130.80851317345341</v>
      </c>
      <c r="AB569" s="2435"/>
      <c r="AC569" s="2435"/>
      <c r="AD569" s="2435"/>
      <c r="AE569" s="2435"/>
      <c r="AF569" s="2435"/>
      <c r="AG569" s="2435"/>
      <c r="AH569" s="2167"/>
      <c r="AI569" s="2112">
        <v>74871</v>
      </c>
      <c r="AJ569" s="2112">
        <v>75303</v>
      </c>
      <c r="AK569" s="2112">
        <v>76417</v>
      </c>
      <c r="AL569" s="2113"/>
      <c r="AM569" s="2369"/>
      <c r="AN569" s="2115"/>
      <c r="AO569" s="2115"/>
      <c r="AP569" s="2116"/>
      <c r="AQ569" s="2117">
        <v>3.0939999999999999</v>
      </c>
      <c r="AR569" s="2115">
        <v>3.5350000000000001</v>
      </c>
      <c r="AS569" s="2115">
        <v>3.7610000000000001</v>
      </c>
      <c r="AT569" s="2115">
        <v>3.8159999999999998</v>
      </c>
      <c r="AU569" s="2115"/>
      <c r="AV569" s="2116"/>
      <c r="AW569" s="2118">
        <f t="shared" si="209"/>
        <v>-0.77899999999999991</v>
      </c>
      <c r="AX569" s="2119"/>
      <c r="AY569" s="1646"/>
      <c r="AZ569" s="1646"/>
      <c r="BA569" s="1646"/>
      <c r="BB569" s="1646"/>
      <c r="BC569" s="1530" t="s">
        <v>1430</v>
      </c>
    </row>
    <row r="570" spans="1:58" s="1530" customFormat="1" ht="17.05" customHeight="1" x14ac:dyDescent="0.25">
      <c r="A570" s="1564" t="s">
        <v>1134</v>
      </c>
      <c r="B570" s="1564" t="s">
        <v>1218</v>
      </c>
      <c r="C570" s="2500" t="s">
        <v>1238</v>
      </c>
      <c r="D570" s="1927" t="s">
        <v>1240</v>
      </c>
      <c r="E570" s="1928"/>
      <c r="F570" s="2762">
        <v>0.32800000000000001</v>
      </c>
      <c r="G570" s="1904"/>
      <c r="H570" s="2763" t="s">
        <v>1138</v>
      </c>
      <c r="I570" s="1904"/>
      <c r="J570" s="1904"/>
      <c r="K570" s="2115">
        <f t="shared" si="204"/>
        <v>0.32800000000000001</v>
      </c>
      <c r="L570" s="2292">
        <f t="shared" si="205"/>
        <v>100</v>
      </c>
      <c r="M570" s="2357">
        <f t="shared" si="206"/>
        <v>0</v>
      </c>
      <c r="N570" s="1611">
        <f t="shared" si="190"/>
        <v>2</v>
      </c>
      <c r="O570" s="2294"/>
      <c r="P570" s="2295">
        <f t="shared" si="207"/>
        <v>1.395</v>
      </c>
      <c r="Q570" s="2296" t="s">
        <v>42</v>
      </c>
      <c r="R570" s="2294"/>
      <c r="S570" s="2297"/>
      <c r="T570" s="2298"/>
      <c r="U570" s="1602"/>
      <c r="V570" s="2294"/>
      <c r="W570" s="2294"/>
      <c r="X570" s="2294"/>
      <c r="Y570" s="2294"/>
      <c r="Z570" s="2434">
        <v>32913</v>
      </c>
      <c r="AA570" s="2366">
        <f t="shared" si="208"/>
        <v>123.19735425357595</v>
      </c>
      <c r="AB570" s="2435"/>
      <c r="AC570" s="2435"/>
      <c r="AD570" s="2435"/>
      <c r="AE570" s="2435"/>
      <c r="AF570" s="2435"/>
      <c r="AG570" s="2435"/>
      <c r="AH570" s="2167"/>
      <c r="AI570" s="2112">
        <v>32900</v>
      </c>
      <c r="AJ570" s="2112">
        <v>32913</v>
      </c>
      <c r="AK570" s="2112">
        <v>33017</v>
      </c>
      <c r="AL570" s="2113">
        <v>33126</v>
      </c>
      <c r="AM570" s="2369"/>
      <c r="AN570" s="2115"/>
      <c r="AO570" s="2115"/>
      <c r="AP570" s="2116"/>
      <c r="AQ570" s="2117">
        <v>1.395</v>
      </c>
      <c r="AR570" s="2115">
        <v>1.48</v>
      </c>
      <c r="AS570" s="2115">
        <v>1.5620000000000001</v>
      </c>
      <c r="AT570" s="2115">
        <v>1.5640000000000001</v>
      </c>
      <c r="AU570" s="2115">
        <v>1.5660000000000001</v>
      </c>
      <c r="AV570" s="2116"/>
      <c r="AW570" s="2118">
        <f t="shared" si="209"/>
        <v>-1.236</v>
      </c>
      <c r="AX570" s="2119"/>
      <c r="AY570" s="1646"/>
      <c r="AZ570" s="1646"/>
      <c r="BA570" s="2039"/>
      <c r="BB570" s="2039"/>
      <c r="BC570" s="1530" t="s">
        <v>1430</v>
      </c>
    </row>
    <row r="571" spans="1:58" s="1530" customFormat="1" ht="17.05" customHeight="1" x14ac:dyDescent="0.25">
      <c r="A571" s="1564" t="s">
        <v>698</v>
      </c>
      <c r="B571" s="1564" t="s">
        <v>699</v>
      </c>
      <c r="C571" s="2764" t="s">
        <v>735</v>
      </c>
      <c r="D571" s="1566" t="s">
        <v>736</v>
      </c>
      <c r="E571" s="2290"/>
      <c r="F571" s="2291">
        <v>9.5000000000000001E-2</v>
      </c>
      <c r="G571" s="1904"/>
      <c r="H571" s="1904" t="s">
        <v>202</v>
      </c>
      <c r="I571" s="1904"/>
      <c r="J571" s="1904"/>
      <c r="K571" s="2115">
        <f t="shared" si="204"/>
        <v>9.5000000000000001E-2</v>
      </c>
      <c r="L571" s="2292">
        <f t="shared" si="205"/>
        <v>100</v>
      </c>
      <c r="M571" s="2357">
        <f t="shared" si="206"/>
        <v>0</v>
      </c>
      <c r="N571" s="1611">
        <f t="shared" si="190"/>
        <v>2</v>
      </c>
      <c r="O571" s="2294"/>
      <c r="P571" s="2295">
        <f t="shared" si="207"/>
        <v>0.19913992734618088</v>
      </c>
      <c r="Q571" s="2296" t="s">
        <v>42</v>
      </c>
      <c r="R571" s="2294"/>
      <c r="S571" s="2297"/>
      <c r="T571" s="2298"/>
      <c r="U571" s="1602"/>
      <c r="V571" s="2294"/>
      <c r="W571" s="2294"/>
      <c r="X571" s="2294"/>
      <c r="Y571" s="2294"/>
      <c r="Z571" s="2434">
        <v>4278</v>
      </c>
      <c r="AA571" s="2366">
        <f t="shared" si="208"/>
        <v>144.259300696937</v>
      </c>
      <c r="AB571" s="2435"/>
      <c r="AC571" s="2435"/>
      <c r="AD571" s="2435"/>
      <c r="AE571" s="2435"/>
      <c r="AF571" s="2435"/>
      <c r="AG571" s="2435"/>
      <c r="AH571" s="2167"/>
      <c r="AI571" s="2124">
        <v>4662</v>
      </c>
      <c r="AJ571" s="2124">
        <v>5015</v>
      </c>
      <c r="AK571" s="2124">
        <v>5374</v>
      </c>
      <c r="AL571" s="2113"/>
      <c r="AM571" s="2454"/>
      <c r="AN571" s="2124"/>
      <c r="AO571" s="2125"/>
      <c r="AP571" s="2126"/>
      <c r="AQ571" s="2117">
        <v>0.19913992734618088</v>
      </c>
      <c r="AR571" s="2125">
        <v>0.22525657025924625</v>
      </c>
      <c r="AS571" s="2125">
        <v>0.25117824408052764</v>
      </c>
      <c r="AT571" s="2125">
        <v>0.27865911097763818</v>
      </c>
      <c r="AU571" s="2125"/>
      <c r="AV571" s="2126"/>
      <c r="AW571" s="2127">
        <f t="shared" si="209"/>
        <v>-0.18365911097763818</v>
      </c>
      <c r="AX571" s="2119"/>
      <c r="AY571" s="1646"/>
      <c r="AZ571" s="1646"/>
      <c r="BA571" s="2039"/>
      <c r="BB571" s="1646"/>
      <c r="BC571" s="1530" t="s">
        <v>1430</v>
      </c>
    </row>
    <row r="572" spans="1:58" s="1530" customFormat="1" ht="17.05" customHeight="1" x14ac:dyDescent="0.25">
      <c r="A572" s="1564" t="s">
        <v>393</v>
      </c>
      <c r="B572" s="1564" t="s">
        <v>536</v>
      </c>
      <c r="C572" s="2765" t="s">
        <v>544</v>
      </c>
      <c r="D572" s="1696" t="s">
        <v>545</v>
      </c>
      <c r="E572" s="1697"/>
      <c r="F572" s="2470"/>
      <c r="G572" s="2471">
        <f>K572</f>
        <v>0.876</v>
      </c>
      <c r="H572" s="2471"/>
      <c r="I572" s="2471"/>
      <c r="J572" s="2471"/>
      <c r="K572" s="2142">
        <v>0.876</v>
      </c>
      <c r="L572" s="2472">
        <f>IF(K572&gt;0,IF(ISNUMBER(F572),F572,0)/K572*100,"")</f>
        <v>0</v>
      </c>
      <c r="M572" s="2473">
        <f>IF(K572&gt;0,(IF(ISNUMBER(G572),G572,0)+IF(ISNUMBER(H572),H572,0))/K572*100,"")</f>
        <v>100</v>
      </c>
      <c r="N572" s="2474">
        <f t="shared" si="190"/>
        <v>2</v>
      </c>
      <c r="O572" s="2766"/>
      <c r="P572" s="2767">
        <v>1.0204872062423864</v>
      </c>
      <c r="Q572" s="2476" t="s">
        <v>42</v>
      </c>
      <c r="R572" s="2477"/>
      <c r="S572" s="2478"/>
      <c r="T572" s="2479"/>
      <c r="U572" s="1830"/>
      <c r="V572" s="2477"/>
      <c r="W572" s="2477"/>
      <c r="X572" s="2477"/>
      <c r="Y572" s="2477"/>
      <c r="Z572" s="2480">
        <v>17066.354030750812</v>
      </c>
      <c r="AA572" s="2481"/>
      <c r="AB572" s="2482"/>
      <c r="AC572" s="2482"/>
      <c r="AD572" s="2482"/>
      <c r="AE572" s="2482"/>
      <c r="AF572" s="2482"/>
      <c r="AG572" s="2482"/>
      <c r="AH572" s="2352"/>
      <c r="AI572" s="1830"/>
      <c r="AJ572" s="1830"/>
      <c r="AK572" s="1830"/>
      <c r="AL572" s="2352"/>
      <c r="AM572" s="2665"/>
      <c r="AN572" s="2142"/>
      <c r="AO572" s="2142"/>
      <c r="AP572" s="2143"/>
      <c r="AQ572" s="2144"/>
      <c r="AR572" s="2142"/>
      <c r="AS572" s="2142"/>
      <c r="AT572" s="2142">
        <v>2.3845342580026183</v>
      </c>
      <c r="AU572" s="2142"/>
      <c r="AV572" s="2143"/>
      <c r="AW572" s="2145">
        <f t="shared" si="209"/>
        <v>-1.5085342580026184</v>
      </c>
      <c r="AX572" s="2146"/>
      <c r="AY572" s="1646"/>
      <c r="AZ572" s="1646"/>
      <c r="BA572" s="2039"/>
      <c r="BB572" s="1646"/>
      <c r="BC572" s="1530" t="s">
        <v>1432</v>
      </c>
      <c r="BF572" s="1530" t="e">
        <f>MATCH(D572,'&gt;50 only'!D555,0)</f>
        <v>#N/A</v>
      </c>
    </row>
    <row r="573" spans="1:58" s="1530" customFormat="1" ht="17.05" customHeight="1" x14ac:dyDescent="0.25">
      <c r="A573" s="1564" t="s">
        <v>393</v>
      </c>
      <c r="B573" s="1564" t="s">
        <v>536</v>
      </c>
      <c r="C573" s="2765" t="s">
        <v>544</v>
      </c>
      <c r="D573" s="1696" t="s">
        <v>546</v>
      </c>
      <c r="E573" s="1697"/>
      <c r="F573" s="2291"/>
      <c r="G573" s="1904">
        <f>K573</f>
        <v>0.10493749999999999</v>
      </c>
      <c r="H573" s="1904"/>
      <c r="I573" s="1904"/>
      <c r="J573" s="1904"/>
      <c r="K573" s="2115">
        <v>0.10493749999999999</v>
      </c>
      <c r="L573" s="2292">
        <f>IF(K573&gt;0,IF(ISNUMBER(F573),F573,0)/K573*100,"")</f>
        <v>0</v>
      </c>
      <c r="M573" s="2357">
        <f>IF(K573&gt;0,(IF(ISNUMBER(G573),G573,0)+IF(ISNUMBER(H573),H573,0))/K573*100,"")</f>
        <v>100</v>
      </c>
      <c r="N573" s="1575">
        <f t="shared" si="190"/>
        <v>5</v>
      </c>
      <c r="O573" s="2753"/>
      <c r="P573" s="2433">
        <v>3.3640620000000003E-2</v>
      </c>
      <c r="Q573" s="2296" t="s">
        <v>42</v>
      </c>
      <c r="R573" s="2294"/>
      <c r="S573" s="2297"/>
      <c r="T573" s="2298"/>
      <c r="U573" s="1602"/>
      <c r="V573" s="2294"/>
      <c r="W573" s="2294"/>
      <c r="X573" s="2294"/>
      <c r="Y573" s="2294"/>
      <c r="Z573" s="2434">
        <v>423.68463774000014</v>
      </c>
      <c r="AA573" s="2366"/>
      <c r="AB573" s="2435"/>
      <c r="AC573" s="2435"/>
      <c r="AD573" s="2435"/>
      <c r="AE573" s="2435"/>
      <c r="AF573" s="2435"/>
      <c r="AG573" s="2435"/>
      <c r="AH573" s="2167"/>
      <c r="AI573" s="1602"/>
      <c r="AJ573" s="1602"/>
      <c r="AK573" s="1602"/>
      <c r="AL573" s="2167"/>
      <c r="AM573" s="2369"/>
      <c r="AN573" s="2115"/>
      <c r="AO573" s="2115"/>
      <c r="AP573" s="2116"/>
      <c r="AQ573" s="2117"/>
      <c r="AR573" s="2115"/>
      <c r="AS573" s="2115"/>
      <c r="AT573" s="2115">
        <v>7.5046114897854385E-2</v>
      </c>
      <c r="AU573" s="2115"/>
      <c r="AV573" s="2116"/>
      <c r="AW573" s="2118">
        <f t="shared" si="209"/>
        <v>2.9891385102145604E-2</v>
      </c>
      <c r="AX573" s="2119"/>
      <c r="AY573" s="1646"/>
      <c r="AZ573" s="1646"/>
      <c r="BA573" s="2039"/>
      <c r="BB573" s="1646"/>
      <c r="BC573" s="1530" t="s">
        <v>1432</v>
      </c>
      <c r="BF573" s="1530" t="e">
        <f>MATCH(D573,'&gt;50 only'!D556,0)</f>
        <v>#N/A</v>
      </c>
    </row>
    <row r="574" spans="1:58" s="1530" customFormat="1" ht="17.05" customHeight="1" x14ac:dyDescent="0.25">
      <c r="A574" s="1564" t="s">
        <v>1134</v>
      </c>
      <c r="B574" s="1564" t="s">
        <v>1173</v>
      </c>
      <c r="C574" s="2573" t="s">
        <v>1194</v>
      </c>
      <c r="D574" s="1861" t="s">
        <v>1195</v>
      </c>
      <c r="E574" s="1603" t="s">
        <v>1453</v>
      </c>
      <c r="F574" s="2566"/>
      <c r="G574" s="1904"/>
      <c r="H574" s="2587"/>
      <c r="I574" s="1904"/>
      <c r="J574" s="1904"/>
      <c r="K574" s="2115">
        <f t="shared" ref="K574:K605" si="210">IF(ISNUMBER(F574),F574,0)+IF(ISNUMBER(G574),G574,0)+IF(ISNUMBER(H574),H574,0)</f>
        <v>0</v>
      </c>
      <c r="L574" s="2292">
        <v>21</v>
      </c>
      <c r="M574" s="2357">
        <v>78</v>
      </c>
      <c r="N574" s="1611">
        <f t="shared" si="190"/>
        <v>1</v>
      </c>
      <c r="O574" s="2294"/>
      <c r="P574" s="2295">
        <f t="shared" ref="P574:P594" si="211">AQ574</f>
        <v>0</v>
      </c>
      <c r="Q574" s="2296" t="s">
        <v>42</v>
      </c>
      <c r="R574" s="2294"/>
      <c r="S574" s="2297"/>
      <c r="T574" s="2298"/>
      <c r="U574" s="1602"/>
      <c r="V574" s="2294"/>
      <c r="W574" s="2294"/>
      <c r="X574" s="2294"/>
      <c r="Y574" s="2294"/>
      <c r="Z574" s="2434"/>
      <c r="AA574" s="2366"/>
      <c r="AB574" s="2435"/>
      <c r="AC574" s="2435"/>
      <c r="AD574" s="2435"/>
      <c r="AE574" s="2435"/>
      <c r="AF574" s="2435"/>
      <c r="AG574" s="2435"/>
      <c r="AH574" s="2167"/>
      <c r="AI574" s="2112"/>
      <c r="AJ574" s="2112"/>
      <c r="AK574" s="2112"/>
      <c r="AL574" s="2113"/>
      <c r="AM574" s="2369"/>
      <c r="AN574" s="2115"/>
      <c r="AO574" s="2115"/>
      <c r="AP574" s="2116"/>
      <c r="AQ574" s="2117"/>
      <c r="AR574" s="2115"/>
      <c r="AS574" s="2115"/>
      <c r="AT574" s="2115"/>
      <c r="AU574" s="2115"/>
      <c r="AV574" s="2116"/>
      <c r="AW574" s="2118">
        <f t="shared" si="209"/>
        <v>0</v>
      </c>
      <c r="AX574" s="2119"/>
      <c r="AY574" s="1646"/>
      <c r="AZ574" s="1646"/>
      <c r="BA574" s="2039"/>
      <c r="BB574" s="1646"/>
      <c r="BC574" s="1530" t="s">
        <v>1432</v>
      </c>
    </row>
    <row r="575" spans="1:58" s="1530" customFormat="1" ht="17.05" customHeight="1" x14ac:dyDescent="0.25">
      <c r="A575" s="1564" t="s">
        <v>1134</v>
      </c>
      <c r="B575" s="1564" t="s">
        <v>1173</v>
      </c>
      <c r="C575" s="2573" t="s">
        <v>1194</v>
      </c>
      <c r="D575" s="1861" t="s">
        <v>1197</v>
      </c>
      <c r="E575" s="1862" t="s">
        <v>1198</v>
      </c>
      <c r="F575" s="2566">
        <v>0.93600000000000005</v>
      </c>
      <c r="G575" s="1904"/>
      <c r="H575" s="2587">
        <v>0.504</v>
      </c>
      <c r="I575" s="1904"/>
      <c r="J575" s="1904"/>
      <c r="K575" s="2115">
        <f t="shared" si="210"/>
        <v>1.44</v>
      </c>
      <c r="L575" s="2292">
        <f>IF(IF(ISNUMBER(K575),K575,0)&gt;0,IF(ISNUMBER(F575),F575,0)/K575*100,"")</f>
        <v>65</v>
      </c>
      <c r="M575" s="2357">
        <f>IF(IF(ISNUMBER(K575),K575,0)&gt;0,(IF(ISNUMBER(G575),G575,0)+IF(ISNUMBER(H575),H575,0))/K575*100,"")</f>
        <v>35</v>
      </c>
      <c r="N575" s="1611">
        <f t="shared" si="190"/>
        <v>2</v>
      </c>
      <c r="O575" s="2294"/>
      <c r="P575" s="2295">
        <f t="shared" si="211"/>
        <v>1.879</v>
      </c>
      <c r="Q575" s="2296" t="s">
        <v>42</v>
      </c>
      <c r="R575" s="2294"/>
      <c r="S575" s="2297"/>
      <c r="T575" s="2298"/>
      <c r="U575" s="1602"/>
      <c r="V575" s="2294"/>
      <c r="W575" s="2294"/>
      <c r="X575" s="2294"/>
      <c r="Y575" s="2294"/>
      <c r="Z575" s="2434">
        <v>35216</v>
      </c>
      <c r="AA575" s="2366">
        <f>AR575/Z575*1000000000/365</f>
        <v>171.3106744754875</v>
      </c>
      <c r="AB575" s="2435"/>
      <c r="AC575" s="2435"/>
      <c r="AD575" s="2435"/>
      <c r="AE575" s="2435"/>
      <c r="AF575" s="2435"/>
      <c r="AG575" s="2435"/>
      <c r="AH575" s="2167"/>
      <c r="AI575" s="2112">
        <v>37443</v>
      </c>
      <c r="AJ575" s="2112">
        <v>39289</v>
      </c>
      <c r="AK575" s="2112">
        <v>40658</v>
      </c>
      <c r="AL575" s="2113"/>
      <c r="AM575" s="2369"/>
      <c r="AN575" s="2115"/>
      <c r="AO575" s="2115"/>
      <c r="AP575" s="2116"/>
      <c r="AQ575" s="2117">
        <v>1.879</v>
      </c>
      <c r="AR575" s="2115">
        <v>2.202</v>
      </c>
      <c r="AS575" s="2115">
        <v>2.4169999999999998</v>
      </c>
      <c r="AT575" s="2115">
        <v>2.5009999999999999</v>
      </c>
      <c r="AU575" s="2115"/>
      <c r="AV575" s="2116"/>
      <c r="AW575" s="2118">
        <f t="shared" si="209"/>
        <v>-1.0609999999999999</v>
      </c>
      <c r="AX575" s="2119"/>
      <c r="AY575" s="1646"/>
      <c r="AZ575" s="1646"/>
      <c r="BA575" s="2039"/>
      <c r="BB575" s="2039"/>
      <c r="BC575" s="1530" t="s">
        <v>1430</v>
      </c>
    </row>
    <row r="576" spans="1:58" s="1530" customFormat="1" ht="17.05" customHeight="1" x14ac:dyDescent="0.25">
      <c r="A576" s="1564" t="s">
        <v>1008</v>
      </c>
      <c r="B576" s="1564" t="s">
        <v>1110</v>
      </c>
      <c r="C576" s="2467" t="s">
        <v>1111</v>
      </c>
      <c r="D576" s="2003" t="s">
        <v>1112</v>
      </c>
      <c r="E576" s="2004" t="s">
        <v>1720</v>
      </c>
      <c r="F576" s="2291">
        <v>9.1579999999999995</v>
      </c>
      <c r="G576" s="1904"/>
      <c r="H576" s="1904">
        <v>10.68</v>
      </c>
      <c r="I576" s="1904"/>
      <c r="J576" s="1904"/>
      <c r="K576" s="2115">
        <f t="shared" si="210"/>
        <v>19.838000000000001</v>
      </c>
      <c r="L576" s="2292">
        <f>IF(K576&gt;0,IF(ISNUMBER(F576),F576,0)/K576*100,"")</f>
        <v>46.163927815303957</v>
      </c>
      <c r="M576" s="2357">
        <f>IF(K576&gt;0,(IF(ISNUMBER(G576),G576,0)+IF(ISNUMBER(H576),H576,0))/K576*100,"")</f>
        <v>53.836072184696036</v>
      </c>
      <c r="N576" s="1611">
        <f t="shared" si="190"/>
        <v>5</v>
      </c>
      <c r="O576" s="2294"/>
      <c r="P576" s="2295">
        <f t="shared" si="211"/>
        <v>9.3960000000000008</v>
      </c>
      <c r="Q576" s="2296" t="s">
        <v>42</v>
      </c>
      <c r="R576" s="2294"/>
      <c r="S576" s="2297"/>
      <c r="T576" s="2298"/>
      <c r="U576" s="1602"/>
      <c r="V576" s="2294"/>
      <c r="W576" s="2294"/>
      <c r="X576" s="2294"/>
      <c r="Y576" s="2294"/>
      <c r="Z576" s="2434">
        <v>102705</v>
      </c>
      <c r="AA576" s="2366">
        <f>AR576/Z576*1000000000/365</f>
        <v>262.78215370128441</v>
      </c>
      <c r="AB576" s="2435"/>
      <c r="AC576" s="2435"/>
      <c r="AD576" s="2435"/>
      <c r="AE576" s="2435"/>
      <c r="AF576" s="2435"/>
      <c r="AG576" s="2435"/>
      <c r="AH576" s="2167"/>
      <c r="AI576" s="2112">
        <v>107678</v>
      </c>
      <c r="AJ576" s="2112">
        <v>112626</v>
      </c>
      <c r="AK576" s="2112">
        <v>117538</v>
      </c>
      <c r="AL576" s="2113">
        <v>122664</v>
      </c>
      <c r="AM576" s="2454"/>
      <c r="AN576" s="2112"/>
      <c r="AO576" s="2115"/>
      <c r="AP576" s="2116"/>
      <c r="AQ576" s="2117">
        <v>9.3960000000000008</v>
      </c>
      <c r="AR576" s="2115">
        <v>9.8510000000000009</v>
      </c>
      <c r="AS576" s="2115">
        <v>10.304</v>
      </c>
      <c r="AT576" s="2115">
        <v>10.753</v>
      </c>
      <c r="AU576" s="2115">
        <v>11.222</v>
      </c>
      <c r="AV576" s="2116"/>
      <c r="AW576" s="2118">
        <f t="shared" si="209"/>
        <v>9.0850000000000009</v>
      </c>
      <c r="AX576" s="2119"/>
      <c r="AY576" s="1646"/>
      <c r="AZ576" s="1646"/>
      <c r="BA576" s="2039"/>
      <c r="BB576" s="2039"/>
      <c r="BC576" s="1530" t="s">
        <v>1432</v>
      </c>
    </row>
    <row r="577" spans="1:55" s="1530" customFormat="1" ht="17.05" customHeight="1" x14ac:dyDescent="0.25">
      <c r="A577" s="1564" t="s">
        <v>1008</v>
      </c>
      <c r="B577" s="1564" t="s">
        <v>1110</v>
      </c>
      <c r="C577" s="2467" t="s">
        <v>1111</v>
      </c>
      <c r="D577" s="2002" t="s">
        <v>1113</v>
      </c>
      <c r="E577" s="1603"/>
      <c r="F577" s="2291" t="s">
        <v>630</v>
      </c>
      <c r="G577" s="2455">
        <v>0.86</v>
      </c>
      <c r="H577" s="2455"/>
      <c r="I577" s="2455"/>
      <c r="J577" s="2455"/>
      <c r="K577" s="2125">
        <f t="shared" si="210"/>
        <v>0.86</v>
      </c>
      <c r="L577" s="2292">
        <f t="shared" ref="L577:L605" si="212">IF(IF(ISNUMBER(K577),K577,0)&gt;0,IF(ISNUMBER(F577),F577,0)/K577*100,"")</f>
        <v>0</v>
      </c>
      <c r="M577" s="2357">
        <f t="shared" ref="M577:M605" si="213">IF(IF(ISNUMBER(K577),K577,0)&gt;0,(IF(ISNUMBER(G577),G577,0)+IF(ISNUMBER(H577),H577,0))/K577*100,"")</f>
        <v>100</v>
      </c>
      <c r="N577" s="1611">
        <f t="shared" si="190"/>
        <v>5</v>
      </c>
      <c r="O577" s="2294"/>
      <c r="P577" s="2295">
        <f t="shared" si="211"/>
        <v>0.40602986968594568</v>
      </c>
      <c r="Q577" s="2296" t="s">
        <v>42</v>
      </c>
      <c r="R577" s="2294"/>
      <c r="S577" s="2456"/>
      <c r="T577" s="2457"/>
      <c r="V577" s="2458"/>
      <c r="W577" s="2458"/>
      <c r="X577" s="2458"/>
      <c r="Y577" s="2458"/>
      <c r="Z577" s="2434">
        <v>8079</v>
      </c>
      <c r="AA577" s="2366">
        <f>AR577/Z577*1000000000/365</f>
        <v>146.67394028979729</v>
      </c>
      <c r="AB577" s="2459"/>
      <c r="AC577" s="2459"/>
      <c r="AD577" s="2459"/>
      <c r="AE577" s="2459"/>
      <c r="AF577" s="2459"/>
      <c r="AG577" s="2459"/>
      <c r="AH577" s="2167"/>
      <c r="AI577" s="2124">
        <v>8288</v>
      </c>
      <c r="AJ577" s="2124">
        <v>8490</v>
      </c>
      <c r="AK577" s="2124">
        <v>8691</v>
      </c>
      <c r="AL577" s="2113"/>
      <c r="AM577" s="2460"/>
      <c r="AN577" s="2124"/>
      <c r="AO577" s="2125"/>
      <c r="AP577" s="2126"/>
      <c r="AQ577" s="2117">
        <v>0.40602986968594568</v>
      </c>
      <c r="AR577" s="2125">
        <v>0.4325172487144644</v>
      </c>
      <c r="AS577" s="2125">
        <v>0.45943194773264984</v>
      </c>
      <c r="AT577" s="2125">
        <v>0.48706972582935926</v>
      </c>
      <c r="AU577" s="2125"/>
      <c r="AV577" s="2126"/>
      <c r="AW577" s="2127">
        <f t="shared" si="209"/>
        <v>0.37293027417064073</v>
      </c>
      <c r="AX577" s="2119"/>
      <c r="AY577" s="1646"/>
      <c r="AZ577" s="1646"/>
      <c r="BA577" s="2039"/>
      <c r="BB577" s="2039"/>
      <c r="BC577" s="1530" t="s">
        <v>1432</v>
      </c>
    </row>
    <row r="578" spans="1:55" s="1530" customFormat="1" ht="17.05" customHeight="1" x14ac:dyDescent="0.25">
      <c r="A578" s="1564" t="s">
        <v>1008</v>
      </c>
      <c r="B578" s="1564" t="s">
        <v>1110</v>
      </c>
      <c r="C578" s="2467" t="s">
        <v>1111</v>
      </c>
      <c r="D578" s="2002" t="s">
        <v>1115</v>
      </c>
      <c r="E578" s="1603" t="s">
        <v>1834</v>
      </c>
      <c r="F578" s="2291"/>
      <c r="G578" s="1904"/>
      <c r="H578" s="1904"/>
      <c r="I578" s="1904"/>
      <c r="J578" s="1904"/>
      <c r="K578" s="2115">
        <f t="shared" si="210"/>
        <v>0</v>
      </c>
      <c r="L578" s="2292" t="str">
        <f t="shared" si="212"/>
        <v/>
      </c>
      <c r="M578" s="2357" t="str">
        <f t="shared" si="213"/>
        <v/>
      </c>
      <c r="N578" s="1611">
        <f t="shared" si="190"/>
        <v>2</v>
      </c>
      <c r="O578" s="2294"/>
      <c r="P578" s="2295">
        <f t="shared" si="211"/>
        <v>4.7269501870031552E-2</v>
      </c>
      <c r="Q578" s="2296" t="s">
        <v>42</v>
      </c>
      <c r="R578" s="2294"/>
      <c r="S578" s="2297"/>
      <c r="T578" s="2298"/>
      <c r="U578" s="1602"/>
      <c r="V578" s="2294"/>
      <c r="W578" s="2294"/>
      <c r="X578" s="2294"/>
      <c r="Y578" s="2294"/>
      <c r="Z578" s="2434"/>
      <c r="AA578" s="2366"/>
      <c r="AB578" s="2435"/>
      <c r="AC578" s="2435"/>
      <c r="AD578" s="2435"/>
      <c r="AE578" s="2435"/>
      <c r="AF578" s="2435"/>
      <c r="AG578" s="2435"/>
      <c r="AH578" s="2167"/>
      <c r="AI578" s="2112"/>
      <c r="AJ578" s="2112"/>
      <c r="AK578" s="2112"/>
      <c r="AL578" s="2113"/>
      <c r="AM578" s="2454"/>
      <c r="AN578" s="2112"/>
      <c r="AO578" s="2115"/>
      <c r="AP578" s="2116"/>
      <c r="AQ578" s="2117">
        <v>4.7269501870031552E-2</v>
      </c>
      <c r="AR578" s="2115">
        <v>5.0009648388643531E-2</v>
      </c>
      <c r="AS578" s="2115">
        <v>5.2618408329463719E-2</v>
      </c>
      <c r="AT578" s="2115">
        <v>5.5507050888075705E-2</v>
      </c>
      <c r="AU578" s="2115"/>
      <c r="AV578" s="2116"/>
      <c r="AW578" s="2118">
        <f t="shared" si="209"/>
        <v>-5.5507050888075705E-2</v>
      </c>
      <c r="AX578" s="2119"/>
      <c r="AY578" s="1646"/>
      <c r="AZ578" s="1646"/>
      <c r="BA578" s="2039"/>
      <c r="BB578" s="1646"/>
      <c r="BC578" s="1602" t="s">
        <v>1431</v>
      </c>
    </row>
    <row r="579" spans="1:55" s="1530" customFormat="1" ht="17.05" customHeight="1" x14ac:dyDescent="0.25">
      <c r="A579" s="1564" t="s">
        <v>1008</v>
      </c>
      <c r="B579" s="1564" t="s">
        <v>1110</v>
      </c>
      <c r="C579" s="2467" t="s">
        <v>1111</v>
      </c>
      <c r="D579" s="2002" t="s">
        <v>1114</v>
      </c>
      <c r="E579" s="1603"/>
      <c r="F579" s="2291" t="s">
        <v>630</v>
      </c>
      <c r="G579" s="1904"/>
      <c r="H579" s="1904">
        <v>1.28</v>
      </c>
      <c r="I579" s="1904"/>
      <c r="J579" s="1904"/>
      <c r="K579" s="2115">
        <f t="shared" si="210"/>
        <v>1.28</v>
      </c>
      <c r="L579" s="2292">
        <f t="shared" si="212"/>
        <v>0</v>
      </c>
      <c r="M579" s="2357">
        <f t="shared" si="213"/>
        <v>100</v>
      </c>
      <c r="N579" s="1611">
        <f t="shared" si="190"/>
        <v>2</v>
      </c>
      <c r="O579" s="2294"/>
      <c r="P579" s="2295">
        <f t="shared" si="211"/>
        <v>2.1182481488756015</v>
      </c>
      <c r="Q579" s="2296" t="s">
        <v>42</v>
      </c>
      <c r="R579" s="2294"/>
      <c r="S579" s="2297"/>
      <c r="T579" s="2298"/>
      <c r="U579" s="1602"/>
      <c r="V579" s="2294"/>
      <c r="W579" s="2294"/>
      <c r="X579" s="2294"/>
      <c r="Y579" s="2294"/>
      <c r="Z579" s="2434">
        <v>29856</v>
      </c>
      <c r="AA579" s="2366">
        <f t="shared" ref="AA579:AA594" si="214">AR579/Z579*1000000000/365</f>
        <v>206.9404910313329</v>
      </c>
      <c r="AB579" s="2435"/>
      <c r="AC579" s="2435"/>
      <c r="AD579" s="2435"/>
      <c r="AE579" s="2435"/>
      <c r="AF579" s="2435"/>
      <c r="AG579" s="2435"/>
      <c r="AH579" s="2167"/>
      <c r="AI579" s="2112">
        <v>30636</v>
      </c>
      <c r="AJ579" s="2112">
        <v>31379</v>
      </c>
      <c r="AK579" s="2112">
        <v>32126</v>
      </c>
      <c r="AL579" s="2113"/>
      <c r="AM579" s="2454"/>
      <c r="AN579" s="2112"/>
      <c r="AO579" s="2115"/>
      <c r="AP579" s="2116"/>
      <c r="AQ579" s="2117">
        <v>2.1182481488756015</v>
      </c>
      <c r="AR579" s="2115">
        <v>2.2551215845844883</v>
      </c>
      <c r="AS579" s="2115">
        <v>2.3933246911251991</v>
      </c>
      <c r="AT579" s="2115">
        <v>2.5357983066546854</v>
      </c>
      <c r="AU579" s="2115"/>
      <c r="AV579" s="2116"/>
      <c r="AW579" s="2118">
        <f t="shared" si="209"/>
        <v>-1.2557983066546854</v>
      </c>
      <c r="AX579" s="2119"/>
      <c r="AY579" s="1646"/>
      <c r="AZ579" s="1646"/>
      <c r="BA579" s="2039"/>
      <c r="BB579" s="2039"/>
      <c r="BC579" s="1530" t="s">
        <v>1432</v>
      </c>
    </row>
    <row r="580" spans="1:55" s="1530" customFormat="1" ht="17.05" customHeight="1" x14ac:dyDescent="0.25">
      <c r="A580" s="1564" t="s">
        <v>698</v>
      </c>
      <c r="B580" s="1564" t="s">
        <v>834</v>
      </c>
      <c r="C580" s="2500" t="s">
        <v>835</v>
      </c>
      <c r="D580" s="1861" t="s">
        <v>838</v>
      </c>
      <c r="E580" s="2504"/>
      <c r="F580" s="2291">
        <v>0.16300000000000001</v>
      </c>
      <c r="G580" s="1904"/>
      <c r="H580" s="1904"/>
      <c r="I580" s="1904"/>
      <c r="J580" s="1904"/>
      <c r="K580" s="2115">
        <f t="shared" si="210"/>
        <v>0.16300000000000001</v>
      </c>
      <c r="L580" s="2292">
        <f t="shared" si="212"/>
        <v>100</v>
      </c>
      <c r="M580" s="2357">
        <f t="shared" si="213"/>
        <v>0</v>
      </c>
      <c r="N580" s="1611">
        <f t="shared" ref="N580:N643" si="215">IF(OR(K580="",NOT(ISNUMBER(K580))),1,IF(P580=0,1,IF(P580&gt;K580,2,IF(AT580&gt;K580,3,IF(AU580&gt;K580,4,5)))))</f>
        <v>2</v>
      </c>
      <c r="O580" s="2294"/>
      <c r="P580" s="2295">
        <f t="shared" si="211"/>
        <v>1.3180000000000001</v>
      </c>
      <c r="Q580" s="2296" t="s">
        <v>42</v>
      </c>
      <c r="R580" s="2294"/>
      <c r="S580" s="2297"/>
      <c r="T580" s="2298"/>
      <c r="U580" s="1602"/>
      <c r="V580" s="2294"/>
      <c r="W580" s="2294"/>
      <c r="X580" s="2294"/>
      <c r="Y580" s="2294"/>
      <c r="Z580" s="2434">
        <v>42406</v>
      </c>
      <c r="AA580" s="2366">
        <f t="shared" si="214"/>
        <v>101.17462054671768</v>
      </c>
      <c r="AB580" s="2435"/>
      <c r="AC580" s="2435"/>
      <c r="AD580" s="2435"/>
      <c r="AE580" s="2435"/>
      <c r="AF580" s="2435"/>
      <c r="AG580" s="2435"/>
      <c r="AH580" s="2167"/>
      <c r="AI580" s="2112">
        <v>42882</v>
      </c>
      <c r="AJ580" s="2112">
        <v>42472</v>
      </c>
      <c r="AK580" s="2112">
        <v>41799</v>
      </c>
      <c r="AL580" s="2113"/>
      <c r="AM580" s="2454"/>
      <c r="AN580" s="2112"/>
      <c r="AO580" s="2115"/>
      <c r="AP580" s="2116"/>
      <c r="AQ580" s="2117">
        <v>1.3180000000000001</v>
      </c>
      <c r="AR580" s="2115">
        <v>1.5660000000000001</v>
      </c>
      <c r="AS580" s="2115">
        <v>1.667</v>
      </c>
      <c r="AT580" s="2115">
        <v>1.64</v>
      </c>
      <c r="AU580" s="2115"/>
      <c r="AV580" s="2116"/>
      <c r="AW580" s="2118">
        <f t="shared" si="209"/>
        <v>-1.4769999999999999</v>
      </c>
      <c r="AX580" s="2119"/>
      <c r="AY580" s="1646"/>
      <c r="AZ580" s="1646"/>
      <c r="BA580" s="2039"/>
      <c r="BB580" s="1646"/>
      <c r="BC580" s="1530" t="s">
        <v>1430</v>
      </c>
    </row>
    <row r="581" spans="1:55" s="1530" customFormat="1" ht="17.05" customHeight="1" x14ac:dyDescent="0.25">
      <c r="A581" s="1564" t="s">
        <v>698</v>
      </c>
      <c r="B581" s="1564" t="s">
        <v>834</v>
      </c>
      <c r="C581" s="2500" t="s">
        <v>835</v>
      </c>
      <c r="D581" s="1861" t="s">
        <v>836</v>
      </c>
      <c r="E581" s="2504"/>
      <c r="F581" s="2291"/>
      <c r="G581" s="1904"/>
      <c r="H581" s="1904">
        <v>5.4749999999999996</v>
      </c>
      <c r="I581" s="1904"/>
      <c r="J581" s="1904"/>
      <c r="K581" s="2115">
        <f t="shared" si="210"/>
        <v>5.4749999999999996</v>
      </c>
      <c r="L581" s="2292">
        <f t="shared" si="212"/>
        <v>0</v>
      </c>
      <c r="M581" s="2357">
        <f t="shared" si="213"/>
        <v>100</v>
      </c>
      <c r="N581" s="1611">
        <f t="shared" si="215"/>
        <v>3</v>
      </c>
      <c r="O581" s="2294"/>
      <c r="P581" s="2295">
        <f t="shared" si="211"/>
        <v>4.6929999999999996</v>
      </c>
      <c r="Q581" s="2296" t="s">
        <v>42</v>
      </c>
      <c r="R581" s="2294"/>
      <c r="S581" s="2297"/>
      <c r="T581" s="2298"/>
      <c r="U581" s="1602"/>
      <c r="V581" s="2294"/>
      <c r="W581" s="2294"/>
      <c r="X581" s="2294"/>
      <c r="Y581" s="2294"/>
      <c r="Z581" s="2434">
        <v>151003</v>
      </c>
      <c r="AA581" s="2366">
        <f t="shared" si="214"/>
        <v>99.245057183387175</v>
      </c>
      <c r="AB581" s="2435"/>
      <c r="AC581" s="2435"/>
      <c r="AD581" s="2435"/>
      <c r="AE581" s="2435"/>
      <c r="AF581" s="2435"/>
      <c r="AG581" s="2435"/>
      <c r="AH581" s="2167"/>
      <c r="AI581" s="2112">
        <v>149776</v>
      </c>
      <c r="AJ581" s="2112">
        <v>149476</v>
      </c>
      <c r="AK581" s="2112">
        <v>148543</v>
      </c>
      <c r="AL581" s="2113"/>
      <c r="AM581" s="2454"/>
      <c r="AN581" s="2112"/>
      <c r="AO581" s="2115"/>
      <c r="AP581" s="2116"/>
      <c r="AQ581" s="2117">
        <v>4.6929999999999996</v>
      </c>
      <c r="AR581" s="2115">
        <v>5.47</v>
      </c>
      <c r="AS581" s="2115">
        <v>5.8650000000000002</v>
      </c>
      <c r="AT581" s="2115">
        <v>5.8289999999999997</v>
      </c>
      <c r="AU581" s="2115"/>
      <c r="AV581" s="2116"/>
      <c r="AW581" s="2118">
        <f t="shared" si="209"/>
        <v>-0.35400000000000009</v>
      </c>
      <c r="AX581" s="2119"/>
      <c r="AY581" s="1646"/>
      <c r="AZ581" s="1646"/>
      <c r="BA581" s="1646"/>
      <c r="BB581" s="1646"/>
      <c r="BC581" s="1530" t="s">
        <v>1432</v>
      </c>
    </row>
    <row r="582" spans="1:55" s="1530" customFormat="1" ht="17.05" customHeight="1" x14ac:dyDescent="0.25">
      <c r="A582" s="1564" t="s">
        <v>698</v>
      </c>
      <c r="B582" s="1564" t="s">
        <v>834</v>
      </c>
      <c r="C582" s="2500" t="s">
        <v>835</v>
      </c>
      <c r="D582" s="1861" t="s">
        <v>837</v>
      </c>
      <c r="E582" s="2504"/>
      <c r="F582" s="2291">
        <v>0.44</v>
      </c>
      <c r="G582" s="1904"/>
      <c r="H582" s="1904"/>
      <c r="I582" s="1904"/>
      <c r="J582" s="1904"/>
      <c r="K582" s="2115">
        <f t="shared" si="210"/>
        <v>0.44</v>
      </c>
      <c r="L582" s="2292">
        <f t="shared" si="212"/>
        <v>100</v>
      </c>
      <c r="M582" s="2357">
        <f t="shared" si="213"/>
        <v>0</v>
      </c>
      <c r="N582" s="1611">
        <f t="shared" si="215"/>
        <v>3</v>
      </c>
      <c r="O582" s="2294"/>
      <c r="P582" s="2295">
        <f t="shared" si="211"/>
        <v>0.42599999999999999</v>
      </c>
      <c r="Q582" s="2296" t="s">
        <v>42</v>
      </c>
      <c r="R582" s="2294"/>
      <c r="S582" s="2297"/>
      <c r="T582" s="2298"/>
      <c r="U582" s="1602"/>
      <c r="V582" s="2294"/>
      <c r="W582" s="2294"/>
      <c r="X582" s="2294"/>
      <c r="Y582" s="2294"/>
      <c r="Z582" s="2434">
        <v>13694</v>
      </c>
      <c r="AA582" s="2366">
        <f t="shared" si="214"/>
        <v>93.631647496853958</v>
      </c>
      <c r="AB582" s="2435"/>
      <c r="AC582" s="2435"/>
      <c r="AD582" s="2435"/>
      <c r="AE582" s="2435"/>
      <c r="AF582" s="2435"/>
      <c r="AG582" s="2435"/>
      <c r="AH582" s="2167"/>
      <c r="AI582" s="2112">
        <v>12811</v>
      </c>
      <c r="AJ582" s="2112">
        <v>12100</v>
      </c>
      <c r="AK582" s="2112">
        <v>11384</v>
      </c>
      <c r="AL582" s="2113"/>
      <c r="AM582" s="2454"/>
      <c r="AN582" s="2112"/>
      <c r="AO582" s="2115"/>
      <c r="AP582" s="2116"/>
      <c r="AQ582" s="2117">
        <v>0.42599999999999999</v>
      </c>
      <c r="AR582" s="2115">
        <v>0.46800000000000003</v>
      </c>
      <c r="AS582" s="2115">
        <v>0.47499999999999998</v>
      </c>
      <c r="AT582" s="2115">
        <v>0.44700000000000001</v>
      </c>
      <c r="AU582" s="2115"/>
      <c r="AV582" s="2116"/>
      <c r="AW582" s="2118">
        <f t="shared" si="209"/>
        <v>-7.0000000000000062E-3</v>
      </c>
      <c r="AX582" s="2119"/>
      <c r="AY582" s="1646"/>
      <c r="AZ582" s="1646"/>
      <c r="BA582" s="1646"/>
      <c r="BB582" s="1646"/>
      <c r="BC582" s="1530" t="s">
        <v>1430</v>
      </c>
    </row>
    <row r="583" spans="1:55" s="1530" customFormat="1" ht="17.05" customHeight="1" x14ac:dyDescent="0.25">
      <c r="A583" s="1564" t="s">
        <v>698</v>
      </c>
      <c r="B583" s="1564" t="s">
        <v>834</v>
      </c>
      <c r="C583" s="2500" t="s">
        <v>852</v>
      </c>
      <c r="D583" s="1861" t="s">
        <v>854</v>
      </c>
      <c r="E583" s="2504"/>
      <c r="F583" s="2291">
        <v>1.6</v>
      </c>
      <c r="G583" s="1904"/>
      <c r="H583" s="1904"/>
      <c r="I583" s="1904"/>
      <c r="J583" s="1904"/>
      <c r="K583" s="2115">
        <f t="shared" si="210"/>
        <v>1.6</v>
      </c>
      <c r="L583" s="2292">
        <f t="shared" si="212"/>
        <v>100</v>
      </c>
      <c r="M583" s="2357">
        <f t="shared" si="213"/>
        <v>0</v>
      </c>
      <c r="N583" s="1611">
        <f t="shared" si="215"/>
        <v>5</v>
      </c>
      <c r="O583" s="2294"/>
      <c r="P583" s="2295">
        <f t="shared" si="211"/>
        <v>0.626</v>
      </c>
      <c r="Q583" s="2296" t="s">
        <v>42</v>
      </c>
      <c r="R583" s="2294"/>
      <c r="S583" s="2297"/>
      <c r="T583" s="2298"/>
      <c r="U583" s="1602"/>
      <c r="V583" s="2294"/>
      <c r="W583" s="2294"/>
      <c r="X583" s="2294"/>
      <c r="Y583" s="2294"/>
      <c r="Z583" s="2434">
        <v>13681</v>
      </c>
      <c r="AA583" s="2366">
        <f t="shared" si="214"/>
        <v>145.78762867810872</v>
      </c>
      <c r="AB583" s="2435"/>
      <c r="AC583" s="2435"/>
      <c r="AD583" s="2435"/>
      <c r="AE583" s="2435"/>
      <c r="AF583" s="2435"/>
      <c r="AG583" s="2435"/>
      <c r="AH583" s="2167"/>
      <c r="AI583" s="2112">
        <v>14228</v>
      </c>
      <c r="AJ583" s="2112">
        <v>14611</v>
      </c>
      <c r="AK583" s="2112">
        <v>14848</v>
      </c>
      <c r="AL583" s="2113"/>
      <c r="AM583" s="2454"/>
      <c r="AN583" s="2112"/>
      <c r="AO583" s="2115"/>
      <c r="AP583" s="2116"/>
      <c r="AQ583" s="2117">
        <v>0.626</v>
      </c>
      <c r="AR583" s="2115">
        <v>0.72799999999999998</v>
      </c>
      <c r="AS583" s="2115">
        <v>0.78700000000000003</v>
      </c>
      <c r="AT583" s="2115">
        <v>0.8</v>
      </c>
      <c r="AU583" s="2115"/>
      <c r="AV583" s="2116"/>
      <c r="AW583" s="2118">
        <f t="shared" si="209"/>
        <v>0.8</v>
      </c>
      <c r="AX583" s="2119"/>
      <c r="AY583" s="1646"/>
      <c r="AZ583" s="1646"/>
      <c r="BA583" s="1646"/>
      <c r="BB583" s="1646"/>
      <c r="BC583" s="1530" t="s">
        <v>1430</v>
      </c>
    </row>
    <row r="584" spans="1:55" s="1530" customFormat="1" ht="17.05" customHeight="1" x14ac:dyDescent="0.25">
      <c r="A584" s="1564" t="s">
        <v>698</v>
      </c>
      <c r="B584" s="1564" t="s">
        <v>834</v>
      </c>
      <c r="C584" s="2500" t="s">
        <v>852</v>
      </c>
      <c r="D584" s="1861" t="s">
        <v>853</v>
      </c>
      <c r="E584" s="2504"/>
      <c r="F584" s="2291">
        <v>3.0000000000000001E-3</v>
      </c>
      <c r="G584" s="1904"/>
      <c r="H584" s="1904"/>
      <c r="I584" s="1904"/>
      <c r="J584" s="1904"/>
      <c r="K584" s="2115">
        <f t="shared" si="210"/>
        <v>3.0000000000000001E-3</v>
      </c>
      <c r="L584" s="2292">
        <f t="shared" si="212"/>
        <v>100</v>
      </c>
      <c r="M584" s="2357">
        <f t="shared" si="213"/>
        <v>0</v>
      </c>
      <c r="N584" s="1611">
        <f t="shared" si="215"/>
        <v>2</v>
      </c>
      <c r="O584" s="2294"/>
      <c r="P584" s="2295">
        <f t="shared" si="211"/>
        <v>0.58099999999999996</v>
      </c>
      <c r="Q584" s="2296" t="s">
        <v>42</v>
      </c>
      <c r="R584" s="2294"/>
      <c r="S584" s="2297"/>
      <c r="T584" s="2298"/>
      <c r="U584" s="1602"/>
      <c r="V584" s="2294"/>
      <c r="W584" s="2294"/>
      <c r="X584" s="2294"/>
      <c r="Y584" s="2294"/>
      <c r="Z584" s="2434">
        <v>14653</v>
      </c>
      <c r="AA584" s="2366">
        <f t="shared" si="214"/>
        <v>126.95516089556678</v>
      </c>
      <c r="AB584" s="2435"/>
      <c r="AC584" s="2435"/>
      <c r="AD584" s="2435"/>
      <c r="AE584" s="2435"/>
      <c r="AF584" s="2435"/>
      <c r="AG584" s="2435"/>
      <c r="AH584" s="2167"/>
      <c r="AI584" s="2112">
        <v>15080</v>
      </c>
      <c r="AJ584" s="2112">
        <v>15439</v>
      </c>
      <c r="AK584" s="2112">
        <v>15684</v>
      </c>
      <c r="AL584" s="2113"/>
      <c r="AM584" s="2454"/>
      <c r="AN584" s="2112"/>
      <c r="AO584" s="2115"/>
      <c r="AP584" s="2116"/>
      <c r="AQ584" s="2117">
        <v>0.58099999999999996</v>
      </c>
      <c r="AR584" s="2115">
        <v>0.67900000000000005</v>
      </c>
      <c r="AS584" s="2115">
        <v>0.73799999999999999</v>
      </c>
      <c r="AT584" s="2115">
        <v>0.749</v>
      </c>
      <c r="AU584" s="2115"/>
      <c r="AV584" s="2116"/>
      <c r="AW584" s="2118">
        <f t="shared" si="209"/>
        <v>-0.746</v>
      </c>
      <c r="AX584" s="2119"/>
      <c r="AY584" s="1646"/>
      <c r="AZ584" s="1646"/>
      <c r="BA584" s="1646"/>
      <c r="BB584" s="1646"/>
      <c r="BC584" s="1530" t="s">
        <v>1430</v>
      </c>
    </row>
    <row r="585" spans="1:55" s="1530" customFormat="1" ht="17.05" customHeight="1" x14ac:dyDescent="0.25">
      <c r="A585" s="1564" t="s">
        <v>698</v>
      </c>
      <c r="B585" s="1564" t="s">
        <v>834</v>
      </c>
      <c r="C585" s="2500" t="s">
        <v>852</v>
      </c>
      <c r="D585" s="1861" t="s">
        <v>863</v>
      </c>
      <c r="E585" s="2504"/>
      <c r="F585" s="2291">
        <v>0.6</v>
      </c>
      <c r="G585" s="1904"/>
      <c r="H585" s="1904"/>
      <c r="I585" s="1904"/>
      <c r="J585" s="1904"/>
      <c r="K585" s="2115">
        <f t="shared" si="210"/>
        <v>0.6</v>
      </c>
      <c r="L585" s="2292">
        <f t="shared" si="212"/>
        <v>100</v>
      </c>
      <c r="M585" s="2357">
        <f t="shared" si="213"/>
        <v>0</v>
      </c>
      <c r="N585" s="1611">
        <f t="shared" si="215"/>
        <v>5</v>
      </c>
      <c r="O585" s="2294"/>
      <c r="P585" s="2295">
        <f t="shared" si="211"/>
        <v>0.46500000000000002</v>
      </c>
      <c r="Q585" s="2296" t="s">
        <v>42</v>
      </c>
      <c r="R585" s="2294"/>
      <c r="S585" s="2297"/>
      <c r="T585" s="2298"/>
      <c r="U585" s="1602"/>
      <c r="V585" s="2294"/>
      <c r="W585" s="2294"/>
      <c r="X585" s="2294"/>
      <c r="Y585" s="2294"/>
      <c r="Z585" s="2434">
        <v>10180</v>
      </c>
      <c r="AA585" s="2366">
        <f t="shared" si="214"/>
        <v>135.90978819603305</v>
      </c>
      <c r="AB585" s="2435"/>
      <c r="AC585" s="2435"/>
      <c r="AD585" s="2435"/>
      <c r="AE585" s="2435"/>
      <c r="AF585" s="2435"/>
      <c r="AG585" s="2435"/>
      <c r="AH585" s="2167"/>
      <c r="AI585" s="2112">
        <v>9880</v>
      </c>
      <c r="AJ585" s="2112">
        <v>9956</v>
      </c>
      <c r="AK585" s="2112">
        <v>10100</v>
      </c>
      <c r="AL585" s="2113"/>
      <c r="AM585" s="2454"/>
      <c r="AN585" s="2112"/>
      <c r="AO585" s="2115"/>
      <c r="AP585" s="2116"/>
      <c r="AQ585" s="2117">
        <v>0.46500000000000002</v>
      </c>
      <c r="AR585" s="2115">
        <v>0.505</v>
      </c>
      <c r="AS585" s="2115">
        <v>0.53600000000000003</v>
      </c>
      <c r="AT585" s="2115">
        <v>0.54400000000000004</v>
      </c>
      <c r="AU585" s="2115"/>
      <c r="AV585" s="2116"/>
      <c r="AW585" s="2118">
        <f t="shared" si="209"/>
        <v>5.5999999999999939E-2</v>
      </c>
      <c r="AX585" s="2119"/>
      <c r="AY585" s="1646"/>
      <c r="AZ585" s="1646"/>
      <c r="BA585" s="2039"/>
      <c r="BB585" s="1646"/>
      <c r="BC585" s="1530" t="s">
        <v>1430</v>
      </c>
    </row>
    <row r="586" spans="1:55" s="1530" customFormat="1" ht="17.05" customHeight="1" x14ac:dyDescent="0.25">
      <c r="A586" s="1564" t="s">
        <v>698</v>
      </c>
      <c r="B586" s="1564" t="s">
        <v>834</v>
      </c>
      <c r="C586" s="2500" t="s">
        <v>852</v>
      </c>
      <c r="D586" s="1861" t="s">
        <v>856</v>
      </c>
      <c r="E586" s="2504"/>
      <c r="F586" s="2291">
        <v>0.94299999999999995</v>
      </c>
      <c r="G586" s="1904"/>
      <c r="H586" s="1904"/>
      <c r="I586" s="1904"/>
      <c r="J586" s="1904"/>
      <c r="K586" s="2115">
        <f t="shared" si="210"/>
        <v>0.94299999999999995</v>
      </c>
      <c r="L586" s="2292">
        <f t="shared" si="212"/>
        <v>100</v>
      </c>
      <c r="M586" s="2357">
        <f t="shared" si="213"/>
        <v>0</v>
      </c>
      <c r="N586" s="1611">
        <f t="shared" si="215"/>
        <v>5</v>
      </c>
      <c r="O586" s="2294"/>
      <c r="P586" s="2295">
        <f t="shared" si="211"/>
        <v>0.56200000000000006</v>
      </c>
      <c r="Q586" s="2296" t="s">
        <v>42</v>
      </c>
      <c r="R586" s="2294"/>
      <c r="S586" s="2297"/>
      <c r="T586" s="2298"/>
      <c r="U586" s="1602"/>
      <c r="V586" s="2294"/>
      <c r="W586" s="2294"/>
      <c r="X586" s="2294"/>
      <c r="Y586" s="2294"/>
      <c r="Z586" s="2434">
        <v>13430</v>
      </c>
      <c r="AA586" s="2366">
        <f t="shared" si="214"/>
        <v>131.78428992543783</v>
      </c>
      <c r="AB586" s="2435"/>
      <c r="AC586" s="2435"/>
      <c r="AD586" s="2435"/>
      <c r="AE586" s="2435"/>
      <c r="AF586" s="2435"/>
      <c r="AG586" s="2435"/>
      <c r="AH586" s="2167"/>
      <c r="AI586" s="2112">
        <v>13673</v>
      </c>
      <c r="AJ586" s="2112">
        <v>13783</v>
      </c>
      <c r="AK586" s="2112">
        <v>13785</v>
      </c>
      <c r="AL586" s="2113"/>
      <c r="AM586" s="2454"/>
      <c r="AN586" s="2112"/>
      <c r="AO586" s="2115"/>
      <c r="AP586" s="2116"/>
      <c r="AQ586" s="2117">
        <v>0.56200000000000006</v>
      </c>
      <c r="AR586" s="2115">
        <v>0.64600000000000002</v>
      </c>
      <c r="AS586" s="2115">
        <v>0.68899999999999995</v>
      </c>
      <c r="AT586" s="2115">
        <v>0.68899999999999995</v>
      </c>
      <c r="AU586" s="2115"/>
      <c r="AV586" s="2116"/>
      <c r="AW586" s="2118">
        <f t="shared" si="209"/>
        <v>0.254</v>
      </c>
      <c r="AX586" s="2119"/>
      <c r="AY586" s="1646"/>
      <c r="AZ586" s="1646"/>
      <c r="BA586" s="2039"/>
      <c r="BB586" s="2039"/>
      <c r="BC586" s="1530" t="s">
        <v>1430</v>
      </c>
    </row>
    <row r="587" spans="1:55" s="1530" customFormat="1" ht="17.05" customHeight="1" x14ac:dyDescent="0.25">
      <c r="A587" s="1564" t="s">
        <v>698</v>
      </c>
      <c r="B587" s="1564" t="s">
        <v>834</v>
      </c>
      <c r="C587" s="2500" t="s">
        <v>852</v>
      </c>
      <c r="D587" s="1861" t="s">
        <v>860</v>
      </c>
      <c r="E587" s="2504"/>
      <c r="F587" s="2291">
        <v>0.44500000000000001</v>
      </c>
      <c r="G587" s="1904"/>
      <c r="H587" s="1904">
        <v>0.435</v>
      </c>
      <c r="I587" s="1904"/>
      <c r="J587" s="1904"/>
      <c r="K587" s="2115">
        <f t="shared" si="210"/>
        <v>0.88</v>
      </c>
      <c r="L587" s="2292">
        <f t="shared" si="212"/>
        <v>50.56818181818182</v>
      </c>
      <c r="M587" s="2357">
        <f t="shared" si="213"/>
        <v>49.43181818181818</v>
      </c>
      <c r="N587" s="1611">
        <f t="shared" si="215"/>
        <v>2</v>
      </c>
      <c r="O587" s="2294"/>
      <c r="P587" s="2295">
        <f t="shared" si="211"/>
        <v>0.92</v>
      </c>
      <c r="Q587" s="2296" t="s">
        <v>42</v>
      </c>
      <c r="R587" s="2294"/>
      <c r="S587" s="2297"/>
      <c r="T587" s="2298"/>
      <c r="U587" s="1602"/>
      <c r="V587" s="2294"/>
      <c r="W587" s="2294"/>
      <c r="X587" s="2294"/>
      <c r="Y587" s="2294"/>
      <c r="Z587" s="2434">
        <v>21048</v>
      </c>
      <c r="AA587" s="2366">
        <f t="shared" si="214"/>
        <v>131.5974445884944</v>
      </c>
      <c r="AB587" s="2435"/>
      <c r="AC587" s="2435"/>
      <c r="AD587" s="2435"/>
      <c r="AE587" s="2435"/>
      <c r="AF587" s="2435"/>
      <c r="AG587" s="2435"/>
      <c r="AH587" s="2167"/>
      <c r="AI587" s="2112">
        <v>20315</v>
      </c>
      <c r="AJ587" s="2112">
        <v>20452</v>
      </c>
      <c r="AK587" s="2112">
        <v>20731</v>
      </c>
      <c r="AL587" s="2113"/>
      <c r="AM587" s="2454"/>
      <c r="AN587" s="2112"/>
      <c r="AO587" s="2115"/>
      <c r="AP587" s="2116"/>
      <c r="AQ587" s="2117">
        <v>0.92</v>
      </c>
      <c r="AR587" s="2115">
        <v>1.0109999999999999</v>
      </c>
      <c r="AS587" s="2115">
        <v>1.079</v>
      </c>
      <c r="AT587" s="2115">
        <v>1.0940000000000001</v>
      </c>
      <c r="AU587" s="2115"/>
      <c r="AV587" s="2116"/>
      <c r="AW587" s="2118">
        <f t="shared" si="209"/>
        <v>-0.21400000000000008</v>
      </c>
      <c r="AX587" s="2119"/>
      <c r="AY587" s="1646"/>
      <c r="AZ587" s="1646"/>
      <c r="BA587" s="2039"/>
      <c r="BB587" s="2039"/>
      <c r="BC587" s="1530" t="s">
        <v>1430</v>
      </c>
    </row>
    <row r="588" spans="1:55" s="1530" customFormat="1" ht="17.05" customHeight="1" x14ac:dyDescent="0.25">
      <c r="A588" s="1564" t="s">
        <v>698</v>
      </c>
      <c r="B588" s="1564" t="s">
        <v>834</v>
      </c>
      <c r="C588" s="2500" t="s">
        <v>852</v>
      </c>
      <c r="D588" s="1861" t="s">
        <v>855</v>
      </c>
      <c r="E588" s="2504"/>
      <c r="F588" s="2291">
        <v>0.32</v>
      </c>
      <c r="G588" s="1904"/>
      <c r="H588" s="1904"/>
      <c r="I588" s="1904"/>
      <c r="J588" s="1904"/>
      <c r="K588" s="2115">
        <f t="shared" si="210"/>
        <v>0.32</v>
      </c>
      <c r="L588" s="2292">
        <f t="shared" si="212"/>
        <v>100</v>
      </c>
      <c r="M588" s="2357">
        <f t="shared" si="213"/>
        <v>0</v>
      </c>
      <c r="N588" s="1611">
        <f t="shared" si="215"/>
        <v>2</v>
      </c>
      <c r="O588" s="2294"/>
      <c r="P588" s="2295">
        <f t="shared" si="211"/>
        <v>0.52500000000000002</v>
      </c>
      <c r="Q588" s="2296" t="s">
        <v>42</v>
      </c>
      <c r="R588" s="2294"/>
      <c r="S588" s="2297"/>
      <c r="T588" s="2298"/>
      <c r="U588" s="1602"/>
      <c r="V588" s="2294"/>
      <c r="W588" s="2294"/>
      <c r="X588" s="2294"/>
      <c r="Y588" s="2294"/>
      <c r="Z588" s="2434">
        <v>12439</v>
      </c>
      <c r="AA588" s="2366">
        <f t="shared" si="214"/>
        <v>125.76441527806379</v>
      </c>
      <c r="AB588" s="2435"/>
      <c r="AC588" s="2435"/>
      <c r="AD588" s="2435"/>
      <c r="AE588" s="2435"/>
      <c r="AF588" s="2435"/>
      <c r="AG588" s="2435"/>
      <c r="AH588" s="2167"/>
      <c r="AI588" s="2112">
        <v>12003</v>
      </c>
      <c r="AJ588" s="2112">
        <v>11915</v>
      </c>
      <c r="AK588" s="2112">
        <v>11844</v>
      </c>
      <c r="AL588" s="2113"/>
      <c r="AM588" s="2454"/>
      <c r="AN588" s="2112"/>
      <c r="AO588" s="2115"/>
      <c r="AP588" s="2116"/>
      <c r="AQ588" s="2117">
        <v>0.52500000000000002</v>
      </c>
      <c r="AR588" s="2115">
        <v>0.57099999999999995</v>
      </c>
      <c r="AS588" s="2115">
        <v>0.6</v>
      </c>
      <c r="AT588" s="2115">
        <v>0.59599999999999997</v>
      </c>
      <c r="AU588" s="2115"/>
      <c r="AV588" s="2116"/>
      <c r="AW588" s="2118">
        <f t="shared" si="209"/>
        <v>-0.27599999999999997</v>
      </c>
      <c r="AX588" s="2119"/>
      <c r="AY588" s="1646"/>
      <c r="AZ588" s="1646"/>
      <c r="BA588" s="1646"/>
      <c r="BB588" s="1646"/>
      <c r="BC588" s="1530" t="s">
        <v>1430</v>
      </c>
    </row>
    <row r="589" spans="1:55" s="1530" customFormat="1" ht="17.05" customHeight="1" x14ac:dyDescent="0.25">
      <c r="A589" s="1564" t="s">
        <v>698</v>
      </c>
      <c r="B589" s="1564" t="s">
        <v>834</v>
      </c>
      <c r="C589" s="2500" t="s">
        <v>852</v>
      </c>
      <c r="D589" s="1861" t="s">
        <v>859</v>
      </c>
      <c r="E589" s="2504"/>
      <c r="F589" s="2291">
        <v>0.24</v>
      </c>
      <c r="G589" s="1904"/>
      <c r="H589" s="1904"/>
      <c r="I589" s="1904"/>
      <c r="J589" s="1904"/>
      <c r="K589" s="2115">
        <f t="shared" si="210"/>
        <v>0.24</v>
      </c>
      <c r="L589" s="2292">
        <f t="shared" si="212"/>
        <v>100</v>
      </c>
      <c r="M589" s="2357">
        <f t="shared" si="213"/>
        <v>0</v>
      </c>
      <c r="N589" s="1611">
        <f t="shared" si="215"/>
        <v>5</v>
      </c>
      <c r="O589" s="2294"/>
      <c r="P589" s="2295">
        <f t="shared" si="211"/>
        <v>0.20699999999999999</v>
      </c>
      <c r="Q589" s="2296" t="s">
        <v>42</v>
      </c>
      <c r="R589" s="2294"/>
      <c r="S589" s="2297"/>
      <c r="T589" s="2298"/>
      <c r="U589" s="1602"/>
      <c r="V589" s="2294"/>
      <c r="W589" s="2294"/>
      <c r="X589" s="2294"/>
      <c r="Y589" s="2294"/>
      <c r="Z589" s="2434">
        <v>4892</v>
      </c>
      <c r="AA589" s="2366">
        <f t="shared" si="214"/>
        <v>118.16888630024978</v>
      </c>
      <c r="AB589" s="2435"/>
      <c r="AC589" s="2435"/>
      <c r="AD589" s="2435"/>
      <c r="AE589" s="2435"/>
      <c r="AF589" s="2435"/>
      <c r="AG589" s="2435"/>
      <c r="AH589" s="2167"/>
      <c r="AI589" s="2112">
        <v>4418</v>
      </c>
      <c r="AJ589" s="2112">
        <v>4185</v>
      </c>
      <c r="AK589" s="2112">
        <v>3990</v>
      </c>
      <c r="AL589" s="2113"/>
      <c r="AM589" s="2454"/>
      <c r="AN589" s="2112"/>
      <c r="AO589" s="2115"/>
      <c r="AP589" s="2116"/>
      <c r="AQ589" s="2117">
        <v>0.20699999999999999</v>
      </c>
      <c r="AR589" s="2115">
        <v>0.21099999999999999</v>
      </c>
      <c r="AS589" s="2115">
        <v>0.21099999999999999</v>
      </c>
      <c r="AT589" s="2115">
        <v>0.20100000000000001</v>
      </c>
      <c r="AU589" s="2115"/>
      <c r="AV589" s="2116"/>
      <c r="AW589" s="2118">
        <f t="shared" si="209"/>
        <v>3.8999999999999979E-2</v>
      </c>
      <c r="AX589" s="2119"/>
      <c r="AY589" s="1646"/>
      <c r="AZ589" s="1646"/>
      <c r="BA589" s="1646"/>
      <c r="BB589" s="1646"/>
      <c r="BC589" s="1530" t="s">
        <v>1430</v>
      </c>
    </row>
    <row r="590" spans="1:55" s="1530" customFormat="1" ht="17.05" customHeight="1" x14ac:dyDescent="0.25">
      <c r="A590" s="1564" t="s">
        <v>698</v>
      </c>
      <c r="B590" s="1564" t="s">
        <v>834</v>
      </c>
      <c r="C590" s="2500" t="s">
        <v>852</v>
      </c>
      <c r="D590" s="1861" t="s">
        <v>858</v>
      </c>
      <c r="E590" s="2504"/>
      <c r="F590" s="2291">
        <v>0.95</v>
      </c>
      <c r="G590" s="1904"/>
      <c r="H590" s="1904"/>
      <c r="I590" s="1904"/>
      <c r="J590" s="1904"/>
      <c r="K590" s="2115">
        <f t="shared" si="210"/>
        <v>0.95</v>
      </c>
      <c r="L590" s="2292">
        <f t="shared" si="212"/>
        <v>100</v>
      </c>
      <c r="M590" s="2357">
        <f t="shared" si="213"/>
        <v>0</v>
      </c>
      <c r="N590" s="1611">
        <f t="shared" si="215"/>
        <v>5</v>
      </c>
      <c r="O590" s="2294"/>
      <c r="P590" s="2295">
        <f t="shared" si="211"/>
        <v>0.314</v>
      </c>
      <c r="Q590" s="2296" t="s">
        <v>42</v>
      </c>
      <c r="R590" s="2294"/>
      <c r="S590" s="2297"/>
      <c r="T590" s="2298"/>
      <c r="U590" s="1602"/>
      <c r="V590" s="2294"/>
      <c r="W590" s="2294"/>
      <c r="X590" s="2294"/>
      <c r="Y590" s="2294"/>
      <c r="Z590" s="2434">
        <v>7756</v>
      </c>
      <c r="AA590" s="2366">
        <f t="shared" si="214"/>
        <v>114.09637788155173</v>
      </c>
      <c r="AB590" s="2435"/>
      <c r="AC590" s="2435"/>
      <c r="AD590" s="2435"/>
      <c r="AE590" s="2435"/>
      <c r="AF590" s="2435"/>
      <c r="AG590" s="2435"/>
      <c r="AH590" s="2167"/>
      <c r="AI590" s="2112">
        <v>7014</v>
      </c>
      <c r="AJ590" s="2112">
        <v>6649</v>
      </c>
      <c r="AK590" s="2112">
        <v>6346</v>
      </c>
      <c r="AL590" s="2113"/>
      <c r="AM590" s="2454"/>
      <c r="AN590" s="2112"/>
      <c r="AO590" s="2115"/>
      <c r="AP590" s="2116"/>
      <c r="AQ590" s="2117">
        <v>0.314</v>
      </c>
      <c r="AR590" s="2115">
        <v>0.32300000000000001</v>
      </c>
      <c r="AS590" s="2115">
        <v>0.32400000000000001</v>
      </c>
      <c r="AT590" s="2115">
        <v>0.309</v>
      </c>
      <c r="AU590" s="2115"/>
      <c r="AV590" s="2116"/>
      <c r="AW590" s="2118">
        <f t="shared" si="209"/>
        <v>0.64100000000000001</v>
      </c>
      <c r="AX590" s="2119"/>
      <c r="AY590" s="1646"/>
      <c r="AZ590" s="1646"/>
      <c r="BA590" s="1646"/>
      <c r="BB590" s="1646"/>
      <c r="BC590" s="1530" t="s">
        <v>1430</v>
      </c>
    </row>
    <row r="591" spans="1:55" s="1530" customFormat="1" ht="17.05" customHeight="1" x14ac:dyDescent="0.25">
      <c r="A591" s="1564" t="s">
        <v>698</v>
      </c>
      <c r="B591" s="1564" t="s">
        <v>834</v>
      </c>
      <c r="C591" s="2500" t="s">
        <v>852</v>
      </c>
      <c r="D591" s="1861" t="s">
        <v>862</v>
      </c>
      <c r="E591" s="2504"/>
      <c r="F591" s="2291"/>
      <c r="G591" s="1904">
        <v>0.24</v>
      </c>
      <c r="H591" s="1904"/>
      <c r="I591" s="1904"/>
      <c r="J591" s="1904"/>
      <c r="K591" s="2115">
        <f t="shared" si="210"/>
        <v>0.24</v>
      </c>
      <c r="L591" s="2292">
        <f t="shared" si="212"/>
        <v>0</v>
      </c>
      <c r="M591" s="2357">
        <f t="shared" si="213"/>
        <v>100</v>
      </c>
      <c r="N591" s="1611">
        <f t="shared" si="215"/>
        <v>2</v>
      </c>
      <c r="O591" s="2294"/>
      <c r="P591" s="2295">
        <f t="shared" si="211"/>
        <v>0.31</v>
      </c>
      <c r="Q591" s="2296" t="s">
        <v>42</v>
      </c>
      <c r="R591" s="2294"/>
      <c r="S591" s="2297"/>
      <c r="T591" s="2298"/>
      <c r="U591" s="1602"/>
      <c r="V591" s="2294"/>
      <c r="W591" s="2294"/>
      <c r="X591" s="2294"/>
      <c r="Y591" s="2294"/>
      <c r="Z591" s="2434">
        <v>5548</v>
      </c>
      <c r="AA591" s="2366">
        <f t="shared" si="214"/>
        <v>168.3933985837177</v>
      </c>
      <c r="AB591" s="2435"/>
      <c r="AC591" s="2435"/>
      <c r="AD591" s="2435"/>
      <c r="AE591" s="2435"/>
      <c r="AF591" s="2435"/>
      <c r="AG591" s="2435"/>
      <c r="AH591" s="2167"/>
      <c r="AI591" s="2112">
        <v>5256</v>
      </c>
      <c r="AJ591" s="2112">
        <v>5220</v>
      </c>
      <c r="AK591" s="2112">
        <v>5220</v>
      </c>
      <c r="AL591" s="2113"/>
      <c r="AM591" s="2454"/>
      <c r="AN591" s="2112"/>
      <c r="AO591" s="2115"/>
      <c r="AP591" s="2116"/>
      <c r="AQ591" s="2117">
        <v>0.31</v>
      </c>
      <c r="AR591" s="2115">
        <v>0.34100000000000003</v>
      </c>
      <c r="AS591" s="2115">
        <v>0.36199999999999999</v>
      </c>
      <c r="AT591" s="2115">
        <v>0.36199999999999999</v>
      </c>
      <c r="AU591" s="2115"/>
      <c r="AV591" s="2116"/>
      <c r="AW591" s="2118">
        <f t="shared" si="209"/>
        <v>-0.122</v>
      </c>
      <c r="AX591" s="2119"/>
      <c r="AY591" s="1646"/>
      <c r="AZ591" s="1646"/>
      <c r="BA591" s="1646"/>
      <c r="BB591" s="1646"/>
      <c r="BC591" s="1530" t="s">
        <v>1432</v>
      </c>
    </row>
    <row r="592" spans="1:55" s="1530" customFormat="1" ht="17.05" customHeight="1" x14ac:dyDescent="0.25">
      <c r="A592" s="1564" t="s">
        <v>698</v>
      </c>
      <c r="B592" s="1564" t="s">
        <v>834</v>
      </c>
      <c r="C592" s="2500" t="s">
        <v>852</v>
      </c>
      <c r="D592" s="1861" t="s">
        <v>861</v>
      </c>
      <c r="E592" s="2580"/>
      <c r="F592" s="2470">
        <v>0.08</v>
      </c>
      <c r="G592" s="2471">
        <v>0.21</v>
      </c>
      <c r="H592" s="2471"/>
      <c r="I592" s="2471"/>
      <c r="J592" s="2471"/>
      <c r="K592" s="2142">
        <f t="shared" si="210"/>
        <v>0.28999999999999998</v>
      </c>
      <c r="L592" s="2472">
        <f t="shared" si="212"/>
        <v>27.58620689655173</v>
      </c>
      <c r="M592" s="2473">
        <f t="shared" si="213"/>
        <v>72.41379310344827</v>
      </c>
      <c r="N592" s="2474">
        <f t="shared" si="215"/>
        <v>5</v>
      </c>
      <c r="O592" s="2477"/>
      <c r="P592" s="2475">
        <f t="shared" si="211"/>
        <v>0.27300000000000002</v>
      </c>
      <c r="Q592" s="2476" t="s">
        <v>42</v>
      </c>
      <c r="R592" s="2477"/>
      <c r="S592" s="2478"/>
      <c r="T592" s="2479"/>
      <c r="U592" s="1830"/>
      <c r="V592" s="2477"/>
      <c r="W592" s="2477"/>
      <c r="X592" s="2477"/>
      <c r="Y592" s="2477"/>
      <c r="Z592" s="2480">
        <v>10295</v>
      </c>
      <c r="AA592" s="2481">
        <f t="shared" si="214"/>
        <v>74.780283020750872</v>
      </c>
      <c r="AB592" s="2482"/>
      <c r="AC592" s="2482"/>
      <c r="AD592" s="2482"/>
      <c r="AE592" s="2482"/>
      <c r="AF592" s="2482"/>
      <c r="AG592" s="2482"/>
      <c r="AH592" s="2352"/>
      <c r="AI592" s="2139">
        <v>9498</v>
      </c>
      <c r="AJ592" s="2139">
        <v>9186</v>
      </c>
      <c r="AK592" s="2139">
        <v>8947</v>
      </c>
      <c r="AL592" s="2140"/>
      <c r="AM592" s="2483"/>
      <c r="AN592" s="2139"/>
      <c r="AO592" s="2142"/>
      <c r="AP592" s="2143"/>
      <c r="AQ592" s="2144">
        <v>0.27300000000000002</v>
      </c>
      <c r="AR592" s="2142">
        <v>0.28100000000000003</v>
      </c>
      <c r="AS592" s="2142">
        <v>0.28599999999999998</v>
      </c>
      <c r="AT592" s="2142">
        <v>0.27900000000000003</v>
      </c>
      <c r="AU592" s="2142"/>
      <c r="AV592" s="2143"/>
      <c r="AW592" s="2145">
        <f t="shared" si="209"/>
        <v>1.0999999999999954E-2</v>
      </c>
      <c r="AX592" s="2146"/>
      <c r="AY592" s="1646"/>
      <c r="AZ592" s="1646"/>
      <c r="BA592" s="1646"/>
      <c r="BB592" s="1646"/>
      <c r="BC592" s="1530" t="s">
        <v>1432</v>
      </c>
    </row>
    <row r="593" spans="1:227" s="1530" customFormat="1" ht="17.05" customHeight="1" x14ac:dyDescent="0.25">
      <c r="A593" s="1564" t="s">
        <v>698</v>
      </c>
      <c r="B593" s="1564" t="s">
        <v>834</v>
      </c>
      <c r="C593" s="2768" t="s">
        <v>852</v>
      </c>
      <c r="D593" s="2769" t="s">
        <v>857</v>
      </c>
      <c r="E593" s="2504"/>
      <c r="F593" s="2291">
        <v>0.36</v>
      </c>
      <c r="G593" s="1904"/>
      <c r="H593" s="1904"/>
      <c r="I593" s="1904"/>
      <c r="J593" s="1904"/>
      <c r="K593" s="2115">
        <f t="shared" si="210"/>
        <v>0.36</v>
      </c>
      <c r="L593" s="2292">
        <f t="shared" si="212"/>
        <v>100</v>
      </c>
      <c r="M593" s="2357">
        <f t="shared" si="213"/>
        <v>0</v>
      </c>
      <c r="N593" s="1575">
        <f t="shared" si="215"/>
        <v>5</v>
      </c>
      <c r="O593" s="2294"/>
      <c r="P593" s="2295">
        <f t="shared" si="211"/>
        <v>0.19600000000000001</v>
      </c>
      <c r="Q593" s="2296" t="s">
        <v>42</v>
      </c>
      <c r="R593" s="2294"/>
      <c r="S593" s="2297"/>
      <c r="T593" s="2298"/>
      <c r="U593" s="1602"/>
      <c r="V593" s="2294"/>
      <c r="W593" s="2294"/>
      <c r="X593" s="2294"/>
      <c r="Y593" s="2294"/>
      <c r="Z593" s="2434">
        <v>4930</v>
      </c>
      <c r="AA593" s="2366">
        <f t="shared" si="214"/>
        <v>119.48095251326794</v>
      </c>
      <c r="AB593" s="2435"/>
      <c r="AC593" s="2435"/>
      <c r="AD593" s="2435"/>
      <c r="AE593" s="2435"/>
      <c r="AF593" s="2435"/>
      <c r="AG593" s="2435"/>
      <c r="AH593" s="2167"/>
      <c r="AI593" s="2112">
        <v>4764</v>
      </c>
      <c r="AJ593" s="2112">
        <v>4798</v>
      </c>
      <c r="AK593" s="2112">
        <v>4864</v>
      </c>
      <c r="AL593" s="2113"/>
      <c r="AM593" s="2454"/>
      <c r="AN593" s="2112"/>
      <c r="AO593" s="2115"/>
      <c r="AP593" s="2116"/>
      <c r="AQ593" s="2117">
        <v>0.19600000000000001</v>
      </c>
      <c r="AR593" s="2115">
        <v>0.215</v>
      </c>
      <c r="AS593" s="2115">
        <v>0.23</v>
      </c>
      <c r="AT593" s="2115">
        <v>0.23300000000000001</v>
      </c>
      <c r="AU593" s="2115"/>
      <c r="AV593" s="2116"/>
      <c r="AW593" s="2118">
        <f t="shared" si="209"/>
        <v>0.12699999999999997</v>
      </c>
      <c r="AX593" s="2119"/>
      <c r="AY593" s="1646"/>
      <c r="AZ593" s="1646"/>
      <c r="BA593" s="1646"/>
      <c r="BB593" s="1646"/>
      <c r="BC593" s="1530" t="s">
        <v>1430</v>
      </c>
    </row>
    <row r="594" spans="1:227" s="1530" customFormat="1" ht="17.05" customHeight="1" x14ac:dyDescent="0.25">
      <c r="A594" s="1564" t="s">
        <v>698</v>
      </c>
      <c r="B594" s="1564" t="s">
        <v>834</v>
      </c>
      <c r="C594" s="2768" t="s">
        <v>852</v>
      </c>
      <c r="D594" s="1861" t="s">
        <v>864</v>
      </c>
      <c r="E594" s="2504"/>
      <c r="F594" s="2291">
        <v>7.5999999999999998E-2</v>
      </c>
      <c r="G594" s="1904">
        <v>8.8219999999999992</v>
      </c>
      <c r="H594" s="1904"/>
      <c r="I594" s="1904"/>
      <c r="J594" s="1904"/>
      <c r="K594" s="2115">
        <f t="shared" si="210"/>
        <v>8.8979999999999997</v>
      </c>
      <c r="L594" s="2292">
        <f t="shared" si="212"/>
        <v>0.85412452236457626</v>
      </c>
      <c r="M594" s="2357">
        <f t="shared" si="213"/>
        <v>99.145875477635414</v>
      </c>
      <c r="N594" s="1611">
        <f t="shared" si="215"/>
        <v>3</v>
      </c>
      <c r="O594" s="2294"/>
      <c r="P594" s="2295">
        <f t="shared" si="211"/>
        <v>8.0440000000000005</v>
      </c>
      <c r="Q594" s="2296" t="s">
        <v>42</v>
      </c>
      <c r="R594" s="2294"/>
      <c r="S594" s="2297"/>
      <c r="T594" s="2298"/>
      <c r="U594" s="1602"/>
      <c r="V594" s="2294"/>
      <c r="W594" s="2294"/>
      <c r="X594" s="2294"/>
      <c r="Y594" s="2294"/>
      <c r="Z594" s="2434">
        <v>141206</v>
      </c>
      <c r="AA594" s="2366">
        <f t="shared" si="214"/>
        <v>189.94885350636076</v>
      </c>
      <c r="AB594" s="2435"/>
      <c r="AC594" s="2435"/>
      <c r="AD594" s="2435"/>
      <c r="AE594" s="2435"/>
      <c r="AF594" s="2435"/>
      <c r="AG594" s="2435"/>
      <c r="AH594" s="2167"/>
      <c r="AI594" s="2112">
        <v>148630</v>
      </c>
      <c r="AJ594" s="2112">
        <v>152992</v>
      </c>
      <c r="AK594" s="2112">
        <v>155497</v>
      </c>
      <c r="AL594" s="2113"/>
      <c r="AM594" s="2454"/>
      <c r="AN594" s="2112"/>
      <c r="AO594" s="2115"/>
      <c r="AP594" s="2116"/>
      <c r="AQ594" s="2117">
        <v>8.0440000000000005</v>
      </c>
      <c r="AR594" s="2115">
        <v>9.7899999999999991</v>
      </c>
      <c r="AS594" s="2115">
        <v>10.759</v>
      </c>
      <c r="AT594" s="2115">
        <v>10.935</v>
      </c>
      <c r="AU594" s="2115"/>
      <c r="AV594" s="2116"/>
      <c r="AW594" s="2118">
        <f t="shared" si="209"/>
        <v>-2.0370000000000008</v>
      </c>
      <c r="AX594" s="2119"/>
      <c r="AY594" s="1646"/>
      <c r="AZ594" s="1646"/>
      <c r="BA594" s="1646"/>
      <c r="BB594" s="1646"/>
      <c r="BC594" s="1530" t="s">
        <v>1432</v>
      </c>
    </row>
    <row r="595" spans="1:227" s="1530" customFormat="1" ht="17.05" customHeight="1" x14ac:dyDescent="0.3">
      <c r="A595" s="1564" t="s">
        <v>865</v>
      </c>
      <c r="B595" s="1564" t="s">
        <v>866</v>
      </c>
      <c r="C595" s="2437" t="s">
        <v>867</v>
      </c>
      <c r="D595" s="1566" t="s">
        <v>868</v>
      </c>
      <c r="E595" s="2484"/>
      <c r="F595" s="2770">
        <v>0.91</v>
      </c>
      <c r="G595" s="2771"/>
      <c r="H595" s="2452" t="s">
        <v>202</v>
      </c>
      <c r="I595" s="2455"/>
      <c r="J595" s="2455"/>
      <c r="K595" s="2125">
        <f t="shared" si="210"/>
        <v>0.91</v>
      </c>
      <c r="L595" s="2292">
        <f t="shared" si="212"/>
        <v>100</v>
      </c>
      <c r="M595" s="2357">
        <f t="shared" si="213"/>
        <v>0</v>
      </c>
      <c r="N595" s="1611">
        <f t="shared" si="215"/>
        <v>5</v>
      </c>
      <c r="O595" s="2294"/>
      <c r="P595" s="2295">
        <f t="shared" ref="P595:P605" si="216">AA595*Z595/1000000000*365</f>
        <v>0.27304145553604098</v>
      </c>
      <c r="Q595" s="2296" t="s">
        <v>42</v>
      </c>
      <c r="R595" s="2294"/>
      <c r="S595" s="2456"/>
      <c r="T595" s="2457"/>
      <c r="V595" s="2458"/>
      <c r="W595" s="2458"/>
      <c r="X595" s="2458"/>
      <c r="Y595" s="2458"/>
      <c r="Z595" s="2434">
        <v>6122</v>
      </c>
      <c r="AA595" s="2366">
        <v>122.19189517976531</v>
      </c>
      <c r="AB595" s="2459"/>
      <c r="AC595" s="2459"/>
      <c r="AD595" s="2459"/>
      <c r="AE595" s="2459"/>
      <c r="AF595" s="2459"/>
      <c r="AG595" s="2459"/>
      <c r="AH595" s="2167"/>
      <c r="AI595" s="2124">
        <v>6026</v>
      </c>
      <c r="AJ595" s="2124">
        <v>5934</v>
      </c>
      <c r="AK595" s="2124">
        <v>5876</v>
      </c>
      <c r="AL595" s="2113"/>
      <c r="AM595" s="2460"/>
      <c r="AN595" s="2124"/>
      <c r="AO595" s="2125"/>
      <c r="AP595" s="2126"/>
      <c r="AQ595" s="2117">
        <v>0.27304145553604098</v>
      </c>
      <c r="AR595" s="2125">
        <v>0.27941267458894198</v>
      </c>
      <c r="AS595" s="2125">
        <v>0.28563701676880549</v>
      </c>
      <c r="AT595" s="2125">
        <v>0.29323279994784984</v>
      </c>
      <c r="AU595" s="2125"/>
      <c r="AV595" s="2126"/>
      <c r="AW595" s="2127">
        <f t="shared" si="209"/>
        <v>0.61676720005215024</v>
      </c>
      <c r="AX595" s="2119"/>
      <c r="AY595" s="1646"/>
      <c r="AZ595" s="1646"/>
      <c r="BA595" s="2039"/>
      <c r="BB595" s="2039"/>
      <c r="BC595" s="1530" t="s">
        <v>1430</v>
      </c>
    </row>
    <row r="596" spans="1:227" s="1530" customFormat="1" ht="17.05" customHeight="1" x14ac:dyDescent="0.3">
      <c r="A596" s="1564" t="s">
        <v>865</v>
      </c>
      <c r="B596" s="1564" t="s">
        <v>866</v>
      </c>
      <c r="C596" s="2437" t="s">
        <v>867</v>
      </c>
      <c r="D596" s="1566" t="s">
        <v>871</v>
      </c>
      <c r="E596" s="2484"/>
      <c r="F596" s="2770">
        <v>0.3</v>
      </c>
      <c r="G596" s="2771"/>
      <c r="H596" s="2452" t="s">
        <v>202</v>
      </c>
      <c r="I596" s="2455"/>
      <c r="J596" s="2455"/>
      <c r="K596" s="2125">
        <f t="shared" si="210"/>
        <v>0.3</v>
      </c>
      <c r="L596" s="2292">
        <f t="shared" si="212"/>
        <v>100</v>
      </c>
      <c r="M596" s="2357">
        <f t="shared" si="213"/>
        <v>0</v>
      </c>
      <c r="N596" s="1611">
        <f t="shared" si="215"/>
        <v>2</v>
      </c>
      <c r="O596" s="2294"/>
      <c r="P596" s="2295">
        <f t="shared" si="216"/>
        <v>0.33290842168228102</v>
      </c>
      <c r="Q596" s="2296" t="s">
        <v>42</v>
      </c>
      <c r="R596" s="2294"/>
      <c r="S596" s="2456"/>
      <c r="T596" s="2457"/>
      <c r="V596" s="2458"/>
      <c r="W596" s="2458"/>
      <c r="X596" s="2458"/>
      <c r="Y596" s="2458"/>
      <c r="Z596" s="2434">
        <v>7613</v>
      </c>
      <c r="AA596" s="2366">
        <v>119.80531559473108</v>
      </c>
      <c r="AB596" s="2459"/>
      <c r="AC596" s="2459"/>
      <c r="AD596" s="2459"/>
      <c r="AE596" s="2459"/>
      <c r="AF596" s="2459"/>
      <c r="AG596" s="2459"/>
      <c r="AH596" s="2167"/>
      <c r="AI596" s="2124">
        <v>7493</v>
      </c>
      <c r="AJ596" s="2124">
        <v>7377</v>
      </c>
      <c r="AK596" s="2124">
        <v>7305</v>
      </c>
      <c r="AL596" s="2113"/>
      <c r="AM596" s="2460"/>
      <c r="AN596" s="2124"/>
      <c r="AO596" s="2125"/>
      <c r="AP596" s="2126"/>
      <c r="AQ596" s="2117">
        <v>0.33290842168228096</v>
      </c>
      <c r="AR596" s="2125">
        <v>0.34090714918923171</v>
      </c>
      <c r="AS596" s="2125">
        <v>0.34867066053695078</v>
      </c>
      <c r="AT596" s="2125">
        <v>0.3581814642531212</v>
      </c>
      <c r="AU596" s="2125"/>
      <c r="AV596" s="2126"/>
      <c r="AW596" s="2127">
        <f t="shared" si="209"/>
        <v>-5.8181464253121207E-2</v>
      </c>
      <c r="AX596" s="2119"/>
      <c r="AY596" s="1646"/>
      <c r="AZ596" s="1646"/>
      <c r="BA596" s="2039"/>
      <c r="BB596" s="2039"/>
      <c r="BC596" s="1530" t="s">
        <v>1430</v>
      </c>
    </row>
    <row r="597" spans="1:227" s="1530" customFormat="1" ht="17.05" customHeight="1" x14ac:dyDescent="0.3">
      <c r="A597" s="1564" t="s">
        <v>865</v>
      </c>
      <c r="B597" s="1564" t="s">
        <v>866</v>
      </c>
      <c r="C597" s="2437" t="s">
        <v>867</v>
      </c>
      <c r="D597" s="1566" t="s">
        <v>878</v>
      </c>
      <c r="E597" s="2484"/>
      <c r="F597" s="2770">
        <v>0.82</v>
      </c>
      <c r="G597" s="2771"/>
      <c r="H597" s="2452" t="s">
        <v>202</v>
      </c>
      <c r="I597" s="2455"/>
      <c r="J597" s="2455"/>
      <c r="K597" s="2125">
        <f t="shared" si="210"/>
        <v>0.82</v>
      </c>
      <c r="L597" s="2292">
        <f t="shared" si="212"/>
        <v>100</v>
      </c>
      <c r="M597" s="2357">
        <f t="shared" si="213"/>
        <v>0</v>
      </c>
      <c r="N597" s="1611">
        <f t="shared" si="215"/>
        <v>5</v>
      </c>
      <c r="O597" s="2294"/>
      <c r="P597" s="2295">
        <f t="shared" si="216"/>
        <v>0.11843295056365384</v>
      </c>
      <c r="Q597" s="2296" t="s">
        <v>42</v>
      </c>
      <c r="R597" s="2294"/>
      <c r="S597" s="2456"/>
      <c r="T597" s="2457"/>
      <c r="V597" s="2458"/>
      <c r="W597" s="2458"/>
      <c r="X597" s="2458"/>
      <c r="Y597" s="2458"/>
      <c r="Z597" s="2434">
        <v>2763</v>
      </c>
      <c r="AA597" s="2366">
        <v>117.43533737267298</v>
      </c>
      <c r="AB597" s="2459"/>
      <c r="AC597" s="2459"/>
      <c r="AD597" s="2459"/>
      <c r="AE597" s="2459"/>
      <c r="AF597" s="2459"/>
      <c r="AG597" s="2459"/>
      <c r="AH597" s="2167"/>
      <c r="AI597" s="2124">
        <v>2743</v>
      </c>
      <c r="AJ597" s="2124">
        <v>2703</v>
      </c>
      <c r="AK597" s="2124">
        <v>2678</v>
      </c>
      <c r="AL597" s="2113"/>
      <c r="AM597" s="2460"/>
      <c r="AN597" s="2124"/>
      <c r="AO597" s="2125"/>
      <c r="AP597" s="2126"/>
      <c r="AQ597" s="2117">
        <v>0.11843295056365384</v>
      </c>
      <c r="AR597" s="2125">
        <v>0.12242477543083334</v>
      </c>
      <c r="AS597" s="2125">
        <v>0.12541789753519231</v>
      </c>
      <c r="AT597" s="2125">
        <v>0.12899210476166664</v>
      </c>
      <c r="AU597" s="2125"/>
      <c r="AV597" s="2126"/>
      <c r="AW597" s="2127">
        <f t="shared" si="209"/>
        <v>0.69100789523833328</v>
      </c>
      <c r="AX597" s="2119"/>
      <c r="AY597" s="1646"/>
      <c r="AZ597" s="1646"/>
      <c r="BA597" s="2039"/>
      <c r="BB597" s="2039"/>
      <c r="BC597" s="1530" t="s">
        <v>1430</v>
      </c>
    </row>
    <row r="598" spans="1:227" s="1530" customFormat="1" ht="17.05" customHeight="1" x14ac:dyDescent="0.3">
      <c r="A598" s="1564" t="s">
        <v>865</v>
      </c>
      <c r="B598" s="1564" t="s">
        <v>866</v>
      </c>
      <c r="C598" s="2544" t="s">
        <v>867</v>
      </c>
      <c r="D598" s="1566" t="s">
        <v>874</v>
      </c>
      <c r="E598" s="2484"/>
      <c r="F598" s="2770">
        <v>0.56000000000000005</v>
      </c>
      <c r="G598" s="2771"/>
      <c r="H598" s="2452" t="s">
        <v>202</v>
      </c>
      <c r="I598" s="2455"/>
      <c r="J598" s="2455"/>
      <c r="K598" s="2125">
        <f t="shared" si="210"/>
        <v>0.56000000000000005</v>
      </c>
      <c r="L598" s="2292">
        <f t="shared" si="212"/>
        <v>100</v>
      </c>
      <c r="M598" s="2357">
        <f t="shared" si="213"/>
        <v>0</v>
      </c>
      <c r="N598" s="1611">
        <f t="shared" si="215"/>
        <v>5</v>
      </c>
      <c r="O598" s="2294"/>
      <c r="P598" s="2295">
        <f t="shared" si="216"/>
        <v>0.27491063384486841</v>
      </c>
      <c r="Q598" s="2296" t="s">
        <v>42</v>
      </c>
      <c r="R598" s="2294"/>
      <c r="S598" s="2456"/>
      <c r="T598" s="2457"/>
      <c r="V598" s="2458"/>
      <c r="W598" s="2458"/>
      <c r="X598" s="2458"/>
      <c r="Y598" s="2458"/>
      <c r="Z598" s="2434">
        <v>6252</v>
      </c>
      <c r="AA598" s="2366">
        <v>120.47022052992068</v>
      </c>
      <c r="AB598" s="2459"/>
      <c r="AC598" s="2459"/>
      <c r="AD598" s="2459"/>
      <c r="AE598" s="2459"/>
      <c r="AF598" s="2459"/>
      <c r="AG598" s="2459"/>
      <c r="AH598" s="2167"/>
      <c r="AI598" s="2124">
        <v>5972</v>
      </c>
      <c r="AJ598" s="2124">
        <v>5840</v>
      </c>
      <c r="AK598" s="2124">
        <v>5707</v>
      </c>
      <c r="AL598" s="2113"/>
      <c r="AM598" s="2460"/>
      <c r="AN598" s="2124"/>
      <c r="AO598" s="2125"/>
      <c r="AP598" s="2126"/>
      <c r="AQ598" s="2117">
        <v>0.27491063384486841</v>
      </c>
      <c r="AR598" s="2125">
        <v>0.27315593862671056</v>
      </c>
      <c r="AS598" s="2125">
        <v>0.27744234288157893</v>
      </c>
      <c r="AT598" s="2125">
        <v>0.28121277023595398</v>
      </c>
      <c r="AU598" s="2125"/>
      <c r="AV598" s="2126"/>
      <c r="AW598" s="2127">
        <f t="shared" si="209"/>
        <v>0.27878722976404607</v>
      </c>
      <c r="AX598" s="2119"/>
      <c r="AY598" s="1646"/>
      <c r="AZ598" s="1646"/>
      <c r="BA598" s="2039"/>
      <c r="BB598" s="2039"/>
      <c r="BC598" s="1530" t="s">
        <v>1430</v>
      </c>
    </row>
    <row r="599" spans="1:227" s="1530" customFormat="1" ht="17.05" customHeight="1" x14ac:dyDescent="0.3">
      <c r="A599" s="1564" t="s">
        <v>865</v>
      </c>
      <c r="B599" s="1564" t="s">
        <v>866</v>
      </c>
      <c r="C599" s="2544" t="s">
        <v>867</v>
      </c>
      <c r="D599" s="1566" t="s">
        <v>873</v>
      </c>
      <c r="E599" s="2484"/>
      <c r="F599" s="2770">
        <v>0.82</v>
      </c>
      <c r="G599" s="2771"/>
      <c r="H599" s="2452" t="s">
        <v>202</v>
      </c>
      <c r="I599" s="2455"/>
      <c r="J599" s="2455"/>
      <c r="K599" s="2125">
        <f t="shared" si="210"/>
        <v>0.82</v>
      </c>
      <c r="L599" s="2292">
        <f t="shared" si="212"/>
        <v>100</v>
      </c>
      <c r="M599" s="2357">
        <f t="shared" si="213"/>
        <v>0</v>
      </c>
      <c r="N599" s="1611">
        <f t="shared" si="215"/>
        <v>5</v>
      </c>
      <c r="O599" s="2294"/>
      <c r="P599" s="2295">
        <f t="shared" si="216"/>
        <v>0.34589489890592595</v>
      </c>
      <c r="Q599" s="2296" t="s">
        <v>42</v>
      </c>
      <c r="R599" s="2294"/>
      <c r="S599" s="2456"/>
      <c r="T599" s="2457"/>
      <c r="V599" s="2458"/>
      <c r="W599" s="2458"/>
      <c r="X599" s="2458"/>
      <c r="Y599" s="2458"/>
      <c r="Z599" s="2434">
        <v>7788</v>
      </c>
      <c r="AA599" s="2366">
        <v>121.68172281413835</v>
      </c>
      <c r="AB599" s="2459"/>
      <c r="AC599" s="2459"/>
      <c r="AD599" s="2459"/>
      <c r="AE599" s="2459"/>
      <c r="AF599" s="2459"/>
      <c r="AG599" s="2459"/>
      <c r="AH599" s="2167"/>
      <c r="AI599" s="2124">
        <v>7666</v>
      </c>
      <c r="AJ599" s="2124">
        <v>7544</v>
      </c>
      <c r="AK599" s="2124">
        <v>7473</v>
      </c>
      <c r="AL599" s="2113"/>
      <c r="AM599" s="2460"/>
      <c r="AN599" s="2124"/>
      <c r="AO599" s="2125"/>
      <c r="AP599" s="2126"/>
      <c r="AQ599" s="2117">
        <v>0.34589489890592595</v>
      </c>
      <c r="AR599" s="2125">
        <v>0.35402844324901234</v>
      </c>
      <c r="AS599" s="2125">
        <v>0.36173064195209881</v>
      </c>
      <c r="AT599" s="2125">
        <v>0.37153707521537038</v>
      </c>
      <c r="AU599" s="2125"/>
      <c r="AV599" s="2126"/>
      <c r="AW599" s="2127">
        <f t="shared" si="209"/>
        <v>0.44846292478462957</v>
      </c>
      <c r="AX599" s="2119"/>
      <c r="AY599" s="1646"/>
      <c r="AZ599" s="1646"/>
      <c r="BA599" s="2039"/>
      <c r="BB599" s="2039"/>
      <c r="BC599" s="1530" t="s">
        <v>1430</v>
      </c>
    </row>
    <row r="600" spans="1:227" s="1530" customFormat="1" ht="17.05" customHeight="1" x14ac:dyDescent="0.3">
      <c r="A600" s="1564" t="s">
        <v>865</v>
      </c>
      <c r="B600" s="1564" t="s">
        <v>866</v>
      </c>
      <c r="C600" s="2544" t="s">
        <v>867</v>
      </c>
      <c r="D600" s="1566" t="s">
        <v>872</v>
      </c>
      <c r="E600" s="2484"/>
      <c r="F600" s="2770">
        <v>1.17</v>
      </c>
      <c r="G600" s="2771"/>
      <c r="H600" s="2452" t="s">
        <v>202</v>
      </c>
      <c r="I600" s="2455"/>
      <c r="J600" s="2455"/>
      <c r="K600" s="2125">
        <f t="shared" si="210"/>
        <v>1.17</v>
      </c>
      <c r="L600" s="2292">
        <f t="shared" si="212"/>
        <v>100</v>
      </c>
      <c r="M600" s="2357">
        <f t="shared" si="213"/>
        <v>0</v>
      </c>
      <c r="N600" s="1611">
        <f t="shared" si="215"/>
        <v>5</v>
      </c>
      <c r="O600" s="2294"/>
      <c r="P600" s="2295">
        <f t="shared" si="216"/>
        <v>0.19367586341320747</v>
      </c>
      <c r="Q600" s="2296" t="s">
        <v>42</v>
      </c>
      <c r="R600" s="2294"/>
      <c r="S600" s="2456"/>
      <c r="T600" s="2457"/>
      <c r="V600" s="2458"/>
      <c r="W600" s="2458"/>
      <c r="X600" s="2458"/>
      <c r="Y600" s="2458"/>
      <c r="Z600" s="2434">
        <v>4405</v>
      </c>
      <c r="AA600" s="2366">
        <v>120.45829826828636</v>
      </c>
      <c r="AB600" s="2459"/>
      <c r="AC600" s="2459"/>
      <c r="AD600" s="2459"/>
      <c r="AE600" s="2459"/>
      <c r="AF600" s="2459"/>
      <c r="AG600" s="2459"/>
      <c r="AH600" s="2167"/>
      <c r="AI600" s="2124">
        <v>4208</v>
      </c>
      <c r="AJ600" s="2124">
        <v>4115</v>
      </c>
      <c r="AK600" s="2124">
        <v>4023</v>
      </c>
      <c r="AL600" s="2113"/>
      <c r="AM600" s="2460"/>
      <c r="AN600" s="2124"/>
      <c r="AO600" s="2125"/>
      <c r="AP600" s="2126"/>
      <c r="AQ600" s="2117">
        <v>0.19367586341320753</v>
      </c>
      <c r="AR600" s="2125">
        <v>0.19245325395622639</v>
      </c>
      <c r="AS600" s="2125">
        <v>0.1954744288415094</v>
      </c>
      <c r="AT600" s="2125">
        <v>0.19821606177566034</v>
      </c>
      <c r="AU600" s="2125"/>
      <c r="AV600" s="2126"/>
      <c r="AW600" s="2127">
        <f t="shared" si="209"/>
        <v>0.97178393822433962</v>
      </c>
      <c r="AX600" s="2119"/>
      <c r="AY600" s="1646"/>
      <c r="AZ600" s="1646"/>
      <c r="BA600" s="2039"/>
      <c r="BB600" s="2039"/>
      <c r="BC600" s="1530" t="s">
        <v>1430</v>
      </c>
    </row>
    <row r="601" spans="1:227" s="1530" customFormat="1" ht="17.05" customHeight="1" x14ac:dyDescent="0.3">
      <c r="A601" s="1564" t="s">
        <v>865</v>
      </c>
      <c r="B601" s="1564" t="s">
        <v>866</v>
      </c>
      <c r="C601" s="2544" t="s">
        <v>867</v>
      </c>
      <c r="D601" s="1566" t="s">
        <v>869</v>
      </c>
      <c r="E601" s="2484"/>
      <c r="F601" s="2770">
        <v>0.2</v>
      </c>
      <c r="G601" s="2771"/>
      <c r="H601" s="2452" t="s">
        <v>202</v>
      </c>
      <c r="I601" s="2455"/>
      <c r="J601" s="2455"/>
      <c r="K601" s="2125">
        <f t="shared" si="210"/>
        <v>0.2</v>
      </c>
      <c r="L601" s="2292">
        <f t="shared" si="212"/>
        <v>100</v>
      </c>
      <c r="M601" s="2357">
        <f t="shared" si="213"/>
        <v>0</v>
      </c>
      <c r="N601" s="1611">
        <f t="shared" si="215"/>
        <v>2</v>
      </c>
      <c r="O601" s="2294"/>
      <c r="P601" s="2295">
        <f t="shared" si="216"/>
        <v>0.28165096510091442</v>
      </c>
      <c r="Q601" s="2296" t="s">
        <v>42</v>
      </c>
      <c r="R601" s="2294"/>
      <c r="S601" s="2456"/>
      <c r="T601" s="2457"/>
      <c r="V601" s="2458"/>
      <c r="W601" s="2458"/>
      <c r="X601" s="2458"/>
      <c r="Y601" s="2458"/>
      <c r="Z601" s="2434">
        <v>6378</v>
      </c>
      <c r="AA601" s="2366">
        <v>120.98565063162945</v>
      </c>
      <c r="AB601" s="2459"/>
      <c r="AC601" s="2459"/>
      <c r="AD601" s="2459"/>
      <c r="AE601" s="2459"/>
      <c r="AF601" s="2459"/>
      <c r="AG601" s="2459"/>
      <c r="AH601" s="2167"/>
      <c r="AI601" s="2124">
        <v>6095</v>
      </c>
      <c r="AJ601" s="2124">
        <v>5961</v>
      </c>
      <c r="AK601" s="2124">
        <v>5827</v>
      </c>
      <c r="AL601" s="2113"/>
      <c r="AM601" s="2460"/>
      <c r="AN601" s="2124"/>
      <c r="AO601" s="2125"/>
      <c r="AP601" s="2126"/>
      <c r="AQ601" s="2117">
        <v>0.28165096510091442</v>
      </c>
      <c r="AR601" s="2125">
        <v>0.27992855426892027</v>
      </c>
      <c r="AS601" s="2125">
        <v>0.28431217496652722</v>
      </c>
      <c r="AT601" s="2125">
        <v>0.28822202258413426</v>
      </c>
      <c r="AU601" s="2125"/>
      <c r="AV601" s="2126"/>
      <c r="AW601" s="2127">
        <f t="shared" si="209"/>
        <v>-8.8222022584134252E-2</v>
      </c>
      <c r="AX601" s="2119"/>
      <c r="AY601" s="1646"/>
      <c r="AZ601" s="1646"/>
      <c r="BA601" s="2039"/>
      <c r="BB601" s="2039"/>
      <c r="BC601" s="1530" t="s">
        <v>1430</v>
      </c>
    </row>
    <row r="602" spans="1:227" s="1530" customFormat="1" ht="17.05" customHeight="1" x14ac:dyDescent="0.3">
      <c r="A602" s="1564" t="s">
        <v>865</v>
      </c>
      <c r="B602" s="1564" t="s">
        <v>866</v>
      </c>
      <c r="C602" s="2544" t="s">
        <v>867</v>
      </c>
      <c r="D602" s="1566" t="s">
        <v>870</v>
      </c>
      <c r="E602" s="2484"/>
      <c r="F602" s="2770">
        <v>1.55</v>
      </c>
      <c r="G602" s="2771"/>
      <c r="H602" s="2452" t="s">
        <v>202</v>
      </c>
      <c r="I602" s="2455"/>
      <c r="J602" s="2455"/>
      <c r="K602" s="2125">
        <f t="shared" si="210"/>
        <v>1.55</v>
      </c>
      <c r="L602" s="2292">
        <f t="shared" si="212"/>
        <v>100</v>
      </c>
      <c r="M602" s="2357">
        <f t="shared" si="213"/>
        <v>0</v>
      </c>
      <c r="N602" s="1611">
        <f t="shared" si="215"/>
        <v>5</v>
      </c>
      <c r="O602" s="2294"/>
      <c r="P602" s="2295">
        <f t="shared" si="216"/>
        <v>0.22356316871271051</v>
      </c>
      <c r="Q602" s="2296" t="s">
        <v>42</v>
      </c>
      <c r="R602" s="2294"/>
      <c r="S602" s="2456"/>
      <c r="T602" s="2457"/>
      <c r="V602" s="2458"/>
      <c r="W602" s="2458"/>
      <c r="X602" s="2458"/>
      <c r="Y602" s="2458"/>
      <c r="Z602" s="2434">
        <v>5050</v>
      </c>
      <c r="AA602" s="2366">
        <v>121.28749150289462</v>
      </c>
      <c r="AB602" s="2459"/>
      <c r="AC602" s="2459"/>
      <c r="AD602" s="2459"/>
      <c r="AE602" s="2459"/>
      <c r="AF602" s="2459"/>
      <c r="AG602" s="2459"/>
      <c r="AH602" s="2167"/>
      <c r="AI602" s="2124">
        <v>4954</v>
      </c>
      <c r="AJ602" s="2124">
        <v>4863</v>
      </c>
      <c r="AK602" s="2124">
        <v>4802</v>
      </c>
      <c r="AL602" s="2113"/>
      <c r="AM602" s="2460"/>
      <c r="AN602" s="2124"/>
      <c r="AO602" s="2125"/>
      <c r="AP602" s="2126"/>
      <c r="AQ602" s="2117">
        <v>0.22356316871271051</v>
      </c>
      <c r="AR602" s="2125">
        <v>0.22807098575044904</v>
      </c>
      <c r="AS602" s="2125">
        <v>0.23247841104018041</v>
      </c>
      <c r="AT602" s="2125">
        <v>0.23805129584186849</v>
      </c>
      <c r="AU602" s="2125"/>
      <c r="AV602" s="2126"/>
      <c r="AW602" s="2127">
        <f t="shared" si="209"/>
        <v>1.3119487041581315</v>
      </c>
      <c r="AX602" s="2119"/>
      <c r="AY602" s="1646"/>
      <c r="AZ602" s="1646"/>
      <c r="BA602" s="2039"/>
      <c r="BB602" s="2039"/>
      <c r="BC602" s="1530" t="s">
        <v>1430</v>
      </c>
    </row>
    <row r="603" spans="1:227" s="1530" customFormat="1" ht="17.05" customHeight="1" x14ac:dyDescent="0.3">
      <c r="A603" s="1564" t="s">
        <v>865</v>
      </c>
      <c r="B603" s="1564" t="s">
        <v>866</v>
      </c>
      <c r="C603" s="2544" t="s">
        <v>867</v>
      </c>
      <c r="D603" s="1566" t="s">
        <v>875</v>
      </c>
      <c r="E603" s="2484"/>
      <c r="F603" s="2770">
        <v>1.39</v>
      </c>
      <c r="G603" s="2771"/>
      <c r="H603" s="2452" t="s">
        <v>202</v>
      </c>
      <c r="I603" s="2455"/>
      <c r="J603" s="2455"/>
      <c r="K603" s="2125">
        <f t="shared" si="210"/>
        <v>1.39</v>
      </c>
      <c r="L603" s="2292">
        <f t="shared" si="212"/>
        <v>100</v>
      </c>
      <c r="M603" s="2357">
        <f t="shared" si="213"/>
        <v>0</v>
      </c>
      <c r="N603" s="1611">
        <f t="shared" si="215"/>
        <v>5</v>
      </c>
      <c r="O603" s="2294"/>
      <c r="P603" s="2295">
        <f t="shared" si="216"/>
        <v>0.21137140928032608</v>
      </c>
      <c r="Q603" s="2296" t="s">
        <v>42</v>
      </c>
      <c r="R603" s="2294"/>
      <c r="S603" s="2456"/>
      <c r="T603" s="2457"/>
      <c r="V603" s="2458"/>
      <c r="W603" s="2458"/>
      <c r="X603" s="2458"/>
      <c r="Y603" s="2458"/>
      <c r="Z603" s="2434">
        <v>4772</v>
      </c>
      <c r="AA603" s="2366">
        <v>121.3536780077427</v>
      </c>
      <c r="AB603" s="2459"/>
      <c r="AC603" s="2459"/>
      <c r="AD603" s="2459"/>
      <c r="AE603" s="2459"/>
      <c r="AF603" s="2459"/>
      <c r="AG603" s="2459"/>
      <c r="AH603" s="2167"/>
      <c r="AI603" s="2124">
        <v>4649</v>
      </c>
      <c r="AJ603" s="2124">
        <v>4531</v>
      </c>
      <c r="AK603" s="2124">
        <v>4446</v>
      </c>
      <c r="AL603" s="2113"/>
      <c r="AM603" s="2460"/>
      <c r="AN603" s="2124"/>
      <c r="AO603" s="2125"/>
      <c r="AP603" s="2126"/>
      <c r="AQ603" s="2117">
        <v>0.21137140928032611</v>
      </c>
      <c r="AR603" s="2125">
        <v>0.21414178459616845</v>
      </c>
      <c r="AS603" s="2125">
        <v>0.21671642721437501</v>
      </c>
      <c r="AT603" s="2125">
        <v>0.22051058491418479</v>
      </c>
      <c r="AU603" s="2125"/>
      <c r="AV603" s="2126"/>
      <c r="AW603" s="2127">
        <f t="shared" si="209"/>
        <v>1.1694894150858151</v>
      </c>
      <c r="AX603" s="2119"/>
      <c r="AY603" s="1646"/>
      <c r="AZ603" s="1646"/>
      <c r="BA603" s="2039"/>
      <c r="BB603" s="2039"/>
      <c r="BC603" s="1530" t="s">
        <v>1430</v>
      </c>
    </row>
    <row r="604" spans="1:227" s="1530" customFormat="1" ht="17.05" customHeight="1" x14ac:dyDescent="0.3">
      <c r="A604" s="1564" t="s">
        <v>865</v>
      </c>
      <c r="B604" s="1564" t="s">
        <v>866</v>
      </c>
      <c r="C604" s="2544" t="s">
        <v>867</v>
      </c>
      <c r="D604" s="1566" t="s">
        <v>876</v>
      </c>
      <c r="E604" s="2484"/>
      <c r="F604" s="2770">
        <v>1.67</v>
      </c>
      <c r="G604" s="2771"/>
      <c r="H604" s="2452" t="s">
        <v>202</v>
      </c>
      <c r="I604" s="1904"/>
      <c r="J604" s="1904"/>
      <c r="K604" s="2115">
        <f t="shared" si="210"/>
        <v>1.67</v>
      </c>
      <c r="L604" s="2292">
        <f t="shared" si="212"/>
        <v>100</v>
      </c>
      <c r="M604" s="2357">
        <f t="shared" si="213"/>
        <v>0</v>
      </c>
      <c r="N604" s="1611">
        <f t="shared" si="215"/>
        <v>5</v>
      </c>
      <c r="O604" s="2294"/>
      <c r="P604" s="2295">
        <f t="shared" si="216"/>
        <v>0.31844787867174651</v>
      </c>
      <c r="Q604" s="2296" t="s">
        <v>42</v>
      </c>
      <c r="R604" s="2294"/>
      <c r="S604" s="2297"/>
      <c r="T604" s="2298"/>
      <c r="U604" s="1602"/>
      <c r="V604" s="2294"/>
      <c r="W604" s="2294"/>
      <c r="X604" s="2294"/>
      <c r="Y604" s="2294"/>
      <c r="Z604" s="2434">
        <v>7314</v>
      </c>
      <c r="AA604" s="2366">
        <v>119.28629225682647</v>
      </c>
      <c r="AB604" s="2435"/>
      <c r="AC604" s="2435"/>
      <c r="AD604" s="2435"/>
      <c r="AE604" s="2435"/>
      <c r="AF604" s="2435"/>
      <c r="AG604" s="2435"/>
      <c r="AH604" s="2167"/>
      <c r="AI604" s="2112">
        <v>7203</v>
      </c>
      <c r="AJ604" s="2112">
        <v>7091</v>
      </c>
      <c r="AK604" s="2112">
        <v>7025</v>
      </c>
      <c r="AL604" s="2113"/>
      <c r="AM604" s="2454"/>
      <c r="AN604" s="2112"/>
      <c r="AO604" s="2115"/>
      <c r="AP604" s="2116"/>
      <c r="AQ604" s="2117">
        <v>0.31844787867174651</v>
      </c>
      <c r="AR604" s="2115">
        <v>0.3263485299709612</v>
      </c>
      <c r="AS604" s="2115">
        <v>0.33380965233350213</v>
      </c>
      <c r="AT604" s="2115">
        <v>0.34312155988303517</v>
      </c>
      <c r="AU604" s="2115"/>
      <c r="AV604" s="2116"/>
      <c r="AW604" s="2118">
        <f t="shared" si="209"/>
        <v>1.3268784401169649</v>
      </c>
      <c r="AX604" s="2119"/>
      <c r="AY604" s="1646"/>
      <c r="AZ604" s="1646"/>
      <c r="BA604" s="2039"/>
      <c r="BB604" s="2039"/>
      <c r="BC604" s="1530" t="s">
        <v>1430</v>
      </c>
    </row>
    <row r="605" spans="1:227" s="1530" customFormat="1" ht="17.05" customHeight="1" x14ac:dyDescent="0.3">
      <c r="A605" s="1564" t="s">
        <v>865</v>
      </c>
      <c r="B605" s="1564" t="s">
        <v>866</v>
      </c>
      <c r="C605" s="2544" t="s">
        <v>867</v>
      </c>
      <c r="D605" s="1566" t="s">
        <v>877</v>
      </c>
      <c r="E605" s="2484"/>
      <c r="F605" s="2770">
        <v>0.65</v>
      </c>
      <c r="G605" s="2771"/>
      <c r="H605" s="2452" t="s">
        <v>202</v>
      </c>
      <c r="I605" s="2455"/>
      <c r="J605" s="2455"/>
      <c r="K605" s="2125">
        <f t="shared" si="210"/>
        <v>0.65</v>
      </c>
      <c r="L605" s="2292">
        <f t="shared" si="212"/>
        <v>100</v>
      </c>
      <c r="M605" s="2357">
        <f t="shared" si="213"/>
        <v>0</v>
      </c>
      <c r="N605" s="1611">
        <f t="shared" si="215"/>
        <v>5</v>
      </c>
      <c r="O605" s="2294"/>
      <c r="P605" s="2295">
        <f t="shared" si="216"/>
        <v>0.37514886202530201</v>
      </c>
      <c r="Q605" s="2296" t="s">
        <v>42</v>
      </c>
      <c r="R605" s="2294"/>
      <c r="S605" s="2456"/>
      <c r="T605" s="2457"/>
      <c r="V605" s="2458"/>
      <c r="W605" s="2458"/>
      <c r="X605" s="2458"/>
      <c r="Y605" s="2458"/>
      <c r="Z605" s="2434">
        <v>8329</v>
      </c>
      <c r="AA605" s="2366">
        <v>123.40078057860289</v>
      </c>
      <c r="AB605" s="2459"/>
      <c r="AC605" s="2459"/>
      <c r="AD605" s="2459"/>
      <c r="AE605" s="2459"/>
      <c r="AF605" s="2459"/>
      <c r="AG605" s="2459"/>
      <c r="AH605" s="2167"/>
      <c r="AI605" s="2124">
        <v>8226</v>
      </c>
      <c r="AJ605" s="2124">
        <v>8098</v>
      </c>
      <c r="AK605" s="2124">
        <v>8018</v>
      </c>
      <c r="AL605" s="2113"/>
      <c r="AM605" s="2460"/>
      <c r="AN605" s="2124"/>
      <c r="AO605" s="2125"/>
      <c r="AP605" s="2126"/>
      <c r="AQ605" s="2117">
        <v>0.37514886202530195</v>
      </c>
      <c r="AR605" s="2125">
        <v>0.38505161473944932</v>
      </c>
      <c r="AS605" s="2125">
        <v>0.39337577597081702</v>
      </c>
      <c r="AT605" s="2125">
        <v>0.40366392415792185</v>
      </c>
      <c r="AU605" s="2125"/>
      <c r="AV605" s="2126"/>
      <c r="AW605" s="2127">
        <f t="shared" si="209"/>
        <v>0.24633607584207817</v>
      </c>
      <c r="AX605" s="2119"/>
      <c r="AY605" s="1646"/>
      <c r="AZ605" s="1646"/>
      <c r="BA605" s="2039"/>
      <c r="BB605" s="2039"/>
      <c r="BC605" s="1530" t="s">
        <v>1430</v>
      </c>
    </row>
    <row r="606" spans="1:227" s="1530" customFormat="1" ht="17.05" customHeight="1" x14ac:dyDescent="0.25">
      <c r="A606" s="1564" t="s">
        <v>38</v>
      </c>
      <c r="B606" s="1564" t="s">
        <v>80</v>
      </c>
      <c r="C606" s="2259" t="s">
        <v>109</v>
      </c>
      <c r="D606" s="1856" t="s">
        <v>112</v>
      </c>
      <c r="E606" s="1857"/>
      <c r="F606" s="2291"/>
      <c r="G606" s="1904"/>
      <c r="H606" s="1904">
        <v>4.7E-2</v>
      </c>
      <c r="I606" s="1904"/>
      <c r="J606" s="1904"/>
      <c r="K606" s="2101">
        <f>SUM(F606:J606)</f>
        <v>4.7E-2</v>
      </c>
      <c r="L606" s="2382">
        <f>IF(K606&gt;0,IF(ISNUMBER(F606),F606,0)/K606*100,"")</f>
        <v>0</v>
      </c>
      <c r="M606" s="2383">
        <f>IF(K606&gt;0,(IF(ISNUMBER(G606),G606,0)+IF(ISNUMBER(H606),H606,0))/K606*100,"")</f>
        <v>100</v>
      </c>
      <c r="N606" s="1611">
        <f t="shared" si="215"/>
        <v>2</v>
      </c>
      <c r="O606" s="2262"/>
      <c r="P606" s="2099">
        <f>[1]JH_2015!L60/1000000</f>
        <v>5.7770000000000002E-2</v>
      </c>
      <c r="Q606" s="2206"/>
      <c r="R606" s="1857" t="s">
        <v>42</v>
      </c>
      <c r="S606" s="2321">
        <f>+T606/P606</f>
        <v>0</v>
      </c>
      <c r="T606" s="2322">
        <f>[1]JH_2015!V60/1000000</f>
        <v>0</v>
      </c>
      <c r="U606" s="2258">
        <v>95.31</v>
      </c>
      <c r="V606" s="2258">
        <v>86.3</v>
      </c>
      <c r="W606" s="2258"/>
      <c r="X606" s="2258"/>
      <c r="Y606" s="2258"/>
      <c r="Z606" s="2514">
        <v>1235</v>
      </c>
      <c r="AA606" s="2492">
        <f>P606/Z606*1000000/365*1000</f>
        <v>128.15706283622649</v>
      </c>
      <c r="AB606" s="2096"/>
      <c r="AC606" s="2096"/>
      <c r="AD606" s="2010"/>
      <c r="AE606" s="2096"/>
      <c r="AF606" s="2096"/>
      <c r="AG606" s="2096"/>
      <c r="AH606" s="2493">
        <f>K606</f>
        <v>4.7E-2</v>
      </c>
      <c r="AI606" s="2206"/>
      <c r="AJ606" s="2206"/>
      <c r="AK606" s="2206"/>
      <c r="AL606" s="2223"/>
      <c r="AM606" s="2099">
        <v>5.2999999999999999E-2</v>
      </c>
      <c r="AN606" s="2101">
        <v>0.06</v>
      </c>
      <c r="AO606" s="2099">
        <f>AVERAGE(AN606,AP606)</f>
        <v>7.4499999999999997E-2</v>
      </c>
      <c r="AP606" s="2101">
        <v>8.8999999999999996E-2</v>
      </c>
      <c r="AQ606" s="2100">
        <f>AM606</f>
        <v>5.2999999999999999E-2</v>
      </c>
      <c r="AR606" s="2101">
        <v>6.3E-2</v>
      </c>
      <c r="AS606" s="2099">
        <f>AVERAGE(AR606,AT606)</f>
        <v>7.400000000000001E-2</v>
      </c>
      <c r="AT606" s="2099">
        <v>8.5000000000000006E-2</v>
      </c>
      <c r="AU606" s="2099"/>
      <c r="AV606" s="2101">
        <v>0.114</v>
      </c>
      <c r="AW606" s="2101"/>
      <c r="AX606" s="2265">
        <v>-6.0999999999999999E-2</v>
      </c>
      <c r="AY606" s="2513"/>
      <c r="AZ606" s="2513"/>
      <c r="BA606" s="2513"/>
      <c r="BB606" s="2513"/>
      <c r="BC606" s="1530" t="s">
        <v>1432</v>
      </c>
      <c r="BD606" s="1602"/>
      <c r="BE606" s="1602"/>
      <c r="BF606" s="1602"/>
      <c r="BG606" s="1602"/>
      <c r="BH606" s="1602"/>
      <c r="BI606" s="1602"/>
      <c r="BJ606" s="1602"/>
      <c r="BK606" s="1602"/>
      <c r="BL606" s="1602"/>
      <c r="BM606" s="1602"/>
      <c r="BN606" s="1602"/>
      <c r="BO606" s="1602"/>
      <c r="BP606" s="1602"/>
      <c r="BQ606" s="1602"/>
      <c r="BR606" s="1602"/>
      <c r="BS606" s="1602"/>
      <c r="BT606" s="1602"/>
      <c r="BU606" s="1602"/>
      <c r="BV606" s="1602"/>
      <c r="BW606" s="1602"/>
      <c r="BX606" s="1602"/>
      <c r="BY606" s="1602"/>
      <c r="BZ606" s="1602"/>
      <c r="CA606" s="1602"/>
      <c r="CB606" s="1602"/>
      <c r="CC606" s="1602"/>
      <c r="CD606" s="1602"/>
      <c r="CE606" s="1602"/>
      <c r="CF606" s="1602"/>
      <c r="CG606" s="1602"/>
      <c r="CH606" s="1602"/>
      <c r="CI606" s="1602"/>
      <c r="CJ606" s="1602"/>
      <c r="CK606" s="1602"/>
      <c r="CL606" s="1602"/>
      <c r="CM606" s="1602"/>
      <c r="CN606" s="1602"/>
      <c r="CO606" s="1602"/>
      <c r="CP606" s="1602"/>
      <c r="CQ606" s="1602"/>
      <c r="CR606" s="1602"/>
      <c r="CS606" s="1602"/>
      <c r="CT606" s="1602"/>
      <c r="CU606" s="1602"/>
      <c r="CV606" s="1602"/>
      <c r="CW606" s="1602"/>
      <c r="CX606" s="1602"/>
      <c r="CY606" s="1602"/>
      <c r="CZ606" s="1602"/>
      <c r="DA606" s="1602"/>
      <c r="DB606" s="1602"/>
      <c r="DC606" s="1602"/>
      <c r="DD606" s="1602"/>
      <c r="DE606" s="1602"/>
      <c r="DF606" s="1602"/>
      <c r="DG606" s="1602"/>
      <c r="DH606" s="1602"/>
      <c r="DI606" s="1602"/>
      <c r="DJ606" s="1602"/>
      <c r="DK606" s="1602"/>
      <c r="DL606" s="1602"/>
      <c r="DM606" s="1602"/>
      <c r="DN606" s="1602"/>
      <c r="DO606" s="1602"/>
      <c r="DP606" s="1602"/>
      <c r="DQ606" s="1602"/>
      <c r="DR606" s="1602"/>
      <c r="DS606" s="1602"/>
      <c r="DT606" s="1602"/>
      <c r="DU606" s="1602"/>
      <c r="DV606" s="1602"/>
      <c r="DW606" s="1602"/>
      <c r="DX606" s="1602"/>
      <c r="DY606" s="1602"/>
      <c r="DZ606" s="1602"/>
      <c r="EA606" s="1602"/>
      <c r="EB606" s="1602"/>
      <c r="EC606" s="1602"/>
      <c r="ED606" s="1602"/>
      <c r="EE606" s="1602"/>
      <c r="EF606" s="1602"/>
      <c r="EG606" s="1602"/>
      <c r="EH606" s="1602"/>
      <c r="EI606" s="1602"/>
      <c r="EJ606" s="1602"/>
      <c r="EK606" s="1602"/>
      <c r="EL606" s="1602"/>
      <c r="EM606" s="1602"/>
      <c r="EN606" s="1602"/>
      <c r="EO606" s="1602"/>
      <c r="EP606" s="1602"/>
      <c r="EQ606" s="1602"/>
      <c r="ER606" s="1602"/>
      <c r="ES606" s="1602"/>
      <c r="ET606" s="1602"/>
      <c r="EU606" s="1602"/>
      <c r="EV606" s="1602"/>
      <c r="EW606" s="1602"/>
      <c r="EX606" s="1602"/>
      <c r="EY606" s="1602"/>
      <c r="EZ606" s="1602"/>
      <c r="FA606" s="1602"/>
      <c r="FB606" s="1602"/>
      <c r="FC606" s="1602"/>
      <c r="FD606" s="1602"/>
      <c r="FE606" s="1602"/>
      <c r="FF606" s="1602"/>
      <c r="FG606" s="1602"/>
      <c r="FH606" s="1602"/>
      <c r="FI606" s="1602"/>
      <c r="FJ606" s="1602"/>
      <c r="FK606" s="1602"/>
      <c r="FL606" s="1602"/>
      <c r="FM606" s="1602"/>
      <c r="FN606" s="1602"/>
      <c r="FO606" s="1602"/>
      <c r="FP606" s="1602"/>
      <c r="FQ606" s="1602"/>
      <c r="FR606" s="1602"/>
      <c r="FS606" s="1602"/>
      <c r="FT606" s="1602"/>
      <c r="FU606" s="1602"/>
      <c r="FV606" s="1602"/>
      <c r="FW606" s="1602"/>
      <c r="FX606" s="1602"/>
      <c r="FY606" s="1602"/>
      <c r="FZ606" s="1602"/>
      <c r="GA606" s="1602"/>
      <c r="GB606" s="1602"/>
      <c r="GC606" s="1602"/>
      <c r="GD606" s="1602"/>
      <c r="GE606" s="1602"/>
      <c r="GF606" s="1602"/>
      <c r="GG606" s="1602"/>
      <c r="GH606" s="1602"/>
      <c r="GI606" s="1602"/>
      <c r="GJ606" s="1602"/>
      <c r="GK606" s="1602"/>
      <c r="GL606" s="1602"/>
      <c r="GM606" s="1602"/>
      <c r="GN606" s="1602"/>
      <c r="GO606" s="1602"/>
      <c r="GP606" s="1602"/>
      <c r="GQ606" s="1602"/>
      <c r="GR606" s="1602"/>
      <c r="GS606" s="1602"/>
      <c r="GT606" s="1602"/>
      <c r="GU606" s="1602"/>
      <c r="GV606" s="1602"/>
      <c r="GW606" s="1602"/>
      <c r="GX606" s="1602"/>
      <c r="GY606" s="1602"/>
      <c r="GZ606" s="1602"/>
      <c r="HA606" s="1602"/>
      <c r="HB606" s="1602"/>
      <c r="HC606" s="1602"/>
      <c r="HD606" s="1602"/>
      <c r="HE606" s="1602"/>
      <c r="HF606" s="1602"/>
      <c r="HG606" s="1602"/>
      <c r="HH606" s="1602"/>
      <c r="HI606" s="1602"/>
      <c r="HJ606" s="1602"/>
      <c r="HK606" s="1602"/>
      <c r="HL606" s="1602"/>
      <c r="HM606" s="1602"/>
      <c r="HN606" s="1602"/>
      <c r="HO606" s="1602"/>
      <c r="HP606" s="1602"/>
      <c r="HQ606" s="1602"/>
      <c r="HR606" s="1602"/>
      <c r="HS606" s="1602"/>
    </row>
    <row r="607" spans="1:227" s="1530" customFormat="1" ht="17.05" customHeight="1" x14ac:dyDescent="0.25">
      <c r="A607" s="1564" t="s">
        <v>38</v>
      </c>
      <c r="B607" s="1564" t="s">
        <v>80</v>
      </c>
      <c r="C607" s="2259" t="s">
        <v>109</v>
      </c>
      <c r="D607" s="1778" t="s">
        <v>110</v>
      </c>
      <c r="E607" s="1779"/>
      <c r="F607" s="2100"/>
      <c r="G607" s="2099"/>
      <c r="H607" s="2099">
        <v>1.28</v>
      </c>
      <c r="I607" s="2099"/>
      <c r="J607" s="2099"/>
      <c r="K607" s="2101">
        <f>SUM(F607:J607)</f>
        <v>1.28</v>
      </c>
      <c r="L607" s="2382">
        <f>IF(K607&gt;0,IF(ISNUMBER(F607),F607,0)/K607*100,"")</f>
        <v>0</v>
      </c>
      <c r="M607" s="2383">
        <f>IF(K607&gt;0,(IF(ISNUMBER(G607),G607,0)+IF(ISNUMBER(H607),H607,0))/K607*100,"")</f>
        <v>100</v>
      </c>
      <c r="N607" s="1611">
        <f t="shared" si="215"/>
        <v>1</v>
      </c>
      <c r="O607" s="2262"/>
      <c r="P607" s="2099"/>
      <c r="Q607" s="2206"/>
      <c r="R607" s="1857"/>
      <c r="S607" s="2321"/>
      <c r="T607" s="2322"/>
      <c r="U607" s="2258"/>
      <c r="V607" s="2258">
        <v>83.3</v>
      </c>
      <c r="W607" s="2258"/>
      <c r="X607" s="2258"/>
      <c r="Y607" s="2258"/>
      <c r="Z607" s="2514">
        <v>11882</v>
      </c>
      <c r="AA607" s="2492">
        <f>P607/Z607*1000000/365*1000</f>
        <v>0</v>
      </c>
      <c r="AB607" s="2096"/>
      <c r="AC607" s="2096"/>
      <c r="AD607" s="2010"/>
      <c r="AE607" s="2096"/>
      <c r="AF607" s="2096"/>
      <c r="AG607" s="2096"/>
      <c r="AH607" s="2772"/>
      <c r="AI607" s="1857"/>
      <c r="AJ607" s="1857"/>
      <c r="AK607" s="1857"/>
      <c r="AL607" s="2772"/>
      <c r="AM607" s="2099"/>
      <c r="AN607" s="2099"/>
      <c r="AO607" s="2099"/>
      <c r="AP607" s="2099"/>
      <c r="AQ607" s="2100"/>
      <c r="AR607" s="2099"/>
      <c r="AS607" s="2099"/>
      <c r="AT607" s="2099"/>
      <c r="AU607" s="2099"/>
      <c r="AV607" s="2099"/>
      <c r="AW607" s="2099"/>
      <c r="AX607" s="2225"/>
      <c r="AY607" s="2513"/>
      <c r="AZ607" s="2513"/>
      <c r="BA607" s="2513"/>
      <c r="BB607" s="2513"/>
      <c r="BC607" s="1530" t="s">
        <v>1432</v>
      </c>
      <c r="BD607" s="1602"/>
      <c r="BE607" s="1602"/>
      <c r="BF607" s="1602"/>
      <c r="BG607" s="1602"/>
      <c r="BH607" s="1602"/>
      <c r="BI607" s="1602"/>
      <c r="BJ607" s="1602"/>
      <c r="BK607" s="1602"/>
      <c r="BL607" s="1602"/>
      <c r="BM607" s="1602"/>
      <c r="BN607" s="1602"/>
      <c r="BO607" s="1602"/>
      <c r="BP607" s="1602"/>
      <c r="BQ607" s="1602"/>
      <c r="BR607" s="1602"/>
      <c r="BS607" s="1602"/>
      <c r="BT607" s="1602"/>
      <c r="BU607" s="1602"/>
      <c r="BV607" s="1602"/>
      <c r="BW607" s="1602"/>
      <c r="BX607" s="1602"/>
      <c r="BY607" s="1602"/>
      <c r="BZ607" s="1602"/>
      <c r="CA607" s="1602"/>
      <c r="CB607" s="1602"/>
      <c r="CC607" s="1602"/>
      <c r="CD607" s="1602"/>
      <c r="CE607" s="1602"/>
      <c r="CF607" s="1602"/>
      <c r="CG607" s="1602"/>
      <c r="CH607" s="1602"/>
      <c r="CI607" s="1602"/>
      <c r="CJ607" s="1602"/>
      <c r="CK607" s="1602"/>
      <c r="CL607" s="1602"/>
      <c r="CM607" s="1602"/>
      <c r="CN607" s="1602"/>
      <c r="CO607" s="1602"/>
      <c r="CP607" s="1602"/>
      <c r="CQ607" s="1602"/>
      <c r="CR607" s="1602"/>
      <c r="CS607" s="1602"/>
      <c r="CT607" s="1602"/>
      <c r="CU607" s="1602"/>
      <c r="CV607" s="1602"/>
      <c r="CW607" s="1602"/>
      <c r="CX607" s="1602"/>
      <c r="CY607" s="1602"/>
      <c r="CZ607" s="1602"/>
      <c r="DA607" s="1602"/>
      <c r="DB607" s="1602"/>
      <c r="DC607" s="1602"/>
      <c r="DD607" s="1602"/>
      <c r="DE607" s="1602"/>
      <c r="DF607" s="1602"/>
      <c r="DG607" s="1602"/>
      <c r="DH607" s="1602"/>
      <c r="DI607" s="1602"/>
      <c r="DJ607" s="1602"/>
      <c r="DK607" s="1602"/>
      <c r="DL607" s="1602"/>
      <c r="DM607" s="1602"/>
      <c r="DN607" s="1602"/>
      <c r="DO607" s="1602"/>
      <c r="DP607" s="1602"/>
      <c r="DQ607" s="1602"/>
      <c r="DR607" s="1602"/>
      <c r="DS607" s="1602"/>
      <c r="DT607" s="1602"/>
      <c r="DU607" s="1602"/>
      <c r="DV607" s="1602"/>
      <c r="DW607" s="1602"/>
      <c r="DX607" s="1602"/>
      <c r="DY607" s="1602"/>
      <c r="DZ607" s="1602"/>
      <c r="EA607" s="1602"/>
      <c r="EB607" s="1602"/>
      <c r="EC607" s="1602"/>
      <c r="ED607" s="1602"/>
      <c r="EE607" s="1602"/>
      <c r="EF607" s="1602"/>
      <c r="EG607" s="1602"/>
      <c r="EH607" s="1602"/>
      <c r="EI607" s="1602"/>
      <c r="EJ607" s="1602"/>
      <c r="EK607" s="1602"/>
      <c r="EL607" s="1602"/>
      <c r="EM607" s="1602"/>
      <c r="EN607" s="1602"/>
      <c r="EO607" s="1602"/>
      <c r="EP607" s="1602"/>
      <c r="EQ607" s="1602"/>
      <c r="ER607" s="1602"/>
      <c r="ES607" s="1602"/>
      <c r="ET607" s="1602"/>
      <c r="EU607" s="1602"/>
      <c r="EV607" s="1602"/>
      <c r="EW607" s="1602"/>
      <c r="EX607" s="1602"/>
      <c r="EY607" s="1602"/>
      <c r="EZ607" s="1602"/>
      <c r="FA607" s="1602"/>
      <c r="FB607" s="1602"/>
      <c r="FC607" s="1602"/>
      <c r="FD607" s="1602"/>
      <c r="FE607" s="1602"/>
      <c r="FF607" s="1602"/>
      <c r="FG607" s="1602"/>
      <c r="FH607" s="1602"/>
      <c r="FI607" s="1602"/>
      <c r="FJ607" s="1602"/>
      <c r="FK607" s="1602"/>
      <c r="FL607" s="1602"/>
      <c r="FM607" s="1602"/>
      <c r="FN607" s="1602"/>
      <c r="FO607" s="1602"/>
      <c r="FP607" s="1602"/>
      <c r="FQ607" s="1602"/>
      <c r="FR607" s="1602"/>
      <c r="FS607" s="1602"/>
      <c r="FT607" s="1602"/>
      <c r="FU607" s="1602"/>
      <c r="FV607" s="1602"/>
      <c r="FW607" s="1602"/>
      <c r="FX607" s="1602"/>
      <c r="FY607" s="1602"/>
      <c r="FZ607" s="1602"/>
      <c r="GA607" s="1602"/>
      <c r="GB607" s="1602"/>
      <c r="GC607" s="1602"/>
      <c r="GD607" s="1602"/>
      <c r="GE607" s="1602"/>
      <c r="GF607" s="1602"/>
      <c r="GG607" s="1602"/>
      <c r="GH607" s="1602"/>
      <c r="GI607" s="1602"/>
      <c r="GJ607" s="1602"/>
      <c r="GK607" s="1602"/>
      <c r="GL607" s="1602"/>
      <c r="GM607" s="1602"/>
      <c r="GN607" s="1602"/>
      <c r="GO607" s="1602"/>
      <c r="GP607" s="1602"/>
      <c r="GQ607" s="1602"/>
      <c r="GR607" s="1602"/>
      <c r="GS607" s="1602"/>
      <c r="GT607" s="1602"/>
      <c r="GU607" s="1602"/>
      <c r="GV607" s="1602"/>
      <c r="GW607" s="1602"/>
      <c r="GX607" s="1602"/>
      <c r="GY607" s="1602"/>
      <c r="GZ607" s="1602"/>
      <c r="HA607" s="1602"/>
      <c r="HB607" s="1602"/>
      <c r="HC607" s="1602"/>
      <c r="HD607" s="1602"/>
      <c r="HE607" s="1602"/>
      <c r="HF607" s="1602"/>
      <c r="HG607" s="1602"/>
      <c r="HH607" s="1602"/>
      <c r="HI607" s="1602"/>
      <c r="HJ607" s="1602"/>
      <c r="HK607" s="1602"/>
      <c r="HL607" s="1602"/>
      <c r="HM607" s="1602"/>
      <c r="HN607" s="1602"/>
      <c r="HO607" s="1602"/>
      <c r="HP607" s="1602"/>
      <c r="HQ607" s="1602"/>
      <c r="HR607" s="1602"/>
      <c r="HS607" s="1602"/>
    </row>
    <row r="608" spans="1:227" s="1530" customFormat="1" ht="17.05" customHeight="1" x14ac:dyDescent="0.25">
      <c r="A608" s="1564" t="s">
        <v>38</v>
      </c>
      <c r="B608" s="1564" t="s">
        <v>80</v>
      </c>
      <c r="C608" s="2259" t="s">
        <v>109</v>
      </c>
      <c r="D608" s="1778" t="s">
        <v>113</v>
      </c>
      <c r="E608" s="1779"/>
      <c r="F608" s="2099">
        <v>9.5000000000000001E-2</v>
      </c>
      <c r="G608" s="2099"/>
      <c r="I608" s="2099"/>
      <c r="J608" s="2099"/>
      <c r="K608" s="2101">
        <f>SUM(F608:J608)</f>
        <v>9.5000000000000001E-2</v>
      </c>
      <c r="L608" s="2382">
        <f>IF(K608&gt;0,IF(ISNUMBER(F608),F608,0)/K608*100,"")</f>
        <v>100</v>
      </c>
      <c r="M608" s="2383">
        <f>IF(K608&gt;0,(IF(ISNUMBER(G608),G608,0)+IF(ISNUMBER(H608),H608,0))/K608*100,"")</f>
        <v>0</v>
      </c>
      <c r="N608" s="1611">
        <f t="shared" si="215"/>
        <v>3</v>
      </c>
      <c r="O608" s="2262"/>
      <c r="P608" s="2099">
        <f>[1]JH_2015!L61/1000000</f>
        <v>4.97673E-2</v>
      </c>
      <c r="Q608" s="2206"/>
      <c r="R608" s="1857" t="s">
        <v>42</v>
      </c>
      <c r="S608" s="2321">
        <f>+T608/P608</f>
        <v>0</v>
      </c>
      <c r="T608" s="2322">
        <f>[1]JH_2015!V61/1000000</f>
        <v>0</v>
      </c>
      <c r="U608" s="2258">
        <v>90.52</v>
      </c>
      <c r="V608" s="2258">
        <v>49.3</v>
      </c>
      <c r="W608" s="2258"/>
      <c r="X608" s="2258"/>
      <c r="Y608" s="2258"/>
      <c r="Z608" s="2514">
        <v>666</v>
      </c>
      <c r="AA608" s="2492">
        <f>P608/Z608*1000000/365*1000</f>
        <v>204.72787856349501</v>
      </c>
      <c r="AB608" s="2096"/>
      <c r="AC608" s="2096"/>
      <c r="AD608" s="2010"/>
      <c r="AE608" s="2096"/>
      <c r="AF608" s="2096"/>
      <c r="AG608" s="2096"/>
      <c r="AH608" s="2493">
        <f>K608</f>
        <v>9.5000000000000001E-2</v>
      </c>
      <c r="AI608" s="2206"/>
      <c r="AJ608" s="2206"/>
      <c r="AK608" s="2206"/>
      <c r="AL608" s="2223"/>
      <c r="AM608" s="2099">
        <v>7.0000000000000007E-2</v>
      </c>
      <c r="AN608" s="2099">
        <v>7.3999999999999996E-2</v>
      </c>
      <c r="AO608" s="2099">
        <f>AVERAGE(AN608,AP608)</f>
        <v>8.249999999999999E-2</v>
      </c>
      <c r="AP608" s="2099">
        <v>9.0999999999999998E-2</v>
      </c>
      <c r="AQ608" s="2100">
        <f>AM608</f>
        <v>7.0000000000000007E-2</v>
      </c>
      <c r="AR608" s="2099">
        <v>7.9000000000000001E-2</v>
      </c>
      <c r="AS608" s="2099">
        <f>AVERAGE(AR608,AT608)</f>
        <v>8.7499999999999994E-2</v>
      </c>
      <c r="AT608" s="2099">
        <v>9.6000000000000002E-2</v>
      </c>
      <c r="AU608" s="2099"/>
      <c r="AV608" s="2099">
        <v>0.11700000000000001</v>
      </c>
      <c r="AW608" s="2099"/>
      <c r="AX608" s="2225">
        <v>-2.1999999999999999E-2</v>
      </c>
      <c r="AY608" s="2513"/>
      <c r="AZ608" s="2513"/>
      <c r="BA608" s="2513"/>
      <c r="BB608" s="2513"/>
      <c r="BC608" s="1530" t="s">
        <v>1918</v>
      </c>
      <c r="BD608" s="1602" t="s">
        <v>113</v>
      </c>
      <c r="BE608" s="1602"/>
      <c r="BF608" s="1602"/>
      <c r="BG608" s="1602"/>
      <c r="BH608" s="1602"/>
      <c r="BI608" s="1602"/>
      <c r="BJ608" s="1602"/>
      <c r="BK608" s="1602"/>
      <c r="BL608" s="1602"/>
      <c r="BM608" s="1602"/>
      <c r="BN608" s="1602"/>
      <c r="BO608" s="1602"/>
      <c r="BP608" s="1602"/>
      <c r="BQ608" s="1602"/>
      <c r="BR608" s="1602"/>
      <c r="BS608" s="1602"/>
      <c r="BT608" s="1602"/>
      <c r="BU608" s="1602"/>
      <c r="BV608" s="1602"/>
      <c r="BW608" s="1602"/>
      <c r="BX608" s="1602"/>
      <c r="BY608" s="1602"/>
      <c r="BZ608" s="1602"/>
      <c r="CA608" s="1602"/>
      <c r="CB608" s="1602"/>
      <c r="CC608" s="1602"/>
      <c r="CD608" s="1602"/>
      <c r="CE608" s="1602"/>
      <c r="CF608" s="1602"/>
      <c r="CG608" s="1602"/>
      <c r="CH608" s="1602"/>
      <c r="CI608" s="1602"/>
      <c r="CJ608" s="1602"/>
      <c r="CK608" s="1602"/>
      <c r="CL608" s="1602"/>
      <c r="CM608" s="1602"/>
      <c r="CN608" s="1602"/>
      <c r="CO608" s="1602"/>
      <c r="CP608" s="1602"/>
      <c r="CQ608" s="1602"/>
      <c r="CR608" s="1602"/>
      <c r="CS608" s="1602"/>
      <c r="CT608" s="1602"/>
      <c r="CU608" s="1602"/>
      <c r="CV608" s="1602"/>
      <c r="CW608" s="1602"/>
      <c r="CX608" s="1602"/>
      <c r="CY608" s="1602"/>
      <c r="CZ608" s="1602"/>
      <c r="DA608" s="1602"/>
      <c r="DB608" s="1602"/>
      <c r="DC608" s="1602"/>
      <c r="DD608" s="1602"/>
      <c r="DE608" s="1602"/>
      <c r="DF608" s="1602"/>
      <c r="DG608" s="1602"/>
      <c r="DH608" s="1602"/>
      <c r="DI608" s="1602"/>
      <c r="DJ608" s="1602"/>
      <c r="DK608" s="1602"/>
      <c r="DL608" s="1602"/>
      <c r="DM608" s="1602"/>
      <c r="DN608" s="1602"/>
      <c r="DO608" s="1602"/>
      <c r="DP608" s="1602"/>
      <c r="DQ608" s="1602"/>
      <c r="DR608" s="1602"/>
      <c r="DS608" s="1602"/>
      <c r="DT608" s="1602"/>
      <c r="DU608" s="1602"/>
      <c r="DV608" s="1602"/>
      <c r="DW608" s="1602"/>
      <c r="DX608" s="1602"/>
      <c r="DY608" s="1602"/>
      <c r="DZ608" s="1602"/>
      <c r="EA608" s="1602"/>
      <c r="EB608" s="1602"/>
      <c r="EC608" s="1602"/>
      <c r="ED608" s="1602"/>
      <c r="EE608" s="1602"/>
      <c r="EF608" s="1602"/>
      <c r="EG608" s="1602"/>
      <c r="EH608" s="1602"/>
      <c r="EI608" s="1602"/>
      <c r="EJ608" s="1602"/>
      <c r="EK608" s="1602"/>
      <c r="EL608" s="1602"/>
      <c r="EM608" s="1602"/>
      <c r="EN608" s="1602"/>
      <c r="EO608" s="1602"/>
      <c r="EP608" s="1602"/>
      <c r="EQ608" s="1602"/>
      <c r="ER608" s="1602"/>
      <c r="ES608" s="1602"/>
      <c r="ET608" s="1602"/>
      <c r="EU608" s="1602"/>
      <c r="EV608" s="1602"/>
      <c r="EW608" s="1602"/>
      <c r="EX608" s="1602"/>
      <c r="EY608" s="1602"/>
      <c r="EZ608" s="1602"/>
      <c r="FA608" s="1602"/>
      <c r="FB608" s="1602"/>
      <c r="FC608" s="1602"/>
      <c r="FD608" s="1602"/>
      <c r="FE608" s="1602"/>
      <c r="FF608" s="1602"/>
      <c r="FG608" s="1602"/>
      <c r="FH608" s="1602"/>
      <c r="FI608" s="1602"/>
      <c r="FJ608" s="1602"/>
      <c r="FK608" s="1602"/>
      <c r="FL608" s="1602"/>
      <c r="FM608" s="1602"/>
      <c r="FN608" s="1602"/>
      <c r="FO608" s="1602"/>
      <c r="FP608" s="1602"/>
      <c r="FQ608" s="1602"/>
      <c r="FR608" s="1602"/>
      <c r="FS608" s="1602"/>
      <c r="FT608" s="1602"/>
      <c r="FU608" s="1602"/>
      <c r="FV608" s="1602"/>
      <c r="FW608" s="1602"/>
      <c r="FX608" s="1602"/>
      <c r="FY608" s="1602"/>
      <c r="FZ608" s="1602"/>
      <c r="GA608" s="1602"/>
      <c r="GB608" s="1602"/>
      <c r="GC608" s="1602"/>
      <c r="GD608" s="1602"/>
      <c r="GE608" s="1602"/>
      <c r="GF608" s="1602"/>
      <c r="GG608" s="1602"/>
      <c r="GH608" s="1602"/>
      <c r="GI608" s="1602"/>
      <c r="GJ608" s="1602"/>
      <c r="GK608" s="1602"/>
      <c r="GL608" s="1602"/>
      <c r="GM608" s="1602"/>
      <c r="GN608" s="1602"/>
      <c r="GO608" s="1602"/>
      <c r="GP608" s="1602"/>
      <c r="GQ608" s="1602"/>
      <c r="GR608" s="1602"/>
      <c r="GS608" s="1602"/>
      <c r="GT608" s="1602"/>
      <c r="GU608" s="1602"/>
      <c r="GV608" s="1602"/>
      <c r="GW608" s="1602"/>
      <c r="GX608" s="1602"/>
      <c r="GY608" s="1602"/>
      <c r="GZ608" s="1602"/>
      <c r="HA608" s="1602"/>
      <c r="HB608" s="1602"/>
      <c r="HC608" s="1602"/>
      <c r="HD608" s="1602"/>
      <c r="HE608" s="1602"/>
      <c r="HF608" s="1602"/>
      <c r="HG608" s="1602"/>
      <c r="HH608" s="1602"/>
      <c r="HI608" s="1602"/>
      <c r="HJ608" s="1602"/>
      <c r="HK608" s="1602"/>
      <c r="HL608" s="1602"/>
      <c r="HM608" s="1602"/>
      <c r="HN608" s="1602"/>
      <c r="HO608" s="1602"/>
      <c r="HP608" s="1602"/>
      <c r="HQ608" s="1602"/>
      <c r="HR608" s="1602"/>
      <c r="HS608" s="1602"/>
    </row>
    <row r="609" spans="1:227" s="1530" customFormat="1" ht="17.05" customHeight="1" x14ac:dyDescent="0.25">
      <c r="A609" s="1564" t="s">
        <v>38</v>
      </c>
      <c r="B609" s="1564" t="s">
        <v>80</v>
      </c>
      <c r="C609" s="2259" t="s">
        <v>109</v>
      </c>
      <c r="D609" s="1856" t="s">
        <v>111</v>
      </c>
      <c r="E609" s="1857"/>
      <c r="F609" s="2291"/>
      <c r="G609" s="1904"/>
      <c r="H609" s="1904">
        <v>1.0189999999999999</v>
      </c>
      <c r="I609" s="1904"/>
      <c r="J609" s="1904"/>
      <c r="K609" s="2101">
        <f>SUM(F609:J609)</f>
        <v>1.0189999999999999</v>
      </c>
      <c r="L609" s="2382">
        <f>IF(K609&gt;0,IF(ISNUMBER(F609),F609,0)/K609*100,"")</f>
        <v>0</v>
      </c>
      <c r="M609" s="2383">
        <f>IF(K609&gt;0,(IF(ISNUMBER(G609),G609,0)+IF(ISNUMBER(H609),H609,0))/K609*100,"")</f>
        <v>100</v>
      </c>
      <c r="N609" s="1611">
        <f t="shared" si="215"/>
        <v>1</v>
      </c>
      <c r="O609" s="2262"/>
      <c r="P609" s="2099"/>
      <c r="Q609" s="2206"/>
      <c r="R609" s="1857"/>
      <c r="S609" s="2321"/>
      <c r="T609" s="2322"/>
      <c r="U609" s="2258"/>
      <c r="V609" s="2258"/>
      <c r="W609" s="2258"/>
      <c r="X609" s="2258"/>
      <c r="Y609" s="2258"/>
      <c r="Z609" s="2514">
        <v>4413</v>
      </c>
      <c r="AA609" s="2492">
        <f>P609/Z609*1000000/365*1000</f>
        <v>0</v>
      </c>
      <c r="AB609" s="2096"/>
      <c r="AC609" s="2096"/>
      <c r="AD609" s="2010"/>
      <c r="AE609" s="2096"/>
      <c r="AF609" s="2096"/>
      <c r="AG609" s="2096"/>
      <c r="AH609" s="2772"/>
      <c r="AI609" s="1857"/>
      <c r="AJ609" s="1857"/>
      <c r="AK609" s="1857"/>
      <c r="AL609" s="2772"/>
      <c r="AM609" s="2099"/>
      <c r="AN609" s="2099"/>
      <c r="AO609" s="2099"/>
      <c r="AP609" s="2099"/>
      <c r="AQ609" s="2100"/>
      <c r="AR609" s="2099"/>
      <c r="AS609" s="2099"/>
      <c r="AT609" s="2099"/>
      <c r="AU609" s="2099"/>
      <c r="AV609" s="2099"/>
      <c r="AW609" s="2099"/>
      <c r="AX609" s="2225"/>
      <c r="AY609" s="2513"/>
      <c r="AZ609" s="2513"/>
      <c r="BA609" s="2513"/>
      <c r="BB609" s="2513"/>
      <c r="BC609" s="1530" t="s">
        <v>1432</v>
      </c>
      <c r="BD609" s="1602"/>
      <c r="BE609" s="1602"/>
      <c r="BF609" s="1602"/>
      <c r="BG609" s="1602"/>
      <c r="BH609" s="1602"/>
      <c r="BI609" s="1602"/>
      <c r="BJ609" s="1602"/>
      <c r="BK609" s="1602"/>
      <c r="BL609" s="1602"/>
      <c r="BM609" s="1602"/>
      <c r="BN609" s="1602"/>
      <c r="BO609" s="1602"/>
      <c r="BP609" s="1602"/>
      <c r="BQ609" s="1602"/>
      <c r="BR609" s="1602"/>
      <c r="BS609" s="1602"/>
      <c r="BT609" s="1602"/>
      <c r="BU609" s="1602"/>
      <c r="BV609" s="1602"/>
      <c r="BW609" s="1602"/>
      <c r="BX609" s="1602"/>
      <c r="BY609" s="1602"/>
      <c r="BZ609" s="1602"/>
      <c r="CA609" s="1602"/>
      <c r="CB609" s="1602"/>
      <c r="CC609" s="1602"/>
      <c r="CD609" s="1602"/>
      <c r="CE609" s="1602"/>
      <c r="CF609" s="1602"/>
      <c r="CG609" s="1602"/>
      <c r="CH609" s="1602"/>
      <c r="CI609" s="1602"/>
      <c r="CJ609" s="1602"/>
      <c r="CK609" s="1602"/>
      <c r="CL609" s="1602"/>
      <c r="CM609" s="1602"/>
      <c r="CN609" s="1602"/>
      <c r="CO609" s="1602"/>
      <c r="CP609" s="1602"/>
      <c r="CQ609" s="1602"/>
      <c r="CR609" s="1602"/>
      <c r="CS609" s="1602"/>
      <c r="CT609" s="1602"/>
      <c r="CU609" s="1602"/>
      <c r="CV609" s="1602"/>
      <c r="CW609" s="1602"/>
      <c r="CX609" s="1602"/>
      <c r="CY609" s="1602"/>
      <c r="CZ609" s="1602"/>
      <c r="DA609" s="1602"/>
      <c r="DB609" s="1602"/>
      <c r="DC609" s="1602"/>
      <c r="DD609" s="1602"/>
      <c r="DE609" s="1602"/>
      <c r="DF609" s="1602"/>
      <c r="DG609" s="1602"/>
      <c r="DH609" s="1602"/>
      <c r="DI609" s="1602"/>
      <c r="DJ609" s="1602"/>
      <c r="DK609" s="1602"/>
      <c r="DL609" s="1602"/>
      <c r="DM609" s="1602"/>
      <c r="DN609" s="1602"/>
      <c r="DO609" s="1602"/>
      <c r="DP609" s="1602"/>
      <c r="DQ609" s="1602"/>
      <c r="DR609" s="1602"/>
      <c r="DS609" s="1602"/>
      <c r="DT609" s="1602"/>
      <c r="DU609" s="1602"/>
      <c r="DV609" s="1602"/>
      <c r="DW609" s="1602"/>
      <c r="DX609" s="1602"/>
      <c r="DY609" s="1602"/>
      <c r="DZ609" s="1602"/>
      <c r="EA609" s="1602"/>
      <c r="EB609" s="1602"/>
      <c r="EC609" s="1602"/>
      <c r="ED609" s="1602"/>
      <c r="EE609" s="1602"/>
      <c r="EF609" s="1602"/>
      <c r="EG609" s="1602"/>
      <c r="EH609" s="1602"/>
      <c r="EI609" s="1602"/>
      <c r="EJ609" s="1602"/>
      <c r="EK609" s="1602"/>
      <c r="EL609" s="1602"/>
      <c r="EM609" s="1602"/>
      <c r="EN609" s="1602"/>
      <c r="EO609" s="1602"/>
      <c r="EP609" s="1602"/>
      <c r="EQ609" s="1602"/>
      <c r="ER609" s="1602"/>
      <c r="ES609" s="1602"/>
      <c r="ET609" s="1602"/>
      <c r="EU609" s="1602"/>
      <c r="EV609" s="1602"/>
      <c r="EW609" s="1602"/>
      <c r="EX609" s="1602"/>
      <c r="EY609" s="1602"/>
      <c r="EZ609" s="1602"/>
      <c r="FA609" s="1602"/>
      <c r="FB609" s="1602"/>
      <c r="FC609" s="1602"/>
      <c r="FD609" s="1602"/>
      <c r="FE609" s="1602"/>
      <c r="FF609" s="1602"/>
      <c r="FG609" s="1602"/>
      <c r="FH609" s="1602"/>
      <c r="FI609" s="1602"/>
      <c r="FJ609" s="1602"/>
      <c r="FK609" s="1602"/>
      <c r="FL609" s="1602"/>
      <c r="FM609" s="1602"/>
      <c r="FN609" s="1602"/>
      <c r="FO609" s="1602"/>
      <c r="FP609" s="1602"/>
      <c r="FQ609" s="1602"/>
      <c r="FR609" s="1602"/>
      <c r="FS609" s="1602"/>
      <c r="FT609" s="1602"/>
      <c r="FU609" s="1602"/>
      <c r="FV609" s="1602"/>
      <c r="FW609" s="1602"/>
      <c r="FX609" s="1602"/>
      <c r="FY609" s="1602"/>
      <c r="FZ609" s="1602"/>
      <c r="GA609" s="1602"/>
      <c r="GB609" s="1602"/>
      <c r="GC609" s="1602"/>
      <c r="GD609" s="1602"/>
      <c r="GE609" s="1602"/>
      <c r="GF609" s="1602"/>
      <c r="GG609" s="1602"/>
      <c r="GH609" s="1602"/>
      <c r="GI609" s="1602"/>
      <c r="GJ609" s="1602"/>
      <c r="GK609" s="1602"/>
      <c r="GL609" s="1602"/>
      <c r="GM609" s="1602"/>
      <c r="GN609" s="1602"/>
      <c r="GO609" s="1602"/>
      <c r="GP609" s="1602"/>
      <c r="GQ609" s="1602"/>
      <c r="GR609" s="1602"/>
      <c r="GS609" s="1602"/>
      <c r="GT609" s="1602"/>
      <c r="GU609" s="1602"/>
      <c r="GV609" s="1602"/>
      <c r="GW609" s="1602"/>
      <c r="GX609" s="1602"/>
      <c r="GY609" s="1602"/>
      <c r="GZ609" s="1602"/>
      <c r="HA609" s="1602"/>
      <c r="HB609" s="1602"/>
      <c r="HC609" s="1602"/>
      <c r="HD609" s="1602"/>
      <c r="HE609" s="1602"/>
      <c r="HF609" s="1602"/>
      <c r="HG609" s="1602"/>
      <c r="HH609" s="1602"/>
      <c r="HI609" s="1602"/>
      <c r="HJ609" s="1602"/>
      <c r="HK609" s="1602"/>
      <c r="HL609" s="1602"/>
      <c r="HM609" s="1602"/>
      <c r="HN609" s="1602"/>
      <c r="HO609" s="1602"/>
      <c r="HP609" s="1602"/>
      <c r="HQ609" s="1602"/>
      <c r="HR609" s="1602"/>
      <c r="HS609" s="1602"/>
    </row>
    <row r="610" spans="1:227" s="1530" customFormat="1" ht="17.05" customHeight="1" x14ac:dyDescent="0.25">
      <c r="A610" s="1564" t="s">
        <v>38</v>
      </c>
      <c r="B610" s="1564" t="s">
        <v>80</v>
      </c>
      <c r="C610" s="2259" t="s">
        <v>109</v>
      </c>
      <c r="D610" s="1778" t="s">
        <v>114</v>
      </c>
      <c r="E610" s="1779"/>
      <c r="F610" s="2291"/>
      <c r="G610" s="1904">
        <v>6.71</v>
      </c>
      <c r="H610" s="1904"/>
      <c r="I610" s="1904"/>
      <c r="J610" s="1904"/>
      <c r="K610" s="2101">
        <f>SUM(F610:J610)</f>
        <v>6.71</v>
      </c>
      <c r="L610" s="2382">
        <f>IF(K610&gt;0,IF(ISNUMBER(F610),F610,0)/K610*100,"")</f>
        <v>0</v>
      </c>
      <c r="M610" s="2383">
        <f>IF(K610&gt;0,(IF(ISNUMBER(G610),G610,0)+IF(ISNUMBER(H610),H610,0))/K610*100,"")</f>
        <v>100</v>
      </c>
      <c r="N610" s="1611">
        <f t="shared" si="215"/>
        <v>2</v>
      </c>
      <c r="O610" s="2262"/>
      <c r="P610" s="2099">
        <f>[1]JH_2015!L62/1000000</f>
        <v>8.361892000000001</v>
      </c>
      <c r="Q610" s="1857"/>
      <c r="R610" s="1857" t="s">
        <v>42</v>
      </c>
      <c r="S610" s="2321">
        <f>+T610/P610</f>
        <v>0.15267920226666401</v>
      </c>
      <c r="T610" s="2322">
        <f>[1]JH_2015!V62/1000000</f>
        <v>1.2766869999999999</v>
      </c>
      <c r="U610" s="2258">
        <v>95.77</v>
      </c>
      <c r="V610" s="2258">
        <v>90.9</v>
      </c>
      <c r="W610" s="2258"/>
      <c r="X610" s="2258"/>
      <c r="Y610" s="2258"/>
      <c r="Z610" s="2514">
        <v>61549</v>
      </c>
      <c r="AA610" s="2492">
        <f>P610/Z610*1000000/365*1000</f>
        <v>372.2122723469908</v>
      </c>
      <c r="AB610" s="2096"/>
      <c r="AC610" s="2096"/>
      <c r="AD610" s="2010"/>
      <c r="AE610" s="2096"/>
      <c r="AF610" s="2096"/>
      <c r="AG610" s="2096"/>
      <c r="AH610" s="2493">
        <v>9.0090000000000003</v>
      </c>
      <c r="AI610" s="2206"/>
      <c r="AJ610" s="2206"/>
      <c r="AK610" s="2206"/>
      <c r="AL610" s="2223"/>
      <c r="AM610" s="2099">
        <v>7.96</v>
      </c>
      <c r="AN610" s="2101">
        <v>9.2460000000000004</v>
      </c>
      <c r="AO610" s="2099">
        <f>AVERAGE(AN610,AP610)</f>
        <v>12.2965</v>
      </c>
      <c r="AP610" s="2099">
        <v>15.347</v>
      </c>
      <c r="AQ610" s="2100">
        <f>AM610</f>
        <v>7.96</v>
      </c>
      <c r="AR610" s="2101">
        <v>9.6539999999999999</v>
      </c>
      <c r="AS610" s="2099">
        <f>AVERAGE(AR610,AT610)</f>
        <v>11.5145</v>
      </c>
      <c r="AT610" s="2099">
        <v>13.375</v>
      </c>
      <c r="AU610" s="2099"/>
      <c r="AV610" s="2099">
        <v>18.611000000000001</v>
      </c>
      <c r="AW610" s="2099"/>
      <c r="AX610" s="2102">
        <v>-8.8949999999999996</v>
      </c>
      <c r="AY610" s="2513"/>
      <c r="AZ610" s="2513"/>
      <c r="BA610" s="2513"/>
      <c r="BB610" s="2513"/>
      <c r="BC610" s="1530" t="s">
        <v>1432</v>
      </c>
      <c r="BD610" s="1602"/>
      <c r="BE610" s="1602"/>
      <c r="BF610" s="1602"/>
      <c r="BG610" s="1602"/>
      <c r="BH610" s="1602"/>
      <c r="BI610" s="1602"/>
      <c r="BJ610" s="1602"/>
      <c r="BK610" s="1602"/>
      <c r="BL610" s="1602"/>
      <c r="BM610" s="1602"/>
      <c r="BN610" s="1602"/>
      <c r="BO610" s="1602"/>
      <c r="BP610" s="1602"/>
      <c r="BQ610" s="1602"/>
      <c r="BR610" s="1602"/>
      <c r="BS610" s="1602"/>
      <c r="BT610" s="1602"/>
      <c r="BU610" s="1602"/>
      <c r="BV610" s="1602"/>
      <c r="BW610" s="1602"/>
      <c r="BX610" s="1602"/>
      <c r="BY610" s="1602"/>
      <c r="BZ610" s="1602"/>
      <c r="CA610" s="1602"/>
      <c r="CB610" s="1602"/>
      <c r="CC610" s="1602"/>
      <c r="CD610" s="1602"/>
      <c r="CE610" s="1602"/>
      <c r="CF610" s="1602"/>
      <c r="CG610" s="1602"/>
      <c r="CH610" s="1602"/>
      <c r="CI610" s="1602"/>
      <c r="CJ610" s="1602"/>
      <c r="CK610" s="1602"/>
      <c r="CL610" s="1602"/>
      <c r="CM610" s="1602"/>
      <c r="CN610" s="1602"/>
      <c r="CO610" s="1602"/>
      <c r="CP610" s="1602"/>
      <c r="CQ610" s="1602"/>
      <c r="CR610" s="1602"/>
      <c r="CS610" s="1602"/>
      <c r="CT610" s="1602"/>
      <c r="CU610" s="1602"/>
      <c r="CV610" s="1602"/>
      <c r="CW610" s="1602"/>
      <c r="CX610" s="1602"/>
      <c r="CY610" s="1602"/>
      <c r="CZ610" s="1602"/>
      <c r="DA610" s="1602"/>
      <c r="DB610" s="1602"/>
      <c r="DC610" s="1602"/>
      <c r="DD610" s="1602"/>
      <c r="DE610" s="1602"/>
      <c r="DF610" s="1602"/>
      <c r="DG610" s="1602"/>
      <c r="DH610" s="1602"/>
      <c r="DI610" s="1602"/>
      <c r="DJ610" s="1602"/>
      <c r="DK610" s="1602"/>
      <c r="DL610" s="1602"/>
      <c r="DM610" s="1602"/>
      <c r="DN610" s="1602"/>
      <c r="DO610" s="1602"/>
      <c r="DP610" s="1602"/>
      <c r="DQ610" s="1602"/>
      <c r="DR610" s="1602"/>
      <c r="DS610" s="1602"/>
      <c r="DT610" s="1602"/>
      <c r="DU610" s="1602"/>
      <c r="DV610" s="1602"/>
      <c r="DW610" s="1602"/>
      <c r="DX610" s="1602"/>
      <c r="DY610" s="1602"/>
      <c r="DZ610" s="1602"/>
      <c r="EA610" s="1602"/>
      <c r="EB610" s="1602"/>
      <c r="EC610" s="1602"/>
      <c r="ED610" s="1602"/>
      <c r="EE610" s="1602"/>
      <c r="EF610" s="1602"/>
      <c r="EG610" s="1602"/>
      <c r="EH610" s="1602"/>
      <c r="EI610" s="1602"/>
      <c r="EJ610" s="1602"/>
      <c r="EK610" s="1602"/>
      <c r="EL610" s="1602"/>
      <c r="EM610" s="1602"/>
      <c r="EN610" s="1602"/>
      <c r="EO610" s="1602"/>
      <c r="EP610" s="1602"/>
      <c r="EQ610" s="1602"/>
      <c r="ER610" s="1602"/>
      <c r="ES610" s="1602"/>
      <c r="ET610" s="1602"/>
      <c r="EU610" s="1602"/>
      <c r="EV610" s="1602"/>
      <c r="EW610" s="1602"/>
      <c r="EX610" s="1602"/>
      <c r="EY610" s="1602"/>
      <c r="EZ610" s="1602"/>
      <c r="FA610" s="1602"/>
      <c r="FB610" s="1602"/>
      <c r="FC610" s="1602"/>
      <c r="FD610" s="1602"/>
      <c r="FE610" s="1602"/>
      <c r="FF610" s="1602"/>
      <c r="FG610" s="1602"/>
      <c r="FH610" s="1602"/>
      <c r="FI610" s="1602"/>
      <c r="FJ610" s="1602"/>
      <c r="FK610" s="1602"/>
      <c r="FL610" s="1602"/>
      <c r="FM610" s="1602"/>
      <c r="FN610" s="1602"/>
      <c r="FO610" s="1602"/>
      <c r="FP610" s="1602"/>
      <c r="FQ610" s="1602"/>
      <c r="FR610" s="1602"/>
      <c r="FS610" s="1602"/>
      <c r="FT610" s="1602"/>
      <c r="FU610" s="1602"/>
      <c r="FV610" s="1602"/>
      <c r="FW610" s="1602"/>
      <c r="FX610" s="1602"/>
      <c r="FY610" s="1602"/>
      <c r="FZ610" s="1602"/>
      <c r="GA610" s="1602"/>
      <c r="GB610" s="1602"/>
      <c r="GC610" s="1602"/>
      <c r="GD610" s="1602"/>
      <c r="GE610" s="1602"/>
      <c r="GF610" s="1602"/>
      <c r="GG610" s="1602"/>
      <c r="GH610" s="1602"/>
      <c r="GI610" s="1602"/>
      <c r="GJ610" s="1602"/>
      <c r="GK610" s="1602"/>
      <c r="GL610" s="1602"/>
      <c r="GM610" s="1602"/>
      <c r="GN610" s="1602"/>
      <c r="GO610" s="1602"/>
      <c r="GP610" s="1602"/>
      <c r="GQ610" s="1602"/>
      <c r="GR610" s="1602"/>
      <c r="GS610" s="1602"/>
      <c r="GT610" s="1602"/>
      <c r="GU610" s="1602"/>
      <c r="GV610" s="1602"/>
      <c r="GW610" s="1602"/>
      <c r="GX610" s="1602"/>
      <c r="GY610" s="1602"/>
      <c r="GZ610" s="1602"/>
      <c r="HA610" s="1602"/>
      <c r="HB610" s="1602"/>
      <c r="HC610" s="1602"/>
      <c r="HD610" s="1602"/>
      <c r="HE610" s="1602"/>
      <c r="HF610" s="1602"/>
      <c r="HG610" s="1602"/>
      <c r="HH610" s="1602"/>
      <c r="HI610" s="1602"/>
      <c r="HJ610" s="1602"/>
      <c r="HK610" s="1602"/>
      <c r="HL610" s="1602"/>
      <c r="HM610" s="1602"/>
      <c r="HN610" s="1602"/>
      <c r="HO610" s="1602"/>
      <c r="HP610" s="1602"/>
      <c r="HQ610" s="1602"/>
      <c r="HR610" s="1602"/>
      <c r="HS610" s="1602"/>
    </row>
    <row r="611" spans="1:227" s="1530" customFormat="1" ht="17.05" customHeight="1" x14ac:dyDescent="0.25">
      <c r="A611" s="1564" t="s">
        <v>393</v>
      </c>
      <c r="B611" s="1564" t="s">
        <v>500</v>
      </c>
      <c r="C611" s="2773" t="s">
        <v>507</v>
      </c>
      <c r="D611" s="1680" t="s">
        <v>510</v>
      </c>
      <c r="E611" s="1637" t="s">
        <v>1824</v>
      </c>
      <c r="F611" s="2291"/>
      <c r="G611" s="1904"/>
      <c r="H611" s="1904"/>
      <c r="I611" s="1904"/>
      <c r="J611" s="1904"/>
      <c r="K611" s="2115">
        <v>0.8009127407407407</v>
      </c>
      <c r="L611" s="2292" t="s">
        <v>1440</v>
      </c>
      <c r="M611" s="2357" t="s">
        <v>1435</v>
      </c>
      <c r="N611" s="1611">
        <f t="shared" si="215"/>
        <v>2</v>
      </c>
      <c r="O611" s="2755"/>
      <c r="P611" s="2433">
        <v>0.92503633879687497</v>
      </c>
      <c r="Q611" s="2296" t="s">
        <v>42</v>
      </c>
      <c r="R611" s="2294"/>
      <c r="S611" s="2297"/>
      <c r="T611" s="2298"/>
      <c r="U611" s="1602"/>
      <c r="V611" s="2294"/>
      <c r="W611" s="2294"/>
      <c r="X611" s="2294"/>
      <c r="Y611" s="2294"/>
      <c r="Z611" s="2434">
        <v>23707.209826989827</v>
      </c>
      <c r="AA611" s="2366">
        <f>P611*1000000000/365/Z611</f>
        <v>106.9019151635805</v>
      </c>
      <c r="AB611" s="2435"/>
      <c r="AC611" s="2435"/>
      <c r="AD611" s="2435"/>
      <c r="AE611" s="2435"/>
      <c r="AF611" s="2435"/>
      <c r="AG611" s="2435"/>
      <c r="AH611" s="2167"/>
      <c r="AI611" s="1602"/>
      <c r="AJ611" s="1602"/>
      <c r="AK611" s="1602"/>
      <c r="AL611" s="2167"/>
      <c r="AM611" s="2369"/>
      <c r="AN611" s="2115"/>
      <c r="AO611" s="2115"/>
      <c r="AP611" s="2116"/>
      <c r="AQ611" s="2117"/>
      <c r="AR611" s="2115"/>
      <c r="AS611" s="2115"/>
      <c r="AT611" s="2115">
        <v>1.764020778139858</v>
      </c>
      <c r="AU611" s="2115"/>
      <c r="AV611" s="2116"/>
      <c r="AW611" s="2118">
        <f t="shared" ref="AW611:AW641" si="217">K611-AT611</f>
        <v>-0.96310803739911732</v>
      </c>
      <c r="AX611" s="2119"/>
      <c r="AY611" s="1646"/>
      <c r="AZ611" s="1646"/>
      <c r="BA611" s="2039"/>
      <c r="BB611" s="1646"/>
      <c r="BC611" s="1530" t="s">
        <v>1432</v>
      </c>
      <c r="BF611" s="1530" t="e">
        <f>MATCH(D611,'&gt;50 only'!D594,0)</f>
        <v>#N/A</v>
      </c>
    </row>
    <row r="612" spans="1:227" s="1530" customFormat="1" ht="17.05" customHeight="1" x14ac:dyDescent="0.25">
      <c r="A612" s="1564" t="s">
        <v>393</v>
      </c>
      <c r="B612" s="1564" t="s">
        <v>500</v>
      </c>
      <c r="C612" s="2773" t="s">
        <v>507</v>
      </c>
      <c r="D612" s="1696" t="s">
        <v>508</v>
      </c>
      <c r="E612" s="1637" t="s">
        <v>1824</v>
      </c>
      <c r="F612" s="2291">
        <f>K612</f>
        <v>0.20277777777777778</v>
      </c>
      <c r="G612" s="2471"/>
      <c r="H612" s="2471"/>
      <c r="I612" s="2471"/>
      <c r="J612" s="2471"/>
      <c r="K612" s="2142">
        <v>0.20277777777777778</v>
      </c>
      <c r="L612" s="2472" t="s">
        <v>1435</v>
      </c>
      <c r="M612" s="2473" t="s">
        <v>1440</v>
      </c>
      <c r="N612" s="2474">
        <f t="shared" si="215"/>
        <v>2</v>
      </c>
      <c r="O612" s="2774"/>
      <c r="P612" s="2767">
        <v>0.56925000000000003</v>
      </c>
      <c r="Q612" s="2476" t="s">
        <v>42</v>
      </c>
      <c r="R612" s="2477"/>
      <c r="S612" s="2478"/>
      <c r="T612" s="2479"/>
      <c r="U612" s="1830"/>
      <c r="V612" s="2477"/>
      <c r="W612" s="2477"/>
      <c r="X612" s="2477"/>
      <c r="Y612" s="2477"/>
      <c r="Z612" s="2480">
        <v>31394.691649626522</v>
      </c>
      <c r="AA612" s="2481">
        <f>P612*1000000000/365/Z612</f>
        <v>49.676838954219939</v>
      </c>
      <c r="AB612" s="2482"/>
      <c r="AC612" s="2482"/>
      <c r="AD612" s="2482"/>
      <c r="AE612" s="2482"/>
      <c r="AF612" s="2482"/>
      <c r="AG612" s="2482"/>
      <c r="AH612" s="2352"/>
      <c r="AI612" s="1830"/>
      <c r="AJ612" s="1830"/>
      <c r="AK612" s="1830"/>
      <c r="AL612" s="2352"/>
      <c r="AM612" s="2665"/>
      <c r="AN612" s="2142"/>
      <c r="AO612" s="2142"/>
      <c r="AP612" s="2143"/>
      <c r="AQ612" s="2144"/>
      <c r="AR612" s="2142"/>
      <c r="AS612" s="2142"/>
      <c r="AT612" s="2142">
        <v>0.97933684552744082</v>
      </c>
      <c r="AU612" s="2142"/>
      <c r="AV612" s="2143"/>
      <c r="AW612" s="2145">
        <f t="shared" si="217"/>
        <v>-0.77655906774966299</v>
      </c>
      <c r="AX612" s="2146"/>
      <c r="AY612" s="1646"/>
      <c r="AZ612" s="1646"/>
      <c r="BA612" s="2039"/>
      <c r="BB612" s="1646"/>
      <c r="BC612" s="1530" t="s">
        <v>1802</v>
      </c>
      <c r="BF612" s="1530" t="e">
        <f>MATCH(D612,'&gt;50 only'!D595,0)</f>
        <v>#N/A</v>
      </c>
    </row>
    <row r="613" spans="1:227" s="1530" customFormat="1" ht="17.05" customHeight="1" x14ac:dyDescent="0.25">
      <c r="A613" s="1564" t="s">
        <v>393</v>
      </c>
      <c r="B613" s="1564" t="s">
        <v>500</v>
      </c>
      <c r="C613" s="2773" t="s">
        <v>507</v>
      </c>
      <c r="D613" s="1696" t="s">
        <v>509</v>
      </c>
      <c r="E613" s="1697"/>
      <c r="F613" s="2291"/>
      <c r="G613" s="1904">
        <f>K613</f>
        <v>0.32444444444444442</v>
      </c>
      <c r="H613" s="1904"/>
      <c r="I613" s="1904"/>
      <c r="J613" s="1904"/>
      <c r="K613" s="2115">
        <v>0.32444444444444442</v>
      </c>
      <c r="L613" s="2292">
        <f>IF(K613&gt;0,IF(ISNUMBER(F613),F613,0)/K613*100,"")</f>
        <v>0</v>
      </c>
      <c r="M613" s="2357">
        <f>IF(K613&gt;0,(IF(ISNUMBER(G613),G613,0)+IF(ISNUMBER(H613),H613,0))/K613*100,"")</f>
        <v>100</v>
      </c>
      <c r="N613" s="1575">
        <f t="shared" si="215"/>
        <v>2</v>
      </c>
      <c r="O613" s="2755"/>
      <c r="P613" s="2433">
        <v>0.88645354874999982</v>
      </c>
      <c r="Q613" s="2296" t="s">
        <v>42</v>
      </c>
      <c r="R613" s="2294"/>
      <c r="S613" s="2297"/>
      <c r="T613" s="2298"/>
      <c r="U613" s="1602"/>
      <c r="V613" s="2294"/>
      <c r="W613" s="2294"/>
      <c r="X613" s="2294"/>
      <c r="Y613" s="2294"/>
      <c r="Z613" s="2434">
        <v>26053.570351761173</v>
      </c>
      <c r="AA613" s="2366">
        <f>P613*1000000000/365/Z613</f>
        <v>93.217160903433296</v>
      </c>
      <c r="AB613" s="2435"/>
      <c r="AC613" s="2435"/>
      <c r="AD613" s="2435"/>
      <c r="AE613" s="2435"/>
      <c r="AF613" s="2435"/>
      <c r="AG613" s="2435"/>
      <c r="AH613" s="2167"/>
      <c r="AL613" s="2167"/>
      <c r="AM613" s="2369"/>
      <c r="AN613" s="2125"/>
      <c r="AO613" s="2125"/>
      <c r="AP613" s="2126"/>
      <c r="AQ613" s="2117"/>
      <c r="AR613" s="2125"/>
      <c r="AS613" s="2125"/>
      <c r="AT613" s="2125">
        <v>1.4804959151540626</v>
      </c>
      <c r="AU613" s="2125"/>
      <c r="AV613" s="2126"/>
      <c r="AW613" s="2127">
        <f t="shared" si="217"/>
        <v>-1.1560514707096181</v>
      </c>
      <c r="AX613" s="2119"/>
      <c r="AY613" s="1646"/>
      <c r="AZ613" s="1646"/>
      <c r="BA613" s="2039"/>
      <c r="BB613" s="1646"/>
      <c r="BC613" s="1530" t="s">
        <v>1432</v>
      </c>
      <c r="BF613" s="1530" t="e">
        <f>MATCH(D613,'&gt;50 only'!D596,0)</f>
        <v>#N/A</v>
      </c>
    </row>
    <row r="614" spans="1:227" s="1530" customFormat="1" ht="17.05" customHeight="1" x14ac:dyDescent="0.25">
      <c r="A614" s="1564" t="s">
        <v>591</v>
      </c>
      <c r="B614" s="1564" t="s">
        <v>611</v>
      </c>
      <c r="C614" s="2002" t="s">
        <v>627</v>
      </c>
      <c r="D614" s="2002" t="s">
        <v>628</v>
      </c>
      <c r="E614" s="2010" t="s">
        <v>629</v>
      </c>
      <c r="F614" s="2291" t="s">
        <v>630</v>
      </c>
      <c r="G614" s="1904">
        <v>5.6000000000000001E-2</v>
      </c>
      <c r="H614" s="1904">
        <v>2.09</v>
      </c>
      <c r="I614" s="1904"/>
      <c r="J614" s="1904"/>
      <c r="K614" s="2115">
        <f t="shared" ref="K614:K620" si="218">IF(ISNUMBER(F614),F614,0)+IF(ISNUMBER(G614),G614,0)+IF(ISNUMBER(H614),H614,0)</f>
        <v>2.1459999999999999</v>
      </c>
      <c r="L614" s="2292">
        <f>IF(K614&gt;0,IF(ISNUMBER(F614),F614,0)/K614*100,"")</f>
        <v>0</v>
      </c>
      <c r="M614" s="2357">
        <f>IF(K614&gt;0,(IF(ISNUMBER(G614),G614,0)+IF(ISNUMBER(H614),H614,0))/K614*100,"")</f>
        <v>100</v>
      </c>
      <c r="N614" s="1611">
        <f t="shared" si="215"/>
        <v>5</v>
      </c>
      <c r="O614" s="2294"/>
      <c r="P614" s="2556">
        <f>AA614*Z614/1000000000*365</f>
        <v>0.92466615862898061</v>
      </c>
      <c r="Q614" s="2296" t="s">
        <v>42</v>
      </c>
      <c r="R614" s="2294"/>
      <c r="S614" s="2297"/>
      <c r="T614" s="2298"/>
      <c r="U614" s="1602"/>
      <c r="V614" s="2294"/>
      <c r="W614" s="2294"/>
      <c r="X614" s="2294"/>
      <c r="Y614" s="2294"/>
      <c r="Z614" s="2434">
        <v>13379</v>
      </c>
      <c r="AA614" s="2366">
        <v>189.35136717611647</v>
      </c>
      <c r="AB614" s="2435"/>
      <c r="AC614" s="2435"/>
      <c r="AD614" s="2435"/>
      <c r="AE614" s="2435"/>
      <c r="AF614" s="2435"/>
      <c r="AG614" s="2435"/>
      <c r="AH614" s="2167"/>
      <c r="AI614" s="1602">
        <v>13379</v>
      </c>
      <c r="AJ614" s="1602">
        <v>13778</v>
      </c>
      <c r="AK614" s="1602">
        <v>14149</v>
      </c>
      <c r="AL614" s="2167">
        <v>14513</v>
      </c>
      <c r="AM614" s="2369"/>
      <c r="AN614" s="2115"/>
      <c r="AO614" s="2115"/>
      <c r="AP614" s="2116"/>
      <c r="AQ614" s="2117">
        <v>0.92466615862898061</v>
      </c>
      <c r="AR614" s="2115">
        <v>0.98891053000047446</v>
      </c>
      <c r="AS614" s="2115">
        <v>1.0531944577386283</v>
      </c>
      <c r="AT614" s="2115">
        <v>1.1189134315632501</v>
      </c>
      <c r="AU614" s="2115"/>
      <c r="AV614" s="2116"/>
      <c r="AW614" s="2118">
        <f t="shared" si="217"/>
        <v>1.0270865684367498</v>
      </c>
      <c r="AX614" s="2119"/>
      <c r="AY614" s="1646"/>
      <c r="AZ614" s="1646"/>
      <c r="BA614" s="2039"/>
      <c r="BB614" s="2039"/>
      <c r="BC614" s="1530" t="s">
        <v>1432</v>
      </c>
    </row>
    <row r="615" spans="1:227" s="1530" customFormat="1" ht="17.05" customHeight="1" x14ac:dyDescent="0.25">
      <c r="A615" s="1564" t="s">
        <v>591</v>
      </c>
      <c r="B615" s="1564" t="s">
        <v>611</v>
      </c>
      <c r="C615" s="2002" t="s">
        <v>627</v>
      </c>
      <c r="D615" s="2002" t="s">
        <v>631</v>
      </c>
      <c r="E615" s="2555" t="s">
        <v>632</v>
      </c>
      <c r="F615" s="2291"/>
      <c r="G615" s="1904"/>
      <c r="H615" s="1904"/>
      <c r="I615" s="1904"/>
      <c r="J615" s="1904"/>
      <c r="K615" s="2115">
        <f t="shared" si="218"/>
        <v>0</v>
      </c>
      <c r="L615" s="2292">
        <v>0</v>
      </c>
      <c r="M615" s="2357">
        <v>100</v>
      </c>
      <c r="N615" s="1611">
        <f t="shared" si="215"/>
        <v>1</v>
      </c>
      <c r="O615" s="2294"/>
      <c r="P615" s="2295"/>
      <c r="Q615" s="2296" t="s">
        <v>42</v>
      </c>
      <c r="R615" s="2294"/>
      <c r="S615" s="2297"/>
      <c r="T615" s="2298"/>
      <c r="U615" s="1602"/>
      <c r="V615" s="2294"/>
      <c r="W615" s="2294"/>
      <c r="X615" s="2294"/>
      <c r="Y615" s="2294"/>
      <c r="Z615" s="2434"/>
      <c r="AA615" s="2366"/>
      <c r="AB615" s="2435"/>
      <c r="AC615" s="2435"/>
      <c r="AD615" s="2435"/>
      <c r="AE615" s="2435"/>
      <c r="AF615" s="2435"/>
      <c r="AG615" s="2435"/>
      <c r="AH615" s="2167"/>
      <c r="AI615" s="1602"/>
      <c r="AJ615" s="1602"/>
      <c r="AK615" s="1602"/>
      <c r="AL615" s="2167"/>
      <c r="AM615" s="2369"/>
      <c r="AN615" s="2115"/>
      <c r="AO615" s="2115"/>
      <c r="AP615" s="2116"/>
      <c r="AQ615" s="2117">
        <v>8.9023747901618516E-2</v>
      </c>
      <c r="AR615" s="2115">
        <v>8.8214046669364166E-2</v>
      </c>
      <c r="AS615" s="2115">
        <v>8.754272460104047E-2</v>
      </c>
      <c r="AT615" s="2115">
        <v>8.6720977972716773E-2</v>
      </c>
      <c r="AU615" s="2115"/>
      <c r="AV615" s="2116"/>
      <c r="AW615" s="2118">
        <f t="shared" si="217"/>
        <v>-8.6720977972716773E-2</v>
      </c>
      <c r="AX615" s="2119"/>
      <c r="AY615" s="1646"/>
      <c r="AZ615" s="1646"/>
      <c r="BA615" s="1646"/>
      <c r="BB615" s="1646"/>
      <c r="BC615" s="1602" t="s">
        <v>1432</v>
      </c>
    </row>
    <row r="616" spans="1:227" s="1530" customFormat="1" ht="17.05" customHeight="1" x14ac:dyDescent="0.25">
      <c r="A616" s="1564" t="s">
        <v>591</v>
      </c>
      <c r="B616" s="1564" t="s">
        <v>611</v>
      </c>
      <c r="C616" s="2002" t="s">
        <v>627</v>
      </c>
      <c r="D616" s="2002" t="s">
        <v>633</v>
      </c>
      <c r="E616" s="2555" t="s">
        <v>634</v>
      </c>
      <c r="F616" s="2291" t="s">
        <v>202</v>
      </c>
      <c r="G616" s="1904"/>
      <c r="H616" s="1904">
        <v>0.51400000000000001</v>
      </c>
      <c r="I616" s="1904"/>
      <c r="J616" s="1904"/>
      <c r="K616" s="2115">
        <f t="shared" si="218"/>
        <v>0.51400000000000001</v>
      </c>
      <c r="L616" s="2292">
        <f>IF(K616&gt;0,IF(ISNUMBER(F616),F616,0)/K616*100,"")</f>
        <v>0</v>
      </c>
      <c r="M616" s="2357">
        <f>IF(K616&gt;0,(IF(ISNUMBER(G616),G616,0)+IF(ISNUMBER(H616),H616,0))/K616*100,"")</f>
        <v>100</v>
      </c>
      <c r="N616" s="1611">
        <f t="shared" si="215"/>
        <v>5</v>
      </c>
      <c r="O616" s="2294"/>
      <c r="P616" s="2556">
        <f>AA616*Z616/1000000000*365</f>
        <v>0.23210878366667312</v>
      </c>
      <c r="Q616" s="2296" t="s">
        <v>42</v>
      </c>
      <c r="R616" s="2294"/>
      <c r="S616" s="2297"/>
      <c r="T616" s="2298"/>
      <c r="U616" s="1602"/>
      <c r="V616" s="2294"/>
      <c r="W616" s="2294"/>
      <c r="X616" s="2294"/>
      <c r="Y616" s="2294"/>
      <c r="Z616" s="2434">
        <v>4220</v>
      </c>
      <c r="AA616" s="2366">
        <v>150.69063407561717</v>
      </c>
      <c r="AB616" s="2435"/>
      <c r="AC616" s="2435"/>
      <c r="AD616" s="2435"/>
      <c r="AE616" s="2435"/>
      <c r="AF616" s="2435"/>
      <c r="AG616" s="2435"/>
      <c r="AH616" s="2167"/>
      <c r="AI616" s="1530">
        <v>4220</v>
      </c>
      <c r="AJ616" s="1530">
        <v>4215</v>
      </c>
      <c r="AK616" s="1530">
        <v>4182</v>
      </c>
      <c r="AL616" s="2167">
        <v>4131</v>
      </c>
      <c r="AM616" s="2369"/>
      <c r="AN616" s="2125"/>
      <c r="AO616" s="2125"/>
      <c r="AP616" s="2126"/>
      <c r="AQ616" s="2117">
        <v>0.23210878366667312</v>
      </c>
      <c r="AR616" s="2125">
        <v>0.25017405396651793</v>
      </c>
      <c r="AS616" s="2125">
        <v>0.26705151715233755</v>
      </c>
      <c r="AT616" s="2125">
        <v>0.28425041824993208</v>
      </c>
      <c r="AU616" s="2125"/>
      <c r="AV616" s="2126"/>
      <c r="AW616" s="2127">
        <f t="shared" si="217"/>
        <v>0.22974958175006793</v>
      </c>
      <c r="AX616" s="2119"/>
      <c r="AY616" s="1646"/>
      <c r="AZ616" s="1646"/>
      <c r="BA616" s="2039"/>
      <c r="BB616" s="1646"/>
      <c r="BC616" s="1530" t="s">
        <v>1432</v>
      </c>
    </row>
    <row r="617" spans="1:227" s="1530" customFormat="1" ht="17.05" customHeight="1" x14ac:dyDescent="0.25">
      <c r="A617" s="1564" t="s">
        <v>591</v>
      </c>
      <c r="B617" s="1564" t="s">
        <v>611</v>
      </c>
      <c r="C617" s="2002" t="s">
        <v>627</v>
      </c>
      <c r="D617" s="2002" t="s">
        <v>635</v>
      </c>
      <c r="E617" s="2010"/>
      <c r="F617" s="2291" t="s">
        <v>630</v>
      </c>
      <c r="G617" s="1904">
        <v>2.64</v>
      </c>
      <c r="H617" s="1904">
        <v>5.36</v>
      </c>
      <c r="I617" s="1904"/>
      <c r="J617" s="1904"/>
      <c r="K617" s="2115">
        <f t="shared" si="218"/>
        <v>8</v>
      </c>
      <c r="L617" s="2292">
        <f>IF(K617&gt;0,IF(ISNUMBER(F617),F617,0)/K617*100,"")</f>
        <v>0</v>
      </c>
      <c r="M617" s="2357">
        <f>IF(K617&gt;0,(IF(ISNUMBER(G617),G617,0)+IF(ISNUMBER(H617),H617,0))/K617*100,"")</f>
        <v>100</v>
      </c>
      <c r="N617" s="1611">
        <f t="shared" si="215"/>
        <v>5</v>
      </c>
      <c r="O617" s="2294"/>
      <c r="P617" s="2556">
        <f>AA617*Z617/1000000000*365</f>
        <v>4.6326370131388277</v>
      </c>
      <c r="Q617" s="2296" t="s">
        <v>42</v>
      </c>
      <c r="R617" s="2294"/>
      <c r="S617" s="2297"/>
      <c r="T617" s="2298"/>
      <c r="U617" s="1602"/>
      <c r="V617" s="2294"/>
      <c r="W617" s="2294"/>
      <c r="X617" s="2294"/>
      <c r="Y617" s="2294"/>
      <c r="Z617" s="2434">
        <v>56964</v>
      </c>
      <c r="AA617" s="2366">
        <v>222.81012921108686</v>
      </c>
      <c r="AB617" s="2435"/>
      <c r="AC617" s="2435"/>
      <c r="AD617" s="2435"/>
      <c r="AE617" s="2435"/>
      <c r="AF617" s="2435"/>
      <c r="AG617" s="2435"/>
      <c r="AH617" s="2167"/>
      <c r="AI617" s="1530">
        <v>56964</v>
      </c>
      <c r="AJ617" s="1530">
        <v>59132</v>
      </c>
      <c r="AK617" s="1530">
        <v>60777</v>
      </c>
      <c r="AL617" s="2167">
        <v>61540</v>
      </c>
      <c r="AM617" s="2369"/>
      <c r="AN617" s="2125"/>
      <c r="AO617" s="2125"/>
      <c r="AP617" s="2126"/>
      <c r="AQ617" s="2117">
        <v>4.6326370131388286</v>
      </c>
      <c r="AR617" s="2125">
        <v>4.9179693453431526</v>
      </c>
      <c r="AS617" s="2125">
        <v>5.2101310332410637</v>
      </c>
      <c r="AT617" s="2125">
        <v>5.5079032320910404</v>
      </c>
      <c r="AU617" s="2125"/>
      <c r="AV617" s="2126"/>
      <c r="AW617" s="2127">
        <f t="shared" si="217"/>
        <v>2.4920967679089596</v>
      </c>
      <c r="AX617" s="2119"/>
      <c r="AY617" s="1646"/>
      <c r="AZ617" s="1646"/>
      <c r="BA617" s="2039"/>
      <c r="BB617" s="1646"/>
      <c r="BC617" s="1530" t="s">
        <v>1432</v>
      </c>
    </row>
    <row r="618" spans="1:227" s="1530" customFormat="1" ht="17.05" customHeight="1" x14ac:dyDescent="0.25">
      <c r="A618" s="1564" t="s">
        <v>591</v>
      </c>
      <c r="B618" s="1564" t="s">
        <v>611</v>
      </c>
      <c r="C618" s="2002" t="s">
        <v>627</v>
      </c>
      <c r="D618" s="2002" t="s">
        <v>636</v>
      </c>
      <c r="E618" s="2555" t="s">
        <v>1464</v>
      </c>
      <c r="F618" s="2291"/>
      <c r="G618" s="1904"/>
      <c r="H618" s="1904"/>
      <c r="I618" s="1904"/>
      <c r="J618" s="1904"/>
      <c r="K618" s="2115">
        <f t="shared" si="218"/>
        <v>0</v>
      </c>
      <c r="L618" s="2292">
        <v>0</v>
      </c>
      <c r="M618" s="2357">
        <v>100</v>
      </c>
      <c r="N618" s="1611">
        <f t="shared" si="215"/>
        <v>1</v>
      </c>
      <c r="O618" s="2294"/>
      <c r="P618" s="2295"/>
      <c r="Q618" s="2296" t="s">
        <v>42</v>
      </c>
      <c r="R618" s="2294"/>
      <c r="S618" s="2297"/>
      <c r="T618" s="2298"/>
      <c r="U618" s="1602"/>
      <c r="V618" s="2294"/>
      <c r="W618" s="2294"/>
      <c r="X618" s="2294"/>
      <c r="Y618" s="2294"/>
      <c r="Z618" s="2434"/>
      <c r="AA618" s="2366"/>
      <c r="AB618" s="2435"/>
      <c r="AC618" s="2435"/>
      <c r="AD618" s="2435"/>
      <c r="AE618" s="2435"/>
      <c r="AF618" s="2435"/>
      <c r="AG618" s="2435"/>
      <c r="AH618" s="2167"/>
      <c r="AI618" s="1602"/>
      <c r="AJ618" s="1602"/>
      <c r="AK618" s="1602"/>
      <c r="AL618" s="2167"/>
      <c r="AM618" s="2369"/>
      <c r="AN618" s="2115"/>
      <c r="AO618" s="2115"/>
      <c r="AP618" s="2116"/>
      <c r="AQ618" s="2117">
        <v>0.14227350294667593</v>
      </c>
      <c r="AR618" s="2115">
        <v>0.15344450381440891</v>
      </c>
      <c r="AS618" s="2115">
        <v>0.16391703443507649</v>
      </c>
      <c r="AT618" s="2115">
        <v>0.17456676639296245</v>
      </c>
      <c r="AU618" s="2115"/>
      <c r="AV618" s="2116"/>
      <c r="AW618" s="2118">
        <f t="shared" si="217"/>
        <v>-0.17456676639296245</v>
      </c>
      <c r="AX618" s="2119"/>
      <c r="AY618" s="1646"/>
      <c r="AZ618" s="1646"/>
      <c r="BA618" s="1646"/>
      <c r="BB618" s="1646"/>
      <c r="BC618" s="1602" t="s">
        <v>1432</v>
      </c>
    </row>
    <row r="619" spans="1:227" s="1530" customFormat="1" ht="17.05" customHeight="1" x14ac:dyDescent="0.25">
      <c r="A619" s="1564" t="s">
        <v>591</v>
      </c>
      <c r="B619" s="1564" t="s">
        <v>611</v>
      </c>
      <c r="C619" s="2002" t="s">
        <v>627</v>
      </c>
      <c r="D619" s="2002" t="s">
        <v>638</v>
      </c>
      <c r="E619" s="2555" t="s">
        <v>1464</v>
      </c>
      <c r="F619" s="2291"/>
      <c r="G619" s="1904"/>
      <c r="H619" s="1904"/>
      <c r="I619" s="1904"/>
      <c r="J619" s="1904"/>
      <c r="K619" s="2115">
        <f t="shared" si="218"/>
        <v>0</v>
      </c>
      <c r="L619" s="2292">
        <v>0</v>
      </c>
      <c r="M619" s="2357">
        <v>100</v>
      </c>
      <c r="N619" s="1611">
        <f t="shared" si="215"/>
        <v>1</v>
      </c>
      <c r="O619" s="2294"/>
      <c r="P619" s="2295"/>
      <c r="Q619" s="2296" t="s">
        <v>42</v>
      </c>
      <c r="R619" s="2294"/>
      <c r="S619" s="2297"/>
      <c r="T619" s="2298"/>
      <c r="U619" s="1602"/>
      <c r="V619" s="2294"/>
      <c r="W619" s="2294"/>
      <c r="X619" s="2294"/>
      <c r="Y619" s="2294"/>
      <c r="Z619" s="2434"/>
      <c r="AA619" s="2366"/>
      <c r="AB619" s="2435"/>
      <c r="AC619" s="2435"/>
      <c r="AD619" s="2435"/>
      <c r="AE619" s="2435"/>
      <c r="AF619" s="2435"/>
      <c r="AG619" s="2435"/>
      <c r="AH619" s="2167"/>
      <c r="AI619" s="1602"/>
      <c r="AJ619" s="1602"/>
      <c r="AK619" s="1602"/>
      <c r="AL619" s="2167"/>
      <c r="AM619" s="2369"/>
      <c r="AN619" s="2115"/>
      <c r="AO619" s="2115"/>
      <c r="AP619" s="2116"/>
      <c r="AQ619" s="2117">
        <v>0.34462259267186446</v>
      </c>
      <c r="AR619" s="2115">
        <v>0.37154851685237278</v>
      </c>
      <c r="AS619" s="2115">
        <v>0.39680445340220338</v>
      </c>
      <c r="AT619" s="2115">
        <v>0.42249563150949149</v>
      </c>
      <c r="AU619" s="2115"/>
      <c r="AV619" s="2116"/>
      <c r="AW619" s="2118">
        <f t="shared" si="217"/>
        <v>-0.42249563150949149</v>
      </c>
      <c r="AX619" s="2119"/>
      <c r="AY619" s="1646"/>
      <c r="AZ619" s="1646"/>
      <c r="BA619" s="1646"/>
      <c r="BB619" s="1646"/>
      <c r="BC619" s="1602" t="s">
        <v>1432</v>
      </c>
    </row>
    <row r="620" spans="1:227" s="1530" customFormat="1" ht="17.05" customHeight="1" x14ac:dyDescent="0.25">
      <c r="A620" s="1564" t="s">
        <v>591</v>
      </c>
      <c r="B620" s="1564" t="s">
        <v>611</v>
      </c>
      <c r="C620" s="2002" t="s">
        <v>627</v>
      </c>
      <c r="D620" s="2002" t="s">
        <v>639</v>
      </c>
      <c r="E620" s="2555" t="s">
        <v>1464</v>
      </c>
      <c r="F620" s="2291"/>
      <c r="G620" s="1904"/>
      <c r="H620" s="1904"/>
      <c r="I620" s="1904"/>
      <c r="J620" s="1904"/>
      <c r="K620" s="2115">
        <f t="shared" si="218"/>
        <v>0</v>
      </c>
      <c r="L620" s="2292">
        <v>0</v>
      </c>
      <c r="M620" s="2357">
        <v>100</v>
      </c>
      <c r="N620" s="1611">
        <f t="shared" si="215"/>
        <v>1</v>
      </c>
      <c r="O620" s="2294"/>
      <c r="P620" s="2295"/>
      <c r="Q620" s="2296" t="s">
        <v>42</v>
      </c>
      <c r="R620" s="2294"/>
      <c r="S620" s="2297"/>
      <c r="T620" s="2298"/>
      <c r="U620" s="1602"/>
      <c r="V620" s="2294"/>
      <c r="W620" s="2294"/>
      <c r="X620" s="2294"/>
      <c r="Y620" s="2294"/>
      <c r="Z620" s="2434"/>
      <c r="AA620" s="2366"/>
      <c r="AB620" s="2435"/>
      <c r="AC620" s="2435"/>
      <c r="AD620" s="2435"/>
      <c r="AE620" s="2435"/>
      <c r="AF620" s="2435"/>
      <c r="AG620" s="2435"/>
      <c r="AH620" s="2167"/>
      <c r="AI620" s="1602"/>
      <c r="AJ620" s="1602"/>
      <c r="AK620" s="1602"/>
      <c r="AL620" s="2167"/>
      <c r="AM620" s="2369"/>
      <c r="AN620" s="2115"/>
      <c r="AO620" s="2115"/>
      <c r="AP620" s="2116"/>
      <c r="AQ620" s="2117">
        <v>0.12743309860727914</v>
      </c>
      <c r="AR620" s="2115">
        <v>0.13745255978862189</v>
      </c>
      <c r="AS620" s="2115">
        <v>0.14682576419173143</v>
      </c>
      <c r="AT620" s="2115">
        <v>0.156340395150106</v>
      </c>
      <c r="AU620" s="2115"/>
      <c r="AV620" s="2116"/>
      <c r="AW620" s="2118">
        <f t="shared" si="217"/>
        <v>-0.156340395150106</v>
      </c>
      <c r="AX620" s="2119"/>
      <c r="AY620" s="1646"/>
      <c r="AZ620" s="1646"/>
      <c r="BA620" s="1646"/>
      <c r="BB620" s="1646"/>
      <c r="BC620" s="1602" t="s">
        <v>1432</v>
      </c>
    </row>
    <row r="621" spans="1:227" s="1530" customFormat="1" ht="17.05" customHeight="1" x14ac:dyDescent="0.25">
      <c r="A621" s="1564" t="s">
        <v>393</v>
      </c>
      <c r="B621" s="1564" t="s">
        <v>448</v>
      </c>
      <c r="C621" s="1677" t="s">
        <v>453</v>
      </c>
      <c r="D621" s="1696" t="s">
        <v>454</v>
      </c>
      <c r="E621" s="1697" t="s">
        <v>1813</v>
      </c>
      <c r="F621" s="2291"/>
      <c r="G621" s="1904"/>
      <c r="H621" s="1904"/>
      <c r="I621" s="1904"/>
      <c r="J621" s="1904"/>
      <c r="K621" s="2115">
        <v>2.880029224358974</v>
      </c>
      <c r="L621" s="2292" t="s">
        <v>1440</v>
      </c>
      <c r="M621" s="2357" t="s">
        <v>1435</v>
      </c>
      <c r="N621" s="1611">
        <f t="shared" si="215"/>
        <v>2</v>
      </c>
      <c r="O621" s="2755"/>
      <c r="P621" s="2433">
        <v>4.1181556500000003</v>
      </c>
      <c r="Q621" s="2296" t="s">
        <v>42</v>
      </c>
      <c r="R621" s="2294"/>
      <c r="S621" s="2297"/>
      <c r="T621" s="2298"/>
      <c r="U621" s="1602"/>
      <c r="V621" s="2294"/>
      <c r="W621" s="2294"/>
      <c r="X621" s="2294"/>
      <c r="Y621" s="2294"/>
      <c r="Z621" s="2434">
        <v>121201.84627200001</v>
      </c>
      <c r="AA621" s="2366">
        <f>P621*1000000000/365/Z621</f>
        <v>93.089491342052185</v>
      </c>
      <c r="AB621" s="2435"/>
      <c r="AC621" s="2435"/>
      <c r="AD621" s="2435"/>
      <c r="AE621" s="2435"/>
      <c r="AF621" s="2435"/>
      <c r="AG621" s="2435"/>
      <c r="AH621" s="2167"/>
      <c r="AI621" s="1602"/>
      <c r="AJ621" s="1602"/>
      <c r="AK621" s="1602"/>
      <c r="AL621" s="2167"/>
      <c r="AM621" s="2369"/>
      <c r="AN621" s="2115"/>
      <c r="AO621" s="2115"/>
      <c r="AP621" s="2116"/>
      <c r="AQ621" s="2117"/>
      <c r="AR621" s="2115"/>
      <c r="AS621" s="2115"/>
      <c r="AT621" s="2115">
        <v>6.7723450100875331</v>
      </c>
      <c r="AU621" s="2115"/>
      <c r="AV621" s="2116"/>
      <c r="AW621" s="2118">
        <f t="shared" si="217"/>
        <v>-3.8923157857285591</v>
      </c>
      <c r="AX621" s="2119"/>
      <c r="AY621" s="1646"/>
      <c r="AZ621" s="1646"/>
      <c r="BA621" s="1646"/>
      <c r="BB621" s="1646"/>
      <c r="BC621" s="1530" t="s">
        <v>1432</v>
      </c>
      <c r="BF621" s="1530" t="e">
        <f>MATCH(D621,'&gt;50 only'!D604,0)</f>
        <v>#N/A</v>
      </c>
    </row>
    <row r="622" spans="1:227" s="1530" customFormat="1" ht="17.05" customHeight="1" x14ac:dyDescent="0.25">
      <c r="A622" s="1564" t="s">
        <v>393</v>
      </c>
      <c r="B622" s="1564" t="s">
        <v>448</v>
      </c>
      <c r="C622" s="1677" t="s">
        <v>453</v>
      </c>
      <c r="D622" s="1696" t="s">
        <v>455</v>
      </c>
      <c r="E622" s="1697"/>
      <c r="F622" s="2291"/>
      <c r="G622" s="1904">
        <f>K622</f>
        <v>0.62446288923076909</v>
      </c>
      <c r="H622" s="1904"/>
      <c r="I622" s="1904"/>
      <c r="J622" s="1904"/>
      <c r="K622" s="2115">
        <v>0.62446288923076909</v>
      </c>
      <c r="L622" s="2292">
        <f>IF(K622&gt;0,IF(ISNUMBER(F622),F622,0)/K622*100,"")</f>
        <v>0</v>
      </c>
      <c r="M622" s="2357">
        <f>IF(K622&gt;0,(IF(ISNUMBER(G622),G622,0)+IF(ISNUMBER(H622),H622,0))/K622*100,"")</f>
        <v>100</v>
      </c>
      <c r="N622" s="1611">
        <f t="shared" si="215"/>
        <v>2</v>
      </c>
      <c r="O622" s="2755"/>
      <c r="P622" s="2433">
        <v>0.71523270000000005</v>
      </c>
      <c r="Q622" s="2296" t="s">
        <v>42</v>
      </c>
      <c r="R622" s="2294"/>
      <c r="S622" s="2297"/>
      <c r="T622" s="2298"/>
      <c r="U622" s="1602"/>
      <c r="V622" s="2294"/>
      <c r="W622" s="2294"/>
      <c r="X622" s="2294"/>
      <c r="Y622" s="2294"/>
      <c r="Z622" s="2434">
        <v>15353.290096451999</v>
      </c>
      <c r="AA622" s="2366">
        <f>P622*1000000000/365/Z622</f>
        <v>127.63008003662017</v>
      </c>
      <c r="AB622" s="2435"/>
      <c r="AC622" s="2435"/>
      <c r="AD622" s="2435"/>
      <c r="AE622" s="2435"/>
      <c r="AF622" s="2435"/>
      <c r="AG622" s="2435"/>
      <c r="AH622" s="2167"/>
      <c r="AL622" s="2167"/>
      <c r="AM622" s="2369"/>
      <c r="AN622" s="2125"/>
      <c r="AO622" s="2125"/>
      <c r="AP622" s="2126"/>
      <c r="AQ622" s="2117"/>
      <c r="AR622" s="2125"/>
      <c r="AS622" s="2125"/>
      <c r="AT622" s="2125">
        <v>1.372441093436032</v>
      </c>
      <c r="AU622" s="2125"/>
      <c r="AV622" s="2126"/>
      <c r="AW622" s="2127">
        <f t="shared" si="217"/>
        <v>-0.74797820420526295</v>
      </c>
      <c r="AX622" s="2119"/>
      <c r="AY622" s="1646"/>
      <c r="AZ622" s="1646"/>
      <c r="BA622" s="2039"/>
      <c r="BB622" s="1646"/>
      <c r="BC622" s="1530" t="s">
        <v>1432</v>
      </c>
      <c r="BF622" s="1530" t="e">
        <f>MATCH(D622,'&gt;50 only'!D605,0)</f>
        <v>#N/A</v>
      </c>
    </row>
    <row r="623" spans="1:227" s="1530" customFormat="1" ht="17.05" customHeight="1" x14ac:dyDescent="0.25">
      <c r="A623" s="1564" t="s">
        <v>393</v>
      </c>
      <c r="B623" s="1564" t="s">
        <v>413</v>
      </c>
      <c r="C623" s="1677" t="s">
        <v>446</v>
      </c>
      <c r="D623" s="1696" t="s">
        <v>447</v>
      </c>
      <c r="E623" s="1697" t="s">
        <v>1810</v>
      </c>
      <c r="F623" s="2291"/>
      <c r="G623" s="1904"/>
      <c r="H623" s="1904"/>
      <c r="I623" s="1904"/>
      <c r="J623" s="1904"/>
      <c r="K623" s="2115">
        <v>3.2444444444444445</v>
      </c>
      <c r="L623" s="2292">
        <f>IF(K623&gt;0,IF(ISNUMBER(F623),F623,0)/K623*100,"")</f>
        <v>0</v>
      </c>
      <c r="M623" s="2357">
        <v>100</v>
      </c>
      <c r="N623" s="1611">
        <f t="shared" si="215"/>
        <v>2</v>
      </c>
      <c r="O623" s="2755"/>
      <c r="P623" s="2433">
        <v>4.7850000000000001</v>
      </c>
      <c r="Q623" s="2296" t="s">
        <v>42</v>
      </c>
      <c r="R623" s="2294"/>
      <c r="S623" s="2297"/>
      <c r="T623" s="2298"/>
      <c r="U623" s="1602"/>
      <c r="V623" s="2294"/>
      <c r="W623" s="2294"/>
      <c r="X623" s="2294"/>
      <c r="Y623" s="2294"/>
      <c r="Z623" s="2434">
        <v>56384.767554839927</v>
      </c>
      <c r="AA623" s="2366">
        <f>P623*1000000000/365/Z623</f>
        <v>232.50231595519978</v>
      </c>
      <c r="AB623" s="2435"/>
      <c r="AC623" s="2435"/>
      <c r="AD623" s="2435"/>
      <c r="AE623" s="2435"/>
      <c r="AF623" s="2435"/>
      <c r="AG623" s="2435"/>
      <c r="AH623" s="2167"/>
      <c r="AI623" s="1602"/>
      <c r="AJ623" s="1602"/>
      <c r="AK623" s="1602"/>
      <c r="AL623" s="2167"/>
      <c r="AM623" s="2369"/>
      <c r="AN623" s="2115"/>
      <c r="AO623" s="2115"/>
      <c r="AP623" s="2116"/>
      <c r="AQ623" s="2117"/>
      <c r="AR623" s="2115"/>
      <c r="AS623" s="2115"/>
      <c r="AT623" s="2115"/>
      <c r="AU623" s="2115"/>
      <c r="AV623" s="2116"/>
      <c r="AW623" s="2118">
        <f t="shared" si="217"/>
        <v>3.2444444444444445</v>
      </c>
      <c r="AX623" s="2119"/>
      <c r="AY623" s="1646"/>
      <c r="AZ623" s="1646"/>
      <c r="BA623" s="1646"/>
      <c r="BB623" s="1646"/>
      <c r="BC623" s="1530" t="s">
        <v>1432</v>
      </c>
      <c r="BF623" s="1530" t="e">
        <f>MATCH(D623,'&gt;50 only'!D606,0)</f>
        <v>#N/A</v>
      </c>
      <c r="BJ623" s="1646"/>
      <c r="BK623" s="1646"/>
      <c r="BL623" s="1646"/>
      <c r="BM623" s="1646"/>
      <c r="BN623" s="1646"/>
      <c r="BO623" s="1646"/>
      <c r="BP623" s="1646"/>
      <c r="BQ623" s="1646"/>
      <c r="BR623" s="1646"/>
      <c r="BS623" s="1646"/>
      <c r="BT623" s="1646"/>
      <c r="BU623" s="1646"/>
      <c r="BV623" s="1646"/>
      <c r="BW623" s="1646"/>
      <c r="BX623" s="1646"/>
      <c r="BY623" s="1646"/>
      <c r="BZ623" s="1646"/>
      <c r="CA623" s="1646"/>
      <c r="CB623" s="1646"/>
      <c r="CC623" s="1646"/>
      <c r="CD623" s="1646"/>
      <c r="CE623" s="1646"/>
      <c r="CF623" s="1646"/>
      <c r="CG623" s="1646"/>
      <c r="CH623" s="1646"/>
      <c r="CI623" s="1646"/>
      <c r="CJ623" s="1646"/>
      <c r="CK623" s="1646"/>
      <c r="CL623" s="1646"/>
      <c r="CM623" s="1646"/>
      <c r="CN623" s="1646"/>
      <c r="CO623" s="1646"/>
      <c r="CP623" s="1646"/>
      <c r="CQ623" s="1646"/>
      <c r="CR623" s="1646"/>
      <c r="CS623" s="1646"/>
      <c r="CT623" s="1646"/>
      <c r="CU623" s="1646"/>
      <c r="CV623" s="1646"/>
      <c r="CW623" s="1646"/>
      <c r="CX623" s="1646"/>
      <c r="CY623" s="1646"/>
      <c r="CZ623" s="1646"/>
      <c r="DA623" s="1646"/>
      <c r="DB623" s="1646"/>
      <c r="DC623" s="1646"/>
      <c r="DD623" s="1646"/>
      <c r="DE623" s="1646"/>
      <c r="DF623" s="1646"/>
      <c r="DG623" s="1646"/>
      <c r="DH623" s="1646"/>
      <c r="DI623" s="1646"/>
      <c r="DJ623" s="1646"/>
      <c r="DK623" s="1646"/>
      <c r="DL623" s="1646"/>
      <c r="DM623" s="1646"/>
      <c r="DN623" s="1646"/>
      <c r="DO623" s="1646"/>
      <c r="DP623" s="1646"/>
      <c r="DQ623" s="1646"/>
      <c r="DR623" s="1646"/>
      <c r="DS623" s="1646"/>
      <c r="DT623" s="1646"/>
      <c r="DU623" s="1646"/>
      <c r="DV623" s="1646"/>
      <c r="DW623" s="1646"/>
      <c r="DX623" s="1646"/>
      <c r="DY623" s="1646"/>
      <c r="DZ623" s="1646"/>
      <c r="EA623" s="1646"/>
      <c r="EB623" s="1646"/>
      <c r="EC623" s="1646"/>
      <c r="ED623" s="1646"/>
      <c r="EE623" s="1646"/>
      <c r="EF623" s="1646"/>
      <c r="EG623" s="1646"/>
      <c r="EH623" s="1646"/>
      <c r="EI623" s="1646"/>
      <c r="EJ623" s="1646"/>
      <c r="EK623" s="1646"/>
      <c r="EL623" s="1646"/>
      <c r="EM623" s="1646"/>
      <c r="EN623" s="1646"/>
      <c r="EO623" s="1646"/>
      <c r="EP623" s="1646"/>
      <c r="EQ623" s="1646"/>
      <c r="ER623" s="1646"/>
      <c r="ES623" s="1646"/>
      <c r="ET623" s="1646"/>
      <c r="EU623" s="1646"/>
      <c r="EV623" s="1646"/>
      <c r="EW623" s="1646"/>
      <c r="EX623" s="1646"/>
      <c r="EY623" s="1646"/>
      <c r="EZ623" s="1646"/>
      <c r="FA623" s="1646"/>
      <c r="FB623" s="1646"/>
      <c r="FC623" s="1646"/>
      <c r="FD623" s="1646"/>
      <c r="FE623" s="1646"/>
      <c r="FF623" s="1646"/>
      <c r="FG623" s="1646"/>
      <c r="FH623" s="1646"/>
      <c r="FI623" s="1646"/>
      <c r="FJ623" s="1646"/>
      <c r="FK623" s="1646"/>
      <c r="FL623" s="1646"/>
      <c r="FM623" s="1646"/>
      <c r="FN623" s="1646"/>
      <c r="FO623" s="1646"/>
      <c r="FP623" s="1646"/>
      <c r="FQ623" s="1646"/>
      <c r="FR623" s="1646"/>
      <c r="FS623" s="1646"/>
      <c r="FT623" s="1646"/>
      <c r="FU623" s="1646"/>
      <c r="FV623" s="1646"/>
      <c r="FW623" s="1646"/>
      <c r="FX623" s="1646"/>
      <c r="FY623" s="1646"/>
      <c r="FZ623" s="1646"/>
      <c r="GA623" s="1646"/>
      <c r="GB623" s="1646"/>
      <c r="GC623" s="1646"/>
      <c r="GD623" s="1646"/>
      <c r="GE623" s="1646"/>
      <c r="GF623" s="1646"/>
      <c r="GG623" s="1646"/>
      <c r="GH623" s="1646"/>
      <c r="GI623" s="1646"/>
      <c r="GJ623" s="1646"/>
      <c r="GK623" s="1646"/>
      <c r="GL623" s="1646"/>
      <c r="GM623" s="1646"/>
      <c r="GN623" s="1646"/>
      <c r="GO623" s="1646"/>
      <c r="GP623" s="1646"/>
      <c r="GQ623" s="1646"/>
      <c r="GR623" s="1646"/>
      <c r="GS623" s="1646"/>
      <c r="GT623" s="1646"/>
      <c r="GU623" s="1646"/>
      <c r="GV623" s="1646"/>
      <c r="GW623" s="1646"/>
      <c r="GX623" s="1646"/>
      <c r="GY623" s="1646"/>
      <c r="GZ623" s="1646"/>
      <c r="HA623" s="1646"/>
      <c r="HB623" s="1646"/>
      <c r="HC623" s="1646"/>
      <c r="HD623" s="1646"/>
      <c r="HE623" s="1646"/>
      <c r="HF623" s="1646"/>
      <c r="HG623" s="1646"/>
      <c r="HH623" s="1646"/>
      <c r="HI623" s="1646"/>
      <c r="HJ623" s="1646"/>
      <c r="HK623" s="1646"/>
      <c r="HL623" s="1646"/>
      <c r="HM623" s="1646"/>
      <c r="HN623" s="1646"/>
      <c r="HO623" s="1646"/>
      <c r="HP623" s="1646"/>
      <c r="HQ623" s="1646"/>
      <c r="HR623" s="1646"/>
      <c r="HS623" s="1646"/>
    </row>
    <row r="624" spans="1:227" s="1530" customFormat="1" ht="17.05" customHeight="1" x14ac:dyDescent="0.25">
      <c r="A624" s="1564" t="s">
        <v>1134</v>
      </c>
      <c r="B624" s="1564" t="s">
        <v>1135</v>
      </c>
      <c r="C624" s="2561" t="s">
        <v>1136</v>
      </c>
      <c r="D624" s="1795" t="s">
        <v>1139</v>
      </c>
      <c r="E624" s="1684"/>
      <c r="F624" s="2562">
        <v>0.34699999999999998</v>
      </c>
      <c r="G624" s="1904"/>
      <c r="H624" s="2563">
        <v>0</v>
      </c>
      <c r="I624" s="1904"/>
      <c r="J624" s="1904"/>
      <c r="K624" s="2115">
        <f t="shared" ref="K624:K641" si="219">IF(ISNUMBER(F624),F624,0)+IF(ISNUMBER(G624),G624,0)+IF(ISNUMBER(H624),H624,0)</f>
        <v>0.34699999999999998</v>
      </c>
      <c r="L624" s="2292">
        <f t="shared" ref="L624:L630" si="220">IF(IF(ISNUMBER(K624),K624,0)&gt;0,IF(ISNUMBER(F624),F624,0)/K624*100,"")</f>
        <v>100</v>
      </c>
      <c r="M624" s="2357">
        <f t="shared" ref="M624:M630" si="221">IF(IF(ISNUMBER(K624),K624,0)&gt;0,(IF(ISNUMBER(G624),G624,0)+IF(ISNUMBER(H624),H624,0))/K624*100,"")</f>
        <v>0</v>
      </c>
      <c r="N624" s="1611">
        <f t="shared" si="215"/>
        <v>2</v>
      </c>
      <c r="O624" s="2294"/>
      <c r="P624" s="2295">
        <f t="shared" ref="P624:P637" si="222">AQ624</f>
        <v>0.36699999999999999</v>
      </c>
      <c r="Q624" s="2296" t="s">
        <v>42</v>
      </c>
      <c r="R624" s="2294"/>
      <c r="S624" s="2297"/>
      <c r="T624" s="2298"/>
      <c r="U624" s="1602"/>
      <c r="V624" s="2294"/>
      <c r="W624" s="2294"/>
      <c r="X624" s="2294"/>
      <c r="Y624" s="2294"/>
      <c r="Z624" s="2434">
        <v>5064</v>
      </c>
      <c r="AA624" s="2366">
        <f t="shared" ref="AA624:AA634" si="223">AR624/Z624*1000000000/365</f>
        <v>240.75396567768183</v>
      </c>
      <c r="AB624" s="2435"/>
      <c r="AC624" s="2435"/>
      <c r="AD624" s="2435"/>
      <c r="AE624" s="2435"/>
      <c r="AF624" s="2435"/>
      <c r="AG624" s="2435"/>
      <c r="AH624" s="2167"/>
      <c r="AI624" s="2112">
        <v>6418</v>
      </c>
      <c r="AJ624" s="2112">
        <v>6988</v>
      </c>
      <c r="AK624" s="2112">
        <v>7493</v>
      </c>
      <c r="AL624" s="2113"/>
      <c r="AM624" s="2454"/>
      <c r="AN624" s="2112"/>
      <c r="AO624" s="2115"/>
      <c r="AP624" s="2116"/>
      <c r="AQ624" s="2117">
        <v>0.36699999999999999</v>
      </c>
      <c r="AR624" s="2115">
        <v>0.44500000000000001</v>
      </c>
      <c r="AS624" s="2115">
        <v>0.504</v>
      </c>
      <c r="AT624" s="2115">
        <v>0.54</v>
      </c>
      <c r="AU624" s="2115"/>
      <c r="AV624" s="2116"/>
      <c r="AW624" s="2118">
        <f t="shared" si="217"/>
        <v>-0.19300000000000006</v>
      </c>
      <c r="AX624" s="2119"/>
      <c r="AY624" s="1646"/>
      <c r="AZ624" s="1646"/>
      <c r="BA624" s="2039"/>
      <c r="BB624" s="2039"/>
      <c r="BC624" s="1530" t="s">
        <v>1430</v>
      </c>
    </row>
    <row r="625" spans="1:55" s="1530" customFormat="1" ht="17.05" customHeight="1" x14ac:dyDescent="0.25">
      <c r="A625" s="1564" t="s">
        <v>1134</v>
      </c>
      <c r="B625" s="1564" t="s">
        <v>1135</v>
      </c>
      <c r="C625" s="2561" t="s">
        <v>1136</v>
      </c>
      <c r="D625" s="1799" t="s">
        <v>1137</v>
      </c>
      <c r="E625" s="2588"/>
      <c r="F625" s="2589" t="s">
        <v>1138</v>
      </c>
      <c r="G625" s="1904"/>
      <c r="H625" s="2590">
        <v>10.407</v>
      </c>
      <c r="I625" s="1904"/>
      <c r="J625" s="1904"/>
      <c r="K625" s="2115">
        <f t="shared" si="219"/>
        <v>10.407</v>
      </c>
      <c r="L625" s="2292">
        <f t="shared" si="220"/>
        <v>0</v>
      </c>
      <c r="M625" s="2357">
        <f t="shared" si="221"/>
        <v>100</v>
      </c>
      <c r="N625" s="1611">
        <f t="shared" si="215"/>
        <v>5</v>
      </c>
      <c r="O625" s="2294"/>
      <c r="P625" s="2295">
        <f t="shared" si="222"/>
        <v>7.1020000000000003</v>
      </c>
      <c r="Q625" s="2296" t="s">
        <v>42</v>
      </c>
      <c r="R625" s="2294"/>
      <c r="S625" s="2297"/>
      <c r="T625" s="2298"/>
      <c r="U625" s="1602"/>
      <c r="V625" s="2294"/>
      <c r="W625" s="2294"/>
      <c r="X625" s="2294"/>
      <c r="Y625" s="2294"/>
      <c r="Z625" s="2434">
        <v>56868</v>
      </c>
      <c r="AA625" s="2366">
        <f t="shared" si="223"/>
        <v>367.06007953048686</v>
      </c>
      <c r="AB625" s="2435"/>
      <c r="AC625" s="2435"/>
      <c r="AD625" s="2435"/>
      <c r="AE625" s="2435"/>
      <c r="AF625" s="2435"/>
      <c r="AG625" s="2435"/>
      <c r="AH625" s="2167"/>
      <c r="AI625" s="2112">
        <v>59395</v>
      </c>
      <c r="AJ625" s="2112">
        <v>61340</v>
      </c>
      <c r="AK625" s="2112">
        <v>63200</v>
      </c>
      <c r="AL625" s="2113">
        <v>65117</v>
      </c>
      <c r="AM625" s="2454"/>
      <c r="AN625" s="2112"/>
      <c r="AO625" s="2115"/>
      <c r="AP625" s="2116"/>
      <c r="AQ625" s="2117">
        <v>7.1020000000000003</v>
      </c>
      <c r="AR625" s="2115">
        <v>7.6189999999999998</v>
      </c>
      <c r="AS625" s="2115">
        <v>8.0739999999999998</v>
      </c>
      <c r="AT625" s="2115">
        <v>8.0739999999999998</v>
      </c>
      <c r="AU625" s="2115">
        <v>8.6150000000000002</v>
      </c>
      <c r="AV625" s="2116"/>
      <c r="AW625" s="2118">
        <f t="shared" si="217"/>
        <v>2.3330000000000002</v>
      </c>
      <c r="AX625" s="2119"/>
      <c r="AY625" s="1646"/>
      <c r="AZ625" s="1646"/>
      <c r="BA625" s="2039"/>
      <c r="BB625" s="2039"/>
      <c r="BC625" s="1530" t="s">
        <v>1432</v>
      </c>
    </row>
    <row r="626" spans="1:55" s="1530" customFormat="1" ht="17.05" customHeight="1" x14ac:dyDescent="0.25">
      <c r="A626" s="1564" t="s">
        <v>1134</v>
      </c>
      <c r="B626" s="1564" t="s">
        <v>1135</v>
      </c>
      <c r="C626" s="2561" t="s">
        <v>1140</v>
      </c>
      <c r="D626" s="1683" t="s">
        <v>1141</v>
      </c>
      <c r="E626" s="1684"/>
      <c r="F626" s="2562">
        <v>1.3</v>
      </c>
      <c r="G626" s="1904"/>
      <c r="H626" s="2563" t="s">
        <v>1138</v>
      </c>
      <c r="I626" s="1904"/>
      <c r="J626" s="1904"/>
      <c r="K626" s="2115">
        <f t="shared" si="219"/>
        <v>1.3</v>
      </c>
      <c r="L626" s="2292">
        <f t="shared" si="220"/>
        <v>100</v>
      </c>
      <c r="M626" s="2357">
        <f t="shared" si="221"/>
        <v>0</v>
      </c>
      <c r="N626" s="1611">
        <f t="shared" si="215"/>
        <v>5</v>
      </c>
      <c r="O626" s="2294"/>
      <c r="P626" s="2295">
        <f t="shared" si="222"/>
        <v>0.876</v>
      </c>
      <c r="Q626" s="2296" t="s">
        <v>42</v>
      </c>
      <c r="R626" s="2294"/>
      <c r="S626" s="2297"/>
      <c r="T626" s="2298"/>
      <c r="U626" s="1602"/>
      <c r="V626" s="2294"/>
      <c r="W626" s="2294"/>
      <c r="X626" s="2294"/>
      <c r="Y626" s="2294"/>
      <c r="Z626" s="2434">
        <v>20076</v>
      </c>
      <c r="AA626" s="2366">
        <f t="shared" si="223"/>
        <v>143.42757794354054</v>
      </c>
      <c r="AB626" s="2435"/>
      <c r="AC626" s="2435"/>
      <c r="AD626" s="2435"/>
      <c r="AE626" s="2435"/>
      <c r="AF626" s="2435"/>
      <c r="AG626" s="2435"/>
      <c r="AH626" s="2167"/>
      <c r="AI626" s="2112">
        <v>22742</v>
      </c>
      <c r="AJ626" s="2112">
        <v>23752</v>
      </c>
      <c r="AK626" s="2112">
        <v>24633</v>
      </c>
      <c r="AL626" s="2113"/>
      <c r="AM626" s="2454"/>
      <c r="AN626" s="2112"/>
      <c r="AO626" s="2115"/>
      <c r="AP626" s="2116"/>
      <c r="AQ626" s="2117">
        <v>0.876</v>
      </c>
      <c r="AR626" s="2115">
        <v>1.0509999999999999</v>
      </c>
      <c r="AS626" s="2115">
        <v>1.1619999999999999</v>
      </c>
      <c r="AT626" s="2115">
        <v>1.2050000000000001</v>
      </c>
      <c r="AU626" s="2115"/>
      <c r="AV626" s="2116"/>
      <c r="AW626" s="2118">
        <f t="shared" si="217"/>
        <v>9.4999999999999973E-2</v>
      </c>
      <c r="AX626" s="2119"/>
      <c r="AY626" s="1646"/>
      <c r="AZ626" s="1646"/>
      <c r="BA626" s="2039"/>
      <c r="BB626" s="2039"/>
      <c r="BC626" s="1530" t="s">
        <v>1430</v>
      </c>
    </row>
    <row r="627" spans="1:55" s="1530" customFormat="1" ht="17.05" customHeight="1" x14ac:dyDescent="0.25">
      <c r="A627" s="1564" t="s">
        <v>1134</v>
      </c>
      <c r="B627" s="1564" t="s">
        <v>1135</v>
      </c>
      <c r="C627" s="2561" t="s">
        <v>1140</v>
      </c>
      <c r="D627" s="1683" t="s">
        <v>1143</v>
      </c>
      <c r="E627" s="1684"/>
      <c r="F627" s="2562">
        <v>0.7</v>
      </c>
      <c r="G627" s="1904"/>
      <c r="H627" s="2563" t="s">
        <v>1138</v>
      </c>
      <c r="I627" s="1904"/>
      <c r="J627" s="1904"/>
      <c r="K627" s="2115">
        <f t="shared" si="219"/>
        <v>0.7</v>
      </c>
      <c r="L627" s="2292">
        <f t="shared" si="220"/>
        <v>100</v>
      </c>
      <c r="M627" s="2357">
        <f t="shared" si="221"/>
        <v>0</v>
      </c>
      <c r="N627" s="1611">
        <f t="shared" si="215"/>
        <v>5</v>
      </c>
      <c r="O627" s="2294"/>
      <c r="P627" s="2295">
        <f t="shared" si="222"/>
        <v>0.41399999999999998</v>
      </c>
      <c r="Q627" s="2296" t="s">
        <v>42</v>
      </c>
      <c r="R627" s="2294"/>
      <c r="S627" s="2297"/>
      <c r="T627" s="2298"/>
      <c r="U627" s="1602"/>
      <c r="V627" s="2294"/>
      <c r="W627" s="2294"/>
      <c r="X627" s="2294"/>
      <c r="Y627" s="2294"/>
      <c r="Z627" s="2434">
        <v>9751</v>
      </c>
      <c r="AA627" s="2366">
        <f t="shared" si="223"/>
        <v>140.20339325927932</v>
      </c>
      <c r="AB627" s="2435"/>
      <c r="AC627" s="2435"/>
      <c r="AD627" s="2435"/>
      <c r="AE627" s="2435"/>
      <c r="AF627" s="2435"/>
      <c r="AG627" s="2435"/>
      <c r="AH627" s="2167"/>
      <c r="AI627" s="2112">
        <v>11048</v>
      </c>
      <c r="AJ627" s="2112">
        <v>11540</v>
      </c>
      <c r="AK627" s="2112">
        <v>11967</v>
      </c>
      <c r="AL627" s="2113"/>
      <c r="AM627" s="2454"/>
      <c r="AN627" s="2112"/>
      <c r="AO627" s="2115"/>
      <c r="AP627" s="2116"/>
      <c r="AQ627" s="2117">
        <v>0.41399999999999998</v>
      </c>
      <c r="AR627" s="2115">
        <v>0.499</v>
      </c>
      <c r="AS627" s="2115">
        <v>0.55200000000000005</v>
      </c>
      <c r="AT627" s="2115">
        <v>0.57299999999999995</v>
      </c>
      <c r="AU627" s="2115"/>
      <c r="AV627" s="2116"/>
      <c r="AW627" s="2118">
        <f t="shared" si="217"/>
        <v>0.127</v>
      </c>
      <c r="AX627" s="2119"/>
      <c r="AY627" s="1646"/>
      <c r="AZ627" s="1646"/>
      <c r="BA627" s="2039"/>
      <c r="BB627" s="2039"/>
      <c r="BC627" s="1530" t="s">
        <v>1430</v>
      </c>
    </row>
    <row r="628" spans="1:55" s="1530" customFormat="1" ht="17.05" customHeight="1" x14ac:dyDescent="0.25">
      <c r="A628" s="1564" t="s">
        <v>1134</v>
      </c>
      <c r="B628" s="1564" t="s">
        <v>1135</v>
      </c>
      <c r="C628" s="2561" t="s">
        <v>1140</v>
      </c>
      <c r="D628" s="1683" t="s">
        <v>1144</v>
      </c>
      <c r="E628" s="1684"/>
      <c r="F628" s="2562">
        <v>0.15</v>
      </c>
      <c r="G628" s="1904"/>
      <c r="H628" s="2563" t="s">
        <v>1138</v>
      </c>
      <c r="I628" s="1904"/>
      <c r="J628" s="1904"/>
      <c r="K628" s="2115">
        <f t="shared" si="219"/>
        <v>0.15</v>
      </c>
      <c r="L628" s="2292">
        <f t="shared" si="220"/>
        <v>100</v>
      </c>
      <c r="M628" s="2357">
        <f t="shared" si="221"/>
        <v>0</v>
      </c>
      <c r="N628" s="1611">
        <f t="shared" si="215"/>
        <v>2</v>
      </c>
      <c r="O628" s="2294"/>
      <c r="P628" s="2295">
        <f t="shared" si="222"/>
        <v>0.191</v>
      </c>
      <c r="Q628" s="2296" t="s">
        <v>42</v>
      </c>
      <c r="R628" s="2294"/>
      <c r="S628" s="2297"/>
      <c r="T628" s="2298"/>
      <c r="U628" s="1602"/>
      <c r="V628" s="2294"/>
      <c r="W628" s="2294"/>
      <c r="X628" s="2294"/>
      <c r="Y628" s="2294"/>
      <c r="Z628" s="2434">
        <v>5150</v>
      </c>
      <c r="AA628" s="2366">
        <f t="shared" si="223"/>
        <v>107.46109855033914</v>
      </c>
      <c r="AB628" s="2435"/>
      <c r="AC628" s="2435"/>
      <c r="AD628" s="2435"/>
      <c r="AE628" s="2435"/>
      <c r="AF628" s="2435"/>
      <c r="AG628" s="2435"/>
      <c r="AH628" s="2167"/>
      <c r="AI628" s="2112">
        <v>4474</v>
      </c>
      <c r="AJ628" s="2112">
        <v>4227</v>
      </c>
      <c r="AK628" s="2112">
        <v>4006</v>
      </c>
      <c r="AL628" s="2113"/>
      <c r="AM628" s="2454"/>
      <c r="AN628" s="2112"/>
      <c r="AO628" s="2115"/>
      <c r="AP628" s="2116"/>
      <c r="AQ628" s="2117">
        <v>0.191</v>
      </c>
      <c r="AR628" s="2115">
        <v>0.20200000000000001</v>
      </c>
      <c r="AS628" s="2115">
        <v>0.20200000000000001</v>
      </c>
      <c r="AT628" s="2115">
        <v>0.192</v>
      </c>
      <c r="AU628" s="2115"/>
      <c r="AV628" s="2116"/>
      <c r="AW628" s="2118">
        <f t="shared" si="217"/>
        <v>-4.200000000000001E-2</v>
      </c>
      <c r="AX628" s="2119"/>
      <c r="AY628" s="1646"/>
      <c r="AZ628" s="1646"/>
      <c r="BA628" s="2039"/>
      <c r="BB628" s="2039"/>
      <c r="BC628" s="1530" t="s">
        <v>1430</v>
      </c>
    </row>
    <row r="629" spans="1:55" s="1530" customFormat="1" ht="17.05" customHeight="1" x14ac:dyDescent="0.25">
      <c r="A629" s="1564" t="s">
        <v>1134</v>
      </c>
      <c r="B629" s="1564" t="s">
        <v>1135</v>
      </c>
      <c r="C629" s="2561" t="s">
        <v>1140</v>
      </c>
      <c r="D629" s="1683" t="s">
        <v>1466</v>
      </c>
      <c r="E629" s="1684"/>
      <c r="F629" s="2562">
        <v>0.71</v>
      </c>
      <c r="G629" s="1904"/>
      <c r="H629" s="2563">
        <v>0.03</v>
      </c>
      <c r="I629" s="1904"/>
      <c r="J629" s="1904"/>
      <c r="K629" s="2115">
        <f t="shared" si="219"/>
        <v>0.74</v>
      </c>
      <c r="L629" s="2292">
        <f t="shared" si="220"/>
        <v>95.945945945945937</v>
      </c>
      <c r="M629" s="2357">
        <f t="shared" si="221"/>
        <v>4.0540540540540544</v>
      </c>
      <c r="N629" s="1611">
        <f t="shared" si="215"/>
        <v>5</v>
      </c>
      <c r="O629" s="2294"/>
      <c r="P629" s="2295">
        <f t="shared" si="222"/>
        <v>0.51100000000000001</v>
      </c>
      <c r="Q629" s="2296" t="s">
        <v>42</v>
      </c>
      <c r="R629" s="2294"/>
      <c r="S629" s="2297"/>
      <c r="T629" s="2298"/>
      <c r="U629" s="1602"/>
      <c r="V629" s="2294"/>
      <c r="W629" s="2294"/>
      <c r="X629" s="2294"/>
      <c r="Y629" s="2294"/>
      <c r="Z629" s="2434">
        <v>12324</v>
      </c>
      <c r="AA629" s="2366">
        <f t="shared" si="223"/>
        <v>137.16414791497155</v>
      </c>
      <c r="AB629" s="2435"/>
      <c r="AC629" s="2435"/>
      <c r="AD629" s="2435"/>
      <c r="AE629" s="2435"/>
      <c r="AF629" s="2435"/>
      <c r="AG629" s="2435"/>
      <c r="AH629" s="2167"/>
      <c r="AI629" s="2112">
        <v>13964</v>
      </c>
      <c r="AJ629" s="2112">
        <v>14584</v>
      </c>
      <c r="AK629" s="2112">
        <v>15126</v>
      </c>
      <c r="AL629" s="2113"/>
      <c r="AM629" s="2454"/>
      <c r="AN629" s="2112"/>
      <c r="AO629" s="2115"/>
      <c r="AP629" s="2116"/>
      <c r="AQ629" s="2117">
        <v>0.51100000000000001</v>
      </c>
      <c r="AR629" s="2115">
        <v>0.61699999999999999</v>
      </c>
      <c r="AS629" s="2115">
        <v>0.68400000000000005</v>
      </c>
      <c r="AT629" s="2115">
        <v>0.70899999999999996</v>
      </c>
      <c r="AU629" s="2115"/>
      <c r="AV629" s="2116"/>
      <c r="AW629" s="2118">
        <f t="shared" si="217"/>
        <v>3.1000000000000028E-2</v>
      </c>
      <c r="AX629" s="2119"/>
      <c r="AY629" s="1646"/>
      <c r="AZ629" s="1646"/>
      <c r="BA629" s="1646"/>
      <c r="BB629" s="1646"/>
      <c r="BC629" s="1530" t="s">
        <v>1430</v>
      </c>
    </row>
    <row r="630" spans="1:55" s="1530" customFormat="1" ht="17.05" customHeight="1" x14ac:dyDescent="0.25">
      <c r="A630" s="1564" t="s">
        <v>1134</v>
      </c>
      <c r="B630" s="1564" t="s">
        <v>1135</v>
      </c>
      <c r="C630" s="2561" t="s">
        <v>1140</v>
      </c>
      <c r="D630" s="1683" t="s">
        <v>1142</v>
      </c>
      <c r="E630" s="1684"/>
      <c r="F630" s="2562">
        <v>0.71</v>
      </c>
      <c r="G630" s="1904"/>
      <c r="H630" s="2563">
        <v>0.03</v>
      </c>
      <c r="I630" s="1904"/>
      <c r="J630" s="1904"/>
      <c r="K630" s="2115">
        <f t="shared" si="219"/>
        <v>0.74</v>
      </c>
      <c r="L630" s="2292">
        <f t="shared" si="220"/>
        <v>95.945945945945937</v>
      </c>
      <c r="M630" s="2357">
        <f t="shared" si="221"/>
        <v>4.0540540540540544</v>
      </c>
      <c r="N630" s="1611">
        <f t="shared" si="215"/>
        <v>5</v>
      </c>
      <c r="O630" s="2294"/>
      <c r="P630" s="2295">
        <f t="shared" si="222"/>
        <v>0.51100000000000001</v>
      </c>
      <c r="Q630" s="2296" t="s">
        <v>42</v>
      </c>
      <c r="R630" s="2294"/>
      <c r="S630" s="2297"/>
      <c r="T630" s="2298"/>
      <c r="U630" s="1602"/>
      <c r="V630" s="2294"/>
      <c r="W630" s="2294"/>
      <c r="X630" s="2294"/>
      <c r="Y630" s="2294"/>
      <c r="Z630" s="2434">
        <v>12324</v>
      </c>
      <c r="AA630" s="2366">
        <f t="shared" si="223"/>
        <v>137.16414791497155</v>
      </c>
      <c r="AB630" s="2435"/>
      <c r="AC630" s="2435"/>
      <c r="AD630" s="2435"/>
      <c r="AE630" s="2435"/>
      <c r="AF630" s="2435"/>
      <c r="AG630" s="2435"/>
      <c r="AH630" s="2167"/>
      <c r="AI630" s="2112">
        <v>13964</v>
      </c>
      <c r="AJ630" s="2112">
        <v>14584</v>
      </c>
      <c r="AK630" s="2112">
        <v>15126</v>
      </c>
      <c r="AL630" s="2113"/>
      <c r="AM630" s="2454"/>
      <c r="AN630" s="2112"/>
      <c r="AO630" s="2115"/>
      <c r="AP630" s="2116"/>
      <c r="AQ630" s="2117">
        <v>0.51100000000000001</v>
      </c>
      <c r="AR630" s="2115">
        <v>0.61699999999999999</v>
      </c>
      <c r="AS630" s="2115">
        <v>0.68400000000000005</v>
      </c>
      <c r="AT630" s="2115">
        <v>0.70899999999999996</v>
      </c>
      <c r="AU630" s="2115"/>
      <c r="AV630" s="2116"/>
      <c r="AW630" s="2118">
        <f t="shared" si="217"/>
        <v>3.1000000000000028E-2</v>
      </c>
      <c r="AX630" s="2119"/>
      <c r="AY630" s="1646"/>
      <c r="AZ630" s="1646"/>
      <c r="BA630" s="2039"/>
      <c r="BB630" s="2039"/>
      <c r="BC630" s="1530" t="s">
        <v>1430</v>
      </c>
    </row>
    <row r="631" spans="1:55" s="1530" customFormat="1" ht="17.05" customHeight="1" x14ac:dyDescent="0.25">
      <c r="A631" s="1564" t="s">
        <v>1008</v>
      </c>
      <c r="B631" s="1564" t="s">
        <v>1052</v>
      </c>
      <c r="C631" s="2002" t="s">
        <v>1078</v>
      </c>
      <c r="D631" s="2002" t="s">
        <v>1079</v>
      </c>
      <c r="E631" s="1603" t="s">
        <v>1447</v>
      </c>
      <c r="F631" s="2291" t="s">
        <v>630</v>
      </c>
      <c r="G631" s="1904"/>
      <c r="H631" s="1904"/>
      <c r="I631" s="1904"/>
      <c r="J631" s="1904"/>
      <c r="K631" s="2115">
        <f t="shared" si="219"/>
        <v>0</v>
      </c>
      <c r="L631" s="2292">
        <v>0</v>
      </c>
      <c r="M631" s="2357">
        <v>100</v>
      </c>
      <c r="N631" s="1611">
        <f t="shared" si="215"/>
        <v>2</v>
      </c>
      <c r="O631" s="2294"/>
      <c r="P631" s="2295">
        <f t="shared" si="222"/>
        <v>3.9587240183751735</v>
      </c>
      <c r="Q631" s="2296" t="s">
        <v>42</v>
      </c>
      <c r="R631" s="2294"/>
      <c r="S631" s="2297"/>
      <c r="T631" s="2298"/>
      <c r="U631" s="1602"/>
      <c r="V631" s="2294"/>
      <c r="W631" s="2294"/>
      <c r="X631" s="2294"/>
      <c r="Y631" s="2294"/>
      <c r="Z631" s="2434">
        <v>57170</v>
      </c>
      <c r="AA631" s="2366">
        <f t="shared" si="223"/>
        <v>207.99559153236851</v>
      </c>
      <c r="AB631" s="2435"/>
      <c r="AC631" s="2435"/>
      <c r="AD631" s="2435"/>
      <c r="AE631" s="2435"/>
      <c r="AF631" s="2435"/>
      <c r="AG631" s="2435"/>
      <c r="AH631" s="2167"/>
      <c r="AI631" s="2112">
        <v>60360</v>
      </c>
      <c r="AJ631" s="2112">
        <v>62455</v>
      </c>
      <c r="AK631" s="2112">
        <v>64280</v>
      </c>
      <c r="AL631" s="2113"/>
      <c r="AM631" s="2454"/>
      <c r="AN631" s="2112"/>
      <c r="AO631" s="2115"/>
      <c r="AP631" s="2116"/>
      <c r="AQ631" s="2117">
        <v>3.9587240183751735</v>
      </c>
      <c r="AR631" s="2115">
        <v>4.3402544082855101</v>
      </c>
      <c r="AS631" s="2115">
        <v>4.6571128534784361</v>
      </c>
      <c r="AT631" s="2115">
        <v>4.9642705970154521</v>
      </c>
      <c r="AU631" s="2115"/>
      <c r="AV631" s="2116"/>
      <c r="AW631" s="2118">
        <f t="shared" si="217"/>
        <v>-4.9642705970154521</v>
      </c>
      <c r="AX631" s="2119"/>
      <c r="AY631" s="1646"/>
      <c r="AZ631" s="1646"/>
      <c r="BA631" s="1646"/>
      <c r="BB631" s="1646"/>
      <c r="BC631" s="1602" t="s">
        <v>1432</v>
      </c>
    </row>
    <row r="632" spans="1:55" s="1530" customFormat="1" ht="17.05" customHeight="1" x14ac:dyDescent="0.25">
      <c r="A632" s="1564" t="s">
        <v>1008</v>
      </c>
      <c r="B632" s="1564" t="s">
        <v>1052</v>
      </c>
      <c r="C632" s="2002" t="s">
        <v>1078</v>
      </c>
      <c r="D632" s="2002" t="s">
        <v>1080</v>
      </c>
      <c r="E632" s="1603" t="s">
        <v>1453</v>
      </c>
      <c r="F632" s="2291" t="s">
        <v>630</v>
      </c>
      <c r="G632" s="1904"/>
      <c r="H632" s="1904"/>
      <c r="I632" s="1904"/>
      <c r="J632" s="1904"/>
      <c r="K632" s="2115">
        <f t="shared" si="219"/>
        <v>0</v>
      </c>
      <c r="L632" s="2292">
        <v>0</v>
      </c>
      <c r="M632" s="2357">
        <v>100</v>
      </c>
      <c r="N632" s="1611">
        <f t="shared" si="215"/>
        <v>2</v>
      </c>
      <c r="O632" s="2294"/>
      <c r="P632" s="2295">
        <f t="shared" si="222"/>
        <v>1.3048844565701772</v>
      </c>
      <c r="Q632" s="2296" t="s">
        <v>42</v>
      </c>
      <c r="R632" s="2294"/>
      <c r="S632" s="2297"/>
      <c r="T632" s="2298"/>
      <c r="U632" s="1602"/>
      <c r="V632" s="2294"/>
      <c r="W632" s="2294"/>
      <c r="X632" s="2294"/>
      <c r="Y632" s="2294"/>
      <c r="Z632" s="2434">
        <v>26726</v>
      </c>
      <c r="AA632" s="2366">
        <f t="shared" si="223"/>
        <v>146.8172073499976</v>
      </c>
      <c r="AB632" s="2435"/>
      <c r="AC632" s="2435"/>
      <c r="AD632" s="2435"/>
      <c r="AE632" s="2435"/>
      <c r="AF632" s="2435"/>
      <c r="AG632" s="2435"/>
      <c r="AH632" s="2167"/>
      <c r="AI632" s="2112">
        <v>28219</v>
      </c>
      <c r="AJ632" s="2112">
        <v>29199</v>
      </c>
      <c r="AK632" s="2112">
        <v>30055</v>
      </c>
      <c r="AL632" s="2113"/>
      <c r="AM632" s="2454"/>
      <c r="AN632" s="2112"/>
      <c r="AO632" s="2115"/>
      <c r="AP632" s="2116"/>
      <c r="AQ632" s="2117">
        <v>1.3048844565701772</v>
      </c>
      <c r="AR632" s="2115">
        <v>1.4322003895271531</v>
      </c>
      <c r="AS632" s="2115">
        <v>1.5382492364929117</v>
      </c>
      <c r="AT632" s="2115">
        <v>1.6413063311841449</v>
      </c>
      <c r="AU632" s="2115"/>
      <c r="AV632" s="2116"/>
      <c r="AW632" s="2118">
        <f t="shared" si="217"/>
        <v>-1.6413063311841449</v>
      </c>
      <c r="AX632" s="2119"/>
      <c r="AY632" s="1646"/>
      <c r="AZ632" s="1646"/>
      <c r="BA632" s="2039"/>
      <c r="BB632" s="1646"/>
      <c r="BC632" s="1602" t="s">
        <v>1432</v>
      </c>
    </row>
    <row r="633" spans="1:55" s="1530" customFormat="1" ht="17.05" customHeight="1" x14ac:dyDescent="0.25">
      <c r="A633" s="1564" t="s">
        <v>698</v>
      </c>
      <c r="B633" s="1564" t="s">
        <v>699</v>
      </c>
      <c r="C633" s="2002" t="s">
        <v>710</v>
      </c>
      <c r="D633" s="2301" t="s">
        <v>712</v>
      </c>
      <c r="E633" s="2775"/>
      <c r="F633" s="2291">
        <v>0.23</v>
      </c>
      <c r="G633" s="1904"/>
      <c r="H633" s="1904" t="s">
        <v>202</v>
      </c>
      <c r="I633" s="1904"/>
      <c r="J633" s="1904"/>
      <c r="K633" s="2115">
        <f t="shared" si="219"/>
        <v>0.23</v>
      </c>
      <c r="L633" s="2292">
        <f t="shared" ref="L633:L638" si="224">IF(IF(ISNUMBER(K633),K633,0)&gt;0,IF(ISNUMBER(F633),F633,0)/K633*100,"")</f>
        <v>100</v>
      </c>
      <c r="M633" s="2357">
        <f t="shared" ref="M633:M638" si="225">IF(IF(ISNUMBER(K633),K633,0)&gt;0,(IF(ISNUMBER(G633),G633,0)+IF(ISNUMBER(H633),H633,0))/K633*100,"")</f>
        <v>0</v>
      </c>
      <c r="N633" s="1611">
        <f t="shared" si="215"/>
        <v>2</v>
      </c>
      <c r="O633" s="2294"/>
      <c r="P633" s="2295">
        <f t="shared" si="222"/>
        <v>0.35599999999999998</v>
      </c>
      <c r="Q633" s="2296" t="s">
        <v>42</v>
      </c>
      <c r="R633" s="2294"/>
      <c r="S633" s="2297"/>
      <c r="T633" s="2298"/>
      <c r="U633" s="1602"/>
      <c r="V633" s="2294"/>
      <c r="W633" s="2294"/>
      <c r="X633" s="2294"/>
      <c r="Y633" s="2294"/>
      <c r="Z633" s="2434">
        <v>5202</v>
      </c>
      <c r="AA633" s="2366">
        <f t="shared" si="223"/>
        <v>204.87378405565826</v>
      </c>
      <c r="AB633" s="2435"/>
      <c r="AC633" s="2435"/>
      <c r="AD633" s="2435"/>
      <c r="AE633" s="2435"/>
      <c r="AF633" s="2435"/>
      <c r="AG633" s="2435"/>
      <c r="AH633" s="2167"/>
      <c r="AI633" s="2124">
        <v>5675</v>
      </c>
      <c r="AJ633" s="2124">
        <v>6059</v>
      </c>
      <c r="AK633" s="2124">
        <v>6365</v>
      </c>
      <c r="AL633" s="2113">
        <v>6686</v>
      </c>
      <c r="AM633" s="2454"/>
      <c r="AN633" s="2124"/>
      <c r="AO633" s="2125"/>
      <c r="AP633" s="2126"/>
      <c r="AQ633" s="2117">
        <v>0.35599999999999998</v>
      </c>
      <c r="AR633" s="2125">
        <v>0.38900000000000001</v>
      </c>
      <c r="AS633" s="2125">
        <v>0.41499999999999998</v>
      </c>
      <c r="AT633" s="2125">
        <v>0.436</v>
      </c>
      <c r="AU633" s="2125">
        <v>0.45800000000000002</v>
      </c>
      <c r="AV633" s="2126"/>
      <c r="AW633" s="2127">
        <f t="shared" si="217"/>
        <v>-0.20599999999999999</v>
      </c>
      <c r="AX633" s="2119"/>
      <c r="AY633" s="1646"/>
      <c r="AZ633" s="1646"/>
      <c r="BA633" s="2039"/>
      <c r="BB633" s="1646"/>
      <c r="BC633" s="1530" t="s">
        <v>1430</v>
      </c>
    </row>
    <row r="634" spans="1:55" s="1530" customFormat="1" ht="17.05" customHeight="1" x14ac:dyDescent="0.25">
      <c r="A634" s="1564" t="s">
        <v>698</v>
      </c>
      <c r="B634" s="1564" t="s">
        <v>699</v>
      </c>
      <c r="C634" s="2002" t="s">
        <v>710</v>
      </c>
      <c r="D634" s="1566" t="s">
        <v>711</v>
      </c>
      <c r="E634" s="2290"/>
      <c r="F634" s="2291">
        <v>3.5</v>
      </c>
      <c r="G634" s="1904"/>
      <c r="H634" s="1904" t="s">
        <v>630</v>
      </c>
      <c r="I634" s="1904"/>
      <c r="J634" s="1904"/>
      <c r="K634" s="2115">
        <f t="shared" si="219"/>
        <v>3.5</v>
      </c>
      <c r="L634" s="2292">
        <f t="shared" si="224"/>
        <v>100</v>
      </c>
      <c r="M634" s="2357">
        <f t="shared" si="225"/>
        <v>0</v>
      </c>
      <c r="N634" s="1611">
        <f t="shared" si="215"/>
        <v>5</v>
      </c>
      <c r="O634" s="2294"/>
      <c r="P634" s="2295">
        <f t="shared" si="222"/>
        <v>2.55693867204978</v>
      </c>
      <c r="Q634" s="2296" t="s">
        <v>42</v>
      </c>
      <c r="R634" s="2294"/>
      <c r="S634" s="2297"/>
      <c r="T634" s="2298"/>
      <c r="U634" s="1602"/>
      <c r="V634" s="2294"/>
      <c r="W634" s="2294"/>
      <c r="X634" s="2294"/>
      <c r="Y634" s="2294"/>
      <c r="Z634" s="2434">
        <v>33903</v>
      </c>
      <c r="AA634" s="2366">
        <f t="shared" si="223"/>
        <v>221.34603583622734</v>
      </c>
      <c r="AB634" s="2435"/>
      <c r="AC634" s="2435"/>
      <c r="AD634" s="2435"/>
      <c r="AE634" s="2435"/>
      <c r="AF634" s="2435"/>
      <c r="AG634" s="2435"/>
      <c r="AH634" s="2167"/>
      <c r="AI634" s="2124">
        <v>35080</v>
      </c>
      <c r="AJ634" s="2124">
        <v>36786</v>
      </c>
      <c r="AK634" s="2124">
        <v>39168</v>
      </c>
      <c r="AL634" s="2113"/>
      <c r="AM634" s="2454"/>
      <c r="AN634" s="2124"/>
      <c r="AO634" s="2125"/>
      <c r="AP634" s="2126"/>
      <c r="AQ634" s="2117">
        <v>2.55693867204978</v>
      </c>
      <c r="AR634" s="2125">
        <v>2.7390675483287996</v>
      </c>
      <c r="AS634" s="2125">
        <v>2.9701737574815592</v>
      </c>
      <c r="AT634" s="2125">
        <v>3.2667411617740809</v>
      </c>
      <c r="AU634" s="2125"/>
      <c r="AV634" s="2126"/>
      <c r="AW634" s="2127">
        <f t="shared" si="217"/>
        <v>0.23325883822591909</v>
      </c>
      <c r="AX634" s="2119"/>
      <c r="AY634" s="1646"/>
      <c r="AZ634" s="1646"/>
      <c r="BA634" s="2039"/>
      <c r="BB634" s="1646"/>
      <c r="BC634" s="1530" t="s">
        <v>1430</v>
      </c>
    </row>
    <row r="635" spans="1:55" s="1530" customFormat="1" ht="17.05" customHeight="1" x14ac:dyDescent="0.25">
      <c r="A635" s="1564" t="s">
        <v>1008</v>
      </c>
      <c r="B635" s="1564" t="s">
        <v>1033</v>
      </c>
      <c r="C635" s="2002" t="s">
        <v>710</v>
      </c>
      <c r="D635" s="2002" t="s">
        <v>1034</v>
      </c>
      <c r="E635" s="1603" t="s">
        <v>1833</v>
      </c>
      <c r="F635" s="2291"/>
      <c r="G635" s="1904"/>
      <c r="H635" s="1904"/>
      <c r="I635" s="1904"/>
      <c r="J635" s="1904"/>
      <c r="K635" s="2115">
        <f t="shared" si="219"/>
        <v>0</v>
      </c>
      <c r="L635" s="2292" t="str">
        <f t="shared" si="224"/>
        <v/>
      </c>
      <c r="M635" s="2357" t="str">
        <f t="shared" si="225"/>
        <v/>
      </c>
      <c r="N635" s="1611">
        <f t="shared" si="215"/>
        <v>2</v>
      </c>
      <c r="O635" s="2294"/>
      <c r="P635" s="2295">
        <f t="shared" si="222"/>
        <v>0.58921028086719085</v>
      </c>
      <c r="Q635" s="2296" t="s">
        <v>42</v>
      </c>
      <c r="R635" s="2294"/>
      <c r="S635" s="2297"/>
      <c r="T635" s="2298"/>
      <c r="U635" s="1602"/>
      <c r="V635" s="2294"/>
      <c r="W635" s="2294"/>
      <c r="X635" s="2294"/>
      <c r="Y635" s="2294"/>
      <c r="Z635" s="2434"/>
      <c r="AA635" s="2366"/>
      <c r="AB635" s="2435"/>
      <c r="AC635" s="2435"/>
      <c r="AD635" s="2435"/>
      <c r="AE635" s="2435"/>
      <c r="AF635" s="2435"/>
      <c r="AG635" s="2435"/>
      <c r="AH635" s="2167"/>
      <c r="AI635" s="2124"/>
      <c r="AJ635" s="2124"/>
      <c r="AK635" s="2124"/>
      <c r="AL635" s="2113"/>
      <c r="AM635" s="2454"/>
      <c r="AN635" s="2124"/>
      <c r="AO635" s="2125"/>
      <c r="AP635" s="2126"/>
      <c r="AQ635" s="2117">
        <v>0.58921028086719085</v>
      </c>
      <c r="AR635" s="2125">
        <v>0.63645336987935819</v>
      </c>
      <c r="AS635" s="2125">
        <v>0.68568013296395969</v>
      </c>
      <c r="AT635" s="2125">
        <v>0.73696552473180676</v>
      </c>
      <c r="AU635" s="2125"/>
      <c r="AV635" s="2126"/>
      <c r="AW635" s="2127">
        <f t="shared" si="217"/>
        <v>-0.73696552473180676</v>
      </c>
      <c r="AX635" s="2119"/>
      <c r="AY635" s="1646"/>
      <c r="AZ635" s="1646"/>
      <c r="BA635" s="2039"/>
      <c r="BB635" s="1646"/>
      <c r="BC635" s="1602" t="s">
        <v>1431</v>
      </c>
    </row>
    <row r="636" spans="1:55" s="1530" customFormat="1" ht="17.05" customHeight="1" x14ac:dyDescent="0.25">
      <c r="A636" s="1564" t="s">
        <v>1008</v>
      </c>
      <c r="B636" s="1564" t="s">
        <v>1033</v>
      </c>
      <c r="C636" s="2002" t="s">
        <v>710</v>
      </c>
      <c r="D636" s="2002" t="s">
        <v>1036</v>
      </c>
      <c r="E636" s="1603"/>
      <c r="F636" s="2291" t="s">
        <v>898</v>
      </c>
      <c r="G636" s="1904">
        <v>0.25</v>
      </c>
      <c r="H636" s="1904"/>
      <c r="I636" s="2455"/>
      <c r="J636" s="2455"/>
      <c r="K636" s="2125">
        <f t="shared" si="219"/>
        <v>0.25</v>
      </c>
      <c r="L636" s="2292">
        <f t="shared" si="224"/>
        <v>0</v>
      </c>
      <c r="M636" s="2357">
        <f t="shared" si="225"/>
        <v>100</v>
      </c>
      <c r="N636" s="1611">
        <f t="shared" si="215"/>
        <v>5</v>
      </c>
      <c r="O636" s="2294"/>
      <c r="P636" s="2295">
        <f t="shared" si="222"/>
        <v>7.8686307839565206E-2</v>
      </c>
      <c r="Q636" s="2296" t="s">
        <v>42</v>
      </c>
      <c r="R636" s="2294"/>
      <c r="S636" s="2456"/>
      <c r="T636" s="2457"/>
      <c r="V636" s="2458"/>
      <c r="W636" s="2458"/>
      <c r="X636" s="2458"/>
      <c r="Y636" s="2458"/>
      <c r="Z636" s="2434">
        <v>1621</v>
      </c>
      <c r="AA636" s="2366">
        <f>AR636/Z636*1000000000/365</f>
        <v>144.16078857050059</v>
      </c>
      <c r="AB636" s="2459"/>
      <c r="AC636" s="2459"/>
      <c r="AD636" s="2459"/>
      <c r="AE636" s="2459"/>
      <c r="AF636" s="2459"/>
      <c r="AG636" s="2459"/>
      <c r="AH636" s="2167"/>
      <c r="AI636" s="2124">
        <v>1690</v>
      </c>
      <c r="AJ636" s="2124">
        <v>1758</v>
      </c>
      <c r="AK636" s="2124">
        <v>1826</v>
      </c>
      <c r="AL636" s="2113"/>
      <c r="AM636" s="2460"/>
      <c r="AN636" s="2124"/>
      <c r="AO636" s="2125"/>
      <c r="AP636" s="2126"/>
      <c r="AQ636" s="2117">
        <v>7.8686307839565206E-2</v>
      </c>
      <c r="AR636" s="2125">
        <v>8.5294892969565217E-2</v>
      </c>
      <c r="AS636" s="2125">
        <v>9.211721498869567E-2</v>
      </c>
      <c r="AT636" s="2125">
        <v>9.920181572782609E-2</v>
      </c>
      <c r="AU636" s="2125"/>
      <c r="AV636" s="2126"/>
      <c r="AW636" s="2127">
        <f t="shared" si="217"/>
        <v>0.1507981842721739</v>
      </c>
      <c r="AX636" s="2119"/>
      <c r="AY636" s="1646"/>
      <c r="AZ636" s="1646"/>
      <c r="BA636" s="2039"/>
      <c r="BB636" s="2039"/>
      <c r="BC636" s="1530" t="s">
        <v>1432</v>
      </c>
    </row>
    <row r="637" spans="1:55" s="1530" customFormat="1" ht="17.05" customHeight="1" x14ac:dyDescent="0.25">
      <c r="A637" s="1564" t="s">
        <v>1008</v>
      </c>
      <c r="B637" s="1564" t="s">
        <v>1033</v>
      </c>
      <c r="C637" s="2002" t="s">
        <v>710</v>
      </c>
      <c r="D637" s="2002" t="s">
        <v>1035</v>
      </c>
      <c r="E637" s="1603" t="s">
        <v>1833</v>
      </c>
      <c r="F637" s="2291"/>
      <c r="G637" s="1904"/>
      <c r="H637" s="1904"/>
      <c r="I637" s="1904"/>
      <c r="J637" s="1904"/>
      <c r="K637" s="2115">
        <f t="shared" si="219"/>
        <v>0</v>
      </c>
      <c r="L637" s="2292" t="str">
        <f t="shared" si="224"/>
        <v/>
      </c>
      <c r="M637" s="2357" t="str">
        <f t="shared" si="225"/>
        <v/>
      </c>
      <c r="N637" s="1611">
        <f t="shared" si="215"/>
        <v>2</v>
      </c>
      <c r="O637" s="2294"/>
      <c r="P637" s="2295">
        <f t="shared" si="222"/>
        <v>0.59251869702364113</v>
      </c>
      <c r="Q637" s="2296" t="s">
        <v>42</v>
      </c>
      <c r="R637" s="2294"/>
      <c r="S637" s="2297"/>
      <c r="T637" s="2298"/>
      <c r="U637" s="1602"/>
      <c r="V637" s="2294"/>
      <c r="W637" s="2294"/>
      <c r="X637" s="2294"/>
      <c r="Y637" s="2294"/>
      <c r="Z637" s="2434"/>
      <c r="AA637" s="2366"/>
      <c r="AB637" s="2435"/>
      <c r="AC637" s="2435"/>
      <c r="AD637" s="2435"/>
      <c r="AE637" s="2435"/>
      <c r="AF637" s="2435"/>
      <c r="AG637" s="2435"/>
      <c r="AH637" s="2167"/>
      <c r="AI637" s="2124"/>
      <c r="AJ637" s="2124"/>
      <c r="AK637" s="2124"/>
      <c r="AL637" s="2113"/>
      <c r="AM637" s="2454"/>
      <c r="AN637" s="2124"/>
      <c r="AO637" s="2125"/>
      <c r="AP637" s="2126"/>
      <c r="AQ637" s="2117">
        <v>0.59251869702364113</v>
      </c>
      <c r="AR637" s="2125">
        <v>0.64116134661072066</v>
      </c>
      <c r="AS637" s="2125">
        <v>0.69172094507780046</v>
      </c>
      <c r="AT637" s="2125">
        <v>0.74458405983709242</v>
      </c>
      <c r="AU637" s="2125"/>
      <c r="AV637" s="2126"/>
      <c r="AW637" s="2127">
        <f t="shared" si="217"/>
        <v>-0.74458405983709242</v>
      </c>
      <c r="AX637" s="2119"/>
      <c r="AY637" s="1646"/>
      <c r="AZ637" s="1646"/>
      <c r="BA637" s="2039"/>
      <c r="BB637" s="1646"/>
      <c r="BC637" s="1602" t="s">
        <v>1431</v>
      </c>
    </row>
    <row r="638" spans="1:55" s="1530" customFormat="1" ht="17.05" customHeight="1" thickBot="1" x14ac:dyDescent="0.35">
      <c r="A638" s="1564" t="s">
        <v>865</v>
      </c>
      <c r="B638" s="1564" t="s">
        <v>894</v>
      </c>
      <c r="C638" s="2002" t="s">
        <v>901</v>
      </c>
      <c r="D638" s="2776" t="s">
        <v>902</v>
      </c>
      <c r="E638" s="2777"/>
      <c r="F638" s="2778" t="s">
        <v>202</v>
      </c>
      <c r="G638" s="2779"/>
      <c r="H638" s="2780">
        <v>5.0999999999999996</v>
      </c>
      <c r="I638" s="2595"/>
      <c r="J638" s="2595"/>
      <c r="K638" s="2422">
        <f t="shared" si="219"/>
        <v>5.0999999999999996</v>
      </c>
      <c r="L638" s="2402">
        <f t="shared" si="224"/>
        <v>0</v>
      </c>
      <c r="M638" s="2403">
        <f t="shared" si="225"/>
        <v>100</v>
      </c>
      <c r="N638" s="2597">
        <f t="shared" si="215"/>
        <v>5</v>
      </c>
      <c r="O638" s="2600"/>
      <c r="P638" s="2598">
        <f>AA638*Z638/1000000000*365</f>
        <v>2.4800285231989849</v>
      </c>
      <c r="Q638" s="2599" t="s">
        <v>42</v>
      </c>
      <c r="R638" s="2600"/>
      <c r="S638" s="2601"/>
      <c r="T638" s="2602"/>
      <c r="U638" s="2419"/>
      <c r="V638" s="2600"/>
      <c r="W638" s="2600"/>
      <c r="X638" s="2600"/>
      <c r="Y638" s="2600"/>
      <c r="Z638" s="2603">
        <v>31870</v>
      </c>
      <c r="AA638" s="2604">
        <v>213.19732330391744</v>
      </c>
      <c r="AB638" s="2605"/>
      <c r="AC638" s="2605"/>
      <c r="AD638" s="2605"/>
      <c r="AE638" s="2605"/>
      <c r="AF638" s="2605"/>
      <c r="AG638" s="2605"/>
      <c r="AH638" s="2420"/>
      <c r="AI638" s="2606">
        <v>32965</v>
      </c>
      <c r="AJ638" s="2606">
        <v>34022</v>
      </c>
      <c r="AK638" s="2606">
        <v>35066</v>
      </c>
      <c r="AL638" s="2607"/>
      <c r="AM638" s="2608"/>
      <c r="AN638" s="2606"/>
      <c r="AO638" s="2422"/>
      <c r="AP638" s="2423"/>
      <c r="AQ638" s="2424">
        <v>2.4800285231989845</v>
      </c>
      <c r="AR638" s="2422">
        <v>2.652969816674478</v>
      </c>
      <c r="AS638" s="2422">
        <v>2.8285801732421465</v>
      </c>
      <c r="AT638" s="2422">
        <v>3.008701225530737</v>
      </c>
      <c r="AU638" s="2422"/>
      <c r="AV638" s="2423"/>
      <c r="AW638" s="2425">
        <f t="shared" si="217"/>
        <v>2.0912987744692626</v>
      </c>
      <c r="AX638" s="2426"/>
      <c r="AY638" s="1646"/>
      <c r="AZ638" s="1646"/>
      <c r="BA638" s="1646"/>
      <c r="BB638" s="1646"/>
      <c r="BC638" s="1530" t="s">
        <v>1432</v>
      </c>
    </row>
    <row r="639" spans="1:55" s="1530" customFormat="1" ht="17.05" customHeight="1" thickTop="1" thickBot="1" x14ac:dyDescent="0.35">
      <c r="A639" s="1564" t="s">
        <v>865</v>
      </c>
      <c r="B639" s="1564" t="s">
        <v>894</v>
      </c>
      <c r="C639" s="2781" t="s">
        <v>901</v>
      </c>
      <c r="D639" s="2782" t="s">
        <v>903</v>
      </c>
      <c r="E639" s="2783" t="s">
        <v>1452</v>
      </c>
      <c r="F639" s="2784" t="s">
        <v>898</v>
      </c>
      <c r="G639" s="2785"/>
      <c r="H639" s="2786"/>
      <c r="I639" s="1904"/>
      <c r="J639" s="1904"/>
      <c r="K639" s="2115">
        <f t="shared" si="219"/>
        <v>0</v>
      </c>
      <c r="L639" s="2292">
        <v>40</v>
      </c>
      <c r="M639" s="2357">
        <v>60</v>
      </c>
      <c r="N639" s="1575">
        <f t="shared" si="215"/>
        <v>2</v>
      </c>
      <c r="O639" s="2294"/>
      <c r="P639" s="2295">
        <f>AA639*Z639/1000000000*365</f>
        <v>0.34628221163389328</v>
      </c>
      <c r="Q639" s="2296" t="s">
        <v>42</v>
      </c>
      <c r="R639" s="2294"/>
      <c r="S639" s="2297"/>
      <c r="T639" s="2298"/>
      <c r="U639" s="1602"/>
      <c r="V639" s="2294"/>
      <c r="W639" s="2294"/>
      <c r="X639" s="2294"/>
      <c r="Y639" s="2294"/>
      <c r="Z639" s="2434">
        <v>2995</v>
      </c>
      <c r="AA639" s="2366">
        <v>316.76740835995452</v>
      </c>
      <c r="AB639" s="2435"/>
      <c r="AC639" s="2435"/>
      <c r="AD639" s="2435"/>
      <c r="AE639" s="2435"/>
      <c r="AF639" s="2435"/>
      <c r="AG639" s="2435"/>
      <c r="AH639" s="2167"/>
      <c r="AI639" s="2112">
        <v>3117</v>
      </c>
      <c r="AJ639" s="2112">
        <v>3221</v>
      </c>
      <c r="AK639" s="2112">
        <v>3323</v>
      </c>
      <c r="AL639" s="2113"/>
      <c r="AM639" s="2454"/>
      <c r="AN639" s="2112"/>
      <c r="AO639" s="2115"/>
      <c r="AP639" s="2116"/>
      <c r="AQ639" s="2117">
        <v>0.34628221163389328</v>
      </c>
      <c r="AR639" s="2115">
        <v>0.36790186037816203</v>
      </c>
      <c r="AS639" s="2115">
        <v>0.3879417624495059</v>
      </c>
      <c r="AT639" s="2115">
        <v>0.40823737561274709</v>
      </c>
      <c r="AU639" s="2115"/>
      <c r="AV639" s="2116"/>
      <c r="AW639" s="2118">
        <f t="shared" si="217"/>
        <v>-0.40823737561274709</v>
      </c>
      <c r="AX639" s="2119"/>
      <c r="AY639" s="1646"/>
      <c r="AZ639" s="1646"/>
      <c r="BA639" s="1646"/>
      <c r="BB639" s="1646"/>
      <c r="BC639" s="1602" t="s">
        <v>1432</v>
      </c>
    </row>
    <row r="640" spans="1:55" s="1530" customFormat="1" ht="17.05" customHeight="1" thickTop="1" thickBot="1" x14ac:dyDescent="0.35">
      <c r="A640" s="1564" t="s">
        <v>865</v>
      </c>
      <c r="B640" s="1564" t="s">
        <v>894</v>
      </c>
      <c r="C640" s="2781" t="s">
        <v>901</v>
      </c>
      <c r="D640" s="1566" t="s">
        <v>904</v>
      </c>
      <c r="E640" s="2787" t="s">
        <v>1433</v>
      </c>
      <c r="F640" s="1604" t="s">
        <v>898</v>
      </c>
      <c r="G640" s="1605"/>
      <c r="H640" s="2009" t="s">
        <v>202</v>
      </c>
      <c r="I640" s="1904"/>
      <c r="J640" s="1904"/>
      <c r="K640" s="2115">
        <f t="shared" si="219"/>
        <v>0</v>
      </c>
      <c r="L640" s="2292">
        <v>100</v>
      </c>
      <c r="M640" s="2357" t="str">
        <f>IF(IF(ISNUMBER(K640),K640,0)&gt;0,(IF(ISNUMBER(G640),G640,0)+IF(ISNUMBER(H640),H640,0))/K640*100,"")</f>
        <v/>
      </c>
      <c r="N640" s="1611">
        <f t="shared" si="215"/>
        <v>2</v>
      </c>
      <c r="O640" s="2294"/>
      <c r="P640" s="2295">
        <f>AA640*Z640/1000000000*365</f>
        <v>0.28912077621499849</v>
      </c>
      <c r="Q640" s="2296" t="s">
        <v>42</v>
      </c>
      <c r="R640" s="2294"/>
      <c r="S640" s="2297"/>
      <c r="T640" s="2298"/>
      <c r="U640" s="1602"/>
      <c r="V640" s="2294"/>
      <c r="W640" s="2294"/>
      <c r="X640" s="2294"/>
      <c r="Y640" s="2294"/>
      <c r="Z640" s="2434">
        <v>3927</v>
      </c>
      <c r="AA640" s="2366">
        <v>201.70912036097025</v>
      </c>
      <c r="AB640" s="2435"/>
      <c r="AC640" s="2435"/>
      <c r="AD640" s="2435"/>
      <c r="AE640" s="2435"/>
      <c r="AF640" s="2435"/>
      <c r="AG640" s="2435"/>
      <c r="AH640" s="2167"/>
      <c r="AI640" s="2112">
        <v>4063</v>
      </c>
      <c r="AJ640" s="2112">
        <v>4202</v>
      </c>
      <c r="AK640" s="2112">
        <v>4337</v>
      </c>
      <c r="AL640" s="2113"/>
      <c r="AM640" s="2454"/>
      <c r="AN640" s="2112"/>
      <c r="AO640" s="2115"/>
      <c r="AP640" s="2116"/>
      <c r="AQ640" s="2117">
        <v>0.28912077621499849</v>
      </c>
      <c r="AR640" s="2115">
        <v>0.30904562155111698</v>
      </c>
      <c r="AS640" s="2115">
        <v>0.32986954100243088</v>
      </c>
      <c r="AT640" s="2115">
        <v>0.35104789283281768</v>
      </c>
      <c r="AU640" s="2115"/>
      <c r="AV640" s="2116"/>
      <c r="AW640" s="2118">
        <f t="shared" si="217"/>
        <v>-0.35104789283281768</v>
      </c>
      <c r="AX640" s="2119"/>
      <c r="AY640" s="1646"/>
      <c r="AZ640" s="1646"/>
      <c r="BA640" s="1646"/>
      <c r="BB640" s="1646"/>
      <c r="BC640" s="1530" t="s">
        <v>1430</v>
      </c>
    </row>
    <row r="641" spans="1:227" s="1530" customFormat="1" ht="17.05" customHeight="1" thickTop="1" thickBot="1" x14ac:dyDescent="0.35">
      <c r="A641" s="1564" t="s">
        <v>865</v>
      </c>
      <c r="B641" s="1564" t="s">
        <v>894</v>
      </c>
      <c r="C641" s="2781" t="s">
        <v>901</v>
      </c>
      <c r="D641" s="1566" t="s">
        <v>905</v>
      </c>
      <c r="E641" s="2783" t="s">
        <v>1438</v>
      </c>
      <c r="F641" s="1604" t="s">
        <v>202</v>
      </c>
      <c r="G641" s="1605"/>
      <c r="H641" s="2009"/>
      <c r="I641" s="1904"/>
      <c r="J641" s="1904"/>
      <c r="K641" s="2115">
        <f t="shared" si="219"/>
        <v>0</v>
      </c>
      <c r="L641" s="2292" t="s">
        <v>1440</v>
      </c>
      <c r="M641" s="2357" t="s">
        <v>1435</v>
      </c>
      <c r="N641" s="1611">
        <f t="shared" si="215"/>
        <v>2</v>
      </c>
      <c r="O641" s="2294"/>
      <c r="P641" s="2295">
        <f>AA641*Z641/1000000000*365</f>
        <v>0.65806069307655168</v>
      </c>
      <c r="Q641" s="2296" t="s">
        <v>42</v>
      </c>
      <c r="R641" s="2294"/>
      <c r="S641" s="2297"/>
      <c r="T641" s="2298"/>
      <c r="U641" s="1602"/>
      <c r="V641" s="2294"/>
      <c r="W641" s="2294"/>
      <c r="X641" s="2294"/>
      <c r="Y641" s="2294"/>
      <c r="Z641" s="2434">
        <v>7906</v>
      </c>
      <c r="AA641" s="2366">
        <v>228.04275340613572</v>
      </c>
      <c r="AB641" s="2435"/>
      <c r="AC641" s="2435"/>
      <c r="AD641" s="2435"/>
      <c r="AE641" s="2435"/>
      <c r="AF641" s="2435"/>
      <c r="AG641" s="2435"/>
      <c r="AH641" s="2167"/>
      <c r="AI641" s="2112">
        <v>8195</v>
      </c>
      <c r="AJ641" s="2112">
        <v>8470</v>
      </c>
      <c r="AK641" s="2112">
        <v>8741</v>
      </c>
      <c r="AL641" s="2113"/>
      <c r="AM641" s="2454"/>
      <c r="AN641" s="2112"/>
      <c r="AO641" s="2115"/>
      <c r="AP641" s="2116"/>
      <c r="AQ641" s="2117">
        <v>0.65806069307655179</v>
      </c>
      <c r="AR641" s="2115">
        <v>0.70785196639324</v>
      </c>
      <c r="AS641" s="2115">
        <v>0.7582052018758374</v>
      </c>
      <c r="AT641" s="2115">
        <v>0.80991506988767736</v>
      </c>
      <c r="AU641" s="2115"/>
      <c r="AV641" s="2116"/>
      <c r="AW641" s="2118">
        <f t="shared" si="217"/>
        <v>-0.80991506988767736</v>
      </c>
      <c r="AX641" s="2119"/>
      <c r="AY641" s="1646"/>
      <c r="AZ641" s="1646"/>
      <c r="BA641" s="1646"/>
      <c r="BB641" s="1646"/>
      <c r="BC641" s="1602" t="s">
        <v>1432</v>
      </c>
    </row>
    <row r="642" spans="1:227" s="1530" customFormat="1" ht="17.05" customHeight="1" thickTop="1" thickBot="1" x14ac:dyDescent="0.3">
      <c r="A642" s="1564" t="s">
        <v>198</v>
      </c>
      <c r="B642" s="1564" t="s">
        <v>276</v>
      </c>
      <c r="C642" s="2738" t="s">
        <v>315</v>
      </c>
      <c r="D642" s="1749" t="s">
        <v>316</v>
      </c>
      <c r="E642" s="2788"/>
      <c r="F642" s="2789">
        <v>0.69399999999999995</v>
      </c>
      <c r="G642" s="1752"/>
      <c r="H642" s="1752"/>
      <c r="I642" s="2099"/>
      <c r="J642" s="2099"/>
      <c r="K642" s="2101">
        <f t="shared" ref="K642:K647" si="226">SUM(F642:H642)</f>
        <v>0.69399999999999995</v>
      </c>
      <c r="L642" s="2382">
        <f t="shared" ref="L642:L648" si="227">IF(K642&gt;0,IF(ISNUMBER(F642),F642,0)/K642*100,"")</f>
        <v>100</v>
      </c>
      <c r="M642" s="2383">
        <f t="shared" ref="M642:M648" si="228">IF(K642&gt;0,(IF(ISNUMBER(G642),G642,0)+IF(ISNUMBER(H642),H642,0))/K642*100,"")</f>
        <v>0</v>
      </c>
      <c r="N642" s="1611">
        <f t="shared" si="215"/>
        <v>3</v>
      </c>
      <c r="O642" s="2790"/>
      <c r="P642" s="2099">
        <v>0.51400000000000001</v>
      </c>
      <c r="Q642" s="2205"/>
      <c r="R642" s="2205" t="s">
        <v>42</v>
      </c>
      <c r="S642" s="2207">
        <v>29</v>
      </c>
      <c r="T642" s="2207">
        <v>0.151</v>
      </c>
      <c r="U642" s="2438">
        <v>35.1</v>
      </c>
      <c r="V642" s="1857">
        <v>55.46</v>
      </c>
      <c r="W642" s="2438">
        <v>35.1</v>
      </c>
      <c r="X642" s="1857">
        <v>55.46</v>
      </c>
      <c r="Y642" s="1857">
        <v>48.8</v>
      </c>
      <c r="Z642" s="2439">
        <v>11345</v>
      </c>
      <c r="AA642" s="2440">
        <v>124.12685571460483</v>
      </c>
      <c r="AB642" s="2441">
        <f t="shared" ref="AB642:AB647" si="229">O642/AA642*1000000/365*1000</f>
        <v>0</v>
      </c>
      <c r="AC642" s="2096"/>
      <c r="AD642" s="2096"/>
      <c r="AE642" s="2010"/>
      <c r="AF642" s="2096"/>
      <c r="AG642" s="2096"/>
      <c r="AH642" s="2097"/>
      <c r="AI642" s="2096"/>
      <c r="AJ642" s="2096"/>
      <c r="AK642" s="2096"/>
      <c r="AL642" s="2097"/>
      <c r="AM642" s="2101">
        <f t="shared" ref="AM642:AM647" si="230">K642</f>
        <v>0.69399999999999995</v>
      </c>
      <c r="AN642" s="2099">
        <v>0.51400000000000001</v>
      </c>
      <c r="AO642" s="2099">
        <v>0.65100000000000002</v>
      </c>
      <c r="AP642" s="2099">
        <v>0.96299999999999997</v>
      </c>
      <c r="AQ642" s="2100">
        <v>1.4259999999999999</v>
      </c>
      <c r="AR642" s="2101">
        <f t="shared" ref="AR642:AR647" si="231">AN642</f>
        <v>0.51400000000000001</v>
      </c>
      <c r="AS642" s="2099">
        <v>0.68899999999999995</v>
      </c>
      <c r="AT642" s="2101">
        <f t="shared" ref="AT642:AT647" si="232">AVERAGE(AS642,AV642)</f>
        <v>0.90599999999999992</v>
      </c>
      <c r="AU642" s="2101"/>
      <c r="AV642" s="2099">
        <v>1.123</v>
      </c>
      <c r="AW642" s="2099"/>
      <c r="AX642" s="2102">
        <v>1.829</v>
      </c>
      <c r="AY642" s="2442">
        <v>-1.135</v>
      </c>
      <c r="AZ642" s="1979"/>
      <c r="BA642" s="1980"/>
      <c r="BB642" s="1646"/>
      <c r="BC642" s="1530" t="s">
        <v>1430</v>
      </c>
      <c r="BD642" s="1602"/>
      <c r="BE642" s="1602"/>
      <c r="BF642" s="1602"/>
      <c r="BG642" s="1602"/>
      <c r="BH642" s="1602"/>
      <c r="BI642" s="1602"/>
      <c r="BJ642" s="1602"/>
      <c r="BK642" s="1602"/>
      <c r="BL642" s="1602"/>
      <c r="BM642" s="1646"/>
      <c r="BN642" s="1646"/>
      <c r="BO642" s="1646"/>
      <c r="BP642" s="1646"/>
      <c r="BQ642" s="1646"/>
      <c r="BR642" s="1646"/>
      <c r="BS642" s="1646"/>
      <c r="BT642" s="1646"/>
      <c r="BU642" s="1646"/>
      <c r="BV642" s="1646"/>
      <c r="BW642" s="1646"/>
      <c r="BX642" s="1646"/>
      <c r="BY642" s="1646"/>
      <c r="BZ642" s="1646"/>
      <c r="CA642" s="1646"/>
      <c r="CB642" s="1646"/>
      <c r="CC642" s="1646"/>
      <c r="CD642" s="1646"/>
      <c r="CE642" s="1646"/>
      <c r="CF642" s="1646"/>
      <c r="CG642" s="1646"/>
      <c r="CH642" s="1646"/>
      <c r="CI642" s="1646"/>
      <c r="CJ642" s="1646"/>
      <c r="CK642" s="1646"/>
      <c r="CL642" s="1646"/>
      <c r="CM642" s="1646"/>
      <c r="CN642" s="1646"/>
      <c r="CO642" s="1646"/>
      <c r="CP642" s="1646"/>
      <c r="CQ642" s="1646"/>
      <c r="CR642" s="1646"/>
      <c r="CS642" s="1646"/>
      <c r="CT642" s="1646"/>
      <c r="CU642" s="1646"/>
      <c r="CV642" s="1646"/>
      <c r="CW642" s="1646"/>
      <c r="CX642" s="1646"/>
      <c r="CY642" s="1646"/>
      <c r="CZ642" s="1646"/>
      <c r="DA642" s="1646"/>
      <c r="DB642" s="1646"/>
      <c r="DC642" s="1646"/>
      <c r="DD642" s="1646"/>
      <c r="DE642" s="1646"/>
      <c r="DF642" s="1646"/>
      <c r="DG642" s="1646"/>
      <c r="DH642" s="1646"/>
      <c r="DI642" s="1646"/>
      <c r="DJ642" s="1646"/>
      <c r="DK642" s="1646"/>
      <c r="DL642" s="1646"/>
      <c r="DM642" s="1646"/>
      <c r="DN642" s="1646"/>
      <c r="DO642" s="1646"/>
      <c r="DP642" s="1646"/>
      <c r="DQ642" s="1646"/>
      <c r="DR642" s="1646"/>
      <c r="DS642" s="1646"/>
      <c r="DT642" s="1646"/>
      <c r="DU642" s="1646"/>
      <c r="DV642" s="1646"/>
      <c r="DW642" s="1646"/>
      <c r="DX642" s="1646"/>
      <c r="DY642" s="1646"/>
      <c r="DZ642" s="1646"/>
      <c r="EA642" s="1646"/>
      <c r="EB642" s="1646"/>
      <c r="EC642" s="1646"/>
      <c r="ED642" s="1646"/>
      <c r="EE642" s="1646"/>
      <c r="EF642" s="1646"/>
      <c r="EG642" s="1646"/>
      <c r="EH642" s="1646"/>
      <c r="EI642" s="1646"/>
      <c r="EJ642" s="1646"/>
      <c r="EK642" s="1646"/>
      <c r="EL642" s="1646"/>
      <c r="EM642" s="1646"/>
      <c r="EN642" s="1646"/>
      <c r="EO642" s="1646"/>
      <c r="EP642" s="1646"/>
      <c r="EQ642" s="1646"/>
      <c r="ER642" s="1646"/>
      <c r="ES642" s="1646"/>
      <c r="ET642" s="1646"/>
      <c r="EU642" s="1646"/>
      <c r="EV642" s="1646"/>
      <c r="EW642" s="1646"/>
      <c r="EX642" s="1646"/>
      <c r="EY642" s="1646"/>
      <c r="EZ642" s="1646"/>
      <c r="FA642" s="1646"/>
      <c r="FB642" s="1646"/>
      <c r="FC642" s="1646"/>
      <c r="FD642" s="1646"/>
      <c r="FE642" s="1646"/>
      <c r="FF642" s="1646"/>
      <c r="FG642" s="1646"/>
      <c r="FH642" s="1646"/>
      <c r="FI642" s="1646"/>
      <c r="FJ642" s="1646"/>
      <c r="FK642" s="1646"/>
      <c r="FL642" s="1646"/>
      <c r="FM642" s="1646"/>
      <c r="FN642" s="1646"/>
      <c r="FO642" s="1646"/>
      <c r="FP642" s="1646"/>
      <c r="FQ642" s="1646"/>
      <c r="FR642" s="1646"/>
      <c r="FS642" s="1646"/>
      <c r="FT642" s="1646"/>
      <c r="FU642" s="1646"/>
      <c r="FV642" s="1646"/>
      <c r="FW642" s="1646"/>
      <c r="FX642" s="1646"/>
      <c r="FY642" s="1646"/>
      <c r="FZ642" s="1646"/>
      <c r="GA642" s="1646"/>
      <c r="GB642" s="1646"/>
      <c r="GC642" s="1646"/>
      <c r="GD642" s="1646"/>
      <c r="GE642" s="1646"/>
      <c r="GF642" s="1646"/>
      <c r="GG642" s="1646"/>
      <c r="GH642" s="1646"/>
      <c r="GI642" s="1646"/>
      <c r="GJ642" s="1646"/>
      <c r="GK642" s="1646"/>
      <c r="GL642" s="1646"/>
      <c r="GM642" s="1646"/>
      <c r="GN642" s="1646"/>
      <c r="GO642" s="1646"/>
      <c r="GP642" s="1646"/>
      <c r="GQ642" s="1646"/>
      <c r="GR642" s="1646"/>
      <c r="GS642" s="1646"/>
      <c r="GT642" s="1646"/>
      <c r="GU642" s="1646"/>
      <c r="GV642" s="1646"/>
      <c r="GW642" s="1646"/>
      <c r="GX642" s="1646"/>
      <c r="GY642" s="1646"/>
      <c r="GZ642" s="1646"/>
      <c r="HA642" s="1646"/>
      <c r="HB642" s="1646"/>
      <c r="HC642" s="1646"/>
      <c r="HD642" s="1646"/>
      <c r="HE642" s="1646"/>
      <c r="HF642" s="1646"/>
      <c r="HG642" s="1646"/>
      <c r="HH642" s="1646"/>
      <c r="HI642" s="1646"/>
      <c r="HJ642" s="1646"/>
      <c r="HK642" s="1646"/>
      <c r="HL642" s="1646"/>
      <c r="HM642" s="1646"/>
      <c r="HN642" s="1646"/>
      <c r="HO642" s="1646"/>
      <c r="HP642" s="1646"/>
      <c r="HQ642" s="1646"/>
      <c r="HR642" s="1646"/>
      <c r="HS642" s="1646"/>
    </row>
    <row r="643" spans="1:227" s="1530" customFormat="1" ht="17.05" customHeight="1" thickTop="1" thickBot="1" x14ac:dyDescent="0.3">
      <c r="A643" s="1564" t="s">
        <v>198</v>
      </c>
      <c r="B643" s="1564" t="s">
        <v>276</v>
      </c>
      <c r="C643" s="2738" t="s">
        <v>315</v>
      </c>
      <c r="D643" s="1749" t="s">
        <v>317</v>
      </c>
      <c r="E643" s="2788"/>
      <c r="F643" s="1638">
        <v>0.14199999999999999</v>
      </c>
      <c r="G643" s="2791">
        <v>0.3</v>
      </c>
      <c r="H643" s="1752"/>
      <c r="I643" s="2099"/>
      <c r="J643" s="2099"/>
      <c r="K643" s="2101">
        <f t="shared" si="226"/>
        <v>0.44199999999999995</v>
      </c>
      <c r="L643" s="2382">
        <f t="shared" si="227"/>
        <v>32.126696832579185</v>
      </c>
      <c r="M643" s="2383">
        <f t="shared" si="228"/>
        <v>67.873303167420815</v>
      </c>
      <c r="N643" s="1611">
        <f t="shared" si="215"/>
        <v>3</v>
      </c>
      <c r="O643" s="1857"/>
      <c r="P643" s="2099">
        <v>0.315</v>
      </c>
      <c r="Q643" s="2205" t="s">
        <v>42</v>
      </c>
      <c r="R643" s="1857"/>
      <c r="S643" s="2207" t="s">
        <v>202</v>
      </c>
      <c r="T643" s="2207" t="s">
        <v>202</v>
      </c>
      <c r="U643" s="2438">
        <v>35.1</v>
      </c>
      <c r="V643" s="1857">
        <v>26.65</v>
      </c>
      <c r="W643" s="2438">
        <v>35.1</v>
      </c>
      <c r="X643" s="1857">
        <v>26.65</v>
      </c>
      <c r="Y643" s="1857">
        <v>37.299999999999997</v>
      </c>
      <c r="Z643" s="2439">
        <v>8189</v>
      </c>
      <c r="AA643" s="2440">
        <v>105.38694573575978</v>
      </c>
      <c r="AB643" s="2441">
        <f t="shared" si="229"/>
        <v>0</v>
      </c>
      <c r="AC643" s="2096"/>
      <c r="AD643" s="2096"/>
      <c r="AE643" s="2010"/>
      <c r="AF643" s="2096"/>
      <c r="AG643" s="2096"/>
      <c r="AH643" s="2097"/>
      <c r="AI643" s="2096"/>
      <c r="AJ643" s="2096"/>
      <c r="AK643" s="2096"/>
      <c r="AL643" s="2097"/>
      <c r="AM643" s="2101">
        <f t="shared" si="230"/>
        <v>0.44199999999999995</v>
      </c>
      <c r="AN643" s="2099">
        <v>0.315</v>
      </c>
      <c r="AO643" s="2099">
        <v>0.39900000000000002</v>
      </c>
      <c r="AP643" s="2099">
        <v>0.59</v>
      </c>
      <c r="AQ643" s="2100">
        <v>0.873</v>
      </c>
      <c r="AR643" s="2101">
        <f t="shared" si="231"/>
        <v>0.315</v>
      </c>
      <c r="AS643" s="2099">
        <v>0.42199999999999999</v>
      </c>
      <c r="AT643" s="2101">
        <f t="shared" si="232"/>
        <v>0.55499999999999994</v>
      </c>
      <c r="AU643" s="2101"/>
      <c r="AV643" s="2099">
        <v>0.68799999999999994</v>
      </c>
      <c r="AW643" s="2099"/>
      <c r="AX643" s="2102">
        <v>1.1200000000000001</v>
      </c>
      <c r="AY643" s="2442">
        <v>-0.67800000000000005</v>
      </c>
      <c r="AZ643" s="1979"/>
      <c r="BA643" s="1980"/>
      <c r="BB643" s="1646"/>
      <c r="BC643" s="1530" t="s">
        <v>1432</v>
      </c>
      <c r="BD643" s="1602"/>
      <c r="BE643" s="1602"/>
      <c r="BF643" s="1602"/>
      <c r="BG643" s="1602"/>
      <c r="BH643" s="1602"/>
      <c r="BI643" s="1602"/>
      <c r="BJ643" s="1602"/>
      <c r="BK643" s="1602"/>
      <c r="BL643" s="1602"/>
      <c r="BM643" s="1646"/>
      <c r="BN643" s="1646"/>
      <c r="BO643" s="1646"/>
      <c r="BP643" s="1646"/>
      <c r="BQ643" s="1646"/>
      <c r="BR643" s="1646"/>
      <c r="BS643" s="1646"/>
      <c r="BT643" s="1646"/>
      <c r="BU643" s="1646"/>
      <c r="BV643" s="1646"/>
      <c r="BW643" s="1646"/>
      <c r="BX643" s="1646"/>
      <c r="BY643" s="1646"/>
      <c r="BZ643" s="1646"/>
      <c r="CA643" s="1646"/>
      <c r="CB643" s="1646"/>
      <c r="CC643" s="1646"/>
      <c r="CD643" s="1646"/>
      <c r="CE643" s="1646"/>
      <c r="CF643" s="1646"/>
      <c r="CG643" s="1646"/>
      <c r="CH643" s="1646"/>
      <c r="CI643" s="1646"/>
      <c r="CJ643" s="1646"/>
      <c r="CK643" s="1646"/>
      <c r="CL643" s="1646"/>
      <c r="CM643" s="1646"/>
      <c r="CN643" s="1646"/>
      <c r="CO643" s="1646"/>
      <c r="CP643" s="1646"/>
      <c r="CQ643" s="1646"/>
      <c r="CR643" s="1646"/>
      <c r="CS643" s="1646"/>
      <c r="CT643" s="1646"/>
      <c r="CU643" s="1646"/>
      <c r="CV643" s="1646"/>
      <c r="CW643" s="1646"/>
      <c r="CX643" s="1646"/>
      <c r="CY643" s="1646"/>
      <c r="CZ643" s="1646"/>
      <c r="DA643" s="1646"/>
      <c r="DB643" s="1646"/>
      <c r="DC643" s="1646"/>
      <c r="DD643" s="1646"/>
      <c r="DE643" s="1646"/>
      <c r="DF643" s="1646"/>
      <c r="DG643" s="1646"/>
      <c r="DH643" s="1646"/>
      <c r="DI643" s="1646"/>
      <c r="DJ643" s="1646"/>
      <c r="DK643" s="1646"/>
      <c r="DL643" s="1646"/>
      <c r="DM643" s="1646"/>
      <c r="DN643" s="1646"/>
      <c r="DO643" s="1646"/>
      <c r="DP643" s="1646"/>
      <c r="DQ643" s="1646"/>
      <c r="DR643" s="1646"/>
      <c r="DS643" s="1646"/>
      <c r="DT643" s="1646"/>
      <c r="DU643" s="1646"/>
      <c r="DV643" s="1646"/>
      <c r="DW643" s="1646"/>
      <c r="DX643" s="1646"/>
      <c r="DY643" s="1646"/>
      <c r="DZ643" s="1646"/>
      <c r="EA643" s="1646"/>
      <c r="EB643" s="1646"/>
      <c r="EC643" s="1646"/>
      <c r="ED643" s="1646"/>
      <c r="EE643" s="1646"/>
      <c r="EF643" s="1646"/>
      <c r="EG643" s="1646"/>
      <c r="EH643" s="1646"/>
      <c r="EI643" s="1646"/>
      <c r="EJ643" s="1646"/>
      <c r="EK643" s="1646"/>
      <c r="EL643" s="1646"/>
      <c r="EM643" s="1646"/>
      <c r="EN643" s="1646"/>
      <c r="EO643" s="1646"/>
      <c r="EP643" s="1646"/>
      <c r="EQ643" s="1646"/>
      <c r="ER643" s="1646"/>
      <c r="ES643" s="1646"/>
      <c r="ET643" s="1646"/>
      <c r="EU643" s="1646"/>
      <c r="EV643" s="1646"/>
      <c r="EW643" s="1646"/>
      <c r="EX643" s="1646"/>
      <c r="EY643" s="1646"/>
      <c r="EZ643" s="1646"/>
      <c r="FA643" s="1646"/>
      <c r="FB643" s="1646"/>
      <c r="FC643" s="1646"/>
      <c r="FD643" s="1646"/>
      <c r="FE643" s="1646"/>
      <c r="FF643" s="1646"/>
      <c r="FG643" s="1646"/>
      <c r="FH643" s="1646"/>
      <c r="FI643" s="1646"/>
      <c r="FJ643" s="1646"/>
      <c r="FK643" s="1646"/>
      <c r="FL643" s="1646"/>
      <c r="FM643" s="1646"/>
      <c r="FN643" s="1646"/>
      <c r="FO643" s="1646"/>
      <c r="FP643" s="1646"/>
      <c r="FQ643" s="1646"/>
      <c r="FR643" s="1646"/>
      <c r="FS643" s="1646"/>
      <c r="FT643" s="1646"/>
      <c r="FU643" s="1646"/>
      <c r="FV643" s="1646"/>
      <c r="FW643" s="1646"/>
      <c r="FX643" s="1646"/>
      <c r="FY643" s="1646"/>
      <c r="FZ643" s="1646"/>
      <c r="GA643" s="1646"/>
      <c r="GB643" s="1646"/>
      <c r="GC643" s="1646"/>
      <c r="GD643" s="1646"/>
      <c r="GE643" s="1646"/>
      <c r="GF643" s="1646"/>
      <c r="GG643" s="1646"/>
      <c r="GH643" s="1646"/>
      <c r="GI643" s="1646"/>
      <c r="GJ643" s="1646"/>
      <c r="GK643" s="1646"/>
      <c r="GL643" s="1646"/>
      <c r="GM643" s="1646"/>
      <c r="GN643" s="1646"/>
      <c r="GO643" s="1646"/>
      <c r="GP643" s="1646"/>
      <c r="GQ643" s="1646"/>
      <c r="GR643" s="1646"/>
      <c r="GS643" s="1646"/>
      <c r="GT643" s="1646"/>
      <c r="GU643" s="1646"/>
      <c r="GV643" s="1646"/>
      <c r="GW643" s="1646"/>
      <c r="GX643" s="1646"/>
      <c r="GY643" s="1646"/>
      <c r="GZ643" s="1646"/>
      <c r="HA643" s="1646"/>
      <c r="HB643" s="1646"/>
      <c r="HC643" s="1646"/>
      <c r="HD643" s="1646"/>
      <c r="HE643" s="1646"/>
      <c r="HF643" s="1646"/>
      <c r="HG643" s="1646"/>
      <c r="HH643" s="1646"/>
      <c r="HI643" s="1646"/>
      <c r="HJ643" s="1646"/>
      <c r="HK643" s="1646"/>
      <c r="HL643" s="1646"/>
      <c r="HM643" s="1646"/>
      <c r="HN643" s="1646"/>
      <c r="HO643" s="1646"/>
      <c r="HP643" s="1646"/>
      <c r="HQ643" s="1646"/>
      <c r="HR643" s="1646"/>
      <c r="HS643" s="1646"/>
    </row>
    <row r="644" spans="1:227" s="1530" customFormat="1" ht="17.05" customHeight="1" thickTop="1" thickBot="1" x14ac:dyDescent="0.3">
      <c r="A644" s="1564" t="s">
        <v>198</v>
      </c>
      <c r="B644" s="1564" t="s">
        <v>276</v>
      </c>
      <c r="C644" s="2738" t="s">
        <v>315</v>
      </c>
      <c r="D644" s="1778" t="s">
        <v>319</v>
      </c>
      <c r="E644" s="2792"/>
      <c r="F644" s="2789">
        <v>1.24</v>
      </c>
      <c r="G644" s="1752"/>
      <c r="H644" s="1752"/>
      <c r="I644" s="2099"/>
      <c r="J644" s="2099"/>
      <c r="K644" s="2101">
        <f t="shared" si="226"/>
        <v>1.24</v>
      </c>
      <c r="L644" s="2382">
        <f t="shared" si="227"/>
        <v>100</v>
      </c>
      <c r="M644" s="2383">
        <f t="shared" si="228"/>
        <v>0</v>
      </c>
      <c r="N644" s="1611">
        <f t="shared" ref="N644:N707" si="233">IF(OR(K644="",NOT(ISNUMBER(K644))),1,IF(P644=0,1,IF(P644&gt;K644,2,IF(AT644&gt;K644,3,IF(AU644&gt;K644,4,5)))))</f>
        <v>3</v>
      </c>
      <c r="O644" s="1857"/>
      <c r="P644" s="2099">
        <v>0.86299999999999999</v>
      </c>
      <c r="Q644" s="2205"/>
      <c r="R644" s="2205" t="s">
        <v>42</v>
      </c>
      <c r="S644" s="1857">
        <v>41.2</v>
      </c>
      <c r="T644" s="1857">
        <v>0.33500000000000002</v>
      </c>
      <c r="U644" s="2438">
        <v>35.1</v>
      </c>
      <c r="V644" s="1857">
        <v>23.4</v>
      </c>
      <c r="W644" s="2438">
        <v>35.1</v>
      </c>
      <c r="X644" s="1857">
        <v>23.4</v>
      </c>
      <c r="Y644" s="1857">
        <f>AVERAGE(36.4,42.9)</f>
        <v>39.65</v>
      </c>
      <c r="Z644" s="2439">
        <v>17363</v>
      </c>
      <c r="AA644" s="2440">
        <v>136.17367745457787</v>
      </c>
      <c r="AB644" s="2441">
        <f t="shared" si="229"/>
        <v>0</v>
      </c>
      <c r="AC644" s="2096"/>
      <c r="AD644" s="2096"/>
      <c r="AE644" s="2010"/>
      <c r="AF644" s="2096"/>
      <c r="AG644" s="2096"/>
      <c r="AH644" s="2097"/>
      <c r="AI644" s="2096"/>
      <c r="AJ644" s="2096"/>
      <c r="AK644" s="2096"/>
      <c r="AL644" s="2097"/>
      <c r="AM644" s="2101">
        <f t="shared" si="230"/>
        <v>1.24</v>
      </c>
      <c r="AN644" s="2099">
        <v>0.86299999999999999</v>
      </c>
      <c r="AO644" s="2099">
        <v>1.03</v>
      </c>
      <c r="AP644" s="2099">
        <v>1.3839999999999999</v>
      </c>
      <c r="AQ644" s="2100">
        <v>1.86</v>
      </c>
      <c r="AR644" s="2101">
        <f t="shared" si="231"/>
        <v>0.86299999999999999</v>
      </c>
      <c r="AS644" s="2099">
        <v>1.091</v>
      </c>
      <c r="AT644" s="2101">
        <f t="shared" si="232"/>
        <v>1.3534999999999999</v>
      </c>
      <c r="AU644" s="2101"/>
      <c r="AV644" s="2099">
        <v>1.6160000000000001</v>
      </c>
      <c r="AW644" s="2099"/>
      <c r="AX644" s="2102">
        <v>2.3919999999999999</v>
      </c>
      <c r="AY644" s="2442">
        <v>-1.155</v>
      </c>
      <c r="AZ644" s="1979"/>
      <c r="BA644" s="1980"/>
      <c r="BB644" s="1646"/>
      <c r="BC644" s="1530" t="s">
        <v>1430</v>
      </c>
      <c r="BD644" s="1602"/>
      <c r="BE644" s="1602"/>
      <c r="BF644" s="1602"/>
      <c r="BG644" s="1602"/>
      <c r="BH644" s="1602"/>
      <c r="BI644" s="1602"/>
      <c r="BJ644" s="1602"/>
      <c r="BK644" s="1602"/>
      <c r="BL644" s="1602"/>
      <c r="BM644" s="1646"/>
      <c r="BN644" s="1646"/>
      <c r="BO644" s="1646"/>
      <c r="BP644" s="1646"/>
      <c r="BQ644" s="1646"/>
      <c r="BR644" s="1646"/>
      <c r="BS644" s="1646"/>
      <c r="BT644" s="1646"/>
      <c r="BU644" s="1646"/>
      <c r="BV644" s="1646"/>
      <c r="BW644" s="1646"/>
      <c r="BX644" s="1646"/>
      <c r="BY644" s="1646"/>
      <c r="BZ644" s="1646"/>
      <c r="CA644" s="1646"/>
      <c r="CB644" s="1646"/>
      <c r="CC644" s="1646"/>
      <c r="CD644" s="1646"/>
      <c r="CE644" s="1646"/>
      <c r="CF644" s="1646"/>
      <c r="CG644" s="1646"/>
      <c r="CH644" s="1646"/>
      <c r="CI644" s="1646"/>
      <c r="CJ644" s="1646"/>
      <c r="CK644" s="1646"/>
      <c r="CL644" s="1646"/>
      <c r="CM644" s="1646"/>
      <c r="CN644" s="1646"/>
      <c r="CO644" s="1646"/>
      <c r="CP644" s="1646"/>
      <c r="CQ644" s="1646"/>
      <c r="CR644" s="1646"/>
      <c r="CS644" s="1646"/>
      <c r="CT644" s="1646"/>
      <c r="CU644" s="1646"/>
      <c r="CV644" s="1646"/>
      <c r="CW644" s="1646"/>
      <c r="CX644" s="1646"/>
      <c r="CY644" s="1646"/>
      <c r="CZ644" s="1646"/>
      <c r="DA644" s="1646"/>
      <c r="DB644" s="1646"/>
      <c r="DC644" s="1646"/>
      <c r="DD644" s="1646"/>
      <c r="DE644" s="1646"/>
      <c r="DF644" s="1646"/>
      <c r="DG644" s="1646"/>
      <c r="DH644" s="1646"/>
      <c r="DI644" s="1646"/>
      <c r="DJ644" s="1646"/>
      <c r="DK644" s="1646"/>
      <c r="DL644" s="1646"/>
      <c r="DM644" s="1646"/>
      <c r="DN644" s="1646"/>
      <c r="DO644" s="1646"/>
      <c r="DP644" s="1646"/>
      <c r="DQ644" s="1646"/>
      <c r="DR644" s="1646"/>
      <c r="DS644" s="1646"/>
      <c r="DT644" s="1646"/>
      <c r="DU644" s="1646"/>
      <c r="DV644" s="1646"/>
      <c r="DW644" s="1646"/>
      <c r="DX644" s="1646"/>
      <c r="DY644" s="1646"/>
      <c r="DZ644" s="1646"/>
      <c r="EA644" s="1646"/>
      <c r="EB644" s="1646"/>
      <c r="EC644" s="1646"/>
      <c r="ED644" s="1646"/>
      <c r="EE644" s="1646"/>
      <c r="EF644" s="1646"/>
      <c r="EG644" s="1646"/>
      <c r="EH644" s="1646"/>
      <c r="EI644" s="1646"/>
      <c r="EJ644" s="1646"/>
      <c r="EK644" s="1646"/>
      <c r="EL644" s="1646"/>
      <c r="EM644" s="1646"/>
      <c r="EN644" s="1646"/>
      <c r="EO644" s="1646"/>
      <c r="EP644" s="1646"/>
      <c r="EQ644" s="1646"/>
      <c r="ER644" s="1646"/>
      <c r="ES644" s="1646"/>
      <c r="ET644" s="1646"/>
      <c r="EU644" s="1646"/>
      <c r="EV644" s="1646"/>
      <c r="EW644" s="1646"/>
      <c r="EX644" s="1646"/>
      <c r="EY644" s="1646"/>
      <c r="EZ644" s="1646"/>
      <c r="FA644" s="1646"/>
      <c r="FB644" s="1646"/>
      <c r="FC644" s="1646"/>
      <c r="FD644" s="1646"/>
      <c r="FE644" s="1646"/>
      <c r="FF644" s="1646"/>
      <c r="FG644" s="1646"/>
      <c r="FH644" s="1646"/>
      <c r="FI644" s="1646"/>
      <c r="FJ644" s="1646"/>
      <c r="FK644" s="1646"/>
      <c r="FL644" s="1646"/>
      <c r="FM644" s="1646"/>
      <c r="FN644" s="1646"/>
      <c r="FO644" s="1646"/>
      <c r="FP644" s="1646"/>
      <c r="FQ644" s="1646"/>
      <c r="FR644" s="1646"/>
      <c r="FS644" s="1646"/>
      <c r="FT644" s="1646"/>
      <c r="FU644" s="1646"/>
      <c r="FV644" s="1646"/>
      <c r="FW644" s="1646"/>
      <c r="FX644" s="1646"/>
      <c r="FY644" s="1646"/>
      <c r="FZ644" s="1646"/>
      <c r="GA644" s="1646"/>
      <c r="GB644" s="1646"/>
      <c r="GC644" s="1646"/>
      <c r="GD644" s="1646"/>
      <c r="GE644" s="1646"/>
      <c r="GF644" s="1646"/>
      <c r="GG644" s="1646"/>
      <c r="GH644" s="1646"/>
      <c r="GI644" s="1646"/>
      <c r="GJ644" s="1646"/>
      <c r="GK644" s="1646"/>
      <c r="GL644" s="1646"/>
      <c r="GM644" s="1646"/>
      <c r="GN644" s="1646"/>
      <c r="GO644" s="1646"/>
      <c r="GP644" s="1646"/>
      <c r="GQ644" s="1646"/>
      <c r="GR644" s="1646"/>
      <c r="GS644" s="1646"/>
      <c r="GT644" s="1646"/>
      <c r="GU644" s="1646"/>
      <c r="GV644" s="1646"/>
      <c r="GW644" s="1646"/>
      <c r="GX644" s="1646"/>
      <c r="GY644" s="1646"/>
      <c r="GZ644" s="1646"/>
      <c r="HA644" s="1646"/>
      <c r="HB644" s="1646"/>
      <c r="HC644" s="1646"/>
      <c r="HD644" s="1646"/>
      <c r="HE644" s="1646"/>
      <c r="HF644" s="1646"/>
      <c r="HG644" s="1646"/>
      <c r="HH644" s="1646"/>
      <c r="HI644" s="1646"/>
      <c r="HJ644" s="1646"/>
      <c r="HK644" s="1646"/>
      <c r="HL644" s="1646"/>
      <c r="HM644" s="1646"/>
      <c r="HN644" s="1646"/>
      <c r="HO644" s="1646"/>
      <c r="HP644" s="1646"/>
      <c r="HQ644" s="1646"/>
      <c r="HR644" s="1646"/>
      <c r="HS644" s="1646"/>
    </row>
    <row r="645" spans="1:227" s="1530" customFormat="1" ht="17.05" customHeight="1" thickTop="1" thickBot="1" x14ac:dyDescent="0.3">
      <c r="A645" s="1564" t="s">
        <v>198</v>
      </c>
      <c r="B645" s="1564" t="s">
        <v>276</v>
      </c>
      <c r="C645" s="2738" t="s">
        <v>315</v>
      </c>
      <c r="D645" s="1778" t="s">
        <v>318</v>
      </c>
      <c r="E645" s="2792"/>
      <c r="F645" s="2789">
        <v>0.24</v>
      </c>
      <c r="G645" s="1752"/>
      <c r="H645" s="1752"/>
      <c r="I645" s="2099"/>
      <c r="J645" s="2099"/>
      <c r="K645" s="2101">
        <f t="shared" si="226"/>
        <v>0.24</v>
      </c>
      <c r="L645" s="2382">
        <f t="shared" si="227"/>
        <v>100</v>
      </c>
      <c r="M645" s="2383">
        <f t="shared" si="228"/>
        <v>0</v>
      </c>
      <c r="N645" s="1611">
        <f t="shared" si="233"/>
        <v>3</v>
      </c>
      <c r="O645" s="1857"/>
      <c r="P645" s="2099">
        <v>0.24</v>
      </c>
      <c r="Q645" s="2205" t="s">
        <v>42</v>
      </c>
      <c r="R645" s="1857"/>
      <c r="S645" s="2207" t="s">
        <v>202</v>
      </c>
      <c r="T645" s="2207" t="s">
        <v>202</v>
      </c>
      <c r="U645" s="2438">
        <v>35.1</v>
      </c>
      <c r="V645" s="1857">
        <v>46</v>
      </c>
      <c r="W645" s="2438">
        <v>35.1</v>
      </c>
      <c r="X645" s="1857">
        <v>46</v>
      </c>
      <c r="Y645" s="1857"/>
      <c r="Z645" s="2439">
        <v>4504</v>
      </c>
      <c r="AA645" s="2440">
        <v>145.98895350251829</v>
      </c>
      <c r="AB645" s="2441">
        <f t="shared" si="229"/>
        <v>0</v>
      </c>
      <c r="AC645" s="2096"/>
      <c r="AD645" s="2096"/>
      <c r="AE645" s="2010"/>
      <c r="AF645" s="2096"/>
      <c r="AG645" s="2096"/>
      <c r="AH645" s="2097"/>
      <c r="AI645" s="2096"/>
      <c r="AJ645" s="2096"/>
      <c r="AK645" s="2096"/>
      <c r="AL645" s="2097"/>
      <c r="AM645" s="2101">
        <f t="shared" si="230"/>
        <v>0.24</v>
      </c>
      <c r="AN645" s="2099">
        <v>0.24</v>
      </c>
      <c r="AO645" s="2099">
        <v>0.28699999999999998</v>
      </c>
      <c r="AP645" s="2099">
        <v>0.38500000000000001</v>
      </c>
      <c r="AQ645" s="2100">
        <v>0.51800000000000002</v>
      </c>
      <c r="AR645" s="2101">
        <f t="shared" si="231"/>
        <v>0.24</v>
      </c>
      <c r="AS645" s="2099">
        <v>0.30399999999999999</v>
      </c>
      <c r="AT645" s="2101">
        <f t="shared" si="232"/>
        <v>0.3765</v>
      </c>
      <c r="AU645" s="2101"/>
      <c r="AV645" s="2099">
        <v>0.44900000000000001</v>
      </c>
      <c r="AW645" s="2099"/>
      <c r="AX645" s="2102">
        <v>0.66500000000000004</v>
      </c>
      <c r="AY645" s="2442">
        <v>-0.42499999999999999</v>
      </c>
      <c r="AZ645" s="1979"/>
      <c r="BA645" s="1980"/>
      <c r="BB645" s="1646"/>
      <c r="BC645" s="1530" t="s">
        <v>1430</v>
      </c>
      <c r="BD645" s="1602"/>
      <c r="BE645" s="1602"/>
      <c r="BF645" s="1602"/>
      <c r="BG645" s="1602"/>
      <c r="BH645" s="1602"/>
      <c r="BI645" s="1602"/>
      <c r="BJ645" s="1602"/>
      <c r="BK645" s="1602"/>
      <c r="BL645" s="1602"/>
      <c r="BM645" s="1646"/>
      <c r="BN645" s="1646"/>
      <c r="BO645" s="1646"/>
      <c r="BP645" s="1646"/>
      <c r="BQ645" s="1646"/>
      <c r="BR645" s="1646"/>
      <c r="BS645" s="1646"/>
      <c r="BT645" s="1646"/>
      <c r="BU645" s="1646"/>
      <c r="BV645" s="1646"/>
      <c r="BW645" s="1646"/>
      <c r="BX645" s="1646"/>
      <c r="BY645" s="1646"/>
      <c r="BZ645" s="1646"/>
      <c r="CA645" s="1646"/>
      <c r="CB645" s="1646"/>
      <c r="CC645" s="1646"/>
      <c r="CD645" s="1646"/>
      <c r="CE645" s="1646"/>
      <c r="CF645" s="1646"/>
      <c r="CG645" s="1646"/>
      <c r="CH645" s="1646"/>
      <c r="CI645" s="1646"/>
      <c r="CJ645" s="1646"/>
      <c r="CK645" s="1646"/>
      <c r="CL645" s="1646"/>
      <c r="CM645" s="1646"/>
      <c r="CN645" s="1646"/>
      <c r="CO645" s="1646"/>
      <c r="CP645" s="1646"/>
      <c r="CQ645" s="1646"/>
      <c r="CR645" s="1646"/>
      <c r="CS645" s="1646"/>
      <c r="CT645" s="1646"/>
      <c r="CU645" s="1646"/>
      <c r="CV645" s="1646"/>
      <c r="CW645" s="1646"/>
      <c r="CX645" s="1646"/>
      <c r="CY645" s="1646"/>
      <c r="CZ645" s="1646"/>
      <c r="DA645" s="1646"/>
      <c r="DB645" s="1646"/>
      <c r="DC645" s="1646"/>
      <c r="DD645" s="1646"/>
      <c r="DE645" s="1646"/>
      <c r="DF645" s="1646"/>
      <c r="DG645" s="1646"/>
      <c r="DH645" s="1646"/>
      <c r="DI645" s="1646"/>
      <c r="DJ645" s="1646"/>
      <c r="DK645" s="1646"/>
      <c r="DL645" s="1646"/>
      <c r="DM645" s="1646"/>
      <c r="DN645" s="1646"/>
      <c r="DO645" s="1646"/>
      <c r="DP645" s="1646"/>
      <c r="DQ645" s="1646"/>
      <c r="DR645" s="1646"/>
      <c r="DS645" s="1646"/>
      <c r="DT645" s="1646"/>
      <c r="DU645" s="1646"/>
      <c r="DV645" s="1646"/>
      <c r="DW645" s="1646"/>
      <c r="DX645" s="1646"/>
      <c r="DY645" s="1646"/>
      <c r="DZ645" s="1646"/>
      <c r="EA645" s="1646"/>
      <c r="EB645" s="1646"/>
      <c r="EC645" s="1646"/>
      <c r="ED645" s="1646"/>
      <c r="EE645" s="1646"/>
      <c r="EF645" s="1646"/>
      <c r="EG645" s="1646"/>
      <c r="EH645" s="1646"/>
      <c r="EI645" s="1646"/>
      <c r="EJ645" s="1646"/>
      <c r="EK645" s="1646"/>
      <c r="EL645" s="1646"/>
      <c r="EM645" s="1646"/>
      <c r="EN645" s="1646"/>
      <c r="EO645" s="1646"/>
      <c r="EP645" s="1646"/>
      <c r="EQ645" s="1646"/>
      <c r="ER645" s="1646"/>
      <c r="ES645" s="1646"/>
      <c r="ET645" s="1646"/>
      <c r="EU645" s="1646"/>
      <c r="EV645" s="1646"/>
      <c r="EW645" s="1646"/>
      <c r="EX645" s="1646"/>
      <c r="EY645" s="1646"/>
      <c r="EZ645" s="1646"/>
      <c r="FA645" s="1646"/>
      <c r="FB645" s="1646"/>
      <c r="FC645" s="1646"/>
      <c r="FD645" s="1646"/>
      <c r="FE645" s="1646"/>
      <c r="FF645" s="1646"/>
      <c r="FG645" s="1646"/>
      <c r="FH645" s="1646"/>
      <c r="FI645" s="1646"/>
      <c r="FJ645" s="1646"/>
      <c r="FK645" s="1646"/>
      <c r="FL645" s="1646"/>
      <c r="FM645" s="1646"/>
      <c r="FN645" s="1646"/>
      <c r="FO645" s="1646"/>
      <c r="FP645" s="1646"/>
      <c r="FQ645" s="1646"/>
      <c r="FR645" s="1646"/>
      <c r="FS645" s="1646"/>
      <c r="FT645" s="1646"/>
      <c r="FU645" s="1646"/>
      <c r="FV645" s="1646"/>
      <c r="FW645" s="1646"/>
      <c r="FX645" s="1646"/>
      <c r="FY645" s="1646"/>
      <c r="FZ645" s="1646"/>
      <c r="GA645" s="1646"/>
      <c r="GB645" s="1646"/>
      <c r="GC645" s="1646"/>
      <c r="GD645" s="1646"/>
      <c r="GE645" s="1646"/>
      <c r="GF645" s="1646"/>
      <c r="GG645" s="1646"/>
      <c r="GH645" s="1646"/>
      <c r="GI645" s="1646"/>
      <c r="GJ645" s="1646"/>
      <c r="GK645" s="1646"/>
      <c r="GL645" s="1646"/>
      <c r="GM645" s="1646"/>
      <c r="GN645" s="1646"/>
      <c r="GO645" s="1646"/>
      <c r="GP645" s="1646"/>
      <c r="GQ645" s="1646"/>
      <c r="GR645" s="1646"/>
      <c r="GS645" s="1646"/>
      <c r="GT645" s="1646"/>
      <c r="GU645" s="1646"/>
      <c r="GV645" s="1646"/>
      <c r="GW645" s="1646"/>
      <c r="GX645" s="1646"/>
      <c r="GY645" s="1646"/>
      <c r="GZ645" s="1646"/>
      <c r="HA645" s="1646"/>
      <c r="HB645" s="1646"/>
      <c r="HC645" s="1646"/>
      <c r="HD645" s="1646"/>
      <c r="HE645" s="1646"/>
      <c r="HF645" s="1646"/>
      <c r="HG645" s="1646"/>
      <c r="HH645" s="1646"/>
      <c r="HI645" s="1646"/>
      <c r="HJ645" s="1646"/>
      <c r="HK645" s="1646"/>
      <c r="HL645" s="1646"/>
      <c r="HM645" s="1646"/>
      <c r="HN645" s="1646"/>
      <c r="HO645" s="1646"/>
      <c r="HP645" s="1646"/>
      <c r="HQ645" s="1646"/>
      <c r="HR645" s="1646"/>
      <c r="HS645" s="1646"/>
    </row>
    <row r="646" spans="1:227" s="1530" customFormat="1" ht="17.05" customHeight="1" thickTop="1" thickBot="1" x14ac:dyDescent="0.3">
      <c r="A646" s="1564" t="s">
        <v>198</v>
      </c>
      <c r="B646" s="1564" t="s">
        <v>276</v>
      </c>
      <c r="C646" s="2738" t="s">
        <v>315</v>
      </c>
      <c r="D646" s="1778" t="s">
        <v>320</v>
      </c>
      <c r="E646" s="2792"/>
      <c r="F646" s="2789">
        <v>5.5E-2</v>
      </c>
      <c r="G646" s="2793">
        <v>0.13100000000000001</v>
      </c>
      <c r="H646" s="2793"/>
      <c r="I646" s="2794"/>
      <c r="J646" s="2794"/>
      <c r="K646" s="2101">
        <f t="shared" si="226"/>
        <v>0.186</v>
      </c>
      <c r="L646" s="2382">
        <f t="shared" si="227"/>
        <v>29.56989247311828</v>
      </c>
      <c r="M646" s="2383">
        <f t="shared" si="228"/>
        <v>70.430107526881727</v>
      </c>
      <c r="N646" s="1611">
        <f t="shared" si="233"/>
        <v>2</v>
      </c>
      <c r="O646" s="1857"/>
      <c r="P646" s="2099">
        <v>0.20100000000000001</v>
      </c>
      <c r="Q646" s="2205" t="s">
        <v>42</v>
      </c>
      <c r="R646" s="1857"/>
      <c r="S646" s="2207" t="s">
        <v>202</v>
      </c>
      <c r="T646" s="2207" t="s">
        <v>202</v>
      </c>
      <c r="U646" s="2438">
        <v>35.1</v>
      </c>
      <c r="V646" s="1857">
        <v>26.35</v>
      </c>
      <c r="W646" s="2438">
        <v>35.1</v>
      </c>
      <c r="X646" s="1857">
        <v>26.35</v>
      </c>
      <c r="Y646" s="1857"/>
      <c r="Z646" s="2439">
        <v>3398</v>
      </c>
      <c r="AA646" s="2440">
        <v>162.06148661178617</v>
      </c>
      <c r="AB646" s="2441">
        <f t="shared" si="229"/>
        <v>0</v>
      </c>
      <c r="AC646" s="2096"/>
      <c r="AD646" s="2096"/>
      <c r="AE646" s="2010"/>
      <c r="AF646" s="2096"/>
      <c r="AG646" s="2096"/>
      <c r="AH646" s="2097"/>
      <c r="AI646" s="2096"/>
      <c r="AJ646" s="2096"/>
      <c r="AK646" s="2096"/>
      <c r="AL646" s="2097"/>
      <c r="AM646" s="2101">
        <f t="shared" si="230"/>
        <v>0.186</v>
      </c>
      <c r="AN646" s="2099">
        <v>0.20100000000000001</v>
      </c>
      <c r="AO646" s="2099">
        <v>0.251</v>
      </c>
      <c r="AP646" s="2099">
        <v>0.36599999999999999</v>
      </c>
      <c r="AQ646" s="2100">
        <v>0.53500000000000003</v>
      </c>
      <c r="AR646" s="2101">
        <f t="shared" si="231"/>
        <v>0.20100000000000001</v>
      </c>
      <c r="AS646" s="2099">
        <v>0.26500000000000001</v>
      </c>
      <c r="AT646" s="2101">
        <f t="shared" si="232"/>
        <v>0.34399999999999997</v>
      </c>
      <c r="AU646" s="2101"/>
      <c r="AV646" s="2099">
        <v>0.42299999999999999</v>
      </c>
      <c r="AW646" s="2099"/>
      <c r="AX646" s="2102">
        <v>0.68100000000000005</v>
      </c>
      <c r="AY646" s="2442">
        <v>-0.495</v>
      </c>
      <c r="AZ646" s="1979"/>
      <c r="BA646" s="1980"/>
      <c r="BB646" s="1646"/>
      <c r="BC646" s="1530" t="s">
        <v>1432</v>
      </c>
      <c r="BD646" s="1602"/>
      <c r="BE646" s="1602"/>
      <c r="BF646" s="1602"/>
      <c r="BG646" s="1602"/>
      <c r="BH646" s="1602"/>
      <c r="BI646" s="1602"/>
      <c r="BJ646" s="1602"/>
      <c r="BK646" s="1602"/>
      <c r="BL646" s="1602"/>
      <c r="BM646" s="1646"/>
      <c r="BN646" s="1646"/>
      <c r="BO646" s="1646"/>
      <c r="BP646" s="1646"/>
      <c r="BQ646" s="1646"/>
      <c r="BR646" s="1646"/>
      <c r="BS646" s="1646"/>
      <c r="BT646" s="1646"/>
      <c r="BU646" s="1646"/>
      <c r="BV646" s="1646"/>
      <c r="BW646" s="1646"/>
      <c r="BX646" s="1646"/>
      <c r="BY646" s="1646"/>
      <c r="BZ646" s="1646"/>
      <c r="CA646" s="1646"/>
      <c r="CB646" s="1646"/>
      <c r="CC646" s="1646"/>
      <c r="CD646" s="1646"/>
      <c r="CE646" s="1646"/>
      <c r="CF646" s="1646"/>
      <c r="CG646" s="1646"/>
      <c r="CH646" s="1646"/>
      <c r="CI646" s="1646"/>
      <c r="CJ646" s="1646"/>
      <c r="CK646" s="1646"/>
      <c r="CL646" s="1646"/>
      <c r="CM646" s="1646"/>
      <c r="CN646" s="1646"/>
      <c r="CO646" s="1646"/>
      <c r="CP646" s="1646"/>
      <c r="CQ646" s="1646"/>
      <c r="CR646" s="1646"/>
      <c r="CS646" s="1646"/>
      <c r="CT646" s="1646"/>
      <c r="CU646" s="1646"/>
      <c r="CV646" s="1646"/>
      <c r="CW646" s="1646"/>
      <c r="CX646" s="1646"/>
      <c r="CY646" s="1646"/>
      <c r="CZ646" s="1646"/>
      <c r="DA646" s="1646"/>
      <c r="DB646" s="1646"/>
      <c r="DC646" s="1646"/>
      <c r="DD646" s="1646"/>
      <c r="DE646" s="1646"/>
      <c r="DF646" s="1646"/>
      <c r="DG646" s="1646"/>
      <c r="DH646" s="1646"/>
      <c r="DI646" s="1646"/>
      <c r="DJ646" s="1646"/>
      <c r="DK646" s="1646"/>
      <c r="DL646" s="1646"/>
      <c r="DM646" s="1646"/>
      <c r="DN646" s="1646"/>
      <c r="DO646" s="1646"/>
      <c r="DP646" s="1646"/>
      <c r="DQ646" s="1646"/>
      <c r="DR646" s="1646"/>
      <c r="DS646" s="1646"/>
      <c r="DT646" s="1646"/>
      <c r="DU646" s="1646"/>
      <c r="DV646" s="1646"/>
      <c r="DW646" s="1646"/>
      <c r="DX646" s="1646"/>
      <c r="DY646" s="1646"/>
      <c r="DZ646" s="1646"/>
      <c r="EA646" s="1646"/>
      <c r="EB646" s="1646"/>
      <c r="EC646" s="1646"/>
      <c r="ED646" s="1646"/>
      <c r="EE646" s="1646"/>
      <c r="EF646" s="1646"/>
      <c r="EG646" s="1646"/>
      <c r="EH646" s="1646"/>
      <c r="EI646" s="1646"/>
      <c r="EJ646" s="1646"/>
      <c r="EK646" s="1646"/>
      <c r="EL646" s="1646"/>
      <c r="EM646" s="1646"/>
      <c r="EN646" s="1646"/>
      <c r="EO646" s="1646"/>
      <c r="EP646" s="1646"/>
      <c r="EQ646" s="1646"/>
      <c r="ER646" s="1646"/>
      <c r="ES646" s="1646"/>
      <c r="ET646" s="1646"/>
      <c r="EU646" s="1646"/>
      <c r="EV646" s="1646"/>
      <c r="EW646" s="1646"/>
      <c r="EX646" s="1646"/>
      <c r="EY646" s="1646"/>
      <c r="EZ646" s="1646"/>
      <c r="FA646" s="1646"/>
      <c r="FB646" s="1646"/>
      <c r="FC646" s="1646"/>
      <c r="FD646" s="1646"/>
      <c r="FE646" s="1646"/>
      <c r="FF646" s="1646"/>
      <c r="FG646" s="1646"/>
      <c r="FH646" s="1646"/>
      <c r="FI646" s="1646"/>
      <c r="FJ646" s="1646"/>
      <c r="FK646" s="1646"/>
      <c r="FL646" s="1646"/>
      <c r="FM646" s="1646"/>
      <c r="FN646" s="1646"/>
      <c r="FO646" s="1646"/>
      <c r="FP646" s="1646"/>
      <c r="FQ646" s="1646"/>
      <c r="FR646" s="1646"/>
      <c r="FS646" s="1646"/>
      <c r="FT646" s="1646"/>
      <c r="FU646" s="1646"/>
      <c r="FV646" s="1646"/>
      <c r="FW646" s="1646"/>
      <c r="FX646" s="1646"/>
      <c r="FY646" s="1646"/>
      <c r="FZ646" s="1646"/>
      <c r="GA646" s="1646"/>
      <c r="GB646" s="1646"/>
      <c r="GC646" s="1646"/>
      <c r="GD646" s="1646"/>
      <c r="GE646" s="1646"/>
      <c r="GF646" s="1646"/>
      <c r="GG646" s="1646"/>
      <c r="GH646" s="1646"/>
      <c r="GI646" s="1646"/>
      <c r="GJ646" s="1646"/>
      <c r="GK646" s="1646"/>
      <c r="GL646" s="1646"/>
      <c r="GM646" s="1646"/>
      <c r="GN646" s="1646"/>
      <c r="GO646" s="1646"/>
      <c r="GP646" s="1646"/>
      <c r="GQ646" s="1646"/>
      <c r="GR646" s="1646"/>
      <c r="GS646" s="1646"/>
      <c r="GT646" s="1646"/>
      <c r="GU646" s="1646"/>
      <c r="GV646" s="1646"/>
      <c r="GW646" s="1646"/>
      <c r="GX646" s="1646"/>
      <c r="GY646" s="1646"/>
      <c r="GZ646" s="1646"/>
      <c r="HA646" s="1646"/>
      <c r="HB646" s="1646"/>
      <c r="HC646" s="1646"/>
      <c r="HD646" s="1646"/>
      <c r="HE646" s="1646"/>
      <c r="HF646" s="1646"/>
      <c r="HG646" s="1646"/>
      <c r="HH646" s="1646"/>
      <c r="HI646" s="1646"/>
      <c r="HJ646" s="1646"/>
      <c r="HK646" s="1646"/>
      <c r="HL646" s="1646"/>
      <c r="HM646" s="1646"/>
      <c r="HN646" s="1646"/>
      <c r="HO646" s="1646"/>
      <c r="HP646" s="1646"/>
      <c r="HQ646" s="1646"/>
      <c r="HR646" s="1646"/>
      <c r="HS646" s="1646"/>
    </row>
    <row r="647" spans="1:227" s="1530" customFormat="1" ht="17.05" customHeight="1" thickTop="1" thickBot="1" x14ac:dyDescent="0.3">
      <c r="A647" s="1564" t="s">
        <v>198</v>
      </c>
      <c r="B647" s="1564" t="s">
        <v>276</v>
      </c>
      <c r="C647" s="2738" t="s">
        <v>315</v>
      </c>
      <c r="D647" s="1749" t="s">
        <v>321</v>
      </c>
      <c r="E647" s="2788"/>
      <c r="F647" s="2789">
        <v>1.083</v>
      </c>
      <c r="G647" s="1752">
        <v>1.55</v>
      </c>
      <c r="H647" s="1752"/>
      <c r="I647" s="2099"/>
      <c r="J647" s="2099"/>
      <c r="K647" s="2101">
        <f t="shared" si="226"/>
        <v>2.633</v>
      </c>
      <c r="L647" s="2382">
        <f t="shared" si="227"/>
        <v>41.131788834029621</v>
      </c>
      <c r="M647" s="2383">
        <f t="shared" si="228"/>
        <v>58.868211165970372</v>
      </c>
      <c r="N647" s="1611">
        <f t="shared" si="233"/>
        <v>2</v>
      </c>
      <c r="O647" s="1857"/>
      <c r="P647" s="2099">
        <v>3.0779999999999998</v>
      </c>
      <c r="Q647" s="2205" t="s">
        <v>42</v>
      </c>
      <c r="R647" s="1857"/>
      <c r="S647" s="2207" t="s">
        <v>202</v>
      </c>
      <c r="T647" s="2207" t="s">
        <v>202</v>
      </c>
      <c r="U647" s="2438">
        <v>35.1</v>
      </c>
      <c r="V647" s="1857">
        <v>25.6</v>
      </c>
      <c r="W647" s="2438">
        <v>35.1</v>
      </c>
      <c r="X647" s="1857">
        <v>25.6</v>
      </c>
      <c r="Y647" s="1857">
        <v>41.1</v>
      </c>
      <c r="Z647" s="2439">
        <v>27482</v>
      </c>
      <c r="AA647" s="2440">
        <v>306.85091013495258</v>
      </c>
      <c r="AB647" s="2441">
        <f t="shared" si="229"/>
        <v>0</v>
      </c>
      <c r="AC647" s="2096"/>
      <c r="AD647" s="2096"/>
      <c r="AE647" s="2010"/>
      <c r="AF647" s="2096"/>
      <c r="AG647" s="2096"/>
      <c r="AH647" s="2097"/>
      <c r="AI647" s="2096"/>
      <c r="AJ647" s="2096"/>
      <c r="AK647" s="2096"/>
      <c r="AL647" s="2097"/>
      <c r="AM647" s="2101">
        <f t="shared" si="230"/>
        <v>2.633</v>
      </c>
      <c r="AN647" s="2099">
        <v>3.0779999999999998</v>
      </c>
      <c r="AO647" s="2099">
        <v>3.452</v>
      </c>
      <c r="AP647" s="2099">
        <v>4.1820000000000004</v>
      </c>
      <c r="AQ647" s="2100">
        <v>5.069</v>
      </c>
      <c r="AR647" s="2101">
        <f t="shared" si="231"/>
        <v>3.0779999999999998</v>
      </c>
      <c r="AS647" s="2099">
        <v>3.6469999999999998</v>
      </c>
      <c r="AT647" s="2101">
        <f t="shared" si="232"/>
        <v>4.2465000000000002</v>
      </c>
      <c r="AU647" s="2101"/>
      <c r="AV647" s="2099">
        <v>4.8460000000000001</v>
      </c>
      <c r="AW647" s="2099"/>
      <c r="AX647" s="2102">
        <v>6.452</v>
      </c>
      <c r="AY647" s="2442">
        <v>-3.819</v>
      </c>
      <c r="AZ647" s="1979"/>
      <c r="BA647" s="1980"/>
      <c r="BB647" s="1646"/>
      <c r="BC647" s="1530" t="s">
        <v>1432</v>
      </c>
      <c r="BD647" s="1602"/>
      <c r="BE647" s="1602"/>
      <c r="BF647" s="1602"/>
      <c r="BG647" s="1602"/>
      <c r="BH647" s="1602"/>
      <c r="BI647" s="1602"/>
      <c r="BJ647" s="1602"/>
      <c r="BK647" s="1602"/>
      <c r="BL647" s="1602"/>
      <c r="BM647" s="1646"/>
      <c r="BN647" s="1646"/>
      <c r="BO647" s="1646"/>
      <c r="BP647" s="1646"/>
      <c r="BQ647" s="1646"/>
      <c r="BR647" s="1646"/>
      <c r="BS647" s="1646"/>
      <c r="BT647" s="1646"/>
      <c r="BU647" s="1646"/>
      <c r="BV647" s="1646"/>
      <c r="BW647" s="1646"/>
      <c r="BX647" s="1646"/>
      <c r="BY647" s="1646"/>
      <c r="BZ647" s="1646"/>
      <c r="CA647" s="1646"/>
      <c r="CB647" s="1646"/>
      <c r="CC647" s="1646"/>
      <c r="CD647" s="1646"/>
      <c r="CE647" s="1646"/>
      <c r="CF647" s="1646"/>
      <c r="CG647" s="1646"/>
      <c r="CH647" s="1646"/>
      <c r="CI647" s="1646"/>
      <c r="CJ647" s="1646"/>
      <c r="CK647" s="1646"/>
      <c r="CL647" s="1646"/>
      <c r="CM647" s="1646"/>
      <c r="CN647" s="1646"/>
      <c r="CO647" s="1646"/>
      <c r="CP647" s="1646"/>
      <c r="CQ647" s="1646"/>
      <c r="CR647" s="1646"/>
      <c r="CS647" s="1646"/>
      <c r="CT647" s="1646"/>
      <c r="CU647" s="1646"/>
      <c r="CV647" s="1646"/>
      <c r="CW647" s="1646"/>
      <c r="CX647" s="1646"/>
      <c r="CY647" s="1646"/>
      <c r="CZ647" s="1646"/>
      <c r="DA647" s="1646"/>
      <c r="DB647" s="1646"/>
      <c r="DC647" s="1646"/>
      <c r="DD647" s="1646"/>
      <c r="DE647" s="1646"/>
      <c r="DF647" s="1646"/>
      <c r="DG647" s="1646"/>
      <c r="DH647" s="1646"/>
      <c r="DI647" s="1646"/>
      <c r="DJ647" s="1646"/>
      <c r="DK647" s="1646"/>
      <c r="DL647" s="1646"/>
      <c r="DM647" s="1646"/>
      <c r="DN647" s="1646"/>
      <c r="DO647" s="1646"/>
      <c r="DP647" s="1646"/>
      <c r="DQ647" s="1646"/>
      <c r="DR647" s="1646"/>
      <c r="DS647" s="1646"/>
      <c r="DT647" s="1646"/>
      <c r="DU647" s="1646"/>
      <c r="DV647" s="1646"/>
      <c r="DW647" s="1646"/>
      <c r="DX647" s="1646"/>
      <c r="DY647" s="1646"/>
      <c r="DZ647" s="1646"/>
      <c r="EA647" s="1646"/>
      <c r="EB647" s="1646"/>
      <c r="EC647" s="1646"/>
      <c r="ED647" s="1646"/>
      <c r="EE647" s="1646"/>
      <c r="EF647" s="1646"/>
      <c r="EG647" s="1646"/>
      <c r="EH647" s="1646"/>
      <c r="EI647" s="1646"/>
      <c r="EJ647" s="1646"/>
      <c r="EK647" s="1646"/>
      <c r="EL647" s="1646"/>
      <c r="EM647" s="1646"/>
      <c r="EN647" s="1646"/>
      <c r="EO647" s="1646"/>
      <c r="EP647" s="1646"/>
      <c r="EQ647" s="1646"/>
      <c r="ER647" s="1646"/>
      <c r="ES647" s="1646"/>
      <c r="ET647" s="1646"/>
      <c r="EU647" s="1646"/>
      <c r="EV647" s="1646"/>
      <c r="EW647" s="1646"/>
      <c r="EX647" s="1646"/>
      <c r="EY647" s="1646"/>
      <c r="EZ647" s="1646"/>
      <c r="FA647" s="1646"/>
      <c r="FB647" s="1646"/>
      <c r="FC647" s="1646"/>
      <c r="FD647" s="1646"/>
      <c r="FE647" s="1646"/>
      <c r="FF647" s="1646"/>
      <c r="FG647" s="1646"/>
      <c r="FH647" s="1646"/>
      <c r="FI647" s="1646"/>
      <c r="FJ647" s="1646"/>
      <c r="FK647" s="1646"/>
      <c r="FL647" s="1646"/>
      <c r="FM647" s="1646"/>
      <c r="FN647" s="1646"/>
      <c r="FO647" s="1646"/>
      <c r="FP647" s="1646"/>
      <c r="FQ647" s="1646"/>
      <c r="FR647" s="1646"/>
      <c r="FS647" s="1646"/>
      <c r="FT647" s="1646"/>
      <c r="FU647" s="1646"/>
      <c r="FV647" s="1646"/>
      <c r="FW647" s="1646"/>
      <c r="FX647" s="1646"/>
      <c r="FY647" s="1646"/>
      <c r="FZ647" s="1646"/>
      <c r="GA647" s="1646"/>
      <c r="GB647" s="1646"/>
      <c r="GC647" s="1646"/>
      <c r="GD647" s="1646"/>
      <c r="GE647" s="1646"/>
      <c r="GF647" s="1646"/>
      <c r="GG647" s="1646"/>
      <c r="GH647" s="1646"/>
      <c r="GI647" s="1646"/>
      <c r="GJ647" s="1646"/>
      <c r="GK647" s="1646"/>
      <c r="GL647" s="1646"/>
      <c r="GM647" s="1646"/>
      <c r="GN647" s="1646"/>
      <c r="GO647" s="1646"/>
      <c r="GP647" s="1646"/>
      <c r="GQ647" s="1646"/>
      <c r="GR647" s="1646"/>
      <c r="GS647" s="1646"/>
      <c r="GT647" s="1646"/>
      <c r="GU647" s="1646"/>
      <c r="GV647" s="1646"/>
      <c r="GW647" s="1646"/>
      <c r="GX647" s="1646"/>
      <c r="GY647" s="1646"/>
      <c r="GZ647" s="1646"/>
      <c r="HA647" s="1646"/>
      <c r="HB647" s="1646"/>
      <c r="HC647" s="1646"/>
      <c r="HD647" s="1646"/>
      <c r="HE647" s="1646"/>
      <c r="HF647" s="1646"/>
      <c r="HG647" s="1646"/>
      <c r="HH647" s="1646"/>
      <c r="HI647" s="1646"/>
      <c r="HJ647" s="1646"/>
      <c r="HK647" s="1646"/>
      <c r="HL647" s="1646"/>
      <c r="HM647" s="1646"/>
      <c r="HN647" s="1646"/>
      <c r="HO647" s="1646"/>
      <c r="HP647" s="1646"/>
      <c r="HQ647" s="1646"/>
      <c r="HR647" s="1646"/>
      <c r="HS647" s="1646"/>
    </row>
    <row r="648" spans="1:227" s="1530" customFormat="1" ht="17.05" customHeight="1" thickTop="1" thickBot="1" x14ac:dyDescent="0.3">
      <c r="A648" s="1564" t="s">
        <v>393</v>
      </c>
      <c r="B648" s="1564" t="s">
        <v>490</v>
      </c>
      <c r="C648" s="2795" t="s">
        <v>491</v>
      </c>
      <c r="D648" s="1696" t="s">
        <v>492</v>
      </c>
      <c r="E648" s="2796"/>
      <c r="F648" s="1638">
        <f>K648</f>
        <v>0.257544</v>
      </c>
      <c r="G648" s="1904"/>
      <c r="H648" s="1607"/>
      <c r="I648" s="1904"/>
      <c r="J648" s="1904"/>
      <c r="K648" s="2115">
        <v>0.257544</v>
      </c>
      <c r="L648" s="2292">
        <f t="shared" si="227"/>
        <v>100</v>
      </c>
      <c r="M648" s="2357">
        <f t="shared" si="228"/>
        <v>0</v>
      </c>
      <c r="N648" s="1611">
        <f t="shared" si="233"/>
        <v>2</v>
      </c>
      <c r="O648" s="2748"/>
      <c r="P648" s="2433">
        <v>0.26641745125962424</v>
      </c>
      <c r="Q648" s="2296" t="s">
        <v>42</v>
      </c>
      <c r="R648" s="2294"/>
      <c r="S648" s="2297"/>
      <c r="T648" s="2298"/>
      <c r="U648" s="1602"/>
      <c r="V648" s="2294"/>
      <c r="W648" s="2294"/>
      <c r="X648" s="2294"/>
      <c r="Y648" s="2294"/>
      <c r="Z648" s="2434">
        <v>14622.383173247217</v>
      </c>
      <c r="AA648" s="2366">
        <f>P648*1000000000/365/Z648</f>
        <v>49.917364134203645</v>
      </c>
      <c r="AB648" s="2435"/>
      <c r="AC648" s="2435"/>
      <c r="AD648" s="2435"/>
      <c r="AE648" s="2435"/>
      <c r="AF648" s="2435"/>
      <c r="AG648" s="2435"/>
      <c r="AH648" s="2167"/>
      <c r="AI648" s="1602"/>
      <c r="AJ648" s="1602"/>
      <c r="AK648" s="1602"/>
      <c r="AL648" s="2167"/>
      <c r="AM648" s="2369"/>
      <c r="AN648" s="2115"/>
      <c r="AO648" s="2115"/>
      <c r="AP648" s="2116"/>
      <c r="AQ648" s="2117"/>
      <c r="AR648" s="2115"/>
      <c r="AS648" s="2115"/>
      <c r="AT648" s="2115">
        <v>0.38743731434962636</v>
      </c>
      <c r="AU648" s="2115"/>
      <c r="AV648" s="2116"/>
      <c r="AW648" s="2118">
        <f>K648-AT648</f>
        <v>-0.12989331434962637</v>
      </c>
      <c r="AX648" s="2119"/>
      <c r="AY648" s="1646"/>
      <c r="AZ648" s="1646"/>
      <c r="BA648" s="1646"/>
      <c r="BB648" s="1646"/>
      <c r="BC648" s="1530" t="s">
        <v>1802</v>
      </c>
      <c r="BF648" s="1530" t="e">
        <f>MATCH(D648,'&gt;50 only'!D631,0)</f>
        <v>#N/A</v>
      </c>
    </row>
    <row r="649" spans="1:227" s="1530" customFormat="1" ht="17.05" customHeight="1" thickTop="1" x14ac:dyDescent="0.25">
      <c r="A649" s="1564" t="s">
        <v>393</v>
      </c>
      <c r="B649" s="1564" t="s">
        <v>490</v>
      </c>
      <c r="C649" s="2795" t="s">
        <v>491</v>
      </c>
      <c r="D649" s="1900" t="s">
        <v>493</v>
      </c>
      <c r="E649" s="2783" t="s">
        <v>1452</v>
      </c>
      <c r="F649" s="1638"/>
      <c r="G649" s="1607"/>
      <c r="H649" s="1607"/>
      <c r="I649" s="1904"/>
      <c r="J649" s="1904"/>
      <c r="K649" s="2115">
        <v>0</v>
      </c>
      <c r="L649" s="2292">
        <v>0</v>
      </c>
      <c r="M649" s="2357">
        <v>100</v>
      </c>
      <c r="N649" s="1611">
        <f t="shared" si="233"/>
        <v>2</v>
      </c>
      <c r="O649" s="2755"/>
      <c r="P649" s="2433">
        <v>40.655597</v>
      </c>
      <c r="Q649" s="2296" t="s">
        <v>42</v>
      </c>
      <c r="R649" s="2294"/>
      <c r="S649" s="2297"/>
      <c r="T649" s="2298"/>
      <c r="U649" s="1602"/>
      <c r="V649" s="2294"/>
      <c r="W649" s="2294"/>
      <c r="X649" s="2294"/>
      <c r="Y649" s="2294"/>
      <c r="Z649" s="2434">
        <v>383920.76534639753</v>
      </c>
      <c r="AA649" s="2366">
        <f>P649*1000000000/365/Z649</f>
        <v>290.12548242806099</v>
      </c>
      <c r="AB649" s="2435"/>
      <c r="AC649" s="2435"/>
      <c r="AD649" s="2435"/>
      <c r="AE649" s="2435"/>
      <c r="AF649" s="2435"/>
      <c r="AG649" s="2435"/>
      <c r="AH649" s="2167"/>
      <c r="AI649" s="1602"/>
      <c r="AJ649" s="1602"/>
      <c r="AK649" s="1602"/>
      <c r="AL649" s="2167"/>
      <c r="AM649" s="2369"/>
      <c r="AN649" s="2115"/>
      <c r="AO649" s="2115"/>
      <c r="AP649" s="2116"/>
      <c r="AQ649" s="2117"/>
      <c r="AR649" s="2115"/>
      <c r="AS649" s="2115"/>
      <c r="AT649" s="2115">
        <v>94.185474399900613</v>
      </c>
      <c r="AU649" s="2115"/>
      <c r="AV649" s="2116"/>
      <c r="AW649" s="2118">
        <f>K649-AT649</f>
        <v>-94.185474399900613</v>
      </c>
      <c r="AX649" s="2119"/>
      <c r="AY649" s="1646"/>
      <c r="AZ649" s="1646"/>
      <c r="BA649" s="1646"/>
      <c r="BB649" s="1646"/>
      <c r="BC649" s="1602" t="s">
        <v>1432</v>
      </c>
    </row>
    <row r="650" spans="1:227" s="1530" customFormat="1" ht="17.05" customHeight="1" x14ac:dyDescent="0.25">
      <c r="A650" s="1564" t="s">
        <v>198</v>
      </c>
      <c r="B650" s="1564" t="s">
        <v>238</v>
      </c>
      <c r="C650" s="2797" t="s">
        <v>266</v>
      </c>
      <c r="D650" s="1856" t="s">
        <v>267</v>
      </c>
      <c r="E650" s="2787"/>
      <c r="F650" s="1638"/>
      <c r="G650" s="1607">
        <v>7.08</v>
      </c>
      <c r="H650" s="1607"/>
      <c r="I650" s="1904"/>
      <c r="J650" s="1904"/>
      <c r="K650" s="2101">
        <f>SUM(F650:H650)</f>
        <v>7.08</v>
      </c>
      <c r="L650" s="2382">
        <f>IF(K650&gt;0,IF(ISNUMBER(F650),F650,0)/K650*100,"")</f>
        <v>0</v>
      </c>
      <c r="M650" s="2383">
        <f>IF(K650&gt;0,(IF(ISNUMBER(G650),G650,0)+IF(ISNUMBER(H650),H650,0))/K650*100,"")</f>
        <v>100</v>
      </c>
      <c r="N650" s="1611">
        <f t="shared" si="233"/>
        <v>5</v>
      </c>
      <c r="O650" s="2320"/>
      <c r="P650" s="2101">
        <v>3.0369999999999999</v>
      </c>
      <c r="Q650" s="2262"/>
      <c r="R650" s="2205" t="s">
        <v>42</v>
      </c>
      <c r="S650" s="2712">
        <v>74.099999999999994</v>
      </c>
      <c r="T650" s="2712">
        <v>2.016</v>
      </c>
      <c r="U650" s="2798">
        <v>46.7</v>
      </c>
      <c r="V650" s="2320">
        <v>62.89</v>
      </c>
      <c r="W650" s="2798">
        <v>46.7</v>
      </c>
      <c r="X650" s="2320">
        <v>62.89</v>
      </c>
      <c r="Y650" s="2320">
        <v>55.3</v>
      </c>
      <c r="Z650" s="2512">
        <v>60917</v>
      </c>
      <c r="AA650" s="2440">
        <v>136.588274951253</v>
      </c>
      <c r="AB650" s="2441">
        <f>O650/AA650*1000000/365*1000</f>
        <v>0</v>
      </c>
      <c r="AC650" s="2262"/>
      <c r="AD650" s="2262"/>
      <c r="AE650" s="2320" t="s">
        <v>208</v>
      </c>
      <c r="AF650" s="2262" t="s">
        <v>42</v>
      </c>
      <c r="AG650" s="2262"/>
      <c r="AH650" s="2263"/>
      <c r="AI650" s="2262"/>
      <c r="AJ650" s="2262"/>
      <c r="AK650" s="2262"/>
      <c r="AL650" s="2263"/>
      <c r="AM650" s="2101">
        <f>K650</f>
        <v>7.08</v>
      </c>
      <c r="AN650" s="2101">
        <v>2.944</v>
      </c>
      <c r="AO650" s="2101">
        <v>3.016</v>
      </c>
      <c r="AP650" s="2101">
        <v>3.0640000000000001</v>
      </c>
      <c r="AQ650" s="2264">
        <v>3.0640000000000001</v>
      </c>
      <c r="AR650" s="2101">
        <f>AN650</f>
        <v>2.944</v>
      </c>
      <c r="AS650" s="2101">
        <v>3.1930000000000001</v>
      </c>
      <c r="AT650" s="2101">
        <f>AVERAGE(AS650,AV650)</f>
        <v>3.3185000000000002</v>
      </c>
      <c r="AU650" s="2101"/>
      <c r="AV650" s="2101">
        <v>3.444</v>
      </c>
      <c r="AW650" s="2101"/>
      <c r="AX650" s="2265">
        <v>3.6080000000000001</v>
      </c>
      <c r="AY650" s="2579">
        <v>1.96</v>
      </c>
      <c r="AZ650" s="1979"/>
      <c r="BA650" s="1980"/>
      <c r="BB650" s="1646"/>
      <c r="BC650" s="1530" t="s">
        <v>1432</v>
      </c>
      <c r="BD650" s="1602"/>
      <c r="BE650" s="1602"/>
      <c r="BF650" s="1602"/>
      <c r="BG650" s="1602"/>
      <c r="BH650" s="1602"/>
      <c r="BI650" s="1602"/>
      <c r="BJ650" s="1602"/>
      <c r="BK650" s="1602"/>
      <c r="BL650" s="1602"/>
      <c r="BM650" s="1646"/>
      <c r="BN650" s="1646"/>
      <c r="BO650" s="1646"/>
      <c r="BP650" s="1646"/>
      <c r="BQ650" s="1646"/>
      <c r="BR650" s="1646"/>
      <c r="BS650" s="1646"/>
      <c r="BT650" s="1646"/>
      <c r="BU650" s="1646"/>
      <c r="BV650" s="1646"/>
      <c r="BW650" s="1646"/>
      <c r="BX650" s="1646"/>
      <c r="BY650" s="1646"/>
      <c r="BZ650" s="1646"/>
      <c r="CA650" s="1646"/>
      <c r="CB650" s="1646"/>
      <c r="CC650" s="1646"/>
      <c r="CD650" s="1646"/>
      <c r="CE650" s="1646"/>
      <c r="CF650" s="1646"/>
      <c r="CG650" s="1646"/>
      <c r="CH650" s="1646"/>
      <c r="CI650" s="1646"/>
      <c r="CJ650" s="1646"/>
      <c r="CK650" s="1646"/>
      <c r="CL650" s="1646"/>
      <c r="CM650" s="1646"/>
      <c r="CN650" s="1646"/>
      <c r="CO650" s="1646"/>
      <c r="CP650" s="1646"/>
      <c r="CQ650" s="1646"/>
      <c r="CR650" s="1646"/>
      <c r="CS650" s="1646"/>
      <c r="CT650" s="1646"/>
      <c r="CU650" s="1646"/>
      <c r="CV650" s="1646"/>
      <c r="CW650" s="1646"/>
      <c r="CX650" s="1646"/>
      <c r="CY650" s="1646"/>
      <c r="CZ650" s="1646"/>
      <c r="DA650" s="1646"/>
      <c r="DB650" s="1646"/>
      <c r="DC650" s="1646"/>
      <c r="DD650" s="1646"/>
      <c r="DE650" s="1646"/>
      <c r="DF650" s="1646"/>
      <c r="DG650" s="1646"/>
      <c r="DH650" s="1646"/>
      <c r="DI650" s="1646"/>
      <c r="DJ650" s="1646"/>
      <c r="DK650" s="1646"/>
      <c r="DL650" s="1646"/>
      <c r="DM650" s="1646"/>
      <c r="DN650" s="1646"/>
      <c r="DO650" s="1646"/>
      <c r="DP650" s="1646"/>
      <c r="DQ650" s="1646"/>
      <c r="DR650" s="1646"/>
      <c r="DS650" s="1646"/>
      <c r="DT650" s="1646"/>
      <c r="DU650" s="1646"/>
      <c r="DV650" s="1646"/>
      <c r="DW650" s="1646"/>
      <c r="DX650" s="1646"/>
      <c r="DY650" s="1646"/>
      <c r="DZ650" s="1646"/>
      <c r="EA650" s="1646"/>
      <c r="EB650" s="1646"/>
      <c r="EC650" s="1646"/>
      <c r="ED650" s="1646"/>
      <c r="EE650" s="1646"/>
      <c r="EF650" s="1646"/>
      <c r="EG650" s="1646"/>
      <c r="EH650" s="1646"/>
      <c r="EI650" s="1646"/>
      <c r="EJ650" s="1646"/>
      <c r="EK650" s="1646"/>
      <c r="EL650" s="1646"/>
      <c r="EM650" s="1646"/>
      <c r="EN650" s="1646"/>
      <c r="EO650" s="1646"/>
      <c r="EP650" s="1646"/>
      <c r="EQ650" s="1646"/>
      <c r="ER650" s="1646"/>
      <c r="ES650" s="1646"/>
      <c r="ET650" s="1646"/>
      <c r="EU650" s="1646"/>
      <c r="EV650" s="1646"/>
      <c r="EW650" s="1646"/>
      <c r="EX650" s="1646"/>
      <c r="EY650" s="1646"/>
      <c r="EZ650" s="1646"/>
      <c r="FA650" s="1646"/>
      <c r="FB650" s="1646"/>
      <c r="FC650" s="1646"/>
      <c r="FD650" s="1646"/>
      <c r="FE650" s="1646"/>
      <c r="FF650" s="1646"/>
      <c r="FG650" s="1646"/>
      <c r="FH650" s="1646"/>
      <c r="FI650" s="1646"/>
      <c r="FJ650" s="1646"/>
      <c r="FK650" s="1646"/>
      <c r="FL650" s="1646"/>
      <c r="FM650" s="1646"/>
      <c r="FN650" s="1646"/>
      <c r="FO650" s="1646"/>
      <c r="FP650" s="1646"/>
      <c r="FQ650" s="1646"/>
      <c r="FR650" s="1646"/>
      <c r="FS650" s="1646"/>
      <c r="FT650" s="1646"/>
      <c r="FU650" s="1646"/>
      <c r="FV650" s="1646"/>
      <c r="FW650" s="1646"/>
      <c r="FX650" s="1646"/>
      <c r="FY650" s="1646"/>
      <c r="FZ650" s="1646"/>
      <c r="GA650" s="1646"/>
      <c r="GB650" s="1646"/>
      <c r="GC650" s="1646"/>
      <c r="GD650" s="1646"/>
      <c r="GE650" s="1646"/>
      <c r="GF650" s="1646"/>
      <c r="GG650" s="1646"/>
      <c r="GH650" s="1646"/>
      <c r="GI650" s="1646"/>
      <c r="GJ650" s="1646"/>
      <c r="GK650" s="1646"/>
      <c r="GL650" s="1646"/>
      <c r="GM650" s="1646"/>
      <c r="GN650" s="1646"/>
      <c r="GO650" s="1646"/>
      <c r="GP650" s="1646"/>
      <c r="GQ650" s="1646"/>
      <c r="GR650" s="1646"/>
      <c r="GS650" s="1646"/>
      <c r="GT650" s="1646"/>
      <c r="GU650" s="1646"/>
      <c r="GV650" s="1646"/>
      <c r="GW650" s="1646"/>
      <c r="GX650" s="1646"/>
      <c r="GY650" s="1646"/>
      <c r="GZ650" s="1646"/>
      <c r="HA650" s="1646"/>
      <c r="HB650" s="1646"/>
      <c r="HC650" s="1646"/>
      <c r="HD650" s="1646"/>
      <c r="HE650" s="1646"/>
      <c r="HF650" s="1646"/>
      <c r="HG650" s="1646"/>
      <c r="HH650" s="1646"/>
      <c r="HI650" s="1646"/>
      <c r="HJ650" s="1646"/>
      <c r="HK650" s="1646"/>
      <c r="HL650" s="1646"/>
      <c r="HM650" s="1646"/>
      <c r="HN650" s="1646"/>
      <c r="HO650" s="1646"/>
      <c r="HP650" s="1646"/>
      <c r="HQ650" s="1646"/>
      <c r="HR650" s="1646"/>
      <c r="HS650" s="1646"/>
    </row>
    <row r="651" spans="1:227" s="1530" customFormat="1" ht="17.05" customHeight="1" x14ac:dyDescent="0.25">
      <c r="A651" s="1564" t="s">
        <v>198</v>
      </c>
      <c r="B651" s="1564" t="s">
        <v>363</v>
      </c>
      <c r="C651" s="2443" t="s">
        <v>375</v>
      </c>
      <c r="D651" s="1778" t="s">
        <v>377</v>
      </c>
      <c r="E651" s="2792"/>
      <c r="F651" s="1751">
        <v>9.0999999999999998E-2</v>
      </c>
      <c r="G651" s="1752">
        <v>0.92900000000000005</v>
      </c>
      <c r="H651" s="1752"/>
      <c r="I651" s="2099"/>
      <c r="J651" s="2099"/>
      <c r="K651" s="2101">
        <f>SUM(F651:H651)</f>
        <v>1.02</v>
      </c>
      <c r="L651" s="2382">
        <f>IF(K651&gt;0,IF(ISNUMBER(F651),F651,0)/K651*100,"")</f>
        <v>8.9215686274509807</v>
      </c>
      <c r="M651" s="2383">
        <f>IF(K651&gt;0,(IF(ISNUMBER(G651),G651,0)+IF(ISNUMBER(H651),H651,0))/K651*100,"")</f>
        <v>91.078431372549019</v>
      </c>
      <c r="N651" s="1611">
        <f t="shared" si="233"/>
        <v>2</v>
      </c>
      <c r="O651" s="1857"/>
      <c r="P651" s="2099">
        <v>5.819</v>
      </c>
      <c r="Q651" s="2205" t="s">
        <v>42</v>
      </c>
      <c r="R651" s="1857"/>
      <c r="S651" s="2207" t="s">
        <v>202</v>
      </c>
      <c r="T651" s="2207" t="s">
        <v>202</v>
      </c>
      <c r="U651" s="2672">
        <v>58</v>
      </c>
      <c r="V651" s="1857"/>
      <c r="W651" s="2438">
        <v>58</v>
      </c>
      <c r="X651" s="1857">
        <v>28.14</v>
      </c>
      <c r="Y651" s="1857">
        <v>11</v>
      </c>
      <c r="Z651" s="2439">
        <v>173630</v>
      </c>
      <c r="AA651" s="2440">
        <v>91.818612874645282</v>
      </c>
      <c r="AB651" s="2441">
        <f>O651/AA651*1000000/365*1000</f>
        <v>0</v>
      </c>
      <c r="AC651" s="2096"/>
      <c r="AD651" s="2096"/>
      <c r="AE651" s="2010" t="s">
        <v>205</v>
      </c>
      <c r="AF651" s="2096" t="s">
        <v>42</v>
      </c>
      <c r="AG651" s="2096"/>
      <c r="AH651" s="2097"/>
      <c r="AI651" s="2096"/>
      <c r="AJ651" s="2096"/>
      <c r="AK651" s="2096"/>
      <c r="AL651" s="2097"/>
      <c r="AM651" s="2101">
        <f>K651</f>
        <v>1.02</v>
      </c>
      <c r="AN651" s="2099">
        <v>5.819</v>
      </c>
      <c r="AO651" s="2099">
        <v>5.9009999999999998</v>
      </c>
      <c r="AP651" s="2099">
        <v>5.9660000000000002</v>
      </c>
      <c r="AQ651" s="2100">
        <v>5.9989999999999997</v>
      </c>
      <c r="AR651" s="2101">
        <f>AN651</f>
        <v>5.819</v>
      </c>
      <c r="AS651" s="2099">
        <v>5.9850000000000003</v>
      </c>
      <c r="AT651" s="2101">
        <f>AVERAGE(AS651,AV651)</f>
        <v>6.0530000000000008</v>
      </c>
      <c r="AU651" s="2101"/>
      <c r="AV651" s="2099">
        <v>6.1210000000000004</v>
      </c>
      <c r="AW651" s="2099"/>
      <c r="AX651" s="2102">
        <v>6.1920000000000002</v>
      </c>
      <c r="AY651" s="2442"/>
      <c r="AZ651" s="1979"/>
      <c r="BA651" s="1980"/>
      <c r="BB651" s="1646"/>
      <c r="BC651" s="1530" t="s">
        <v>1432</v>
      </c>
      <c r="BD651" s="1602"/>
      <c r="BE651" s="1602"/>
      <c r="BF651" s="1602"/>
      <c r="BG651" s="1602"/>
      <c r="BH651" s="1602"/>
      <c r="BI651" s="1602"/>
      <c r="BJ651" s="1602"/>
      <c r="BK651" s="1602"/>
      <c r="BL651" s="1602"/>
      <c r="BM651" s="1646"/>
      <c r="BN651" s="1646"/>
      <c r="BO651" s="1646"/>
      <c r="BP651" s="1646"/>
      <c r="BQ651" s="1646"/>
      <c r="BR651" s="1646"/>
      <c r="BS651" s="1646"/>
      <c r="BT651" s="1646"/>
      <c r="BU651" s="1646"/>
      <c r="BV651" s="1646"/>
      <c r="BW651" s="1646"/>
      <c r="BX651" s="1646"/>
      <c r="BY651" s="1646"/>
      <c r="BZ651" s="1646"/>
      <c r="CA651" s="1646"/>
      <c r="CB651" s="1646"/>
      <c r="CC651" s="1646"/>
      <c r="CD651" s="1646"/>
      <c r="CE651" s="1646"/>
      <c r="CF651" s="1646"/>
      <c r="CG651" s="1646"/>
      <c r="CH651" s="1646"/>
      <c r="CI651" s="1646"/>
      <c r="CJ651" s="1646"/>
      <c r="CK651" s="1646"/>
      <c r="CL651" s="1646"/>
      <c r="CM651" s="1646"/>
      <c r="CN651" s="1646"/>
      <c r="CO651" s="1646"/>
      <c r="CP651" s="1646"/>
      <c r="CQ651" s="1646"/>
      <c r="CR651" s="1646"/>
      <c r="CS651" s="1646"/>
      <c r="CT651" s="1646"/>
      <c r="CU651" s="1646"/>
      <c r="CV651" s="1646"/>
      <c r="CW651" s="1646"/>
      <c r="CX651" s="1646"/>
      <c r="CY651" s="1646"/>
      <c r="CZ651" s="1646"/>
      <c r="DA651" s="1646"/>
      <c r="DB651" s="1646"/>
      <c r="DC651" s="1646"/>
      <c r="DD651" s="1646"/>
      <c r="DE651" s="1646"/>
      <c r="DF651" s="1646"/>
      <c r="DG651" s="1646"/>
      <c r="DH651" s="1646"/>
      <c r="DI651" s="1646"/>
      <c r="DJ651" s="1646"/>
      <c r="DK651" s="1646"/>
      <c r="DL651" s="1646"/>
      <c r="DM651" s="1646"/>
      <c r="DN651" s="1646"/>
      <c r="DO651" s="1646"/>
      <c r="DP651" s="1646"/>
      <c r="DQ651" s="1646"/>
      <c r="DR651" s="1646"/>
      <c r="DS651" s="1646"/>
      <c r="DT651" s="1646"/>
      <c r="DU651" s="1646"/>
      <c r="DV651" s="1646"/>
      <c r="DW651" s="1646"/>
      <c r="DX651" s="1646"/>
      <c r="DY651" s="1646"/>
      <c r="DZ651" s="1646"/>
      <c r="EA651" s="1646"/>
      <c r="EB651" s="1646"/>
      <c r="EC651" s="1646"/>
      <c r="ED651" s="1646"/>
      <c r="EE651" s="1646"/>
      <c r="EF651" s="1646"/>
      <c r="EG651" s="1646"/>
      <c r="EH651" s="1646"/>
      <c r="EI651" s="1646"/>
      <c r="EJ651" s="1646"/>
      <c r="EK651" s="1646"/>
      <c r="EL651" s="1646"/>
      <c r="EM651" s="1646"/>
      <c r="EN651" s="1646"/>
      <c r="EO651" s="1646"/>
      <c r="EP651" s="1646"/>
      <c r="EQ651" s="1646"/>
      <c r="ER651" s="1646"/>
      <c r="ES651" s="1646"/>
      <c r="ET651" s="1646"/>
      <c r="EU651" s="1646"/>
      <c r="EV651" s="1646"/>
      <c r="EW651" s="1646"/>
      <c r="EX651" s="1646"/>
      <c r="EY651" s="1646"/>
      <c r="EZ651" s="1646"/>
      <c r="FA651" s="1646"/>
      <c r="FB651" s="1646"/>
      <c r="FC651" s="1646"/>
      <c r="FD651" s="1646"/>
      <c r="FE651" s="1646"/>
      <c r="FF651" s="1646"/>
      <c r="FG651" s="1646"/>
      <c r="FH651" s="1646"/>
      <c r="FI651" s="1646"/>
      <c r="FJ651" s="1646"/>
      <c r="FK651" s="1646"/>
      <c r="FL651" s="1646"/>
      <c r="FM651" s="1646"/>
      <c r="FN651" s="1646"/>
      <c r="FO651" s="1646"/>
      <c r="FP651" s="1646"/>
      <c r="FQ651" s="1646"/>
      <c r="FR651" s="1646"/>
      <c r="FS651" s="1646"/>
      <c r="FT651" s="1646"/>
      <c r="FU651" s="1646"/>
      <c r="FV651" s="1646"/>
      <c r="FW651" s="1646"/>
      <c r="FX651" s="1646"/>
      <c r="FY651" s="1646"/>
      <c r="FZ651" s="1646"/>
      <c r="GA651" s="1646"/>
      <c r="GB651" s="1646"/>
      <c r="GC651" s="1646"/>
      <c r="GD651" s="1646"/>
      <c r="GE651" s="1646"/>
      <c r="GF651" s="1646"/>
      <c r="GG651" s="1646"/>
      <c r="GH651" s="1646"/>
      <c r="GI651" s="1646"/>
      <c r="GJ651" s="1646"/>
      <c r="GK651" s="1646"/>
      <c r="GL651" s="1646"/>
      <c r="GM651" s="1646"/>
      <c r="GN651" s="1646"/>
      <c r="GO651" s="1646"/>
      <c r="GP651" s="1646"/>
      <c r="GQ651" s="1646"/>
      <c r="GR651" s="1646"/>
      <c r="GS651" s="1646"/>
      <c r="GT651" s="1646"/>
      <c r="GU651" s="1646"/>
      <c r="GV651" s="1646"/>
      <c r="GW651" s="1646"/>
      <c r="GX651" s="1646"/>
      <c r="GY651" s="1646"/>
      <c r="GZ651" s="1646"/>
      <c r="HA651" s="1646"/>
      <c r="HB651" s="1646"/>
      <c r="HC651" s="1646"/>
      <c r="HD651" s="1646"/>
      <c r="HE651" s="1646"/>
      <c r="HF651" s="1646"/>
      <c r="HG651" s="1646"/>
      <c r="HH651" s="1646"/>
      <c r="HI651" s="1646"/>
      <c r="HJ651" s="1646"/>
      <c r="HK651" s="1646"/>
      <c r="HL651" s="1646"/>
      <c r="HM651" s="1646"/>
      <c r="HN651" s="1646"/>
      <c r="HO651" s="1646"/>
      <c r="HP651" s="1646"/>
      <c r="HQ651" s="1646"/>
      <c r="HR651" s="1646"/>
      <c r="HS651" s="1646"/>
    </row>
    <row r="652" spans="1:227" s="1530" customFormat="1" ht="17.05" customHeight="1" x14ac:dyDescent="0.25">
      <c r="A652" s="1564" t="s">
        <v>198</v>
      </c>
      <c r="B652" s="1564" t="s">
        <v>363</v>
      </c>
      <c r="C652" s="2443" t="s">
        <v>375</v>
      </c>
      <c r="D652" s="1778" t="s">
        <v>376</v>
      </c>
      <c r="E652" s="2792"/>
      <c r="F652" s="1751">
        <v>0.47599999999999998</v>
      </c>
      <c r="G652" s="1752"/>
      <c r="H652" s="1752">
        <v>0.83799999999999997</v>
      </c>
      <c r="I652" s="2099"/>
      <c r="J652" s="2099"/>
      <c r="K652" s="2101">
        <f>SUM(F652:H652)</f>
        <v>1.3140000000000001</v>
      </c>
      <c r="L652" s="2382">
        <f>IF(K652&gt;0,IF(ISNUMBER(F652),F652,0)/K652*100,"")</f>
        <v>36.225266362252661</v>
      </c>
      <c r="M652" s="2383">
        <f>IF(K652&gt;0,(IF(ISNUMBER(G652),G652,0)+IF(ISNUMBER(H652),H652,0))/K652*100,"")</f>
        <v>63.774733637747325</v>
      </c>
      <c r="N652" s="1611">
        <f t="shared" si="233"/>
        <v>2</v>
      </c>
      <c r="O652" s="1857"/>
      <c r="P652" s="2099">
        <v>3.2559999999999998</v>
      </c>
      <c r="Q652" s="2205" t="s">
        <v>42</v>
      </c>
      <c r="R652" s="1857"/>
      <c r="S652" s="2207" t="s">
        <v>202</v>
      </c>
      <c r="T652" s="2207" t="s">
        <v>202</v>
      </c>
      <c r="U652" s="2672">
        <v>58</v>
      </c>
      <c r="V652" s="1857">
        <v>51.44</v>
      </c>
      <c r="W652" s="2438">
        <v>58</v>
      </c>
      <c r="X652" s="1857">
        <v>51.44</v>
      </c>
      <c r="Y652" s="1857">
        <v>8</v>
      </c>
      <c r="Z652" s="2439">
        <v>126051</v>
      </c>
      <c r="AA652" s="2440">
        <v>70.769354826264589</v>
      </c>
      <c r="AB652" s="2441">
        <f>O652/AA652*1000000/365*1000</f>
        <v>0</v>
      </c>
      <c r="AC652" s="2096"/>
      <c r="AD652" s="2096"/>
      <c r="AE652" s="2010"/>
      <c r="AF652" s="2096"/>
      <c r="AG652" s="2096"/>
      <c r="AH652" s="2097"/>
      <c r="AI652" s="2096"/>
      <c r="AJ652" s="2096"/>
      <c r="AK652" s="2096"/>
      <c r="AL652" s="2097"/>
      <c r="AM652" s="2101">
        <f>K652</f>
        <v>1.3140000000000001</v>
      </c>
      <c r="AN652" s="2099">
        <v>3.2559999999999998</v>
      </c>
      <c r="AO652" s="2099">
        <v>3.2559999999999998</v>
      </c>
      <c r="AP652" s="2099">
        <v>3.2559999999999998</v>
      </c>
      <c r="AQ652" s="2100">
        <v>3.2559999999999998</v>
      </c>
      <c r="AR652" s="2101">
        <f>AN652</f>
        <v>3.2559999999999998</v>
      </c>
      <c r="AS652" s="2099">
        <v>3.2559999999999998</v>
      </c>
      <c r="AT652" s="2101">
        <f>AVERAGE(AS652,AV652)</f>
        <v>3.2559999999999998</v>
      </c>
      <c r="AU652" s="2101"/>
      <c r="AV652" s="2099">
        <v>3.2559999999999998</v>
      </c>
      <c r="AW652" s="2099"/>
      <c r="AX652" s="2102">
        <v>3.2559999999999998</v>
      </c>
      <c r="AY652" s="2442"/>
      <c r="AZ652" s="1979"/>
      <c r="BA652" s="1980"/>
      <c r="BB652" s="1646"/>
      <c r="BC652" s="1530" t="s">
        <v>1432</v>
      </c>
      <c r="BD652" s="1602"/>
      <c r="BE652" s="1602"/>
      <c r="BF652" s="1602"/>
      <c r="BG652" s="1602"/>
      <c r="BH652" s="1602"/>
      <c r="BI652" s="1602"/>
      <c r="BJ652" s="1602"/>
      <c r="BK652" s="1602"/>
      <c r="BL652" s="1602"/>
      <c r="BM652" s="1646"/>
      <c r="BN652" s="1646"/>
      <c r="BO652" s="1646"/>
      <c r="BP652" s="1646"/>
      <c r="BQ652" s="1646"/>
      <c r="BR652" s="1646"/>
      <c r="BS652" s="1646"/>
      <c r="BT652" s="1646"/>
      <c r="BU652" s="1646"/>
      <c r="BV652" s="1646"/>
      <c r="BW652" s="1646"/>
      <c r="BX652" s="1646"/>
      <c r="BY652" s="1646"/>
      <c r="BZ652" s="1646"/>
      <c r="CA652" s="1646"/>
      <c r="CB652" s="1646"/>
      <c r="CC652" s="1646"/>
      <c r="CD652" s="1646"/>
      <c r="CE652" s="1646"/>
      <c r="CF652" s="1646"/>
      <c r="CG652" s="1646"/>
      <c r="CH652" s="1646"/>
      <c r="CI652" s="1646"/>
      <c r="CJ652" s="1646"/>
      <c r="CK652" s="1646"/>
      <c r="CL652" s="1646"/>
      <c r="CM652" s="1646"/>
      <c r="CN652" s="1646"/>
      <c r="CO652" s="1646"/>
      <c r="CP652" s="1646"/>
      <c r="CQ652" s="1646"/>
      <c r="CR652" s="1646"/>
      <c r="CS652" s="1646"/>
      <c r="CT652" s="1646"/>
      <c r="CU652" s="1646"/>
      <c r="CV652" s="1646"/>
      <c r="CW652" s="1646"/>
      <c r="CX652" s="1646"/>
      <c r="CY652" s="1646"/>
      <c r="CZ652" s="1646"/>
      <c r="DA652" s="1646"/>
      <c r="DB652" s="1646"/>
      <c r="DC652" s="1646"/>
      <c r="DD652" s="1646"/>
      <c r="DE652" s="1646"/>
      <c r="DF652" s="1646"/>
      <c r="DG652" s="1646"/>
      <c r="DH652" s="1646"/>
      <c r="DI652" s="1646"/>
      <c r="DJ652" s="1646"/>
      <c r="DK652" s="1646"/>
      <c r="DL652" s="1646"/>
      <c r="DM652" s="1646"/>
      <c r="DN652" s="1646"/>
      <c r="DO652" s="1646"/>
      <c r="DP652" s="1646"/>
      <c r="DQ652" s="1646"/>
      <c r="DR652" s="1646"/>
      <c r="DS652" s="1646"/>
      <c r="DT652" s="1646"/>
      <c r="DU652" s="1646"/>
      <c r="DV652" s="1646"/>
      <c r="DW652" s="1646"/>
      <c r="DX652" s="1646"/>
      <c r="DY652" s="1646"/>
      <c r="DZ652" s="1646"/>
      <c r="EA652" s="1646"/>
      <c r="EB652" s="1646"/>
      <c r="EC652" s="1646"/>
      <c r="ED652" s="1646"/>
      <c r="EE652" s="1646"/>
      <c r="EF652" s="1646"/>
      <c r="EG652" s="1646"/>
      <c r="EH652" s="1646"/>
      <c r="EI652" s="1646"/>
      <c r="EJ652" s="1646"/>
      <c r="EK652" s="1646"/>
      <c r="EL652" s="1646"/>
      <c r="EM652" s="1646"/>
      <c r="EN652" s="1646"/>
      <c r="EO652" s="1646"/>
      <c r="EP652" s="1646"/>
      <c r="EQ652" s="1646"/>
      <c r="ER652" s="1646"/>
      <c r="ES652" s="1646"/>
      <c r="ET652" s="1646"/>
      <c r="EU652" s="1646"/>
      <c r="EV652" s="1646"/>
      <c r="EW652" s="1646"/>
      <c r="EX652" s="1646"/>
      <c r="EY652" s="1646"/>
      <c r="EZ652" s="1646"/>
      <c r="FA652" s="1646"/>
      <c r="FB652" s="1646"/>
      <c r="FC652" s="1646"/>
      <c r="FD652" s="1646"/>
      <c r="FE652" s="1646"/>
      <c r="FF652" s="1646"/>
      <c r="FG652" s="1646"/>
      <c r="FH652" s="1646"/>
      <c r="FI652" s="1646"/>
      <c r="FJ652" s="1646"/>
      <c r="FK652" s="1646"/>
      <c r="FL652" s="1646"/>
      <c r="FM652" s="1646"/>
      <c r="FN652" s="1646"/>
      <c r="FO652" s="1646"/>
      <c r="FP652" s="1646"/>
      <c r="FQ652" s="1646"/>
      <c r="FR652" s="1646"/>
      <c r="FS652" s="1646"/>
      <c r="FT652" s="1646"/>
      <c r="FU652" s="1646"/>
      <c r="FV652" s="1646"/>
      <c r="FW652" s="1646"/>
      <c r="FX652" s="1646"/>
      <c r="FY652" s="1646"/>
      <c r="FZ652" s="1646"/>
      <c r="GA652" s="1646"/>
      <c r="GB652" s="1646"/>
      <c r="GC652" s="1646"/>
      <c r="GD652" s="1646"/>
      <c r="GE652" s="1646"/>
      <c r="GF652" s="1646"/>
      <c r="GG652" s="1646"/>
      <c r="GH652" s="1646"/>
      <c r="GI652" s="1646"/>
      <c r="GJ652" s="1646"/>
      <c r="GK652" s="1646"/>
      <c r="GL652" s="1646"/>
      <c r="GM652" s="1646"/>
      <c r="GN652" s="1646"/>
      <c r="GO652" s="1646"/>
      <c r="GP652" s="1646"/>
      <c r="GQ652" s="1646"/>
      <c r="GR652" s="1646"/>
      <c r="GS652" s="1646"/>
      <c r="GT652" s="1646"/>
      <c r="GU652" s="1646"/>
      <c r="GV652" s="1646"/>
      <c r="GW652" s="1646"/>
      <c r="GX652" s="1646"/>
      <c r="GY652" s="1646"/>
      <c r="GZ652" s="1646"/>
      <c r="HA652" s="1646"/>
      <c r="HB652" s="1646"/>
      <c r="HC652" s="1646"/>
      <c r="HD652" s="1646"/>
      <c r="HE652" s="1646"/>
      <c r="HF652" s="1646"/>
      <c r="HG652" s="1646"/>
      <c r="HH652" s="1646"/>
      <c r="HI652" s="1646"/>
      <c r="HJ652" s="1646"/>
      <c r="HK652" s="1646"/>
      <c r="HL652" s="1646"/>
      <c r="HM652" s="1646"/>
      <c r="HN652" s="1646"/>
      <c r="HO652" s="1646"/>
      <c r="HP652" s="1646"/>
      <c r="HQ652" s="1646"/>
      <c r="HR652" s="1646"/>
      <c r="HS652" s="1646"/>
    </row>
    <row r="653" spans="1:227" s="1530" customFormat="1" ht="17.05" customHeight="1" x14ac:dyDescent="0.25">
      <c r="A653" s="1564" t="s">
        <v>1008</v>
      </c>
      <c r="B653" s="1564" t="s">
        <v>1110</v>
      </c>
      <c r="C653" s="2467" t="s">
        <v>1116</v>
      </c>
      <c r="D653" s="2002" t="s">
        <v>1117</v>
      </c>
      <c r="E653" s="2783"/>
      <c r="F653" s="1638">
        <v>0.78</v>
      </c>
      <c r="G653" s="1607" t="s">
        <v>202</v>
      </c>
      <c r="H653" s="1607"/>
      <c r="I653" s="1904"/>
      <c r="J653" s="1904"/>
      <c r="K653" s="2115">
        <f>IF(ISNUMBER(F653),F653,0)+IF(ISNUMBER(G653),G653,0)+IF(ISNUMBER(H653),H653,0)</f>
        <v>0.78</v>
      </c>
      <c r="L653" s="2292">
        <f>IF(IF(ISNUMBER(K653),K653,0)&gt;0,IF(ISNUMBER(F653),F653,0)/K653*100,"")</f>
        <v>100</v>
      </c>
      <c r="M653" s="2357">
        <f>IF(IF(ISNUMBER(K653),K653,0)&gt;0,(IF(ISNUMBER(G653),G653,0)+IF(ISNUMBER(H653),H653,0))/K653*100,"")</f>
        <v>0</v>
      </c>
      <c r="N653" s="1611">
        <f t="shared" si="233"/>
        <v>5</v>
      </c>
      <c r="O653" s="2294"/>
      <c r="P653" s="2295">
        <f>AQ653</f>
        <v>0.33358672375660381</v>
      </c>
      <c r="Q653" s="2296" t="s">
        <v>42</v>
      </c>
      <c r="R653" s="2294"/>
      <c r="S653" s="2297"/>
      <c r="T653" s="2298"/>
      <c r="U653" s="1602"/>
      <c r="V653" s="2294"/>
      <c r="W653" s="2294"/>
      <c r="X653" s="2294"/>
      <c r="Y653" s="2294"/>
      <c r="Z653" s="2434">
        <v>7195</v>
      </c>
      <c r="AA653" s="2366">
        <f>AR653/Z653*1000000000/365</f>
        <v>135.78922080190162</v>
      </c>
      <c r="AB653" s="2435"/>
      <c r="AC653" s="2435"/>
      <c r="AD653" s="2435"/>
      <c r="AE653" s="2435"/>
      <c r="AF653" s="2435"/>
      <c r="AG653" s="2435"/>
      <c r="AH653" s="2167"/>
      <c r="AI653" s="2124">
        <v>7409</v>
      </c>
      <c r="AJ653" s="2124">
        <v>7618</v>
      </c>
      <c r="AK653" s="2124">
        <v>7828</v>
      </c>
      <c r="AL653" s="2113"/>
      <c r="AM653" s="2454"/>
      <c r="AN653" s="2124"/>
      <c r="AO653" s="2125"/>
      <c r="AP653" s="2126"/>
      <c r="AQ653" s="2117">
        <v>0.33358672375660381</v>
      </c>
      <c r="AR653" s="2125">
        <v>0.35660625693943399</v>
      </c>
      <c r="AS653" s="2125">
        <v>0.38013291627018858</v>
      </c>
      <c r="AT653" s="2125">
        <v>0.40445018729735854</v>
      </c>
      <c r="AU653" s="2125"/>
      <c r="AV653" s="2126"/>
      <c r="AW653" s="2127">
        <f t="shared" ref="AW653:AW674" si="234">K653-AT653</f>
        <v>0.37554981270264148</v>
      </c>
      <c r="AX653" s="2119"/>
      <c r="AY653" s="1646"/>
      <c r="AZ653" s="1646"/>
      <c r="BA653" s="2039"/>
      <c r="BB653" s="1646"/>
      <c r="BC653" s="1530" t="s">
        <v>1430</v>
      </c>
    </row>
    <row r="654" spans="1:227" s="1530" customFormat="1" ht="17.05" customHeight="1" x14ac:dyDescent="0.25">
      <c r="A654" s="1564" t="s">
        <v>1008</v>
      </c>
      <c r="B654" s="1564" t="s">
        <v>1110</v>
      </c>
      <c r="C654" s="2467" t="s">
        <v>1116</v>
      </c>
      <c r="D654" s="2002" t="s">
        <v>1118</v>
      </c>
      <c r="E654" s="2783"/>
      <c r="F654" s="1638" t="s">
        <v>202</v>
      </c>
      <c r="G654" s="1607">
        <v>2.75</v>
      </c>
      <c r="H654" s="1607"/>
      <c r="I654" s="1904"/>
      <c r="J654" s="1904"/>
      <c r="K654" s="2115">
        <f>IF(ISNUMBER(F654),F654,0)+IF(ISNUMBER(G654),G654,0)+IF(ISNUMBER(H654),H654,0)</f>
        <v>2.75</v>
      </c>
      <c r="L654" s="2292">
        <f>IF(IF(ISNUMBER(K654),K654,0)&gt;0,IF(ISNUMBER(F654),F654,0)/K654*100,"")</f>
        <v>0</v>
      </c>
      <c r="M654" s="2357">
        <f>IF(IF(ISNUMBER(K654),K654,0)&gt;0,(IF(ISNUMBER(G654),G654,0)+IF(ISNUMBER(H654),H654,0))/K654*100,"")</f>
        <v>100</v>
      </c>
      <c r="N654" s="1611">
        <f t="shared" si="233"/>
        <v>5</v>
      </c>
      <c r="O654" s="2294"/>
      <c r="P654" s="2295">
        <f>AQ654</f>
        <v>1.9240645278778541</v>
      </c>
      <c r="Q654" s="2296" t="s">
        <v>42</v>
      </c>
      <c r="R654" s="2294"/>
      <c r="S654" s="2297"/>
      <c r="T654" s="2298"/>
      <c r="U654" s="1602"/>
      <c r="V654" s="2294"/>
      <c r="W654" s="2294"/>
      <c r="X654" s="2294"/>
      <c r="Y654" s="2294"/>
      <c r="Z654" s="2434">
        <v>27395</v>
      </c>
      <c r="AA654" s="2366">
        <f>AR654/Z654*1000000000/365</f>
        <v>205.37087638783424</v>
      </c>
      <c r="AB654" s="2435"/>
      <c r="AC654" s="2435"/>
      <c r="AD654" s="2435"/>
      <c r="AE654" s="2435"/>
      <c r="AF654" s="2435"/>
      <c r="AG654" s="2435"/>
      <c r="AH654" s="2167"/>
      <c r="AI654" s="2112">
        <v>28171</v>
      </c>
      <c r="AJ654" s="2112">
        <v>28958</v>
      </c>
      <c r="AK654" s="2112">
        <v>29748</v>
      </c>
      <c r="AL654" s="2113"/>
      <c r="AM654" s="2454"/>
      <c r="AN654" s="2112"/>
      <c r="AO654" s="2115"/>
      <c r="AP654" s="2116"/>
      <c r="AQ654" s="2117">
        <v>1.9240645278778541</v>
      </c>
      <c r="AR654" s="2115">
        <v>2.0535393329053226</v>
      </c>
      <c r="AS654" s="2115">
        <v>2.1879756904406253</v>
      </c>
      <c r="AT654" s="2115">
        <v>2.3268356795054825</v>
      </c>
      <c r="AU654" s="2115"/>
      <c r="AV654" s="2116"/>
      <c r="AW654" s="2118">
        <f t="shared" si="234"/>
        <v>0.42316432049451747</v>
      </c>
      <c r="AX654" s="2119"/>
      <c r="AY654" s="1646"/>
      <c r="AZ654" s="1646"/>
      <c r="BA654" s="2039"/>
      <c r="BB654" s="2039"/>
      <c r="BC654" s="1530" t="s">
        <v>1432</v>
      </c>
    </row>
    <row r="655" spans="1:227" s="1530" customFormat="1" ht="17.05" customHeight="1" x14ac:dyDescent="0.25">
      <c r="A655" s="1564" t="s">
        <v>1008</v>
      </c>
      <c r="B655" s="1564" t="s">
        <v>1110</v>
      </c>
      <c r="C655" s="2467" t="s">
        <v>1116</v>
      </c>
      <c r="D655" s="2002" t="s">
        <v>1119</v>
      </c>
      <c r="E655" s="2783"/>
      <c r="F655" s="1638" t="s">
        <v>630</v>
      </c>
      <c r="G655" s="1607">
        <v>9.8000000000000007</v>
      </c>
      <c r="H655" s="1607"/>
      <c r="I655" s="1904"/>
      <c r="J655" s="1904"/>
      <c r="K655" s="2115">
        <f>IF(ISNUMBER(F655),F655,0)+IF(ISNUMBER(G655),G655,0)+IF(ISNUMBER(H655),H655,0)</f>
        <v>9.8000000000000007</v>
      </c>
      <c r="L655" s="2292">
        <f>IF(IF(ISNUMBER(K655),K655,0)&gt;0,IF(ISNUMBER(F655),F655,0)/K655*100,"")</f>
        <v>0</v>
      </c>
      <c r="M655" s="2357">
        <f>IF(IF(ISNUMBER(K655),K655,0)&gt;0,(IF(ISNUMBER(G655),G655,0)+IF(ISNUMBER(H655),H655,0))/K655*100,"")</f>
        <v>100</v>
      </c>
      <c r="N655" s="1611">
        <f t="shared" si="233"/>
        <v>5</v>
      </c>
      <c r="O655" s="2294"/>
      <c r="P655" s="2295">
        <f>AQ655</f>
        <v>0.96065676590150395</v>
      </c>
      <c r="Q655" s="2296" t="s">
        <v>42</v>
      </c>
      <c r="R655" s="2294"/>
      <c r="S655" s="2297"/>
      <c r="T655" s="2298"/>
      <c r="U655" s="1602"/>
      <c r="V655" s="2294"/>
      <c r="W655" s="2294"/>
      <c r="X655" s="2294"/>
      <c r="Y655" s="2294"/>
      <c r="Z655" s="2434">
        <v>13940</v>
      </c>
      <c r="AA655" s="2366">
        <f>AR655/Z655*1000000000/365</f>
        <v>189.82205969651508</v>
      </c>
      <c r="AB655" s="2435"/>
      <c r="AC655" s="2435"/>
      <c r="AD655" s="2435"/>
      <c r="AE655" s="2435"/>
      <c r="AF655" s="2435"/>
      <c r="AG655" s="2435"/>
      <c r="AH655" s="2167"/>
      <c r="AI655" s="2112">
        <v>13494</v>
      </c>
      <c r="AJ655" s="2112">
        <v>13059</v>
      </c>
      <c r="AK655" s="2112">
        <v>12632</v>
      </c>
      <c r="AL655" s="2113"/>
      <c r="AM655" s="2454"/>
      <c r="AN655" s="2112"/>
      <c r="AO655" s="2115"/>
      <c r="AP655" s="2116"/>
      <c r="AQ655" s="2117">
        <v>0.96065676590150395</v>
      </c>
      <c r="AR655" s="2115">
        <v>0.96583362194183842</v>
      </c>
      <c r="AS655" s="2115">
        <v>0.96945314740280697</v>
      </c>
      <c r="AT655" s="2115">
        <v>0.97137247381245473</v>
      </c>
      <c r="AU655" s="2115"/>
      <c r="AV655" s="2116"/>
      <c r="AW655" s="2118">
        <f t="shared" si="234"/>
        <v>8.828627526187546</v>
      </c>
      <c r="AX655" s="2119"/>
      <c r="AY655" s="1646"/>
      <c r="AZ655" s="1646"/>
      <c r="BA655" s="2039"/>
      <c r="BB655" s="2039"/>
      <c r="BC655" s="1530" t="s">
        <v>1432</v>
      </c>
    </row>
    <row r="656" spans="1:227" s="1530" customFormat="1" ht="17.05" customHeight="1" x14ac:dyDescent="0.25">
      <c r="A656" s="1564" t="s">
        <v>1008</v>
      </c>
      <c r="B656" s="1564" t="s">
        <v>1110</v>
      </c>
      <c r="C656" s="2467" t="s">
        <v>1116</v>
      </c>
      <c r="D656" s="2002" t="s">
        <v>1121</v>
      </c>
      <c r="E656" s="2783" t="s">
        <v>1452</v>
      </c>
      <c r="F656" s="1638" t="s">
        <v>630</v>
      </c>
      <c r="G656" s="1607"/>
      <c r="H656" s="1607"/>
      <c r="I656" s="1904"/>
      <c r="J656" s="1904"/>
      <c r="K656" s="2115">
        <f>IF(ISNUMBER(F656),F656,0)+IF(ISNUMBER(G656),G656,0)+IF(ISNUMBER(H656),H656,0)</f>
        <v>0</v>
      </c>
      <c r="L656" s="2292">
        <v>0</v>
      </c>
      <c r="M656" s="2357">
        <v>100</v>
      </c>
      <c r="N656" s="1611">
        <f t="shared" si="233"/>
        <v>2</v>
      </c>
      <c r="O656" s="2294"/>
      <c r="P656" s="2295">
        <f>AQ656</f>
        <v>3.4905376264164554</v>
      </c>
      <c r="Q656" s="2296" t="s">
        <v>42</v>
      </c>
      <c r="R656" s="2294"/>
      <c r="S656" s="2297"/>
      <c r="T656" s="2298"/>
      <c r="U656" s="1602"/>
      <c r="V656" s="2294"/>
      <c r="W656" s="2294"/>
      <c r="X656" s="2294"/>
      <c r="Y656" s="2294"/>
      <c r="Z656" s="2434">
        <v>45960</v>
      </c>
      <c r="AA656" s="2366">
        <f>AR656/Z656*1000000000/365</f>
        <v>221.45321482505685</v>
      </c>
      <c r="AB656" s="2435"/>
      <c r="AC656" s="2435"/>
      <c r="AD656" s="2435"/>
      <c r="AE656" s="2435"/>
      <c r="AF656" s="2435"/>
      <c r="AG656" s="2435"/>
      <c r="AH656" s="2167"/>
      <c r="AI656" s="2124">
        <v>47259</v>
      </c>
      <c r="AJ656" s="2124">
        <v>48577</v>
      </c>
      <c r="AK656" s="2124">
        <v>49906</v>
      </c>
      <c r="AL656" s="2113"/>
      <c r="AM656" s="2454"/>
      <c r="AN656" s="2124"/>
      <c r="AO656" s="2125"/>
      <c r="AP656" s="2126"/>
      <c r="AQ656" s="2117">
        <v>3.4905376264164554</v>
      </c>
      <c r="AR656" s="2125">
        <v>3.7149662599762592</v>
      </c>
      <c r="AS656" s="2125">
        <v>3.9478532307532572</v>
      </c>
      <c r="AT656" s="2125">
        <v>4.1886787851972613</v>
      </c>
      <c r="AU656" s="2125"/>
      <c r="AV656" s="2126"/>
      <c r="AW656" s="2127">
        <f t="shared" si="234"/>
        <v>-4.1886787851972613</v>
      </c>
      <c r="AX656" s="2119"/>
      <c r="AY656" s="1646"/>
      <c r="AZ656" s="1646"/>
      <c r="BA656" s="2039"/>
      <c r="BB656" s="1646"/>
      <c r="BC656" s="1602" t="s">
        <v>1432</v>
      </c>
    </row>
    <row r="657" spans="1:58" s="1530" customFormat="1" ht="17.05" customHeight="1" x14ac:dyDescent="0.25">
      <c r="A657" s="1564" t="s">
        <v>1008</v>
      </c>
      <c r="B657" s="1564" t="s">
        <v>1110</v>
      </c>
      <c r="C657" s="2467" t="s">
        <v>1116</v>
      </c>
      <c r="D657" s="2002" t="s">
        <v>1120</v>
      </c>
      <c r="E657" s="2783"/>
      <c r="F657" s="1638" t="s">
        <v>630</v>
      </c>
      <c r="G657" s="1607"/>
      <c r="H657" s="1607">
        <v>4.88</v>
      </c>
      <c r="I657" s="2455"/>
      <c r="J657" s="2455"/>
      <c r="K657" s="2125">
        <f>IF(ISNUMBER(F657),F657,0)+IF(ISNUMBER(G657),G657,0)+IF(ISNUMBER(H657),H657,0)</f>
        <v>4.88</v>
      </c>
      <c r="L657" s="2292">
        <f>IF(IF(ISNUMBER(K657),K657,0)&gt;0,IF(ISNUMBER(F657),F657,0)/K657*100,"")</f>
        <v>0</v>
      </c>
      <c r="M657" s="2357">
        <f>IF(IF(ISNUMBER(K657),K657,0)&gt;0,(IF(ISNUMBER(G657),G657,0)+IF(ISNUMBER(H657),H657,0))/K657*100,"")</f>
        <v>100</v>
      </c>
      <c r="N657" s="1611">
        <f t="shared" si="233"/>
        <v>5</v>
      </c>
      <c r="O657" s="2294"/>
      <c r="P657" s="2295">
        <f>AQ657</f>
        <v>0.92185769395957418</v>
      </c>
      <c r="Q657" s="2296" t="s">
        <v>42</v>
      </c>
      <c r="R657" s="2294"/>
      <c r="S657" s="2456"/>
      <c r="T657" s="2457"/>
      <c r="V657" s="2458"/>
      <c r="W657" s="2458"/>
      <c r="X657" s="2458"/>
      <c r="Y657" s="2458"/>
      <c r="Z657" s="2434">
        <v>18647</v>
      </c>
      <c r="AA657" s="2366">
        <f>AR657/Z657*1000000000/365</f>
        <v>144.84897195051377</v>
      </c>
      <c r="AB657" s="2459"/>
      <c r="AC657" s="2459"/>
      <c r="AD657" s="2459"/>
      <c r="AE657" s="2459"/>
      <c r="AF657" s="2459"/>
      <c r="AG657" s="2459"/>
      <c r="AH657" s="2167"/>
      <c r="AI657" s="2124">
        <v>19193</v>
      </c>
      <c r="AJ657" s="2124">
        <v>19732</v>
      </c>
      <c r="AK657" s="2124">
        <v>20274</v>
      </c>
      <c r="AL657" s="2113"/>
      <c r="AM657" s="2460"/>
      <c r="AN657" s="2124"/>
      <c r="AO657" s="2125"/>
      <c r="AP657" s="2126"/>
      <c r="AQ657" s="2117">
        <v>0.92185769395957418</v>
      </c>
      <c r="AR657" s="2125">
        <v>0.98586455468584899</v>
      </c>
      <c r="AS657" s="2125">
        <v>1.0516042987366592</v>
      </c>
      <c r="AT657" s="2125">
        <v>1.1195886559855253</v>
      </c>
      <c r="AU657" s="2125"/>
      <c r="AV657" s="2126"/>
      <c r="AW657" s="2127">
        <f t="shared" si="234"/>
        <v>3.7604113440144746</v>
      </c>
      <c r="AX657" s="2119"/>
      <c r="AY657" s="1646"/>
      <c r="AZ657" s="1646"/>
      <c r="BA657" s="2039"/>
      <c r="BB657" s="2039"/>
      <c r="BC657" s="1530" t="s">
        <v>1432</v>
      </c>
    </row>
    <row r="658" spans="1:58" s="1530" customFormat="1" ht="17.05" customHeight="1" x14ac:dyDescent="0.25">
      <c r="A658" s="1564" t="s">
        <v>393</v>
      </c>
      <c r="B658" s="1564" t="s">
        <v>448</v>
      </c>
      <c r="C658" s="2799" t="s">
        <v>465</v>
      </c>
      <c r="D658" s="1696" t="s">
        <v>466</v>
      </c>
      <c r="E658" s="2800" t="s">
        <v>1814</v>
      </c>
      <c r="F658" s="1638"/>
      <c r="G658" s="1607"/>
      <c r="H658" s="1607"/>
      <c r="I658" s="1904"/>
      <c r="J658" s="1904"/>
      <c r="K658" s="2115">
        <v>3.0877160545602895</v>
      </c>
      <c r="L658" s="2292" t="s">
        <v>1440</v>
      </c>
      <c r="M658" s="2357" t="s">
        <v>1435</v>
      </c>
      <c r="N658" s="1611">
        <f t="shared" si="233"/>
        <v>3</v>
      </c>
      <c r="O658" s="2801"/>
      <c r="P658" s="2433">
        <v>3.0576654688062126</v>
      </c>
      <c r="Q658" s="2296" t="s">
        <v>42</v>
      </c>
      <c r="R658" s="2294"/>
      <c r="S658" s="2297"/>
      <c r="T658" s="2298"/>
      <c r="U658" s="1602"/>
      <c r="V658" s="2294"/>
      <c r="W658" s="2294"/>
      <c r="X658" s="2294"/>
      <c r="Y658" s="2294"/>
      <c r="Z658" s="2434">
        <v>61076.928687499982</v>
      </c>
      <c r="AA658" s="2366">
        <f>P658*1000000000/365/Z658</f>
        <v>137.15761168712302</v>
      </c>
      <c r="AB658" s="2435"/>
      <c r="AC658" s="2435"/>
      <c r="AD658" s="2435"/>
      <c r="AE658" s="2435"/>
      <c r="AF658" s="2435"/>
      <c r="AG658" s="2435"/>
      <c r="AH658" s="2167"/>
      <c r="AL658" s="2167"/>
      <c r="AM658" s="2369"/>
      <c r="AN658" s="2125"/>
      <c r="AO658" s="2125"/>
      <c r="AP658" s="2126"/>
      <c r="AQ658" s="2117"/>
      <c r="AR658" s="2125"/>
      <c r="AS658" s="2125"/>
      <c r="AT658" s="2125">
        <v>4.2422703320469033</v>
      </c>
      <c r="AU658" s="2125"/>
      <c r="AV658" s="2126"/>
      <c r="AW658" s="2127">
        <f t="shared" si="234"/>
        <v>-1.1545542774866138</v>
      </c>
      <c r="AX658" s="2119"/>
      <c r="AY658" s="1646"/>
      <c r="AZ658" s="1646"/>
      <c r="BA658" s="2039"/>
      <c r="BB658" s="1646"/>
      <c r="BC658" s="1530" t="s">
        <v>1432</v>
      </c>
      <c r="BF658" s="1530" t="e">
        <f>MATCH(D658,'&gt;50 only'!D641,0)</f>
        <v>#N/A</v>
      </c>
    </row>
    <row r="659" spans="1:58" s="1530" customFormat="1" ht="17.05" customHeight="1" x14ac:dyDescent="0.25">
      <c r="A659" s="1564" t="s">
        <v>1008</v>
      </c>
      <c r="B659" s="1564" t="s">
        <v>1081</v>
      </c>
      <c r="C659" s="2467" t="s">
        <v>1095</v>
      </c>
      <c r="D659" s="1683" t="s">
        <v>1096</v>
      </c>
      <c r="E659" s="2802"/>
      <c r="F659" s="1638">
        <v>0.14000000000000001</v>
      </c>
      <c r="G659" s="1607"/>
      <c r="H659" s="1607" t="s">
        <v>202</v>
      </c>
      <c r="I659" s="1904"/>
      <c r="J659" s="1904"/>
      <c r="K659" s="2115">
        <f>IF(ISNUMBER(F659),F659,0)+IF(ISNUMBER(G659),G659,0)+IF(ISNUMBER(H659),H659,0)</f>
        <v>0.14000000000000001</v>
      </c>
      <c r="L659" s="2292">
        <f>IF(IF(ISNUMBER(K659),K659,0)&gt;0,IF(ISNUMBER(F659),F659,0)/K659*100,"")</f>
        <v>100</v>
      </c>
      <c r="M659" s="2357">
        <f>IF(IF(ISNUMBER(K659),K659,0)&gt;0,(IF(ISNUMBER(G659),G659,0)+IF(ISNUMBER(H659),H659,0))/K659*100,"")</f>
        <v>0</v>
      </c>
      <c r="N659" s="1611">
        <f t="shared" si="233"/>
        <v>2</v>
      </c>
      <c r="O659" s="2294"/>
      <c r="P659" s="2295">
        <f>AQ659</f>
        <v>0.24660025328807947</v>
      </c>
      <c r="Q659" s="2296" t="s">
        <v>42</v>
      </c>
      <c r="R659" s="2294"/>
      <c r="S659" s="2297"/>
      <c r="T659" s="2298"/>
      <c r="U659" s="1602"/>
      <c r="V659" s="2294"/>
      <c r="W659" s="2294"/>
      <c r="X659" s="2294"/>
      <c r="Y659" s="2294"/>
      <c r="Z659" s="2434">
        <v>5075</v>
      </c>
      <c r="AA659" s="2366">
        <f>AR659/Z659*1000000000/365</f>
        <v>140.31925041746567</v>
      </c>
      <c r="AB659" s="2435"/>
      <c r="AC659" s="2435"/>
      <c r="AD659" s="2435"/>
      <c r="AE659" s="2435"/>
      <c r="AF659" s="2435"/>
      <c r="AG659" s="2435"/>
      <c r="AH659" s="2167"/>
      <c r="AI659" s="2112">
        <v>5145</v>
      </c>
      <c r="AJ659" s="2112">
        <v>5245</v>
      </c>
      <c r="AK659" s="2112">
        <v>5360</v>
      </c>
      <c r="AL659" s="2113"/>
      <c r="AM659" s="2454"/>
      <c r="AN659" s="2112"/>
      <c r="AO659" s="2115"/>
      <c r="AP659" s="2116"/>
      <c r="AQ659" s="2117">
        <v>0.24660025328807947</v>
      </c>
      <c r="AR659" s="2115">
        <v>0.25992387149205298</v>
      </c>
      <c r="AS659" s="2115">
        <v>0.27509092918344374</v>
      </c>
      <c r="AT659" s="2115">
        <v>0.29145934201854307</v>
      </c>
      <c r="AU659" s="2115"/>
      <c r="AV659" s="2116"/>
      <c r="AW659" s="2118">
        <f t="shared" si="234"/>
        <v>-0.15145934201854305</v>
      </c>
      <c r="AX659" s="2119"/>
      <c r="AY659" s="1646"/>
      <c r="AZ659" s="1646"/>
      <c r="BA659" s="1646"/>
      <c r="BB659" s="1646"/>
      <c r="BC659" s="1530" t="s">
        <v>1430</v>
      </c>
    </row>
    <row r="660" spans="1:58" s="1530" customFormat="1" ht="17.05" customHeight="1" x14ac:dyDescent="0.25">
      <c r="A660" s="1564" t="s">
        <v>1008</v>
      </c>
      <c r="B660" s="1564" t="s">
        <v>1081</v>
      </c>
      <c r="C660" s="2467" t="s">
        <v>1095</v>
      </c>
      <c r="D660" s="2002" t="s">
        <v>1098</v>
      </c>
      <c r="E660" s="2783"/>
      <c r="F660" s="1638" t="s">
        <v>202</v>
      </c>
      <c r="G660" s="1607">
        <v>0.51</v>
      </c>
      <c r="H660" s="1607"/>
      <c r="I660" s="1904"/>
      <c r="J660" s="1904"/>
      <c r="K660" s="2115">
        <f>IF(ISNUMBER(F660),F660,0)+IF(ISNUMBER(G660),G660,0)+IF(ISNUMBER(H660),H660,0)</f>
        <v>0.51</v>
      </c>
      <c r="L660" s="2292">
        <f>IF(IF(ISNUMBER(K660),K660,0)&gt;0,IF(ISNUMBER(F660),F660,0)/K660*100,"")</f>
        <v>0</v>
      </c>
      <c r="M660" s="2357">
        <f>IF(IF(ISNUMBER(K660),K660,0)&gt;0,(IF(ISNUMBER(G660),G660,0)+IF(ISNUMBER(H660),H660,0))/K660*100,"")</f>
        <v>100</v>
      </c>
      <c r="N660" s="1611">
        <f t="shared" si="233"/>
        <v>2</v>
      </c>
      <c r="O660" s="2294"/>
      <c r="P660" s="2295">
        <f>AQ660</f>
        <v>0.59223088719513428</v>
      </c>
      <c r="Q660" s="2296" t="s">
        <v>42</v>
      </c>
      <c r="R660" s="2294"/>
      <c r="S660" s="2297"/>
      <c r="T660" s="2298"/>
      <c r="U660" s="1602"/>
      <c r="V660" s="2294"/>
      <c r="W660" s="2294"/>
      <c r="X660" s="2294"/>
      <c r="Y660" s="2294"/>
      <c r="Z660" s="2434">
        <v>11955</v>
      </c>
      <c r="AA660" s="2366">
        <f>AR660/Z660*1000000000/365</f>
        <v>143.62351679954097</v>
      </c>
      <c r="AB660" s="2435"/>
      <c r="AC660" s="2435"/>
      <c r="AD660" s="2435"/>
      <c r="AE660" s="2435"/>
      <c r="AF660" s="2435"/>
      <c r="AG660" s="2435"/>
      <c r="AH660" s="2167"/>
      <c r="AI660" s="2112">
        <v>12177</v>
      </c>
      <c r="AJ660" s="2112">
        <v>12420</v>
      </c>
      <c r="AK660" s="2112">
        <v>12690</v>
      </c>
      <c r="AL660" s="2113"/>
      <c r="AM660" s="2454"/>
      <c r="AN660" s="2112"/>
      <c r="AO660" s="2115"/>
      <c r="AP660" s="2116"/>
      <c r="AQ660" s="2117">
        <v>0.59223088719513428</v>
      </c>
      <c r="AR660" s="2115">
        <v>0.62671198731855693</v>
      </c>
      <c r="AS660" s="2115">
        <v>0.66317065335906045</v>
      </c>
      <c r="AT660" s="2115">
        <v>0.70206032549295316</v>
      </c>
      <c r="AU660" s="2115"/>
      <c r="AV660" s="2116"/>
      <c r="AW660" s="2118">
        <f t="shared" si="234"/>
        <v>-0.19206032549295315</v>
      </c>
      <c r="AX660" s="2119"/>
      <c r="AY660" s="1646"/>
      <c r="AZ660" s="1646"/>
      <c r="BA660" s="2039"/>
      <c r="BB660" s="2039"/>
      <c r="BC660" s="1530" t="s">
        <v>1432</v>
      </c>
    </row>
    <row r="661" spans="1:58" s="1530" customFormat="1" ht="17.05" customHeight="1" x14ac:dyDescent="0.25">
      <c r="A661" s="1564" t="s">
        <v>1008</v>
      </c>
      <c r="B661" s="1564" t="s">
        <v>1081</v>
      </c>
      <c r="C661" s="2467" t="s">
        <v>1095</v>
      </c>
      <c r="D661" s="2002" t="s">
        <v>1099</v>
      </c>
      <c r="E661" s="2803"/>
      <c r="F661" s="1701" t="s">
        <v>1100</v>
      </c>
      <c r="G661" s="1702">
        <v>0.59</v>
      </c>
      <c r="H661" s="1702"/>
      <c r="I661" s="2471"/>
      <c r="J661" s="2471"/>
      <c r="K661" s="2142">
        <f>IF(ISNUMBER(F661),F661,0)+IF(ISNUMBER(G661),G661,0)+IF(ISNUMBER(H661),H661,0)</f>
        <v>0.59</v>
      </c>
      <c r="L661" s="2472">
        <f>IF(IF(ISNUMBER(K661),K661,0)&gt;0,IF(ISNUMBER(F661),F661,0)/K661*100,"")</f>
        <v>0</v>
      </c>
      <c r="M661" s="2473">
        <f>IF(IF(ISNUMBER(K661),K661,0)&gt;0,(IF(ISNUMBER(G661),G661,0)+IF(ISNUMBER(H661),H661,0))/K661*100,"")</f>
        <v>100</v>
      </c>
      <c r="N661" s="2474">
        <f t="shared" si="233"/>
        <v>2</v>
      </c>
      <c r="O661" s="2477"/>
      <c r="P661" s="2475">
        <f>AQ661</f>
        <v>0.59684589239914643</v>
      </c>
      <c r="Q661" s="2476" t="s">
        <v>42</v>
      </c>
      <c r="R661" s="2477"/>
      <c r="S661" s="2478"/>
      <c r="T661" s="2479"/>
      <c r="U661" s="1830"/>
      <c r="V661" s="2477"/>
      <c r="W661" s="2477"/>
      <c r="X661" s="2477"/>
      <c r="Y661" s="2477"/>
      <c r="Z661" s="2480">
        <v>12186</v>
      </c>
      <c r="AA661" s="2481">
        <f>AR661/Z661*1000000000/365</f>
        <v>133.23233812366553</v>
      </c>
      <c r="AB661" s="2482"/>
      <c r="AC661" s="2482"/>
      <c r="AD661" s="2482"/>
      <c r="AE661" s="2482"/>
      <c r="AF661" s="2482"/>
      <c r="AG661" s="2482"/>
      <c r="AH661" s="2352"/>
      <c r="AI661" s="2139">
        <v>11641</v>
      </c>
      <c r="AJ661" s="2139">
        <v>11383</v>
      </c>
      <c r="AK661" s="2139">
        <v>11121</v>
      </c>
      <c r="AL661" s="2140"/>
      <c r="AM661" s="2483"/>
      <c r="AN661" s="2139"/>
      <c r="AO661" s="2142"/>
      <c r="AP661" s="2143"/>
      <c r="AQ661" s="2144">
        <v>0.59684589239914643</v>
      </c>
      <c r="AR661" s="2142">
        <v>0.59260278441687064</v>
      </c>
      <c r="AS661" s="2142">
        <v>0.60142124574716915</v>
      </c>
      <c r="AT661" s="2142">
        <v>0.60902553652258884</v>
      </c>
      <c r="AU661" s="2142"/>
      <c r="AV661" s="2143"/>
      <c r="AW661" s="2145">
        <f t="shared" si="234"/>
        <v>-1.9025536522588871E-2</v>
      </c>
      <c r="AX661" s="2146"/>
      <c r="AY661" s="1646"/>
      <c r="AZ661" s="1646"/>
      <c r="BA661" s="2039"/>
      <c r="BB661" s="2039"/>
      <c r="BC661" s="1530" t="s">
        <v>1432</v>
      </c>
    </row>
    <row r="662" spans="1:58" s="1530" customFormat="1" ht="17.05" customHeight="1" x14ac:dyDescent="0.25">
      <c r="A662" s="1564" t="s">
        <v>591</v>
      </c>
      <c r="B662" s="1564" t="s">
        <v>592</v>
      </c>
      <c r="C662" s="2461" t="s">
        <v>597</v>
      </c>
      <c r="D662" s="1696" t="s">
        <v>598</v>
      </c>
      <c r="E662" s="2800" t="s">
        <v>1832</v>
      </c>
      <c r="F662" s="2291"/>
      <c r="G662" s="1698">
        <f t="shared" ref="G662:G674" si="235">K662</f>
        <v>5.6777777777777771</v>
      </c>
      <c r="H662" s="1698"/>
      <c r="I662" s="1904"/>
      <c r="J662" s="1904"/>
      <c r="K662" s="2115">
        <v>5.6777777777777771</v>
      </c>
      <c r="L662" s="2292">
        <f t="shared" ref="L662:L682" si="236">IF(K662&gt;0,IF(ISNUMBER(F662),F662,0)/K662*100,"")</f>
        <v>0</v>
      </c>
      <c r="M662" s="2357">
        <f t="shared" ref="M662:M682" si="237">IF(K662&gt;0,(IF(ISNUMBER(G662),G662,0)+IF(ISNUMBER(H662),H662,0))/K662*100,"")</f>
        <v>100</v>
      </c>
      <c r="N662" s="1575">
        <f t="shared" si="233"/>
        <v>2</v>
      </c>
      <c r="O662" s="2748"/>
      <c r="P662" s="2433">
        <v>7.698177006351564</v>
      </c>
      <c r="Q662" s="2296" t="s">
        <v>42</v>
      </c>
      <c r="R662" s="2294"/>
      <c r="S662" s="2297"/>
      <c r="T662" s="2298"/>
      <c r="U662" s="1602"/>
      <c r="V662" s="2294"/>
      <c r="W662" s="2294"/>
      <c r="X662" s="2294"/>
      <c r="Y662" s="2294"/>
      <c r="Z662" s="2434">
        <v>115843.37499688966</v>
      </c>
      <c r="AA662" s="2366"/>
      <c r="AB662" s="2435"/>
      <c r="AC662" s="2435"/>
      <c r="AD662" s="2435"/>
      <c r="AE662" s="2435"/>
      <c r="AF662" s="2435"/>
      <c r="AG662" s="2435"/>
      <c r="AH662" s="2167"/>
      <c r="AI662" s="1602"/>
      <c r="AJ662" s="1602"/>
      <c r="AK662" s="1602"/>
      <c r="AL662" s="2167"/>
      <c r="AM662" s="2369"/>
      <c r="AN662" s="2115"/>
      <c r="AO662" s="2115"/>
      <c r="AP662" s="2116"/>
      <c r="AQ662" s="2117"/>
      <c r="AR662" s="2115"/>
      <c r="AS662" s="2115"/>
      <c r="AT662" s="2115"/>
      <c r="AU662" s="2115"/>
      <c r="AV662" s="2116"/>
      <c r="AW662" s="2118">
        <f t="shared" si="234"/>
        <v>5.6777777777777771</v>
      </c>
      <c r="AX662" s="2119"/>
      <c r="AY662" s="1646"/>
      <c r="AZ662" s="1646"/>
      <c r="BA662" s="1646"/>
      <c r="BB662" s="1646"/>
      <c r="BC662" s="1530" t="s">
        <v>1432</v>
      </c>
      <c r="BF662" s="1530" t="e">
        <f>MATCH(D662,'&gt;50 only'!D645,0)</f>
        <v>#N/A</v>
      </c>
    </row>
    <row r="663" spans="1:58" s="1530" customFormat="1" ht="20.05" customHeight="1" x14ac:dyDescent="0.25">
      <c r="A663" s="1564" t="s">
        <v>591</v>
      </c>
      <c r="B663" s="1564" t="s">
        <v>592</v>
      </c>
      <c r="C663" s="2461" t="s">
        <v>597</v>
      </c>
      <c r="D663" s="1696" t="s">
        <v>609</v>
      </c>
      <c r="E663" s="2800" t="s">
        <v>1832</v>
      </c>
      <c r="F663" s="1638"/>
      <c r="G663" s="1904">
        <f t="shared" si="235"/>
        <v>0.48666666666666664</v>
      </c>
      <c r="H663" s="1607"/>
      <c r="I663" s="1904"/>
      <c r="J663" s="1904"/>
      <c r="K663" s="2115">
        <v>0.48666666666666664</v>
      </c>
      <c r="L663" s="2292">
        <f t="shared" si="236"/>
        <v>0</v>
      </c>
      <c r="M663" s="2357">
        <f t="shared" si="237"/>
        <v>100</v>
      </c>
      <c r="N663" s="1611">
        <f t="shared" si="233"/>
        <v>5</v>
      </c>
      <c r="O663" s="2755"/>
      <c r="P663" s="2433">
        <v>8.141584605582157E-2</v>
      </c>
      <c r="Q663" s="2296" t="s">
        <v>42</v>
      </c>
      <c r="R663" s="2294"/>
      <c r="S663" s="2297"/>
      <c r="T663" s="2298"/>
      <c r="U663" s="1602"/>
      <c r="V663" s="2294"/>
      <c r="W663" s="2294"/>
      <c r="X663" s="2294"/>
      <c r="Y663" s="2294"/>
      <c r="Z663" s="2434">
        <v>501.41773600000016</v>
      </c>
      <c r="AA663" s="2366"/>
      <c r="AB663" s="2435"/>
      <c r="AC663" s="2435"/>
      <c r="AD663" s="2435"/>
      <c r="AE663" s="2435"/>
      <c r="AF663" s="2435"/>
      <c r="AG663" s="2435"/>
      <c r="AH663" s="2167"/>
      <c r="AI663" s="1602"/>
      <c r="AJ663" s="1602"/>
      <c r="AK663" s="1602"/>
      <c r="AL663" s="2167"/>
      <c r="AM663" s="2369"/>
      <c r="AN663" s="2115"/>
      <c r="AO663" s="2115"/>
      <c r="AP663" s="2116"/>
      <c r="AQ663" s="2117"/>
      <c r="AR663" s="2115"/>
      <c r="AS663" s="2115"/>
      <c r="AT663" s="2115"/>
      <c r="AU663" s="2115"/>
      <c r="AV663" s="2116"/>
      <c r="AW663" s="2118">
        <f t="shared" si="234"/>
        <v>0.48666666666666664</v>
      </c>
      <c r="AX663" s="2119"/>
      <c r="AY663" s="1646"/>
      <c r="AZ663" s="1646"/>
      <c r="BA663" s="1646"/>
      <c r="BB663" s="1646"/>
      <c r="BC663" s="1530" t="s">
        <v>1432</v>
      </c>
      <c r="BF663" s="1530" t="e">
        <f>MATCH(D663,'&gt;50 only'!D646,0)</f>
        <v>#N/A</v>
      </c>
    </row>
    <row r="664" spans="1:58" s="1530" customFormat="1" ht="17.05" customHeight="1" x14ac:dyDescent="0.25">
      <c r="A664" s="1564" t="s">
        <v>591</v>
      </c>
      <c r="B664" s="1564" t="s">
        <v>592</v>
      </c>
      <c r="C664" s="2461" t="s">
        <v>597</v>
      </c>
      <c r="D664" s="1696" t="s">
        <v>608</v>
      </c>
      <c r="E664" s="1697" t="s">
        <v>1832</v>
      </c>
      <c r="F664" s="1638"/>
      <c r="G664" s="1607">
        <f t="shared" si="235"/>
        <v>1.46</v>
      </c>
      <c r="H664" s="1607"/>
      <c r="I664" s="1904"/>
      <c r="J664" s="1904"/>
      <c r="K664" s="2115">
        <v>1.46</v>
      </c>
      <c r="L664" s="2292">
        <f t="shared" si="236"/>
        <v>0</v>
      </c>
      <c r="M664" s="2357">
        <f t="shared" si="237"/>
        <v>100</v>
      </c>
      <c r="N664" s="1611">
        <f t="shared" si="233"/>
        <v>5</v>
      </c>
      <c r="O664" s="2755"/>
      <c r="P664" s="2433">
        <v>1.1500548569943334</v>
      </c>
      <c r="Q664" s="2296" t="s">
        <v>42</v>
      </c>
      <c r="R664" s="2294"/>
      <c r="S664" s="2297"/>
      <c r="T664" s="2298"/>
      <c r="U664" s="1602"/>
      <c r="V664" s="2294"/>
      <c r="W664" s="2294"/>
      <c r="X664" s="2294"/>
      <c r="Y664" s="2294"/>
      <c r="Z664" s="2434">
        <v>6788.8906193459934</v>
      </c>
      <c r="AA664" s="2366"/>
      <c r="AB664" s="2435"/>
      <c r="AC664" s="2435"/>
      <c r="AD664" s="2435"/>
      <c r="AE664" s="2435"/>
      <c r="AF664" s="2435"/>
      <c r="AG664" s="2435"/>
      <c r="AH664" s="2167"/>
      <c r="AI664" s="1602"/>
      <c r="AJ664" s="1602"/>
      <c r="AK664" s="1602"/>
      <c r="AL664" s="2167"/>
      <c r="AM664" s="2369"/>
      <c r="AN664" s="2115"/>
      <c r="AO664" s="2115"/>
      <c r="AP664" s="2116"/>
      <c r="AQ664" s="2117"/>
      <c r="AR664" s="2115"/>
      <c r="AS664" s="2115"/>
      <c r="AT664" s="2115"/>
      <c r="AU664" s="2115"/>
      <c r="AV664" s="2116"/>
      <c r="AW664" s="2118">
        <f t="shared" si="234"/>
        <v>1.46</v>
      </c>
      <c r="AX664" s="2119"/>
      <c r="AY664" s="1646"/>
      <c r="AZ664" s="1646"/>
      <c r="BA664" s="1646"/>
      <c r="BB664" s="1646"/>
      <c r="BC664" s="1530" t="s">
        <v>1432</v>
      </c>
      <c r="BF664" s="1530" t="e">
        <f>MATCH(D664,'&gt;50 only'!D647,0)</f>
        <v>#N/A</v>
      </c>
    </row>
    <row r="665" spans="1:58" s="1530" customFormat="1" ht="21" customHeight="1" x14ac:dyDescent="0.25">
      <c r="A665" s="1564" t="s">
        <v>591</v>
      </c>
      <c r="B665" s="1564" t="s">
        <v>592</v>
      </c>
      <c r="C665" s="2461" t="s">
        <v>597</v>
      </c>
      <c r="D665" s="1696" t="s">
        <v>599</v>
      </c>
      <c r="E665" s="1697" t="s">
        <v>1832</v>
      </c>
      <c r="F665" s="1638"/>
      <c r="G665" s="1607">
        <f t="shared" si="235"/>
        <v>0.93440000000000001</v>
      </c>
      <c r="H665" s="1607"/>
      <c r="I665" s="1904"/>
      <c r="J665" s="1904"/>
      <c r="K665" s="2115">
        <v>0.93440000000000001</v>
      </c>
      <c r="L665" s="2292">
        <f t="shared" si="236"/>
        <v>0</v>
      </c>
      <c r="M665" s="2357">
        <f t="shared" si="237"/>
        <v>100</v>
      </c>
      <c r="N665" s="1611">
        <f t="shared" si="233"/>
        <v>5</v>
      </c>
      <c r="O665" s="2748"/>
      <c r="P665" s="2433">
        <v>0.85502636352460804</v>
      </c>
      <c r="Q665" s="2296" t="s">
        <v>42</v>
      </c>
      <c r="R665" s="2294"/>
      <c r="S665" s="2297"/>
      <c r="T665" s="2298"/>
      <c r="U665" s="1602"/>
      <c r="V665" s="2294"/>
      <c r="W665" s="2294"/>
      <c r="X665" s="2294"/>
      <c r="Y665" s="2294"/>
      <c r="Z665" s="2434">
        <v>18493.311748000004</v>
      </c>
      <c r="AA665" s="2366"/>
      <c r="AB665" s="2435"/>
      <c r="AC665" s="2435"/>
      <c r="AD665" s="2435"/>
      <c r="AE665" s="2435"/>
      <c r="AF665" s="2435"/>
      <c r="AG665" s="2435"/>
      <c r="AH665" s="2167"/>
      <c r="AI665" s="1602"/>
      <c r="AJ665" s="1602"/>
      <c r="AK665" s="1602"/>
      <c r="AL665" s="2167"/>
      <c r="AM665" s="2369"/>
      <c r="AN665" s="2115"/>
      <c r="AO665" s="2115"/>
      <c r="AP665" s="2116"/>
      <c r="AQ665" s="2117"/>
      <c r="AR665" s="2115"/>
      <c r="AS665" s="2115"/>
      <c r="AT665" s="2115"/>
      <c r="AU665" s="2115"/>
      <c r="AV665" s="2116"/>
      <c r="AW665" s="2118">
        <f t="shared" si="234"/>
        <v>0.93440000000000001</v>
      </c>
      <c r="AX665" s="2119"/>
      <c r="AY665" s="1646"/>
      <c r="AZ665" s="1646"/>
      <c r="BA665" s="1646"/>
      <c r="BB665" s="1646"/>
      <c r="BC665" s="1530" t="s">
        <v>1432</v>
      </c>
      <c r="BF665" s="1530" t="e">
        <f>MATCH(D665,'&gt;50 only'!D648,0)</f>
        <v>#N/A</v>
      </c>
    </row>
    <row r="666" spans="1:58" s="1530" customFormat="1" ht="17.05" customHeight="1" x14ac:dyDescent="0.25">
      <c r="A666" s="1564" t="s">
        <v>591</v>
      </c>
      <c r="B666" s="1564" t="s">
        <v>592</v>
      </c>
      <c r="C666" s="2461" t="s">
        <v>597</v>
      </c>
      <c r="D666" s="1696" t="s">
        <v>604</v>
      </c>
      <c r="E666" s="2800" t="s">
        <v>1832</v>
      </c>
      <c r="F666" s="1638"/>
      <c r="G666" s="1607">
        <f t="shared" si="235"/>
        <v>0.27037037037037032</v>
      </c>
      <c r="H666" s="1607"/>
      <c r="I666" s="1904"/>
      <c r="J666" s="1904"/>
      <c r="K666" s="2115">
        <v>0.27037037037037032</v>
      </c>
      <c r="L666" s="2292">
        <f t="shared" si="236"/>
        <v>0</v>
      </c>
      <c r="M666" s="2357">
        <f t="shared" si="237"/>
        <v>100</v>
      </c>
      <c r="N666" s="1611">
        <f t="shared" si="233"/>
        <v>2</v>
      </c>
      <c r="O666" s="2748"/>
      <c r="P666" s="2433">
        <v>0.37785588080624993</v>
      </c>
      <c r="Q666" s="2296" t="s">
        <v>42</v>
      </c>
      <c r="R666" s="2294"/>
      <c r="S666" s="2297"/>
      <c r="T666" s="2298"/>
      <c r="U666" s="1602"/>
      <c r="V666" s="2294"/>
      <c r="W666" s="2294"/>
      <c r="X666" s="2294"/>
      <c r="Y666" s="2294"/>
      <c r="Z666" s="2434">
        <v>8465.8121239999982</v>
      </c>
      <c r="AA666" s="2366"/>
      <c r="AB666" s="2435"/>
      <c r="AC666" s="2435"/>
      <c r="AD666" s="2435"/>
      <c r="AE666" s="2435"/>
      <c r="AF666" s="2435"/>
      <c r="AG666" s="2435"/>
      <c r="AH666" s="2167"/>
      <c r="AI666" s="1602"/>
      <c r="AJ666" s="1602"/>
      <c r="AK666" s="1602"/>
      <c r="AL666" s="2167"/>
      <c r="AM666" s="2369"/>
      <c r="AN666" s="2115"/>
      <c r="AO666" s="2115"/>
      <c r="AP666" s="2116"/>
      <c r="AQ666" s="2117"/>
      <c r="AR666" s="2115"/>
      <c r="AS666" s="2115"/>
      <c r="AT666" s="2115"/>
      <c r="AU666" s="2115"/>
      <c r="AV666" s="2116"/>
      <c r="AW666" s="2118">
        <f t="shared" si="234"/>
        <v>0.27037037037037032</v>
      </c>
      <c r="AX666" s="2119"/>
      <c r="AY666" s="1646"/>
      <c r="AZ666" s="1646"/>
      <c r="BA666" s="1646"/>
      <c r="BB666" s="1646"/>
      <c r="BC666" s="1530" t="s">
        <v>1432</v>
      </c>
      <c r="BF666" s="1530" t="e">
        <f>MATCH(D666,'&gt;50 only'!D649,0)</f>
        <v>#N/A</v>
      </c>
    </row>
    <row r="667" spans="1:58" s="1530" customFormat="1" ht="17.05" customHeight="1" x14ac:dyDescent="0.25">
      <c r="A667" s="1564" t="s">
        <v>591</v>
      </c>
      <c r="B667" s="1564" t="s">
        <v>592</v>
      </c>
      <c r="C667" s="2461" t="s">
        <v>597</v>
      </c>
      <c r="D667" s="1696" t="s">
        <v>603</v>
      </c>
      <c r="E667" s="2800" t="s">
        <v>1832</v>
      </c>
      <c r="F667" s="1638"/>
      <c r="G667" s="1607">
        <f t="shared" si="235"/>
        <v>0.56153846153846154</v>
      </c>
      <c r="H667" s="1607"/>
      <c r="I667" s="1904"/>
      <c r="J667" s="1904"/>
      <c r="K667" s="2115">
        <v>0.56153846153846154</v>
      </c>
      <c r="L667" s="2292">
        <f t="shared" si="236"/>
        <v>0</v>
      </c>
      <c r="M667" s="2357">
        <f t="shared" si="237"/>
        <v>100</v>
      </c>
      <c r="N667" s="1611">
        <f t="shared" si="233"/>
        <v>2</v>
      </c>
      <c r="O667" s="2748"/>
      <c r="P667" s="2433">
        <v>0.7436791278124999</v>
      </c>
      <c r="Q667" s="2296" t="s">
        <v>42</v>
      </c>
      <c r="R667" s="2294"/>
      <c r="S667" s="2297"/>
      <c r="T667" s="2298"/>
      <c r="U667" s="1602"/>
      <c r="V667" s="2294"/>
      <c r="W667" s="2294"/>
      <c r="X667" s="2294"/>
      <c r="Y667" s="2294"/>
      <c r="Z667" s="2434">
        <v>17404.270873499994</v>
      </c>
      <c r="AA667" s="2366"/>
      <c r="AB667" s="2435"/>
      <c r="AC667" s="2435"/>
      <c r="AD667" s="2435"/>
      <c r="AE667" s="2435"/>
      <c r="AF667" s="2435"/>
      <c r="AG667" s="2435"/>
      <c r="AH667" s="2167"/>
      <c r="AI667" s="1602"/>
      <c r="AJ667" s="1602"/>
      <c r="AK667" s="1602"/>
      <c r="AL667" s="2167"/>
      <c r="AM667" s="2369"/>
      <c r="AN667" s="2115"/>
      <c r="AO667" s="2115"/>
      <c r="AP667" s="2116"/>
      <c r="AQ667" s="2117"/>
      <c r="AR667" s="2115"/>
      <c r="AS667" s="2115"/>
      <c r="AT667" s="2115"/>
      <c r="AU667" s="2115"/>
      <c r="AV667" s="2116"/>
      <c r="AW667" s="2118">
        <f t="shared" si="234"/>
        <v>0.56153846153846154</v>
      </c>
      <c r="AX667" s="2119"/>
      <c r="AY667" s="1646"/>
      <c r="AZ667" s="1646"/>
      <c r="BA667" s="1646"/>
      <c r="BB667" s="1646"/>
      <c r="BC667" s="1530" t="s">
        <v>1432</v>
      </c>
      <c r="BF667" s="1530" t="e">
        <f>MATCH(D667,'&gt;50 only'!D650,0)</f>
        <v>#N/A</v>
      </c>
    </row>
    <row r="668" spans="1:58" s="1530" customFormat="1" ht="17.05" customHeight="1" x14ac:dyDescent="0.25">
      <c r="A668" s="1564" t="s">
        <v>591</v>
      </c>
      <c r="B668" s="1564" t="s">
        <v>592</v>
      </c>
      <c r="C668" s="2461" t="s">
        <v>597</v>
      </c>
      <c r="D668" s="1696" t="s">
        <v>607</v>
      </c>
      <c r="E668" s="2800" t="s">
        <v>1832</v>
      </c>
      <c r="F668" s="1638"/>
      <c r="G668" s="1607">
        <f t="shared" si="235"/>
        <v>1.6846153846153844</v>
      </c>
      <c r="H668" s="1607"/>
      <c r="I668" s="1904"/>
      <c r="J668" s="1904"/>
      <c r="K668" s="2115">
        <v>1.6846153846153844</v>
      </c>
      <c r="L668" s="2292">
        <f t="shared" si="236"/>
        <v>0</v>
      </c>
      <c r="M668" s="2357">
        <f t="shared" si="237"/>
        <v>100</v>
      </c>
      <c r="N668" s="1611">
        <f t="shared" si="233"/>
        <v>5</v>
      </c>
      <c r="O668" s="2755"/>
      <c r="P668" s="2433">
        <v>0.71360369710000016</v>
      </c>
      <c r="Q668" s="2296" t="s">
        <v>42</v>
      </c>
      <c r="R668" s="2294"/>
      <c r="S668" s="2297"/>
      <c r="T668" s="2298"/>
      <c r="U668" s="1602"/>
      <c r="V668" s="2294"/>
      <c r="W668" s="2294"/>
      <c r="X668" s="2294"/>
      <c r="Y668" s="2294"/>
      <c r="Z668" s="2434">
        <v>3906.984375</v>
      </c>
      <c r="AA668" s="2366"/>
      <c r="AB668" s="2435"/>
      <c r="AC668" s="2435"/>
      <c r="AD668" s="2435"/>
      <c r="AE668" s="2435"/>
      <c r="AF668" s="2435"/>
      <c r="AG668" s="2435"/>
      <c r="AH668" s="2167"/>
      <c r="AI668" s="1602"/>
      <c r="AJ668" s="1602"/>
      <c r="AK668" s="1602"/>
      <c r="AL668" s="2167"/>
      <c r="AM668" s="2369"/>
      <c r="AN668" s="2115"/>
      <c r="AO668" s="2115"/>
      <c r="AP668" s="2116"/>
      <c r="AQ668" s="2117"/>
      <c r="AR668" s="2115"/>
      <c r="AS668" s="2115"/>
      <c r="AT668" s="2115"/>
      <c r="AU668" s="2115"/>
      <c r="AV668" s="2116"/>
      <c r="AW668" s="2118">
        <f t="shared" si="234"/>
        <v>1.6846153846153844</v>
      </c>
      <c r="AX668" s="2119"/>
      <c r="AY668" s="1646"/>
      <c r="AZ668" s="1646"/>
      <c r="BA668" s="1646"/>
      <c r="BB668" s="1646"/>
      <c r="BC668" s="1530" t="s">
        <v>1432</v>
      </c>
      <c r="BF668" s="1530" t="e">
        <f>MATCH(D668,'&gt;50 only'!D651,0)</f>
        <v>#N/A</v>
      </c>
    </row>
    <row r="669" spans="1:58" s="1530" customFormat="1" ht="17.05" customHeight="1" x14ac:dyDescent="0.25">
      <c r="A669" s="1564" t="s">
        <v>591</v>
      </c>
      <c r="B669" s="1564" t="s">
        <v>592</v>
      </c>
      <c r="C669" s="2461" t="s">
        <v>597</v>
      </c>
      <c r="D669" s="1696" t="s">
        <v>610</v>
      </c>
      <c r="E669" s="2800" t="s">
        <v>1832</v>
      </c>
      <c r="F669" s="1638"/>
      <c r="G669" s="1607">
        <f t="shared" si="235"/>
        <v>0.81759999999999999</v>
      </c>
      <c r="H669" s="1607"/>
      <c r="I669" s="1904"/>
      <c r="J669" s="1904"/>
      <c r="K669" s="2115">
        <v>0.81759999999999999</v>
      </c>
      <c r="L669" s="2292">
        <f t="shared" si="236"/>
        <v>0</v>
      </c>
      <c r="M669" s="2357">
        <f t="shared" si="237"/>
        <v>100</v>
      </c>
      <c r="N669" s="1611">
        <f t="shared" si="233"/>
        <v>5</v>
      </c>
      <c r="O669" s="2755"/>
      <c r="P669" s="2433">
        <v>0.74058540383428284</v>
      </c>
      <c r="Q669" s="2296" t="s">
        <v>42</v>
      </c>
      <c r="R669" s="2294"/>
      <c r="S669" s="2297"/>
      <c r="T669" s="2298"/>
      <c r="U669" s="1602"/>
      <c r="V669" s="2294"/>
      <c r="W669" s="2294"/>
      <c r="X669" s="2294"/>
      <c r="Y669" s="2294"/>
      <c r="Z669" s="2434">
        <v>7397.1056640000006</v>
      </c>
      <c r="AA669" s="2366"/>
      <c r="AB669" s="2435"/>
      <c r="AC669" s="2435"/>
      <c r="AD669" s="2435"/>
      <c r="AE669" s="2435"/>
      <c r="AF669" s="2435"/>
      <c r="AG669" s="2435"/>
      <c r="AH669" s="2167"/>
      <c r="AI669" s="1602"/>
      <c r="AJ669" s="1602"/>
      <c r="AK669" s="1602"/>
      <c r="AL669" s="2167"/>
      <c r="AM669" s="2369"/>
      <c r="AN669" s="2115"/>
      <c r="AO669" s="2115"/>
      <c r="AP669" s="2116"/>
      <c r="AQ669" s="2117"/>
      <c r="AR669" s="2115"/>
      <c r="AS669" s="2115"/>
      <c r="AT669" s="2115"/>
      <c r="AU669" s="2115"/>
      <c r="AV669" s="2116"/>
      <c r="AW669" s="2118">
        <f t="shared" si="234"/>
        <v>0.81759999999999999</v>
      </c>
      <c r="AX669" s="2119"/>
      <c r="AY669" s="1646"/>
      <c r="AZ669" s="1646"/>
      <c r="BA669" s="1646"/>
      <c r="BB669" s="1646"/>
      <c r="BC669" s="1530" t="s">
        <v>1432</v>
      </c>
      <c r="BF669" s="1530" t="e">
        <f>MATCH(D669,'&gt;50 only'!D652,0)</f>
        <v>#N/A</v>
      </c>
    </row>
    <row r="670" spans="1:58" s="1530" customFormat="1" ht="17.05" customHeight="1" x14ac:dyDescent="0.25">
      <c r="A670" s="1564" t="s">
        <v>591</v>
      </c>
      <c r="B670" s="1564" t="s">
        <v>592</v>
      </c>
      <c r="C670" s="2461" t="s">
        <v>597</v>
      </c>
      <c r="D670" s="1696" t="s">
        <v>602</v>
      </c>
      <c r="E670" s="2800" t="s">
        <v>1832</v>
      </c>
      <c r="F670" s="1638"/>
      <c r="G670" s="1607">
        <f t="shared" si="235"/>
        <v>1.3080102564102563</v>
      </c>
      <c r="H670" s="1607"/>
      <c r="I670" s="1904"/>
      <c r="J670" s="1904"/>
      <c r="K670" s="2115">
        <v>1.3080102564102563</v>
      </c>
      <c r="L670" s="2292">
        <f t="shared" si="236"/>
        <v>0</v>
      </c>
      <c r="M670" s="2357">
        <f t="shared" si="237"/>
        <v>100</v>
      </c>
      <c r="N670" s="1611">
        <f t="shared" si="233"/>
        <v>2</v>
      </c>
      <c r="O670" s="2748"/>
      <c r="P670" s="2433">
        <v>1.4579389673750003</v>
      </c>
      <c r="Q670" s="2296" t="s">
        <v>42</v>
      </c>
      <c r="R670" s="2294"/>
      <c r="S670" s="2297"/>
      <c r="T670" s="2298"/>
      <c r="U670" s="1602"/>
      <c r="V670" s="2294"/>
      <c r="W670" s="2294"/>
      <c r="X670" s="2294"/>
      <c r="Y670" s="2294"/>
      <c r="Z670" s="2434">
        <v>47919.257212749981</v>
      </c>
      <c r="AA670" s="2366"/>
      <c r="AB670" s="2435"/>
      <c r="AC670" s="2435"/>
      <c r="AD670" s="2435"/>
      <c r="AE670" s="2435"/>
      <c r="AF670" s="2435"/>
      <c r="AG670" s="2435"/>
      <c r="AH670" s="2167"/>
      <c r="AI670" s="1602"/>
      <c r="AJ670" s="1602"/>
      <c r="AK670" s="1602"/>
      <c r="AL670" s="2167"/>
      <c r="AM670" s="2369"/>
      <c r="AN670" s="2115"/>
      <c r="AO670" s="2115"/>
      <c r="AP670" s="2116"/>
      <c r="AQ670" s="2117"/>
      <c r="AR670" s="2115"/>
      <c r="AS670" s="2115"/>
      <c r="AT670" s="2115"/>
      <c r="AU670" s="2115"/>
      <c r="AV670" s="2116"/>
      <c r="AW670" s="2118">
        <f t="shared" si="234"/>
        <v>1.3080102564102563</v>
      </c>
      <c r="AX670" s="2119"/>
      <c r="AY670" s="1646"/>
      <c r="AZ670" s="1646"/>
      <c r="BA670" s="2039"/>
      <c r="BB670" s="1646"/>
      <c r="BC670" s="1530" t="s">
        <v>1432</v>
      </c>
      <c r="BF670" s="1530" t="e">
        <f>MATCH(D670,'&gt;50 only'!D653,0)</f>
        <v>#N/A</v>
      </c>
    </row>
    <row r="671" spans="1:58" s="1530" customFormat="1" ht="17.05" customHeight="1" x14ac:dyDescent="0.25">
      <c r="A671" s="1564" t="s">
        <v>591</v>
      </c>
      <c r="B671" s="1564" t="s">
        <v>592</v>
      </c>
      <c r="C671" s="2461" t="s">
        <v>597</v>
      </c>
      <c r="D671" s="1696" t="s">
        <v>606</v>
      </c>
      <c r="E671" s="2800" t="s">
        <v>1832</v>
      </c>
      <c r="F671" s="1638"/>
      <c r="G671" s="1607">
        <f t="shared" si="235"/>
        <v>0.97333333333333327</v>
      </c>
      <c r="H671" s="1607"/>
      <c r="I671" s="1904"/>
      <c r="J671" s="1904"/>
      <c r="K671" s="2115">
        <v>0.97333333333333327</v>
      </c>
      <c r="L671" s="2292">
        <f t="shared" si="236"/>
        <v>0</v>
      </c>
      <c r="M671" s="2357">
        <f t="shared" si="237"/>
        <v>100</v>
      </c>
      <c r="N671" s="1611">
        <f t="shared" si="233"/>
        <v>5</v>
      </c>
      <c r="O671" s="2801"/>
      <c r="P671" s="2433">
        <v>0.84898782183599997</v>
      </c>
      <c r="Q671" s="2296" t="s">
        <v>42</v>
      </c>
      <c r="R671" s="2294"/>
      <c r="S671" s="2297"/>
      <c r="T671" s="2298"/>
      <c r="U671" s="1602"/>
      <c r="V671" s="2294"/>
      <c r="W671" s="2294"/>
      <c r="X671" s="2294"/>
      <c r="Y671" s="2294"/>
      <c r="Z671" s="2434">
        <v>7943.0818858945331</v>
      </c>
      <c r="AA671" s="2366"/>
      <c r="AB671" s="2435"/>
      <c r="AC671" s="2435"/>
      <c r="AD671" s="2435"/>
      <c r="AE671" s="2435"/>
      <c r="AF671" s="2435"/>
      <c r="AG671" s="2435"/>
      <c r="AH671" s="2167"/>
      <c r="AI671" s="1602"/>
      <c r="AJ671" s="1602"/>
      <c r="AK671" s="1602"/>
      <c r="AL671" s="2167"/>
      <c r="AM671" s="2369"/>
      <c r="AN671" s="2115"/>
      <c r="AO671" s="2115"/>
      <c r="AP671" s="2116"/>
      <c r="AQ671" s="2117"/>
      <c r="AR671" s="2115"/>
      <c r="AS671" s="2115"/>
      <c r="AT671" s="2115"/>
      <c r="AU671" s="2115"/>
      <c r="AV671" s="2116"/>
      <c r="AW671" s="2118">
        <f t="shared" si="234"/>
        <v>0.97333333333333327</v>
      </c>
      <c r="AX671" s="2119"/>
      <c r="AY671" s="1646"/>
      <c r="AZ671" s="1646"/>
      <c r="BA671" s="2039"/>
      <c r="BB671" s="1646"/>
      <c r="BC671" s="1530" t="s">
        <v>1432</v>
      </c>
      <c r="BF671" s="1530" t="e">
        <f>MATCH(D671,'&gt;50 only'!D654,0)</f>
        <v>#N/A</v>
      </c>
    </row>
    <row r="672" spans="1:58" s="1530" customFormat="1" ht="17.05" customHeight="1" x14ac:dyDescent="0.25">
      <c r="A672" s="1564" t="s">
        <v>591</v>
      </c>
      <c r="B672" s="1564" t="s">
        <v>592</v>
      </c>
      <c r="C672" s="2461" t="s">
        <v>597</v>
      </c>
      <c r="D672" s="1696" t="s">
        <v>600</v>
      </c>
      <c r="E672" s="2800" t="s">
        <v>1832</v>
      </c>
      <c r="F672" s="1638"/>
      <c r="G672" s="1607">
        <f t="shared" si="235"/>
        <v>1.6846153846153844</v>
      </c>
      <c r="H672" s="1607"/>
      <c r="I672" s="1904"/>
      <c r="J672" s="1904"/>
      <c r="K672" s="2115">
        <v>1.6846153846153844</v>
      </c>
      <c r="L672" s="2292">
        <f t="shared" si="236"/>
        <v>0</v>
      </c>
      <c r="M672" s="2357">
        <f t="shared" si="237"/>
        <v>100</v>
      </c>
      <c r="N672" s="1611">
        <f t="shared" si="233"/>
        <v>5</v>
      </c>
      <c r="O672" s="2748"/>
      <c r="P672" s="2433">
        <v>1.6432571924999999</v>
      </c>
      <c r="Q672" s="2296" t="s">
        <v>42</v>
      </c>
      <c r="R672" s="2294"/>
      <c r="S672" s="2297"/>
      <c r="T672" s="2298"/>
      <c r="U672" s="1602"/>
      <c r="V672" s="2294"/>
      <c r="W672" s="2294"/>
      <c r="X672" s="2294"/>
      <c r="Y672" s="2294"/>
      <c r="Z672" s="2434">
        <v>60761.963737728009</v>
      </c>
      <c r="AA672" s="2366"/>
      <c r="AB672" s="2435"/>
      <c r="AC672" s="2435"/>
      <c r="AD672" s="2435"/>
      <c r="AE672" s="2435"/>
      <c r="AF672" s="2435"/>
      <c r="AG672" s="2435"/>
      <c r="AH672" s="2167"/>
      <c r="AI672" s="1602"/>
      <c r="AJ672" s="1602"/>
      <c r="AK672" s="1602"/>
      <c r="AL672" s="2167"/>
      <c r="AM672" s="2369"/>
      <c r="AN672" s="2115"/>
      <c r="AO672" s="2115"/>
      <c r="AP672" s="2116"/>
      <c r="AQ672" s="2117"/>
      <c r="AR672" s="2115"/>
      <c r="AS672" s="2115"/>
      <c r="AT672" s="2115"/>
      <c r="AU672" s="2115"/>
      <c r="AV672" s="2116"/>
      <c r="AW672" s="2118">
        <f t="shared" si="234"/>
        <v>1.6846153846153844</v>
      </c>
      <c r="AX672" s="2119"/>
      <c r="AY672" s="1646"/>
      <c r="AZ672" s="1646"/>
      <c r="BA672" s="2039"/>
      <c r="BB672" s="1646"/>
      <c r="BC672" s="1530" t="s">
        <v>1432</v>
      </c>
      <c r="BF672" s="1530" t="e">
        <f>MATCH(D672,'&gt;50 only'!D655,0)</f>
        <v>#N/A</v>
      </c>
    </row>
    <row r="673" spans="1:227" s="1530" customFormat="1" ht="17.05" customHeight="1" x14ac:dyDescent="0.25">
      <c r="A673" s="1564" t="s">
        <v>591</v>
      </c>
      <c r="B673" s="1564" t="s">
        <v>592</v>
      </c>
      <c r="C673" s="2461" t="s">
        <v>597</v>
      </c>
      <c r="D673" s="1696" t="s">
        <v>605</v>
      </c>
      <c r="E673" s="2800" t="s">
        <v>1832</v>
      </c>
      <c r="F673" s="1638"/>
      <c r="G673" s="1607">
        <f t="shared" si="235"/>
        <v>8.1111111111111106E-2</v>
      </c>
      <c r="H673" s="1607"/>
      <c r="I673" s="1904"/>
      <c r="J673" s="1904"/>
      <c r="K673" s="2115">
        <v>8.1111111111111106E-2</v>
      </c>
      <c r="L673" s="2292">
        <f t="shared" si="236"/>
        <v>0</v>
      </c>
      <c r="M673" s="2357">
        <f t="shared" si="237"/>
        <v>100</v>
      </c>
      <c r="N673" s="1611">
        <f t="shared" si="233"/>
        <v>2</v>
      </c>
      <c r="O673" s="2748"/>
      <c r="P673" s="2433">
        <v>0.14147329783125004</v>
      </c>
      <c r="Q673" s="2296" t="s">
        <v>42</v>
      </c>
      <c r="R673" s="2294"/>
      <c r="S673" s="2297"/>
      <c r="T673" s="2298"/>
      <c r="U673" s="1602"/>
      <c r="V673" s="2294"/>
      <c r="W673" s="2294"/>
      <c r="X673" s="2294"/>
      <c r="Y673" s="2294"/>
      <c r="Z673" s="2434">
        <v>4783.3065000000006</v>
      </c>
      <c r="AA673" s="2366"/>
      <c r="AB673" s="2435"/>
      <c r="AC673" s="2435"/>
      <c r="AD673" s="2435"/>
      <c r="AE673" s="2435"/>
      <c r="AF673" s="2435"/>
      <c r="AG673" s="2435"/>
      <c r="AH673" s="2167"/>
      <c r="AI673" s="1602"/>
      <c r="AJ673" s="1602"/>
      <c r="AK673" s="1602"/>
      <c r="AL673" s="2167"/>
      <c r="AM673" s="2369"/>
      <c r="AN673" s="2115"/>
      <c r="AO673" s="2115"/>
      <c r="AP673" s="2116"/>
      <c r="AQ673" s="2117"/>
      <c r="AR673" s="2115"/>
      <c r="AS673" s="2115"/>
      <c r="AT673" s="2115"/>
      <c r="AU673" s="2115"/>
      <c r="AV673" s="2116"/>
      <c r="AW673" s="2118">
        <f t="shared" si="234"/>
        <v>8.1111111111111106E-2</v>
      </c>
      <c r="AX673" s="2119"/>
      <c r="AY673" s="1646"/>
      <c r="AZ673" s="1646"/>
      <c r="BA673" s="1646"/>
      <c r="BB673" s="1646"/>
      <c r="BC673" s="1530" t="s">
        <v>1432</v>
      </c>
      <c r="BF673" s="1530" t="e">
        <f>MATCH(D673,'&gt;50 only'!D656,0)</f>
        <v>#N/A</v>
      </c>
    </row>
    <row r="674" spans="1:227" s="1530" customFormat="1" ht="19.3" customHeight="1" x14ac:dyDescent="0.25">
      <c r="A674" s="1564" t="s">
        <v>591</v>
      </c>
      <c r="B674" s="1564" t="s">
        <v>592</v>
      </c>
      <c r="C674" s="2461" t="s">
        <v>597</v>
      </c>
      <c r="D674" s="1696" t="s">
        <v>601</v>
      </c>
      <c r="E674" s="2800" t="s">
        <v>1832</v>
      </c>
      <c r="F674" s="1638"/>
      <c r="G674" s="1607">
        <f t="shared" si="235"/>
        <v>5.7724615384615383</v>
      </c>
      <c r="H674" s="1607"/>
      <c r="I674" s="1904"/>
      <c r="J674" s="1904"/>
      <c r="K674" s="2115">
        <v>5.7724615384615383</v>
      </c>
      <c r="L674" s="2292">
        <f t="shared" si="236"/>
        <v>0</v>
      </c>
      <c r="M674" s="2357">
        <f t="shared" si="237"/>
        <v>100</v>
      </c>
      <c r="N674" s="1611">
        <f t="shared" si="233"/>
        <v>2</v>
      </c>
      <c r="O674" s="2748"/>
      <c r="P674" s="2433">
        <v>7.1537844218749971</v>
      </c>
      <c r="Q674" s="2296" t="s">
        <v>42</v>
      </c>
      <c r="R674" s="2294"/>
      <c r="S674" s="2297"/>
      <c r="T674" s="2298"/>
      <c r="U674" s="1602"/>
      <c r="V674" s="2294"/>
      <c r="W674" s="2294"/>
      <c r="X674" s="2294"/>
      <c r="Y674" s="2294"/>
      <c r="Z674" s="2434">
        <v>197462.76729987495</v>
      </c>
      <c r="AA674" s="2366"/>
      <c r="AB674" s="2435"/>
      <c r="AC674" s="2435"/>
      <c r="AD674" s="2435"/>
      <c r="AE674" s="2435"/>
      <c r="AF674" s="2435"/>
      <c r="AG674" s="2435"/>
      <c r="AH674" s="2167"/>
      <c r="AI674" s="1602"/>
      <c r="AJ674" s="1602"/>
      <c r="AK674" s="1602"/>
      <c r="AL674" s="2167"/>
      <c r="AM674" s="2369"/>
      <c r="AN674" s="2115"/>
      <c r="AO674" s="2115"/>
      <c r="AP674" s="2116"/>
      <c r="AQ674" s="2117"/>
      <c r="AR674" s="2115"/>
      <c r="AS674" s="2115"/>
      <c r="AT674" s="2115"/>
      <c r="AU674" s="2115"/>
      <c r="AV674" s="2116"/>
      <c r="AW674" s="2118">
        <f t="shared" si="234"/>
        <v>5.7724615384615383</v>
      </c>
      <c r="AX674" s="2119"/>
      <c r="AY674" s="1646"/>
      <c r="AZ674" s="1646"/>
      <c r="BA674" s="1646"/>
      <c r="BB674" s="1646"/>
      <c r="BC674" s="1530" t="s">
        <v>1432</v>
      </c>
      <c r="BF674" s="1530" t="e">
        <f>MATCH(D674,'&gt;50 only'!D657,0)</f>
        <v>#N/A</v>
      </c>
    </row>
    <row r="675" spans="1:227" s="1530" customFormat="1" ht="19.3" customHeight="1" x14ac:dyDescent="0.25">
      <c r="A675" s="1564" t="s">
        <v>198</v>
      </c>
      <c r="B675" s="1564" t="s">
        <v>238</v>
      </c>
      <c r="C675" s="2511" t="s">
        <v>268</v>
      </c>
      <c r="D675" s="1778" t="s">
        <v>272</v>
      </c>
      <c r="E675" s="2792"/>
      <c r="F675" s="1751"/>
      <c r="G675" s="1752">
        <v>0.35</v>
      </c>
      <c r="H675" s="1752"/>
      <c r="I675" s="2099"/>
      <c r="J675" s="2099"/>
      <c r="K675" s="2101">
        <f>SUM(F675:H675)</f>
        <v>0.35</v>
      </c>
      <c r="L675" s="2382">
        <f t="shared" si="236"/>
        <v>0</v>
      </c>
      <c r="M675" s="2383">
        <f t="shared" si="237"/>
        <v>100</v>
      </c>
      <c r="N675" s="1611">
        <f t="shared" si="233"/>
        <v>2</v>
      </c>
      <c r="O675" s="1857"/>
      <c r="P675" s="2099">
        <v>0.94</v>
      </c>
      <c r="Q675" s="2205" t="s">
        <v>42</v>
      </c>
      <c r="R675" s="1857"/>
      <c r="S675" s="2207" t="s">
        <v>202</v>
      </c>
      <c r="T675" s="2207" t="s">
        <v>202</v>
      </c>
      <c r="U675" s="2438">
        <v>57</v>
      </c>
      <c r="V675" s="1857">
        <v>77.5</v>
      </c>
      <c r="W675" s="2438">
        <v>57</v>
      </c>
      <c r="X675" s="1857">
        <v>77.5</v>
      </c>
      <c r="Y675" s="1857"/>
      <c r="Z675" s="2439">
        <v>14258</v>
      </c>
      <c r="AA675" s="2440">
        <v>180.62438390752027</v>
      </c>
      <c r="AB675" s="2441">
        <f>O675/AA675*1000000/365*1000</f>
        <v>0</v>
      </c>
      <c r="AC675" s="2096"/>
      <c r="AD675" s="2096"/>
      <c r="AE675" s="2010"/>
      <c r="AF675" s="2096"/>
      <c r="AG675" s="2096"/>
      <c r="AH675" s="2163"/>
      <c r="AI675" s="2162"/>
      <c r="AJ675" s="2162"/>
      <c r="AK675" s="2162"/>
      <c r="AL675" s="2163"/>
      <c r="AM675" s="2101">
        <f>K675</f>
        <v>0.35</v>
      </c>
      <c r="AN675" s="2099">
        <v>0.94299999999999995</v>
      </c>
      <c r="AO675" s="2099">
        <v>0.94299999999999995</v>
      </c>
      <c r="AP675" s="2099">
        <v>0.94299999999999995</v>
      </c>
      <c r="AQ675" s="2100">
        <v>0.94299999999999995</v>
      </c>
      <c r="AR675" s="2101">
        <f>AN675</f>
        <v>0.94299999999999995</v>
      </c>
      <c r="AS675" s="2099">
        <v>1.006</v>
      </c>
      <c r="AT675" s="2101">
        <f>AVERAGE(AS675,AV675)</f>
        <v>1.0314999999999999</v>
      </c>
      <c r="AU675" s="2101"/>
      <c r="AV675" s="2099">
        <v>1.0569999999999999</v>
      </c>
      <c r="AW675" s="2099"/>
      <c r="AX675" s="2102">
        <v>1.0840000000000001</v>
      </c>
      <c r="AY675" s="2442">
        <v>-0.73399999999999999</v>
      </c>
      <c r="AZ675" s="1979"/>
      <c r="BA675" s="1980"/>
      <c r="BB675" s="1646"/>
      <c r="BC675" s="1530" t="s">
        <v>1432</v>
      </c>
      <c r="BD675" s="1602"/>
      <c r="BE675" s="1602"/>
      <c r="BF675" s="1602"/>
      <c r="BG675" s="1602"/>
      <c r="BH675" s="1602"/>
      <c r="BI675" s="1602"/>
      <c r="BJ675" s="1602"/>
      <c r="BK675" s="1602"/>
      <c r="BL675" s="1602"/>
      <c r="BM675" s="1646"/>
      <c r="BN675" s="1646"/>
      <c r="BO675" s="1646"/>
      <c r="BP675" s="1646"/>
      <c r="BQ675" s="1646"/>
      <c r="BR675" s="1646"/>
      <c r="BS675" s="1646"/>
      <c r="BT675" s="1646"/>
      <c r="BU675" s="1646"/>
      <c r="BV675" s="1646"/>
      <c r="BW675" s="1646"/>
      <c r="BX675" s="1646"/>
      <c r="BY675" s="1646"/>
      <c r="BZ675" s="1646"/>
      <c r="CA675" s="1646"/>
      <c r="CB675" s="1646"/>
      <c r="CC675" s="1646"/>
      <c r="CD675" s="1646"/>
      <c r="CE675" s="1646"/>
      <c r="CF675" s="1646"/>
      <c r="CG675" s="1646"/>
      <c r="CH675" s="1646"/>
      <c r="CI675" s="1646"/>
      <c r="CJ675" s="1646"/>
      <c r="CK675" s="1646"/>
      <c r="CL675" s="1646"/>
      <c r="CM675" s="1646"/>
      <c r="CN675" s="1646"/>
      <c r="CO675" s="1646"/>
      <c r="CP675" s="1646"/>
      <c r="CQ675" s="1646"/>
      <c r="CR675" s="1646"/>
      <c r="CS675" s="1646"/>
      <c r="CT675" s="1646"/>
      <c r="CU675" s="1646"/>
      <c r="CV675" s="1646"/>
      <c r="CW675" s="1646"/>
      <c r="CX675" s="1646"/>
      <c r="CY675" s="1646"/>
      <c r="CZ675" s="1646"/>
      <c r="DA675" s="1646"/>
      <c r="DB675" s="1646"/>
      <c r="DC675" s="1646"/>
      <c r="DD675" s="1646"/>
      <c r="DE675" s="1646"/>
      <c r="DF675" s="1646"/>
      <c r="DG675" s="1646"/>
      <c r="DH675" s="1646"/>
      <c r="DI675" s="1646"/>
      <c r="DJ675" s="1646"/>
      <c r="DK675" s="1646"/>
      <c r="DL675" s="1646"/>
      <c r="DM675" s="1646"/>
      <c r="DN675" s="1646"/>
      <c r="DO675" s="1646"/>
      <c r="DP675" s="1646"/>
      <c r="DQ675" s="1646"/>
      <c r="DR675" s="1646"/>
      <c r="DS675" s="1646"/>
      <c r="DT675" s="1646"/>
      <c r="DU675" s="1646"/>
      <c r="DV675" s="1646"/>
      <c r="DW675" s="1646"/>
      <c r="DX675" s="1646"/>
      <c r="DY675" s="1646"/>
      <c r="DZ675" s="1646"/>
      <c r="EA675" s="1646"/>
      <c r="EB675" s="1646"/>
      <c r="EC675" s="1646"/>
      <c r="ED675" s="1646"/>
      <c r="EE675" s="1646"/>
      <c r="EF675" s="1646"/>
      <c r="EG675" s="1646"/>
      <c r="EH675" s="1646"/>
      <c r="EI675" s="1646"/>
      <c r="EJ675" s="1646"/>
      <c r="EK675" s="1646"/>
      <c r="EL675" s="1646"/>
      <c r="EM675" s="1646"/>
      <c r="EN675" s="1646"/>
      <c r="EO675" s="1646"/>
      <c r="EP675" s="1646"/>
      <c r="EQ675" s="1646"/>
      <c r="ER675" s="1646"/>
      <c r="ES675" s="1646"/>
      <c r="ET675" s="1646"/>
      <c r="EU675" s="1646"/>
      <c r="EV675" s="1646"/>
      <c r="EW675" s="1646"/>
      <c r="EX675" s="1646"/>
      <c r="EY675" s="1646"/>
      <c r="EZ675" s="1646"/>
      <c r="FA675" s="1646"/>
      <c r="FB675" s="1646"/>
      <c r="FC675" s="1646"/>
      <c r="FD675" s="1646"/>
      <c r="FE675" s="1646"/>
      <c r="FF675" s="1646"/>
      <c r="FG675" s="1646"/>
      <c r="FH675" s="1646"/>
      <c r="FI675" s="1646"/>
      <c r="FJ675" s="1646"/>
      <c r="FK675" s="1646"/>
      <c r="FL675" s="1646"/>
      <c r="FM675" s="1646"/>
      <c r="FN675" s="1646"/>
      <c r="FO675" s="1646"/>
      <c r="FP675" s="1646"/>
      <c r="FQ675" s="1646"/>
      <c r="FR675" s="1646"/>
      <c r="FS675" s="1646"/>
      <c r="FT675" s="1646"/>
      <c r="FU675" s="1646"/>
      <c r="FV675" s="1646"/>
      <c r="FW675" s="1646"/>
      <c r="FX675" s="1646"/>
      <c r="FY675" s="1646"/>
      <c r="FZ675" s="1646"/>
      <c r="GA675" s="1646"/>
      <c r="GB675" s="1646"/>
      <c r="GC675" s="1646"/>
      <c r="GD675" s="1646"/>
      <c r="GE675" s="1646"/>
      <c r="GF675" s="1646"/>
      <c r="GG675" s="1646"/>
      <c r="GH675" s="1646"/>
      <c r="GI675" s="1646"/>
      <c r="GJ675" s="1646"/>
      <c r="GK675" s="1646"/>
      <c r="GL675" s="1646"/>
      <c r="GM675" s="1646"/>
      <c r="GN675" s="1646"/>
      <c r="GO675" s="1646"/>
      <c r="GP675" s="1646"/>
      <c r="GQ675" s="1646"/>
      <c r="GR675" s="1646"/>
      <c r="GS675" s="1646"/>
      <c r="GT675" s="1646"/>
      <c r="GU675" s="1646"/>
      <c r="GV675" s="1646"/>
      <c r="GW675" s="1646"/>
      <c r="GX675" s="1646"/>
      <c r="GY675" s="1646"/>
      <c r="GZ675" s="1646"/>
      <c r="HA675" s="1646"/>
      <c r="HB675" s="1646"/>
      <c r="HC675" s="1646"/>
      <c r="HD675" s="1646"/>
      <c r="HE675" s="1646"/>
      <c r="HF675" s="1646"/>
      <c r="HG675" s="1646"/>
      <c r="HH675" s="1646"/>
      <c r="HI675" s="1646"/>
      <c r="HJ675" s="1646"/>
      <c r="HK675" s="1646"/>
      <c r="HL675" s="1646"/>
      <c r="HM675" s="1646"/>
      <c r="HN675" s="1646"/>
      <c r="HO675" s="1646"/>
      <c r="HP675" s="1646"/>
      <c r="HQ675" s="1646"/>
      <c r="HR675" s="1646"/>
      <c r="HS675" s="1646"/>
    </row>
    <row r="676" spans="1:227" s="1530" customFormat="1" ht="17.05" customHeight="1" x14ac:dyDescent="0.25">
      <c r="A676" s="1564" t="s">
        <v>198</v>
      </c>
      <c r="B676" s="1564" t="s">
        <v>238</v>
      </c>
      <c r="C676" s="2511" t="s">
        <v>268</v>
      </c>
      <c r="D676" s="1778" t="s">
        <v>269</v>
      </c>
      <c r="E676" s="1779"/>
      <c r="F676" s="1751"/>
      <c r="G676" s="1752">
        <v>0.11</v>
      </c>
      <c r="H676" s="1752"/>
      <c r="I676" s="2099"/>
      <c r="J676" s="2099"/>
      <c r="K676" s="2101">
        <f>SUM(F676:H676)</f>
        <v>0.11</v>
      </c>
      <c r="L676" s="2382">
        <f t="shared" si="236"/>
        <v>0</v>
      </c>
      <c r="M676" s="2383">
        <f t="shared" si="237"/>
        <v>100</v>
      </c>
      <c r="N676" s="1611">
        <f t="shared" si="233"/>
        <v>2</v>
      </c>
      <c r="O676" s="1857"/>
      <c r="P676" s="2099">
        <v>0.17299999999999999</v>
      </c>
      <c r="Q676" s="2205"/>
      <c r="R676" s="2205" t="s">
        <v>42</v>
      </c>
      <c r="S676" s="2207">
        <v>61.3</v>
      </c>
      <c r="T676" s="2207">
        <v>0.107</v>
      </c>
      <c r="U676" s="2438">
        <v>57</v>
      </c>
      <c r="V676" s="1857">
        <v>75.540000000000006</v>
      </c>
      <c r="W676" s="2438">
        <v>57</v>
      </c>
      <c r="X676" s="1857">
        <v>75.540000000000006</v>
      </c>
      <c r="Y676" s="1857"/>
      <c r="Z676" s="2439">
        <v>1045</v>
      </c>
      <c r="AA676" s="2440">
        <v>453.56229927246505</v>
      </c>
      <c r="AB676" s="2441">
        <f>O676/AA676*1000000/365*1000</f>
        <v>0</v>
      </c>
      <c r="AC676" s="2162"/>
      <c r="AD676" s="2162"/>
      <c r="AE676" s="2258"/>
      <c r="AF676" s="2162"/>
      <c r="AG676" s="2162"/>
      <c r="AH676" s="2163"/>
      <c r="AI676" s="2162"/>
      <c r="AJ676" s="2162"/>
      <c r="AK676" s="2162"/>
      <c r="AL676" s="2163"/>
      <c r="AM676" s="2101">
        <f>K676</f>
        <v>0.11</v>
      </c>
      <c r="AN676" s="2099">
        <v>0.1</v>
      </c>
      <c r="AO676" s="2099">
        <v>0.10299999999999999</v>
      </c>
      <c r="AP676" s="2099">
        <v>0.109</v>
      </c>
      <c r="AQ676" s="2100">
        <v>0.115</v>
      </c>
      <c r="AR676" s="2101">
        <f>AN676</f>
        <v>0.1</v>
      </c>
      <c r="AS676" s="2099">
        <v>0.106</v>
      </c>
      <c r="AT676" s="2101">
        <f>AVERAGE(AS676,AV676)</f>
        <v>0.11199999999999999</v>
      </c>
      <c r="AU676" s="2101"/>
      <c r="AV676" s="2099">
        <v>0.11799999999999999</v>
      </c>
      <c r="AW676" s="2099"/>
      <c r="AX676" s="2102">
        <v>0.13</v>
      </c>
      <c r="AY676" s="2670">
        <v>-0.02</v>
      </c>
      <c r="AZ676" s="1979"/>
      <c r="BA676" s="1980"/>
      <c r="BB676" s="1646"/>
      <c r="BC676" s="1530" t="s">
        <v>1432</v>
      </c>
      <c r="BD676" s="1602"/>
      <c r="BE676" s="1602"/>
      <c r="BF676" s="1602"/>
      <c r="BG676" s="1602"/>
      <c r="BH676" s="1602"/>
      <c r="BI676" s="1602"/>
      <c r="BJ676" s="1602"/>
      <c r="BK676" s="1602"/>
      <c r="BL676" s="1602"/>
      <c r="BM676" s="1646"/>
      <c r="BN676" s="1646"/>
      <c r="BO676" s="1646"/>
      <c r="BP676" s="1646"/>
      <c r="BQ676" s="1646"/>
      <c r="BR676" s="1646"/>
      <c r="BS676" s="1646"/>
      <c r="BT676" s="1646"/>
      <c r="BU676" s="1646"/>
      <c r="BV676" s="1646"/>
      <c r="BW676" s="1646"/>
      <c r="BX676" s="1646"/>
      <c r="BY676" s="1646"/>
      <c r="BZ676" s="1646"/>
      <c r="CA676" s="1646"/>
      <c r="CB676" s="1646"/>
      <c r="CC676" s="1646"/>
      <c r="CD676" s="1646"/>
      <c r="CE676" s="1646"/>
      <c r="CF676" s="1646"/>
      <c r="CG676" s="1646"/>
      <c r="CH676" s="1646"/>
      <c r="CI676" s="1646"/>
      <c r="CJ676" s="1646"/>
      <c r="CK676" s="1646"/>
      <c r="CL676" s="1646"/>
      <c r="CM676" s="1646"/>
      <c r="CN676" s="1646"/>
      <c r="CO676" s="1646"/>
      <c r="CP676" s="1646"/>
      <c r="CQ676" s="1646"/>
      <c r="CR676" s="1646"/>
      <c r="CS676" s="1646"/>
      <c r="CT676" s="1646"/>
      <c r="CU676" s="1646"/>
      <c r="CV676" s="1646"/>
      <c r="CW676" s="1646"/>
      <c r="CX676" s="1646"/>
      <c r="CY676" s="1646"/>
      <c r="CZ676" s="1646"/>
      <c r="DA676" s="1646"/>
      <c r="DB676" s="1646"/>
      <c r="DC676" s="1646"/>
      <c r="DD676" s="1646"/>
      <c r="DE676" s="1646"/>
      <c r="DF676" s="1646"/>
      <c r="DG676" s="1646"/>
      <c r="DH676" s="1646"/>
      <c r="DI676" s="1646"/>
      <c r="DJ676" s="1646"/>
      <c r="DK676" s="1646"/>
      <c r="DL676" s="1646"/>
      <c r="DM676" s="1646"/>
      <c r="DN676" s="1646"/>
      <c r="DO676" s="1646"/>
      <c r="DP676" s="1646"/>
      <c r="DQ676" s="1646"/>
      <c r="DR676" s="1646"/>
      <c r="DS676" s="1646"/>
      <c r="DT676" s="1646"/>
      <c r="DU676" s="1646"/>
      <c r="DV676" s="1646"/>
      <c r="DW676" s="1646"/>
      <c r="DX676" s="1646"/>
      <c r="DY676" s="1646"/>
      <c r="DZ676" s="1646"/>
      <c r="EA676" s="1646"/>
      <c r="EB676" s="1646"/>
      <c r="EC676" s="1646"/>
      <c r="ED676" s="1646"/>
      <c r="EE676" s="1646"/>
      <c r="EF676" s="1646"/>
      <c r="EG676" s="1646"/>
      <c r="EH676" s="1646"/>
      <c r="EI676" s="1646"/>
      <c r="EJ676" s="1646"/>
      <c r="EK676" s="1646"/>
      <c r="EL676" s="1646"/>
      <c r="EM676" s="1646"/>
      <c r="EN676" s="1646"/>
      <c r="EO676" s="1646"/>
      <c r="EP676" s="1646"/>
      <c r="EQ676" s="1646"/>
      <c r="ER676" s="1646"/>
      <c r="ES676" s="1646"/>
      <c r="ET676" s="1646"/>
      <c r="EU676" s="1646"/>
      <c r="EV676" s="1646"/>
      <c r="EW676" s="1646"/>
      <c r="EX676" s="1646"/>
      <c r="EY676" s="1646"/>
      <c r="EZ676" s="1646"/>
      <c r="FA676" s="1646"/>
      <c r="FB676" s="1646"/>
      <c r="FC676" s="1646"/>
      <c r="FD676" s="1646"/>
      <c r="FE676" s="1646"/>
      <c r="FF676" s="1646"/>
      <c r="FG676" s="1646"/>
      <c r="FH676" s="1646"/>
      <c r="FI676" s="1646"/>
      <c r="FJ676" s="1646"/>
      <c r="FK676" s="1646"/>
      <c r="FL676" s="1646"/>
      <c r="FM676" s="1646"/>
      <c r="FN676" s="1646"/>
      <c r="FO676" s="1646"/>
      <c r="FP676" s="1646"/>
      <c r="FQ676" s="1646"/>
      <c r="FR676" s="1646"/>
      <c r="FS676" s="1646"/>
      <c r="FT676" s="1646"/>
      <c r="FU676" s="1646"/>
      <c r="FV676" s="1646"/>
      <c r="FW676" s="1646"/>
      <c r="FX676" s="1646"/>
      <c r="FY676" s="1646"/>
      <c r="FZ676" s="1646"/>
      <c r="GA676" s="1646"/>
      <c r="GB676" s="1646"/>
      <c r="GC676" s="1646"/>
      <c r="GD676" s="1646"/>
      <c r="GE676" s="1646"/>
      <c r="GF676" s="1646"/>
      <c r="GG676" s="1646"/>
      <c r="GH676" s="1646"/>
      <c r="GI676" s="1646"/>
      <c r="GJ676" s="1646"/>
      <c r="GK676" s="1646"/>
      <c r="GL676" s="1646"/>
      <c r="GM676" s="1646"/>
      <c r="GN676" s="1646"/>
      <c r="GO676" s="1646"/>
      <c r="GP676" s="1646"/>
      <c r="GQ676" s="1646"/>
      <c r="GR676" s="1646"/>
      <c r="GS676" s="1646"/>
      <c r="GT676" s="1646"/>
      <c r="GU676" s="1646"/>
      <c r="GV676" s="1646"/>
      <c r="GW676" s="1646"/>
      <c r="GX676" s="1646"/>
      <c r="GY676" s="1646"/>
      <c r="GZ676" s="1646"/>
      <c r="HA676" s="1646"/>
      <c r="HB676" s="1646"/>
      <c r="HC676" s="1646"/>
      <c r="HD676" s="1646"/>
      <c r="HE676" s="1646"/>
      <c r="HF676" s="1646"/>
      <c r="HG676" s="1646"/>
      <c r="HH676" s="1646"/>
      <c r="HI676" s="1646"/>
      <c r="HJ676" s="1646"/>
      <c r="HK676" s="1646"/>
      <c r="HL676" s="1646"/>
      <c r="HM676" s="1646"/>
      <c r="HN676" s="1646"/>
      <c r="HO676" s="1646"/>
      <c r="HP676" s="1646"/>
      <c r="HQ676" s="1646"/>
      <c r="HR676" s="1646"/>
      <c r="HS676" s="1646"/>
    </row>
    <row r="677" spans="1:227" s="1530" customFormat="1" ht="17.05" customHeight="1" x14ac:dyDescent="0.25">
      <c r="A677" s="1564" t="s">
        <v>198</v>
      </c>
      <c r="B677" s="1564" t="s">
        <v>238</v>
      </c>
      <c r="C677" s="2511" t="s">
        <v>268</v>
      </c>
      <c r="D677" s="1778" t="s">
        <v>271</v>
      </c>
      <c r="E677" s="1779"/>
      <c r="F677" s="1751"/>
      <c r="G677" s="1752">
        <v>1.68</v>
      </c>
      <c r="H677" s="1752"/>
      <c r="I677" s="2099"/>
      <c r="J677" s="2099"/>
      <c r="K677" s="2101">
        <f>SUM(F677:H677)</f>
        <v>1.68</v>
      </c>
      <c r="L677" s="2382">
        <f t="shared" si="236"/>
        <v>0</v>
      </c>
      <c r="M677" s="2383">
        <f t="shared" si="237"/>
        <v>100</v>
      </c>
      <c r="N677" s="1611">
        <f t="shared" si="233"/>
        <v>2</v>
      </c>
      <c r="O677" s="1857"/>
      <c r="P677" s="2099">
        <v>3.113</v>
      </c>
      <c r="Q677" s="2205" t="s">
        <v>42</v>
      </c>
      <c r="R677" s="1857"/>
      <c r="S677" s="2207" t="s">
        <v>202</v>
      </c>
      <c r="T677" s="2207" t="s">
        <v>202</v>
      </c>
      <c r="U677" s="2438">
        <v>57</v>
      </c>
      <c r="V677" s="1857">
        <f>AVERAGE(75.02,78.78)</f>
        <v>76.900000000000006</v>
      </c>
      <c r="W677" s="2438">
        <v>57</v>
      </c>
      <c r="X677" s="1857">
        <f>AVERAGE(75.02,78.78)</f>
        <v>76.900000000000006</v>
      </c>
      <c r="Y677" s="1857">
        <f>AVERAGE(62.4,57.8)</f>
        <v>60.099999999999994</v>
      </c>
      <c r="Z677" s="2439">
        <v>49206</v>
      </c>
      <c r="AA677" s="2440">
        <v>173.32778773498498</v>
      </c>
      <c r="AB677" s="2441">
        <f>O677/AA677*1000000/365*1000</f>
        <v>0</v>
      </c>
      <c r="AC677" s="2096"/>
      <c r="AD677" s="2096"/>
      <c r="AE677" s="2010"/>
      <c r="AF677" s="2096"/>
      <c r="AG677" s="2096"/>
      <c r="AH677" s="2097"/>
      <c r="AI677" s="2096"/>
      <c r="AJ677" s="2096"/>
      <c r="AK677" s="2096"/>
      <c r="AL677" s="2097"/>
      <c r="AM677" s="2101">
        <f>K677</f>
        <v>1.68</v>
      </c>
      <c r="AN677" s="2099">
        <v>3.113</v>
      </c>
      <c r="AO677" s="2099">
        <v>3.113</v>
      </c>
      <c r="AP677" s="2099">
        <v>3.113</v>
      </c>
      <c r="AQ677" s="2100">
        <v>3.113</v>
      </c>
      <c r="AR677" s="2101">
        <f>AN677</f>
        <v>3.113</v>
      </c>
      <c r="AS677" s="2099">
        <v>3.2549999999999999</v>
      </c>
      <c r="AT677" s="2101">
        <f>AVERAGE(AS677,AV677)</f>
        <v>3.3384999999999998</v>
      </c>
      <c r="AU677" s="2101"/>
      <c r="AV677" s="2099">
        <v>3.4220000000000002</v>
      </c>
      <c r="AW677" s="2099"/>
      <c r="AX677" s="2102">
        <v>3.508</v>
      </c>
      <c r="AY677" s="2442">
        <v>-1.8280000000000001</v>
      </c>
      <c r="AZ677" s="1979"/>
      <c r="BA677" s="1980"/>
      <c r="BB677" s="1646"/>
      <c r="BC677" s="1530" t="s">
        <v>1432</v>
      </c>
      <c r="BD677" s="1602"/>
      <c r="BE677" s="1602"/>
      <c r="BF677" s="1602"/>
      <c r="BG677" s="1602"/>
      <c r="BH677" s="1602"/>
      <c r="BI677" s="1602"/>
      <c r="BJ677" s="1602"/>
      <c r="BK677" s="1602"/>
      <c r="BL677" s="1602"/>
      <c r="BM677" s="1646"/>
      <c r="BN677" s="1646"/>
      <c r="BO677" s="1646"/>
      <c r="BP677" s="1646"/>
      <c r="BQ677" s="1646"/>
      <c r="BR677" s="1646"/>
      <c r="BS677" s="1646"/>
      <c r="BT677" s="1646"/>
      <c r="BU677" s="1646"/>
      <c r="BV677" s="1646"/>
      <c r="BW677" s="1646"/>
      <c r="BX677" s="1646"/>
      <c r="BY677" s="1646"/>
      <c r="BZ677" s="1646"/>
      <c r="CA677" s="1646"/>
      <c r="CB677" s="1646"/>
      <c r="CC677" s="1646"/>
      <c r="CD677" s="1646"/>
      <c r="CE677" s="1646"/>
      <c r="CF677" s="1646"/>
      <c r="CG677" s="1646"/>
      <c r="CH677" s="1646"/>
      <c r="CI677" s="1646"/>
      <c r="CJ677" s="1646"/>
      <c r="CK677" s="1646"/>
      <c r="CL677" s="1646"/>
      <c r="CM677" s="1646"/>
      <c r="CN677" s="1646"/>
      <c r="CO677" s="1646"/>
      <c r="CP677" s="1646"/>
      <c r="CQ677" s="1646"/>
      <c r="CR677" s="1646"/>
      <c r="CS677" s="1646"/>
      <c r="CT677" s="1646"/>
      <c r="CU677" s="1646"/>
      <c r="CV677" s="1646"/>
      <c r="CW677" s="1646"/>
      <c r="CX677" s="1646"/>
      <c r="CY677" s="1646"/>
      <c r="CZ677" s="1646"/>
      <c r="DA677" s="1646"/>
      <c r="DB677" s="1646"/>
      <c r="DC677" s="1646"/>
      <c r="DD677" s="1646"/>
      <c r="DE677" s="1646"/>
      <c r="DF677" s="1646"/>
      <c r="DG677" s="1646"/>
      <c r="DH677" s="1646"/>
      <c r="DI677" s="1646"/>
      <c r="DJ677" s="1646"/>
      <c r="DK677" s="1646"/>
      <c r="DL677" s="1646"/>
      <c r="DM677" s="1646"/>
      <c r="DN677" s="1646"/>
      <c r="DO677" s="1646"/>
      <c r="DP677" s="1646"/>
      <c r="DQ677" s="1646"/>
      <c r="DR677" s="1646"/>
      <c r="DS677" s="1646"/>
      <c r="DT677" s="1646"/>
      <c r="DU677" s="1646"/>
      <c r="DV677" s="1646"/>
      <c r="DW677" s="1646"/>
      <c r="DX677" s="1646"/>
      <c r="DY677" s="1646"/>
      <c r="DZ677" s="1646"/>
      <c r="EA677" s="1646"/>
      <c r="EB677" s="1646"/>
      <c r="EC677" s="1646"/>
      <c r="ED677" s="1646"/>
      <c r="EE677" s="1646"/>
      <c r="EF677" s="1646"/>
      <c r="EG677" s="1646"/>
      <c r="EH677" s="1646"/>
      <c r="EI677" s="1646"/>
      <c r="EJ677" s="1646"/>
      <c r="EK677" s="1646"/>
      <c r="EL677" s="1646"/>
      <c r="EM677" s="1646"/>
      <c r="EN677" s="1646"/>
      <c r="EO677" s="1646"/>
      <c r="EP677" s="1646"/>
      <c r="EQ677" s="1646"/>
      <c r="ER677" s="1646"/>
      <c r="ES677" s="1646"/>
      <c r="ET677" s="1646"/>
      <c r="EU677" s="1646"/>
      <c r="EV677" s="1646"/>
      <c r="EW677" s="1646"/>
      <c r="EX677" s="1646"/>
      <c r="EY677" s="1646"/>
      <c r="EZ677" s="1646"/>
      <c r="FA677" s="1646"/>
      <c r="FB677" s="1646"/>
      <c r="FC677" s="1646"/>
      <c r="FD677" s="1646"/>
      <c r="FE677" s="1646"/>
      <c r="FF677" s="1646"/>
      <c r="FG677" s="1646"/>
      <c r="FH677" s="1646"/>
      <c r="FI677" s="1646"/>
      <c r="FJ677" s="1646"/>
      <c r="FK677" s="1646"/>
      <c r="FL677" s="1646"/>
      <c r="FM677" s="1646"/>
      <c r="FN677" s="1646"/>
      <c r="FO677" s="1646"/>
      <c r="FP677" s="1646"/>
      <c r="FQ677" s="1646"/>
      <c r="FR677" s="1646"/>
      <c r="FS677" s="1646"/>
      <c r="FT677" s="1646"/>
      <c r="FU677" s="1646"/>
      <c r="FV677" s="1646"/>
      <c r="FW677" s="1646"/>
      <c r="FX677" s="1646"/>
      <c r="FY677" s="1646"/>
      <c r="FZ677" s="1646"/>
      <c r="GA677" s="1646"/>
      <c r="GB677" s="1646"/>
      <c r="GC677" s="1646"/>
      <c r="GD677" s="1646"/>
      <c r="GE677" s="1646"/>
      <c r="GF677" s="1646"/>
      <c r="GG677" s="1646"/>
      <c r="GH677" s="1646"/>
      <c r="GI677" s="1646"/>
      <c r="GJ677" s="1646"/>
      <c r="GK677" s="1646"/>
      <c r="GL677" s="1646"/>
      <c r="GM677" s="1646"/>
      <c r="GN677" s="1646"/>
      <c r="GO677" s="1646"/>
      <c r="GP677" s="1646"/>
      <c r="GQ677" s="1646"/>
      <c r="GR677" s="1646"/>
      <c r="GS677" s="1646"/>
      <c r="GT677" s="1646"/>
      <c r="GU677" s="1646"/>
      <c r="GV677" s="1646"/>
      <c r="GW677" s="1646"/>
      <c r="GX677" s="1646"/>
      <c r="GY677" s="1646"/>
      <c r="GZ677" s="1646"/>
      <c r="HA677" s="1646"/>
      <c r="HB677" s="1646"/>
      <c r="HC677" s="1646"/>
      <c r="HD677" s="1646"/>
      <c r="HE677" s="1646"/>
      <c r="HF677" s="1646"/>
      <c r="HG677" s="1646"/>
      <c r="HH677" s="1646"/>
      <c r="HI677" s="1646"/>
      <c r="HJ677" s="1646"/>
      <c r="HK677" s="1646"/>
      <c r="HL677" s="1646"/>
      <c r="HM677" s="1646"/>
      <c r="HN677" s="1646"/>
      <c r="HO677" s="1646"/>
      <c r="HP677" s="1646"/>
      <c r="HQ677" s="1646"/>
      <c r="HR677" s="1646"/>
      <c r="HS677" s="1646"/>
    </row>
    <row r="678" spans="1:227" s="1530" customFormat="1" ht="17.05" customHeight="1" x14ac:dyDescent="0.25">
      <c r="A678" s="1564" t="s">
        <v>198</v>
      </c>
      <c r="B678" s="1564" t="s">
        <v>238</v>
      </c>
      <c r="C678" s="2511" t="s">
        <v>268</v>
      </c>
      <c r="D678" s="1778" t="s">
        <v>270</v>
      </c>
      <c r="E678" s="1779"/>
      <c r="F678" s="1751"/>
      <c r="G678" s="1752">
        <v>3.65</v>
      </c>
      <c r="H678" s="1752"/>
      <c r="I678" s="2099"/>
      <c r="J678" s="2099"/>
      <c r="K678" s="2101">
        <f>SUM(F678:H678)</f>
        <v>3.65</v>
      </c>
      <c r="L678" s="2382">
        <f t="shared" si="236"/>
        <v>0</v>
      </c>
      <c r="M678" s="2383">
        <f t="shared" si="237"/>
        <v>100</v>
      </c>
      <c r="N678" s="1611">
        <f t="shared" si="233"/>
        <v>2</v>
      </c>
      <c r="O678" s="1857"/>
      <c r="P678" s="2099">
        <v>3.67</v>
      </c>
      <c r="Q678" s="2205" t="s">
        <v>42</v>
      </c>
      <c r="R678" s="1857"/>
      <c r="S678" s="2207" t="s">
        <v>202</v>
      </c>
      <c r="T678" s="2207" t="s">
        <v>202</v>
      </c>
      <c r="U678" s="2438">
        <v>57</v>
      </c>
      <c r="V678" s="1857">
        <f>AVERAGE(68.45,73.92)</f>
        <v>71.185000000000002</v>
      </c>
      <c r="W678" s="2438">
        <v>57</v>
      </c>
      <c r="X678" s="1857">
        <f>AVERAGE(68.45,73.92)</f>
        <v>71.185000000000002</v>
      </c>
      <c r="Y678" s="1857">
        <f>AVERAGE(22.9,28.1)</f>
        <v>25.5</v>
      </c>
      <c r="Z678" s="2439">
        <v>51759</v>
      </c>
      <c r="AA678" s="2440">
        <v>194.26176163658391</v>
      </c>
      <c r="AB678" s="2441">
        <f>O678/AA678*1000000/365*1000</f>
        <v>0</v>
      </c>
      <c r="AC678" s="2162"/>
      <c r="AD678" s="2162"/>
      <c r="AE678" s="2258"/>
      <c r="AF678" s="2162"/>
      <c r="AG678" s="2162"/>
      <c r="AH678" s="2163"/>
      <c r="AI678" s="2162"/>
      <c r="AJ678" s="2162"/>
      <c r="AK678" s="2162"/>
      <c r="AL678" s="2163"/>
      <c r="AM678" s="2101">
        <f>K678</f>
        <v>3.65</v>
      </c>
      <c r="AN678" s="2099">
        <v>3.67</v>
      </c>
      <c r="AO678" s="2099">
        <v>3.67</v>
      </c>
      <c r="AP678" s="2099">
        <v>3.67</v>
      </c>
      <c r="AQ678" s="2100">
        <v>3.67</v>
      </c>
      <c r="AR678" s="2101">
        <f>AN678</f>
        <v>3.67</v>
      </c>
      <c r="AS678" s="2099">
        <v>3.9159999999999999</v>
      </c>
      <c r="AT678" s="2101">
        <f>AVERAGE(AS678,AV678)</f>
        <v>4.016</v>
      </c>
      <c r="AU678" s="2101"/>
      <c r="AV678" s="2099">
        <v>4.1159999999999997</v>
      </c>
      <c r="AW678" s="2099"/>
      <c r="AX678" s="2102">
        <v>4.22</v>
      </c>
      <c r="AY678" s="2670">
        <v>-0.56999999999999995</v>
      </c>
      <c r="AZ678" s="1979"/>
      <c r="BA678" s="1980"/>
      <c r="BB678" s="1646"/>
      <c r="BC678" s="1530" t="s">
        <v>1432</v>
      </c>
      <c r="BD678" s="1602"/>
      <c r="BE678" s="1602"/>
      <c r="BF678" s="1602"/>
      <c r="BG678" s="1602"/>
      <c r="BH678" s="1602"/>
      <c r="BI678" s="1602"/>
      <c r="BJ678" s="1602"/>
      <c r="BK678" s="1602"/>
      <c r="BL678" s="1602"/>
      <c r="BM678" s="1646"/>
      <c r="BN678" s="1646"/>
      <c r="BO678" s="1646"/>
      <c r="BP678" s="1646"/>
      <c r="BQ678" s="1646"/>
      <c r="BR678" s="1646"/>
      <c r="BS678" s="1646"/>
      <c r="BT678" s="1646"/>
      <c r="BU678" s="1646"/>
      <c r="BV678" s="1646"/>
      <c r="BW678" s="1646"/>
      <c r="BX678" s="1646"/>
      <c r="BY678" s="1646"/>
      <c r="BZ678" s="1646"/>
      <c r="CA678" s="1646"/>
      <c r="CB678" s="1646"/>
      <c r="CC678" s="1646"/>
      <c r="CD678" s="1646"/>
      <c r="CE678" s="1646"/>
      <c r="CF678" s="1646"/>
      <c r="CG678" s="1646"/>
      <c r="CH678" s="1646"/>
      <c r="CI678" s="1646"/>
      <c r="CJ678" s="1646"/>
      <c r="CK678" s="1646"/>
      <c r="CL678" s="1646"/>
      <c r="CM678" s="1646"/>
      <c r="CN678" s="1646"/>
      <c r="CO678" s="1646"/>
      <c r="CP678" s="1646"/>
      <c r="CQ678" s="1646"/>
      <c r="CR678" s="1646"/>
      <c r="CS678" s="1646"/>
      <c r="CT678" s="1646"/>
      <c r="CU678" s="1646"/>
      <c r="CV678" s="1646"/>
      <c r="CW678" s="1646"/>
      <c r="CX678" s="1646"/>
      <c r="CY678" s="1646"/>
      <c r="CZ678" s="1646"/>
      <c r="DA678" s="1646"/>
      <c r="DB678" s="1646"/>
      <c r="DC678" s="1646"/>
      <c r="DD678" s="1646"/>
      <c r="DE678" s="1646"/>
      <c r="DF678" s="1646"/>
      <c r="DG678" s="1646"/>
      <c r="DH678" s="1646"/>
      <c r="DI678" s="1646"/>
      <c r="DJ678" s="1646"/>
      <c r="DK678" s="1646"/>
      <c r="DL678" s="1646"/>
      <c r="DM678" s="1646"/>
      <c r="DN678" s="1646"/>
      <c r="DO678" s="1646"/>
      <c r="DP678" s="1646"/>
      <c r="DQ678" s="1646"/>
      <c r="DR678" s="1646"/>
      <c r="DS678" s="1646"/>
      <c r="DT678" s="1646"/>
      <c r="DU678" s="1646"/>
      <c r="DV678" s="1646"/>
      <c r="DW678" s="1646"/>
      <c r="DX678" s="1646"/>
      <c r="DY678" s="1646"/>
      <c r="DZ678" s="1646"/>
      <c r="EA678" s="1646"/>
      <c r="EB678" s="1646"/>
      <c r="EC678" s="1646"/>
      <c r="ED678" s="1646"/>
      <c r="EE678" s="1646"/>
      <c r="EF678" s="1646"/>
      <c r="EG678" s="1646"/>
      <c r="EH678" s="1646"/>
      <c r="EI678" s="1646"/>
      <c r="EJ678" s="1646"/>
      <c r="EK678" s="1646"/>
      <c r="EL678" s="1646"/>
      <c r="EM678" s="1646"/>
      <c r="EN678" s="1646"/>
      <c r="EO678" s="1646"/>
      <c r="EP678" s="1646"/>
      <c r="EQ678" s="1646"/>
      <c r="ER678" s="1646"/>
      <c r="ES678" s="1646"/>
      <c r="ET678" s="1646"/>
      <c r="EU678" s="1646"/>
      <c r="EV678" s="1646"/>
      <c r="EW678" s="1646"/>
      <c r="EX678" s="1646"/>
      <c r="EY678" s="1646"/>
      <c r="EZ678" s="1646"/>
      <c r="FA678" s="1646"/>
      <c r="FB678" s="1646"/>
      <c r="FC678" s="1646"/>
      <c r="FD678" s="1646"/>
      <c r="FE678" s="1646"/>
      <c r="FF678" s="1646"/>
      <c r="FG678" s="1646"/>
      <c r="FH678" s="1646"/>
      <c r="FI678" s="1646"/>
      <c r="FJ678" s="1646"/>
      <c r="FK678" s="1646"/>
      <c r="FL678" s="1646"/>
      <c r="FM678" s="1646"/>
      <c r="FN678" s="1646"/>
      <c r="FO678" s="1646"/>
      <c r="FP678" s="1646"/>
      <c r="FQ678" s="1646"/>
      <c r="FR678" s="1646"/>
      <c r="FS678" s="1646"/>
      <c r="FT678" s="1646"/>
      <c r="FU678" s="1646"/>
      <c r="FV678" s="1646"/>
      <c r="FW678" s="1646"/>
      <c r="FX678" s="1646"/>
      <c r="FY678" s="1646"/>
      <c r="FZ678" s="1646"/>
      <c r="GA678" s="1646"/>
      <c r="GB678" s="1646"/>
      <c r="GC678" s="1646"/>
      <c r="GD678" s="1646"/>
      <c r="GE678" s="1646"/>
      <c r="GF678" s="1646"/>
      <c r="GG678" s="1646"/>
      <c r="GH678" s="1646"/>
      <c r="GI678" s="1646"/>
      <c r="GJ678" s="1646"/>
      <c r="GK678" s="1646"/>
      <c r="GL678" s="1646"/>
      <c r="GM678" s="1646"/>
      <c r="GN678" s="1646"/>
      <c r="GO678" s="1646"/>
      <c r="GP678" s="1646"/>
      <c r="GQ678" s="1646"/>
      <c r="GR678" s="1646"/>
      <c r="GS678" s="1646"/>
      <c r="GT678" s="1646"/>
      <c r="GU678" s="1646"/>
      <c r="GV678" s="1646"/>
      <c r="GW678" s="1646"/>
      <c r="GX678" s="1646"/>
      <c r="GY678" s="1646"/>
      <c r="GZ678" s="1646"/>
      <c r="HA678" s="1646"/>
      <c r="HB678" s="1646"/>
      <c r="HC678" s="1646"/>
      <c r="HD678" s="1646"/>
      <c r="HE678" s="1646"/>
      <c r="HF678" s="1646"/>
      <c r="HG678" s="1646"/>
      <c r="HH678" s="1646"/>
      <c r="HI678" s="1646"/>
      <c r="HJ678" s="1646"/>
      <c r="HK678" s="1646"/>
      <c r="HL678" s="1646"/>
      <c r="HM678" s="1646"/>
      <c r="HN678" s="1646"/>
      <c r="HO678" s="1646"/>
      <c r="HP678" s="1646"/>
      <c r="HQ678" s="1646"/>
      <c r="HR678" s="1646"/>
      <c r="HS678" s="1646"/>
    </row>
    <row r="679" spans="1:227" s="1530" customFormat="1" ht="17.05" customHeight="1" x14ac:dyDescent="0.25">
      <c r="A679" s="1564" t="s">
        <v>393</v>
      </c>
      <c r="B679" s="1564" t="s">
        <v>394</v>
      </c>
      <c r="C679" s="2461" t="s">
        <v>410</v>
      </c>
      <c r="D679" s="1900" t="s">
        <v>411</v>
      </c>
      <c r="E679" s="1637"/>
      <c r="F679" s="1638"/>
      <c r="G679" s="1607"/>
      <c r="H679" s="1607">
        <f>K679</f>
        <v>0.95478176638176637</v>
      </c>
      <c r="I679" s="1904"/>
      <c r="J679" s="1904"/>
      <c r="K679" s="2115">
        <v>0.95478176638176637</v>
      </c>
      <c r="L679" s="2292">
        <f t="shared" si="236"/>
        <v>0</v>
      </c>
      <c r="M679" s="2357">
        <f t="shared" si="237"/>
        <v>100</v>
      </c>
      <c r="N679" s="1611">
        <f t="shared" si="233"/>
        <v>2</v>
      </c>
      <c r="O679" s="2804"/>
      <c r="P679" s="2433">
        <v>1.8453424860000001</v>
      </c>
      <c r="Q679" s="2296" t="s">
        <v>42</v>
      </c>
      <c r="R679" s="2294"/>
      <c r="S679" s="2297"/>
      <c r="T679" s="2298"/>
      <c r="U679" s="1602"/>
      <c r="V679" s="2294"/>
      <c r="W679" s="2294"/>
      <c r="X679" s="2294"/>
      <c r="Y679" s="2294"/>
      <c r="Z679" s="2434">
        <v>73497.512000000002</v>
      </c>
      <c r="AA679" s="2366">
        <f t="shared" ref="AA679:AA686" si="238">P679*1000000000/365/Z679</f>
        <v>68.787809284702917</v>
      </c>
      <c r="AB679" s="2435"/>
      <c r="AC679" s="2435"/>
      <c r="AD679" s="2435"/>
      <c r="AE679" s="2435"/>
      <c r="AF679" s="2435"/>
      <c r="AG679" s="2435"/>
      <c r="AH679" s="2167"/>
      <c r="AI679" s="1602"/>
      <c r="AJ679" s="1602"/>
      <c r="AK679" s="1602"/>
      <c r="AL679" s="2167"/>
      <c r="AM679" s="2369"/>
      <c r="AN679" s="2115"/>
      <c r="AO679" s="2115"/>
      <c r="AP679" s="2116"/>
      <c r="AQ679" s="2117"/>
      <c r="AR679" s="2115"/>
      <c r="AS679" s="2115"/>
      <c r="AT679" s="2115">
        <v>4.1062113917216809</v>
      </c>
      <c r="AU679" s="2115"/>
      <c r="AV679" s="2116"/>
      <c r="AW679" s="2118">
        <f t="shared" ref="AW679:AW686" si="239">K679-AT679</f>
        <v>-3.1514296253399143</v>
      </c>
      <c r="AX679" s="2119"/>
      <c r="AY679" s="1646"/>
      <c r="AZ679" s="1646"/>
      <c r="BA679" s="1646"/>
      <c r="BB679" s="1646"/>
      <c r="BC679" s="1530" t="s">
        <v>1432</v>
      </c>
      <c r="BJ679" s="1646"/>
      <c r="BK679" s="1646"/>
      <c r="BL679" s="1646"/>
      <c r="BM679" s="1646"/>
      <c r="BN679" s="1646"/>
      <c r="BO679" s="1646"/>
      <c r="BP679" s="1646"/>
      <c r="BQ679" s="1646"/>
      <c r="BR679" s="1646"/>
      <c r="BS679" s="1646"/>
      <c r="BT679" s="1646"/>
      <c r="BU679" s="1646"/>
      <c r="BV679" s="1646"/>
      <c r="BW679" s="1646"/>
      <c r="BX679" s="1646"/>
      <c r="BY679" s="1646"/>
      <c r="BZ679" s="1646"/>
      <c r="CA679" s="1646"/>
      <c r="CB679" s="1646"/>
      <c r="CC679" s="1646"/>
      <c r="CD679" s="1646"/>
      <c r="CE679" s="1646"/>
      <c r="CF679" s="1646"/>
      <c r="CG679" s="1646"/>
      <c r="CH679" s="1646"/>
      <c r="CI679" s="1646"/>
      <c r="CJ679" s="1646"/>
      <c r="CK679" s="1646"/>
      <c r="CL679" s="1646"/>
      <c r="CM679" s="1646"/>
      <c r="CN679" s="1646"/>
      <c r="CO679" s="1646"/>
      <c r="CP679" s="1646"/>
      <c r="CQ679" s="1646"/>
      <c r="CR679" s="1646"/>
      <c r="CS679" s="1646"/>
      <c r="CT679" s="1646"/>
      <c r="CU679" s="1646"/>
      <c r="CV679" s="1646"/>
      <c r="CW679" s="1646"/>
      <c r="CX679" s="1646"/>
      <c r="CY679" s="1646"/>
      <c r="CZ679" s="1646"/>
      <c r="DA679" s="1646"/>
      <c r="DB679" s="1646"/>
      <c r="DC679" s="1646"/>
      <c r="DD679" s="1646"/>
      <c r="DE679" s="1646"/>
      <c r="DF679" s="1646"/>
      <c r="DG679" s="1646"/>
      <c r="DH679" s="1646"/>
      <c r="DI679" s="1646"/>
      <c r="DJ679" s="1646"/>
      <c r="DK679" s="1646"/>
      <c r="DL679" s="1646"/>
      <c r="DM679" s="1646"/>
      <c r="DN679" s="1646"/>
      <c r="DO679" s="1646"/>
      <c r="DP679" s="1646"/>
      <c r="DQ679" s="1646"/>
      <c r="DR679" s="1646"/>
      <c r="DS679" s="1646"/>
      <c r="DT679" s="1646"/>
      <c r="DU679" s="1646"/>
      <c r="DV679" s="1646"/>
      <c r="DW679" s="1646"/>
      <c r="DX679" s="1646"/>
      <c r="DY679" s="1646"/>
      <c r="DZ679" s="1646"/>
      <c r="EA679" s="1646"/>
      <c r="EB679" s="1646"/>
      <c r="EC679" s="1646"/>
      <c r="ED679" s="1646"/>
      <c r="EE679" s="1646"/>
      <c r="EF679" s="1646"/>
      <c r="EG679" s="1646"/>
      <c r="EH679" s="1646"/>
      <c r="EI679" s="1646"/>
      <c r="EJ679" s="1646"/>
      <c r="EK679" s="1646"/>
      <c r="EL679" s="1646"/>
      <c r="EM679" s="1646"/>
      <c r="EN679" s="1646"/>
      <c r="EO679" s="1646"/>
      <c r="EP679" s="1646"/>
      <c r="EQ679" s="1646"/>
      <c r="ER679" s="1646"/>
      <c r="ES679" s="1646"/>
      <c r="ET679" s="1646"/>
      <c r="EU679" s="1646"/>
      <c r="EV679" s="1646"/>
      <c r="EW679" s="1646"/>
      <c r="EX679" s="1646"/>
      <c r="EY679" s="1646"/>
      <c r="EZ679" s="1646"/>
      <c r="FA679" s="1646"/>
      <c r="FB679" s="1646"/>
      <c r="FC679" s="1646"/>
      <c r="FD679" s="1646"/>
      <c r="FE679" s="1646"/>
      <c r="FF679" s="1646"/>
      <c r="FG679" s="1646"/>
      <c r="FH679" s="1646"/>
      <c r="FI679" s="1646"/>
      <c r="FJ679" s="1646"/>
      <c r="FK679" s="1646"/>
      <c r="FL679" s="1646"/>
      <c r="FM679" s="1646"/>
      <c r="FN679" s="1646"/>
      <c r="FO679" s="1646"/>
      <c r="FP679" s="1646"/>
      <c r="FQ679" s="1646"/>
      <c r="FR679" s="1646"/>
      <c r="FS679" s="1646"/>
      <c r="FT679" s="1646"/>
      <c r="FU679" s="1646"/>
      <c r="FV679" s="1646"/>
      <c r="FW679" s="1646"/>
      <c r="FX679" s="1646"/>
      <c r="FY679" s="1646"/>
      <c r="FZ679" s="1646"/>
      <c r="GA679" s="1646"/>
      <c r="GB679" s="1646"/>
      <c r="GC679" s="1646"/>
      <c r="GD679" s="1646"/>
      <c r="GE679" s="1646"/>
      <c r="GF679" s="1646"/>
      <c r="GG679" s="1646"/>
      <c r="GH679" s="1646"/>
      <c r="GI679" s="1646"/>
      <c r="GJ679" s="1646"/>
      <c r="GK679" s="1646"/>
      <c r="GL679" s="1646"/>
      <c r="GM679" s="1646"/>
      <c r="GN679" s="1646"/>
      <c r="GO679" s="1646"/>
      <c r="GP679" s="1646"/>
      <c r="GQ679" s="1646"/>
      <c r="GR679" s="1646"/>
      <c r="GS679" s="1646"/>
      <c r="GT679" s="1646"/>
      <c r="GU679" s="1646"/>
      <c r="GV679" s="1646"/>
      <c r="GW679" s="1646"/>
      <c r="GX679" s="1646"/>
      <c r="GY679" s="1646"/>
      <c r="GZ679" s="1646"/>
      <c r="HA679" s="1646"/>
      <c r="HB679" s="1646"/>
      <c r="HC679" s="1646"/>
      <c r="HD679" s="1646"/>
      <c r="HE679" s="1646"/>
      <c r="HF679" s="1646"/>
      <c r="HG679" s="1646"/>
      <c r="HH679" s="1646"/>
      <c r="HI679" s="1646"/>
      <c r="HJ679" s="1646"/>
      <c r="HK679" s="1646"/>
      <c r="HL679" s="1646"/>
      <c r="HM679" s="1646"/>
      <c r="HN679" s="1646"/>
      <c r="HO679" s="1646"/>
      <c r="HP679" s="1646"/>
      <c r="HQ679" s="1646"/>
      <c r="HR679" s="1646"/>
      <c r="HS679" s="1646"/>
    </row>
    <row r="680" spans="1:227" s="1530" customFormat="1" ht="17.05" customHeight="1" x14ac:dyDescent="0.25">
      <c r="A680" s="1564" t="s">
        <v>393</v>
      </c>
      <c r="B680" s="1564" t="s">
        <v>394</v>
      </c>
      <c r="C680" s="2461" t="s">
        <v>410</v>
      </c>
      <c r="D680" s="1900" t="s">
        <v>411</v>
      </c>
      <c r="E680" s="1637"/>
      <c r="F680" s="1638"/>
      <c r="G680" s="1607"/>
      <c r="H680" s="1607">
        <f>K680</f>
        <v>1.8052837606837608</v>
      </c>
      <c r="I680" s="1904"/>
      <c r="J680" s="1904"/>
      <c r="K680" s="2115">
        <v>1.8052837606837608</v>
      </c>
      <c r="L680" s="2292">
        <f t="shared" si="236"/>
        <v>0</v>
      </c>
      <c r="M680" s="2357">
        <f t="shared" si="237"/>
        <v>100</v>
      </c>
      <c r="N680" s="1611">
        <f t="shared" si="233"/>
        <v>2</v>
      </c>
      <c r="O680" s="2805"/>
      <c r="P680" s="2433">
        <v>2.6520795840000009</v>
      </c>
      <c r="Q680" s="2296" t="s">
        <v>42</v>
      </c>
      <c r="R680" s="2294"/>
      <c r="S680" s="2297"/>
      <c r="T680" s="2298"/>
      <c r="U680" s="1602"/>
      <c r="V680" s="2294"/>
      <c r="W680" s="2294"/>
      <c r="X680" s="2294"/>
      <c r="Y680" s="2294"/>
      <c r="Z680" s="2434">
        <v>95873.875</v>
      </c>
      <c r="AA680" s="2366">
        <f t="shared" si="238"/>
        <v>75.786771558088176</v>
      </c>
      <c r="AB680" s="2435"/>
      <c r="AC680" s="2435"/>
      <c r="AD680" s="2435"/>
      <c r="AE680" s="2435"/>
      <c r="AF680" s="2435"/>
      <c r="AG680" s="2435"/>
      <c r="AH680" s="2167"/>
      <c r="AI680" s="1602"/>
      <c r="AJ680" s="1602"/>
      <c r="AK680" s="1602"/>
      <c r="AL680" s="2167"/>
      <c r="AM680" s="2369"/>
      <c r="AN680" s="2115"/>
      <c r="AO680" s="2115"/>
      <c r="AP680" s="2116"/>
      <c r="AQ680" s="2117"/>
      <c r="AR680" s="2115"/>
      <c r="AS680" s="2115"/>
      <c r="AT680" s="2115">
        <v>6.9951389847685306</v>
      </c>
      <c r="AU680" s="2115"/>
      <c r="AV680" s="2116"/>
      <c r="AW680" s="2118">
        <f t="shared" si="239"/>
        <v>-5.18985522408477</v>
      </c>
      <c r="AX680" s="2119"/>
      <c r="AY680" s="1646"/>
      <c r="AZ680" s="1646"/>
      <c r="BA680" s="1646"/>
      <c r="BB680" s="1646"/>
      <c r="BC680" s="1530" t="s">
        <v>1432</v>
      </c>
      <c r="BJ680" s="1646"/>
      <c r="BK680" s="1646"/>
      <c r="BL680" s="1646"/>
      <c r="BM680" s="1646"/>
      <c r="BN680" s="1646"/>
      <c r="BO680" s="1646"/>
      <c r="BP680" s="1646"/>
      <c r="BQ680" s="1646"/>
      <c r="BR680" s="1646"/>
      <c r="BS680" s="1646"/>
      <c r="BT680" s="1646"/>
      <c r="BU680" s="1646"/>
      <c r="BV680" s="1646"/>
      <c r="BW680" s="1646"/>
      <c r="BX680" s="1646"/>
      <c r="BY680" s="1646"/>
      <c r="BZ680" s="1646"/>
      <c r="CA680" s="1646"/>
      <c r="CB680" s="1646"/>
      <c r="CC680" s="1646"/>
      <c r="CD680" s="1646"/>
      <c r="CE680" s="1646"/>
      <c r="CF680" s="1646"/>
      <c r="CG680" s="1646"/>
      <c r="CH680" s="1646"/>
      <c r="CI680" s="1646"/>
      <c r="CJ680" s="1646"/>
      <c r="CK680" s="1646"/>
      <c r="CL680" s="1646"/>
      <c r="CM680" s="1646"/>
      <c r="CN680" s="1646"/>
      <c r="CO680" s="1646"/>
      <c r="CP680" s="1646"/>
      <c r="CQ680" s="1646"/>
      <c r="CR680" s="1646"/>
      <c r="CS680" s="1646"/>
      <c r="CT680" s="1646"/>
      <c r="CU680" s="1646"/>
      <c r="CV680" s="1646"/>
      <c r="CW680" s="1646"/>
      <c r="CX680" s="1646"/>
      <c r="CY680" s="1646"/>
      <c r="CZ680" s="1646"/>
      <c r="DA680" s="1646"/>
      <c r="DB680" s="1646"/>
      <c r="DC680" s="1646"/>
      <c r="DD680" s="1646"/>
      <c r="DE680" s="1646"/>
      <c r="DF680" s="1646"/>
      <c r="DG680" s="1646"/>
      <c r="DH680" s="1646"/>
      <c r="DI680" s="1646"/>
      <c r="DJ680" s="1646"/>
      <c r="DK680" s="1646"/>
      <c r="DL680" s="1646"/>
      <c r="DM680" s="1646"/>
      <c r="DN680" s="1646"/>
      <c r="DO680" s="1646"/>
      <c r="DP680" s="1646"/>
      <c r="DQ680" s="1646"/>
      <c r="DR680" s="1646"/>
      <c r="DS680" s="1646"/>
      <c r="DT680" s="1646"/>
      <c r="DU680" s="1646"/>
      <c r="DV680" s="1646"/>
      <c r="DW680" s="1646"/>
      <c r="DX680" s="1646"/>
      <c r="DY680" s="1646"/>
      <c r="DZ680" s="1646"/>
      <c r="EA680" s="1646"/>
      <c r="EB680" s="1646"/>
      <c r="EC680" s="1646"/>
      <c r="ED680" s="1646"/>
      <c r="EE680" s="1646"/>
      <c r="EF680" s="1646"/>
      <c r="EG680" s="1646"/>
      <c r="EH680" s="1646"/>
      <c r="EI680" s="1646"/>
      <c r="EJ680" s="1646"/>
      <c r="EK680" s="1646"/>
      <c r="EL680" s="1646"/>
      <c r="EM680" s="1646"/>
      <c r="EN680" s="1646"/>
      <c r="EO680" s="1646"/>
      <c r="EP680" s="1646"/>
      <c r="EQ680" s="1646"/>
      <c r="ER680" s="1646"/>
      <c r="ES680" s="1646"/>
      <c r="ET680" s="1646"/>
      <c r="EU680" s="1646"/>
      <c r="EV680" s="1646"/>
      <c r="EW680" s="1646"/>
      <c r="EX680" s="1646"/>
      <c r="EY680" s="1646"/>
      <c r="EZ680" s="1646"/>
      <c r="FA680" s="1646"/>
      <c r="FB680" s="1646"/>
      <c r="FC680" s="1646"/>
      <c r="FD680" s="1646"/>
      <c r="FE680" s="1646"/>
      <c r="FF680" s="1646"/>
      <c r="FG680" s="1646"/>
      <c r="FH680" s="1646"/>
      <c r="FI680" s="1646"/>
      <c r="FJ680" s="1646"/>
      <c r="FK680" s="1646"/>
      <c r="FL680" s="1646"/>
      <c r="FM680" s="1646"/>
      <c r="FN680" s="1646"/>
      <c r="FO680" s="1646"/>
      <c r="FP680" s="1646"/>
      <c r="FQ680" s="1646"/>
      <c r="FR680" s="1646"/>
      <c r="FS680" s="1646"/>
      <c r="FT680" s="1646"/>
      <c r="FU680" s="1646"/>
      <c r="FV680" s="1646"/>
      <c r="FW680" s="1646"/>
      <c r="FX680" s="1646"/>
      <c r="FY680" s="1646"/>
      <c r="FZ680" s="1646"/>
      <c r="GA680" s="1646"/>
      <c r="GB680" s="1646"/>
      <c r="GC680" s="1646"/>
      <c r="GD680" s="1646"/>
      <c r="GE680" s="1646"/>
      <c r="GF680" s="1646"/>
      <c r="GG680" s="1646"/>
      <c r="GH680" s="1646"/>
      <c r="GI680" s="1646"/>
      <c r="GJ680" s="1646"/>
      <c r="GK680" s="1646"/>
      <c r="GL680" s="1646"/>
      <c r="GM680" s="1646"/>
      <c r="GN680" s="1646"/>
      <c r="GO680" s="1646"/>
      <c r="GP680" s="1646"/>
      <c r="GQ680" s="1646"/>
      <c r="GR680" s="1646"/>
      <c r="GS680" s="1646"/>
      <c r="GT680" s="1646"/>
      <c r="GU680" s="1646"/>
      <c r="GV680" s="1646"/>
      <c r="GW680" s="1646"/>
      <c r="GX680" s="1646"/>
      <c r="GY680" s="1646"/>
      <c r="GZ680" s="1646"/>
      <c r="HA680" s="1646"/>
      <c r="HB680" s="1646"/>
      <c r="HC680" s="1646"/>
      <c r="HD680" s="1646"/>
      <c r="HE680" s="1646"/>
      <c r="HF680" s="1646"/>
      <c r="HG680" s="1646"/>
      <c r="HH680" s="1646"/>
      <c r="HI680" s="1646"/>
      <c r="HJ680" s="1646"/>
      <c r="HK680" s="1646"/>
      <c r="HL680" s="1646"/>
      <c r="HM680" s="1646"/>
      <c r="HN680" s="1646"/>
      <c r="HO680" s="1646"/>
      <c r="HP680" s="1646"/>
      <c r="HQ680" s="1646"/>
      <c r="HR680" s="1646"/>
      <c r="HS680" s="1646"/>
    </row>
    <row r="681" spans="1:227" s="1530" customFormat="1" ht="17.05" customHeight="1" x14ac:dyDescent="0.25">
      <c r="A681" s="1564" t="s">
        <v>393</v>
      </c>
      <c r="B681" s="1564" t="s">
        <v>394</v>
      </c>
      <c r="C681" s="1677" t="s">
        <v>410</v>
      </c>
      <c r="D681" s="1900" t="s">
        <v>411</v>
      </c>
      <c r="E681" s="1637"/>
      <c r="F681" s="1638"/>
      <c r="G681" s="1607"/>
      <c r="H681" s="1607">
        <f>K681</f>
        <v>0.42583333333333334</v>
      </c>
      <c r="I681" s="1904"/>
      <c r="J681" s="1904"/>
      <c r="K681" s="2115">
        <v>0.42583333333333334</v>
      </c>
      <c r="L681" s="2292">
        <f t="shared" si="236"/>
        <v>0</v>
      </c>
      <c r="M681" s="2357">
        <f t="shared" si="237"/>
        <v>100</v>
      </c>
      <c r="N681" s="1611">
        <f t="shared" si="233"/>
        <v>3</v>
      </c>
      <c r="O681" s="2806"/>
      <c r="P681" s="2433">
        <v>0.33789792399999996</v>
      </c>
      <c r="Q681" s="2296" t="s">
        <v>42</v>
      </c>
      <c r="R681" s="2294"/>
      <c r="S681" s="2297"/>
      <c r="T681" s="2298"/>
      <c r="U681" s="1602"/>
      <c r="V681" s="2294"/>
      <c r="W681" s="2294"/>
      <c r="X681" s="2294"/>
      <c r="Y681" s="2294"/>
      <c r="Z681" s="2434">
        <v>22614.888949851385</v>
      </c>
      <c r="AA681" s="2366">
        <f t="shared" si="238"/>
        <v>40.935320931230343</v>
      </c>
      <c r="AB681" s="2435"/>
      <c r="AC681" s="2435"/>
      <c r="AD681" s="2435"/>
      <c r="AE681" s="2435"/>
      <c r="AF681" s="2435"/>
      <c r="AG681" s="2435"/>
      <c r="AH681" s="2167"/>
      <c r="AI681" s="1602"/>
      <c r="AJ681" s="1602"/>
      <c r="AK681" s="1602"/>
      <c r="AL681" s="2167"/>
      <c r="AM681" s="2369"/>
      <c r="AN681" s="2115"/>
      <c r="AO681" s="2115"/>
      <c r="AP681" s="2116"/>
      <c r="AQ681" s="2117"/>
      <c r="AR681" s="2115"/>
      <c r="AS681" s="2115"/>
      <c r="AT681" s="2115">
        <v>1.1200000000000001</v>
      </c>
      <c r="AU681" s="2115"/>
      <c r="AV681" s="2116"/>
      <c r="AW681" s="2118">
        <f t="shared" si="239"/>
        <v>-0.69416666666666682</v>
      </c>
      <c r="AX681" s="2119"/>
      <c r="AY681" s="1646"/>
      <c r="AZ681" s="1646"/>
      <c r="BA681" s="1646"/>
      <c r="BB681" s="1646"/>
      <c r="BC681" s="1530" t="s">
        <v>1432</v>
      </c>
      <c r="BJ681" s="1646"/>
      <c r="BK681" s="1646"/>
      <c r="BL681" s="1646"/>
      <c r="BM681" s="1646"/>
      <c r="BN681" s="1646"/>
      <c r="BO681" s="1646"/>
      <c r="BP681" s="1646"/>
      <c r="BQ681" s="1646"/>
      <c r="BR681" s="1646"/>
      <c r="BS681" s="1646"/>
      <c r="BT681" s="1646"/>
      <c r="BU681" s="1646"/>
      <c r="BV681" s="1646"/>
      <c r="BW681" s="1646"/>
      <c r="BX681" s="1646"/>
      <c r="BY681" s="1646"/>
      <c r="BZ681" s="1646"/>
      <c r="CA681" s="1646"/>
      <c r="CB681" s="1646"/>
      <c r="CC681" s="1646"/>
      <c r="CD681" s="1646"/>
      <c r="CE681" s="1646"/>
      <c r="CF681" s="1646"/>
      <c r="CG681" s="1646"/>
      <c r="CH681" s="1646"/>
      <c r="CI681" s="1646"/>
      <c r="CJ681" s="1646"/>
      <c r="CK681" s="1646"/>
      <c r="CL681" s="1646"/>
      <c r="CM681" s="1646"/>
      <c r="CN681" s="1646"/>
      <c r="CO681" s="1646"/>
      <c r="CP681" s="1646"/>
      <c r="CQ681" s="1646"/>
      <c r="CR681" s="1646"/>
      <c r="CS681" s="1646"/>
      <c r="CT681" s="1646"/>
      <c r="CU681" s="1646"/>
      <c r="CV681" s="1646"/>
      <c r="CW681" s="1646"/>
      <c r="CX681" s="1646"/>
      <c r="CY681" s="1646"/>
      <c r="CZ681" s="1646"/>
      <c r="DA681" s="1646"/>
      <c r="DB681" s="1646"/>
      <c r="DC681" s="1646"/>
      <c r="DD681" s="1646"/>
      <c r="DE681" s="1646"/>
      <c r="DF681" s="1646"/>
      <c r="DG681" s="1646"/>
      <c r="DH681" s="1646"/>
      <c r="DI681" s="1646"/>
      <c r="DJ681" s="1646"/>
      <c r="DK681" s="1646"/>
      <c r="DL681" s="1646"/>
      <c r="DM681" s="1646"/>
      <c r="DN681" s="1646"/>
      <c r="DO681" s="1646"/>
      <c r="DP681" s="1646"/>
      <c r="DQ681" s="1646"/>
      <c r="DR681" s="1646"/>
      <c r="DS681" s="1646"/>
      <c r="DT681" s="1646"/>
      <c r="DU681" s="1646"/>
      <c r="DV681" s="1646"/>
      <c r="DW681" s="1646"/>
      <c r="DX681" s="1646"/>
      <c r="DY681" s="1646"/>
      <c r="DZ681" s="1646"/>
      <c r="EA681" s="1646"/>
      <c r="EB681" s="1646"/>
      <c r="EC681" s="1646"/>
      <c r="ED681" s="1646"/>
      <c r="EE681" s="1646"/>
      <c r="EF681" s="1646"/>
      <c r="EG681" s="1646"/>
      <c r="EH681" s="1646"/>
      <c r="EI681" s="1646"/>
      <c r="EJ681" s="1646"/>
      <c r="EK681" s="1646"/>
      <c r="EL681" s="1646"/>
      <c r="EM681" s="1646"/>
      <c r="EN681" s="1646"/>
      <c r="EO681" s="1646"/>
      <c r="EP681" s="1646"/>
      <c r="EQ681" s="1646"/>
      <c r="ER681" s="1646"/>
      <c r="ES681" s="1646"/>
      <c r="ET681" s="1646"/>
      <c r="EU681" s="1646"/>
      <c r="EV681" s="1646"/>
      <c r="EW681" s="1646"/>
      <c r="EX681" s="1646"/>
      <c r="EY681" s="1646"/>
      <c r="EZ681" s="1646"/>
      <c r="FA681" s="1646"/>
      <c r="FB681" s="1646"/>
      <c r="FC681" s="1646"/>
      <c r="FD681" s="1646"/>
      <c r="FE681" s="1646"/>
      <c r="FF681" s="1646"/>
      <c r="FG681" s="1646"/>
      <c r="FH681" s="1646"/>
      <c r="FI681" s="1646"/>
      <c r="FJ681" s="1646"/>
      <c r="FK681" s="1646"/>
      <c r="FL681" s="1646"/>
      <c r="FM681" s="1646"/>
      <c r="FN681" s="1646"/>
      <c r="FO681" s="1646"/>
      <c r="FP681" s="1646"/>
      <c r="FQ681" s="1646"/>
      <c r="FR681" s="1646"/>
      <c r="FS681" s="1646"/>
      <c r="FT681" s="1646"/>
      <c r="FU681" s="1646"/>
      <c r="FV681" s="1646"/>
      <c r="FW681" s="1646"/>
      <c r="FX681" s="1646"/>
      <c r="FY681" s="1646"/>
      <c r="FZ681" s="1646"/>
      <c r="GA681" s="1646"/>
      <c r="GB681" s="1646"/>
      <c r="GC681" s="1646"/>
      <c r="GD681" s="1646"/>
      <c r="GE681" s="1646"/>
      <c r="GF681" s="1646"/>
      <c r="GG681" s="1646"/>
      <c r="GH681" s="1646"/>
      <c r="GI681" s="1646"/>
      <c r="GJ681" s="1646"/>
      <c r="GK681" s="1646"/>
      <c r="GL681" s="1646"/>
      <c r="GM681" s="1646"/>
      <c r="GN681" s="1646"/>
      <c r="GO681" s="1646"/>
      <c r="GP681" s="1646"/>
      <c r="GQ681" s="1646"/>
      <c r="GR681" s="1646"/>
      <c r="GS681" s="1646"/>
      <c r="GT681" s="1646"/>
      <c r="GU681" s="1646"/>
      <c r="GV681" s="1646"/>
      <c r="GW681" s="1646"/>
      <c r="GX681" s="1646"/>
      <c r="GY681" s="1646"/>
      <c r="GZ681" s="1646"/>
      <c r="HA681" s="1646"/>
      <c r="HB681" s="1646"/>
      <c r="HC681" s="1646"/>
      <c r="HD681" s="1646"/>
      <c r="HE681" s="1646"/>
      <c r="HF681" s="1646"/>
      <c r="HG681" s="1646"/>
      <c r="HH681" s="1646"/>
      <c r="HI681" s="1646"/>
      <c r="HJ681" s="1646"/>
      <c r="HK681" s="1646"/>
      <c r="HL681" s="1646"/>
      <c r="HM681" s="1646"/>
      <c r="HN681" s="1646"/>
      <c r="HO681" s="1646"/>
      <c r="HP681" s="1646"/>
      <c r="HQ681" s="1646"/>
      <c r="HR681" s="1646"/>
      <c r="HS681" s="1646"/>
    </row>
    <row r="682" spans="1:227" s="1530" customFormat="1" ht="17.05" customHeight="1" x14ac:dyDescent="0.25">
      <c r="A682" s="1564" t="s">
        <v>393</v>
      </c>
      <c r="B682" s="1564" t="s">
        <v>394</v>
      </c>
      <c r="C682" s="1677" t="s">
        <v>410</v>
      </c>
      <c r="D682" s="1900" t="s">
        <v>411</v>
      </c>
      <c r="E682" s="1637"/>
      <c r="F682" s="1638"/>
      <c r="G682" s="1607"/>
      <c r="H682" s="1607">
        <f>K682</f>
        <v>0.12166666666666666</v>
      </c>
      <c r="I682" s="1904"/>
      <c r="J682" s="1904"/>
      <c r="K682" s="2115">
        <v>0.12166666666666666</v>
      </c>
      <c r="L682" s="2292">
        <f t="shared" si="236"/>
        <v>0</v>
      </c>
      <c r="M682" s="2357">
        <f t="shared" si="237"/>
        <v>100</v>
      </c>
      <c r="N682" s="1611">
        <f t="shared" si="233"/>
        <v>2</v>
      </c>
      <c r="O682" s="2806"/>
      <c r="P682" s="2433">
        <v>0.12743674999999999</v>
      </c>
      <c r="Q682" s="2296" t="s">
        <v>42</v>
      </c>
      <c r="R682" s="2294"/>
      <c r="S682" s="2297"/>
      <c r="T682" s="2298"/>
      <c r="U682" s="1602"/>
      <c r="V682" s="2294"/>
      <c r="W682" s="2294"/>
      <c r="X682" s="2294"/>
      <c r="Y682" s="2294"/>
      <c r="Z682" s="2434">
        <v>4606.8960801993207</v>
      </c>
      <c r="AA682" s="2366">
        <f t="shared" si="238"/>
        <v>75.786771558088162</v>
      </c>
      <c r="AB682" s="2435"/>
      <c r="AC682" s="2435"/>
      <c r="AD682" s="2435"/>
      <c r="AE682" s="2435"/>
      <c r="AF682" s="2435"/>
      <c r="AG682" s="2435"/>
      <c r="AH682" s="2167"/>
      <c r="AI682" s="1602"/>
      <c r="AJ682" s="1602"/>
      <c r="AK682" s="1602"/>
      <c r="AL682" s="2167"/>
      <c r="AM682" s="2369"/>
      <c r="AN682" s="2115"/>
      <c r="AO682" s="2115"/>
      <c r="AP682" s="2116"/>
      <c r="AQ682" s="2117"/>
      <c r="AR682" s="2115"/>
      <c r="AS682" s="2115"/>
      <c r="AT682" s="2115">
        <v>0.28000000000000003</v>
      </c>
      <c r="AU682" s="2115"/>
      <c r="AV682" s="2116"/>
      <c r="AW682" s="2118">
        <f t="shared" si="239"/>
        <v>-0.15833333333333338</v>
      </c>
      <c r="AX682" s="2119"/>
      <c r="AY682" s="1646"/>
      <c r="AZ682" s="1646"/>
      <c r="BA682" s="1646"/>
      <c r="BB682" s="1646"/>
      <c r="BC682" s="1530" t="s">
        <v>1432</v>
      </c>
      <c r="BJ682" s="1646"/>
      <c r="BK682" s="1646"/>
      <c r="BL682" s="1646"/>
      <c r="BM682" s="1646"/>
      <c r="BN682" s="1646"/>
      <c r="BO682" s="1646"/>
      <c r="BP682" s="1646"/>
      <c r="BQ682" s="1646"/>
      <c r="BR682" s="1646"/>
      <c r="BS682" s="1646"/>
      <c r="BT682" s="1646"/>
      <c r="BU682" s="1646"/>
      <c r="BV682" s="1646"/>
      <c r="BW682" s="1646"/>
      <c r="BX682" s="1646"/>
      <c r="BY682" s="1646"/>
      <c r="BZ682" s="1646"/>
      <c r="CA682" s="1646"/>
      <c r="CB682" s="1646"/>
      <c r="CC682" s="1646"/>
      <c r="CD682" s="1646"/>
      <c r="CE682" s="1646"/>
      <c r="CF682" s="1646"/>
      <c r="CG682" s="1646"/>
      <c r="CH682" s="1646"/>
      <c r="CI682" s="1646"/>
      <c r="CJ682" s="1646"/>
      <c r="CK682" s="1646"/>
      <c r="CL682" s="1646"/>
      <c r="CM682" s="1646"/>
      <c r="CN682" s="1646"/>
      <c r="CO682" s="1646"/>
      <c r="CP682" s="1646"/>
      <c r="CQ682" s="1646"/>
      <c r="CR682" s="1646"/>
      <c r="CS682" s="1646"/>
      <c r="CT682" s="1646"/>
      <c r="CU682" s="1646"/>
      <c r="CV682" s="1646"/>
      <c r="CW682" s="1646"/>
      <c r="CX682" s="1646"/>
      <c r="CY682" s="1646"/>
      <c r="CZ682" s="1646"/>
      <c r="DA682" s="1646"/>
      <c r="DB682" s="1646"/>
      <c r="DC682" s="1646"/>
      <c r="DD682" s="1646"/>
      <c r="DE682" s="1646"/>
      <c r="DF682" s="1646"/>
      <c r="DG682" s="1646"/>
      <c r="DH682" s="1646"/>
      <c r="DI682" s="1646"/>
      <c r="DJ682" s="1646"/>
      <c r="DK682" s="1646"/>
      <c r="DL682" s="1646"/>
      <c r="DM682" s="1646"/>
      <c r="DN682" s="1646"/>
      <c r="DO682" s="1646"/>
      <c r="DP682" s="1646"/>
      <c r="DQ682" s="1646"/>
      <c r="DR682" s="1646"/>
      <c r="DS682" s="1646"/>
      <c r="DT682" s="1646"/>
      <c r="DU682" s="1646"/>
      <c r="DV682" s="1646"/>
      <c r="DW682" s="1646"/>
      <c r="DX682" s="1646"/>
      <c r="DY682" s="1646"/>
      <c r="DZ682" s="1646"/>
      <c r="EA682" s="1646"/>
      <c r="EB682" s="1646"/>
      <c r="EC682" s="1646"/>
      <c r="ED682" s="1646"/>
      <c r="EE682" s="1646"/>
      <c r="EF682" s="1646"/>
      <c r="EG682" s="1646"/>
      <c r="EH682" s="1646"/>
      <c r="EI682" s="1646"/>
      <c r="EJ682" s="1646"/>
      <c r="EK682" s="1646"/>
      <c r="EL682" s="1646"/>
      <c r="EM682" s="1646"/>
      <c r="EN682" s="1646"/>
      <c r="EO682" s="1646"/>
      <c r="EP682" s="1646"/>
      <c r="EQ682" s="1646"/>
      <c r="ER682" s="1646"/>
      <c r="ES682" s="1646"/>
      <c r="ET682" s="1646"/>
      <c r="EU682" s="1646"/>
      <c r="EV682" s="1646"/>
      <c r="EW682" s="1646"/>
      <c r="EX682" s="1646"/>
      <c r="EY682" s="1646"/>
      <c r="EZ682" s="1646"/>
      <c r="FA682" s="1646"/>
      <c r="FB682" s="1646"/>
      <c r="FC682" s="1646"/>
      <c r="FD682" s="1646"/>
      <c r="FE682" s="1646"/>
      <c r="FF682" s="1646"/>
      <c r="FG682" s="1646"/>
      <c r="FH682" s="1646"/>
      <c r="FI682" s="1646"/>
      <c r="FJ682" s="1646"/>
      <c r="FK682" s="1646"/>
      <c r="FL682" s="1646"/>
      <c r="FM682" s="1646"/>
      <c r="FN682" s="1646"/>
      <c r="FO682" s="1646"/>
      <c r="FP682" s="1646"/>
      <c r="FQ682" s="1646"/>
      <c r="FR682" s="1646"/>
      <c r="FS682" s="1646"/>
      <c r="FT682" s="1646"/>
      <c r="FU682" s="1646"/>
      <c r="FV682" s="1646"/>
      <c r="FW682" s="1646"/>
      <c r="FX682" s="1646"/>
      <c r="FY682" s="1646"/>
      <c r="FZ682" s="1646"/>
      <c r="GA682" s="1646"/>
      <c r="GB682" s="1646"/>
      <c r="GC682" s="1646"/>
      <c r="GD682" s="1646"/>
      <c r="GE682" s="1646"/>
      <c r="GF682" s="1646"/>
      <c r="GG682" s="1646"/>
      <c r="GH682" s="1646"/>
      <c r="GI682" s="1646"/>
      <c r="GJ682" s="1646"/>
      <c r="GK682" s="1646"/>
      <c r="GL682" s="1646"/>
      <c r="GM682" s="1646"/>
      <c r="GN682" s="1646"/>
      <c r="GO682" s="1646"/>
      <c r="GP682" s="1646"/>
      <c r="GQ682" s="1646"/>
      <c r="GR682" s="1646"/>
      <c r="GS682" s="1646"/>
      <c r="GT682" s="1646"/>
      <c r="GU682" s="1646"/>
      <c r="GV682" s="1646"/>
      <c r="GW682" s="1646"/>
      <c r="GX682" s="1646"/>
      <c r="GY682" s="1646"/>
      <c r="GZ682" s="1646"/>
      <c r="HA682" s="1646"/>
      <c r="HB682" s="1646"/>
      <c r="HC682" s="1646"/>
      <c r="HD682" s="1646"/>
      <c r="HE682" s="1646"/>
      <c r="HF682" s="1646"/>
      <c r="HG682" s="1646"/>
      <c r="HH682" s="1646"/>
      <c r="HI682" s="1646"/>
      <c r="HJ682" s="1646"/>
      <c r="HK682" s="1646"/>
      <c r="HL682" s="1646"/>
      <c r="HM682" s="1646"/>
      <c r="HN682" s="1646"/>
      <c r="HO682" s="1646"/>
      <c r="HP682" s="1646"/>
      <c r="HQ682" s="1646"/>
      <c r="HR682" s="1646"/>
      <c r="HS682" s="1646"/>
    </row>
    <row r="683" spans="1:227" s="1530" customFormat="1" ht="17.05" customHeight="1" x14ac:dyDescent="0.25">
      <c r="A683" s="1564" t="s">
        <v>393</v>
      </c>
      <c r="B683" s="1564" t="s">
        <v>394</v>
      </c>
      <c r="C683" s="1677" t="s">
        <v>410</v>
      </c>
      <c r="D683" s="1680" t="s">
        <v>412</v>
      </c>
      <c r="E683" s="1637" t="s">
        <v>1819</v>
      </c>
      <c r="F683" s="2288" t="s">
        <v>42</v>
      </c>
      <c r="G683" s="1607"/>
      <c r="H683" s="1876" t="s">
        <v>42</v>
      </c>
      <c r="I683" s="1904"/>
      <c r="J683" s="1904"/>
      <c r="K683" s="2115">
        <v>0.25306666666666666</v>
      </c>
      <c r="L683" s="2292" t="s">
        <v>1440</v>
      </c>
      <c r="M683" s="2357" t="s">
        <v>1435</v>
      </c>
      <c r="N683" s="1611">
        <f t="shared" si="233"/>
        <v>5</v>
      </c>
      <c r="O683" s="2755"/>
      <c r="P683" s="2433">
        <v>0.14916058299999999</v>
      </c>
      <c r="Q683" s="2296" t="s">
        <v>42</v>
      </c>
      <c r="R683" s="2294"/>
      <c r="S683" s="2297"/>
      <c r="T683" s="2298"/>
      <c r="U683" s="1602"/>
      <c r="V683" s="2294"/>
      <c r="W683" s="2294"/>
      <c r="X683" s="2294"/>
      <c r="Y683" s="2294"/>
      <c r="Z683" s="2434">
        <v>54679.049999999996</v>
      </c>
      <c r="AA683" s="2366">
        <f t="shared" si="238"/>
        <v>7.4737789245945079</v>
      </c>
      <c r="AB683" s="2435"/>
      <c r="AC683" s="2435"/>
      <c r="AD683" s="2435"/>
      <c r="AE683" s="2435"/>
      <c r="AF683" s="2435"/>
      <c r="AG683" s="2435"/>
      <c r="AH683" s="2167"/>
      <c r="AI683" s="1602"/>
      <c r="AJ683" s="1602"/>
      <c r="AK683" s="1602"/>
      <c r="AL683" s="2167"/>
      <c r="AM683" s="2369"/>
      <c r="AN683" s="2115"/>
      <c r="AO683" s="2115"/>
      <c r="AP683" s="2116"/>
      <c r="AQ683" s="2117"/>
      <c r="AR683" s="2115"/>
      <c r="AS683" s="2115"/>
      <c r="AT683" s="2115">
        <v>0.25165889236813166</v>
      </c>
      <c r="AU683" s="2115"/>
      <c r="AV683" s="2116"/>
      <c r="AW683" s="2118">
        <f t="shared" si="239"/>
        <v>1.4077742985350028E-3</v>
      </c>
      <c r="AX683" s="2119"/>
      <c r="AY683" s="1646"/>
      <c r="AZ683" s="1646"/>
      <c r="BA683" s="1646"/>
      <c r="BB683" s="1646"/>
      <c r="BC683" s="1530" t="s">
        <v>1432</v>
      </c>
      <c r="BF683" s="1530" t="e">
        <f>MATCH(D683,'&gt;50 only'!D662,0)</f>
        <v>#N/A</v>
      </c>
      <c r="BJ683" s="1646"/>
      <c r="BK683" s="1646"/>
      <c r="BL683" s="1646"/>
      <c r="BM683" s="1646"/>
      <c r="BN683" s="1646"/>
      <c r="BO683" s="1646"/>
      <c r="BP683" s="1646"/>
      <c r="BQ683" s="1646"/>
      <c r="BR683" s="1646"/>
      <c r="BS683" s="1646"/>
      <c r="BT683" s="1646"/>
      <c r="BU683" s="1646"/>
      <c r="BV683" s="1646"/>
      <c r="BW683" s="1646"/>
      <c r="BX683" s="1646"/>
      <c r="BY683" s="1646"/>
      <c r="BZ683" s="1646"/>
      <c r="CA683" s="1646"/>
      <c r="CB683" s="1646"/>
      <c r="CC683" s="1646"/>
      <c r="CD683" s="1646"/>
      <c r="CE683" s="1646"/>
      <c r="CF683" s="1646"/>
      <c r="CG683" s="1646"/>
      <c r="CH683" s="1646"/>
      <c r="CI683" s="1646"/>
      <c r="CJ683" s="1646"/>
      <c r="CK683" s="1646"/>
      <c r="CL683" s="1646"/>
      <c r="CM683" s="1646"/>
      <c r="CN683" s="1646"/>
      <c r="CO683" s="1646"/>
      <c r="CP683" s="1646"/>
      <c r="CQ683" s="1646"/>
      <c r="CR683" s="1646"/>
      <c r="CS683" s="1646"/>
      <c r="CT683" s="1646"/>
      <c r="CU683" s="1646"/>
      <c r="CV683" s="1646"/>
      <c r="CW683" s="1646"/>
      <c r="CX683" s="1646"/>
      <c r="CY683" s="1646"/>
      <c r="CZ683" s="1646"/>
      <c r="DA683" s="1646"/>
      <c r="DB683" s="1646"/>
      <c r="DC683" s="1646"/>
      <c r="DD683" s="1646"/>
      <c r="DE683" s="1646"/>
      <c r="DF683" s="1646"/>
      <c r="DG683" s="1646"/>
      <c r="DH683" s="1646"/>
      <c r="DI683" s="1646"/>
      <c r="DJ683" s="1646"/>
      <c r="DK683" s="1646"/>
      <c r="DL683" s="1646"/>
      <c r="DM683" s="1646"/>
      <c r="DN683" s="1646"/>
      <c r="DO683" s="1646"/>
      <c r="DP683" s="1646"/>
      <c r="DQ683" s="1646"/>
      <c r="DR683" s="1646"/>
      <c r="DS683" s="1646"/>
      <c r="DT683" s="1646"/>
      <c r="DU683" s="1646"/>
      <c r="DV683" s="1646"/>
      <c r="DW683" s="1646"/>
      <c r="DX683" s="1646"/>
      <c r="DY683" s="1646"/>
      <c r="DZ683" s="1646"/>
      <c r="EA683" s="1646"/>
      <c r="EB683" s="1646"/>
      <c r="EC683" s="1646"/>
      <c r="ED683" s="1646"/>
      <c r="EE683" s="1646"/>
      <c r="EF683" s="1646"/>
      <c r="EG683" s="1646"/>
      <c r="EH683" s="1646"/>
      <c r="EI683" s="1646"/>
      <c r="EJ683" s="1646"/>
      <c r="EK683" s="1646"/>
      <c r="EL683" s="1646"/>
      <c r="EM683" s="1646"/>
      <c r="EN683" s="1646"/>
      <c r="EO683" s="1646"/>
      <c r="EP683" s="1646"/>
      <c r="EQ683" s="1646"/>
      <c r="ER683" s="1646"/>
      <c r="ES683" s="1646"/>
      <c r="ET683" s="1646"/>
      <c r="EU683" s="1646"/>
      <c r="EV683" s="1646"/>
      <c r="EW683" s="1646"/>
      <c r="EX683" s="1646"/>
      <c r="EY683" s="1646"/>
      <c r="EZ683" s="1646"/>
      <c r="FA683" s="1646"/>
      <c r="FB683" s="1646"/>
      <c r="FC683" s="1646"/>
      <c r="FD683" s="1646"/>
      <c r="FE683" s="1646"/>
      <c r="FF683" s="1646"/>
      <c r="FG683" s="1646"/>
      <c r="FH683" s="1646"/>
      <c r="FI683" s="1646"/>
      <c r="FJ683" s="1646"/>
      <c r="FK683" s="1646"/>
      <c r="FL683" s="1646"/>
      <c r="FM683" s="1646"/>
      <c r="FN683" s="1646"/>
      <c r="FO683" s="1646"/>
      <c r="FP683" s="1646"/>
      <c r="FQ683" s="1646"/>
      <c r="FR683" s="1646"/>
      <c r="FS683" s="1646"/>
      <c r="FT683" s="1646"/>
      <c r="FU683" s="1646"/>
      <c r="FV683" s="1646"/>
      <c r="FW683" s="1646"/>
      <c r="FX683" s="1646"/>
      <c r="FY683" s="1646"/>
      <c r="FZ683" s="1646"/>
      <c r="GA683" s="1646"/>
      <c r="GB683" s="1646"/>
      <c r="GC683" s="1646"/>
      <c r="GD683" s="1646"/>
      <c r="GE683" s="1646"/>
      <c r="GF683" s="1646"/>
      <c r="GG683" s="1646"/>
      <c r="GH683" s="1646"/>
      <c r="GI683" s="1646"/>
      <c r="GJ683" s="1646"/>
      <c r="GK683" s="1646"/>
      <c r="GL683" s="1646"/>
      <c r="GM683" s="1646"/>
      <c r="GN683" s="1646"/>
      <c r="GO683" s="1646"/>
      <c r="GP683" s="1646"/>
      <c r="GQ683" s="1646"/>
      <c r="GR683" s="1646"/>
      <c r="GS683" s="1646"/>
      <c r="GT683" s="1646"/>
      <c r="GU683" s="1646"/>
      <c r="GV683" s="1646"/>
      <c r="GW683" s="1646"/>
      <c r="GX683" s="1646"/>
      <c r="GY683" s="1646"/>
      <c r="GZ683" s="1646"/>
      <c r="HA683" s="1646"/>
      <c r="HB683" s="1646"/>
      <c r="HC683" s="1646"/>
      <c r="HD683" s="1646"/>
      <c r="HE683" s="1646"/>
      <c r="HF683" s="1646"/>
      <c r="HG683" s="1646"/>
      <c r="HH683" s="1646"/>
      <c r="HI683" s="1646"/>
      <c r="HJ683" s="1646"/>
      <c r="HK683" s="1646"/>
      <c r="HL683" s="1646"/>
      <c r="HM683" s="1646"/>
      <c r="HN683" s="1646"/>
      <c r="HO683" s="1646"/>
      <c r="HP683" s="1646"/>
      <c r="HQ683" s="1646"/>
      <c r="HR683" s="1646"/>
      <c r="HS683" s="1646"/>
    </row>
    <row r="684" spans="1:227" s="1530" customFormat="1" ht="17.05" customHeight="1" x14ac:dyDescent="0.25">
      <c r="A684" s="1564" t="s">
        <v>393</v>
      </c>
      <c r="B684" s="1564" t="s">
        <v>500</v>
      </c>
      <c r="C684" s="2773" t="s">
        <v>503</v>
      </c>
      <c r="D684" s="1696" t="s">
        <v>505</v>
      </c>
      <c r="E684" s="1697"/>
      <c r="F684" s="2470">
        <f>K684</f>
        <v>0.14454</v>
      </c>
      <c r="G684" s="1607"/>
      <c r="H684" s="2471"/>
      <c r="I684" s="2471"/>
      <c r="J684" s="2471"/>
      <c r="K684" s="2142">
        <v>0.14454</v>
      </c>
      <c r="L684" s="2472">
        <f>IF(K684&gt;0,IF(ISNUMBER(F684),F684,0)/K684*100,"")</f>
        <v>100</v>
      </c>
      <c r="M684" s="2473">
        <f>IF(K684&gt;0,(IF(ISNUMBER(G684),G684,0)+IF(ISNUMBER(H684),H684,0))/K684*100,"")</f>
        <v>0</v>
      </c>
      <c r="N684" s="2474">
        <f t="shared" si="233"/>
        <v>2</v>
      </c>
      <c r="O684" s="2774"/>
      <c r="P684" s="2767">
        <v>0.16967575547999997</v>
      </c>
      <c r="Q684" s="2476" t="s">
        <v>42</v>
      </c>
      <c r="R684" s="2477"/>
      <c r="S684" s="2478"/>
      <c r="T684" s="2479"/>
      <c r="U684" s="1830"/>
      <c r="V684" s="2477"/>
      <c r="W684" s="2477"/>
      <c r="X684" s="2477"/>
      <c r="Y684" s="2477"/>
      <c r="Z684" s="2480">
        <v>15428.739529710598</v>
      </c>
      <c r="AA684" s="2481">
        <f t="shared" si="238"/>
        <v>30.129816023640451</v>
      </c>
      <c r="AB684" s="2482"/>
      <c r="AC684" s="2482"/>
      <c r="AD684" s="2482"/>
      <c r="AE684" s="2482"/>
      <c r="AF684" s="2482"/>
      <c r="AG684" s="2482"/>
      <c r="AH684" s="2352"/>
      <c r="AI684" s="1830"/>
      <c r="AJ684" s="1830"/>
      <c r="AK684" s="1830"/>
      <c r="AL684" s="2352"/>
      <c r="AM684" s="2665"/>
      <c r="AN684" s="2142"/>
      <c r="AO684" s="2142"/>
      <c r="AP684" s="2143"/>
      <c r="AQ684" s="2144"/>
      <c r="AR684" s="2142"/>
      <c r="AS684" s="2142"/>
      <c r="AT684" s="2142">
        <v>0.4830927160594311</v>
      </c>
      <c r="AU684" s="2142"/>
      <c r="AV684" s="2143"/>
      <c r="AW684" s="2145">
        <f t="shared" si="239"/>
        <v>-0.3385527160594311</v>
      </c>
      <c r="AX684" s="2146"/>
      <c r="AY684" s="1646"/>
      <c r="AZ684" s="1646"/>
      <c r="BA684" s="2039"/>
      <c r="BB684" s="1646"/>
      <c r="BC684" s="1530" t="s">
        <v>1802</v>
      </c>
      <c r="BF684" s="1530" t="e">
        <f>MATCH(D684,'&gt;50 only'!D667,0)</f>
        <v>#N/A</v>
      </c>
    </row>
    <row r="685" spans="1:227" s="1530" customFormat="1" ht="17.05" customHeight="1" x14ac:dyDescent="0.25">
      <c r="A685" s="1564" t="s">
        <v>393</v>
      </c>
      <c r="B685" s="1564" t="s">
        <v>500</v>
      </c>
      <c r="C685" s="2807" t="s">
        <v>503</v>
      </c>
      <c r="D685" s="1696" t="s">
        <v>506</v>
      </c>
      <c r="E685" s="1637" t="s">
        <v>1824</v>
      </c>
      <c r="F685" s="1732">
        <f>K685</f>
        <v>1.1376103703703704</v>
      </c>
      <c r="G685" s="1607"/>
      <c r="H685" s="1698"/>
      <c r="I685" s="1904"/>
      <c r="J685" s="1904"/>
      <c r="K685" s="2115">
        <v>1.1376103703703704</v>
      </c>
      <c r="L685" s="2292">
        <f>IF(K685&gt;0,IF(ISNUMBER(F685),F685,0)/K685*100,"")</f>
        <v>100</v>
      </c>
      <c r="M685" s="2357">
        <f>IF(K685&gt;0,(IF(ISNUMBER(G685),G685,0)+IF(ISNUMBER(H685),H685,0))/K685*100,"")</f>
        <v>0</v>
      </c>
      <c r="N685" s="1575">
        <f t="shared" si="233"/>
        <v>3</v>
      </c>
      <c r="O685" s="2748"/>
      <c r="P685" s="2433">
        <v>0.89551093169999985</v>
      </c>
      <c r="Q685" s="2296" t="s">
        <v>42</v>
      </c>
      <c r="R685" s="2294"/>
      <c r="S685" s="2297"/>
      <c r="T685" s="2298"/>
      <c r="U685" s="1602"/>
      <c r="V685" s="2294"/>
      <c r="W685" s="2294"/>
      <c r="X685" s="2294"/>
      <c r="Y685" s="2294"/>
      <c r="Z685" s="2434">
        <v>46827.064463759525</v>
      </c>
      <c r="AA685" s="2366">
        <f t="shared" si="238"/>
        <v>52.393944303214674</v>
      </c>
      <c r="AB685" s="2435"/>
      <c r="AC685" s="2435"/>
      <c r="AD685" s="2435"/>
      <c r="AE685" s="2435"/>
      <c r="AF685" s="2435"/>
      <c r="AG685" s="2435"/>
      <c r="AH685" s="2167"/>
      <c r="AL685" s="2167"/>
      <c r="AM685" s="2369"/>
      <c r="AN685" s="2125"/>
      <c r="AO685" s="2125"/>
      <c r="AP685" s="2126"/>
      <c r="AQ685" s="2117"/>
      <c r="AR685" s="2125"/>
      <c r="AS685" s="2125"/>
      <c r="AT685" s="2125">
        <v>1.5044826942199923</v>
      </c>
      <c r="AU685" s="2125"/>
      <c r="AV685" s="2126"/>
      <c r="AW685" s="2127">
        <f t="shared" si="239"/>
        <v>-0.36687232384962187</v>
      </c>
      <c r="AX685" s="2119"/>
      <c r="AY685" s="1646"/>
      <c r="AZ685" s="1646"/>
      <c r="BA685" s="2039"/>
      <c r="BB685" s="1646"/>
      <c r="BC685" s="1530" t="s">
        <v>1802</v>
      </c>
      <c r="BF685" s="1530" t="e">
        <f>MATCH(D685,'&gt;50 only'!D668,0)</f>
        <v>#N/A</v>
      </c>
    </row>
    <row r="686" spans="1:227" s="1530" customFormat="1" ht="17.05" customHeight="1" x14ac:dyDescent="0.25">
      <c r="A686" s="1564" t="s">
        <v>393</v>
      </c>
      <c r="B686" s="1564" t="s">
        <v>500</v>
      </c>
      <c r="C686" s="2807" t="s">
        <v>503</v>
      </c>
      <c r="D686" s="1696" t="s">
        <v>504</v>
      </c>
      <c r="E686" s="1637" t="s">
        <v>1824</v>
      </c>
      <c r="F686" s="1638">
        <f>K686</f>
        <v>1.5236127407407407</v>
      </c>
      <c r="G686" s="1607"/>
      <c r="H686" s="1607"/>
      <c r="I686" s="1904"/>
      <c r="J686" s="1904"/>
      <c r="K686" s="2115">
        <v>1.5236127407407407</v>
      </c>
      <c r="L686" s="2292">
        <f>IF(K686&gt;0,IF(ISNUMBER(F686),F686,0)/K686*100,"")</f>
        <v>100</v>
      </c>
      <c r="M686" s="2357">
        <f>IF(K686&gt;0,(IF(ISNUMBER(G686),G686,0)+IF(ISNUMBER(H686),H686,0))/K686*100,"")</f>
        <v>0</v>
      </c>
      <c r="N686" s="1611">
        <f t="shared" si="233"/>
        <v>3</v>
      </c>
      <c r="O686" s="2755"/>
      <c r="P686" s="2433">
        <v>1.2904802571501748</v>
      </c>
      <c r="Q686" s="2296" t="s">
        <v>42</v>
      </c>
      <c r="R686" s="2294"/>
      <c r="S686" s="2297"/>
      <c r="T686" s="2298"/>
      <c r="U686" s="1602"/>
      <c r="V686" s="2294"/>
      <c r="W686" s="2294"/>
      <c r="X686" s="2294"/>
      <c r="Y686" s="2294"/>
      <c r="Z686" s="2434">
        <v>45946.469549220768</v>
      </c>
      <c r="AA686" s="2366">
        <f t="shared" si="238"/>
        <v>76.949597717603197</v>
      </c>
      <c r="AB686" s="2435"/>
      <c r="AC686" s="2435"/>
      <c r="AD686" s="2435"/>
      <c r="AE686" s="2435"/>
      <c r="AF686" s="2435"/>
      <c r="AG686" s="2435"/>
      <c r="AH686" s="2167"/>
      <c r="AI686" s="1602"/>
      <c r="AJ686" s="1602"/>
      <c r="AK686" s="1602"/>
      <c r="AL686" s="2167"/>
      <c r="AM686" s="2369"/>
      <c r="AN686" s="2115"/>
      <c r="AO686" s="2115"/>
      <c r="AP686" s="2116"/>
      <c r="AQ686" s="2117"/>
      <c r="AR686" s="2115"/>
      <c r="AS686" s="2115"/>
      <c r="AT686" s="2115">
        <v>2.1184026420356088</v>
      </c>
      <c r="AU686" s="2115"/>
      <c r="AV686" s="2116"/>
      <c r="AW686" s="2118">
        <f t="shared" si="239"/>
        <v>-0.59478990129486808</v>
      </c>
      <c r="AX686" s="2119"/>
      <c r="AY686" s="1646"/>
      <c r="AZ686" s="1646"/>
      <c r="BA686" s="2039"/>
      <c r="BB686" s="1646"/>
      <c r="BC686" s="1530" t="s">
        <v>1802</v>
      </c>
      <c r="BF686" s="1530" t="e">
        <f>MATCH(D686,'&gt;50 only'!D669,0)</f>
        <v>#N/A</v>
      </c>
    </row>
    <row r="687" spans="1:227" s="1530" customFormat="1" ht="17.05" customHeight="1" x14ac:dyDescent="0.25">
      <c r="A687" s="1564" t="s">
        <v>198</v>
      </c>
      <c r="B687" s="1564" t="s">
        <v>199</v>
      </c>
      <c r="C687" s="2808" t="s">
        <v>215</v>
      </c>
      <c r="D687" s="2520" t="s">
        <v>216</v>
      </c>
      <c r="E687" s="1750" t="s">
        <v>1828</v>
      </c>
      <c r="F687" s="1751"/>
      <c r="G687" s="1752"/>
      <c r="H687" s="1752"/>
      <c r="I687" s="2099"/>
      <c r="J687" s="2099"/>
      <c r="K687" s="2101">
        <v>0.41099999999999998</v>
      </c>
      <c r="L687" s="2382" t="s">
        <v>1440</v>
      </c>
      <c r="M687" s="2383" t="s">
        <v>1435</v>
      </c>
      <c r="N687" s="1611">
        <f t="shared" si="233"/>
        <v>2</v>
      </c>
      <c r="O687" s="1857"/>
      <c r="P687" s="2099">
        <v>4.9039999999999999</v>
      </c>
      <c r="Q687" s="2205" t="s">
        <v>42</v>
      </c>
      <c r="R687" s="1857"/>
      <c r="S687" s="2712" t="s">
        <v>202</v>
      </c>
      <c r="T687" s="2712" t="s">
        <v>202</v>
      </c>
      <c r="U687" s="2672">
        <v>58</v>
      </c>
      <c r="V687" s="1857"/>
      <c r="W687" s="2672">
        <v>58</v>
      </c>
      <c r="X687" s="1857"/>
      <c r="Y687" s="1857">
        <v>8</v>
      </c>
      <c r="Z687" s="2439">
        <v>185050</v>
      </c>
      <c r="AA687" s="2440">
        <v>72.605330658504002</v>
      </c>
      <c r="AB687" s="2441">
        <f>O687/AA687*1000000/365*1000</f>
        <v>0</v>
      </c>
      <c r="AC687" s="2096"/>
      <c r="AD687" s="2096"/>
      <c r="AE687" s="2010" t="s">
        <v>208</v>
      </c>
      <c r="AF687" s="2096"/>
      <c r="AG687" s="2096"/>
      <c r="AH687" s="2097"/>
      <c r="AI687" s="2096"/>
      <c r="AJ687" s="2096"/>
      <c r="AK687" s="2096"/>
      <c r="AL687" s="2097"/>
      <c r="AM687" s="2101">
        <f>K687</f>
        <v>0.41099999999999998</v>
      </c>
      <c r="AN687" s="2099">
        <v>4.9039999999999999</v>
      </c>
      <c r="AO687" s="2099">
        <v>5.2569999999999997</v>
      </c>
      <c r="AP687" s="2099">
        <v>5.8070000000000004</v>
      </c>
      <c r="AQ687" s="2100">
        <v>6.415</v>
      </c>
      <c r="AR687" s="2101">
        <f>AN687</f>
        <v>4.9039999999999999</v>
      </c>
      <c r="AS687" s="2099">
        <v>5.633</v>
      </c>
      <c r="AT687" s="2101">
        <f>AVERAGE(AS687,AV687)</f>
        <v>6.2494999999999994</v>
      </c>
      <c r="AU687" s="2101"/>
      <c r="AV687" s="2099">
        <v>6.8659999999999997</v>
      </c>
      <c r="AW687" s="2099"/>
      <c r="AX687" s="2102">
        <v>8.3699999999999992</v>
      </c>
      <c r="AY687" s="2442">
        <v>-7.9589999999999996</v>
      </c>
      <c r="AZ687" s="1979"/>
      <c r="BA687" s="1980"/>
      <c r="BB687" s="1646"/>
      <c r="BC687" s="1530" t="s">
        <v>1432</v>
      </c>
      <c r="BD687" s="1602"/>
      <c r="BE687" s="1602"/>
      <c r="BF687" s="1530" t="e">
        <f>MATCH(D687,'&gt;50 only'!D670,0)</f>
        <v>#N/A</v>
      </c>
      <c r="BG687" s="1602"/>
      <c r="BH687" s="1602"/>
      <c r="BI687" s="1602"/>
      <c r="BJ687" s="1602"/>
      <c r="BK687" s="1602"/>
      <c r="BL687" s="1602"/>
      <c r="BM687" s="1646"/>
      <c r="BN687" s="1646"/>
      <c r="BO687" s="1646"/>
      <c r="BP687" s="1646"/>
      <c r="BQ687" s="1646"/>
      <c r="BR687" s="1646"/>
      <c r="BS687" s="1646"/>
      <c r="BT687" s="1646"/>
      <c r="BU687" s="1646"/>
      <c r="BV687" s="1646"/>
      <c r="BW687" s="1646"/>
      <c r="BX687" s="1646"/>
      <c r="BY687" s="1646"/>
      <c r="BZ687" s="1646"/>
      <c r="CA687" s="1646"/>
      <c r="CB687" s="1646"/>
      <c r="CC687" s="1646"/>
      <c r="CD687" s="1646"/>
      <c r="CE687" s="1646"/>
      <c r="CF687" s="1646"/>
      <c r="CG687" s="1646"/>
      <c r="CH687" s="1646"/>
      <c r="CI687" s="1646"/>
      <c r="CJ687" s="1646"/>
      <c r="CK687" s="1646"/>
      <c r="CL687" s="1646"/>
      <c r="CM687" s="1646"/>
      <c r="CN687" s="1646"/>
      <c r="CO687" s="1646"/>
      <c r="CP687" s="1646"/>
      <c r="CQ687" s="1646"/>
      <c r="CR687" s="1646"/>
      <c r="CS687" s="1646"/>
      <c r="CT687" s="1646"/>
      <c r="CU687" s="1646"/>
      <c r="CV687" s="1646"/>
      <c r="CW687" s="1646"/>
      <c r="CX687" s="1646"/>
      <c r="CY687" s="1646"/>
      <c r="CZ687" s="1646"/>
      <c r="DA687" s="1646"/>
      <c r="DB687" s="1646"/>
      <c r="DC687" s="1646"/>
      <c r="DD687" s="1646"/>
      <c r="DE687" s="1646"/>
      <c r="DF687" s="1646"/>
      <c r="DG687" s="1646"/>
      <c r="DH687" s="1646"/>
      <c r="DI687" s="1646"/>
      <c r="DJ687" s="1646"/>
      <c r="DK687" s="1646"/>
      <c r="DL687" s="1646"/>
      <c r="DM687" s="1646"/>
      <c r="DN687" s="1646"/>
      <c r="DO687" s="1646"/>
      <c r="DP687" s="1646"/>
      <c r="DQ687" s="1646"/>
      <c r="DR687" s="1646"/>
      <c r="DS687" s="1646"/>
      <c r="DT687" s="1646"/>
      <c r="DU687" s="1646"/>
      <c r="DV687" s="1646"/>
      <c r="DW687" s="1646"/>
      <c r="DX687" s="1646"/>
      <c r="DY687" s="1646"/>
      <c r="DZ687" s="1646"/>
      <c r="EA687" s="1646"/>
      <c r="EB687" s="1646"/>
      <c r="EC687" s="1646"/>
      <c r="ED687" s="1646"/>
      <c r="EE687" s="1646"/>
      <c r="EF687" s="1646"/>
      <c r="EG687" s="1646"/>
      <c r="EH687" s="1646"/>
      <c r="EI687" s="1646"/>
      <c r="EJ687" s="1646"/>
      <c r="EK687" s="1646"/>
      <c r="EL687" s="1646"/>
      <c r="EM687" s="1646"/>
      <c r="EN687" s="1646"/>
      <c r="EO687" s="1646"/>
      <c r="EP687" s="1646"/>
      <c r="EQ687" s="1646"/>
      <c r="ER687" s="1646"/>
      <c r="ES687" s="1646"/>
      <c r="ET687" s="1646"/>
      <c r="EU687" s="1646"/>
      <c r="EV687" s="1646"/>
      <c r="EW687" s="1646"/>
      <c r="EX687" s="1646"/>
      <c r="EY687" s="1646"/>
      <c r="EZ687" s="1646"/>
      <c r="FA687" s="1646"/>
      <c r="FB687" s="1646"/>
      <c r="FC687" s="1646"/>
      <c r="FD687" s="1646"/>
      <c r="FE687" s="1646"/>
      <c r="FF687" s="1646"/>
      <c r="FG687" s="1646"/>
      <c r="FH687" s="1646"/>
      <c r="FI687" s="1646"/>
      <c r="FJ687" s="1646"/>
      <c r="FK687" s="1646"/>
      <c r="FL687" s="1646"/>
      <c r="FM687" s="1646"/>
      <c r="FN687" s="1646"/>
      <c r="FO687" s="1646"/>
      <c r="FP687" s="1646"/>
      <c r="FQ687" s="1646"/>
      <c r="FR687" s="1646"/>
      <c r="FS687" s="1646"/>
      <c r="FT687" s="1646"/>
      <c r="FU687" s="1646"/>
      <c r="FV687" s="1646"/>
      <c r="FW687" s="1646"/>
      <c r="FX687" s="1646"/>
      <c r="FY687" s="1646"/>
      <c r="FZ687" s="1646"/>
      <c r="GA687" s="1646"/>
      <c r="GB687" s="1646"/>
      <c r="GC687" s="1646"/>
      <c r="GD687" s="1646"/>
      <c r="GE687" s="1646"/>
      <c r="GF687" s="1646"/>
      <c r="GG687" s="1646"/>
      <c r="GH687" s="1646"/>
      <c r="GI687" s="1646"/>
      <c r="GJ687" s="1646"/>
      <c r="GK687" s="1646"/>
      <c r="GL687" s="1646"/>
      <c r="GM687" s="1646"/>
      <c r="GN687" s="1646"/>
      <c r="GO687" s="1646"/>
      <c r="GP687" s="1646"/>
      <c r="GQ687" s="1646"/>
      <c r="GR687" s="1646"/>
      <c r="GS687" s="1646"/>
      <c r="GT687" s="1646"/>
      <c r="GU687" s="1646"/>
      <c r="GV687" s="1646"/>
      <c r="GW687" s="1646"/>
      <c r="GX687" s="1646"/>
      <c r="GY687" s="1646"/>
      <c r="GZ687" s="1646"/>
      <c r="HA687" s="1646"/>
      <c r="HB687" s="1646"/>
      <c r="HC687" s="1646"/>
      <c r="HD687" s="1646"/>
      <c r="HE687" s="1646"/>
      <c r="HF687" s="1646"/>
      <c r="HG687" s="1646"/>
      <c r="HH687" s="1646"/>
      <c r="HI687" s="1646"/>
      <c r="HJ687" s="1646"/>
      <c r="HK687" s="1646"/>
      <c r="HL687" s="1646"/>
      <c r="HM687" s="1646"/>
      <c r="HN687" s="1646"/>
      <c r="HO687" s="1646"/>
      <c r="HP687" s="1646"/>
      <c r="HQ687" s="1646"/>
      <c r="HR687" s="1646"/>
      <c r="HS687" s="1646"/>
    </row>
    <row r="688" spans="1:227" s="1530" customFormat="1" ht="17.05" customHeight="1" x14ac:dyDescent="0.25">
      <c r="A688" s="1564" t="s">
        <v>393</v>
      </c>
      <c r="B688" s="1564" t="s">
        <v>448</v>
      </c>
      <c r="C688" s="2809" t="s">
        <v>451</v>
      </c>
      <c r="D688" s="1696" t="s">
        <v>452</v>
      </c>
      <c r="E688" s="1697" t="s">
        <v>1812</v>
      </c>
      <c r="F688" s="1638"/>
      <c r="G688" s="1607"/>
      <c r="H688" s="1607"/>
      <c r="I688" s="1904"/>
      <c r="J688" s="1904"/>
      <c r="K688" s="2115">
        <v>5.651416666666667</v>
      </c>
      <c r="L688" s="2292" t="s">
        <v>1440</v>
      </c>
      <c r="M688" s="2357" t="s">
        <v>1435</v>
      </c>
      <c r="N688" s="1611">
        <f t="shared" si="233"/>
        <v>2</v>
      </c>
      <c r="O688" s="2748"/>
      <c r="P688" s="2433">
        <v>5.6526981435000003</v>
      </c>
      <c r="Q688" s="2296" t="s">
        <v>42</v>
      </c>
      <c r="R688" s="2294"/>
      <c r="S688" s="2297"/>
      <c r="T688" s="2298"/>
      <c r="U688" s="1602"/>
      <c r="V688" s="2294"/>
      <c r="W688" s="2294"/>
      <c r="X688" s="2294"/>
      <c r="Y688" s="2294"/>
      <c r="Z688" s="2434">
        <v>136854.87965465628</v>
      </c>
      <c r="AA688" s="2366">
        <f>P688*1000000000/365/Z688</f>
        <v>113.16252856929246</v>
      </c>
      <c r="AB688" s="2435"/>
      <c r="AC688" s="2435"/>
      <c r="AD688" s="2435"/>
      <c r="AE688" s="2435"/>
      <c r="AF688" s="2435"/>
      <c r="AG688" s="2435"/>
      <c r="AH688" s="2167"/>
      <c r="AI688" s="1602"/>
      <c r="AJ688" s="1602"/>
      <c r="AK688" s="1602"/>
      <c r="AL688" s="2167"/>
      <c r="AM688" s="2369"/>
      <c r="AN688" s="2115"/>
      <c r="AO688" s="2115"/>
      <c r="AP688" s="2116"/>
      <c r="AQ688" s="2117"/>
      <c r="AR688" s="2115"/>
      <c r="AS688" s="2115"/>
      <c r="AT688" s="2115">
        <v>9.2038308482549542</v>
      </c>
      <c r="AU688" s="2115"/>
      <c r="AV688" s="2116"/>
      <c r="AW688" s="2118">
        <f>K688-AT688</f>
        <v>-3.5524141815882873</v>
      </c>
      <c r="AX688" s="2119"/>
      <c r="AY688" s="1646"/>
      <c r="AZ688" s="1646"/>
      <c r="BA688" s="2039"/>
      <c r="BB688" s="1646"/>
      <c r="BC688" s="1530" t="s">
        <v>1432</v>
      </c>
      <c r="BF688" s="1530" t="e">
        <f>MATCH(D688,'&gt;50 only'!D671,0)</f>
        <v>#N/A</v>
      </c>
    </row>
    <row r="689" spans="1:227" s="1530" customFormat="1" ht="17.05" customHeight="1" x14ac:dyDescent="0.25">
      <c r="A689" s="1564" t="s">
        <v>198</v>
      </c>
      <c r="B689" s="1564" t="s">
        <v>238</v>
      </c>
      <c r="C689" s="2443" t="s">
        <v>273</v>
      </c>
      <c r="D689" s="1749" t="s">
        <v>274</v>
      </c>
      <c r="E689" s="1750"/>
      <c r="F689" s="1751"/>
      <c r="G689" s="1752">
        <v>1.1000000000000001</v>
      </c>
      <c r="H689" s="1752"/>
      <c r="I689" s="2099"/>
      <c r="J689" s="2099"/>
      <c r="K689" s="2101">
        <f>SUM(F689:H689)</f>
        <v>1.1000000000000001</v>
      </c>
      <c r="L689" s="2382">
        <f t="shared" ref="L689:L697" si="240">IF(K689&gt;0,IF(ISNUMBER(F689),F689,0)/K689*100,"")</f>
        <v>0</v>
      </c>
      <c r="M689" s="2383">
        <f t="shared" ref="M689:M697" si="241">IF(K689&gt;0,(IF(ISNUMBER(G689),G689,0)+IF(ISNUMBER(H689),H689,0))/K689*100,"")</f>
        <v>100</v>
      </c>
      <c r="N689" s="1611">
        <f t="shared" si="233"/>
        <v>5</v>
      </c>
      <c r="O689" s="1857"/>
      <c r="P689" s="2099">
        <v>0.86699999999999999</v>
      </c>
      <c r="Q689" s="2205"/>
      <c r="R689" s="2205" t="s">
        <v>42</v>
      </c>
      <c r="S689" s="2207">
        <v>66</v>
      </c>
      <c r="T689" s="2207">
        <v>0.57199999999999995</v>
      </c>
      <c r="U689" s="2438">
        <v>60.7</v>
      </c>
      <c r="V689" s="1857">
        <v>68.239999999999995</v>
      </c>
      <c r="W689" s="2438">
        <v>60.7</v>
      </c>
      <c r="X689" s="1857">
        <v>68.239999999999995</v>
      </c>
      <c r="Y689" s="1857">
        <v>29.5</v>
      </c>
      <c r="Z689" s="2439">
        <v>12436</v>
      </c>
      <c r="AA689" s="2440">
        <v>191.00534462475272</v>
      </c>
      <c r="AB689" s="2441">
        <f>O689/AA689*1000000/365*1000</f>
        <v>0</v>
      </c>
      <c r="AC689" s="2096"/>
      <c r="AD689" s="2096"/>
      <c r="AE689" s="2010"/>
      <c r="AF689" s="2096" t="s">
        <v>42</v>
      </c>
      <c r="AG689" s="2096" t="s">
        <v>42</v>
      </c>
      <c r="AH689" s="2097"/>
      <c r="AI689" s="2096"/>
      <c r="AJ689" s="2096"/>
      <c r="AK689" s="2096"/>
      <c r="AL689" s="2097"/>
      <c r="AM689" s="2101">
        <f>K689</f>
        <v>1.1000000000000001</v>
      </c>
      <c r="AN689" s="2099">
        <v>0.72299999999999998</v>
      </c>
      <c r="AO689" s="2099">
        <v>0.77600000000000002</v>
      </c>
      <c r="AP689" s="2099">
        <v>0.85699999999999998</v>
      </c>
      <c r="AQ689" s="2100">
        <v>0.94599999999999995</v>
      </c>
      <c r="AR689" s="2101">
        <f>AN689</f>
        <v>0.72299999999999998</v>
      </c>
      <c r="AS689" s="2099">
        <v>0.83099999999999996</v>
      </c>
      <c r="AT689" s="2101">
        <f>AVERAGE(AS689,AV689)</f>
        <v>0.92199999999999993</v>
      </c>
      <c r="AU689" s="2101"/>
      <c r="AV689" s="2099">
        <v>1.0129999999999999</v>
      </c>
      <c r="AW689" s="2099"/>
      <c r="AX689" s="2102">
        <v>1.2350000000000001</v>
      </c>
      <c r="AY689" s="2442">
        <v>-0.13500000000000001</v>
      </c>
      <c r="AZ689" s="1979"/>
      <c r="BA689" s="1980"/>
      <c r="BB689" s="1646"/>
      <c r="BC689" s="1530" t="s">
        <v>1432</v>
      </c>
      <c r="BD689" s="1602"/>
      <c r="BE689" s="1602"/>
      <c r="BF689" s="1602"/>
      <c r="BG689" s="1602"/>
      <c r="BH689" s="1602"/>
      <c r="BI689" s="1602"/>
      <c r="BJ689" s="1602"/>
      <c r="BK689" s="1602"/>
      <c r="BL689" s="1602"/>
      <c r="BM689" s="1646"/>
      <c r="BN689" s="1646"/>
      <c r="BO689" s="1646"/>
      <c r="BP689" s="1646"/>
      <c r="BQ689" s="1646"/>
      <c r="BR689" s="1646"/>
      <c r="BS689" s="1646"/>
      <c r="BT689" s="1646"/>
      <c r="BU689" s="1646"/>
      <c r="BV689" s="1646"/>
      <c r="BW689" s="1646"/>
      <c r="BX689" s="1646"/>
      <c r="BY689" s="1646"/>
      <c r="BZ689" s="1646"/>
      <c r="CA689" s="1646"/>
      <c r="CB689" s="1646"/>
      <c r="CC689" s="1646"/>
      <c r="CD689" s="1646"/>
      <c r="CE689" s="1646"/>
      <c r="CF689" s="1646"/>
      <c r="CG689" s="1646"/>
      <c r="CH689" s="1646"/>
      <c r="CI689" s="1646"/>
      <c r="CJ689" s="1646"/>
      <c r="CK689" s="1646"/>
      <c r="CL689" s="1646"/>
      <c r="CM689" s="1646"/>
      <c r="CN689" s="1646"/>
      <c r="CO689" s="1646"/>
      <c r="CP689" s="1646"/>
      <c r="CQ689" s="1646"/>
      <c r="CR689" s="1646"/>
      <c r="CS689" s="1646"/>
      <c r="CT689" s="1646"/>
      <c r="CU689" s="1646"/>
      <c r="CV689" s="1646"/>
      <c r="CW689" s="1646"/>
      <c r="CX689" s="1646"/>
      <c r="CY689" s="1646"/>
      <c r="CZ689" s="1646"/>
      <c r="DA689" s="1646"/>
      <c r="DB689" s="1646"/>
      <c r="DC689" s="1646"/>
      <c r="DD689" s="1646"/>
      <c r="DE689" s="1646"/>
      <c r="DF689" s="1646"/>
      <c r="DG689" s="1646"/>
      <c r="DH689" s="1646"/>
      <c r="DI689" s="1646"/>
      <c r="DJ689" s="1646"/>
      <c r="DK689" s="1646"/>
      <c r="DL689" s="1646"/>
      <c r="DM689" s="1646"/>
      <c r="DN689" s="1646"/>
      <c r="DO689" s="1646"/>
      <c r="DP689" s="1646"/>
      <c r="DQ689" s="1646"/>
      <c r="DR689" s="1646"/>
      <c r="DS689" s="1646"/>
      <c r="DT689" s="1646"/>
      <c r="DU689" s="1646"/>
      <c r="DV689" s="1646"/>
      <c r="DW689" s="1646"/>
      <c r="DX689" s="1646"/>
      <c r="DY689" s="1646"/>
      <c r="DZ689" s="1646"/>
      <c r="EA689" s="1646"/>
      <c r="EB689" s="1646"/>
      <c r="EC689" s="1646"/>
      <c r="ED689" s="1646"/>
      <c r="EE689" s="1646"/>
      <c r="EF689" s="1646"/>
      <c r="EG689" s="1646"/>
      <c r="EH689" s="1646"/>
      <c r="EI689" s="1646"/>
      <c r="EJ689" s="1646"/>
      <c r="EK689" s="1646"/>
      <c r="EL689" s="1646"/>
      <c r="EM689" s="1646"/>
      <c r="EN689" s="1646"/>
      <c r="EO689" s="1646"/>
      <c r="EP689" s="1646"/>
      <c r="EQ689" s="1646"/>
      <c r="ER689" s="1646"/>
      <c r="ES689" s="1646"/>
      <c r="ET689" s="1646"/>
      <c r="EU689" s="1646"/>
      <c r="EV689" s="1646"/>
      <c r="EW689" s="1646"/>
      <c r="EX689" s="1646"/>
      <c r="EY689" s="1646"/>
      <c r="EZ689" s="1646"/>
      <c r="FA689" s="1646"/>
      <c r="FB689" s="1646"/>
      <c r="FC689" s="1646"/>
      <c r="FD689" s="1646"/>
      <c r="FE689" s="1646"/>
      <c r="FF689" s="1646"/>
      <c r="FG689" s="1646"/>
      <c r="FH689" s="1646"/>
      <c r="FI689" s="1646"/>
      <c r="FJ689" s="1646"/>
      <c r="FK689" s="1646"/>
      <c r="FL689" s="1646"/>
      <c r="FM689" s="1646"/>
      <c r="FN689" s="1646"/>
      <c r="FO689" s="1646"/>
      <c r="FP689" s="1646"/>
      <c r="FQ689" s="1646"/>
      <c r="FR689" s="1646"/>
      <c r="FS689" s="1646"/>
      <c r="FT689" s="1646"/>
      <c r="FU689" s="1646"/>
      <c r="FV689" s="1646"/>
      <c r="FW689" s="1646"/>
      <c r="FX689" s="1646"/>
      <c r="FY689" s="1646"/>
      <c r="FZ689" s="1646"/>
      <c r="GA689" s="1646"/>
      <c r="GB689" s="1646"/>
      <c r="GC689" s="1646"/>
      <c r="GD689" s="1646"/>
      <c r="GE689" s="1646"/>
      <c r="GF689" s="1646"/>
      <c r="GG689" s="1646"/>
      <c r="GH689" s="1646"/>
      <c r="GI689" s="1646"/>
      <c r="GJ689" s="1646"/>
      <c r="GK689" s="1646"/>
      <c r="GL689" s="1646"/>
      <c r="GM689" s="1646"/>
      <c r="GN689" s="1646"/>
      <c r="GO689" s="1646"/>
      <c r="GP689" s="1646"/>
      <c r="GQ689" s="1646"/>
      <c r="GR689" s="1646"/>
      <c r="GS689" s="1646"/>
      <c r="GT689" s="1646"/>
      <c r="GU689" s="1646"/>
      <c r="GV689" s="1646"/>
      <c r="GW689" s="1646"/>
      <c r="GX689" s="1646"/>
      <c r="GY689" s="1646"/>
      <c r="GZ689" s="1646"/>
      <c r="HA689" s="1646"/>
      <c r="HB689" s="1646"/>
      <c r="HC689" s="1646"/>
      <c r="HD689" s="1646"/>
      <c r="HE689" s="1646"/>
      <c r="HF689" s="1646"/>
      <c r="HG689" s="1646"/>
      <c r="HH689" s="1646"/>
      <c r="HI689" s="1646"/>
      <c r="HJ689" s="1646"/>
      <c r="HK689" s="1646"/>
      <c r="HL689" s="1646"/>
      <c r="HM689" s="1646"/>
      <c r="HN689" s="1646"/>
      <c r="HO689" s="1646"/>
      <c r="HP689" s="1646"/>
      <c r="HQ689" s="1646"/>
      <c r="HR689" s="1646"/>
      <c r="HS689" s="1646"/>
    </row>
    <row r="690" spans="1:227" s="1530" customFormat="1" ht="17.05" customHeight="1" x14ac:dyDescent="0.25">
      <c r="A690" s="1564" t="s">
        <v>198</v>
      </c>
      <c r="B690" s="1564" t="s">
        <v>238</v>
      </c>
      <c r="C690" s="2443" t="s">
        <v>273</v>
      </c>
      <c r="D690" s="1749" t="s">
        <v>275</v>
      </c>
      <c r="E690" s="2788"/>
      <c r="F690" s="1751"/>
      <c r="G690" s="1752">
        <v>0.27</v>
      </c>
      <c r="H690" s="1752">
        <v>0.48</v>
      </c>
      <c r="I690" s="2099"/>
      <c r="J690" s="2099"/>
      <c r="K690" s="2101">
        <f>SUM(F690:H690)</f>
        <v>0.75</v>
      </c>
      <c r="L690" s="2382">
        <f t="shared" si="240"/>
        <v>0</v>
      </c>
      <c r="M690" s="2383">
        <f t="shared" si="241"/>
        <v>100</v>
      </c>
      <c r="N690" s="1611">
        <f t="shared" si="233"/>
        <v>3</v>
      </c>
      <c r="O690" s="1857"/>
      <c r="P690" s="2099">
        <v>0.61499999999999999</v>
      </c>
      <c r="Q690" s="2205"/>
      <c r="R690" s="2205" t="s">
        <v>42</v>
      </c>
      <c r="S690" s="2207">
        <v>63.5</v>
      </c>
      <c r="T690" s="2207">
        <v>0.39100000000000001</v>
      </c>
      <c r="U690" s="2438">
        <v>60.7</v>
      </c>
      <c r="V690" s="1857">
        <v>71.55</v>
      </c>
      <c r="W690" s="2438">
        <v>60.7</v>
      </c>
      <c r="X690" s="1857">
        <v>71.55</v>
      </c>
      <c r="Y690" s="1857">
        <v>38.1</v>
      </c>
      <c r="Z690" s="2439">
        <v>8857</v>
      </c>
      <c r="AA690" s="2440">
        <v>190.23727072928929</v>
      </c>
      <c r="AB690" s="2441">
        <f>O690/AA690*1000000/365*1000</f>
        <v>0</v>
      </c>
      <c r="AC690" s="2096"/>
      <c r="AD690" s="2096"/>
      <c r="AE690" s="2010"/>
      <c r="AF690" s="2096"/>
      <c r="AG690" s="2096"/>
      <c r="AH690" s="2097"/>
      <c r="AI690" s="2096"/>
      <c r="AJ690" s="2096"/>
      <c r="AK690" s="2096"/>
      <c r="AL690" s="2097"/>
      <c r="AM690" s="2101">
        <f>K690</f>
        <v>0.75</v>
      </c>
      <c r="AN690" s="2099">
        <v>0.72099999999999997</v>
      </c>
      <c r="AO690" s="2099">
        <v>0.746</v>
      </c>
      <c r="AP690" s="2099">
        <v>0.78400000000000003</v>
      </c>
      <c r="AQ690" s="2100">
        <v>0.82399999999999995</v>
      </c>
      <c r="AR690" s="2101">
        <f>AN690</f>
        <v>0.72099999999999997</v>
      </c>
      <c r="AS690" s="2099">
        <v>0.77200000000000002</v>
      </c>
      <c r="AT690" s="2101">
        <f>AVERAGE(AS690,AV690)</f>
        <v>0.8125</v>
      </c>
      <c r="AU690" s="2101"/>
      <c r="AV690" s="2099">
        <v>0.85299999999999998</v>
      </c>
      <c r="AW690" s="2099"/>
      <c r="AX690" s="2102">
        <v>0.94299999999999995</v>
      </c>
      <c r="AY690" s="2442">
        <v>-0.193</v>
      </c>
      <c r="AZ690" s="1979"/>
      <c r="BA690" s="1980"/>
      <c r="BB690" s="1646"/>
      <c r="BC690" s="1530" t="s">
        <v>1432</v>
      </c>
      <c r="BD690" s="1602"/>
      <c r="BE690" s="1602"/>
      <c r="BF690" s="1602"/>
      <c r="BG690" s="1602"/>
      <c r="BH690" s="1602"/>
      <c r="BI690" s="1602"/>
      <c r="BJ690" s="1602"/>
      <c r="BK690" s="1602"/>
      <c r="BL690" s="1602"/>
      <c r="BM690" s="1646"/>
      <c r="BN690" s="1646"/>
      <c r="BO690" s="1646"/>
      <c r="BP690" s="1646"/>
      <c r="BQ690" s="1646"/>
      <c r="BR690" s="1646"/>
      <c r="BS690" s="1646"/>
      <c r="BT690" s="1646"/>
      <c r="BU690" s="1646"/>
      <c r="BV690" s="1646"/>
      <c r="BW690" s="1646"/>
      <c r="BX690" s="1646"/>
      <c r="BY690" s="1646"/>
      <c r="BZ690" s="1646"/>
      <c r="CA690" s="1646"/>
      <c r="CB690" s="1646"/>
      <c r="CC690" s="1646"/>
      <c r="CD690" s="1646"/>
      <c r="CE690" s="1646"/>
      <c r="CF690" s="1646"/>
      <c r="CG690" s="1646"/>
      <c r="CH690" s="1646"/>
      <c r="CI690" s="1646"/>
      <c r="CJ690" s="1646"/>
      <c r="CK690" s="1646"/>
      <c r="CL690" s="1646"/>
      <c r="CM690" s="1646"/>
      <c r="CN690" s="1646"/>
      <c r="CO690" s="1646"/>
      <c r="CP690" s="1646"/>
      <c r="CQ690" s="1646"/>
      <c r="CR690" s="1646"/>
      <c r="CS690" s="1646"/>
      <c r="CT690" s="1646"/>
      <c r="CU690" s="1646"/>
      <c r="CV690" s="1646"/>
      <c r="CW690" s="1646"/>
      <c r="CX690" s="1646"/>
      <c r="CY690" s="1646"/>
      <c r="CZ690" s="1646"/>
      <c r="DA690" s="1646"/>
      <c r="DB690" s="1646"/>
      <c r="DC690" s="1646"/>
      <c r="DD690" s="1646"/>
      <c r="DE690" s="1646"/>
      <c r="DF690" s="1646"/>
      <c r="DG690" s="1646"/>
      <c r="DH690" s="1646"/>
      <c r="DI690" s="1646"/>
      <c r="DJ690" s="1646"/>
      <c r="DK690" s="1646"/>
      <c r="DL690" s="1646"/>
      <c r="DM690" s="1646"/>
      <c r="DN690" s="1646"/>
      <c r="DO690" s="1646"/>
      <c r="DP690" s="1646"/>
      <c r="DQ690" s="1646"/>
      <c r="DR690" s="1646"/>
      <c r="DS690" s="1646"/>
      <c r="DT690" s="1646"/>
      <c r="DU690" s="1646"/>
      <c r="DV690" s="1646"/>
      <c r="DW690" s="1646"/>
      <c r="DX690" s="1646"/>
      <c r="DY690" s="1646"/>
      <c r="DZ690" s="1646"/>
      <c r="EA690" s="1646"/>
      <c r="EB690" s="1646"/>
      <c r="EC690" s="1646"/>
      <c r="ED690" s="1646"/>
      <c r="EE690" s="1646"/>
      <c r="EF690" s="1646"/>
      <c r="EG690" s="1646"/>
      <c r="EH690" s="1646"/>
      <c r="EI690" s="1646"/>
      <c r="EJ690" s="1646"/>
      <c r="EK690" s="1646"/>
      <c r="EL690" s="1646"/>
      <c r="EM690" s="1646"/>
      <c r="EN690" s="1646"/>
      <c r="EO690" s="1646"/>
      <c r="EP690" s="1646"/>
      <c r="EQ690" s="1646"/>
      <c r="ER690" s="1646"/>
      <c r="ES690" s="1646"/>
      <c r="ET690" s="1646"/>
      <c r="EU690" s="1646"/>
      <c r="EV690" s="1646"/>
      <c r="EW690" s="1646"/>
      <c r="EX690" s="1646"/>
      <c r="EY690" s="1646"/>
      <c r="EZ690" s="1646"/>
      <c r="FA690" s="1646"/>
      <c r="FB690" s="1646"/>
      <c r="FC690" s="1646"/>
      <c r="FD690" s="1646"/>
      <c r="FE690" s="1646"/>
      <c r="FF690" s="1646"/>
      <c r="FG690" s="1646"/>
      <c r="FH690" s="1646"/>
      <c r="FI690" s="1646"/>
      <c r="FJ690" s="1646"/>
      <c r="FK690" s="1646"/>
      <c r="FL690" s="1646"/>
      <c r="FM690" s="1646"/>
      <c r="FN690" s="1646"/>
      <c r="FO690" s="1646"/>
      <c r="FP690" s="1646"/>
      <c r="FQ690" s="1646"/>
      <c r="FR690" s="1646"/>
      <c r="FS690" s="1646"/>
      <c r="FT690" s="1646"/>
      <c r="FU690" s="1646"/>
      <c r="FV690" s="1646"/>
      <c r="FW690" s="1646"/>
      <c r="FX690" s="1646"/>
      <c r="FY690" s="1646"/>
      <c r="FZ690" s="1646"/>
      <c r="GA690" s="1646"/>
      <c r="GB690" s="1646"/>
      <c r="GC690" s="1646"/>
      <c r="GD690" s="1646"/>
      <c r="GE690" s="1646"/>
      <c r="GF690" s="1646"/>
      <c r="GG690" s="1646"/>
      <c r="GH690" s="1646"/>
      <c r="GI690" s="1646"/>
      <c r="GJ690" s="1646"/>
      <c r="GK690" s="1646"/>
      <c r="GL690" s="1646"/>
      <c r="GM690" s="1646"/>
      <c r="GN690" s="1646"/>
      <c r="GO690" s="1646"/>
      <c r="GP690" s="1646"/>
      <c r="GQ690" s="1646"/>
      <c r="GR690" s="1646"/>
      <c r="GS690" s="1646"/>
      <c r="GT690" s="1646"/>
      <c r="GU690" s="1646"/>
      <c r="GV690" s="1646"/>
      <c r="GW690" s="1646"/>
      <c r="GX690" s="1646"/>
      <c r="GY690" s="1646"/>
      <c r="GZ690" s="1646"/>
      <c r="HA690" s="1646"/>
      <c r="HB690" s="1646"/>
      <c r="HC690" s="1646"/>
      <c r="HD690" s="1646"/>
      <c r="HE690" s="1646"/>
      <c r="HF690" s="1646"/>
      <c r="HG690" s="1646"/>
      <c r="HH690" s="1646"/>
      <c r="HI690" s="1646"/>
      <c r="HJ690" s="1646"/>
      <c r="HK690" s="1646"/>
      <c r="HL690" s="1646"/>
      <c r="HM690" s="1646"/>
      <c r="HN690" s="1646"/>
      <c r="HO690" s="1646"/>
      <c r="HP690" s="1646"/>
      <c r="HQ690" s="1646"/>
      <c r="HR690" s="1646"/>
      <c r="HS690" s="1646"/>
    </row>
    <row r="691" spans="1:227" s="1530" customFormat="1" ht="17.05" customHeight="1" x14ac:dyDescent="0.25">
      <c r="A691" s="1564" t="s">
        <v>198</v>
      </c>
      <c r="B691" s="1564" t="s">
        <v>363</v>
      </c>
      <c r="C691" s="2443" t="s">
        <v>369</v>
      </c>
      <c r="D691" s="1749" t="s">
        <v>370</v>
      </c>
      <c r="E691" s="2788"/>
      <c r="F691" s="1751"/>
      <c r="G691" s="1752">
        <v>1.1850000000000001</v>
      </c>
      <c r="H691" s="1752"/>
      <c r="I691" s="2099"/>
      <c r="J691" s="2099"/>
      <c r="K691" s="2101">
        <f>SUM(F691:H691)</f>
        <v>1.1850000000000001</v>
      </c>
      <c r="L691" s="2382">
        <f t="shared" si="240"/>
        <v>0</v>
      </c>
      <c r="M691" s="2383">
        <f t="shared" si="241"/>
        <v>100</v>
      </c>
      <c r="N691" s="1611">
        <f t="shared" si="233"/>
        <v>2</v>
      </c>
      <c r="O691" s="1857"/>
      <c r="P691" s="2099">
        <v>2.9590000000000001</v>
      </c>
      <c r="Q691" s="2205" t="s">
        <v>42</v>
      </c>
      <c r="R691" s="1857"/>
      <c r="S691" s="2207" t="s">
        <v>202</v>
      </c>
      <c r="T691" s="2207" t="s">
        <v>202</v>
      </c>
      <c r="U691" s="2438">
        <v>58</v>
      </c>
      <c r="V691" s="1857">
        <v>22.76</v>
      </c>
      <c r="W691" s="2438">
        <v>58</v>
      </c>
      <c r="X691" s="1857">
        <v>22.76</v>
      </c>
      <c r="Y691" s="1857"/>
      <c r="Z691" s="2439">
        <v>106006</v>
      </c>
      <c r="AA691" s="2440">
        <v>76.475381724322133</v>
      </c>
      <c r="AB691" s="2441">
        <f>O691/AA691*1000000/365*1000</f>
        <v>0</v>
      </c>
      <c r="AC691" s="2096"/>
      <c r="AD691" s="2096"/>
      <c r="AE691" s="2010"/>
      <c r="AF691" s="2096"/>
      <c r="AG691" s="2096"/>
      <c r="AH691" s="2097"/>
      <c r="AI691" s="2096"/>
      <c r="AJ691" s="2096"/>
      <c r="AK691" s="2096"/>
      <c r="AL691" s="2097"/>
      <c r="AM691" s="2101">
        <f>K691</f>
        <v>1.1850000000000001</v>
      </c>
      <c r="AN691" s="2099">
        <v>2.9590000000000001</v>
      </c>
      <c r="AO691" s="2099">
        <v>2.9590000000000001</v>
      </c>
      <c r="AP691" s="2099">
        <v>2.9590000000000001</v>
      </c>
      <c r="AQ691" s="2100">
        <v>2.9590000000000001</v>
      </c>
      <c r="AR691" s="2101">
        <f>AN691</f>
        <v>2.9590000000000001</v>
      </c>
      <c r="AS691" s="2099">
        <v>2.9590000000000001</v>
      </c>
      <c r="AT691" s="2101">
        <f>AVERAGE(AS691,AV691)</f>
        <v>2.9590000000000001</v>
      </c>
      <c r="AU691" s="2101"/>
      <c r="AV691" s="2099">
        <v>2.9590000000000001</v>
      </c>
      <c r="AW691" s="2099"/>
      <c r="AX691" s="2102">
        <v>2.9590000000000001</v>
      </c>
      <c r="AY691" s="2442"/>
      <c r="AZ691" s="1979"/>
      <c r="BA691" s="1980"/>
      <c r="BB691" s="1646"/>
      <c r="BC691" s="1530" t="s">
        <v>1432</v>
      </c>
      <c r="BD691" s="1602"/>
      <c r="BE691" s="1602"/>
      <c r="BF691" s="1602"/>
      <c r="BG691" s="1602"/>
      <c r="BH691" s="1602"/>
      <c r="BI691" s="1602"/>
      <c r="BJ691" s="1602"/>
      <c r="BK691" s="1602"/>
      <c r="BL691" s="1602"/>
      <c r="BM691" s="1646"/>
      <c r="BN691" s="1646"/>
      <c r="BO691" s="1646"/>
      <c r="BP691" s="1646"/>
      <c r="BQ691" s="1646"/>
      <c r="BR691" s="1646"/>
      <c r="BS691" s="1646"/>
      <c r="BT691" s="1646"/>
      <c r="BU691" s="1646"/>
      <c r="BV691" s="1646"/>
      <c r="BW691" s="1646"/>
      <c r="BX691" s="1646"/>
      <c r="BY691" s="1646"/>
      <c r="BZ691" s="1646"/>
      <c r="CA691" s="1646"/>
      <c r="CB691" s="1646"/>
      <c r="CC691" s="1646"/>
      <c r="CD691" s="1646"/>
      <c r="CE691" s="1646"/>
      <c r="CF691" s="1646"/>
      <c r="CG691" s="1646"/>
      <c r="CH691" s="1646"/>
      <c r="CI691" s="1646"/>
      <c r="CJ691" s="1646"/>
      <c r="CK691" s="1646"/>
      <c r="CL691" s="1646"/>
      <c r="CM691" s="1646"/>
      <c r="CN691" s="1646"/>
      <c r="CO691" s="1646"/>
      <c r="CP691" s="1646"/>
      <c r="CQ691" s="1646"/>
      <c r="CR691" s="1646"/>
      <c r="CS691" s="1646"/>
      <c r="CT691" s="1646"/>
      <c r="CU691" s="1646"/>
      <c r="CV691" s="1646"/>
      <c r="CW691" s="1646"/>
      <c r="CX691" s="1646"/>
      <c r="CY691" s="1646"/>
      <c r="CZ691" s="1646"/>
      <c r="DA691" s="1646"/>
      <c r="DB691" s="1646"/>
      <c r="DC691" s="1646"/>
      <c r="DD691" s="1646"/>
      <c r="DE691" s="1646"/>
      <c r="DF691" s="1646"/>
      <c r="DG691" s="1646"/>
      <c r="DH691" s="1646"/>
      <c r="DI691" s="1646"/>
      <c r="DJ691" s="1646"/>
      <c r="DK691" s="1646"/>
      <c r="DL691" s="1646"/>
      <c r="DM691" s="1646"/>
      <c r="DN691" s="1646"/>
      <c r="DO691" s="1646"/>
      <c r="DP691" s="1646"/>
      <c r="DQ691" s="1646"/>
      <c r="DR691" s="1646"/>
      <c r="DS691" s="1646"/>
      <c r="DT691" s="1646"/>
      <c r="DU691" s="1646"/>
      <c r="DV691" s="1646"/>
      <c r="DW691" s="1646"/>
      <c r="DX691" s="1646"/>
      <c r="DY691" s="1646"/>
      <c r="DZ691" s="1646"/>
      <c r="EA691" s="1646"/>
      <c r="EB691" s="1646"/>
      <c r="EC691" s="1646"/>
      <c r="ED691" s="1646"/>
      <c r="EE691" s="1646"/>
      <c r="EF691" s="1646"/>
      <c r="EG691" s="1646"/>
      <c r="EH691" s="1646"/>
      <c r="EI691" s="1646"/>
      <c r="EJ691" s="1646"/>
      <c r="EK691" s="1646"/>
      <c r="EL691" s="1646"/>
      <c r="EM691" s="1646"/>
      <c r="EN691" s="1646"/>
      <c r="EO691" s="1646"/>
      <c r="EP691" s="1646"/>
      <c r="EQ691" s="1646"/>
      <c r="ER691" s="1646"/>
      <c r="ES691" s="1646"/>
      <c r="ET691" s="1646"/>
      <c r="EU691" s="1646"/>
      <c r="EV691" s="1646"/>
      <c r="EW691" s="1646"/>
      <c r="EX691" s="1646"/>
      <c r="EY691" s="1646"/>
      <c r="EZ691" s="1646"/>
      <c r="FA691" s="1646"/>
      <c r="FB691" s="1646"/>
      <c r="FC691" s="1646"/>
      <c r="FD691" s="1646"/>
      <c r="FE691" s="1646"/>
      <c r="FF691" s="1646"/>
      <c r="FG691" s="1646"/>
      <c r="FH691" s="1646"/>
      <c r="FI691" s="1646"/>
      <c r="FJ691" s="1646"/>
      <c r="FK691" s="1646"/>
      <c r="FL691" s="1646"/>
      <c r="FM691" s="1646"/>
      <c r="FN691" s="1646"/>
      <c r="FO691" s="1646"/>
      <c r="FP691" s="1646"/>
      <c r="FQ691" s="1646"/>
      <c r="FR691" s="1646"/>
      <c r="FS691" s="1646"/>
      <c r="FT691" s="1646"/>
      <c r="FU691" s="1646"/>
      <c r="FV691" s="1646"/>
      <c r="FW691" s="1646"/>
      <c r="FX691" s="1646"/>
      <c r="FY691" s="1646"/>
      <c r="FZ691" s="1646"/>
      <c r="GA691" s="1646"/>
      <c r="GB691" s="1646"/>
      <c r="GC691" s="1646"/>
      <c r="GD691" s="1646"/>
      <c r="GE691" s="1646"/>
      <c r="GF691" s="1646"/>
      <c r="GG691" s="1646"/>
      <c r="GH691" s="1646"/>
      <c r="GI691" s="1646"/>
      <c r="GJ691" s="1646"/>
      <c r="GK691" s="1646"/>
      <c r="GL691" s="1646"/>
      <c r="GM691" s="1646"/>
      <c r="GN691" s="1646"/>
      <c r="GO691" s="1646"/>
      <c r="GP691" s="1646"/>
      <c r="GQ691" s="1646"/>
      <c r="GR691" s="1646"/>
      <c r="GS691" s="1646"/>
      <c r="GT691" s="1646"/>
      <c r="GU691" s="1646"/>
      <c r="GV691" s="1646"/>
      <c r="GW691" s="1646"/>
      <c r="GX691" s="1646"/>
      <c r="GY691" s="1646"/>
      <c r="GZ691" s="1646"/>
      <c r="HA691" s="1646"/>
      <c r="HB691" s="1646"/>
      <c r="HC691" s="1646"/>
      <c r="HD691" s="1646"/>
      <c r="HE691" s="1646"/>
      <c r="HF691" s="1646"/>
      <c r="HG691" s="1646"/>
      <c r="HH691" s="1646"/>
      <c r="HI691" s="1646"/>
      <c r="HJ691" s="1646"/>
      <c r="HK691" s="1646"/>
      <c r="HL691" s="1646"/>
      <c r="HM691" s="1646"/>
      <c r="HN691" s="1646"/>
      <c r="HO691" s="1646"/>
      <c r="HP691" s="1646"/>
      <c r="HQ691" s="1646"/>
      <c r="HR691" s="1646"/>
      <c r="HS691" s="1646"/>
    </row>
    <row r="692" spans="1:227" s="1530" customFormat="1" ht="17.05" customHeight="1" x14ac:dyDescent="0.25">
      <c r="A692" s="1564" t="s">
        <v>198</v>
      </c>
      <c r="B692" s="1564" t="s">
        <v>363</v>
      </c>
      <c r="C692" s="2443" t="s">
        <v>369</v>
      </c>
      <c r="D692" s="1778" t="s">
        <v>371</v>
      </c>
      <c r="E692" s="2792"/>
      <c r="F692" s="1751">
        <v>0.16400000000000001</v>
      </c>
      <c r="G692" s="1752">
        <v>0.83099999999999996</v>
      </c>
      <c r="H692" s="1752"/>
      <c r="I692" s="2099"/>
      <c r="J692" s="2099"/>
      <c r="K692" s="2101">
        <f>SUM(F692:H692)</f>
        <v>0.995</v>
      </c>
      <c r="L692" s="2382">
        <f t="shared" si="240"/>
        <v>16.482412060301506</v>
      </c>
      <c r="M692" s="2383">
        <f t="shared" si="241"/>
        <v>83.517587939698487</v>
      </c>
      <c r="N692" s="1611">
        <f t="shared" si="233"/>
        <v>2</v>
      </c>
      <c r="O692" s="1857"/>
      <c r="P692" s="2099">
        <v>4.7060000000000004</v>
      </c>
      <c r="Q692" s="2205" t="s">
        <v>42</v>
      </c>
      <c r="R692" s="1857"/>
      <c r="S692" s="2207" t="s">
        <v>202</v>
      </c>
      <c r="T692" s="2207" t="s">
        <v>202</v>
      </c>
      <c r="U692" s="2438">
        <v>58</v>
      </c>
      <c r="V692" s="1857">
        <v>25.45</v>
      </c>
      <c r="W692" s="2438">
        <v>58</v>
      </c>
      <c r="X692" s="1857">
        <v>25.45</v>
      </c>
      <c r="Y692" s="1857">
        <v>8</v>
      </c>
      <c r="Z692" s="2439">
        <v>146917</v>
      </c>
      <c r="AA692" s="2440">
        <v>87.758058529179792</v>
      </c>
      <c r="AB692" s="2441">
        <f>O692/AA692*1000000/365*1000</f>
        <v>0</v>
      </c>
      <c r="AC692" s="2096"/>
      <c r="AD692" s="2096"/>
      <c r="AE692" s="2010"/>
      <c r="AF692" s="2096"/>
      <c r="AG692" s="2096"/>
      <c r="AH692" s="2097"/>
      <c r="AI692" s="2096"/>
      <c r="AJ692" s="2096"/>
      <c r="AK692" s="2096"/>
      <c r="AL692" s="2097"/>
      <c r="AM692" s="2101">
        <f>K692</f>
        <v>0.995</v>
      </c>
      <c r="AN692" s="2099">
        <v>4.7060000000000004</v>
      </c>
      <c r="AO692" s="2099">
        <v>4.7060000000000004</v>
      </c>
      <c r="AP692" s="2099">
        <v>4.7060000000000004</v>
      </c>
      <c r="AQ692" s="2100">
        <v>4.7060000000000004</v>
      </c>
      <c r="AR692" s="2101">
        <f>AN692</f>
        <v>4.7060000000000004</v>
      </c>
      <c r="AS692" s="2099">
        <v>4.7060000000000004</v>
      </c>
      <c r="AT692" s="2101">
        <f>AVERAGE(AS692,AV692)</f>
        <v>4.7060000000000004</v>
      </c>
      <c r="AU692" s="2101"/>
      <c r="AV692" s="2099">
        <v>4.7060000000000004</v>
      </c>
      <c r="AW692" s="2099"/>
      <c r="AX692" s="2102">
        <v>4.7060000000000004</v>
      </c>
      <c r="AY692" s="2442"/>
      <c r="AZ692" s="1979"/>
      <c r="BA692" s="1980"/>
      <c r="BB692" s="1646"/>
      <c r="BC692" s="1530" t="s">
        <v>1432</v>
      </c>
      <c r="BD692" s="1602"/>
      <c r="BE692" s="1602"/>
      <c r="BF692" s="1602"/>
      <c r="BG692" s="1602"/>
      <c r="BH692" s="1602"/>
      <c r="BI692" s="1602"/>
      <c r="BJ692" s="1602"/>
      <c r="BK692" s="1602"/>
      <c r="BL692" s="1602"/>
      <c r="BM692" s="1646"/>
      <c r="BN692" s="1646"/>
      <c r="BO692" s="1646"/>
      <c r="BP692" s="1646"/>
      <c r="BQ692" s="1646"/>
      <c r="BR692" s="1646"/>
      <c r="BS692" s="1646"/>
      <c r="BT692" s="1646"/>
      <c r="BU692" s="1646"/>
      <c r="BV692" s="1646"/>
      <c r="BW692" s="1646"/>
      <c r="BX692" s="1646"/>
      <c r="BY692" s="1646"/>
      <c r="BZ692" s="1646"/>
      <c r="CA692" s="1646"/>
      <c r="CB692" s="1646"/>
      <c r="CC692" s="1646"/>
      <c r="CD692" s="1646"/>
      <c r="CE692" s="1646"/>
      <c r="CF692" s="1646"/>
      <c r="CG692" s="1646"/>
      <c r="CH692" s="1646"/>
      <c r="CI692" s="1646"/>
      <c r="CJ692" s="1646"/>
      <c r="CK692" s="1646"/>
      <c r="CL692" s="1646"/>
      <c r="CM692" s="1646"/>
      <c r="CN692" s="1646"/>
      <c r="CO692" s="1646"/>
      <c r="CP692" s="1646"/>
      <c r="CQ692" s="1646"/>
      <c r="CR692" s="1646"/>
      <c r="CS692" s="1646"/>
      <c r="CT692" s="1646"/>
      <c r="CU692" s="1646"/>
      <c r="CV692" s="1646"/>
      <c r="CW692" s="1646"/>
      <c r="CX692" s="1646"/>
      <c r="CY692" s="1646"/>
      <c r="CZ692" s="1646"/>
      <c r="DA692" s="1646"/>
      <c r="DB692" s="1646"/>
      <c r="DC692" s="1646"/>
      <c r="DD692" s="1646"/>
      <c r="DE692" s="1646"/>
      <c r="DF692" s="1646"/>
      <c r="DG692" s="1646"/>
      <c r="DH692" s="1646"/>
      <c r="DI692" s="1646"/>
      <c r="DJ692" s="1646"/>
      <c r="DK692" s="1646"/>
      <c r="DL692" s="1646"/>
      <c r="DM692" s="1646"/>
      <c r="DN692" s="1646"/>
      <c r="DO692" s="1646"/>
      <c r="DP692" s="1646"/>
      <c r="DQ692" s="1646"/>
      <c r="DR692" s="1646"/>
      <c r="DS692" s="1646"/>
      <c r="DT692" s="1646"/>
      <c r="DU692" s="1646"/>
      <c r="DV692" s="1646"/>
      <c r="DW692" s="1646"/>
      <c r="DX692" s="1646"/>
      <c r="DY692" s="1646"/>
      <c r="DZ692" s="1646"/>
      <c r="EA692" s="1646"/>
      <c r="EB692" s="1646"/>
      <c r="EC692" s="1646"/>
      <c r="ED692" s="1646"/>
      <c r="EE692" s="1646"/>
      <c r="EF692" s="1646"/>
      <c r="EG692" s="1646"/>
      <c r="EH692" s="1646"/>
      <c r="EI692" s="1646"/>
      <c r="EJ692" s="1646"/>
      <c r="EK692" s="1646"/>
      <c r="EL692" s="1646"/>
      <c r="EM692" s="1646"/>
      <c r="EN692" s="1646"/>
      <c r="EO692" s="1646"/>
      <c r="EP692" s="1646"/>
      <c r="EQ692" s="1646"/>
      <c r="ER692" s="1646"/>
      <c r="ES692" s="1646"/>
      <c r="ET692" s="1646"/>
      <c r="EU692" s="1646"/>
      <c r="EV692" s="1646"/>
      <c r="EW692" s="1646"/>
      <c r="EX692" s="1646"/>
      <c r="EY692" s="1646"/>
      <c r="EZ692" s="1646"/>
      <c r="FA692" s="1646"/>
      <c r="FB692" s="1646"/>
      <c r="FC692" s="1646"/>
      <c r="FD692" s="1646"/>
      <c r="FE692" s="1646"/>
      <c r="FF692" s="1646"/>
      <c r="FG692" s="1646"/>
      <c r="FH692" s="1646"/>
      <c r="FI692" s="1646"/>
      <c r="FJ692" s="1646"/>
      <c r="FK692" s="1646"/>
      <c r="FL692" s="1646"/>
      <c r="FM692" s="1646"/>
      <c r="FN692" s="1646"/>
      <c r="FO692" s="1646"/>
      <c r="FP692" s="1646"/>
      <c r="FQ692" s="1646"/>
      <c r="FR692" s="1646"/>
      <c r="FS692" s="1646"/>
      <c r="FT692" s="1646"/>
      <c r="FU692" s="1646"/>
      <c r="FV692" s="1646"/>
      <c r="FW692" s="1646"/>
      <c r="FX692" s="1646"/>
      <c r="FY692" s="1646"/>
      <c r="FZ692" s="1646"/>
      <c r="GA692" s="1646"/>
      <c r="GB692" s="1646"/>
      <c r="GC692" s="1646"/>
      <c r="GD692" s="1646"/>
      <c r="GE692" s="1646"/>
      <c r="GF692" s="1646"/>
      <c r="GG692" s="1646"/>
      <c r="GH692" s="1646"/>
      <c r="GI692" s="1646"/>
      <c r="GJ692" s="1646"/>
      <c r="GK692" s="1646"/>
      <c r="GL692" s="1646"/>
      <c r="GM692" s="1646"/>
      <c r="GN692" s="1646"/>
      <c r="GO692" s="1646"/>
      <c r="GP692" s="1646"/>
      <c r="GQ692" s="1646"/>
      <c r="GR692" s="1646"/>
      <c r="GS692" s="1646"/>
      <c r="GT692" s="1646"/>
      <c r="GU692" s="1646"/>
      <c r="GV692" s="1646"/>
      <c r="GW692" s="1646"/>
      <c r="GX692" s="1646"/>
      <c r="GY692" s="1646"/>
      <c r="GZ692" s="1646"/>
      <c r="HA692" s="1646"/>
      <c r="HB692" s="1646"/>
      <c r="HC692" s="1646"/>
      <c r="HD692" s="1646"/>
      <c r="HE692" s="1646"/>
      <c r="HF692" s="1646"/>
      <c r="HG692" s="1646"/>
      <c r="HH692" s="1646"/>
      <c r="HI692" s="1646"/>
      <c r="HJ692" s="1646"/>
      <c r="HK692" s="1646"/>
      <c r="HL692" s="1646"/>
      <c r="HM692" s="1646"/>
      <c r="HN692" s="1646"/>
      <c r="HO692" s="1646"/>
      <c r="HP692" s="1646"/>
      <c r="HQ692" s="1646"/>
      <c r="HR692" s="1646"/>
      <c r="HS692" s="1646"/>
    </row>
    <row r="693" spans="1:227" s="1530" customFormat="1" ht="17.05" customHeight="1" x14ac:dyDescent="0.25">
      <c r="A693" s="1564" t="s">
        <v>393</v>
      </c>
      <c r="B693" s="1564" t="s">
        <v>515</v>
      </c>
      <c r="C693" s="2810" t="s">
        <v>529</v>
      </c>
      <c r="D693" s="2462" t="s">
        <v>532</v>
      </c>
      <c r="E693" s="1697"/>
      <c r="F693" s="1638"/>
      <c r="G693" s="1607">
        <f>K693</f>
        <v>0.70079999999999998</v>
      </c>
      <c r="H693" s="1607"/>
      <c r="I693" s="1904"/>
      <c r="J693" s="1904"/>
      <c r="K693" s="2115">
        <v>0.70079999999999998</v>
      </c>
      <c r="L693" s="2292">
        <f t="shared" si="240"/>
        <v>0</v>
      </c>
      <c r="M693" s="2357">
        <f t="shared" si="241"/>
        <v>100</v>
      </c>
      <c r="N693" s="1611">
        <f t="shared" si="233"/>
        <v>2</v>
      </c>
      <c r="O693" s="2811"/>
      <c r="P693" s="2433">
        <v>1.1794464000000004</v>
      </c>
      <c r="Q693" s="2296" t="s">
        <v>42</v>
      </c>
      <c r="R693" s="2294"/>
      <c r="S693" s="2297"/>
      <c r="T693" s="2298"/>
      <c r="U693" s="1602"/>
      <c r="V693" s="2294"/>
      <c r="W693" s="2294"/>
      <c r="X693" s="2294"/>
      <c r="Y693" s="2294"/>
      <c r="Z693" s="2434">
        <v>52239.879814913023</v>
      </c>
      <c r="AA693" s="2366">
        <f t="shared" ref="AA693:AA698" si="242">P693*1000000000/365/Z693</f>
        <v>61.856191313011763</v>
      </c>
      <c r="AB693" s="2435"/>
      <c r="AC693" s="2435"/>
      <c r="AD693" s="2435"/>
      <c r="AE693" s="2435"/>
      <c r="AF693" s="2435"/>
      <c r="AG693" s="2435"/>
      <c r="AH693" s="2167"/>
      <c r="AI693" s="1602"/>
      <c r="AJ693" s="1602"/>
      <c r="AK693" s="1602"/>
      <c r="AL693" s="2167"/>
      <c r="AM693" s="2369"/>
      <c r="AN693" s="2115"/>
      <c r="AO693" s="2115"/>
      <c r="AP693" s="2116"/>
      <c r="AQ693" s="2117"/>
      <c r="AR693" s="2115"/>
      <c r="AS693" s="2115"/>
      <c r="AT693" s="2115">
        <v>1.6973129389200432</v>
      </c>
      <c r="AU693" s="2115"/>
      <c r="AV693" s="2116"/>
      <c r="AW693" s="2118">
        <f t="shared" ref="AW693:AW698" si="243">K693-AT693</f>
        <v>-0.99651293892004322</v>
      </c>
      <c r="AX693" s="2119"/>
      <c r="AY693" s="1646"/>
      <c r="AZ693" s="1646"/>
      <c r="BA693" s="1646"/>
      <c r="BB693" s="1646"/>
      <c r="BC693" s="1530" t="s">
        <v>1432</v>
      </c>
      <c r="BF693" s="1530" t="e">
        <f>MATCH(D693,'&gt;50 only'!D676,0)</f>
        <v>#N/A</v>
      </c>
    </row>
    <row r="694" spans="1:227" s="1530" customFormat="1" ht="17.05" customHeight="1" x14ac:dyDescent="0.25">
      <c r="A694" s="1564" t="s">
        <v>393</v>
      </c>
      <c r="B694" s="1564" t="s">
        <v>515</v>
      </c>
      <c r="C694" s="2810" t="s">
        <v>529</v>
      </c>
      <c r="D694" s="1696" t="s">
        <v>533</v>
      </c>
      <c r="E694" s="2800"/>
      <c r="F694" s="1638">
        <f>K694</f>
        <v>8.7599999999999997E-2</v>
      </c>
      <c r="G694" s="1607"/>
      <c r="H694" s="1607"/>
      <c r="I694" s="1904"/>
      <c r="J694" s="1904"/>
      <c r="K694" s="2115">
        <v>8.7599999999999997E-2</v>
      </c>
      <c r="L694" s="2292">
        <f t="shared" si="240"/>
        <v>100</v>
      </c>
      <c r="M694" s="2357">
        <f t="shared" si="241"/>
        <v>0</v>
      </c>
      <c r="N694" s="1611">
        <f t="shared" si="233"/>
        <v>3</v>
      </c>
      <c r="O694" s="2748"/>
      <c r="P694" s="2433">
        <v>7.2879881060492216E-2</v>
      </c>
      <c r="Q694" s="2296" t="s">
        <v>42</v>
      </c>
      <c r="R694" s="2294"/>
      <c r="S694" s="2297"/>
      <c r="T694" s="2298"/>
      <c r="U694" s="1602"/>
      <c r="V694" s="2294"/>
      <c r="W694" s="2294"/>
      <c r="X694" s="2294"/>
      <c r="Y694" s="2294"/>
      <c r="Z694" s="2434">
        <v>4660.2387892745719</v>
      </c>
      <c r="AA694" s="2366">
        <f t="shared" si="242"/>
        <v>42.845638612893616</v>
      </c>
      <c r="AB694" s="2435"/>
      <c r="AC694" s="2435"/>
      <c r="AD694" s="2435"/>
      <c r="AE694" s="2435"/>
      <c r="AF694" s="2435"/>
      <c r="AG694" s="2435"/>
      <c r="AH694" s="2167"/>
      <c r="AL694" s="2167"/>
      <c r="AM694" s="2369"/>
      <c r="AN694" s="2125"/>
      <c r="AO694" s="2125"/>
      <c r="AP694" s="2126"/>
      <c r="AQ694" s="2117"/>
      <c r="AR694" s="2125"/>
      <c r="AS694" s="2125"/>
      <c r="AT694" s="2125">
        <v>0.11143153344697389</v>
      </c>
      <c r="AU694" s="2125"/>
      <c r="AV694" s="2126"/>
      <c r="AW694" s="2127">
        <f t="shared" si="243"/>
        <v>-2.383153344697389E-2</v>
      </c>
      <c r="AX694" s="2119"/>
      <c r="AY694" s="1646"/>
      <c r="AZ694" s="1646"/>
      <c r="BA694" s="2039"/>
      <c r="BB694" s="1646"/>
      <c r="BC694" s="1530" t="s">
        <v>1802</v>
      </c>
      <c r="BF694" s="1530" t="e">
        <f>MATCH(D694,'&gt;50 only'!D677,0)</f>
        <v>#N/A</v>
      </c>
    </row>
    <row r="695" spans="1:227" s="1530" customFormat="1" ht="17.05" customHeight="1" x14ac:dyDescent="0.25">
      <c r="A695" s="1564" t="s">
        <v>393</v>
      </c>
      <c r="B695" s="1564" t="s">
        <v>515</v>
      </c>
      <c r="C695" s="2810" t="s">
        <v>529</v>
      </c>
      <c r="D695" s="1696" t="s">
        <v>531</v>
      </c>
      <c r="E695" s="2800"/>
      <c r="F695" s="1638"/>
      <c r="G695" s="1607">
        <f>K695</f>
        <v>3.2444444444444442E-2</v>
      </c>
      <c r="H695" s="1607"/>
      <c r="I695" s="1904"/>
      <c r="J695" s="1904"/>
      <c r="K695" s="2115">
        <v>3.2444444444444442E-2</v>
      </c>
      <c r="L695" s="2292">
        <f t="shared" si="240"/>
        <v>0</v>
      </c>
      <c r="M695" s="2357">
        <f t="shared" si="241"/>
        <v>100</v>
      </c>
      <c r="N695" s="1611">
        <f t="shared" si="233"/>
        <v>3</v>
      </c>
      <c r="O695" s="2755"/>
      <c r="P695" s="2433">
        <v>3.1765826116030231E-2</v>
      </c>
      <c r="Q695" s="2296" t="s">
        <v>42</v>
      </c>
      <c r="R695" s="2294"/>
      <c r="S695" s="2297"/>
      <c r="T695" s="2298"/>
      <c r="U695" s="1602"/>
      <c r="V695" s="2294"/>
      <c r="W695" s="2294"/>
      <c r="X695" s="2294"/>
      <c r="Y695" s="2294"/>
      <c r="Z695" s="2434">
        <v>1715.8202353461509</v>
      </c>
      <c r="AA695" s="2366">
        <f t="shared" si="242"/>
        <v>50.721898948992298</v>
      </c>
      <c r="AB695" s="2435"/>
      <c r="AC695" s="2435"/>
      <c r="AD695" s="2435"/>
      <c r="AE695" s="2435"/>
      <c r="AF695" s="2435"/>
      <c r="AG695" s="2435"/>
      <c r="AH695" s="2167"/>
      <c r="AL695" s="2167"/>
      <c r="AM695" s="2369"/>
      <c r="AN695" s="2125"/>
      <c r="AO695" s="2125"/>
      <c r="AP695" s="2126"/>
      <c r="AQ695" s="2117"/>
      <c r="AR695" s="2125"/>
      <c r="AS695" s="2125"/>
      <c r="AT695" s="2125">
        <v>5.1595296050809619E-2</v>
      </c>
      <c r="AU695" s="2125"/>
      <c r="AV695" s="2126"/>
      <c r="AW695" s="2127">
        <f t="shared" si="243"/>
        <v>-1.9150851606365177E-2</v>
      </c>
      <c r="AX695" s="2119"/>
      <c r="AY695" s="1646"/>
      <c r="AZ695" s="1646"/>
      <c r="BA695" s="2039"/>
      <c r="BB695" s="1646"/>
      <c r="BC695" s="1530" t="s">
        <v>1432</v>
      </c>
      <c r="BF695" s="1530" t="e">
        <f>MATCH(D695,'&gt;50 only'!D678,0)</f>
        <v>#N/A</v>
      </c>
    </row>
    <row r="696" spans="1:227" s="1530" customFormat="1" ht="17.05" customHeight="1" x14ac:dyDescent="0.25">
      <c r="A696" s="1564" t="s">
        <v>393</v>
      </c>
      <c r="B696" s="1564" t="s">
        <v>515</v>
      </c>
      <c r="C696" s="2810" t="s">
        <v>529</v>
      </c>
      <c r="D696" s="2431" t="s">
        <v>535</v>
      </c>
      <c r="E696" s="1697"/>
      <c r="F696" s="1638"/>
      <c r="G696" s="1607">
        <f>K696</f>
        <v>1.825</v>
      </c>
      <c r="H696" s="1607"/>
      <c r="I696" s="1904"/>
      <c r="J696" s="1904"/>
      <c r="K696" s="2115">
        <v>1.825</v>
      </c>
      <c r="L696" s="2292">
        <f t="shared" si="240"/>
        <v>0</v>
      </c>
      <c r="M696" s="2357">
        <f t="shared" si="241"/>
        <v>100</v>
      </c>
      <c r="N696" s="1611">
        <f t="shared" si="233"/>
        <v>3</v>
      </c>
      <c r="O696" s="2755"/>
      <c r="P696" s="2433">
        <v>1.4160090268057184</v>
      </c>
      <c r="Q696" s="2296" t="s">
        <v>42</v>
      </c>
      <c r="R696" s="2294"/>
      <c r="S696" s="2297"/>
      <c r="T696" s="2298"/>
      <c r="U696" s="1602"/>
      <c r="V696" s="2294"/>
      <c r="W696" s="2294"/>
      <c r="X696" s="2294"/>
      <c r="Y696" s="2294"/>
      <c r="Z696" s="2434">
        <v>40852.2813990016</v>
      </c>
      <c r="AA696" s="2366">
        <f t="shared" si="242"/>
        <v>94.963528422770125</v>
      </c>
      <c r="AB696" s="2435"/>
      <c r="AC696" s="2435"/>
      <c r="AD696" s="2435"/>
      <c r="AE696" s="2435"/>
      <c r="AF696" s="2435"/>
      <c r="AG696" s="2435"/>
      <c r="AH696" s="2167"/>
      <c r="AI696" s="1602"/>
      <c r="AJ696" s="1602"/>
      <c r="AK696" s="1602"/>
      <c r="AL696" s="2167"/>
      <c r="AM696" s="2369"/>
      <c r="AN696" s="2115"/>
      <c r="AO696" s="2115"/>
      <c r="AP696" s="2116"/>
      <c r="AQ696" s="2117"/>
      <c r="AR696" s="2115"/>
      <c r="AS696" s="2115"/>
      <c r="AT696" s="2115">
        <v>2.3006345475993277</v>
      </c>
      <c r="AU696" s="2115"/>
      <c r="AV696" s="2116"/>
      <c r="AW696" s="2118">
        <f t="shared" si="243"/>
        <v>-0.47563454759932777</v>
      </c>
      <c r="AX696" s="2119"/>
      <c r="AY696" s="1646"/>
      <c r="AZ696" s="1646"/>
      <c r="BA696" s="2039"/>
      <c r="BB696" s="1646"/>
      <c r="BC696" s="1530" t="s">
        <v>1432</v>
      </c>
      <c r="BF696" s="1530" t="e">
        <f>MATCH(D696,'&gt;50 only'!D679,0)</f>
        <v>#N/A</v>
      </c>
    </row>
    <row r="697" spans="1:227" s="1530" customFormat="1" ht="17.05" customHeight="1" x14ac:dyDescent="0.25">
      <c r="A697" s="1564" t="s">
        <v>393</v>
      </c>
      <c r="B697" s="1564" t="s">
        <v>515</v>
      </c>
      <c r="C697" s="2810" t="s">
        <v>529</v>
      </c>
      <c r="D697" s="1696" t="s">
        <v>534</v>
      </c>
      <c r="E697" s="2800"/>
      <c r="F697" s="1638"/>
      <c r="G697" s="1607">
        <f>K697</f>
        <v>0.32850000000000001</v>
      </c>
      <c r="H697" s="1607"/>
      <c r="I697" s="1904"/>
      <c r="J697" s="1904"/>
      <c r="K697" s="2115">
        <v>0.32850000000000001</v>
      </c>
      <c r="L697" s="2292">
        <f t="shared" si="240"/>
        <v>0</v>
      </c>
      <c r="M697" s="2357">
        <f t="shared" si="241"/>
        <v>100</v>
      </c>
      <c r="N697" s="1611">
        <f t="shared" si="233"/>
        <v>3</v>
      </c>
      <c r="O697" s="2748"/>
      <c r="P697" s="2433">
        <v>0.24878947500000007</v>
      </c>
      <c r="Q697" s="2296" t="s">
        <v>42</v>
      </c>
      <c r="R697" s="2294"/>
      <c r="S697" s="2297"/>
      <c r="T697" s="2298"/>
      <c r="U697" s="1602"/>
      <c r="V697" s="2294"/>
      <c r="W697" s="2294"/>
      <c r="X697" s="2294"/>
      <c r="Y697" s="2294"/>
      <c r="Z697" s="2434">
        <v>3837.4107948526271</v>
      </c>
      <c r="AA697" s="2366">
        <f t="shared" si="242"/>
        <v>177.62367295007755</v>
      </c>
      <c r="AB697" s="2435"/>
      <c r="AC697" s="2435"/>
      <c r="AD697" s="2435"/>
      <c r="AE697" s="2435"/>
      <c r="AF697" s="2435"/>
      <c r="AG697" s="2435"/>
      <c r="AH697" s="2167"/>
      <c r="AI697" s="1602"/>
      <c r="AJ697" s="1602"/>
      <c r="AK697" s="1602"/>
      <c r="AL697" s="2167"/>
      <c r="AM697" s="2369"/>
      <c r="AN697" s="2115"/>
      <c r="AO697" s="2115"/>
      <c r="AP697" s="2116"/>
      <c r="AQ697" s="2117"/>
      <c r="AR697" s="2115"/>
      <c r="AS697" s="2115"/>
      <c r="AT697" s="2115">
        <v>0.38753833177320463</v>
      </c>
      <c r="AU697" s="2115"/>
      <c r="AV697" s="2116"/>
      <c r="AW697" s="2118">
        <f t="shared" si="243"/>
        <v>-5.9038331773204611E-2</v>
      </c>
      <c r="AX697" s="2119"/>
      <c r="AY697" s="1646"/>
      <c r="AZ697" s="1646"/>
      <c r="BA697" s="2039"/>
      <c r="BB697" s="1646"/>
      <c r="BC697" s="1530" t="s">
        <v>1432</v>
      </c>
      <c r="BF697" s="1530" t="e">
        <f>MATCH(D697,'&gt;50 only'!D680,0)</f>
        <v>#N/A</v>
      </c>
    </row>
    <row r="698" spans="1:227" s="1530" customFormat="1" ht="17.05" customHeight="1" x14ac:dyDescent="0.25">
      <c r="A698" s="1564" t="s">
        <v>393</v>
      </c>
      <c r="B698" s="1564" t="s">
        <v>515</v>
      </c>
      <c r="C698" s="2810" t="s">
        <v>529</v>
      </c>
      <c r="D698" s="1696" t="s">
        <v>530</v>
      </c>
      <c r="E698" s="2800" t="s">
        <v>1827</v>
      </c>
      <c r="F698" s="1638"/>
      <c r="G698" s="1607"/>
      <c r="H698" s="1607"/>
      <c r="I698" s="1904"/>
      <c r="J698" s="1904"/>
      <c r="K698" s="2115">
        <v>0.48666666666666664</v>
      </c>
      <c r="L698" s="2292" t="s">
        <v>1435</v>
      </c>
      <c r="M698" s="2357" t="s">
        <v>1440</v>
      </c>
      <c r="N698" s="1611">
        <f t="shared" si="233"/>
        <v>2</v>
      </c>
      <c r="O698" s="2748"/>
      <c r="P698" s="2433">
        <v>1.3249500000000005</v>
      </c>
      <c r="Q698" s="2296" t="s">
        <v>42</v>
      </c>
      <c r="R698" s="2294"/>
      <c r="S698" s="2297"/>
      <c r="T698" s="2298"/>
      <c r="U698" s="1602"/>
      <c r="V698" s="2294"/>
      <c r="W698" s="2294"/>
      <c r="X698" s="2294"/>
      <c r="Y698" s="2294"/>
      <c r="Z698" s="2434">
        <v>78234.261380498312</v>
      </c>
      <c r="AA698" s="2366">
        <f t="shared" si="242"/>
        <v>46.399108727379925</v>
      </c>
      <c r="AB698" s="2435"/>
      <c r="AC698" s="2435"/>
      <c r="AD698" s="2435"/>
      <c r="AE698" s="2435"/>
      <c r="AF698" s="2435"/>
      <c r="AG698" s="2435"/>
      <c r="AH698" s="2167"/>
      <c r="AI698" s="1602"/>
      <c r="AJ698" s="1602"/>
      <c r="AK698" s="1602"/>
      <c r="AL698" s="2167"/>
      <c r="AM698" s="2369"/>
      <c r="AN698" s="2115"/>
      <c r="AO698" s="2115"/>
      <c r="AP698" s="2116"/>
      <c r="AQ698" s="2117"/>
      <c r="AR698" s="2115"/>
      <c r="AS698" s="2115"/>
      <c r="AT698" s="2115">
        <v>2.2151905451370522</v>
      </c>
      <c r="AU698" s="2115"/>
      <c r="AV698" s="2116"/>
      <c r="AW698" s="2118">
        <f t="shared" si="243"/>
        <v>-1.7285238784703856</v>
      </c>
      <c r="AX698" s="2119"/>
      <c r="AY698" s="1646"/>
      <c r="AZ698" s="1646"/>
      <c r="BA698" s="2039"/>
      <c r="BB698" s="1646"/>
      <c r="BC698" s="1530" t="s">
        <v>1802</v>
      </c>
      <c r="BF698" s="1530" t="e">
        <f>MATCH(D698,'&gt;50 only'!D681,0)</f>
        <v>#N/A</v>
      </c>
    </row>
    <row r="699" spans="1:227" s="1530" customFormat="1" ht="17.05" customHeight="1" x14ac:dyDescent="0.25">
      <c r="A699" s="1564" t="s">
        <v>38</v>
      </c>
      <c r="B699" s="1564" t="s">
        <v>80</v>
      </c>
      <c r="C699" s="2443" t="s">
        <v>115</v>
      </c>
      <c r="D699" s="1778" t="s">
        <v>116</v>
      </c>
      <c r="E699" s="2792"/>
      <c r="F699" s="1751"/>
      <c r="G699" s="1752"/>
      <c r="H699" s="1752">
        <v>0.189</v>
      </c>
      <c r="I699" s="2099"/>
      <c r="J699" s="2099"/>
      <c r="K699" s="2101">
        <f t="shared" ref="K699:K710" si="244">SUM(F699:J699)</f>
        <v>0.189</v>
      </c>
      <c r="L699" s="2382">
        <f t="shared" ref="L699:L710" si="245">IF(K699&gt;0,IF(ISNUMBER(F699),F699,0)/K699*100,"")</f>
        <v>0</v>
      </c>
      <c r="M699" s="2383">
        <f t="shared" ref="M699:M710" si="246">IF(K699&gt;0,(IF(ISNUMBER(G699),G699,0)+IF(ISNUMBER(H699),H699,0))/K699*100,"")</f>
        <v>100</v>
      </c>
      <c r="N699" s="1611">
        <f t="shared" si="233"/>
        <v>2</v>
      </c>
      <c r="O699" s="2262"/>
      <c r="P699" s="2099">
        <f>[1]JH_2015!L63/1000000</f>
        <v>0.22915530000000001</v>
      </c>
      <c r="Q699" s="1857"/>
      <c r="R699" s="1857" t="s">
        <v>42</v>
      </c>
      <c r="S699" s="2321">
        <f t="shared" ref="S699:S709" si="247">+T699/P699</f>
        <v>0.42482107112512785</v>
      </c>
      <c r="T699" s="2322">
        <f>[1]JH_2015!V63/1000000</f>
        <v>9.7350000000000006E-2</v>
      </c>
      <c r="U699" s="2258">
        <v>47.38</v>
      </c>
      <c r="V699" s="2258">
        <v>27.5</v>
      </c>
      <c r="W699" s="2258"/>
      <c r="X699" s="2258"/>
      <c r="Y699" s="2258"/>
      <c r="Z699" s="2514">
        <v>3728</v>
      </c>
      <c r="AA699" s="2492">
        <f t="shared" ref="AA699:AA710" si="248">P699/Z699*1000000/365*1000</f>
        <v>168.40738726556532</v>
      </c>
      <c r="AB699" s="2096"/>
      <c r="AC699" s="2096"/>
      <c r="AD699" s="2010"/>
      <c r="AE699" s="2096"/>
      <c r="AF699" s="2096"/>
      <c r="AG699" s="2096"/>
      <c r="AH699" s="2493">
        <f t="shared" ref="AH699:AH710" si="249">K699</f>
        <v>0.189</v>
      </c>
      <c r="AI699" s="2206"/>
      <c r="AJ699" s="2206"/>
      <c r="AK699" s="2206"/>
      <c r="AL699" s="2223"/>
      <c r="AM699" s="2099">
        <v>0.189</v>
      </c>
      <c r="AN699" s="2099">
        <v>0.218</v>
      </c>
      <c r="AO699" s="2099">
        <f>AVERAGE(AN699,AP699)</f>
        <v>0.27050000000000002</v>
      </c>
      <c r="AP699" s="2099">
        <v>0.32300000000000001</v>
      </c>
      <c r="AQ699" s="2100">
        <f t="shared" ref="AQ699:AQ710" si="250">AM699</f>
        <v>0.189</v>
      </c>
      <c r="AR699" s="2099">
        <v>0.23300000000000001</v>
      </c>
      <c r="AS699" s="2099">
        <f t="shared" ref="AS699:AS710" si="251">AVERAGE(AR699,AT699)</f>
        <v>0.27300000000000002</v>
      </c>
      <c r="AT699" s="2099">
        <v>0.313</v>
      </c>
      <c r="AU699" s="2099"/>
      <c r="AV699" s="2099">
        <v>0.42099999999999999</v>
      </c>
      <c r="AW699" s="2099"/>
      <c r="AX699" s="2225">
        <v>-0.23200000000000001</v>
      </c>
      <c r="AY699" s="2513"/>
      <c r="AZ699" s="2513"/>
      <c r="BA699" s="2513"/>
      <c r="BB699" s="2513"/>
      <c r="BC699" s="1530" t="s">
        <v>1432</v>
      </c>
      <c r="BD699" s="1602"/>
      <c r="BE699" s="1602"/>
      <c r="BF699" s="1602"/>
      <c r="BG699" s="1602"/>
      <c r="BH699" s="1602"/>
      <c r="BI699" s="1602"/>
      <c r="BJ699" s="1602"/>
      <c r="BK699" s="1602"/>
      <c r="BL699" s="1602"/>
      <c r="BM699" s="1602"/>
      <c r="BN699" s="1602"/>
      <c r="BO699" s="1602"/>
      <c r="BP699" s="1602"/>
      <c r="BQ699" s="1602"/>
      <c r="BR699" s="1602"/>
      <c r="BS699" s="1602"/>
      <c r="BT699" s="1602"/>
      <c r="BU699" s="1602"/>
      <c r="BV699" s="1602"/>
      <c r="BW699" s="1602"/>
      <c r="BX699" s="1602"/>
      <c r="BY699" s="1602"/>
      <c r="BZ699" s="1602"/>
      <c r="CA699" s="1602"/>
      <c r="CB699" s="1602"/>
      <c r="CC699" s="1602"/>
      <c r="CD699" s="1602"/>
      <c r="CE699" s="1602"/>
      <c r="CF699" s="1602"/>
      <c r="CG699" s="1602"/>
      <c r="CH699" s="1602"/>
      <c r="CI699" s="1602"/>
      <c r="CJ699" s="1602"/>
      <c r="CK699" s="1602"/>
      <c r="CL699" s="1602"/>
      <c r="CM699" s="1602"/>
      <c r="CN699" s="1602"/>
      <c r="CO699" s="1602"/>
      <c r="CP699" s="1602"/>
      <c r="CQ699" s="1602"/>
      <c r="CR699" s="1602"/>
      <c r="CS699" s="1602"/>
      <c r="CT699" s="1602"/>
      <c r="CU699" s="1602"/>
      <c r="CV699" s="1602"/>
      <c r="CW699" s="1602"/>
      <c r="CX699" s="1602"/>
      <c r="CY699" s="1602"/>
      <c r="CZ699" s="1602"/>
      <c r="DA699" s="1602"/>
      <c r="DB699" s="1602"/>
      <c r="DC699" s="1602"/>
      <c r="DD699" s="1602"/>
      <c r="DE699" s="1602"/>
      <c r="DF699" s="1602"/>
      <c r="DG699" s="1602"/>
      <c r="DH699" s="1602"/>
      <c r="DI699" s="1602"/>
      <c r="DJ699" s="1602"/>
      <c r="DK699" s="1602"/>
      <c r="DL699" s="1602"/>
      <c r="DM699" s="1602"/>
      <c r="DN699" s="1602"/>
      <c r="DO699" s="1602"/>
      <c r="DP699" s="1602"/>
      <c r="DQ699" s="1602"/>
      <c r="DR699" s="1602"/>
      <c r="DS699" s="1602"/>
      <c r="DT699" s="1602"/>
      <c r="DU699" s="1602"/>
      <c r="DV699" s="1602"/>
      <c r="DW699" s="1602"/>
      <c r="DX699" s="1602"/>
      <c r="DY699" s="1602"/>
      <c r="DZ699" s="1602"/>
      <c r="EA699" s="1602"/>
      <c r="EB699" s="1602"/>
      <c r="EC699" s="1602"/>
      <c r="ED699" s="1602"/>
      <c r="EE699" s="1602"/>
      <c r="EF699" s="1602"/>
      <c r="EG699" s="1602"/>
      <c r="EH699" s="1602"/>
      <c r="EI699" s="1602"/>
      <c r="EJ699" s="1602"/>
      <c r="EK699" s="1602"/>
      <c r="EL699" s="1602"/>
      <c r="EM699" s="1602"/>
      <c r="EN699" s="1602"/>
      <c r="EO699" s="1602"/>
      <c r="EP699" s="1602"/>
      <c r="EQ699" s="1602"/>
      <c r="ER699" s="1602"/>
      <c r="ES699" s="1602"/>
      <c r="ET699" s="1602"/>
      <c r="EU699" s="1602"/>
      <c r="EV699" s="1602"/>
      <c r="EW699" s="1602"/>
      <c r="EX699" s="1602"/>
      <c r="EY699" s="1602"/>
      <c r="EZ699" s="1602"/>
      <c r="FA699" s="1602"/>
      <c r="FB699" s="1602"/>
      <c r="FC699" s="1602"/>
      <c r="FD699" s="1602"/>
      <c r="FE699" s="1602"/>
      <c r="FF699" s="1602"/>
      <c r="FG699" s="1602"/>
      <c r="FH699" s="1602"/>
      <c r="FI699" s="1602"/>
      <c r="FJ699" s="1602"/>
      <c r="FK699" s="1602"/>
      <c r="FL699" s="1602"/>
      <c r="FM699" s="1602"/>
      <c r="FN699" s="1602"/>
      <c r="FO699" s="1602"/>
      <c r="FP699" s="1602"/>
      <c r="FQ699" s="1602"/>
      <c r="FR699" s="1602"/>
      <c r="FS699" s="1602"/>
      <c r="FT699" s="1602"/>
      <c r="FU699" s="1602"/>
      <c r="FV699" s="1602"/>
      <c r="FW699" s="1602"/>
      <c r="FX699" s="1602"/>
      <c r="FY699" s="1602"/>
      <c r="FZ699" s="1602"/>
      <c r="GA699" s="1602"/>
      <c r="GB699" s="1602"/>
      <c r="GC699" s="1602"/>
      <c r="GD699" s="1602"/>
      <c r="GE699" s="1602"/>
      <c r="GF699" s="1602"/>
      <c r="GG699" s="1602"/>
      <c r="GH699" s="1602"/>
      <c r="GI699" s="1602"/>
      <c r="GJ699" s="1602"/>
      <c r="GK699" s="1602"/>
      <c r="GL699" s="1602"/>
      <c r="GM699" s="1602"/>
      <c r="GN699" s="1602"/>
      <c r="GO699" s="1602"/>
      <c r="GP699" s="1602"/>
      <c r="GQ699" s="1602"/>
      <c r="GR699" s="1602"/>
      <c r="GS699" s="1602"/>
      <c r="GT699" s="1602"/>
      <c r="GU699" s="1602"/>
      <c r="GV699" s="1602"/>
      <c r="GW699" s="1602"/>
      <c r="GX699" s="1602"/>
      <c r="GY699" s="1602"/>
      <c r="GZ699" s="1602"/>
      <c r="HA699" s="1602"/>
      <c r="HB699" s="1602"/>
      <c r="HC699" s="1602"/>
      <c r="HD699" s="1602"/>
      <c r="HE699" s="1602"/>
      <c r="HF699" s="1602"/>
      <c r="HG699" s="1602"/>
      <c r="HH699" s="1602"/>
      <c r="HI699" s="1602"/>
      <c r="HJ699" s="1602"/>
      <c r="HK699" s="1602"/>
      <c r="HL699" s="1602"/>
      <c r="HM699" s="1602"/>
      <c r="HN699" s="1602"/>
      <c r="HO699" s="1602"/>
      <c r="HP699" s="1602"/>
      <c r="HQ699" s="1602"/>
      <c r="HR699" s="1602"/>
      <c r="HS699" s="1602"/>
    </row>
    <row r="700" spans="1:227" s="1530" customFormat="1" ht="17.05" customHeight="1" x14ac:dyDescent="0.25">
      <c r="A700" s="1564" t="s">
        <v>38</v>
      </c>
      <c r="B700" s="1564" t="s">
        <v>80</v>
      </c>
      <c r="C700" s="2443" t="s">
        <v>115</v>
      </c>
      <c r="D700" s="1778" t="s">
        <v>117</v>
      </c>
      <c r="E700" s="2792"/>
      <c r="F700" s="1638">
        <v>1.27</v>
      </c>
      <c r="G700" s="1607"/>
      <c r="H700" s="1607"/>
      <c r="I700" s="1904"/>
      <c r="J700" s="1904"/>
      <c r="K700" s="2101">
        <f t="shared" si="244"/>
        <v>1.27</v>
      </c>
      <c r="L700" s="2382">
        <f t="shared" si="245"/>
        <v>100</v>
      </c>
      <c r="M700" s="2383">
        <f t="shared" si="246"/>
        <v>0</v>
      </c>
      <c r="N700" s="1611">
        <f t="shared" si="233"/>
        <v>2</v>
      </c>
      <c r="O700" s="2262"/>
      <c r="P700" s="2099">
        <f>[1]JH_2015!L65/1000000</f>
        <v>1.5082012000000002</v>
      </c>
      <c r="Q700" s="2718"/>
      <c r="R700" s="2206" t="s">
        <v>42</v>
      </c>
      <c r="S700" s="2321">
        <f t="shared" si="247"/>
        <v>0.32638019383620692</v>
      </c>
      <c r="T700" s="2206">
        <f>[1]JH_2015!V65/1000000</f>
        <v>0.49224699999999999</v>
      </c>
      <c r="U700" s="2258">
        <v>66.180000000000007</v>
      </c>
      <c r="V700" s="2258">
        <v>44</v>
      </c>
      <c r="W700" s="2258"/>
      <c r="X700" s="2258"/>
      <c r="Y700" s="2258"/>
      <c r="Z700" s="2514">
        <v>31686</v>
      </c>
      <c r="AA700" s="2492">
        <f t="shared" si="248"/>
        <v>130.40642814466267</v>
      </c>
      <c r="AB700" s="2096"/>
      <c r="AC700" s="2096"/>
      <c r="AD700" s="2010"/>
      <c r="AE700" s="2096"/>
      <c r="AF700" s="2096"/>
      <c r="AG700" s="2096"/>
      <c r="AH700" s="2493">
        <f t="shared" si="249"/>
        <v>1.27</v>
      </c>
      <c r="AI700" s="2206"/>
      <c r="AJ700" s="2206"/>
      <c r="AK700" s="2206"/>
      <c r="AL700" s="2223"/>
      <c r="AM700" s="2099">
        <v>1.43</v>
      </c>
      <c r="AN700" s="2099">
        <v>1.56</v>
      </c>
      <c r="AO700" s="2099">
        <f>AVERAGE(AN700,AP700)</f>
        <v>1.7795000000000001</v>
      </c>
      <c r="AP700" s="2099">
        <v>1.9990000000000001</v>
      </c>
      <c r="AQ700" s="2100">
        <f t="shared" si="250"/>
        <v>1.43</v>
      </c>
      <c r="AR700" s="2099">
        <v>1.6419999999999999</v>
      </c>
      <c r="AS700" s="2099">
        <f t="shared" si="251"/>
        <v>1.8219999999999998</v>
      </c>
      <c r="AT700" s="2099">
        <v>2.0019999999999998</v>
      </c>
      <c r="AU700" s="2099"/>
      <c r="AV700" s="2099">
        <v>2.44</v>
      </c>
      <c r="AW700" s="2099"/>
      <c r="AX700" s="2225">
        <v>-1.17</v>
      </c>
      <c r="AY700" s="2513"/>
      <c r="AZ700" s="2513"/>
      <c r="BA700" s="2513"/>
      <c r="BB700" s="2513"/>
      <c r="BC700" s="1530" t="s">
        <v>1430</v>
      </c>
      <c r="BD700" s="1602"/>
      <c r="BE700" s="1602"/>
      <c r="BF700" s="1602"/>
      <c r="BG700" s="1602"/>
      <c r="BH700" s="1602"/>
      <c r="BI700" s="1602"/>
      <c r="BJ700" s="1602"/>
      <c r="BK700" s="1602"/>
      <c r="BL700" s="1602"/>
      <c r="BM700" s="1602"/>
      <c r="BN700" s="1602"/>
      <c r="BO700" s="1602"/>
      <c r="BP700" s="1602"/>
      <c r="BQ700" s="1602"/>
      <c r="BR700" s="1602"/>
      <c r="BS700" s="1602"/>
      <c r="BT700" s="1602"/>
      <c r="BU700" s="1602"/>
      <c r="BV700" s="1602"/>
      <c r="BW700" s="1602"/>
      <c r="BX700" s="1602"/>
      <c r="BY700" s="1602"/>
      <c r="BZ700" s="1602"/>
      <c r="CA700" s="1602"/>
      <c r="CB700" s="1602"/>
      <c r="CC700" s="1602"/>
      <c r="CD700" s="1602"/>
      <c r="CE700" s="1602"/>
      <c r="CF700" s="1602"/>
      <c r="CG700" s="1602"/>
      <c r="CH700" s="1602"/>
      <c r="CI700" s="1602"/>
      <c r="CJ700" s="1602"/>
      <c r="CK700" s="1602"/>
      <c r="CL700" s="1602"/>
      <c r="CM700" s="1602"/>
      <c r="CN700" s="1602"/>
      <c r="CO700" s="1602"/>
      <c r="CP700" s="1602"/>
      <c r="CQ700" s="1602"/>
      <c r="CR700" s="1602"/>
      <c r="CS700" s="1602"/>
      <c r="CT700" s="1602"/>
      <c r="CU700" s="1602"/>
      <c r="CV700" s="1602"/>
      <c r="CW700" s="1602"/>
      <c r="CX700" s="1602"/>
      <c r="CY700" s="1602"/>
      <c r="CZ700" s="1602"/>
      <c r="DA700" s="1602"/>
      <c r="DB700" s="1602"/>
      <c r="DC700" s="1602"/>
      <c r="DD700" s="1602"/>
      <c r="DE700" s="1602"/>
      <c r="DF700" s="1602"/>
      <c r="DG700" s="1602"/>
      <c r="DH700" s="1602"/>
      <c r="DI700" s="1602"/>
      <c r="DJ700" s="1602"/>
      <c r="DK700" s="1602"/>
      <c r="DL700" s="1602"/>
      <c r="DM700" s="1602"/>
      <c r="DN700" s="1602"/>
      <c r="DO700" s="1602"/>
      <c r="DP700" s="1602"/>
      <c r="DQ700" s="1602"/>
      <c r="DR700" s="1602"/>
      <c r="DS700" s="1602"/>
      <c r="DT700" s="1602"/>
      <c r="DU700" s="1602"/>
      <c r="DV700" s="1602"/>
      <c r="DW700" s="1602"/>
      <c r="DX700" s="1602"/>
      <c r="DY700" s="1602"/>
      <c r="DZ700" s="1602"/>
      <c r="EA700" s="1602"/>
      <c r="EB700" s="1602"/>
      <c r="EC700" s="1602"/>
      <c r="ED700" s="1602"/>
      <c r="EE700" s="1602"/>
      <c r="EF700" s="1602"/>
      <c r="EG700" s="1602"/>
      <c r="EH700" s="1602"/>
      <c r="EI700" s="1602"/>
      <c r="EJ700" s="1602"/>
      <c r="EK700" s="1602"/>
      <c r="EL700" s="1602"/>
      <c r="EM700" s="1602"/>
      <c r="EN700" s="1602"/>
      <c r="EO700" s="1602"/>
      <c r="EP700" s="1602"/>
      <c r="EQ700" s="1602"/>
      <c r="ER700" s="1602"/>
      <c r="ES700" s="1602"/>
      <c r="ET700" s="1602"/>
      <c r="EU700" s="1602"/>
      <c r="EV700" s="1602"/>
      <c r="EW700" s="1602"/>
      <c r="EX700" s="1602"/>
      <c r="EY700" s="1602"/>
      <c r="EZ700" s="1602"/>
      <c r="FA700" s="1602"/>
      <c r="FB700" s="1602"/>
      <c r="FC700" s="1602"/>
      <c r="FD700" s="1602"/>
      <c r="FE700" s="1602"/>
      <c r="FF700" s="1602"/>
      <c r="FG700" s="1602"/>
      <c r="FH700" s="1602"/>
      <c r="FI700" s="1602"/>
      <c r="FJ700" s="1602"/>
      <c r="FK700" s="1602"/>
      <c r="FL700" s="1602"/>
      <c r="FM700" s="1602"/>
      <c r="FN700" s="1602"/>
      <c r="FO700" s="1602"/>
      <c r="FP700" s="1602"/>
      <c r="FQ700" s="1602"/>
      <c r="FR700" s="1602"/>
      <c r="FS700" s="1602"/>
      <c r="FT700" s="1602"/>
      <c r="FU700" s="1602"/>
      <c r="FV700" s="1602"/>
      <c r="FW700" s="1602"/>
      <c r="FX700" s="1602"/>
      <c r="FY700" s="1602"/>
      <c r="FZ700" s="1602"/>
      <c r="GA700" s="1602"/>
      <c r="GB700" s="1602"/>
      <c r="GC700" s="1602"/>
      <c r="GD700" s="1602"/>
      <c r="GE700" s="1602"/>
      <c r="GF700" s="1602"/>
      <c r="GG700" s="1602"/>
      <c r="GH700" s="1602"/>
      <c r="GI700" s="1602"/>
      <c r="GJ700" s="1602"/>
      <c r="GK700" s="1602"/>
      <c r="GL700" s="1602"/>
      <c r="GM700" s="1602"/>
      <c r="GN700" s="1602"/>
      <c r="GO700" s="1602"/>
      <c r="GP700" s="1602"/>
      <c r="GQ700" s="1602"/>
      <c r="GR700" s="1602"/>
      <c r="GS700" s="1602"/>
      <c r="GT700" s="1602"/>
      <c r="GU700" s="1602"/>
      <c r="GV700" s="1602"/>
      <c r="GW700" s="1602"/>
      <c r="GX700" s="1602"/>
      <c r="GY700" s="1602"/>
      <c r="GZ700" s="1602"/>
      <c r="HA700" s="1602"/>
      <c r="HB700" s="1602"/>
      <c r="HC700" s="1602"/>
      <c r="HD700" s="1602"/>
      <c r="HE700" s="1602"/>
      <c r="HF700" s="1602"/>
      <c r="HG700" s="1602"/>
      <c r="HH700" s="1602"/>
      <c r="HI700" s="1602"/>
      <c r="HJ700" s="1602"/>
      <c r="HK700" s="1602"/>
      <c r="HL700" s="1602"/>
      <c r="HM700" s="1602"/>
      <c r="HN700" s="1602"/>
      <c r="HO700" s="1602"/>
      <c r="HP700" s="1602"/>
      <c r="HQ700" s="1602"/>
      <c r="HR700" s="1602"/>
      <c r="HS700" s="1602"/>
    </row>
    <row r="701" spans="1:227" s="1530" customFormat="1" ht="17.05" customHeight="1" x14ac:dyDescent="0.25">
      <c r="A701" s="1564" t="s">
        <v>38</v>
      </c>
      <c r="B701" s="1564" t="s">
        <v>80</v>
      </c>
      <c r="C701" s="2443" t="s">
        <v>115</v>
      </c>
      <c r="D701" s="1778" t="s">
        <v>115</v>
      </c>
      <c r="E701" s="2792"/>
      <c r="F701" s="1638"/>
      <c r="G701" s="1607">
        <v>5.4</v>
      </c>
      <c r="H701" s="1607"/>
      <c r="I701" s="1904"/>
      <c r="J701" s="1904"/>
      <c r="K701" s="2101">
        <f t="shared" si="244"/>
        <v>5.4</v>
      </c>
      <c r="L701" s="2382">
        <f t="shared" si="245"/>
        <v>0</v>
      </c>
      <c r="M701" s="2383">
        <f t="shared" si="246"/>
        <v>100</v>
      </c>
      <c r="N701" s="1611">
        <f t="shared" si="233"/>
        <v>2</v>
      </c>
      <c r="O701" s="2262"/>
      <c r="P701" s="2099">
        <f>[1]JH_2015!L66/1000000</f>
        <v>6.8794000000000013</v>
      </c>
      <c r="Q701" s="2718"/>
      <c r="R701" s="2206" t="s">
        <v>42</v>
      </c>
      <c r="S701" s="2321">
        <f t="shared" si="247"/>
        <v>0.20377038695235045</v>
      </c>
      <c r="T701" s="2206">
        <f>[1]JH_2015!V66/1000000</f>
        <v>1.401818</v>
      </c>
      <c r="U701" s="1857">
        <v>64.739999999999995</v>
      </c>
      <c r="V701" s="1857">
        <v>41.7</v>
      </c>
      <c r="W701" s="1857"/>
      <c r="X701" s="1857"/>
      <c r="Y701" s="1857"/>
      <c r="Z701" s="2439">
        <v>64674</v>
      </c>
      <c r="AA701" s="2492">
        <f t="shared" si="248"/>
        <v>291.42578521317245</v>
      </c>
      <c r="AB701" s="2096"/>
      <c r="AC701" s="2096"/>
      <c r="AD701" s="2010"/>
      <c r="AE701" s="2096"/>
      <c r="AF701" s="2096"/>
      <c r="AG701" s="2096"/>
      <c r="AH701" s="2493">
        <f t="shared" si="249"/>
        <v>5.4</v>
      </c>
      <c r="AI701" s="2206"/>
      <c r="AJ701" s="2206"/>
      <c r="AK701" s="2206"/>
      <c r="AL701" s="2223"/>
      <c r="AM701" s="2099">
        <v>5.9539999999999997</v>
      </c>
      <c r="AN701" s="2099">
        <v>6.6079999999999997</v>
      </c>
      <c r="AO701" s="2099">
        <f>AVERAGE(AN701,AP701)</f>
        <v>7.7539999999999996</v>
      </c>
      <c r="AP701" s="2099">
        <v>8.9</v>
      </c>
      <c r="AQ701" s="2100">
        <f t="shared" si="250"/>
        <v>5.9539999999999997</v>
      </c>
      <c r="AR701" s="2099">
        <v>7.0780000000000003</v>
      </c>
      <c r="AS701" s="2099">
        <f t="shared" si="251"/>
        <v>8.0690000000000008</v>
      </c>
      <c r="AT701" s="2099">
        <v>9.06</v>
      </c>
      <c r="AU701" s="2099"/>
      <c r="AV701" s="2099">
        <v>11.598000000000001</v>
      </c>
      <c r="AW701" s="2099"/>
      <c r="AX701" s="2225">
        <v>-6.1980000000000004</v>
      </c>
      <c r="AY701" s="1965"/>
      <c r="AZ701" s="1965"/>
      <c r="BA701" s="1965"/>
      <c r="BB701" s="1965"/>
      <c r="BC701" s="1530" t="s">
        <v>1432</v>
      </c>
      <c r="BD701" s="1602"/>
      <c r="BE701" s="1602"/>
      <c r="BF701" s="1602"/>
      <c r="BG701" s="1602"/>
      <c r="BH701" s="1602"/>
      <c r="BI701" s="1602"/>
      <c r="BJ701" s="1602"/>
      <c r="BK701" s="1602"/>
      <c r="BL701" s="1602"/>
      <c r="BM701" s="1602"/>
      <c r="BN701" s="1602"/>
      <c r="BO701" s="1602"/>
      <c r="BP701" s="1602"/>
      <c r="BQ701" s="1602"/>
      <c r="BR701" s="1602"/>
      <c r="BS701" s="1602"/>
      <c r="BT701" s="1602"/>
      <c r="BU701" s="1602"/>
      <c r="BV701" s="1602"/>
      <c r="BW701" s="1602"/>
      <c r="BX701" s="1602"/>
      <c r="BY701" s="1602"/>
      <c r="BZ701" s="1602"/>
      <c r="CA701" s="1602"/>
      <c r="CB701" s="1602"/>
      <c r="CC701" s="1602"/>
      <c r="CD701" s="1602"/>
      <c r="CE701" s="1602"/>
      <c r="CF701" s="1602"/>
      <c r="CG701" s="1602"/>
      <c r="CH701" s="1602"/>
      <c r="CI701" s="1602"/>
      <c r="CJ701" s="1602"/>
      <c r="CK701" s="1602"/>
      <c r="CL701" s="1602"/>
      <c r="CM701" s="1602"/>
      <c r="CN701" s="1602"/>
      <c r="CO701" s="1602"/>
      <c r="CP701" s="1602"/>
      <c r="CQ701" s="1602"/>
      <c r="CR701" s="1602"/>
      <c r="CS701" s="1602"/>
      <c r="CT701" s="1602"/>
      <c r="CU701" s="1602"/>
      <c r="CV701" s="1602"/>
      <c r="CW701" s="1602"/>
      <c r="CX701" s="1602"/>
      <c r="CY701" s="1602"/>
      <c r="CZ701" s="1602"/>
      <c r="DA701" s="1602"/>
      <c r="DB701" s="1602"/>
      <c r="DC701" s="1602"/>
      <c r="DD701" s="1602"/>
      <c r="DE701" s="1602"/>
      <c r="DF701" s="1602"/>
      <c r="DG701" s="1602"/>
      <c r="DH701" s="1602"/>
      <c r="DI701" s="1602"/>
      <c r="DJ701" s="1602"/>
      <c r="DK701" s="1602"/>
      <c r="DL701" s="1602"/>
      <c r="DM701" s="1602"/>
      <c r="DN701" s="1602"/>
      <c r="DO701" s="1602"/>
      <c r="DP701" s="1602"/>
      <c r="DQ701" s="1602"/>
      <c r="DR701" s="1602"/>
      <c r="DS701" s="1602"/>
      <c r="DT701" s="1602"/>
      <c r="DU701" s="1602"/>
      <c r="DV701" s="1602"/>
      <c r="DW701" s="1602"/>
      <c r="DX701" s="1602"/>
      <c r="DY701" s="1602"/>
      <c r="DZ701" s="1602"/>
      <c r="EA701" s="1602"/>
      <c r="EB701" s="1602"/>
      <c r="EC701" s="1602"/>
      <c r="ED701" s="1602"/>
      <c r="EE701" s="1602"/>
      <c r="EF701" s="1602"/>
      <c r="EG701" s="1602"/>
      <c r="EH701" s="1602"/>
      <c r="EI701" s="1602"/>
      <c r="EJ701" s="1602"/>
      <c r="EK701" s="1602"/>
      <c r="EL701" s="1602"/>
      <c r="EM701" s="1602"/>
      <c r="EN701" s="1602"/>
      <c r="EO701" s="1602"/>
      <c r="EP701" s="1602"/>
      <c r="EQ701" s="1602"/>
      <c r="ER701" s="1602"/>
      <c r="ES701" s="1602"/>
      <c r="ET701" s="1602"/>
      <c r="EU701" s="1602"/>
      <c r="EV701" s="1602"/>
      <c r="EW701" s="1602"/>
      <c r="EX701" s="1602"/>
      <c r="EY701" s="1602"/>
      <c r="EZ701" s="1602"/>
      <c r="FA701" s="1602"/>
      <c r="FB701" s="1602"/>
      <c r="FC701" s="1602"/>
      <c r="FD701" s="1602"/>
      <c r="FE701" s="1602"/>
      <c r="FF701" s="1602"/>
      <c r="FG701" s="1602"/>
      <c r="FH701" s="1602"/>
      <c r="FI701" s="1602"/>
      <c r="FJ701" s="1602"/>
      <c r="FK701" s="1602"/>
      <c r="FL701" s="1602"/>
      <c r="FM701" s="1602"/>
      <c r="FN701" s="1602"/>
      <c r="FO701" s="1602"/>
      <c r="FP701" s="1602"/>
      <c r="FQ701" s="1602"/>
      <c r="FR701" s="1602"/>
      <c r="FS701" s="1602"/>
      <c r="FT701" s="1602"/>
      <c r="FU701" s="1602"/>
      <c r="FV701" s="1602"/>
      <c r="FW701" s="1602"/>
      <c r="FX701" s="1602"/>
      <c r="FY701" s="1602"/>
      <c r="FZ701" s="1602"/>
      <c r="GA701" s="1602"/>
      <c r="GB701" s="1602"/>
      <c r="GC701" s="1602"/>
      <c r="GD701" s="1602"/>
      <c r="GE701" s="1602"/>
      <c r="GF701" s="1602"/>
      <c r="GG701" s="1602"/>
      <c r="GH701" s="1602"/>
      <c r="GI701" s="1602"/>
      <c r="GJ701" s="1602"/>
      <c r="GK701" s="1602"/>
      <c r="GL701" s="1602"/>
      <c r="GM701" s="1602"/>
      <c r="GN701" s="1602"/>
      <c r="GO701" s="1602"/>
      <c r="GP701" s="1602"/>
      <c r="GQ701" s="1602"/>
      <c r="GR701" s="1602"/>
      <c r="GS701" s="1602"/>
      <c r="GT701" s="1602"/>
      <c r="GU701" s="1602"/>
      <c r="GV701" s="1602"/>
      <c r="GW701" s="1602"/>
      <c r="GX701" s="1602"/>
      <c r="GY701" s="1602"/>
      <c r="GZ701" s="1602"/>
      <c r="HA701" s="1602"/>
      <c r="HB701" s="1602"/>
      <c r="HC701" s="1602"/>
      <c r="HD701" s="1602"/>
      <c r="HE701" s="1602"/>
      <c r="HF701" s="1602"/>
      <c r="HG701" s="1602"/>
      <c r="HH701" s="1602"/>
      <c r="HI701" s="1602"/>
      <c r="HJ701" s="1602"/>
      <c r="HK701" s="1602"/>
      <c r="HL701" s="1602"/>
      <c r="HM701" s="1602"/>
      <c r="HN701" s="1602"/>
      <c r="HO701" s="1602"/>
      <c r="HP701" s="1602"/>
      <c r="HQ701" s="1602"/>
      <c r="HR701" s="1602"/>
      <c r="HS701" s="1602"/>
    </row>
    <row r="702" spans="1:227" s="1530" customFormat="1" ht="17.05" customHeight="1" x14ac:dyDescent="0.25">
      <c r="A702" s="1564" t="s">
        <v>38</v>
      </c>
      <c r="B702" s="1564" t="s">
        <v>118</v>
      </c>
      <c r="C702" s="2443" t="s">
        <v>129</v>
      </c>
      <c r="D702" s="1856" t="s">
        <v>132</v>
      </c>
      <c r="E702" s="2787"/>
      <c r="F702" s="1751">
        <v>0.158</v>
      </c>
      <c r="G702" s="1752"/>
      <c r="H702" s="1752">
        <v>0.315</v>
      </c>
      <c r="I702" s="2099"/>
      <c r="J702" s="2099"/>
      <c r="K702" s="2101">
        <f t="shared" si="244"/>
        <v>0.47299999999999998</v>
      </c>
      <c r="L702" s="2382">
        <f t="shared" si="245"/>
        <v>33.403805496828753</v>
      </c>
      <c r="M702" s="2383">
        <f t="shared" si="246"/>
        <v>66.596194503171247</v>
      </c>
      <c r="N702" s="1611">
        <f t="shared" si="233"/>
        <v>5</v>
      </c>
      <c r="O702" s="2262"/>
      <c r="P702" s="2101">
        <f>[1]JH_2015!L78/1000000</f>
        <v>1.48643E-2</v>
      </c>
      <c r="Q702" s="2718"/>
      <c r="R702" s="2206" t="s">
        <v>42</v>
      </c>
      <c r="S702" s="2321">
        <f t="shared" si="247"/>
        <v>0.42053779861816565</v>
      </c>
      <c r="T702" s="2206">
        <f>[1]JH_2015!V78/1000000</f>
        <v>6.2509999999999996E-3</v>
      </c>
      <c r="U702" s="1857">
        <v>91.57</v>
      </c>
      <c r="V702" s="1857"/>
      <c r="W702" s="1857"/>
      <c r="X702" s="1857"/>
      <c r="Y702" s="1857"/>
      <c r="Z702" s="2439">
        <v>124</v>
      </c>
      <c r="AA702" s="2492">
        <f t="shared" si="248"/>
        <v>328.42023862129918</v>
      </c>
      <c r="AB702" s="2096"/>
      <c r="AC702" s="2096"/>
      <c r="AD702" s="2010"/>
      <c r="AE702" s="2096"/>
      <c r="AF702" s="2096"/>
      <c r="AG702" s="2096"/>
      <c r="AH702" s="2493">
        <f t="shared" si="249"/>
        <v>0.47299999999999998</v>
      </c>
      <c r="AI702" s="2206"/>
      <c r="AJ702" s="2206"/>
      <c r="AK702" s="2206"/>
      <c r="AL702" s="2223"/>
      <c r="AM702" s="2099">
        <v>1.2999999999999999E-2</v>
      </c>
      <c r="AN702" s="2099">
        <v>1.4E-2</v>
      </c>
      <c r="AO702" s="2099">
        <v>1.4E-2</v>
      </c>
      <c r="AP702" s="2099">
        <v>1.4999999999999999E-2</v>
      </c>
      <c r="AQ702" s="2100">
        <f t="shared" si="250"/>
        <v>1.2999999999999999E-2</v>
      </c>
      <c r="AR702" s="2099">
        <v>1.4E-2</v>
      </c>
      <c r="AS702" s="2099">
        <f t="shared" si="251"/>
        <v>1.4499999999999999E-2</v>
      </c>
      <c r="AT702" s="2099">
        <v>1.4999999999999999E-2</v>
      </c>
      <c r="AU702" s="2099"/>
      <c r="AV702" s="2099">
        <v>1.7000000000000001E-2</v>
      </c>
      <c r="AW702" s="2099"/>
      <c r="AX702" s="2225">
        <v>0.45600000000000002</v>
      </c>
      <c r="AY702" s="1965"/>
      <c r="AZ702" s="1896"/>
      <c r="BA702" s="1896"/>
      <c r="BB702" s="1896"/>
      <c r="BC702" s="1530" t="s">
        <v>1432</v>
      </c>
      <c r="BD702" s="1602"/>
      <c r="BE702" s="1602"/>
      <c r="BF702" s="1602"/>
      <c r="BG702" s="1602"/>
      <c r="BH702" s="1602"/>
      <c r="BI702" s="1602"/>
      <c r="BJ702" s="1602"/>
      <c r="BK702" s="1602"/>
      <c r="BL702" s="1602"/>
      <c r="BM702" s="1602"/>
      <c r="BN702" s="1602"/>
      <c r="BO702" s="1602"/>
      <c r="BP702" s="1602"/>
      <c r="BQ702" s="1602"/>
      <c r="BR702" s="1602"/>
      <c r="BS702" s="1602"/>
      <c r="BT702" s="1602"/>
      <c r="BU702" s="1602"/>
      <c r="BV702" s="1602"/>
      <c r="BW702" s="1602"/>
      <c r="BX702" s="1602"/>
      <c r="BY702" s="1602"/>
      <c r="BZ702" s="1602"/>
      <c r="CA702" s="1602"/>
      <c r="CB702" s="1602"/>
      <c r="CC702" s="1602"/>
      <c r="CD702" s="1602"/>
      <c r="CE702" s="1602"/>
      <c r="CF702" s="1602"/>
      <c r="CG702" s="1602"/>
      <c r="CH702" s="1602"/>
      <c r="CI702" s="1602"/>
      <c r="CJ702" s="1602"/>
      <c r="CK702" s="1602"/>
      <c r="CL702" s="1602"/>
      <c r="CM702" s="1602"/>
      <c r="CN702" s="1602"/>
      <c r="CO702" s="1602"/>
      <c r="CP702" s="1602"/>
      <c r="CQ702" s="1602"/>
      <c r="CR702" s="1602"/>
      <c r="CS702" s="1602"/>
      <c r="CT702" s="1602"/>
      <c r="CU702" s="1602"/>
      <c r="CV702" s="1602"/>
      <c r="CW702" s="1602"/>
      <c r="CX702" s="1602"/>
      <c r="CY702" s="1602"/>
      <c r="CZ702" s="1602"/>
      <c r="DA702" s="1602"/>
      <c r="DB702" s="1602"/>
      <c r="DC702" s="1602"/>
      <c r="DD702" s="1602"/>
      <c r="DE702" s="1602"/>
      <c r="DF702" s="1602"/>
      <c r="DG702" s="1602"/>
      <c r="DH702" s="1602"/>
      <c r="DI702" s="1602"/>
      <c r="DJ702" s="1602"/>
      <c r="DK702" s="1602"/>
      <c r="DL702" s="1602"/>
      <c r="DM702" s="1602"/>
      <c r="DN702" s="1602"/>
      <c r="DO702" s="1602"/>
      <c r="DP702" s="1602"/>
      <c r="DQ702" s="1602"/>
      <c r="DR702" s="1602"/>
      <c r="DS702" s="1602"/>
      <c r="DT702" s="1602"/>
      <c r="DU702" s="1602"/>
      <c r="DV702" s="1602"/>
      <c r="DW702" s="1602"/>
      <c r="DX702" s="1602"/>
      <c r="DY702" s="1602"/>
      <c r="DZ702" s="1602"/>
      <c r="EA702" s="1602"/>
      <c r="EB702" s="1602"/>
      <c r="EC702" s="1602"/>
      <c r="ED702" s="1602"/>
      <c r="EE702" s="1602"/>
      <c r="EF702" s="1602"/>
      <c r="EG702" s="1602"/>
      <c r="EH702" s="1602"/>
      <c r="EI702" s="1602"/>
      <c r="EJ702" s="1602"/>
      <c r="EK702" s="1602"/>
      <c r="EL702" s="1602"/>
      <c r="EM702" s="1602"/>
      <c r="EN702" s="1602"/>
      <c r="EO702" s="1602"/>
      <c r="EP702" s="1602"/>
      <c r="EQ702" s="1602"/>
      <c r="ER702" s="1602"/>
      <c r="ES702" s="1602"/>
      <c r="ET702" s="1602"/>
      <c r="EU702" s="1602"/>
      <c r="EV702" s="1602"/>
      <c r="EW702" s="1602"/>
      <c r="EX702" s="1602"/>
      <c r="EY702" s="1602"/>
      <c r="EZ702" s="1602"/>
      <c r="FA702" s="1602"/>
      <c r="FB702" s="1602"/>
      <c r="FC702" s="1602"/>
      <c r="FD702" s="1602"/>
      <c r="FE702" s="1602"/>
      <c r="FF702" s="1602"/>
      <c r="FG702" s="1602"/>
      <c r="FH702" s="1602"/>
      <c r="FI702" s="1602"/>
      <c r="FJ702" s="1602"/>
      <c r="FK702" s="1602"/>
      <c r="FL702" s="1602"/>
      <c r="FM702" s="1602"/>
      <c r="FN702" s="1602"/>
      <c r="FO702" s="1602"/>
      <c r="FP702" s="1602"/>
      <c r="FQ702" s="1602"/>
      <c r="FR702" s="1602"/>
      <c r="FS702" s="1602"/>
      <c r="FT702" s="1602"/>
      <c r="FU702" s="1602"/>
      <c r="FV702" s="1602"/>
      <c r="FW702" s="1602"/>
      <c r="FX702" s="1602"/>
      <c r="FY702" s="1602"/>
      <c r="FZ702" s="1602"/>
      <c r="GA702" s="1602"/>
      <c r="GB702" s="1602"/>
      <c r="GC702" s="1602"/>
      <c r="GD702" s="1602"/>
      <c r="GE702" s="1602"/>
      <c r="GF702" s="1602"/>
      <c r="GG702" s="1602"/>
      <c r="GH702" s="1602"/>
      <c r="GI702" s="1602"/>
      <c r="GJ702" s="1602"/>
      <c r="GK702" s="1602"/>
      <c r="GL702" s="1602"/>
      <c r="GM702" s="1602"/>
      <c r="GN702" s="1602"/>
      <c r="GO702" s="1602"/>
      <c r="GP702" s="1602"/>
      <c r="GQ702" s="1602"/>
      <c r="GR702" s="1602"/>
      <c r="GS702" s="1602"/>
      <c r="GT702" s="1602"/>
      <c r="GU702" s="1602"/>
      <c r="GV702" s="1602"/>
      <c r="GW702" s="1602"/>
      <c r="GX702" s="1602"/>
      <c r="GY702" s="1602"/>
      <c r="GZ702" s="1602"/>
      <c r="HA702" s="1602"/>
      <c r="HB702" s="1602"/>
      <c r="HC702" s="1602"/>
      <c r="HD702" s="1602"/>
      <c r="HE702" s="1602"/>
      <c r="HF702" s="1602"/>
      <c r="HG702" s="1602"/>
      <c r="HH702" s="1602"/>
      <c r="HI702" s="1602"/>
      <c r="HJ702" s="1602"/>
      <c r="HK702" s="1602"/>
      <c r="HL702" s="1602"/>
      <c r="HM702" s="1602"/>
      <c r="HN702" s="1602"/>
      <c r="HO702" s="1602"/>
      <c r="HP702" s="1602"/>
      <c r="HQ702" s="1602"/>
      <c r="HR702" s="1602"/>
      <c r="HS702" s="1602"/>
    </row>
    <row r="703" spans="1:227" s="1530" customFormat="1" ht="17.05" customHeight="1" x14ac:dyDescent="0.25">
      <c r="A703" s="1564" t="s">
        <v>38</v>
      </c>
      <c r="B703" s="1564" t="s">
        <v>118</v>
      </c>
      <c r="C703" s="2443" t="s">
        <v>129</v>
      </c>
      <c r="D703" s="1856" t="s">
        <v>136</v>
      </c>
      <c r="E703" s="2787"/>
      <c r="F703" s="1638"/>
      <c r="G703" s="1607">
        <v>1.617</v>
      </c>
      <c r="H703" s="1607">
        <v>0.11700000000000001</v>
      </c>
      <c r="I703" s="1904"/>
      <c r="J703" s="1904"/>
      <c r="K703" s="2101">
        <f t="shared" si="244"/>
        <v>1.734</v>
      </c>
      <c r="L703" s="2382">
        <f t="shared" si="245"/>
        <v>0</v>
      </c>
      <c r="M703" s="2383">
        <f t="shared" si="246"/>
        <v>100</v>
      </c>
      <c r="N703" s="1611">
        <f t="shared" si="233"/>
        <v>3</v>
      </c>
      <c r="O703" s="2262"/>
      <c r="P703" s="2099">
        <f>[1]JH_2015!L81/1000000</f>
        <v>0.83208199999999999</v>
      </c>
      <c r="Q703" s="2718"/>
      <c r="R703" s="2206" t="s">
        <v>42</v>
      </c>
      <c r="S703" s="2321">
        <f t="shared" si="247"/>
        <v>0.48146937441261795</v>
      </c>
      <c r="T703" s="2206">
        <f>[1]JH_2015!V81/1000000</f>
        <v>0.40062199999999998</v>
      </c>
      <c r="U703" s="1857">
        <v>95.07</v>
      </c>
      <c r="V703" s="1857"/>
      <c r="W703" s="1857"/>
      <c r="X703" s="1857"/>
      <c r="Y703" s="1857"/>
      <c r="Z703" s="2439">
        <v>2595</v>
      </c>
      <c r="AA703" s="2492">
        <f t="shared" si="248"/>
        <v>878.48813577216458</v>
      </c>
      <c r="AB703" s="2096"/>
      <c r="AC703" s="2096"/>
      <c r="AD703" s="2010"/>
      <c r="AE703" s="2096"/>
      <c r="AF703" s="2096"/>
      <c r="AG703" s="2096"/>
      <c r="AH703" s="2493">
        <f t="shared" si="249"/>
        <v>1.734</v>
      </c>
      <c r="AI703" s="2206"/>
      <c r="AJ703" s="2206"/>
      <c r="AK703" s="2206"/>
      <c r="AL703" s="2223"/>
      <c r="AM703" s="2099">
        <v>0.90700000000000003</v>
      </c>
      <c r="AN703" s="2099">
        <v>1.1479999999999999</v>
      </c>
      <c r="AO703" s="2099">
        <v>1.6990000000000001</v>
      </c>
      <c r="AP703" s="2099">
        <v>2.5150000000000001</v>
      </c>
      <c r="AQ703" s="2100">
        <f t="shared" si="250"/>
        <v>0.90700000000000003</v>
      </c>
      <c r="AR703" s="2099">
        <v>1.181</v>
      </c>
      <c r="AS703" s="2099">
        <f t="shared" si="251"/>
        <v>1.5075000000000001</v>
      </c>
      <c r="AT703" s="2099">
        <v>1.8340000000000001</v>
      </c>
      <c r="AU703" s="2099"/>
      <c r="AV703" s="2099">
        <v>2.8490000000000002</v>
      </c>
      <c r="AW703" s="2099"/>
      <c r="AX703" s="2225">
        <v>-1.115</v>
      </c>
      <c r="AY703" s="1965"/>
      <c r="AZ703" s="1965"/>
      <c r="BA703" s="1965"/>
      <c r="BB703" s="1965"/>
      <c r="BC703" s="1530" t="s">
        <v>1432</v>
      </c>
      <c r="BD703" s="1602"/>
      <c r="BE703" s="1602"/>
      <c r="BF703" s="1602"/>
      <c r="BG703" s="1602"/>
      <c r="BH703" s="1602"/>
      <c r="BI703" s="1602"/>
      <c r="BJ703" s="1602"/>
      <c r="BK703" s="1602"/>
      <c r="BL703" s="1602"/>
      <c r="BM703" s="1602"/>
      <c r="BN703" s="1602"/>
      <c r="BO703" s="1602"/>
      <c r="BP703" s="1602"/>
      <c r="BQ703" s="1602"/>
      <c r="BR703" s="1602"/>
      <c r="BS703" s="1602"/>
      <c r="BT703" s="1602"/>
      <c r="BU703" s="1602"/>
      <c r="BV703" s="1602"/>
      <c r="BW703" s="1602"/>
      <c r="BX703" s="1602"/>
      <c r="BY703" s="1602"/>
      <c r="BZ703" s="1602"/>
      <c r="CA703" s="1602"/>
      <c r="CB703" s="1602"/>
      <c r="CC703" s="1602"/>
      <c r="CD703" s="1602"/>
      <c r="CE703" s="1602"/>
      <c r="CF703" s="1602"/>
      <c r="CG703" s="1602"/>
      <c r="CH703" s="1602"/>
      <c r="CI703" s="1602"/>
      <c r="CJ703" s="1602"/>
      <c r="CK703" s="1602"/>
      <c r="CL703" s="1602"/>
      <c r="CM703" s="1602"/>
      <c r="CN703" s="1602"/>
      <c r="CO703" s="1602"/>
      <c r="CP703" s="1602"/>
      <c r="CQ703" s="1602"/>
      <c r="CR703" s="1602"/>
      <c r="CS703" s="1602"/>
      <c r="CT703" s="1602"/>
      <c r="CU703" s="1602"/>
      <c r="CV703" s="1602"/>
      <c r="CW703" s="1602"/>
      <c r="CX703" s="1602"/>
      <c r="CY703" s="1602"/>
      <c r="CZ703" s="1602"/>
      <c r="DA703" s="1602"/>
      <c r="DB703" s="1602"/>
      <c r="DC703" s="1602"/>
      <c r="DD703" s="1602"/>
      <c r="DE703" s="1602"/>
      <c r="DF703" s="1602"/>
      <c r="DG703" s="1602"/>
      <c r="DH703" s="1602"/>
      <c r="DI703" s="1602"/>
      <c r="DJ703" s="1602"/>
      <c r="DK703" s="1602"/>
      <c r="DL703" s="1602"/>
      <c r="DM703" s="1602"/>
      <c r="DN703" s="1602"/>
      <c r="DO703" s="1602"/>
      <c r="DP703" s="1602"/>
      <c r="DQ703" s="1602"/>
      <c r="DR703" s="1602"/>
      <c r="DS703" s="1602"/>
      <c r="DT703" s="1602"/>
      <c r="DU703" s="1602"/>
      <c r="DV703" s="1602"/>
      <c r="DW703" s="1602"/>
      <c r="DX703" s="1602"/>
      <c r="DY703" s="1602"/>
      <c r="DZ703" s="1602"/>
      <c r="EA703" s="1602"/>
      <c r="EB703" s="1602"/>
      <c r="EC703" s="1602"/>
      <c r="ED703" s="1602"/>
      <c r="EE703" s="1602"/>
      <c r="EF703" s="1602"/>
      <c r="EG703" s="1602"/>
      <c r="EH703" s="1602"/>
      <c r="EI703" s="1602"/>
      <c r="EJ703" s="1602"/>
      <c r="EK703" s="1602"/>
      <c r="EL703" s="1602"/>
      <c r="EM703" s="1602"/>
      <c r="EN703" s="1602"/>
      <c r="EO703" s="1602"/>
      <c r="EP703" s="1602"/>
      <c r="EQ703" s="1602"/>
      <c r="ER703" s="1602"/>
      <c r="ES703" s="1602"/>
      <c r="ET703" s="1602"/>
      <c r="EU703" s="1602"/>
      <c r="EV703" s="1602"/>
      <c r="EW703" s="1602"/>
      <c r="EX703" s="1602"/>
      <c r="EY703" s="1602"/>
      <c r="EZ703" s="1602"/>
      <c r="FA703" s="1602"/>
      <c r="FB703" s="1602"/>
      <c r="FC703" s="1602"/>
      <c r="FD703" s="1602"/>
      <c r="FE703" s="1602"/>
      <c r="FF703" s="1602"/>
      <c r="FG703" s="1602"/>
      <c r="FH703" s="1602"/>
      <c r="FI703" s="1602"/>
      <c r="FJ703" s="1602"/>
      <c r="FK703" s="1602"/>
      <c r="FL703" s="1602"/>
      <c r="FM703" s="1602"/>
      <c r="FN703" s="1602"/>
      <c r="FO703" s="1602"/>
      <c r="FP703" s="1602"/>
      <c r="FQ703" s="1602"/>
      <c r="FR703" s="1602"/>
      <c r="FS703" s="1602"/>
      <c r="FT703" s="1602"/>
      <c r="FU703" s="1602"/>
      <c r="FV703" s="1602"/>
      <c r="FW703" s="1602"/>
      <c r="FX703" s="1602"/>
      <c r="FY703" s="1602"/>
      <c r="FZ703" s="1602"/>
      <c r="GA703" s="1602"/>
      <c r="GB703" s="1602"/>
      <c r="GC703" s="1602"/>
      <c r="GD703" s="1602"/>
      <c r="GE703" s="1602"/>
      <c r="GF703" s="1602"/>
      <c r="GG703" s="1602"/>
      <c r="GH703" s="1602"/>
      <c r="GI703" s="1602"/>
      <c r="GJ703" s="1602"/>
      <c r="GK703" s="1602"/>
      <c r="GL703" s="1602"/>
      <c r="GM703" s="1602"/>
      <c r="GN703" s="1602"/>
      <c r="GO703" s="1602"/>
      <c r="GP703" s="1602"/>
      <c r="GQ703" s="1602"/>
      <c r="GR703" s="1602"/>
      <c r="GS703" s="1602"/>
      <c r="GT703" s="1602"/>
      <c r="GU703" s="1602"/>
      <c r="GV703" s="1602"/>
      <c r="GW703" s="1602"/>
      <c r="GX703" s="1602"/>
      <c r="GY703" s="1602"/>
      <c r="GZ703" s="1602"/>
      <c r="HA703" s="1602"/>
      <c r="HB703" s="1602"/>
      <c r="HC703" s="1602"/>
      <c r="HD703" s="1602"/>
      <c r="HE703" s="1602"/>
      <c r="HF703" s="1602"/>
      <c r="HG703" s="1602"/>
      <c r="HH703" s="1602"/>
      <c r="HI703" s="1602"/>
      <c r="HJ703" s="1602"/>
      <c r="HK703" s="1602"/>
      <c r="HL703" s="1602"/>
      <c r="HM703" s="1602"/>
      <c r="HN703" s="1602"/>
      <c r="HO703" s="1602"/>
      <c r="HP703" s="1602"/>
      <c r="HQ703" s="1602"/>
      <c r="HR703" s="1602"/>
      <c r="HS703" s="1602"/>
    </row>
    <row r="704" spans="1:227" s="1530" customFormat="1" ht="17.05" customHeight="1" x14ac:dyDescent="0.25">
      <c r="A704" s="1564" t="s">
        <v>38</v>
      </c>
      <c r="B704" s="1564" t="s">
        <v>118</v>
      </c>
      <c r="C704" s="2443" t="s">
        <v>129</v>
      </c>
      <c r="D704" s="1856" t="s">
        <v>137</v>
      </c>
      <c r="E704" s="2787"/>
      <c r="F704" s="1751">
        <v>2.8000000000000001E-2</v>
      </c>
      <c r="G704" s="1752"/>
      <c r="H704" s="1752"/>
      <c r="I704" s="2099"/>
      <c r="J704" s="2099"/>
      <c r="K704" s="2101">
        <f t="shared" si="244"/>
        <v>2.8000000000000001E-2</v>
      </c>
      <c r="L704" s="2382">
        <f t="shared" si="245"/>
        <v>100</v>
      </c>
      <c r="M704" s="2383">
        <f t="shared" si="246"/>
        <v>0</v>
      </c>
      <c r="N704" s="1611">
        <f t="shared" si="233"/>
        <v>5</v>
      </c>
      <c r="O704" s="2262"/>
      <c r="P704" s="2101">
        <f>[1]JH_2015!L82/1000000</f>
        <v>4.3582000000000004E-3</v>
      </c>
      <c r="Q704" s="2718"/>
      <c r="R704" s="2206" t="s">
        <v>42</v>
      </c>
      <c r="S704" s="2321">
        <f t="shared" si="247"/>
        <v>0.14042494607865633</v>
      </c>
      <c r="T704" s="2206">
        <f>[1]JH_2015!V82/1000000</f>
        <v>6.1200000000000002E-4</v>
      </c>
      <c r="U704" s="1857">
        <v>93.81</v>
      </c>
      <c r="V704" s="1857"/>
      <c r="W704" s="1857"/>
      <c r="X704" s="1857"/>
      <c r="Y704" s="1857"/>
      <c r="Z704" s="2439">
        <v>73</v>
      </c>
      <c r="AA704" s="2492">
        <f t="shared" si="248"/>
        <v>163.56539688496906</v>
      </c>
      <c r="AB704" s="2096"/>
      <c r="AC704" s="2096"/>
      <c r="AD704" s="2010"/>
      <c r="AE704" s="2096"/>
      <c r="AF704" s="2096"/>
      <c r="AG704" s="2096"/>
      <c r="AH704" s="2493">
        <f t="shared" si="249"/>
        <v>2.8000000000000001E-2</v>
      </c>
      <c r="AI704" s="2206"/>
      <c r="AJ704" s="2206"/>
      <c r="AK704" s="2206"/>
      <c r="AL704" s="2223"/>
      <c r="AM704" s="2099">
        <v>4.0000000000000001E-3</v>
      </c>
      <c r="AN704" s="2101">
        <v>4.0000000000000001E-3</v>
      </c>
      <c r="AO704" s="2099">
        <v>4.0000000000000001E-3</v>
      </c>
      <c r="AP704" s="2099">
        <v>4.0000000000000001E-3</v>
      </c>
      <c r="AQ704" s="2100">
        <f t="shared" si="250"/>
        <v>4.0000000000000001E-3</v>
      </c>
      <c r="AR704" s="2101">
        <v>4.0000000000000001E-3</v>
      </c>
      <c r="AS704" s="2099">
        <f t="shared" si="251"/>
        <v>4.0000000000000001E-3</v>
      </c>
      <c r="AT704" s="2099">
        <v>4.0000000000000001E-3</v>
      </c>
      <c r="AU704" s="2099"/>
      <c r="AV704" s="2099">
        <v>5.0000000000000001E-3</v>
      </c>
      <c r="AW704" s="2099"/>
      <c r="AX704" s="2102">
        <v>2.3E-2</v>
      </c>
      <c r="AY704" s="1965"/>
      <c r="AZ704" s="1965"/>
      <c r="BA704" s="1965"/>
      <c r="BB704" s="1965"/>
      <c r="BC704" s="1530" t="s">
        <v>1430</v>
      </c>
      <c r="BD704" s="1602"/>
      <c r="BE704" s="1602"/>
      <c r="BF704" s="1602"/>
      <c r="BG704" s="1602"/>
      <c r="BH704" s="1602"/>
      <c r="BI704" s="1602"/>
      <c r="BJ704" s="1602"/>
      <c r="BK704" s="1602"/>
      <c r="BL704" s="1602"/>
      <c r="BM704" s="1602"/>
      <c r="BN704" s="1602"/>
      <c r="BO704" s="1602"/>
      <c r="BP704" s="1602"/>
      <c r="BQ704" s="1602"/>
      <c r="BR704" s="1602"/>
      <c r="BS704" s="1602"/>
      <c r="BT704" s="1602"/>
      <c r="BU704" s="1602"/>
      <c r="BV704" s="1602"/>
      <c r="BW704" s="1602"/>
      <c r="BX704" s="1602"/>
      <c r="BY704" s="1602"/>
      <c r="BZ704" s="1602"/>
      <c r="CA704" s="1602"/>
      <c r="CB704" s="1602"/>
      <c r="CC704" s="1602"/>
      <c r="CD704" s="1602"/>
      <c r="CE704" s="1602"/>
      <c r="CF704" s="1602"/>
      <c r="CG704" s="1602"/>
      <c r="CH704" s="1602"/>
      <c r="CI704" s="1602"/>
      <c r="CJ704" s="1602"/>
      <c r="CK704" s="1602"/>
      <c r="CL704" s="1602"/>
      <c r="CM704" s="1602"/>
      <c r="CN704" s="1602"/>
      <c r="CO704" s="1602"/>
      <c r="CP704" s="1602"/>
      <c r="CQ704" s="1602"/>
      <c r="CR704" s="1602"/>
      <c r="CS704" s="1602"/>
      <c r="CT704" s="1602"/>
      <c r="CU704" s="1602"/>
      <c r="CV704" s="1602"/>
      <c r="CW704" s="1602"/>
      <c r="CX704" s="1602"/>
      <c r="CY704" s="1602"/>
      <c r="CZ704" s="1602"/>
      <c r="DA704" s="1602"/>
      <c r="DB704" s="1602"/>
      <c r="DC704" s="1602"/>
      <c r="DD704" s="1602"/>
      <c r="DE704" s="1602"/>
      <c r="DF704" s="1602"/>
      <c r="DG704" s="1602"/>
      <c r="DH704" s="1602"/>
      <c r="DI704" s="1602"/>
      <c r="DJ704" s="1602"/>
      <c r="DK704" s="1602"/>
      <c r="DL704" s="1602"/>
      <c r="DM704" s="1602"/>
      <c r="DN704" s="1602"/>
      <c r="DO704" s="1602"/>
      <c r="DP704" s="1602"/>
      <c r="DQ704" s="1602"/>
      <c r="DR704" s="1602"/>
      <c r="DS704" s="1602"/>
      <c r="DT704" s="1602"/>
      <c r="DU704" s="1602"/>
      <c r="DV704" s="1602"/>
      <c r="DW704" s="1602"/>
      <c r="DX704" s="1602"/>
      <c r="DY704" s="1602"/>
      <c r="DZ704" s="1602"/>
      <c r="EA704" s="1602"/>
      <c r="EB704" s="1602"/>
      <c r="EC704" s="1602"/>
      <c r="ED704" s="1602"/>
      <c r="EE704" s="1602"/>
      <c r="EF704" s="1602"/>
      <c r="EG704" s="1602"/>
      <c r="EH704" s="1602"/>
      <c r="EI704" s="1602"/>
      <c r="EJ704" s="1602"/>
      <c r="EK704" s="1602"/>
      <c r="EL704" s="1602"/>
      <c r="EM704" s="1602"/>
      <c r="EN704" s="1602"/>
      <c r="EO704" s="1602"/>
      <c r="EP704" s="1602"/>
      <c r="EQ704" s="1602"/>
      <c r="ER704" s="1602"/>
      <c r="ES704" s="1602"/>
      <c r="ET704" s="1602"/>
      <c r="EU704" s="1602"/>
      <c r="EV704" s="1602"/>
      <c r="EW704" s="1602"/>
      <c r="EX704" s="1602"/>
      <c r="EY704" s="1602"/>
      <c r="EZ704" s="1602"/>
      <c r="FA704" s="1602"/>
      <c r="FB704" s="1602"/>
      <c r="FC704" s="1602"/>
      <c r="FD704" s="1602"/>
      <c r="FE704" s="1602"/>
      <c r="FF704" s="1602"/>
      <c r="FG704" s="1602"/>
      <c r="FH704" s="1602"/>
      <c r="FI704" s="1602"/>
      <c r="FJ704" s="1602"/>
      <c r="FK704" s="1602"/>
      <c r="FL704" s="1602"/>
      <c r="FM704" s="1602"/>
      <c r="FN704" s="1602"/>
      <c r="FO704" s="1602"/>
      <c r="FP704" s="1602"/>
      <c r="FQ704" s="1602"/>
      <c r="FR704" s="1602"/>
      <c r="FS704" s="1602"/>
      <c r="FT704" s="1602"/>
      <c r="FU704" s="1602"/>
      <c r="FV704" s="1602"/>
      <c r="FW704" s="1602"/>
      <c r="FX704" s="1602"/>
      <c r="FY704" s="1602"/>
      <c r="FZ704" s="1602"/>
      <c r="GA704" s="1602"/>
      <c r="GB704" s="1602"/>
      <c r="GC704" s="1602"/>
      <c r="GD704" s="1602"/>
      <c r="GE704" s="1602"/>
      <c r="GF704" s="1602"/>
      <c r="GG704" s="1602"/>
      <c r="GH704" s="1602"/>
      <c r="GI704" s="1602"/>
      <c r="GJ704" s="1602"/>
      <c r="GK704" s="1602"/>
      <c r="GL704" s="1602"/>
      <c r="GM704" s="1602"/>
      <c r="GN704" s="1602"/>
      <c r="GO704" s="1602"/>
      <c r="GP704" s="1602"/>
      <c r="GQ704" s="1602"/>
      <c r="GR704" s="1602"/>
      <c r="GS704" s="1602"/>
      <c r="GT704" s="1602"/>
      <c r="GU704" s="1602"/>
      <c r="GV704" s="1602"/>
      <c r="GW704" s="1602"/>
      <c r="GX704" s="1602"/>
      <c r="GY704" s="1602"/>
      <c r="GZ704" s="1602"/>
      <c r="HA704" s="1602"/>
      <c r="HB704" s="1602"/>
      <c r="HC704" s="1602"/>
      <c r="HD704" s="1602"/>
      <c r="HE704" s="1602"/>
      <c r="HF704" s="1602"/>
      <c r="HG704" s="1602"/>
      <c r="HH704" s="1602"/>
      <c r="HI704" s="1602"/>
      <c r="HJ704" s="1602"/>
      <c r="HK704" s="1602"/>
      <c r="HL704" s="1602"/>
      <c r="HM704" s="1602"/>
      <c r="HN704" s="1602"/>
      <c r="HO704" s="1602"/>
      <c r="HP704" s="1602"/>
      <c r="HQ704" s="1602"/>
      <c r="HR704" s="1602"/>
      <c r="HS704" s="1602"/>
    </row>
    <row r="705" spans="1:227" s="1530" customFormat="1" ht="17.05" customHeight="1" x14ac:dyDescent="0.25">
      <c r="A705" s="1564" t="s">
        <v>38</v>
      </c>
      <c r="B705" s="1564" t="s">
        <v>118</v>
      </c>
      <c r="C705" s="2443" t="s">
        <v>129</v>
      </c>
      <c r="D705" s="1856" t="s">
        <v>130</v>
      </c>
      <c r="E705" s="2787"/>
      <c r="F705" s="1638">
        <v>0.63300000000000001</v>
      </c>
      <c r="G705" s="1607">
        <v>2.1349999999999998</v>
      </c>
      <c r="H705" s="1607"/>
      <c r="I705" s="1904"/>
      <c r="J705" s="1904"/>
      <c r="K705" s="2101">
        <f t="shared" si="244"/>
        <v>2.7679999999999998</v>
      </c>
      <c r="L705" s="2382">
        <f t="shared" si="245"/>
        <v>22.868497109826592</v>
      </c>
      <c r="M705" s="2383">
        <f t="shared" si="246"/>
        <v>77.131502890173408</v>
      </c>
      <c r="N705" s="1611">
        <f t="shared" si="233"/>
        <v>3</v>
      </c>
      <c r="O705" s="2262"/>
      <c r="P705" s="2099">
        <f>[1]JH_2015!L76/1000000</f>
        <v>1.5013609999999999</v>
      </c>
      <c r="Q705" s="2718"/>
      <c r="R705" s="2206" t="s">
        <v>42</v>
      </c>
      <c r="S705" s="2321">
        <f t="shared" si="247"/>
        <v>0.24198177520263284</v>
      </c>
      <c r="T705" s="2206">
        <f>[1]JH_2015!V76/1000000</f>
        <v>0.36330200000000001</v>
      </c>
      <c r="U705" s="1857">
        <v>97.12</v>
      </c>
      <c r="V705" s="1857">
        <v>75.8</v>
      </c>
      <c r="W705" s="1857"/>
      <c r="X705" s="1857"/>
      <c r="Y705" s="1857"/>
      <c r="Z705" s="2439">
        <v>15378</v>
      </c>
      <c r="AA705" s="2492">
        <f t="shared" si="248"/>
        <v>267.48067422416295</v>
      </c>
      <c r="AB705" s="2096"/>
      <c r="AC705" s="2096"/>
      <c r="AD705" s="2010"/>
      <c r="AE705" s="2096"/>
      <c r="AF705" s="2096"/>
      <c r="AG705" s="2096"/>
      <c r="AH705" s="2493">
        <f t="shared" si="249"/>
        <v>2.7679999999999998</v>
      </c>
      <c r="AI705" s="2206"/>
      <c r="AJ705" s="2206"/>
      <c r="AK705" s="2206"/>
      <c r="AL705" s="2223"/>
      <c r="AM705" s="2099">
        <v>1.5820000000000001</v>
      </c>
      <c r="AN705" s="2099">
        <v>2.0609999999999999</v>
      </c>
      <c r="AO705" s="2099">
        <v>3.2</v>
      </c>
      <c r="AP705" s="2099">
        <v>4.97</v>
      </c>
      <c r="AQ705" s="2100">
        <f t="shared" si="250"/>
        <v>1.5820000000000001</v>
      </c>
      <c r="AR705" s="2099">
        <v>2.2450000000000001</v>
      </c>
      <c r="AS705" s="2099">
        <f t="shared" si="251"/>
        <v>3.1324999999999998</v>
      </c>
      <c r="AT705" s="2099">
        <v>4.0199999999999996</v>
      </c>
      <c r="AU705" s="2099"/>
      <c r="AV705" s="2099">
        <v>7.1989999999999998</v>
      </c>
      <c r="AW705" s="2099"/>
      <c r="AX705" s="2225">
        <v>-4.431</v>
      </c>
      <c r="AY705" s="1965"/>
      <c r="AZ705" s="1965"/>
      <c r="BA705" s="1965"/>
      <c r="BB705" s="1965"/>
      <c r="BC705" s="1530" t="s">
        <v>1432</v>
      </c>
      <c r="BD705" s="1602"/>
      <c r="BE705" s="1602"/>
      <c r="BF705" s="1602"/>
      <c r="BG705" s="1602"/>
      <c r="BH705" s="1602"/>
      <c r="BI705" s="1602"/>
      <c r="BJ705" s="1602"/>
      <c r="BK705" s="1602"/>
      <c r="BL705" s="1602"/>
      <c r="BM705" s="1602"/>
      <c r="BN705" s="1602"/>
      <c r="BO705" s="1602"/>
      <c r="BP705" s="1602"/>
      <c r="BQ705" s="1602"/>
      <c r="BR705" s="1602"/>
      <c r="BS705" s="1602"/>
      <c r="BT705" s="1602"/>
      <c r="BU705" s="1602"/>
      <c r="BV705" s="1602"/>
      <c r="BW705" s="1602"/>
      <c r="BX705" s="1602"/>
      <c r="BY705" s="1602"/>
      <c r="BZ705" s="1602"/>
      <c r="CA705" s="1602"/>
      <c r="CB705" s="1602"/>
      <c r="CC705" s="1602"/>
      <c r="CD705" s="1602"/>
      <c r="CE705" s="1602"/>
      <c r="CF705" s="1602"/>
      <c r="CG705" s="1602"/>
      <c r="CH705" s="1602"/>
      <c r="CI705" s="1602"/>
      <c r="CJ705" s="1602"/>
      <c r="CK705" s="1602"/>
      <c r="CL705" s="1602"/>
      <c r="CM705" s="1602"/>
      <c r="CN705" s="1602"/>
      <c r="CO705" s="1602"/>
      <c r="CP705" s="1602"/>
      <c r="CQ705" s="1602"/>
      <c r="CR705" s="1602"/>
      <c r="CS705" s="1602"/>
      <c r="CT705" s="1602"/>
      <c r="CU705" s="1602"/>
      <c r="CV705" s="1602"/>
      <c r="CW705" s="1602"/>
      <c r="CX705" s="1602"/>
      <c r="CY705" s="1602"/>
      <c r="CZ705" s="1602"/>
      <c r="DA705" s="1602"/>
      <c r="DB705" s="1602"/>
      <c r="DC705" s="1602"/>
      <c r="DD705" s="1602"/>
      <c r="DE705" s="1602"/>
      <c r="DF705" s="1602"/>
      <c r="DG705" s="1602"/>
      <c r="DH705" s="1602"/>
      <c r="DI705" s="1602"/>
      <c r="DJ705" s="1602"/>
      <c r="DK705" s="1602"/>
      <c r="DL705" s="1602"/>
      <c r="DM705" s="1602"/>
      <c r="DN705" s="1602"/>
      <c r="DO705" s="1602"/>
      <c r="DP705" s="1602"/>
      <c r="DQ705" s="1602"/>
      <c r="DR705" s="1602"/>
      <c r="DS705" s="1602"/>
      <c r="DT705" s="1602"/>
      <c r="DU705" s="1602"/>
      <c r="DV705" s="1602"/>
      <c r="DW705" s="1602"/>
      <c r="DX705" s="1602"/>
      <c r="DY705" s="1602"/>
      <c r="DZ705" s="1602"/>
      <c r="EA705" s="1602"/>
      <c r="EB705" s="1602"/>
      <c r="EC705" s="1602"/>
      <c r="ED705" s="1602"/>
      <c r="EE705" s="1602"/>
      <c r="EF705" s="1602"/>
      <c r="EG705" s="1602"/>
      <c r="EH705" s="1602"/>
      <c r="EI705" s="1602"/>
      <c r="EJ705" s="1602"/>
      <c r="EK705" s="1602"/>
      <c r="EL705" s="1602"/>
      <c r="EM705" s="1602"/>
      <c r="EN705" s="1602"/>
      <c r="EO705" s="1602"/>
      <c r="EP705" s="1602"/>
      <c r="EQ705" s="1602"/>
      <c r="ER705" s="1602"/>
      <c r="ES705" s="1602"/>
      <c r="ET705" s="1602"/>
      <c r="EU705" s="1602"/>
      <c r="EV705" s="1602"/>
      <c r="EW705" s="1602"/>
      <c r="EX705" s="1602"/>
      <c r="EY705" s="1602"/>
      <c r="EZ705" s="1602"/>
      <c r="FA705" s="1602"/>
      <c r="FB705" s="1602"/>
      <c r="FC705" s="1602"/>
      <c r="FD705" s="1602"/>
      <c r="FE705" s="1602"/>
      <c r="FF705" s="1602"/>
      <c r="FG705" s="1602"/>
      <c r="FH705" s="1602"/>
      <c r="FI705" s="1602"/>
      <c r="FJ705" s="1602"/>
      <c r="FK705" s="1602"/>
      <c r="FL705" s="1602"/>
      <c r="FM705" s="1602"/>
      <c r="FN705" s="1602"/>
      <c r="FO705" s="1602"/>
      <c r="FP705" s="1602"/>
      <c r="FQ705" s="1602"/>
      <c r="FR705" s="1602"/>
      <c r="FS705" s="1602"/>
      <c r="FT705" s="1602"/>
      <c r="FU705" s="1602"/>
      <c r="FV705" s="1602"/>
      <c r="FW705" s="1602"/>
      <c r="FX705" s="1602"/>
      <c r="FY705" s="1602"/>
      <c r="FZ705" s="1602"/>
      <c r="GA705" s="1602"/>
      <c r="GB705" s="1602"/>
      <c r="GC705" s="1602"/>
      <c r="GD705" s="1602"/>
      <c r="GE705" s="1602"/>
      <c r="GF705" s="1602"/>
      <c r="GG705" s="1602"/>
      <c r="GH705" s="1602"/>
      <c r="GI705" s="1602"/>
      <c r="GJ705" s="1602"/>
      <c r="GK705" s="1602"/>
      <c r="GL705" s="1602"/>
      <c r="GM705" s="1602"/>
      <c r="GN705" s="1602"/>
      <c r="GO705" s="1602"/>
      <c r="GP705" s="1602"/>
      <c r="GQ705" s="1602"/>
      <c r="GR705" s="1602"/>
      <c r="GS705" s="1602"/>
      <c r="GT705" s="1602"/>
      <c r="GU705" s="1602"/>
      <c r="GV705" s="1602"/>
      <c r="GW705" s="1602"/>
      <c r="GX705" s="1602"/>
      <c r="GY705" s="1602"/>
      <c r="GZ705" s="1602"/>
      <c r="HA705" s="1602"/>
      <c r="HB705" s="1602"/>
      <c r="HC705" s="1602"/>
      <c r="HD705" s="1602"/>
      <c r="HE705" s="1602"/>
      <c r="HF705" s="1602"/>
      <c r="HG705" s="1602"/>
      <c r="HH705" s="1602"/>
      <c r="HI705" s="1602"/>
      <c r="HJ705" s="1602"/>
      <c r="HK705" s="1602"/>
      <c r="HL705" s="1602"/>
      <c r="HM705" s="1602"/>
      <c r="HN705" s="1602"/>
      <c r="HO705" s="1602"/>
      <c r="HP705" s="1602"/>
      <c r="HQ705" s="1602"/>
      <c r="HR705" s="1602"/>
      <c r="HS705" s="1602"/>
    </row>
    <row r="706" spans="1:227" s="1530" customFormat="1" ht="17.05" customHeight="1" x14ac:dyDescent="0.25">
      <c r="A706" s="1564" t="s">
        <v>38</v>
      </c>
      <c r="B706" s="1564" t="s">
        <v>118</v>
      </c>
      <c r="C706" s="2443" t="s">
        <v>129</v>
      </c>
      <c r="D706" s="1856" t="s">
        <v>134</v>
      </c>
      <c r="E706" s="2787"/>
      <c r="F706" s="1638">
        <v>3.2</v>
      </c>
      <c r="G706" s="1607">
        <v>2.8</v>
      </c>
      <c r="H706" s="1607"/>
      <c r="I706" s="1904"/>
      <c r="J706" s="1904"/>
      <c r="K706" s="2101">
        <f t="shared" si="244"/>
        <v>6</v>
      </c>
      <c r="L706" s="2382">
        <f t="shared" si="245"/>
        <v>53.333333333333336</v>
      </c>
      <c r="M706" s="2383">
        <f t="shared" si="246"/>
        <v>46.666666666666664</v>
      </c>
      <c r="N706" s="1611">
        <f t="shared" si="233"/>
        <v>3</v>
      </c>
      <c r="O706" s="2262"/>
      <c r="P706" s="2101">
        <f>[1]JH_2015!L79/1000000</f>
        <v>4.6119870000000001</v>
      </c>
      <c r="Q706" s="2718"/>
      <c r="R706" s="2206" t="s">
        <v>42</v>
      </c>
      <c r="S706" s="2321">
        <f t="shared" si="247"/>
        <v>7.7998702077867965E-2</v>
      </c>
      <c r="T706" s="2206">
        <f>[1]JH_2015!V79/1000000</f>
        <v>0.35972900000000002</v>
      </c>
      <c r="U706" s="1857">
        <v>97.93</v>
      </c>
      <c r="V706" s="1857">
        <v>92.1</v>
      </c>
      <c r="W706" s="1857"/>
      <c r="X706" s="1857"/>
      <c r="Y706" s="1857"/>
      <c r="Z706" s="2439">
        <v>53936</v>
      </c>
      <c r="AA706" s="2492">
        <f t="shared" si="248"/>
        <v>234.26989064665173</v>
      </c>
      <c r="AB706" s="2096"/>
      <c r="AC706" s="2096"/>
      <c r="AD706" s="2010"/>
      <c r="AE706" s="2096"/>
      <c r="AF706" s="2096"/>
      <c r="AG706" s="2096"/>
      <c r="AH706" s="2493">
        <f t="shared" si="249"/>
        <v>6</v>
      </c>
      <c r="AI706" s="2206"/>
      <c r="AJ706" s="2206"/>
      <c r="AK706" s="2206"/>
      <c r="AL706" s="2223"/>
      <c r="AM706" s="2099">
        <v>4.1150000000000002</v>
      </c>
      <c r="AN706" s="2099">
        <v>5.2069999999999999</v>
      </c>
      <c r="AO706" s="2099">
        <v>7.7069999999999999</v>
      </c>
      <c r="AP706" s="2099">
        <v>11.409000000000001</v>
      </c>
      <c r="AQ706" s="2100">
        <f t="shared" si="250"/>
        <v>4.1150000000000002</v>
      </c>
      <c r="AR706" s="2099">
        <v>5.5149999999999997</v>
      </c>
      <c r="AS706" s="2099">
        <f t="shared" si="251"/>
        <v>7.2490000000000006</v>
      </c>
      <c r="AT706" s="2099">
        <v>8.9830000000000005</v>
      </c>
      <c r="AU706" s="2099"/>
      <c r="AV706" s="2099">
        <v>14.632</v>
      </c>
      <c r="AW706" s="2099"/>
      <c r="AX706" s="2225">
        <v>-8.6319999999999997</v>
      </c>
      <c r="AY706" s="1965"/>
      <c r="AZ706" s="1965"/>
      <c r="BA706" s="1965"/>
      <c r="BB706" s="1965"/>
      <c r="BC706" s="1530" t="s">
        <v>1430</v>
      </c>
      <c r="BD706" s="1602"/>
      <c r="BE706" s="1602"/>
      <c r="BF706" s="1602"/>
      <c r="BG706" s="1602"/>
      <c r="BH706" s="1602"/>
      <c r="BI706" s="1602"/>
      <c r="BJ706" s="1602"/>
      <c r="BK706" s="1602"/>
      <c r="BL706" s="1602"/>
      <c r="BM706" s="1602"/>
      <c r="BN706" s="1602"/>
      <c r="BO706" s="1602"/>
      <c r="BP706" s="1602"/>
      <c r="BQ706" s="1602"/>
      <c r="BR706" s="1602"/>
      <c r="BS706" s="1602"/>
      <c r="BT706" s="1602"/>
      <c r="BU706" s="1602"/>
      <c r="BV706" s="1602"/>
      <c r="BW706" s="1602"/>
      <c r="BX706" s="1602"/>
      <c r="BY706" s="1602"/>
      <c r="BZ706" s="1602"/>
      <c r="CA706" s="1602"/>
      <c r="CB706" s="1602"/>
      <c r="CC706" s="1602"/>
      <c r="CD706" s="1602"/>
      <c r="CE706" s="1602"/>
      <c r="CF706" s="1602"/>
      <c r="CG706" s="1602"/>
      <c r="CH706" s="1602"/>
      <c r="CI706" s="1602"/>
      <c r="CJ706" s="1602"/>
      <c r="CK706" s="1602"/>
      <c r="CL706" s="1602"/>
      <c r="CM706" s="1602"/>
      <c r="CN706" s="1602"/>
      <c r="CO706" s="1602"/>
      <c r="CP706" s="1602"/>
      <c r="CQ706" s="1602"/>
      <c r="CR706" s="1602"/>
      <c r="CS706" s="1602"/>
      <c r="CT706" s="1602"/>
      <c r="CU706" s="1602"/>
      <c r="CV706" s="1602"/>
      <c r="CW706" s="1602"/>
      <c r="CX706" s="1602"/>
      <c r="CY706" s="1602"/>
      <c r="CZ706" s="1602"/>
      <c r="DA706" s="1602"/>
      <c r="DB706" s="1602"/>
      <c r="DC706" s="1602"/>
      <c r="DD706" s="1602"/>
      <c r="DE706" s="1602"/>
      <c r="DF706" s="1602"/>
      <c r="DG706" s="1602"/>
      <c r="DH706" s="1602"/>
      <c r="DI706" s="1602"/>
      <c r="DJ706" s="1602"/>
      <c r="DK706" s="1602"/>
      <c r="DL706" s="1602"/>
      <c r="DM706" s="1602"/>
      <c r="DN706" s="1602"/>
      <c r="DO706" s="1602"/>
      <c r="DP706" s="1602"/>
      <c r="DQ706" s="1602"/>
      <c r="DR706" s="1602"/>
      <c r="DS706" s="1602"/>
      <c r="DT706" s="1602"/>
      <c r="DU706" s="1602"/>
      <c r="DV706" s="1602"/>
      <c r="DW706" s="1602"/>
      <c r="DX706" s="1602"/>
      <c r="DY706" s="1602"/>
      <c r="DZ706" s="1602"/>
      <c r="EA706" s="1602"/>
      <c r="EB706" s="1602"/>
      <c r="EC706" s="1602"/>
      <c r="ED706" s="1602"/>
      <c r="EE706" s="1602"/>
      <c r="EF706" s="1602"/>
      <c r="EG706" s="1602"/>
      <c r="EH706" s="1602"/>
      <c r="EI706" s="1602"/>
      <c r="EJ706" s="1602"/>
      <c r="EK706" s="1602"/>
      <c r="EL706" s="1602"/>
      <c r="EM706" s="1602"/>
      <c r="EN706" s="1602"/>
      <c r="EO706" s="1602"/>
      <c r="EP706" s="1602"/>
      <c r="EQ706" s="1602"/>
      <c r="ER706" s="1602"/>
      <c r="ES706" s="1602"/>
      <c r="ET706" s="1602"/>
      <c r="EU706" s="1602"/>
      <c r="EV706" s="1602"/>
      <c r="EW706" s="1602"/>
      <c r="EX706" s="1602"/>
      <c r="EY706" s="1602"/>
      <c r="EZ706" s="1602"/>
      <c r="FA706" s="1602"/>
      <c r="FB706" s="1602"/>
      <c r="FC706" s="1602"/>
      <c r="FD706" s="1602"/>
      <c r="FE706" s="1602"/>
      <c r="FF706" s="1602"/>
      <c r="FG706" s="1602"/>
      <c r="FH706" s="1602"/>
      <c r="FI706" s="1602"/>
      <c r="FJ706" s="1602"/>
      <c r="FK706" s="1602"/>
      <c r="FL706" s="1602"/>
      <c r="FM706" s="1602"/>
      <c r="FN706" s="1602"/>
      <c r="FO706" s="1602"/>
      <c r="FP706" s="1602"/>
      <c r="FQ706" s="1602"/>
      <c r="FR706" s="1602"/>
      <c r="FS706" s="1602"/>
      <c r="FT706" s="1602"/>
      <c r="FU706" s="1602"/>
      <c r="FV706" s="1602"/>
      <c r="FW706" s="1602"/>
      <c r="FX706" s="1602"/>
      <c r="FY706" s="1602"/>
      <c r="FZ706" s="1602"/>
      <c r="GA706" s="1602"/>
      <c r="GB706" s="1602"/>
      <c r="GC706" s="1602"/>
      <c r="GD706" s="1602"/>
      <c r="GE706" s="1602"/>
      <c r="GF706" s="1602"/>
      <c r="GG706" s="1602"/>
      <c r="GH706" s="1602"/>
      <c r="GI706" s="1602"/>
      <c r="GJ706" s="1602"/>
      <c r="GK706" s="1602"/>
      <c r="GL706" s="1602"/>
      <c r="GM706" s="1602"/>
      <c r="GN706" s="1602"/>
      <c r="GO706" s="1602"/>
      <c r="GP706" s="1602"/>
      <c r="GQ706" s="1602"/>
      <c r="GR706" s="1602"/>
      <c r="GS706" s="1602"/>
      <c r="GT706" s="1602"/>
      <c r="GU706" s="1602"/>
      <c r="GV706" s="1602"/>
      <c r="GW706" s="1602"/>
      <c r="GX706" s="1602"/>
      <c r="GY706" s="1602"/>
      <c r="GZ706" s="1602"/>
      <c r="HA706" s="1602"/>
      <c r="HB706" s="1602"/>
      <c r="HC706" s="1602"/>
      <c r="HD706" s="1602"/>
      <c r="HE706" s="1602"/>
      <c r="HF706" s="1602"/>
      <c r="HG706" s="1602"/>
      <c r="HH706" s="1602"/>
      <c r="HI706" s="1602"/>
      <c r="HJ706" s="1602"/>
      <c r="HK706" s="1602"/>
      <c r="HL706" s="1602"/>
      <c r="HM706" s="1602"/>
      <c r="HN706" s="1602"/>
      <c r="HO706" s="1602"/>
      <c r="HP706" s="1602"/>
      <c r="HQ706" s="1602"/>
      <c r="HR706" s="1602"/>
      <c r="HS706" s="1602"/>
    </row>
    <row r="707" spans="1:227" s="1530" customFormat="1" ht="17.05" customHeight="1" x14ac:dyDescent="0.25">
      <c r="A707" s="1564" t="s">
        <v>38</v>
      </c>
      <c r="B707" s="1564" t="s">
        <v>118</v>
      </c>
      <c r="C707" s="2443" t="s">
        <v>129</v>
      </c>
      <c r="D707" s="1856" t="s">
        <v>135</v>
      </c>
      <c r="E707" s="2787"/>
      <c r="F707" s="1751">
        <v>0.437</v>
      </c>
      <c r="G707" s="1752"/>
      <c r="H707" s="1752">
        <v>2.2469999999999999</v>
      </c>
      <c r="I707" s="2099"/>
      <c r="J707" s="2099"/>
      <c r="K707" s="2101">
        <f t="shared" si="244"/>
        <v>2.6839999999999997</v>
      </c>
      <c r="L707" s="2382">
        <f t="shared" si="245"/>
        <v>16.281669150521612</v>
      </c>
      <c r="M707" s="2383">
        <f t="shared" si="246"/>
        <v>83.718330849478392</v>
      </c>
      <c r="N707" s="1611">
        <f t="shared" si="233"/>
        <v>5</v>
      </c>
      <c r="O707" s="2262"/>
      <c r="P707" s="2099">
        <f>[1]JH_2015!L80/1000000</f>
        <v>0.76558899999999996</v>
      </c>
      <c r="Q707" s="2718"/>
      <c r="R707" s="2206" t="s">
        <v>42</v>
      </c>
      <c r="S707" s="2321">
        <f t="shared" si="247"/>
        <v>0.29699225041112137</v>
      </c>
      <c r="T707" s="2206">
        <f>[1]JH_2015!V80/1000000</f>
        <v>0.22737399999999999</v>
      </c>
      <c r="U707" s="1857">
        <v>95.27</v>
      </c>
      <c r="V707" s="1857">
        <v>82.5</v>
      </c>
      <c r="W707" s="1857"/>
      <c r="X707" s="1857"/>
      <c r="Y707" s="1857"/>
      <c r="Z707" s="2439">
        <v>7139</v>
      </c>
      <c r="AA707" s="2492">
        <f t="shared" si="248"/>
        <v>293.80923232792281</v>
      </c>
      <c r="AB707" s="2096"/>
      <c r="AC707" s="2096"/>
      <c r="AD707" s="2010"/>
      <c r="AE707" s="2096"/>
      <c r="AF707" s="2096"/>
      <c r="AG707" s="2096"/>
      <c r="AH707" s="2493">
        <f t="shared" si="249"/>
        <v>2.6839999999999997</v>
      </c>
      <c r="AI707" s="2206"/>
      <c r="AJ707" s="2206"/>
      <c r="AK707" s="2206"/>
      <c r="AL707" s="2223"/>
      <c r="AM707" s="2099">
        <v>0.79500000000000004</v>
      </c>
      <c r="AN707" s="2101">
        <v>0.92200000000000004</v>
      </c>
      <c r="AO707" s="2099">
        <v>1.18</v>
      </c>
      <c r="AP707" s="2101">
        <v>1.5109999999999999</v>
      </c>
      <c r="AQ707" s="2100">
        <f t="shared" si="250"/>
        <v>0.79500000000000004</v>
      </c>
      <c r="AR707" s="2101">
        <v>0.97699999999999998</v>
      </c>
      <c r="AS707" s="2099">
        <f t="shared" si="251"/>
        <v>1.1775</v>
      </c>
      <c r="AT707" s="2099">
        <v>1.3779999999999999</v>
      </c>
      <c r="AU707" s="2099"/>
      <c r="AV707" s="2101">
        <v>1.944</v>
      </c>
      <c r="AW707" s="2101"/>
      <c r="AX707" s="2265">
        <v>0.74</v>
      </c>
      <c r="AY707" s="1896"/>
      <c r="AZ707" s="1896"/>
      <c r="BA707" s="1965"/>
      <c r="BB707" s="1965"/>
      <c r="BC707" s="1530" t="s">
        <v>1432</v>
      </c>
      <c r="BD707" s="1602"/>
      <c r="BE707" s="1602"/>
      <c r="BF707" s="1602"/>
      <c r="BG707" s="1602"/>
      <c r="BH707" s="1602"/>
      <c r="BI707" s="1602"/>
      <c r="BJ707" s="1602"/>
      <c r="BK707" s="1602"/>
      <c r="BL707" s="1602"/>
      <c r="BM707" s="1602"/>
      <c r="BN707" s="1602"/>
      <c r="BO707" s="1602"/>
      <c r="BP707" s="1602"/>
      <c r="BQ707" s="1602"/>
      <c r="BR707" s="1602"/>
      <c r="BS707" s="1602"/>
      <c r="BT707" s="1602"/>
      <c r="BU707" s="1602"/>
      <c r="BV707" s="1602"/>
      <c r="BW707" s="1602"/>
      <c r="BX707" s="1602"/>
      <c r="BY707" s="1602"/>
      <c r="BZ707" s="1602"/>
      <c r="CA707" s="1602"/>
      <c r="CB707" s="1602"/>
      <c r="CC707" s="1602"/>
      <c r="CD707" s="1602"/>
      <c r="CE707" s="1602"/>
      <c r="CF707" s="1602"/>
      <c r="CG707" s="1602"/>
      <c r="CH707" s="1602"/>
      <c r="CI707" s="1602"/>
      <c r="CJ707" s="1602"/>
      <c r="CK707" s="1602"/>
      <c r="CL707" s="1602"/>
      <c r="CM707" s="1602"/>
      <c r="CN707" s="1602"/>
      <c r="CO707" s="1602"/>
      <c r="CP707" s="1602"/>
      <c r="CQ707" s="1602"/>
      <c r="CR707" s="1602"/>
      <c r="CS707" s="1602"/>
      <c r="CT707" s="1602"/>
      <c r="CU707" s="1602"/>
      <c r="CV707" s="1602"/>
      <c r="CW707" s="1602"/>
      <c r="CX707" s="1602"/>
      <c r="CY707" s="1602"/>
      <c r="CZ707" s="1602"/>
      <c r="DA707" s="1602"/>
      <c r="DB707" s="1602"/>
      <c r="DC707" s="1602"/>
      <c r="DD707" s="1602"/>
      <c r="DE707" s="1602"/>
      <c r="DF707" s="1602"/>
      <c r="DG707" s="1602"/>
      <c r="DH707" s="1602"/>
      <c r="DI707" s="1602"/>
      <c r="DJ707" s="1602"/>
      <c r="DK707" s="1602"/>
      <c r="DL707" s="1602"/>
      <c r="DM707" s="1602"/>
      <c r="DN707" s="1602"/>
      <c r="DO707" s="1602"/>
      <c r="DP707" s="1602"/>
      <c r="DQ707" s="1602"/>
      <c r="DR707" s="1602"/>
      <c r="DS707" s="1602"/>
      <c r="DT707" s="1602"/>
      <c r="DU707" s="1602"/>
      <c r="DV707" s="1602"/>
      <c r="DW707" s="1602"/>
      <c r="DX707" s="1602"/>
      <c r="DY707" s="1602"/>
      <c r="DZ707" s="1602"/>
      <c r="EA707" s="1602"/>
      <c r="EB707" s="1602"/>
      <c r="EC707" s="1602"/>
      <c r="ED707" s="1602"/>
      <c r="EE707" s="1602"/>
      <c r="EF707" s="1602"/>
      <c r="EG707" s="1602"/>
      <c r="EH707" s="1602"/>
      <c r="EI707" s="1602"/>
      <c r="EJ707" s="1602"/>
      <c r="EK707" s="1602"/>
      <c r="EL707" s="1602"/>
      <c r="EM707" s="1602"/>
      <c r="EN707" s="1602"/>
      <c r="EO707" s="1602"/>
      <c r="EP707" s="1602"/>
      <c r="EQ707" s="1602"/>
      <c r="ER707" s="1602"/>
      <c r="ES707" s="1602"/>
      <c r="ET707" s="1602"/>
      <c r="EU707" s="1602"/>
      <c r="EV707" s="1602"/>
      <c r="EW707" s="1602"/>
      <c r="EX707" s="1602"/>
      <c r="EY707" s="1602"/>
      <c r="EZ707" s="1602"/>
      <c r="FA707" s="1602"/>
      <c r="FB707" s="1602"/>
      <c r="FC707" s="1602"/>
      <c r="FD707" s="1602"/>
      <c r="FE707" s="1602"/>
      <c r="FF707" s="1602"/>
      <c r="FG707" s="1602"/>
      <c r="FH707" s="1602"/>
      <c r="FI707" s="1602"/>
      <c r="FJ707" s="1602"/>
      <c r="FK707" s="1602"/>
      <c r="FL707" s="1602"/>
      <c r="FM707" s="1602"/>
      <c r="FN707" s="1602"/>
      <c r="FO707" s="1602"/>
      <c r="FP707" s="1602"/>
      <c r="FQ707" s="1602"/>
      <c r="FR707" s="1602"/>
      <c r="FS707" s="1602"/>
      <c r="FT707" s="1602"/>
      <c r="FU707" s="1602"/>
      <c r="FV707" s="1602"/>
      <c r="FW707" s="1602"/>
      <c r="FX707" s="1602"/>
      <c r="FY707" s="1602"/>
      <c r="FZ707" s="1602"/>
      <c r="GA707" s="1602"/>
      <c r="GB707" s="1602"/>
      <c r="GC707" s="1602"/>
      <c r="GD707" s="1602"/>
      <c r="GE707" s="1602"/>
      <c r="GF707" s="1602"/>
      <c r="GG707" s="1602"/>
      <c r="GH707" s="1602"/>
      <c r="GI707" s="1602"/>
      <c r="GJ707" s="1602"/>
      <c r="GK707" s="1602"/>
      <c r="GL707" s="1602"/>
      <c r="GM707" s="1602"/>
      <c r="GN707" s="1602"/>
      <c r="GO707" s="1602"/>
      <c r="GP707" s="1602"/>
      <c r="GQ707" s="1602"/>
      <c r="GR707" s="1602"/>
      <c r="GS707" s="1602"/>
      <c r="GT707" s="1602"/>
      <c r="GU707" s="1602"/>
      <c r="GV707" s="1602"/>
      <c r="GW707" s="1602"/>
      <c r="GX707" s="1602"/>
      <c r="GY707" s="1602"/>
      <c r="GZ707" s="1602"/>
      <c r="HA707" s="1602"/>
      <c r="HB707" s="1602"/>
      <c r="HC707" s="1602"/>
      <c r="HD707" s="1602"/>
      <c r="HE707" s="1602"/>
      <c r="HF707" s="1602"/>
      <c r="HG707" s="1602"/>
      <c r="HH707" s="1602"/>
      <c r="HI707" s="1602"/>
      <c r="HJ707" s="1602"/>
      <c r="HK707" s="1602"/>
      <c r="HL707" s="1602"/>
      <c r="HM707" s="1602"/>
      <c r="HN707" s="1602"/>
      <c r="HO707" s="1602"/>
      <c r="HP707" s="1602"/>
      <c r="HQ707" s="1602"/>
      <c r="HR707" s="1602"/>
      <c r="HS707" s="1602"/>
    </row>
    <row r="708" spans="1:227" s="1530" customFormat="1" ht="17.05" customHeight="1" x14ac:dyDescent="0.25">
      <c r="A708" s="1564" t="s">
        <v>38</v>
      </c>
      <c r="B708" s="1564" t="s">
        <v>118</v>
      </c>
      <c r="C708" s="2443" t="s">
        <v>129</v>
      </c>
      <c r="D708" s="1856" t="s">
        <v>131</v>
      </c>
      <c r="E708" s="2812"/>
      <c r="F708" s="2231">
        <v>0.21199999999999999</v>
      </c>
      <c r="G708" s="2232">
        <v>9.5000000000000001E-2</v>
      </c>
      <c r="H708" s="2232"/>
      <c r="I708" s="2251"/>
      <c r="J708" s="2251"/>
      <c r="K708" s="2522">
        <f t="shared" si="244"/>
        <v>0.307</v>
      </c>
      <c r="L708" s="2523">
        <f t="shared" si="245"/>
        <v>69.055374592833871</v>
      </c>
      <c r="M708" s="2524">
        <f t="shared" si="246"/>
        <v>30.944625407166125</v>
      </c>
      <c r="N708" s="2474">
        <f t="shared" ref="N708:N771" si="252">IF(OR(K708="",NOT(ISNUMBER(K708))),1,IF(P708=0,1,IF(P708&gt;K708,2,IF(AT708&gt;K708,3,IF(AU708&gt;K708,4,5)))))</f>
        <v>5</v>
      </c>
      <c r="O708" s="2813"/>
      <c r="P708" s="2251">
        <f>[1]JH_2015!L77/1000000</f>
        <v>0.162746</v>
      </c>
      <c r="Q708" s="2814"/>
      <c r="R708" s="2248" t="s">
        <v>42</v>
      </c>
      <c r="S708" s="2548">
        <f t="shared" si="247"/>
        <v>0.32344880980177698</v>
      </c>
      <c r="T708" s="2248">
        <f>[1]JH_2015!V77/1000000</f>
        <v>5.2639999999999999E-2</v>
      </c>
      <c r="U708" s="2526">
        <v>95.22</v>
      </c>
      <c r="V708" s="2526"/>
      <c r="W708" s="2526"/>
      <c r="X708" s="2526"/>
      <c r="Y708" s="2526"/>
      <c r="Z708" s="2529">
        <v>1115</v>
      </c>
      <c r="AA708" s="2549">
        <f t="shared" si="248"/>
        <v>399.89188525093681</v>
      </c>
      <c r="AB708" s="2532"/>
      <c r="AC708" s="2532"/>
      <c r="AD708" s="2533"/>
      <c r="AE708" s="2532"/>
      <c r="AF708" s="2532"/>
      <c r="AG708" s="2532"/>
      <c r="AH708" s="2550">
        <f t="shared" si="249"/>
        <v>0.307</v>
      </c>
      <c r="AI708" s="2248"/>
      <c r="AJ708" s="2248"/>
      <c r="AK708" s="2248"/>
      <c r="AL708" s="2249"/>
      <c r="AM708" s="2251">
        <v>0.19500000000000001</v>
      </c>
      <c r="AN708" s="2251">
        <v>0.22</v>
      </c>
      <c r="AO708" s="2251">
        <v>0.26800000000000002</v>
      </c>
      <c r="AP708" s="2251">
        <v>0.32700000000000001</v>
      </c>
      <c r="AQ708" s="2252">
        <f t="shared" si="250"/>
        <v>0.19500000000000001</v>
      </c>
      <c r="AR708" s="2251">
        <v>0.22600000000000001</v>
      </c>
      <c r="AS708" s="2251">
        <f t="shared" si="251"/>
        <v>0.25800000000000001</v>
      </c>
      <c r="AT708" s="2251">
        <v>0.28999999999999998</v>
      </c>
      <c r="AU708" s="2251"/>
      <c r="AV708" s="2251">
        <v>0.371</v>
      </c>
      <c r="AW708" s="2251"/>
      <c r="AX708" s="2253">
        <v>-6.4000000000000001E-2</v>
      </c>
      <c r="AY708" s="1896"/>
      <c r="AZ708" s="1896"/>
      <c r="BA708" s="1896"/>
      <c r="BB708" s="1896"/>
      <c r="BC708" s="1530" t="s">
        <v>1430</v>
      </c>
      <c r="BD708" s="1602"/>
      <c r="BE708" s="1602"/>
      <c r="BF708" s="1602"/>
      <c r="BG708" s="1602"/>
      <c r="BH708" s="1602"/>
      <c r="BI708" s="1602"/>
      <c r="BJ708" s="1602"/>
      <c r="BK708" s="1602"/>
      <c r="BL708" s="1602"/>
      <c r="BM708" s="1602"/>
      <c r="BN708" s="1602"/>
      <c r="BO708" s="1602"/>
      <c r="BP708" s="1602"/>
      <c r="BQ708" s="1602"/>
      <c r="BR708" s="1602"/>
      <c r="BS708" s="1602"/>
      <c r="BT708" s="1602"/>
      <c r="BU708" s="1602"/>
      <c r="BV708" s="1602"/>
      <c r="BW708" s="1602"/>
      <c r="BX708" s="1602"/>
      <c r="BY708" s="1602"/>
      <c r="BZ708" s="1602"/>
      <c r="CA708" s="1602"/>
      <c r="CB708" s="1602"/>
      <c r="CC708" s="1602"/>
      <c r="CD708" s="1602"/>
      <c r="CE708" s="1602"/>
      <c r="CF708" s="1602"/>
      <c r="CG708" s="1602"/>
      <c r="CH708" s="1602"/>
      <c r="CI708" s="1602"/>
      <c r="CJ708" s="1602"/>
      <c r="CK708" s="1602"/>
      <c r="CL708" s="1602"/>
      <c r="CM708" s="1602"/>
      <c r="CN708" s="1602"/>
      <c r="CO708" s="1602"/>
      <c r="CP708" s="1602"/>
      <c r="CQ708" s="1602"/>
      <c r="CR708" s="1602"/>
      <c r="CS708" s="1602"/>
      <c r="CT708" s="1602"/>
      <c r="CU708" s="1602"/>
      <c r="CV708" s="1602"/>
      <c r="CW708" s="1602"/>
      <c r="CX708" s="1602"/>
      <c r="CY708" s="1602"/>
      <c r="CZ708" s="1602"/>
      <c r="DA708" s="1602"/>
      <c r="DB708" s="1602"/>
      <c r="DC708" s="1602"/>
      <c r="DD708" s="1602"/>
      <c r="DE708" s="1602"/>
      <c r="DF708" s="1602"/>
      <c r="DG708" s="1602"/>
      <c r="DH708" s="1602"/>
      <c r="DI708" s="1602"/>
      <c r="DJ708" s="1602"/>
      <c r="DK708" s="1602"/>
      <c r="DL708" s="1602"/>
      <c r="DM708" s="1602"/>
      <c r="DN708" s="1602"/>
      <c r="DO708" s="1602"/>
      <c r="DP708" s="1602"/>
      <c r="DQ708" s="1602"/>
      <c r="DR708" s="1602"/>
      <c r="DS708" s="1602"/>
      <c r="DT708" s="1602"/>
      <c r="DU708" s="1602"/>
      <c r="DV708" s="1602"/>
      <c r="DW708" s="1602"/>
      <c r="DX708" s="1602"/>
      <c r="DY708" s="1602"/>
      <c r="DZ708" s="1602"/>
      <c r="EA708" s="1602"/>
      <c r="EB708" s="1602"/>
      <c r="EC708" s="1602"/>
      <c r="ED708" s="1602"/>
      <c r="EE708" s="1602"/>
      <c r="EF708" s="1602"/>
      <c r="EG708" s="1602"/>
      <c r="EH708" s="1602"/>
      <c r="EI708" s="1602"/>
      <c r="EJ708" s="1602"/>
      <c r="EK708" s="1602"/>
      <c r="EL708" s="1602"/>
      <c r="EM708" s="1602"/>
      <c r="EN708" s="1602"/>
      <c r="EO708" s="1602"/>
      <c r="EP708" s="1602"/>
      <c r="EQ708" s="1602"/>
      <c r="ER708" s="1602"/>
      <c r="ES708" s="1602"/>
      <c r="ET708" s="1602"/>
      <c r="EU708" s="1602"/>
      <c r="EV708" s="1602"/>
      <c r="EW708" s="1602"/>
      <c r="EX708" s="1602"/>
      <c r="EY708" s="1602"/>
      <c r="EZ708" s="1602"/>
      <c r="FA708" s="1602"/>
      <c r="FB708" s="1602"/>
      <c r="FC708" s="1602"/>
      <c r="FD708" s="1602"/>
      <c r="FE708" s="1602"/>
      <c r="FF708" s="1602"/>
      <c r="FG708" s="1602"/>
      <c r="FH708" s="1602"/>
      <c r="FI708" s="1602"/>
      <c r="FJ708" s="1602"/>
      <c r="FK708" s="1602"/>
      <c r="FL708" s="1602"/>
      <c r="FM708" s="1602"/>
      <c r="FN708" s="1602"/>
      <c r="FO708" s="1602"/>
      <c r="FP708" s="1602"/>
      <c r="FQ708" s="1602"/>
      <c r="FR708" s="1602"/>
      <c r="FS708" s="1602"/>
      <c r="FT708" s="1602"/>
      <c r="FU708" s="1602"/>
      <c r="FV708" s="1602"/>
      <c r="FW708" s="1602"/>
      <c r="FX708" s="1602"/>
      <c r="FY708" s="1602"/>
      <c r="FZ708" s="1602"/>
      <c r="GA708" s="1602"/>
      <c r="GB708" s="1602"/>
      <c r="GC708" s="1602"/>
      <c r="GD708" s="1602"/>
      <c r="GE708" s="1602"/>
      <c r="GF708" s="1602"/>
      <c r="GG708" s="1602"/>
      <c r="GH708" s="1602"/>
      <c r="GI708" s="1602"/>
      <c r="GJ708" s="1602"/>
      <c r="GK708" s="1602"/>
      <c r="GL708" s="1602"/>
      <c r="GM708" s="1602"/>
      <c r="GN708" s="1602"/>
      <c r="GO708" s="1602"/>
      <c r="GP708" s="1602"/>
      <c r="GQ708" s="1602"/>
      <c r="GR708" s="1602"/>
      <c r="GS708" s="1602"/>
      <c r="GT708" s="1602"/>
      <c r="GU708" s="1602"/>
      <c r="GV708" s="1602"/>
      <c r="GW708" s="1602"/>
      <c r="GX708" s="1602"/>
      <c r="GY708" s="1602"/>
      <c r="GZ708" s="1602"/>
      <c r="HA708" s="1602"/>
      <c r="HB708" s="1602"/>
      <c r="HC708" s="1602"/>
      <c r="HD708" s="1602"/>
      <c r="HE708" s="1602"/>
      <c r="HF708" s="1602"/>
      <c r="HG708" s="1602"/>
      <c r="HH708" s="1602"/>
      <c r="HI708" s="1602"/>
      <c r="HJ708" s="1602"/>
      <c r="HK708" s="1602"/>
      <c r="HL708" s="1602"/>
      <c r="HM708" s="1602"/>
      <c r="HN708" s="1602"/>
      <c r="HO708" s="1602"/>
      <c r="HP708" s="1602"/>
      <c r="HQ708" s="1602"/>
      <c r="HR708" s="1602"/>
      <c r="HS708" s="1602"/>
    </row>
    <row r="709" spans="1:227" s="1530" customFormat="1" ht="17.05" customHeight="1" x14ac:dyDescent="0.25">
      <c r="A709" s="1564" t="s">
        <v>38</v>
      </c>
      <c r="B709" s="1564" t="s">
        <v>118</v>
      </c>
      <c r="C709" s="2443" t="s">
        <v>129</v>
      </c>
      <c r="D709" s="1778" t="s">
        <v>138</v>
      </c>
      <c r="E709" s="2792"/>
      <c r="F709" s="1732">
        <v>1.6</v>
      </c>
      <c r="G709" s="1698"/>
      <c r="H709" s="1698"/>
      <c r="I709" s="1904"/>
      <c r="J709" s="1904"/>
      <c r="K709" s="2101">
        <f t="shared" si="244"/>
        <v>1.6</v>
      </c>
      <c r="L709" s="2382">
        <f t="shared" si="245"/>
        <v>100</v>
      </c>
      <c r="M709" s="2383">
        <f t="shared" si="246"/>
        <v>0</v>
      </c>
      <c r="N709" s="1575">
        <f t="shared" si="252"/>
        <v>5</v>
      </c>
      <c r="O709" s="2262"/>
      <c r="P709" s="2101">
        <f>[1]JH_2015!L83/1000000</f>
        <v>0.31078699999999998</v>
      </c>
      <c r="Q709" s="2718"/>
      <c r="R709" s="2206" t="s">
        <v>42</v>
      </c>
      <c r="S709" s="2321">
        <f t="shared" si="247"/>
        <v>0.25855650332864633</v>
      </c>
      <c r="T709" s="2206">
        <f>[1]JH_2015!V83/1000000</f>
        <v>8.0355999999999997E-2</v>
      </c>
      <c r="U709" s="1857">
        <v>92.73</v>
      </c>
      <c r="V709" s="1857">
        <v>83</v>
      </c>
      <c r="W709" s="1857"/>
      <c r="X709" s="1857"/>
      <c r="Y709" s="1857"/>
      <c r="Z709" s="2439">
        <v>5038</v>
      </c>
      <c r="AA709" s="2492">
        <f t="shared" si="248"/>
        <v>169.00977230581825</v>
      </c>
      <c r="AB709" s="2096"/>
      <c r="AC709" s="2096"/>
      <c r="AD709" s="2010"/>
      <c r="AE709" s="2096"/>
      <c r="AF709" s="2096"/>
      <c r="AG709" s="2096"/>
      <c r="AH709" s="2493">
        <f t="shared" si="249"/>
        <v>1.6</v>
      </c>
      <c r="AI709" s="2206"/>
      <c r="AJ709" s="2206"/>
      <c r="AK709" s="2206"/>
      <c r="AL709" s="2223"/>
      <c r="AM709" s="2099">
        <v>0.30299999999999999</v>
      </c>
      <c r="AN709" s="2099">
        <v>0.35199999999999998</v>
      </c>
      <c r="AO709" s="2099">
        <v>0.45</v>
      </c>
      <c r="AP709" s="2099">
        <v>0.57599999999999996</v>
      </c>
      <c r="AQ709" s="2100">
        <f t="shared" si="250"/>
        <v>0.30299999999999999</v>
      </c>
      <c r="AR709" s="2099">
        <v>0.373</v>
      </c>
      <c r="AS709" s="2099">
        <f t="shared" si="251"/>
        <v>0.44950000000000001</v>
      </c>
      <c r="AT709" s="2099">
        <v>0.52600000000000002</v>
      </c>
      <c r="AU709" s="2099"/>
      <c r="AV709" s="2099">
        <v>0.74199999999999999</v>
      </c>
      <c r="AW709" s="2099"/>
      <c r="AX709" s="2225">
        <v>0.85799999999999998</v>
      </c>
      <c r="AY709" s="1896"/>
      <c r="AZ709" s="1896"/>
      <c r="BA709" s="1965"/>
      <c r="BB709" s="1965"/>
      <c r="BC709" s="1530" t="s">
        <v>1430</v>
      </c>
      <c r="BD709" s="1602"/>
      <c r="BE709" s="1602"/>
      <c r="BF709" s="1602"/>
      <c r="BG709" s="1602"/>
      <c r="BH709" s="1602"/>
      <c r="BI709" s="1602"/>
      <c r="BJ709" s="1602"/>
      <c r="BK709" s="1602"/>
      <c r="BL709" s="1602"/>
      <c r="BM709" s="1602"/>
      <c r="BN709" s="1602"/>
      <c r="BO709" s="1602"/>
      <c r="BP709" s="1602"/>
      <c r="BQ709" s="1602"/>
      <c r="BR709" s="1602"/>
      <c r="BS709" s="1602"/>
      <c r="BT709" s="1602"/>
      <c r="BU709" s="1602"/>
      <c r="BV709" s="1602"/>
      <c r="BW709" s="1602"/>
      <c r="BX709" s="1602"/>
      <c r="BY709" s="1602"/>
      <c r="BZ709" s="1602"/>
      <c r="CA709" s="1602"/>
      <c r="CB709" s="1602"/>
      <c r="CC709" s="1602"/>
      <c r="CD709" s="1602"/>
      <c r="CE709" s="1602"/>
      <c r="CF709" s="1602"/>
      <c r="CG709" s="1602"/>
      <c r="CH709" s="1602"/>
      <c r="CI709" s="1602"/>
      <c r="CJ709" s="1602"/>
      <c r="CK709" s="1602"/>
      <c r="CL709" s="1602"/>
      <c r="CM709" s="1602"/>
      <c r="CN709" s="1602"/>
      <c r="CO709" s="1602"/>
      <c r="CP709" s="1602"/>
      <c r="CQ709" s="1602"/>
      <c r="CR709" s="1602"/>
      <c r="CS709" s="1602"/>
      <c r="CT709" s="1602"/>
      <c r="CU709" s="1602"/>
      <c r="CV709" s="1602"/>
      <c r="CW709" s="1602"/>
      <c r="CX709" s="1602"/>
      <c r="CY709" s="1602"/>
      <c r="CZ709" s="1602"/>
      <c r="DA709" s="1602"/>
      <c r="DB709" s="1602"/>
      <c r="DC709" s="1602"/>
      <c r="DD709" s="1602"/>
      <c r="DE709" s="1602"/>
      <c r="DF709" s="1602"/>
      <c r="DG709" s="1602"/>
      <c r="DH709" s="1602"/>
      <c r="DI709" s="1602"/>
      <c r="DJ709" s="1602"/>
      <c r="DK709" s="1602"/>
      <c r="DL709" s="1602"/>
      <c r="DM709" s="1602"/>
      <c r="DN709" s="1602"/>
      <c r="DO709" s="1602"/>
      <c r="DP709" s="1602"/>
      <c r="DQ709" s="1602"/>
      <c r="DR709" s="1602"/>
      <c r="DS709" s="1602"/>
      <c r="DT709" s="1602"/>
      <c r="DU709" s="1602"/>
      <c r="DV709" s="1602"/>
      <c r="DW709" s="1602"/>
      <c r="DX709" s="1602"/>
      <c r="DY709" s="1602"/>
      <c r="DZ709" s="1602"/>
      <c r="EA709" s="1602"/>
      <c r="EB709" s="1602"/>
      <c r="EC709" s="1602"/>
      <c r="ED709" s="1602"/>
      <c r="EE709" s="1602"/>
      <c r="EF709" s="1602"/>
      <c r="EG709" s="1602"/>
      <c r="EH709" s="1602"/>
      <c r="EI709" s="1602"/>
      <c r="EJ709" s="1602"/>
      <c r="EK709" s="1602"/>
      <c r="EL709" s="1602"/>
      <c r="EM709" s="1602"/>
      <c r="EN709" s="1602"/>
      <c r="EO709" s="1602"/>
      <c r="EP709" s="1602"/>
      <c r="EQ709" s="1602"/>
      <c r="ER709" s="1602"/>
      <c r="ES709" s="1602"/>
      <c r="ET709" s="1602"/>
      <c r="EU709" s="1602"/>
      <c r="EV709" s="1602"/>
      <c r="EW709" s="1602"/>
      <c r="EX709" s="1602"/>
      <c r="EY709" s="1602"/>
      <c r="EZ709" s="1602"/>
      <c r="FA709" s="1602"/>
      <c r="FB709" s="1602"/>
      <c r="FC709" s="1602"/>
      <c r="FD709" s="1602"/>
      <c r="FE709" s="1602"/>
      <c r="FF709" s="1602"/>
      <c r="FG709" s="1602"/>
      <c r="FH709" s="1602"/>
      <c r="FI709" s="1602"/>
      <c r="FJ709" s="1602"/>
      <c r="FK709" s="1602"/>
      <c r="FL709" s="1602"/>
      <c r="FM709" s="1602"/>
      <c r="FN709" s="1602"/>
      <c r="FO709" s="1602"/>
      <c r="FP709" s="1602"/>
      <c r="FQ709" s="1602"/>
      <c r="FR709" s="1602"/>
      <c r="FS709" s="1602"/>
      <c r="FT709" s="1602"/>
      <c r="FU709" s="1602"/>
      <c r="FV709" s="1602"/>
      <c r="FW709" s="1602"/>
      <c r="FX709" s="1602"/>
      <c r="FY709" s="1602"/>
      <c r="FZ709" s="1602"/>
      <c r="GA709" s="1602"/>
      <c r="GB709" s="1602"/>
      <c r="GC709" s="1602"/>
      <c r="GD709" s="1602"/>
      <c r="GE709" s="1602"/>
      <c r="GF709" s="1602"/>
      <c r="GG709" s="1602"/>
      <c r="GH709" s="1602"/>
      <c r="GI709" s="1602"/>
      <c r="GJ709" s="1602"/>
      <c r="GK709" s="1602"/>
      <c r="GL709" s="1602"/>
      <c r="GM709" s="1602"/>
      <c r="GN709" s="1602"/>
      <c r="GO709" s="1602"/>
      <c r="GP709" s="1602"/>
      <c r="GQ709" s="1602"/>
      <c r="GR709" s="1602"/>
      <c r="GS709" s="1602"/>
      <c r="GT709" s="1602"/>
      <c r="GU709" s="1602"/>
      <c r="GV709" s="1602"/>
      <c r="GW709" s="1602"/>
      <c r="GX709" s="1602"/>
      <c r="GY709" s="1602"/>
      <c r="GZ709" s="1602"/>
      <c r="HA709" s="1602"/>
      <c r="HB709" s="1602"/>
      <c r="HC709" s="1602"/>
      <c r="HD709" s="1602"/>
      <c r="HE709" s="1602"/>
      <c r="HF709" s="1602"/>
      <c r="HG709" s="1602"/>
      <c r="HH709" s="1602"/>
      <c r="HI709" s="1602"/>
      <c r="HJ709" s="1602"/>
      <c r="HK709" s="1602"/>
      <c r="HL709" s="1602"/>
      <c r="HM709" s="1602"/>
      <c r="HN709" s="1602"/>
      <c r="HO709" s="1602"/>
      <c r="HP709" s="1602"/>
      <c r="HQ709" s="1602"/>
      <c r="HR709" s="1602"/>
      <c r="HS709" s="1602"/>
    </row>
    <row r="710" spans="1:227" s="1530" customFormat="1" ht="17.05" customHeight="1" x14ac:dyDescent="0.25">
      <c r="A710" s="1564" t="s">
        <v>38</v>
      </c>
      <c r="B710" s="1564" t="s">
        <v>118</v>
      </c>
      <c r="C710" s="2443" t="s">
        <v>129</v>
      </c>
      <c r="D710" s="1856" t="s">
        <v>133</v>
      </c>
      <c r="E710" s="2787"/>
      <c r="F710" s="1751">
        <v>0.01</v>
      </c>
      <c r="G710" s="1752"/>
      <c r="H710" s="1752"/>
      <c r="I710" s="2099"/>
      <c r="J710" s="2099"/>
      <c r="K710" s="2099">
        <f t="shared" si="244"/>
        <v>0.01</v>
      </c>
      <c r="L710" s="2382">
        <f t="shared" si="245"/>
        <v>100</v>
      </c>
      <c r="M710" s="2383">
        <f t="shared" si="246"/>
        <v>0</v>
      </c>
      <c r="N710" s="1611">
        <f t="shared" si="252"/>
        <v>1</v>
      </c>
      <c r="O710" s="2262"/>
      <c r="P710" s="2099"/>
      <c r="Q710" s="1857" t="s">
        <v>42</v>
      </c>
      <c r="R710" s="1857"/>
      <c r="S710" s="2717"/>
      <c r="T710" s="2206"/>
      <c r="U710" s="1857"/>
      <c r="V710" s="1857"/>
      <c r="W710" s="1857"/>
      <c r="X710" s="1857"/>
      <c r="Y710" s="1857"/>
      <c r="Z710" s="2439">
        <v>51</v>
      </c>
      <c r="AA710" s="2492">
        <f t="shared" si="248"/>
        <v>0</v>
      </c>
      <c r="AB710" s="2096"/>
      <c r="AC710" s="2096"/>
      <c r="AD710" s="2010"/>
      <c r="AE710" s="2096"/>
      <c r="AF710" s="2096"/>
      <c r="AG710" s="2096"/>
      <c r="AH710" s="2493">
        <f t="shared" si="249"/>
        <v>0.01</v>
      </c>
      <c r="AI710" s="2206"/>
      <c r="AJ710" s="2206"/>
      <c r="AK710" s="2206"/>
      <c r="AL710" s="2223"/>
      <c r="AM710" s="2099">
        <v>1E-3</v>
      </c>
      <c r="AN710" s="2099">
        <v>1E-3</v>
      </c>
      <c r="AO710" s="2099">
        <v>1E-3</v>
      </c>
      <c r="AP710" s="2099">
        <v>2E-3</v>
      </c>
      <c r="AQ710" s="2100">
        <f t="shared" si="250"/>
        <v>1E-3</v>
      </c>
      <c r="AR710" s="2099">
        <v>1E-3</v>
      </c>
      <c r="AS710" s="2099">
        <f t="shared" si="251"/>
        <v>1.5E-3</v>
      </c>
      <c r="AT710" s="2099">
        <v>2E-3</v>
      </c>
      <c r="AU710" s="2099"/>
      <c r="AV710" s="2099">
        <v>2E-3</v>
      </c>
      <c r="AW710" s="2099"/>
      <c r="AX710" s="2225">
        <v>8.0000000000000002E-3</v>
      </c>
      <c r="AY710" s="1965"/>
      <c r="AZ710" s="1896"/>
      <c r="BA710" s="1896"/>
      <c r="BB710" s="1896"/>
      <c r="BC710" s="1530" t="s">
        <v>1430</v>
      </c>
      <c r="BD710" s="1602"/>
      <c r="BE710" s="1602"/>
      <c r="BF710" s="1602"/>
      <c r="BG710" s="1602"/>
      <c r="BH710" s="1602"/>
      <c r="BI710" s="1602"/>
      <c r="BJ710" s="1602"/>
      <c r="BK710" s="1602"/>
      <c r="BL710" s="1602"/>
      <c r="BM710" s="1602"/>
      <c r="BN710" s="1602"/>
      <c r="BO710" s="1602"/>
      <c r="BP710" s="1602"/>
      <c r="BQ710" s="1602"/>
      <c r="BR710" s="1602"/>
      <c r="BS710" s="1602"/>
      <c r="BT710" s="1602"/>
      <c r="BU710" s="1602"/>
      <c r="BV710" s="1602"/>
      <c r="BW710" s="1602"/>
      <c r="BX710" s="1602"/>
      <c r="BY710" s="1602"/>
      <c r="BZ710" s="1602"/>
      <c r="CA710" s="1602"/>
      <c r="CB710" s="1602"/>
      <c r="CC710" s="1602"/>
      <c r="CD710" s="1602"/>
      <c r="CE710" s="1602"/>
      <c r="CF710" s="1602"/>
      <c r="CG710" s="1602"/>
      <c r="CH710" s="1602"/>
      <c r="CI710" s="1602"/>
      <c r="CJ710" s="1602"/>
      <c r="CK710" s="1602"/>
      <c r="CL710" s="1602"/>
      <c r="CM710" s="1602"/>
      <c r="CN710" s="1602"/>
      <c r="CO710" s="1602"/>
      <c r="CP710" s="1602"/>
      <c r="CQ710" s="1602"/>
      <c r="CR710" s="1602"/>
      <c r="CS710" s="1602"/>
      <c r="CT710" s="1602"/>
      <c r="CU710" s="1602"/>
      <c r="CV710" s="1602"/>
      <c r="CW710" s="1602"/>
      <c r="CX710" s="1602"/>
      <c r="CY710" s="1602"/>
      <c r="CZ710" s="1602"/>
      <c r="DA710" s="1602"/>
      <c r="DB710" s="1602"/>
      <c r="DC710" s="1602"/>
      <c r="DD710" s="1602"/>
      <c r="DE710" s="1602"/>
      <c r="DF710" s="1602"/>
      <c r="DG710" s="1602"/>
      <c r="DH710" s="1602"/>
      <c r="DI710" s="1602"/>
      <c r="DJ710" s="1602"/>
      <c r="DK710" s="1602"/>
      <c r="DL710" s="1602"/>
      <c r="DM710" s="1602"/>
      <c r="DN710" s="1602"/>
      <c r="DO710" s="1602"/>
      <c r="DP710" s="1602"/>
      <c r="DQ710" s="1602"/>
      <c r="DR710" s="1602"/>
      <c r="DS710" s="1602"/>
      <c r="DT710" s="1602"/>
      <c r="DU710" s="1602"/>
      <c r="DV710" s="1602"/>
      <c r="DW710" s="1602"/>
      <c r="DX710" s="1602"/>
      <c r="DY710" s="1602"/>
      <c r="DZ710" s="1602"/>
      <c r="EA710" s="1602"/>
      <c r="EB710" s="1602"/>
      <c r="EC710" s="1602"/>
      <c r="ED710" s="1602"/>
      <c r="EE710" s="1602"/>
      <c r="EF710" s="1602"/>
      <c r="EG710" s="1602"/>
      <c r="EH710" s="1602"/>
      <c r="EI710" s="1602"/>
      <c r="EJ710" s="1602"/>
      <c r="EK710" s="1602"/>
      <c r="EL710" s="1602"/>
      <c r="EM710" s="1602"/>
      <c r="EN710" s="1602"/>
      <c r="EO710" s="1602"/>
      <c r="EP710" s="1602"/>
      <c r="EQ710" s="1602"/>
      <c r="ER710" s="1602"/>
      <c r="ES710" s="1602"/>
      <c r="ET710" s="1602"/>
      <c r="EU710" s="1602"/>
      <c r="EV710" s="1602"/>
      <c r="EW710" s="1602"/>
      <c r="EX710" s="1602"/>
      <c r="EY710" s="1602"/>
      <c r="EZ710" s="1602"/>
      <c r="FA710" s="1602"/>
      <c r="FB710" s="1602"/>
      <c r="FC710" s="1602"/>
      <c r="FD710" s="1602"/>
      <c r="FE710" s="1602"/>
      <c r="FF710" s="1602"/>
      <c r="FG710" s="1602"/>
      <c r="FH710" s="1602"/>
      <c r="FI710" s="1602"/>
      <c r="FJ710" s="1602"/>
      <c r="FK710" s="1602"/>
      <c r="FL710" s="1602"/>
      <c r="FM710" s="1602"/>
      <c r="FN710" s="1602"/>
      <c r="FO710" s="1602"/>
      <c r="FP710" s="1602"/>
      <c r="FQ710" s="1602"/>
      <c r="FR710" s="1602"/>
      <c r="FS710" s="1602"/>
      <c r="FT710" s="1602"/>
      <c r="FU710" s="1602"/>
      <c r="FV710" s="1602"/>
      <c r="FW710" s="1602"/>
      <c r="FX710" s="1602"/>
      <c r="FY710" s="1602"/>
      <c r="FZ710" s="1602"/>
      <c r="GA710" s="1602"/>
      <c r="GB710" s="1602"/>
      <c r="GC710" s="1602"/>
      <c r="GD710" s="1602"/>
      <c r="GE710" s="1602"/>
      <c r="GF710" s="1602"/>
      <c r="GG710" s="1602"/>
      <c r="GH710" s="1602"/>
      <c r="GI710" s="1602"/>
      <c r="GJ710" s="1602"/>
      <c r="GK710" s="1602"/>
      <c r="GL710" s="1602"/>
      <c r="GM710" s="1602"/>
      <c r="GN710" s="1602"/>
      <c r="GO710" s="1602"/>
      <c r="GP710" s="1602"/>
      <c r="GQ710" s="1602"/>
      <c r="GR710" s="1602"/>
      <c r="GS710" s="1602"/>
      <c r="GT710" s="1602"/>
      <c r="GU710" s="1602"/>
      <c r="GV710" s="1602"/>
      <c r="GW710" s="1602"/>
      <c r="GX710" s="1602"/>
      <c r="GY710" s="1602"/>
      <c r="GZ710" s="1602"/>
      <c r="HA710" s="1602"/>
      <c r="HB710" s="1602"/>
      <c r="HC710" s="1602"/>
      <c r="HD710" s="1602"/>
      <c r="HE710" s="1602"/>
      <c r="HF710" s="1602"/>
      <c r="HG710" s="1602"/>
      <c r="HH710" s="1602"/>
      <c r="HI710" s="1602"/>
      <c r="HJ710" s="1602"/>
      <c r="HK710" s="1602"/>
      <c r="HL710" s="1602"/>
      <c r="HM710" s="1602"/>
      <c r="HN710" s="1602"/>
      <c r="HO710" s="1602"/>
      <c r="HP710" s="1602"/>
      <c r="HQ710" s="1602"/>
      <c r="HR710" s="1602"/>
      <c r="HS710" s="1602"/>
    </row>
    <row r="711" spans="1:227" s="1530" customFormat="1" ht="17.05" customHeight="1" x14ac:dyDescent="0.3">
      <c r="A711" s="1564" t="s">
        <v>865</v>
      </c>
      <c r="B711" s="1564" t="s">
        <v>988</v>
      </c>
      <c r="C711" s="2467" t="s">
        <v>1001</v>
      </c>
      <c r="D711" s="2002" t="s">
        <v>1004</v>
      </c>
      <c r="E711" s="2783"/>
      <c r="F711" s="1604">
        <v>0.109</v>
      </c>
      <c r="G711" s="1605"/>
      <c r="H711" s="1606" t="s">
        <v>1005</v>
      </c>
      <c r="I711" s="2455"/>
      <c r="J711" s="2455"/>
      <c r="K711" s="2125">
        <f>IF(ISNUMBER(F711),F711,0)+IF(ISNUMBER(G711),G711,0)+IF(ISNUMBER(H711),H711,0)</f>
        <v>0.109</v>
      </c>
      <c r="L711" s="2292">
        <f>IF(IF(ISNUMBER(K711),K711,0)&gt;0,IF(ISNUMBER(F711),F711,0)/K711*100,"")</f>
        <v>100</v>
      </c>
      <c r="M711" s="2357">
        <f>IF(IF(ISNUMBER(K711),K711,0)&gt;0,(IF(ISNUMBER(G711),G711,0)+IF(ISNUMBER(H711),H711,0))/K711*100,"")</f>
        <v>0</v>
      </c>
      <c r="N711" s="1611">
        <f t="shared" si="252"/>
        <v>2</v>
      </c>
      <c r="O711" s="2294"/>
      <c r="P711" s="2295">
        <f>AA711*Z711/1000000000*365</f>
        <v>0.6096724658904058</v>
      </c>
      <c r="Q711" s="2296" t="s">
        <v>42</v>
      </c>
      <c r="R711" s="2294"/>
      <c r="S711" s="2456"/>
      <c r="T711" s="2457"/>
      <c r="V711" s="2458"/>
      <c r="W711" s="2458"/>
      <c r="X711" s="2458"/>
      <c r="Y711" s="2458"/>
      <c r="Z711" s="2434">
        <v>7531</v>
      </c>
      <c r="AA711" s="2366">
        <v>221.79465183739387</v>
      </c>
      <c r="AB711" s="2459"/>
      <c r="AC711" s="2459"/>
      <c r="AD711" s="2459"/>
      <c r="AE711" s="2459"/>
      <c r="AF711" s="2459"/>
      <c r="AG711" s="2459"/>
      <c r="AH711" s="2167"/>
      <c r="AI711" s="2124">
        <v>7935</v>
      </c>
      <c r="AJ711" s="2124">
        <v>8306</v>
      </c>
      <c r="AK711" s="2124">
        <v>8670</v>
      </c>
      <c r="AL711" s="2113"/>
      <c r="AM711" s="2460"/>
      <c r="AN711" s="2124"/>
      <c r="AO711" s="2125"/>
      <c r="AP711" s="2126"/>
      <c r="AQ711" s="2117">
        <v>0.60967246589040591</v>
      </c>
      <c r="AR711" s="2125">
        <v>0.66349617780634806</v>
      </c>
      <c r="AS711" s="2125">
        <v>0.71662310048010869</v>
      </c>
      <c r="AT711" s="2125">
        <v>0.77110217664802505</v>
      </c>
      <c r="AU711" s="2125"/>
      <c r="AV711" s="2126"/>
      <c r="AW711" s="2127">
        <f t="shared" ref="AW711:AW731" si="253">K711-AT711</f>
        <v>-0.66210217664802506</v>
      </c>
      <c r="AX711" s="2119"/>
      <c r="AY711" s="1646"/>
      <c r="AZ711" s="1646"/>
      <c r="BA711" s="2039"/>
      <c r="BB711" s="2039"/>
      <c r="BC711" s="1530" t="s">
        <v>1430</v>
      </c>
    </row>
    <row r="712" spans="1:227" s="1530" customFormat="1" ht="17.05" customHeight="1" x14ac:dyDescent="0.3">
      <c r="A712" s="1564" t="s">
        <v>865</v>
      </c>
      <c r="B712" s="1564" t="s">
        <v>988</v>
      </c>
      <c r="C712" s="2467" t="s">
        <v>1001</v>
      </c>
      <c r="D712" s="2002" t="s">
        <v>1002</v>
      </c>
      <c r="E712" s="2783" t="s">
        <v>1452</v>
      </c>
      <c r="F712" s="1604" t="s">
        <v>898</v>
      </c>
      <c r="G712" s="1605"/>
      <c r="H712" s="1606" t="s">
        <v>1003</v>
      </c>
      <c r="I712" s="1904"/>
      <c r="J712" s="1904"/>
      <c r="K712" s="2115">
        <f>IF(ISNUMBER(F712),F712,0)+IF(ISNUMBER(G712),G712,0)+IF(ISNUMBER(H712),H712,0)</f>
        <v>0</v>
      </c>
      <c r="L712" s="2292">
        <v>0</v>
      </c>
      <c r="M712" s="2357">
        <v>100</v>
      </c>
      <c r="N712" s="1611">
        <f t="shared" si="252"/>
        <v>2</v>
      </c>
      <c r="O712" s="2294"/>
      <c r="P712" s="2295">
        <f>AA712*Z712/1000000000*365</f>
        <v>1.7629028209723072</v>
      </c>
      <c r="Q712" s="2296" t="s">
        <v>42</v>
      </c>
      <c r="R712" s="2294"/>
      <c r="S712" s="2297"/>
      <c r="T712" s="2298"/>
      <c r="U712" s="1602"/>
      <c r="V712" s="2294"/>
      <c r="W712" s="2294"/>
      <c r="X712" s="2294"/>
      <c r="Y712" s="2294"/>
      <c r="Z712" s="2434">
        <v>24106</v>
      </c>
      <c r="AA712" s="2366">
        <v>200.35969229195564</v>
      </c>
      <c r="AB712" s="2435"/>
      <c r="AC712" s="2435"/>
      <c r="AD712" s="2435"/>
      <c r="AE712" s="2435"/>
      <c r="AF712" s="2435"/>
      <c r="AG712" s="2435"/>
      <c r="AH712" s="2167"/>
      <c r="AI712" s="2112">
        <v>25391</v>
      </c>
      <c r="AJ712" s="2112">
        <v>26578</v>
      </c>
      <c r="AK712" s="2112">
        <v>27734</v>
      </c>
      <c r="AL712" s="2113"/>
      <c r="AM712" s="2454"/>
      <c r="AN712" s="2112"/>
      <c r="AO712" s="2115"/>
      <c r="AP712" s="2116"/>
      <c r="AQ712" s="2117">
        <v>1.7629028209723072</v>
      </c>
      <c r="AR712" s="2115">
        <v>1.9244510564711417</v>
      </c>
      <c r="AS712" s="2115">
        <v>2.0851504887190933</v>
      </c>
      <c r="AT712" s="2115">
        <v>2.2496534077343604</v>
      </c>
      <c r="AU712" s="2115"/>
      <c r="AV712" s="2116"/>
      <c r="AW712" s="2118">
        <f t="shared" si="253"/>
        <v>-2.2496534077343604</v>
      </c>
      <c r="AX712" s="2119"/>
      <c r="AY712" s="1646"/>
      <c r="AZ712" s="1646"/>
      <c r="BA712" s="1646"/>
      <c r="BB712" s="1646"/>
      <c r="BC712" s="1602" t="s">
        <v>1432</v>
      </c>
    </row>
    <row r="713" spans="1:227" s="1530" customFormat="1" ht="17.05" customHeight="1" x14ac:dyDescent="0.3">
      <c r="A713" s="1564" t="s">
        <v>865</v>
      </c>
      <c r="B713" s="1564" t="s">
        <v>988</v>
      </c>
      <c r="C713" s="2467" t="s">
        <v>1001</v>
      </c>
      <c r="D713" s="2002" t="s">
        <v>1006</v>
      </c>
      <c r="E713" s="2783" t="s">
        <v>1438</v>
      </c>
      <c r="F713" s="1604" t="s">
        <v>202</v>
      </c>
      <c r="G713" s="1605"/>
      <c r="H713" s="1606" t="s">
        <v>1007</v>
      </c>
      <c r="I713" s="1904"/>
      <c r="J713" s="1904"/>
      <c r="K713" s="2115">
        <f>IF(ISNUMBER(F713),F713,0)+IF(ISNUMBER(G713),G713,0)+IF(ISNUMBER(H713),H713,0)</f>
        <v>0</v>
      </c>
      <c r="L713" s="2292" t="s">
        <v>1440</v>
      </c>
      <c r="M713" s="2357" t="s">
        <v>1435</v>
      </c>
      <c r="N713" s="1611">
        <f t="shared" si="252"/>
        <v>2</v>
      </c>
      <c r="O713" s="2294"/>
      <c r="P713" s="2295">
        <f>AA713*Z713/1000000000*365</f>
        <v>1.214053938167442</v>
      </c>
      <c r="Q713" s="2296" t="s">
        <v>42</v>
      </c>
      <c r="R713" s="2294"/>
      <c r="S713" s="2297"/>
      <c r="T713" s="2298"/>
      <c r="U713" s="1602"/>
      <c r="V713" s="2294"/>
      <c r="W713" s="2294"/>
      <c r="X713" s="2294"/>
      <c r="Y713" s="2294"/>
      <c r="Z713" s="2434">
        <v>22620</v>
      </c>
      <c r="AA713" s="2366">
        <v>147.04576361898694</v>
      </c>
      <c r="AB713" s="2435"/>
      <c r="AC713" s="2435"/>
      <c r="AD713" s="2435"/>
      <c r="AE713" s="2435"/>
      <c r="AF713" s="2435"/>
      <c r="AG713" s="2435"/>
      <c r="AH713" s="2167"/>
      <c r="AI713" s="2112">
        <v>23692</v>
      </c>
      <c r="AJ713" s="2112">
        <v>24790</v>
      </c>
      <c r="AK713" s="2112">
        <v>25870</v>
      </c>
      <c r="AL713" s="2113"/>
      <c r="AM713" s="2454"/>
      <c r="AN713" s="2112"/>
      <c r="AO713" s="2115"/>
      <c r="AP713" s="2116"/>
      <c r="AQ713" s="2117">
        <v>1.2140539381674418</v>
      </c>
      <c r="AR713" s="2115">
        <v>1.3172805003962789</v>
      </c>
      <c r="AS713" s="2115">
        <v>1.4261375568418608</v>
      </c>
      <c r="AT713" s="2115">
        <v>1.5381594124604654</v>
      </c>
      <c r="AU713" s="2115"/>
      <c r="AV713" s="2116"/>
      <c r="AW713" s="2118">
        <f t="shared" si="253"/>
        <v>-1.5381594124604654</v>
      </c>
      <c r="AX713" s="2119"/>
      <c r="AY713" s="1646"/>
      <c r="AZ713" s="1646"/>
      <c r="BA713" s="1646"/>
      <c r="BB713" s="1646"/>
      <c r="BC713" s="1602" t="s">
        <v>1432</v>
      </c>
    </row>
    <row r="714" spans="1:227" s="1530" customFormat="1" ht="17.05" customHeight="1" x14ac:dyDescent="0.25">
      <c r="A714" s="1564" t="s">
        <v>1008</v>
      </c>
      <c r="B714" s="1564" t="s">
        <v>1081</v>
      </c>
      <c r="C714" s="2467" t="s">
        <v>1106</v>
      </c>
      <c r="D714" s="2002" t="s">
        <v>1108</v>
      </c>
      <c r="E714" s="2783"/>
      <c r="F714" s="1638" t="s">
        <v>202</v>
      </c>
      <c r="G714" s="1607">
        <v>2.14</v>
      </c>
      <c r="H714" s="1607">
        <v>1.28</v>
      </c>
      <c r="I714" s="1904"/>
      <c r="J714" s="1904"/>
      <c r="K714" s="2115">
        <f>IF(ISNUMBER(F714),F714,0)+IF(ISNUMBER(G714),G714,0)+IF(ISNUMBER(H714),H714,0)</f>
        <v>3.42</v>
      </c>
      <c r="L714" s="2292">
        <f>IF(IF(ISNUMBER(K714),K714,0)&gt;0,IF(ISNUMBER(F714),F714,0)/K714*100,"")</f>
        <v>0</v>
      </c>
      <c r="M714" s="2357">
        <f>IF(IF(ISNUMBER(K714),K714,0)&gt;0,(IF(ISNUMBER(G714),G714,0)+IF(ISNUMBER(H714),H714,0))/K714*100,"")</f>
        <v>100</v>
      </c>
      <c r="N714" s="1611">
        <f t="shared" si="252"/>
        <v>5</v>
      </c>
      <c r="O714" s="2294"/>
      <c r="P714" s="2295">
        <f>AQ714</f>
        <v>1.3141231913862774</v>
      </c>
      <c r="Q714" s="2296" t="s">
        <v>42</v>
      </c>
      <c r="R714" s="2294"/>
      <c r="S714" s="2297"/>
      <c r="T714" s="2298"/>
      <c r="U714" s="1602"/>
      <c r="V714" s="2294"/>
      <c r="W714" s="2294"/>
      <c r="X714" s="2294"/>
      <c r="Y714" s="2294"/>
      <c r="Z714" s="2434">
        <v>18963</v>
      </c>
      <c r="AA714" s="2366">
        <f>AR714/Z714*1000000000/365</f>
        <v>208.42258799853309</v>
      </c>
      <c r="AB714" s="2435"/>
      <c r="AC714" s="2435"/>
      <c r="AD714" s="2435"/>
      <c r="AE714" s="2435"/>
      <c r="AF714" s="2435"/>
      <c r="AG714" s="2435"/>
      <c r="AH714" s="2167"/>
      <c r="AI714" s="2112">
        <v>20047</v>
      </c>
      <c r="AJ714" s="2112">
        <v>20889</v>
      </c>
      <c r="AK714" s="2112">
        <v>21681</v>
      </c>
      <c r="AL714" s="2113"/>
      <c r="AM714" s="2454"/>
      <c r="AN714" s="2112"/>
      <c r="AO714" s="2115"/>
      <c r="AP714" s="2116"/>
      <c r="AQ714" s="2117">
        <v>1.3141231913862774</v>
      </c>
      <c r="AR714" s="2115">
        <v>1.4425959007189069</v>
      </c>
      <c r="AS714" s="2115">
        <v>1.5587798984333741</v>
      </c>
      <c r="AT714" s="2115">
        <v>1.6755814522152157</v>
      </c>
      <c r="AU714" s="2115"/>
      <c r="AV714" s="2116"/>
      <c r="AW714" s="2118">
        <f t="shared" si="253"/>
        <v>1.7444185477847842</v>
      </c>
      <c r="AX714" s="2119"/>
      <c r="AY714" s="1646"/>
      <c r="AZ714" s="1646"/>
      <c r="BA714" s="2039"/>
      <c r="BB714" s="2039"/>
      <c r="BC714" s="1530" t="s">
        <v>1432</v>
      </c>
    </row>
    <row r="715" spans="1:227" s="1530" customFormat="1" ht="17.05" customHeight="1" x14ac:dyDescent="0.25">
      <c r="A715" s="1564" t="s">
        <v>1008</v>
      </c>
      <c r="B715" s="1564" t="s">
        <v>1081</v>
      </c>
      <c r="C715" s="2467" t="s">
        <v>1106</v>
      </c>
      <c r="D715" s="2002" t="s">
        <v>1109</v>
      </c>
      <c r="E715" s="2783"/>
      <c r="F715" s="1638" t="s">
        <v>202</v>
      </c>
      <c r="G715" s="1607"/>
      <c r="H715" s="1607">
        <v>0.12</v>
      </c>
      <c r="I715" s="1904"/>
      <c r="J715" s="1904"/>
      <c r="K715" s="2115">
        <f>IF(ISNUMBER(F715),F715,0)+IF(ISNUMBER(G715),G715,0)+IF(ISNUMBER(H715),H715,0)</f>
        <v>0.12</v>
      </c>
      <c r="L715" s="2292">
        <f>IF(IF(ISNUMBER(K715),K715,0)&gt;0,IF(ISNUMBER(F715),F715,0)/K715*100,"")</f>
        <v>0</v>
      </c>
      <c r="M715" s="2357">
        <f>IF(IF(ISNUMBER(K715),K715,0)&gt;0,(IF(ISNUMBER(G715),G715,0)+IF(ISNUMBER(H715),H715,0))/K715*100,"")</f>
        <v>100</v>
      </c>
      <c r="N715" s="1611">
        <f t="shared" si="252"/>
        <v>2</v>
      </c>
      <c r="O715" s="2294"/>
      <c r="P715" s="2295">
        <f>AQ715</f>
        <v>0.68596105654342765</v>
      </c>
      <c r="Q715" s="2296" t="s">
        <v>42</v>
      </c>
      <c r="R715" s="2294"/>
      <c r="S715" s="2297"/>
      <c r="T715" s="2298"/>
      <c r="U715" s="1602"/>
      <c r="V715" s="2294"/>
      <c r="W715" s="2294"/>
      <c r="X715" s="2294"/>
      <c r="Y715" s="2294"/>
      <c r="Z715" s="2434">
        <v>9850</v>
      </c>
      <c r="AA715" s="2366">
        <f>AR715/Z715*1000000000/365</f>
        <v>207.31856779628325</v>
      </c>
      <c r="AB715" s="2435"/>
      <c r="AC715" s="2435"/>
      <c r="AD715" s="2435"/>
      <c r="AE715" s="2435"/>
      <c r="AF715" s="2435"/>
      <c r="AG715" s="2435"/>
      <c r="AH715" s="2167"/>
      <c r="AI715" s="2112">
        <v>10309</v>
      </c>
      <c r="AJ715" s="2112">
        <v>10730</v>
      </c>
      <c r="AK715" s="2112">
        <v>11140</v>
      </c>
      <c r="AL715" s="2113"/>
      <c r="AM715" s="2454"/>
      <c r="AN715" s="2112"/>
      <c r="AO715" s="2115"/>
      <c r="AP715" s="2116"/>
      <c r="AQ715" s="2117">
        <v>0.68596105654342765</v>
      </c>
      <c r="AR715" s="2115">
        <v>0.74536208086958733</v>
      </c>
      <c r="AS715" s="2115">
        <v>0.80435762107173381</v>
      </c>
      <c r="AT715" s="2115">
        <v>0.86474015169187657</v>
      </c>
      <c r="AU715" s="2115"/>
      <c r="AV715" s="2116"/>
      <c r="AW715" s="2118">
        <f t="shared" si="253"/>
        <v>-0.74474015169187657</v>
      </c>
      <c r="AX715" s="2119"/>
      <c r="AY715" s="1646"/>
      <c r="AZ715" s="1646"/>
      <c r="BA715" s="2039"/>
      <c r="BB715" s="2039"/>
      <c r="BC715" s="1530" t="s">
        <v>1432</v>
      </c>
    </row>
    <row r="716" spans="1:227" s="1530" customFormat="1" ht="17.05" customHeight="1" x14ac:dyDescent="0.25">
      <c r="A716" s="1564" t="s">
        <v>591</v>
      </c>
      <c r="B716" s="1564" t="s">
        <v>611</v>
      </c>
      <c r="C716" s="2461" t="s">
        <v>620</v>
      </c>
      <c r="D716" s="1696" t="s">
        <v>621</v>
      </c>
      <c r="E716" s="2800" t="s">
        <v>1832</v>
      </c>
      <c r="F716" s="1638"/>
      <c r="G716" s="1607">
        <f>K716</f>
        <v>1.5442307692307691</v>
      </c>
      <c r="H716" s="1607"/>
      <c r="I716" s="1904"/>
      <c r="J716" s="1904"/>
      <c r="K716" s="2115">
        <v>1.5442307692307691</v>
      </c>
      <c r="L716" s="2292">
        <f>IF(K716&gt;0,IF(ISNUMBER(F716),F716,0)/K716*100,"")</f>
        <v>0</v>
      </c>
      <c r="M716" s="2357">
        <f>IF(K716&gt;0,(IF(ISNUMBER(G716),G716,0)+IF(ISNUMBER(H716),H716,0))/K716*100,"")</f>
        <v>100</v>
      </c>
      <c r="N716" s="1611">
        <f t="shared" si="252"/>
        <v>2</v>
      </c>
      <c r="O716" s="2748"/>
      <c r="P716" s="2433">
        <v>1.7694160000000005</v>
      </c>
      <c r="Q716" s="2296" t="s">
        <v>42</v>
      </c>
      <c r="R716" s="2294"/>
      <c r="S716" s="2297"/>
      <c r="T716" s="2298"/>
      <c r="U716" s="1602"/>
      <c r="V716" s="2294"/>
      <c r="W716" s="2294"/>
      <c r="X716" s="2294"/>
      <c r="Y716" s="2294"/>
      <c r="Z716" s="2434">
        <v>32229.290730918063</v>
      </c>
      <c r="AA716" s="2366"/>
      <c r="AB716" s="2435"/>
      <c r="AC716" s="2435"/>
      <c r="AD716" s="2435"/>
      <c r="AE716" s="2435"/>
      <c r="AF716" s="2435"/>
      <c r="AG716" s="2435"/>
      <c r="AH716" s="2167"/>
      <c r="AL716" s="2167"/>
      <c r="AM716" s="2369"/>
      <c r="AN716" s="2125"/>
      <c r="AO716" s="2125"/>
      <c r="AP716" s="2126"/>
      <c r="AQ716" s="2117"/>
      <c r="AR716" s="2125"/>
      <c r="AS716" s="2125"/>
      <c r="AT716" s="2125"/>
      <c r="AU716" s="2125"/>
      <c r="AV716" s="2126"/>
      <c r="AW716" s="2127">
        <f t="shared" si="253"/>
        <v>1.5442307692307691</v>
      </c>
      <c r="AX716" s="2119"/>
      <c r="AY716" s="1646"/>
      <c r="AZ716" s="1646"/>
      <c r="BA716" s="2039"/>
      <c r="BB716" s="1646"/>
      <c r="BC716" s="1530" t="s">
        <v>1432</v>
      </c>
      <c r="BF716" s="1530" t="e">
        <f>MATCH(D716,'&gt;50 only'!D699,0)</f>
        <v>#N/A</v>
      </c>
    </row>
    <row r="717" spans="1:227" s="1530" customFormat="1" ht="17.05" customHeight="1" x14ac:dyDescent="0.25">
      <c r="A717" s="1564" t="s">
        <v>591</v>
      </c>
      <c r="B717" s="1564" t="s">
        <v>611</v>
      </c>
      <c r="C717" s="1677" t="s">
        <v>620</v>
      </c>
      <c r="D717" s="1696" t="s">
        <v>622</v>
      </c>
      <c r="E717" s="2800" t="s">
        <v>1831</v>
      </c>
      <c r="F717" s="1638"/>
      <c r="G717" s="1607">
        <f>K717</f>
        <v>0.56153846153846154</v>
      </c>
      <c r="H717" s="1607"/>
      <c r="I717" s="1904"/>
      <c r="J717" s="1904"/>
      <c r="K717" s="2115">
        <v>0.56153846153846154</v>
      </c>
      <c r="L717" s="2292">
        <f>IF(K717&gt;0,IF(ISNUMBER(F717),F717,0)/K717*100,"")</f>
        <v>0</v>
      </c>
      <c r="M717" s="2357">
        <f>IF(K717&gt;0,(IF(ISNUMBER(G717),G717,0)+IF(ISNUMBER(H717),H717,0))/K717*100,"")</f>
        <v>100</v>
      </c>
      <c r="N717" s="1611">
        <f t="shared" si="252"/>
        <v>5</v>
      </c>
      <c r="O717" s="2755"/>
      <c r="P717" s="2433">
        <v>0.39</v>
      </c>
      <c r="Q717" s="2296" t="s">
        <v>42</v>
      </c>
      <c r="R717" s="2294"/>
      <c r="S717" s="2297"/>
      <c r="T717" s="2298"/>
      <c r="U717" s="1602"/>
      <c r="V717" s="2294"/>
      <c r="W717" s="2294"/>
      <c r="X717" s="2294"/>
      <c r="Y717" s="2294"/>
      <c r="Z717" s="2434">
        <v>7943.0818858945331</v>
      </c>
      <c r="AA717" s="2366"/>
      <c r="AB717" s="2435"/>
      <c r="AC717" s="2435"/>
      <c r="AD717" s="2435"/>
      <c r="AE717" s="2435"/>
      <c r="AF717" s="2435"/>
      <c r="AG717" s="2435"/>
      <c r="AH717" s="2167"/>
      <c r="AI717" s="1602"/>
      <c r="AJ717" s="1602"/>
      <c r="AK717" s="1602"/>
      <c r="AL717" s="2167"/>
      <c r="AM717" s="2369"/>
      <c r="AN717" s="2115"/>
      <c r="AO717" s="2115"/>
      <c r="AP717" s="2116"/>
      <c r="AQ717" s="2117"/>
      <c r="AR717" s="2115"/>
      <c r="AS717" s="2115"/>
      <c r="AT717" s="2115"/>
      <c r="AU717" s="2115"/>
      <c r="AV717" s="2116"/>
      <c r="AW717" s="2118">
        <f t="shared" si="253"/>
        <v>0.56153846153846154</v>
      </c>
      <c r="AX717" s="2119"/>
      <c r="AY717" s="1646"/>
      <c r="AZ717" s="1646"/>
      <c r="BA717" s="2039"/>
      <c r="BB717" s="1646"/>
      <c r="BC717" s="1530" t="s">
        <v>1432</v>
      </c>
      <c r="BF717" s="1530" t="e">
        <f>MATCH(D717,'&gt;50 only'!D700,0)</f>
        <v>#N/A</v>
      </c>
    </row>
    <row r="718" spans="1:227" s="1530" customFormat="1" ht="17.05" customHeight="1" x14ac:dyDescent="0.25">
      <c r="A718" s="1564" t="s">
        <v>1134</v>
      </c>
      <c r="B718" s="1564" t="s">
        <v>1218</v>
      </c>
      <c r="C718" s="2561" t="s">
        <v>1241</v>
      </c>
      <c r="D718" s="2815" t="s">
        <v>1242</v>
      </c>
      <c r="E718" s="2816" t="s">
        <v>1243</v>
      </c>
      <c r="F718" s="1685">
        <v>5.8000000000000003E-2</v>
      </c>
      <c r="G718" s="1607"/>
      <c r="H718" s="1686">
        <v>0.98599999999999999</v>
      </c>
      <c r="I718" s="1904"/>
      <c r="J718" s="1904"/>
      <c r="K718" s="2115">
        <f t="shared" ref="K718:K731" si="254">IF(ISNUMBER(F718),F718,0)+IF(ISNUMBER(G718),G718,0)+IF(ISNUMBER(H718),H718,0)</f>
        <v>1.044</v>
      </c>
      <c r="L718" s="2292">
        <f t="shared" ref="L718:L731" si="255">IF(IF(ISNUMBER(K718),K718,0)&gt;0,IF(ISNUMBER(F718),F718,0)/K718*100,"")</f>
        <v>5.5555555555555562</v>
      </c>
      <c r="M718" s="2357">
        <f t="shared" ref="M718:M731" si="256">IF(IF(ISNUMBER(K718),K718,0)&gt;0,(IF(ISNUMBER(G718),G718,0)+IF(ISNUMBER(H718),H718,0))/K718*100,"")</f>
        <v>94.444444444444443</v>
      </c>
      <c r="N718" s="1611">
        <f t="shared" si="252"/>
        <v>2</v>
      </c>
      <c r="O718" s="2294"/>
      <c r="P718" s="2295">
        <f t="shared" ref="P718:P731" si="257">AQ718</f>
        <v>2.1739999999999999</v>
      </c>
      <c r="Q718" s="2296" t="s">
        <v>42</v>
      </c>
      <c r="R718" s="2294"/>
      <c r="S718" s="2297"/>
      <c r="T718" s="2298"/>
      <c r="U718" s="1602"/>
      <c r="V718" s="2294"/>
      <c r="W718" s="2294"/>
      <c r="X718" s="2294"/>
      <c r="Y718" s="2294"/>
      <c r="Z718" s="2434">
        <v>48504</v>
      </c>
      <c r="AA718" s="2366">
        <f t="shared" ref="AA718:AA731" si="258">AR718/Z718*1000000000/365</f>
        <v>146.46440683327347</v>
      </c>
      <c r="AB718" s="2435"/>
      <c r="AC718" s="2435"/>
      <c r="AD718" s="2435"/>
      <c r="AE718" s="2435"/>
      <c r="AF718" s="2435"/>
      <c r="AG718" s="2435"/>
      <c r="AH718" s="2167"/>
      <c r="AI718" s="2112">
        <v>51599</v>
      </c>
      <c r="AJ718" s="2112">
        <v>54010</v>
      </c>
      <c r="AK718" s="2112">
        <v>56847</v>
      </c>
      <c r="AL718" s="2113"/>
      <c r="AM718" s="2369"/>
      <c r="AN718" s="2115"/>
      <c r="AO718" s="2115"/>
      <c r="AP718" s="2116"/>
      <c r="AQ718" s="2117">
        <v>2.1739999999999999</v>
      </c>
      <c r="AR718" s="2115">
        <v>2.593</v>
      </c>
      <c r="AS718" s="2115">
        <v>2.8610000000000002</v>
      </c>
      <c r="AT718" s="2115">
        <v>3.012</v>
      </c>
      <c r="AU718" s="2115"/>
      <c r="AV718" s="2116"/>
      <c r="AW718" s="2118">
        <f t="shared" si="253"/>
        <v>-1.968</v>
      </c>
      <c r="AX718" s="2119"/>
      <c r="AY718" s="1646"/>
      <c r="AZ718" s="1646"/>
      <c r="BA718" s="1646"/>
      <c r="BB718" s="1646"/>
      <c r="BC718" s="1530" t="s">
        <v>1432</v>
      </c>
    </row>
    <row r="719" spans="1:227" s="1530" customFormat="1" ht="17.05" customHeight="1" x14ac:dyDescent="0.25">
      <c r="A719" s="1564" t="s">
        <v>1134</v>
      </c>
      <c r="B719" s="1564" t="s">
        <v>1218</v>
      </c>
      <c r="C719" s="2500" t="s">
        <v>1241</v>
      </c>
      <c r="D719" s="1683" t="s">
        <v>1244</v>
      </c>
      <c r="E719" s="2816" t="s">
        <v>1243</v>
      </c>
      <c r="F719" s="1685">
        <v>3.7999999999999999E-2</v>
      </c>
      <c r="G719" s="1607"/>
      <c r="H719" s="1686">
        <v>0.246</v>
      </c>
      <c r="I719" s="1904"/>
      <c r="J719" s="1904"/>
      <c r="K719" s="2115">
        <f t="shared" si="254"/>
        <v>0.28399999999999997</v>
      </c>
      <c r="L719" s="2292">
        <f t="shared" si="255"/>
        <v>13.380281690140846</v>
      </c>
      <c r="M719" s="2357">
        <f t="shared" si="256"/>
        <v>86.619718309859167</v>
      </c>
      <c r="N719" s="1611">
        <f t="shared" si="252"/>
        <v>2</v>
      </c>
      <c r="O719" s="2294"/>
      <c r="P719" s="2295">
        <f t="shared" si="257"/>
        <v>0.30199999999999999</v>
      </c>
      <c r="Q719" s="2296" t="s">
        <v>42</v>
      </c>
      <c r="R719" s="2294"/>
      <c r="S719" s="2297"/>
      <c r="T719" s="2298"/>
      <c r="U719" s="1602"/>
      <c r="V719" s="2294"/>
      <c r="W719" s="2294"/>
      <c r="X719" s="2294"/>
      <c r="Y719" s="2294"/>
      <c r="Z719" s="2434">
        <v>6751</v>
      </c>
      <c r="AA719" s="2366">
        <f t="shared" si="258"/>
        <v>117.68931239004672</v>
      </c>
      <c r="AB719" s="2435"/>
      <c r="AC719" s="2435"/>
      <c r="AD719" s="2435"/>
      <c r="AE719" s="2435"/>
      <c r="AF719" s="2435"/>
      <c r="AG719" s="2435"/>
      <c r="AH719" s="2167"/>
      <c r="AI719" s="2112">
        <v>5785</v>
      </c>
      <c r="AJ719" s="2112">
        <v>5049</v>
      </c>
      <c r="AK719" s="2112">
        <v>4437</v>
      </c>
      <c r="AL719" s="2113"/>
      <c r="AM719" s="2369"/>
      <c r="AN719" s="2115"/>
      <c r="AO719" s="2115"/>
      <c r="AP719" s="2116"/>
      <c r="AQ719" s="2117">
        <v>0.30199999999999999</v>
      </c>
      <c r="AR719" s="2115">
        <v>0.28999999999999998</v>
      </c>
      <c r="AS719" s="2115">
        <v>0.26700000000000002</v>
      </c>
      <c r="AT719" s="2115">
        <v>0.23499999999999999</v>
      </c>
      <c r="AU719" s="2115"/>
      <c r="AV719" s="2116"/>
      <c r="AW719" s="2118">
        <f t="shared" si="253"/>
        <v>4.8999999999999988E-2</v>
      </c>
      <c r="AX719" s="2119"/>
      <c r="AY719" s="1646"/>
      <c r="AZ719" s="1646"/>
      <c r="BA719" s="1646"/>
      <c r="BB719" s="1646"/>
      <c r="BC719" s="1530" t="s">
        <v>1432</v>
      </c>
    </row>
    <row r="720" spans="1:227" s="1530" customFormat="1" ht="17.05" customHeight="1" x14ac:dyDescent="0.25">
      <c r="A720" s="1564" t="s">
        <v>1134</v>
      </c>
      <c r="B720" s="1564" t="s">
        <v>1218</v>
      </c>
      <c r="C720" s="2500" t="s">
        <v>1241</v>
      </c>
      <c r="D720" s="1799" t="s">
        <v>1245</v>
      </c>
      <c r="E720" s="2817"/>
      <c r="F720" s="2268">
        <v>5.5E-2</v>
      </c>
      <c r="G720" s="1607"/>
      <c r="H720" s="2269">
        <v>1</v>
      </c>
      <c r="I720" s="1904"/>
      <c r="J720" s="1904"/>
      <c r="K720" s="2115">
        <f t="shared" si="254"/>
        <v>1.0549999999999999</v>
      </c>
      <c r="L720" s="2292">
        <f t="shared" si="255"/>
        <v>5.2132701421800949</v>
      </c>
      <c r="M720" s="2357">
        <f t="shared" si="256"/>
        <v>94.786729857819907</v>
      </c>
      <c r="N720" s="1611">
        <f t="shared" si="252"/>
        <v>5</v>
      </c>
      <c r="O720" s="2294"/>
      <c r="P720" s="2295">
        <f t="shared" si="257"/>
        <v>0.67500000000000004</v>
      </c>
      <c r="Q720" s="2296" t="s">
        <v>42</v>
      </c>
      <c r="R720" s="2294"/>
      <c r="S720" s="2297"/>
      <c r="T720" s="2298"/>
      <c r="U720" s="1602"/>
      <c r="V720" s="2294"/>
      <c r="W720" s="2294"/>
      <c r="X720" s="2294"/>
      <c r="Y720" s="2294"/>
      <c r="Z720" s="2434">
        <v>22210</v>
      </c>
      <c r="AA720" s="2366">
        <f t="shared" si="258"/>
        <v>88.815972072311013</v>
      </c>
      <c r="AB720" s="2435"/>
      <c r="AC720" s="2435"/>
      <c r="AD720" s="2435"/>
      <c r="AE720" s="2435"/>
      <c r="AF720" s="2435"/>
      <c r="AG720" s="2435"/>
      <c r="AH720" s="2167"/>
      <c r="AI720" s="2112">
        <v>22044</v>
      </c>
      <c r="AJ720" s="2112">
        <v>21962</v>
      </c>
      <c r="AK720" s="2112">
        <v>21926</v>
      </c>
      <c r="AL720" s="2113">
        <v>21890</v>
      </c>
      <c r="AM720" s="2369"/>
      <c r="AN720" s="2115"/>
      <c r="AO720" s="2115"/>
      <c r="AP720" s="2116"/>
      <c r="AQ720" s="2117">
        <v>0.67500000000000004</v>
      </c>
      <c r="AR720" s="2115">
        <v>0.72</v>
      </c>
      <c r="AS720" s="2115">
        <v>0.76800000000000002</v>
      </c>
      <c r="AT720" s="2115">
        <v>0.76900000000000002</v>
      </c>
      <c r="AU720" s="2115">
        <v>0.76900000000000002</v>
      </c>
      <c r="AV720" s="2116"/>
      <c r="AW720" s="2118">
        <f t="shared" si="253"/>
        <v>0.28599999999999992</v>
      </c>
      <c r="AX720" s="2119"/>
      <c r="AY720" s="1646"/>
      <c r="AZ720" s="1646"/>
      <c r="BA720" s="1646"/>
      <c r="BB720" s="1646"/>
      <c r="BC720" s="1530" t="s">
        <v>1432</v>
      </c>
    </row>
    <row r="721" spans="1:227" s="1530" customFormat="1" ht="17.05" customHeight="1" x14ac:dyDescent="0.25">
      <c r="A721" s="1564" t="s">
        <v>1134</v>
      </c>
      <c r="B721" s="1564" t="s">
        <v>1218</v>
      </c>
      <c r="C721" s="2561" t="s">
        <v>1241</v>
      </c>
      <c r="D721" s="1799" t="s">
        <v>1246</v>
      </c>
      <c r="E721" s="2817"/>
      <c r="F721" s="2268">
        <v>0.48299999999999998</v>
      </c>
      <c r="G721" s="1607"/>
      <c r="H721" s="2269">
        <v>0.58399999999999996</v>
      </c>
      <c r="I721" s="1904"/>
      <c r="J721" s="1904"/>
      <c r="K721" s="2115">
        <f t="shared" si="254"/>
        <v>1.0669999999999999</v>
      </c>
      <c r="L721" s="2292">
        <f t="shared" si="255"/>
        <v>45.267104029990627</v>
      </c>
      <c r="M721" s="2357">
        <f t="shared" si="256"/>
        <v>54.732895970009373</v>
      </c>
      <c r="N721" s="1611">
        <f t="shared" si="252"/>
        <v>2</v>
      </c>
      <c r="O721" s="2294"/>
      <c r="P721" s="2295">
        <f t="shared" si="257"/>
        <v>1.0820000000000001</v>
      </c>
      <c r="Q721" s="2296" t="s">
        <v>42</v>
      </c>
      <c r="R721" s="2294"/>
      <c r="S721" s="2297"/>
      <c r="T721" s="2298"/>
      <c r="U721" s="1602"/>
      <c r="V721" s="2294"/>
      <c r="W721" s="2294"/>
      <c r="X721" s="2294"/>
      <c r="Y721" s="2294"/>
      <c r="Z721" s="2434">
        <v>32310</v>
      </c>
      <c r="AA721" s="2366">
        <f t="shared" si="258"/>
        <v>100.56685448756269</v>
      </c>
      <c r="AB721" s="2435"/>
      <c r="AC721" s="2435"/>
      <c r="AD721" s="2435"/>
      <c r="AE721" s="2435"/>
      <c r="AF721" s="2435"/>
      <c r="AG721" s="2435"/>
      <c r="AH721" s="2167"/>
      <c r="AI721" s="2112">
        <v>33695</v>
      </c>
      <c r="AJ721" s="2112">
        <v>34747</v>
      </c>
      <c r="AK721" s="2112">
        <v>36059</v>
      </c>
      <c r="AL721" s="2113">
        <v>37421</v>
      </c>
      <c r="AM721" s="2369"/>
      <c r="AN721" s="2115"/>
      <c r="AO721" s="2115"/>
      <c r="AP721" s="2116"/>
      <c r="AQ721" s="2117">
        <v>1.0820000000000001</v>
      </c>
      <c r="AR721" s="2115">
        <v>1.1859999999999999</v>
      </c>
      <c r="AS721" s="2115">
        <v>1.2809999999999999</v>
      </c>
      <c r="AT721" s="2115">
        <v>1.3360000000000001</v>
      </c>
      <c r="AU721" s="2115">
        <v>1.393</v>
      </c>
      <c r="AV721" s="2116"/>
      <c r="AW721" s="2118">
        <f t="shared" si="253"/>
        <v>-0.26900000000000013</v>
      </c>
      <c r="AX721" s="2119"/>
      <c r="AY721" s="1646"/>
      <c r="AZ721" s="1646"/>
      <c r="BA721" s="1646"/>
      <c r="BB721" s="1646"/>
      <c r="BC721" s="1530" t="s">
        <v>1432</v>
      </c>
    </row>
    <row r="722" spans="1:227" s="1530" customFormat="1" ht="17.05" customHeight="1" x14ac:dyDescent="0.25">
      <c r="A722" s="1564" t="s">
        <v>1134</v>
      </c>
      <c r="B722" s="1564" t="s">
        <v>1218</v>
      </c>
      <c r="C722" s="2500" t="s">
        <v>1241</v>
      </c>
      <c r="D722" s="1683" t="s">
        <v>1927</v>
      </c>
      <c r="E722" s="2816" t="s">
        <v>1243</v>
      </c>
      <c r="F722" s="1685">
        <v>0.13700000000000001</v>
      </c>
      <c r="G722" s="1607"/>
      <c r="H722" s="1686">
        <v>0.06</v>
      </c>
      <c r="I722" s="1904"/>
      <c r="J722" s="1904"/>
      <c r="K722" s="2115">
        <f t="shared" si="254"/>
        <v>0.19700000000000001</v>
      </c>
      <c r="L722" s="2292">
        <f t="shared" si="255"/>
        <v>69.543147208121823</v>
      </c>
      <c r="M722" s="2357">
        <f t="shared" si="256"/>
        <v>30.45685279187817</v>
      </c>
      <c r="N722" s="1611">
        <f t="shared" si="252"/>
        <v>2</v>
      </c>
      <c r="O722" s="2294"/>
      <c r="P722" s="2295">
        <f t="shared" si="257"/>
        <v>0.51500000000000001</v>
      </c>
      <c r="Q722" s="2296" t="s">
        <v>42</v>
      </c>
      <c r="R722" s="2294"/>
      <c r="S722" s="2297"/>
      <c r="T722" s="2298"/>
      <c r="U722" s="1602"/>
      <c r="V722" s="2294"/>
      <c r="W722" s="2294"/>
      <c r="X722" s="2294"/>
      <c r="Y722" s="2294"/>
      <c r="Z722" s="2434">
        <v>10499</v>
      </c>
      <c r="AA722" s="2366">
        <f t="shared" si="258"/>
        <v>145.34978543292448</v>
      </c>
      <c r="AB722" s="2435"/>
      <c r="AC722" s="2435"/>
      <c r="AD722" s="2435"/>
      <c r="AE722" s="2435"/>
      <c r="AF722" s="2435"/>
      <c r="AG722" s="2435"/>
      <c r="AH722" s="2167"/>
      <c r="AI722" s="2112">
        <v>10233</v>
      </c>
      <c r="AJ722" s="2112">
        <v>10003</v>
      </c>
      <c r="AK722" s="2112">
        <v>9841</v>
      </c>
      <c r="AL722" s="2113"/>
      <c r="AM722" s="2369"/>
      <c r="AN722" s="2115"/>
      <c r="AO722" s="2115"/>
      <c r="AP722" s="2116"/>
      <c r="AQ722" s="2117">
        <v>0.51500000000000001</v>
      </c>
      <c r="AR722" s="2115">
        <v>0.55700000000000005</v>
      </c>
      <c r="AS722" s="2115">
        <v>0.57199999999999995</v>
      </c>
      <c r="AT722" s="2115">
        <v>0.56299999999999994</v>
      </c>
      <c r="AU722" s="2115"/>
      <c r="AV722" s="2116"/>
      <c r="AW722" s="2118">
        <f t="shared" si="253"/>
        <v>-0.36599999999999994</v>
      </c>
      <c r="AX722" s="2119"/>
      <c r="AY722" s="1646"/>
      <c r="AZ722" s="1646"/>
      <c r="BA722" s="1646"/>
      <c r="BB722" s="1646"/>
      <c r="BC722" s="1530" t="s">
        <v>1430</v>
      </c>
    </row>
    <row r="723" spans="1:227" s="1530" customFormat="1" ht="17.05" customHeight="1" x14ac:dyDescent="0.25">
      <c r="A723" s="1564" t="s">
        <v>1134</v>
      </c>
      <c r="B723" s="1564" t="s">
        <v>1218</v>
      </c>
      <c r="C723" s="2500" t="s">
        <v>1241</v>
      </c>
      <c r="D723" s="1683" t="s">
        <v>1928</v>
      </c>
      <c r="E723" s="1931" t="s">
        <v>1243</v>
      </c>
      <c r="F723" s="1932">
        <v>6.8000000000000005E-2</v>
      </c>
      <c r="G723" s="2818"/>
      <c r="H723" s="2819">
        <v>1.55</v>
      </c>
      <c r="I723" s="2471"/>
      <c r="J723" s="2471"/>
      <c r="K723" s="2142">
        <f t="shared" si="254"/>
        <v>1.6180000000000001</v>
      </c>
      <c r="L723" s="2472">
        <f t="shared" si="255"/>
        <v>4.2027194066749072</v>
      </c>
      <c r="M723" s="2473">
        <f t="shared" si="256"/>
        <v>95.797280593325084</v>
      </c>
      <c r="N723" s="2474">
        <f t="shared" si="252"/>
        <v>2</v>
      </c>
      <c r="O723" s="2477"/>
      <c r="P723" s="2475">
        <f t="shared" si="257"/>
        <v>2.2530000000000001</v>
      </c>
      <c r="Q723" s="2476" t="s">
        <v>42</v>
      </c>
      <c r="R723" s="2477"/>
      <c r="S723" s="2478"/>
      <c r="T723" s="2479"/>
      <c r="U723" s="1830"/>
      <c r="V723" s="2477"/>
      <c r="W723" s="2477"/>
      <c r="X723" s="2477"/>
      <c r="Y723" s="2477"/>
      <c r="Z723" s="2480">
        <v>50338</v>
      </c>
      <c r="AA723" s="2481">
        <f t="shared" si="258"/>
        <v>146.29869207445341</v>
      </c>
      <c r="AB723" s="2482"/>
      <c r="AC723" s="2482"/>
      <c r="AD723" s="2482"/>
      <c r="AE723" s="2482"/>
      <c r="AF723" s="2482"/>
      <c r="AG723" s="2482"/>
      <c r="AH723" s="2352"/>
      <c r="AI723" s="2139">
        <v>53549</v>
      </c>
      <c r="AJ723" s="2139">
        <v>56052</v>
      </c>
      <c r="AK723" s="2139">
        <v>58995</v>
      </c>
      <c r="AL723" s="2140"/>
      <c r="AM723" s="2665"/>
      <c r="AN723" s="2142"/>
      <c r="AO723" s="2142"/>
      <c r="AP723" s="2143"/>
      <c r="AQ723" s="2144">
        <v>2.2530000000000001</v>
      </c>
      <c r="AR723" s="2142">
        <v>2.6880000000000002</v>
      </c>
      <c r="AS723" s="2142">
        <v>2.9660000000000002</v>
      </c>
      <c r="AT723" s="2142">
        <v>3.1219999999999999</v>
      </c>
      <c r="AU723" s="2142"/>
      <c r="AV723" s="2143"/>
      <c r="AW723" s="2145">
        <f t="shared" si="253"/>
        <v>-1.5039999999999998</v>
      </c>
      <c r="AX723" s="2146"/>
      <c r="AY723" s="1646"/>
      <c r="AZ723" s="1646"/>
      <c r="BA723" s="2039"/>
      <c r="BB723" s="2039"/>
      <c r="BC723" s="1530" t="s">
        <v>1432</v>
      </c>
    </row>
    <row r="724" spans="1:227" s="1530" customFormat="1" ht="17.05" customHeight="1" x14ac:dyDescent="0.25">
      <c r="A724" s="1564" t="s">
        <v>1134</v>
      </c>
      <c r="B724" s="1564" t="s">
        <v>1218</v>
      </c>
      <c r="C724" s="2500" t="s">
        <v>1241</v>
      </c>
      <c r="D724" s="1799" t="s">
        <v>1249</v>
      </c>
      <c r="E724" s="2817"/>
      <c r="F724" s="2820">
        <v>0.33200000000000002</v>
      </c>
      <c r="G724" s="1698"/>
      <c r="H724" s="2821">
        <v>0.8</v>
      </c>
      <c r="I724" s="1904"/>
      <c r="J724" s="1904"/>
      <c r="K724" s="2115">
        <f t="shared" si="254"/>
        <v>1.1320000000000001</v>
      </c>
      <c r="L724" s="2292">
        <f t="shared" si="255"/>
        <v>29.328621908127207</v>
      </c>
      <c r="M724" s="2357">
        <f t="shared" si="256"/>
        <v>70.671378091872782</v>
      </c>
      <c r="N724" s="1575">
        <f t="shared" si="252"/>
        <v>3</v>
      </c>
      <c r="O724" s="2294"/>
      <c r="P724" s="2295">
        <f t="shared" si="257"/>
        <v>1.0249999999999999</v>
      </c>
      <c r="Q724" s="2296" t="s">
        <v>42</v>
      </c>
      <c r="R724" s="2294"/>
      <c r="S724" s="2297"/>
      <c r="T724" s="2298"/>
      <c r="U724" s="1602"/>
      <c r="V724" s="2294"/>
      <c r="W724" s="2294"/>
      <c r="X724" s="2294"/>
      <c r="Y724" s="2294"/>
      <c r="Z724" s="2434">
        <v>21125</v>
      </c>
      <c r="AA724" s="2366">
        <f t="shared" si="258"/>
        <v>140.84461376347573</v>
      </c>
      <c r="AB724" s="2435"/>
      <c r="AC724" s="2435"/>
      <c r="AD724" s="2435"/>
      <c r="AE724" s="2435"/>
      <c r="AF724" s="2435"/>
      <c r="AG724" s="2435"/>
      <c r="AH724" s="2167"/>
      <c r="AI724" s="2112">
        <v>21015</v>
      </c>
      <c r="AJ724" s="2112">
        <v>20962</v>
      </c>
      <c r="AK724" s="2112">
        <v>20941</v>
      </c>
      <c r="AL724" s="2113">
        <v>20919</v>
      </c>
      <c r="AM724" s="2369"/>
      <c r="AN724" s="2115"/>
      <c r="AO724" s="2115"/>
      <c r="AP724" s="2116"/>
      <c r="AQ724" s="2117">
        <v>1.0249999999999999</v>
      </c>
      <c r="AR724" s="2115">
        <v>1.0860000000000001</v>
      </c>
      <c r="AS724" s="2115">
        <v>1.151</v>
      </c>
      <c r="AT724" s="2115">
        <v>1.1519999999999999</v>
      </c>
      <c r="AU724" s="2115">
        <v>1.1539999999999999</v>
      </c>
      <c r="AV724" s="2116"/>
      <c r="AW724" s="2118">
        <f t="shared" si="253"/>
        <v>-1.9999999999999796E-2</v>
      </c>
      <c r="AX724" s="2119"/>
      <c r="AY724" s="1646"/>
      <c r="AZ724" s="1646"/>
      <c r="BA724" s="1646"/>
      <c r="BB724" s="1646"/>
      <c r="BC724" s="1530" t="s">
        <v>1432</v>
      </c>
    </row>
    <row r="725" spans="1:227" s="1530" customFormat="1" ht="17.05" customHeight="1" x14ac:dyDescent="0.25">
      <c r="A725" s="1564" t="s">
        <v>1134</v>
      </c>
      <c r="B725" s="1564" t="s">
        <v>1218</v>
      </c>
      <c r="C725" s="2500" t="s">
        <v>1241</v>
      </c>
      <c r="D725" s="1799" t="s">
        <v>1250</v>
      </c>
      <c r="E725" s="2817"/>
      <c r="F725" s="2268">
        <v>0.67200000000000004</v>
      </c>
      <c r="G725" s="1607"/>
      <c r="H725" s="2269">
        <v>0</v>
      </c>
      <c r="I725" s="1904"/>
      <c r="J725" s="1904"/>
      <c r="K725" s="2115">
        <f t="shared" si="254"/>
        <v>0.67200000000000004</v>
      </c>
      <c r="L725" s="2292">
        <f t="shared" si="255"/>
        <v>100</v>
      </c>
      <c r="M725" s="2357">
        <f t="shared" si="256"/>
        <v>0</v>
      </c>
      <c r="N725" s="1611">
        <f t="shared" si="252"/>
        <v>2</v>
      </c>
      <c r="O725" s="2294"/>
      <c r="P725" s="2295">
        <f t="shared" si="257"/>
        <v>1.1180000000000001</v>
      </c>
      <c r="Q725" s="2296" t="s">
        <v>42</v>
      </c>
      <c r="R725" s="2294"/>
      <c r="S725" s="2297"/>
      <c r="T725" s="2298"/>
      <c r="U725" s="1602"/>
      <c r="V725" s="2294"/>
      <c r="W725" s="2294"/>
      <c r="X725" s="2294"/>
      <c r="Y725" s="2294"/>
      <c r="Z725" s="2434">
        <v>37722</v>
      </c>
      <c r="AA725" s="2366">
        <f t="shared" si="258"/>
        <v>84.758503631106592</v>
      </c>
      <c r="AB725" s="2435"/>
      <c r="AC725" s="2435"/>
      <c r="AD725" s="2435"/>
      <c r="AE725" s="2435"/>
      <c r="AF725" s="2435"/>
      <c r="AG725" s="2435"/>
      <c r="AH725" s="2167"/>
      <c r="AI725" s="2112">
        <v>37647</v>
      </c>
      <c r="AJ725" s="2112">
        <v>37607</v>
      </c>
      <c r="AK725" s="2112">
        <v>37592</v>
      </c>
      <c r="AL725" s="2113">
        <v>37577</v>
      </c>
      <c r="AM725" s="2369"/>
      <c r="AN725" s="2115"/>
      <c r="AO725" s="2115"/>
      <c r="AP725" s="2116"/>
      <c r="AQ725" s="2117">
        <v>1.1180000000000001</v>
      </c>
      <c r="AR725" s="2115">
        <v>1.167</v>
      </c>
      <c r="AS725" s="2115">
        <v>1.2170000000000001</v>
      </c>
      <c r="AT725" s="2115">
        <v>1.2210000000000001</v>
      </c>
      <c r="AU725" s="2115">
        <v>1.2250000000000001</v>
      </c>
      <c r="AV725" s="2116"/>
      <c r="AW725" s="2118">
        <f t="shared" si="253"/>
        <v>-0.54900000000000004</v>
      </c>
      <c r="AX725" s="2119"/>
      <c r="AY725" s="1646"/>
      <c r="AZ725" s="1646"/>
      <c r="BA725" s="1646"/>
      <c r="BB725" s="1646"/>
      <c r="BC725" s="1530" t="s">
        <v>1430</v>
      </c>
    </row>
    <row r="726" spans="1:227" s="1530" customFormat="1" ht="17.05" customHeight="1" x14ac:dyDescent="0.25">
      <c r="A726" s="1564" t="s">
        <v>1134</v>
      </c>
      <c r="B726" s="1564" t="s">
        <v>1218</v>
      </c>
      <c r="C726" s="2500" t="s">
        <v>1241</v>
      </c>
      <c r="D726" s="1799" t="s">
        <v>1251</v>
      </c>
      <c r="E726" s="2817"/>
      <c r="F726" s="2268">
        <v>7.2999999999999995E-2</v>
      </c>
      <c r="G726" s="1607"/>
      <c r="H726" s="2269">
        <v>0</v>
      </c>
      <c r="I726" s="1904"/>
      <c r="J726" s="1904"/>
      <c r="K726" s="2115">
        <f t="shared" si="254"/>
        <v>7.2999999999999995E-2</v>
      </c>
      <c r="L726" s="2292">
        <f t="shared" si="255"/>
        <v>100</v>
      </c>
      <c r="M726" s="2357">
        <f t="shared" si="256"/>
        <v>0</v>
      </c>
      <c r="N726" s="1611">
        <f t="shared" si="252"/>
        <v>2</v>
      </c>
      <c r="O726" s="2294"/>
      <c r="P726" s="2295">
        <f t="shared" si="257"/>
        <v>0.25700000000000001</v>
      </c>
      <c r="Q726" s="2296" t="s">
        <v>42</v>
      </c>
      <c r="R726" s="2294"/>
      <c r="S726" s="2297"/>
      <c r="T726" s="2298"/>
      <c r="U726" s="1602"/>
      <c r="V726" s="2294"/>
      <c r="W726" s="2294"/>
      <c r="X726" s="2294"/>
      <c r="Y726" s="2294"/>
      <c r="Z726" s="2434">
        <v>7207</v>
      </c>
      <c r="AA726" s="2366">
        <f t="shared" si="258"/>
        <v>105.30097260844195</v>
      </c>
      <c r="AB726" s="2435"/>
      <c r="AC726" s="2435"/>
      <c r="AD726" s="2435"/>
      <c r="AE726" s="2435"/>
      <c r="AF726" s="2435"/>
      <c r="AG726" s="2435"/>
      <c r="AH726" s="2167"/>
      <c r="AI726" s="2112">
        <v>7529</v>
      </c>
      <c r="AJ726" s="2112">
        <v>7767</v>
      </c>
      <c r="AK726" s="2112">
        <v>8061</v>
      </c>
      <c r="AL726" s="2113">
        <v>8366</v>
      </c>
      <c r="AM726" s="2369"/>
      <c r="AN726" s="2115"/>
      <c r="AO726" s="2115"/>
      <c r="AP726" s="2116"/>
      <c r="AQ726" s="2117">
        <v>0.25700000000000001</v>
      </c>
      <c r="AR726" s="2115">
        <v>0.27700000000000002</v>
      </c>
      <c r="AS726" s="2115">
        <v>0.29499999999999998</v>
      </c>
      <c r="AT726" s="2115">
        <v>0.30599999999999999</v>
      </c>
      <c r="AU726" s="2115">
        <v>0.317</v>
      </c>
      <c r="AV726" s="2116"/>
      <c r="AW726" s="2118">
        <f t="shared" si="253"/>
        <v>-0.23299999999999998</v>
      </c>
      <c r="AX726" s="2119"/>
      <c r="AY726" s="1646"/>
      <c r="AZ726" s="1646"/>
      <c r="BA726" s="1646"/>
      <c r="BB726" s="1646"/>
      <c r="BC726" s="1530" t="s">
        <v>1430</v>
      </c>
    </row>
    <row r="727" spans="1:227" s="1530" customFormat="1" ht="17.05" customHeight="1" x14ac:dyDescent="0.25">
      <c r="A727" s="1564" t="s">
        <v>1134</v>
      </c>
      <c r="B727" s="1564" t="s">
        <v>1218</v>
      </c>
      <c r="C727" s="2500" t="s">
        <v>1241</v>
      </c>
      <c r="D727" s="1799" t="s">
        <v>1252</v>
      </c>
      <c r="E727" s="2817"/>
      <c r="F727" s="2268">
        <v>0.23699999999999999</v>
      </c>
      <c r="G727" s="1607"/>
      <c r="H727" s="2269" t="s">
        <v>1138</v>
      </c>
      <c r="I727" s="1904"/>
      <c r="J727" s="1904"/>
      <c r="K727" s="2115">
        <f t="shared" si="254"/>
        <v>0.23699999999999999</v>
      </c>
      <c r="L727" s="2292">
        <f t="shared" si="255"/>
        <v>100</v>
      </c>
      <c r="M727" s="2357">
        <f t="shared" si="256"/>
        <v>0</v>
      </c>
      <c r="N727" s="1611">
        <f t="shared" si="252"/>
        <v>2</v>
      </c>
      <c r="O727" s="2294"/>
      <c r="P727" s="2295">
        <f t="shared" si="257"/>
        <v>0.56100000000000005</v>
      </c>
      <c r="Q727" s="2296" t="s">
        <v>42</v>
      </c>
      <c r="R727" s="2294"/>
      <c r="S727" s="2297"/>
      <c r="T727" s="2298"/>
      <c r="U727" s="1602"/>
      <c r="V727" s="2294"/>
      <c r="W727" s="2294"/>
      <c r="X727" s="2294"/>
      <c r="Y727" s="2294"/>
      <c r="Z727" s="2434">
        <v>13580</v>
      </c>
      <c r="AA727" s="2366">
        <f t="shared" si="258"/>
        <v>114.7941170536849</v>
      </c>
      <c r="AB727" s="2435"/>
      <c r="AC727" s="2435"/>
      <c r="AD727" s="2435"/>
      <c r="AE727" s="2435"/>
      <c r="AF727" s="2435"/>
      <c r="AG727" s="2435"/>
      <c r="AH727" s="2167"/>
      <c r="AI727" s="2112">
        <v>13432</v>
      </c>
      <c r="AJ727" s="2112">
        <v>13352</v>
      </c>
      <c r="AK727" s="2112">
        <v>13315</v>
      </c>
      <c r="AL727" s="2113">
        <v>13278</v>
      </c>
      <c r="AM727" s="2369"/>
      <c r="AN727" s="2115"/>
      <c r="AO727" s="2115"/>
      <c r="AP727" s="2116"/>
      <c r="AQ727" s="2117">
        <v>0.56100000000000005</v>
      </c>
      <c r="AR727" s="2115">
        <v>0.56899999999999995</v>
      </c>
      <c r="AS727" s="2115">
        <v>0.57999999999999996</v>
      </c>
      <c r="AT727" s="2115">
        <v>0.57899999999999996</v>
      </c>
      <c r="AU727" s="2115">
        <v>0.57799999999999996</v>
      </c>
      <c r="AV727" s="2116"/>
      <c r="AW727" s="2118">
        <f t="shared" si="253"/>
        <v>-0.34199999999999997</v>
      </c>
      <c r="AX727" s="2119"/>
      <c r="AY727" s="1646"/>
      <c r="AZ727" s="1646"/>
      <c r="BA727" s="1646"/>
      <c r="BB727" s="1646"/>
      <c r="BC727" s="1530" t="s">
        <v>1430</v>
      </c>
    </row>
    <row r="728" spans="1:227" s="1530" customFormat="1" ht="17.05" customHeight="1" x14ac:dyDescent="0.25">
      <c r="A728" s="1564" t="s">
        <v>1134</v>
      </c>
      <c r="B728" s="1564" t="s">
        <v>1218</v>
      </c>
      <c r="C728" s="2500" t="s">
        <v>1241</v>
      </c>
      <c r="D728" s="1683" t="s">
        <v>1929</v>
      </c>
      <c r="E728" s="2816" t="s">
        <v>1243</v>
      </c>
      <c r="F728" s="1685">
        <v>0.625</v>
      </c>
      <c r="G728" s="1607"/>
      <c r="H728" s="1686">
        <v>0.04</v>
      </c>
      <c r="I728" s="1904"/>
      <c r="J728" s="1904"/>
      <c r="K728" s="2115">
        <f t="shared" si="254"/>
        <v>0.66500000000000004</v>
      </c>
      <c r="L728" s="2292">
        <f t="shared" si="255"/>
        <v>93.984962406015043</v>
      </c>
      <c r="M728" s="2357">
        <f t="shared" si="256"/>
        <v>6.0150375939849621</v>
      </c>
      <c r="N728" s="1611">
        <f t="shared" si="252"/>
        <v>2</v>
      </c>
      <c r="O728" s="2294"/>
      <c r="P728" s="2295">
        <f t="shared" si="257"/>
        <v>0.84599999999999997</v>
      </c>
      <c r="Q728" s="2296" t="s">
        <v>42</v>
      </c>
      <c r="R728" s="2294"/>
      <c r="S728" s="2297"/>
      <c r="T728" s="2298"/>
      <c r="U728" s="1602"/>
      <c r="V728" s="2294"/>
      <c r="W728" s="2294"/>
      <c r="X728" s="2294"/>
      <c r="Y728" s="2294"/>
      <c r="Z728" s="2434">
        <v>32801</v>
      </c>
      <c r="AA728" s="2366">
        <f t="shared" si="258"/>
        <v>79.767030156531305</v>
      </c>
      <c r="AB728" s="2435"/>
      <c r="AC728" s="2435"/>
      <c r="AD728" s="2435"/>
      <c r="AE728" s="2435"/>
      <c r="AF728" s="2435"/>
      <c r="AG728" s="2435"/>
      <c r="AH728" s="2167"/>
      <c r="AI728" s="2112">
        <v>34073</v>
      </c>
      <c r="AJ728" s="2112">
        <v>35013</v>
      </c>
      <c r="AK728" s="2112">
        <v>36182</v>
      </c>
      <c r="AL728" s="2113"/>
      <c r="AM728" s="2369"/>
      <c r="AN728" s="2115"/>
      <c r="AO728" s="2115"/>
      <c r="AP728" s="2116"/>
      <c r="AQ728" s="2117">
        <v>0.84599999999999997</v>
      </c>
      <c r="AR728" s="2115">
        <v>0.95499999999999996</v>
      </c>
      <c r="AS728" s="2115">
        <v>1.02</v>
      </c>
      <c r="AT728" s="2115">
        <v>1.054</v>
      </c>
      <c r="AU728" s="2115"/>
      <c r="AV728" s="2116"/>
      <c r="AW728" s="2118">
        <f t="shared" si="253"/>
        <v>-0.38900000000000001</v>
      </c>
      <c r="AX728" s="2119"/>
      <c r="AY728" s="1646"/>
      <c r="AZ728" s="1646"/>
      <c r="BA728" s="1646"/>
      <c r="BB728" s="1646"/>
      <c r="BC728" s="1530" t="s">
        <v>1430</v>
      </c>
    </row>
    <row r="729" spans="1:227" s="1530" customFormat="1" ht="17.05" customHeight="1" x14ac:dyDescent="0.25">
      <c r="A729" s="1564" t="s">
        <v>1134</v>
      </c>
      <c r="B729" s="1564" t="s">
        <v>1218</v>
      </c>
      <c r="C729" s="2561" t="s">
        <v>1241</v>
      </c>
      <c r="D729" s="1799" t="s">
        <v>1254</v>
      </c>
      <c r="E729" s="2817"/>
      <c r="F729" s="2268">
        <v>0</v>
      </c>
      <c r="G729" s="1607"/>
      <c r="H729" s="2269">
        <v>30.55</v>
      </c>
      <c r="I729" s="1904"/>
      <c r="J729" s="1904"/>
      <c r="K729" s="2115">
        <f t="shared" si="254"/>
        <v>30.55</v>
      </c>
      <c r="L729" s="2292">
        <f t="shared" si="255"/>
        <v>0</v>
      </c>
      <c r="M729" s="2357">
        <f t="shared" si="256"/>
        <v>100</v>
      </c>
      <c r="N729" s="1611">
        <f t="shared" si="252"/>
        <v>2</v>
      </c>
      <c r="O729" s="2294"/>
      <c r="P729" s="2295">
        <f t="shared" si="257"/>
        <v>50.06</v>
      </c>
      <c r="Q729" s="2296" t="s">
        <v>42</v>
      </c>
      <c r="R729" s="2294"/>
      <c r="S729" s="2297"/>
      <c r="T729" s="2298"/>
      <c r="U729" s="1602"/>
      <c r="V729" s="2294"/>
      <c r="W729" s="2294"/>
      <c r="X729" s="2294"/>
      <c r="Y729" s="2294"/>
      <c r="Z729" s="2434">
        <v>525342</v>
      </c>
      <c r="AA729" s="2366">
        <f t="shared" si="258"/>
        <v>284.89725388544019</v>
      </c>
      <c r="AB729" s="2435"/>
      <c r="AC729" s="2435"/>
      <c r="AD729" s="2435"/>
      <c r="AE729" s="2435"/>
      <c r="AF729" s="2435"/>
      <c r="AG729" s="2435"/>
      <c r="AH729" s="2167"/>
      <c r="AI729" s="2112">
        <v>552762</v>
      </c>
      <c r="AJ729" s="2112">
        <v>574053</v>
      </c>
      <c r="AK729" s="2112">
        <v>599375</v>
      </c>
      <c r="AL729" s="2113">
        <v>626034</v>
      </c>
      <c r="AM729" s="2369"/>
      <c r="AN729" s="2115"/>
      <c r="AO729" s="2115"/>
      <c r="AP729" s="2116"/>
      <c r="AQ729" s="2117">
        <v>50.06</v>
      </c>
      <c r="AR729" s="2115">
        <v>54.628999999999998</v>
      </c>
      <c r="AS729" s="2115">
        <v>58.965000000000003</v>
      </c>
      <c r="AT729" s="2115">
        <v>63.274999999999999</v>
      </c>
      <c r="AU729" s="2115">
        <v>67.63</v>
      </c>
      <c r="AV729" s="2116"/>
      <c r="AW729" s="2118">
        <f t="shared" si="253"/>
        <v>-32.724999999999994</v>
      </c>
      <c r="AX729" s="2119"/>
      <c r="AY729" s="1646"/>
      <c r="AZ729" s="1646"/>
      <c r="BA729" s="1646"/>
      <c r="BB729" s="1646"/>
      <c r="BC729" s="1530" t="s">
        <v>1432</v>
      </c>
    </row>
    <row r="730" spans="1:227" s="1530" customFormat="1" ht="17.05" customHeight="1" x14ac:dyDescent="0.25">
      <c r="A730" s="1564" t="s">
        <v>1134</v>
      </c>
      <c r="B730" s="1564" t="s">
        <v>1218</v>
      </c>
      <c r="C730" s="2500" t="s">
        <v>1241</v>
      </c>
      <c r="D730" s="1683" t="s">
        <v>1930</v>
      </c>
      <c r="E730" s="2816" t="s">
        <v>1243</v>
      </c>
      <c r="F730" s="1685">
        <v>1.25</v>
      </c>
      <c r="G730" s="1607"/>
      <c r="H730" s="1686">
        <v>0</v>
      </c>
      <c r="I730" s="1904"/>
      <c r="J730" s="1904"/>
      <c r="K730" s="2115">
        <f t="shared" si="254"/>
        <v>1.25</v>
      </c>
      <c r="L730" s="2292">
        <f t="shared" si="255"/>
        <v>100</v>
      </c>
      <c r="M730" s="2357">
        <f t="shared" si="256"/>
        <v>0</v>
      </c>
      <c r="N730" s="1611">
        <f t="shared" si="252"/>
        <v>2</v>
      </c>
      <c r="O730" s="2294"/>
      <c r="P730" s="2295">
        <f t="shared" si="257"/>
        <v>2.54</v>
      </c>
      <c r="Q730" s="2296" t="s">
        <v>42</v>
      </c>
      <c r="R730" s="2294"/>
      <c r="S730" s="2297"/>
      <c r="T730" s="2298"/>
      <c r="U730" s="1602"/>
      <c r="V730" s="2294"/>
      <c r="W730" s="2294"/>
      <c r="X730" s="2294"/>
      <c r="Y730" s="2294"/>
      <c r="Z730" s="2434">
        <v>56233</v>
      </c>
      <c r="AA730" s="2366">
        <f t="shared" si="258"/>
        <v>133.15439746904332</v>
      </c>
      <c r="AB730" s="2435"/>
      <c r="AC730" s="2435"/>
      <c r="AD730" s="2435"/>
      <c r="AE730" s="2435"/>
      <c r="AF730" s="2435"/>
      <c r="AG730" s="2435"/>
      <c r="AH730" s="2167"/>
      <c r="AI730" s="2112">
        <v>54004</v>
      </c>
      <c r="AJ730" s="2112">
        <v>52201</v>
      </c>
      <c r="AK730" s="2112">
        <v>50774</v>
      </c>
      <c r="AL730" s="2113"/>
      <c r="AM730" s="2369"/>
      <c r="AN730" s="2115"/>
      <c r="AO730" s="2115"/>
      <c r="AP730" s="2116"/>
      <c r="AQ730" s="2117">
        <v>2.54</v>
      </c>
      <c r="AR730" s="2115">
        <v>2.7330000000000001</v>
      </c>
      <c r="AS730" s="2115">
        <v>2.7839999999999998</v>
      </c>
      <c r="AT730" s="2115">
        <v>2.7080000000000002</v>
      </c>
      <c r="AU730" s="2115"/>
      <c r="AV730" s="2116"/>
      <c r="AW730" s="2118">
        <f t="shared" si="253"/>
        <v>-1.4580000000000002</v>
      </c>
      <c r="AX730" s="2119"/>
      <c r="AY730" s="1646"/>
      <c r="AZ730" s="1646"/>
      <c r="BA730" s="1646"/>
      <c r="BB730" s="1646"/>
      <c r="BC730" s="1530" t="s">
        <v>1430</v>
      </c>
    </row>
    <row r="731" spans="1:227" s="1530" customFormat="1" ht="17.05" customHeight="1" x14ac:dyDescent="0.25">
      <c r="A731" s="1564" t="s">
        <v>1134</v>
      </c>
      <c r="B731" s="1564" t="s">
        <v>1218</v>
      </c>
      <c r="C731" s="2500" t="s">
        <v>1241</v>
      </c>
      <c r="D731" s="1683" t="s">
        <v>1931</v>
      </c>
      <c r="E731" s="2816" t="s">
        <v>1243</v>
      </c>
      <c r="F731" s="1685">
        <v>4.4999999999999998E-2</v>
      </c>
      <c r="G731" s="1607"/>
      <c r="H731" s="1686">
        <v>4.7E-2</v>
      </c>
      <c r="I731" s="1904"/>
      <c r="J731" s="1904"/>
      <c r="K731" s="2115">
        <f t="shared" si="254"/>
        <v>9.1999999999999998E-2</v>
      </c>
      <c r="L731" s="2292">
        <f t="shared" si="255"/>
        <v>48.913043478260867</v>
      </c>
      <c r="M731" s="2357">
        <f t="shared" si="256"/>
        <v>51.086956521739133</v>
      </c>
      <c r="N731" s="1611">
        <f t="shared" si="252"/>
        <v>2</v>
      </c>
      <c r="O731" s="2294"/>
      <c r="P731" s="2295">
        <f t="shared" si="257"/>
        <v>0.126</v>
      </c>
      <c r="Q731" s="2296" t="s">
        <v>42</v>
      </c>
      <c r="R731" s="2294"/>
      <c r="S731" s="2297"/>
      <c r="T731" s="2298"/>
      <c r="U731" s="1602"/>
      <c r="V731" s="2294"/>
      <c r="W731" s="2294"/>
      <c r="X731" s="2294"/>
      <c r="Y731" s="2294"/>
      <c r="Z731" s="2434">
        <v>4548</v>
      </c>
      <c r="AA731" s="2366">
        <f t="shared" si="258"/>
        <v>79.517114251635533</v>
      </c>
      <c r="AB731" s="2435"/>
      <c r="AC731" s="2435"/>
      <c r="AD731" s="2435"/>
      <c r="AE731" s="2435"/>
      <c r="AF731" s="2435"/>
      <c r="AG731" s="2435"/>
      <c r="AH731" s="2167"/>
      <c r="AI731" s="2112">
        <v>4412</v>
      </c>
      <c r="AJ731" s="2112">
        <v>4298</v>
      </c>
      <c r="AK731" s="2112">
        <v>4216</v>
      </c>
      <c r="AL731" s="2113"/>
      <c r="AM731" s="2369"/>
      <c r="AN731" s="2115"/>
      <c r="AO731" s="2115"/>
      <c r="AP731" s="2116"/>
      <c r="AQ731" s="2117">
        <v>0.126</v>
      </c>
      <c r="AR731" s="2115">
        <v>0.13200000000000001</v>
      </c>
      <c r="AS731" s="2115">
        <v>0.13300000000000001</v>
      </c>
      <c r="AT731" s="2115">
        <v>0.13100000000000001</v>
      </c>
      <c r="AU731" s="2115"/>
      <c r="AV731" s="2116"/>
      <c r="AW731" s="2118">
        <f t="shared" si="253"/>
        <v>-3.9000000000000007E-2</v>
      </c>
      <c r="AX731" s="2119"/>
      <c r="AY731" s="1646"/>
      <c r="AZ731" s="1646"/>
      <c r="BA731" s="2039"/>
      <c r="BB731" s="2039"/>
      <c r="BC731" s="1530" t="s">
        <v>1432</v>
      </c>
    </row>
    <row r="732" spans="1:227" s="1530" customFormat="1" ht="17.05" customHeight="1" thickBot="1" x14ac:dyDescent="0.3">
      <c r="A732" s="1564" t="s">
        <v>198</v>
      </c>
      <c r="B732" s="1564" t="s">
        <v>363</v>
      </c>
      <c r="C732" s="2443" t="s">
        <v>372</v>
      </c>
      <c r="D732" s="2822" t="s">
        <v>373</v>
      </c>
      <c r="E732" s="2823"/>
      <c r="F732" s="2824"/>
      <c r="G732" s="2825">
        <v>0.60199999999999998</v>
      </c>
      <c r="H732" s="2825">
        <v>0.84</v>
      </c>
      <c r="I732" s="2725"/>
      <c r="J732" s="2725"/>
      <c r="K732" s="2721">
        <f>SUM(F732:H732)</f>
        <v>1.4419999999999999</v>
      </c>
      <c r="L732" s="2722">
        <f>IF(K732&gt;0,IF(ISNUMBER(F732),F732,0)/K732*100,"")</f>
        <v>0</v>
      </c>
      <c r="M732" s="2723">
        <f t="shared" ref="M732:M737" si="259">IF(K732&gt;0,(IF(ISNUMBER(G732),G732,0)+IF(ISNUMBER(H732),H732,0))/K732*100,"")</f>
        <v>100</v>
      </c>
      <c r="N732" s="2597">
        <f t="shared" si="252"/>
        <v>2</v>
      </c>
      <c r="O732" s="2729"/>
      <c r="P732" s="2725">
        <v>3.0249999999999999</v>
      </c>
      <c r="Q732" s="2826" t="s">
        <v>42</v>
      </c>
      <c r="R732" s="2729"/>
      <c r="S732" s="2827" t="s">
        <v>202</v>
      </c>
      <c r="T732" s="2827" t="s">
        <v>202</v>
      </c>
      <c r="U732" s="2828">
        <v>58</v>
      </c>
      <c r="V732" s="2729">
        <v>34.24</v>
      </c>
      <c r="W732" s="2828">
        <v>58</v>
      </c>
      <c r="X732" s="2729">
        <v>34.24</v>
      </c>
      <c r="Y732" s="2729">
        <v>8</v>
      </c>
      <c r="Z732" s="2730">
        <v>78226</v>
      </c>
      <c r="AA732" s="2829">
        <v>105.94522579291682</v>
      </c>
      <c r="AB732" s="2830">
        <f>O732/AA732*1000000/365*1000</f>
        <v>0</v>
      </c>
      <c r="AC732" s="2732"/>
      <c r="AD732" s="2732"/>
      <c r="AE732" s="2733"/>
      <c r="AF732" s="2732"/>
      <c r="AG732" s="2732"/>
      <c r="AH732" s="2831"/>
      <c r="AI732" s="2732"/>
      <c r="AJ732" s="2732"/>
      <c r="AK732" s="2732"/>
      <c r="AL732" s="2831"/>
      <c r="AM732" s="2721">
        <f>K732</f>
        <v>1.4419999999999999</v>
      </c>
      <c r="AN732" s="2725">
        <v>3.0249999999999999</v>
      </c>
      <c r="AO732" s="2725">
        <v>3.0249999999999999</v>
      </c>
      <c r="AP732" s="2725">
        <v>3.0249999999999999</v>
      </c>
      <c r="AQ732" s="2736">
        <v>3.0249999999999999</v>
      </c>
      <c r="AR732" s="2721">
        <f>AN732</f>
        <v>3.0249999999999999</v>
      </c>
      <c r="AS732" s="2725">
        <v>3.0249999999999999</v>
      </c>
      <c r="AT732" s="2721">
        <f>AVERAGE(AS732,AV732)</f>
        <v>3.0249999999999999</v>
      </c>
      <c r="AU732" s="2721"/>
      <c r="AV732" s="2725">
        <v>3.0249999999999999</v>
      </c>
      <c r="AW732" s="2725"/>
      <c r="AX732" s="2832">
        <v>3.0249999999999999</v>
      </c>
      <c r="AY732" s="2442"/>
      <c r="AZ732" s="1979"/>
      <c r="BA732" s="1980"/>
      <c r="BB732" s="1646"/>
      <c r="BC732" s="1530" t="s">
        <v>1432</v>
      </c>
      <c r="BD732" s="1602"/>
      <c r="BE732" s="1602"/>
      <c r="BF732" s="1602"/>
      <c r="BG732" s="1602"/>
      <c r="BH732" s="1602"/>
      <c r="BI732" s="1602"/>
      <c r="BJ732" s="1602"/>
      <c r="BK732" s="1602"/>
      <c r="BL732" s="1602"/>
      <c r="BM732" s="1646"/>
      <c r="BN732" s="1646"/>
      <c r="BO732" s="1646"/>
      <c r="BP732" s="1646"/>
      <c r="BQ732" s="1646"/>
      <c r="BR732" s="1646"/>
      <c r="BS732" s="1646"/>
      <c r="BT732" s="1646"/>
      <c r="BU732" s="1646"/>
      <c r="BV732" s="1646"/>
      <c r="BW732" s="1646"/>
      <c r="BX732" s="1646"/>
      <c r="BY732" s="1646"/>
      <c r="BZ732" s="1646"/>
      <c r="CA732" s="1646"/>
      <c r="CB732" s="1646"/>
      <c r="CC732" s="1646"/>
      <c r="CD732" s="1646"/>
      <c r="CE732" s="1646"/>
      <c r="CF732" s="1646"/>
      <c r="CG732" s="1646"/>
      <c r="CH732" s="1646"/>
      <c r="CI732" s="1646"/>
      <c r="CJ732" s="1646"/>
      <c r="CK732" s="1646"/>
      <c r="CL732" s="1646"/>
      <c r="CM732" s="1646"/>
      <c r="CN732" s="1646"/>
      <c r="CO732" s="1646"/>
      <c r="CP732" s="1646"/>
      <c r="CQ732" s="1646"/>
      <c r="CR732" s="1646"/>
      <c r="CS732" s="1646"/>
      <c r="CT732" s="1646"/>
      <c r="CU732" s="1646"/>
      <c r="CV732" s="1646"/>
      <c r="CW732" s="1646"/>
      <c r="CX732" s="1646"/>
      <c r="CY732" s="1646"/>
      <c r="CZ732" s="1646"/>
      <c r="DA732" s="1646"/>
      <c r="DB732" s="1646"/>
      <c r="DC732" s="1646"/>
      <c r="DD732" s="1646"/>
      <c r="DE732" s="1646"/>
      <c r="DF732" s="1646"/>
      <c r="DG732" s="1646"/>
      <c r="DH732" s="1646"/>
      <c r="DI732" s="1646"/>
      <c r="DJ732" s="1646"/>
      <c r="DK732" s="1646"/>
      <c r="DL732" s="1646"/>
      <c r="DM732" s="1646"/>
      <c r="DN732" s="1646"/>
      <c r="DO732" s="1646"/>
      <c r="DP732" s="1646"/>
      <c r="DQ732" s="1646"/>
      <c r="DR732" s="1646"/>
      <c r="DS732" s="1646"/>
      <c r="DT732" s="1646"/>
      <c r="DU732" s="1646"/>
      <c r="DV732" s="1646"/>
      <c r="DW732" s="1646"/>
      <c r="DX732" s="1646"/>
      <c r="DY732" s="1646"/>
      <c r="DZ732" s="1646"/>
      <c r="EA732" s="1646"/>
      <c r="EB732" s="1646"/>
      <c r="EC732" s="1646"/>
      <c r="ED732" s="1646"/>
      <c r="EE732" s="1646"/>
      <c r="EF732" s="1646"/>
      <c r="EG732" s="1646"/>
      <c r="EH732" s="1646"/>
      <c r="EI732" s="1646"/>
      <c r="EJ732" s="1646"/>
      <c r="EK732" s="1646"/>
      <c r="EL732" s="1646"/>
      <c r="EM732" s="1646"/>
      <c r="EN732" s="1646"/>
      <c r="EO732" s="1646"/>
      <c r="EP732" s="1646"/>
      <c r="EQ732" s="1646"/>
      <c r="ER732" s="1646"/>
      <c r="ES732" s="1646"/>
      <c r="ET732" s="1646"/>
      <c r="EU732" s="1646"/>
      <c r="EV732" s="1646"/>
      <c r="EW732" s="1646"/>
      <c r="EX732" s="1646"/>
      <c r="EY732" s="1646"/>
      <c r="EZ732" s="1646"/>
      <c r="FA732" s="1646"/>
      <c r="FB732" s="1646"/>
      <c r="FC732" s="1646"/>
      <c r="FD732" s="1646"/>
      <c r="FE732" s="1646"/>
      <c r="FF732" s="1646"/>
      <c r="FG732" s="1646"/>
      <c r="FH732" s="1646"/>
      <c r="FI732" s="1646"/>
      <c r="FJ732" s="1646"/>
      <c r="FK732" s="1646"/>
      <c r="FL732" s="1646"/>
      <c r="FM732" s="1646"/>
      <c r="FN732" s="1646"/>
      <c r="FO732" s="1646"/>
      <c r="FP732" s="1646"/>
      <c r="FQ732" s="1646"/>
      <c r="FR732" s="1646"/>
      <c r="FS732" s="1646"/>
      <c r="FT732" s="1646"/>
      <c r="FU732" s="1646"/>
      <c r="FV732" s="1646"/>
      <c r="FW732" s="1646"/>
      <c r="FX732" s="1646"/>
      <c r="FY732" s="1646"/>
      <c r="FZ732" s="1646"/>
      <c r="GA732" s="1646"/>
      <c r="GB732" s="1646"/>
      <c r="GC732" s="1646"/>
      <c r="GD732" s="1646"/>
      <c r="GE732" s="1646"/>
      <c r="GF732" s="1646"/>
      <c r="GG732" s="1646"/>
      <c r="GH732" s="1646"/>
      <c r="GI732" s="1646"/>
      <c r="GJ732" s="1646"/>
      <c r="GK732" s="1646"/>
      <c r="GL732" s="1646"/>
      <c r="GM732" s="1646"/>
      <c r="GN732" s="1646"/>
      <c r="GO732" s="1646"/>
      <c r="GP732" s="1646"/>
      <c r="GQ732" s="1646"/>
      <c r="GR732" s="1646"/>
      <c r="GS732" s="1646"/>
      <c r="GT732" s="1646"/>
      <c r="GU732" s="1646"/>
      <c r="GV732" s="1646"/>
      <c r="GW732" s="1646"/>
      <c r="GX732" s="1646"/>
      <c r="GY732" s="1646"/>
      <c r="GZ732" s="1646"/>
      <c r="HA732" s="1646"/>
      <c r="HB732" s="1646"/>
      <c r="HC732" s="1646"/>
      <c r="HD732" s="1646"/>
      <c r="HE732" s="1646"/>
      <c r="HF732" s="1646"/>
      <c r="HG732" s="1646"/>
      <c r="HH732" s="1646"/>
      <c r="HI732" s="1646"/>
      <c r="HJ732" s="1646"/>
      <c r="HK732" s="1646"/>
      <c r="HL732" s="1646"/>
      <c r="HM732" s="1646"/>
      <c r="HN732" s="1646"/>
      <c r="HO732" s="1646"/>
      <c r="HP732" s="1646"/>
      <c r="HQ732" s="1646"/>
      <c r="HR732" s="1646"/>
      <c r="HS732" s="1646"/>
    </row>
    <row r="733" spans="1:227" s="1530" customFormat="1" ht="17.05" customHeight="1" thickTop="1" thickBot="1" x14ac:dyDescent="0.3">
      <c r="A733" s="1564" t="s">
        <v>198</v>
      </c>
      <c r="B733" s="1564" t="s">
        <v>363</v>
      </c>
      <c r="C733" s="2738" t="s">
        <v>372</v>
      </c>
      <c r="D733" s="1749" t="s">
        <v>374</v>
      </c>
      <c r="E733" s="1603" t="s">
        <v>1433</v>
      </c>
      <c r="F733" s="2100"/>
      <c r="G733" s="2099"/>
      <c r="H733" s="2099"/>
      <c r="I733" s="2099"/>
      <c r="J733" s="2099"/>
      <c r="K733" s="2101"/>
      <c r="L733" s="2382">
        <v>100</v>
      </c>
      <c r="M733" s="2383" t="str">
        <f t="shared" si="259"/>
        <v/>
      </c>
      <c r="N733" s="1575">
        <f t="shared" si="252"/>
        <v>1</v>
      </c>
      <c r="O733" s="1857"/>
      <c r="P733" s="2099">
        <v>2.5920000000000001</v>
      </c>
      <c r="Q733" s="2205" t="s">
        <v>42</v>
      </c>
      <c r="R733" s="1857"/>
      <c r="S733" s="2207" t="s">
        <v>202</v>
      </c>
      <c r="T733" s="2207" t="s">
        <v>202</v>
      </c>
      <c r="U733" s="2438">
        <v>58</v>
      </c>
      <c r="V733" s="1857">
        <f>AVERAGE(10.36,29.64,27.5)</f>
        <v>22.5</v>
      </c>
      <c r="W733" s="2438">
        <v>58</v>
      </c>
      <c r="X733" s="1857">
        <f>AVERAGE(10.36,29.64,27.5)</f>
        <v>22.5</v>
      </c>
      <c r="Y733" s="1857"/>
      <c r="Z733" s="2439">
        <v>94397</v>
      </c>
      <c r="AA733" s="2440">
        <v>75.22876641221329</v>
      </c>
      <c r="AB733" s="2441">
        <f>O733/AA733*1000000/365*1000</f>
        <v>0</v>
      </c>
      <c r="AC733" s="2096"/>
      <c r="AD733" s="2096"/>
      <c r="AE733" s="2010"/>
      <c r="AF733" s="2096"/>
      <c r="AG733" s="2096"/>
      <c r="AH733" s="2097"/>
      <c r="AI733" s="2096"/>
      <c r="AJ733" s="2096"/>
      <c r="AK733" s="2096"/>
      <c r="AL733" s="2097"/>
      <c r="AM733" s="2101">
        <f>K733</f>
        <v>0</v>
      </c>
      <c r="AN733" s="2099">
        <v>2.5920000000000001</v>
      </c>
      <c r="AO733" s="2099">
        <v>2.5920000000000001</v>
      </c>
      <c r="AP733" s="2099">
        <v>2.5920000000000001</v>
      </c>
      <c r="AQ733" s="2100">
        <v>2.5920000000000001</v>
      </c>
      <c r="AR733" s="2101">
        <f>AN733</f>
        <v>2.5920000000000001</v>
      </c>
      <c r="AS733" s="2099">
        <v>2.5920000000000001</v>
      </c>
      <c r="AT733" s="2101">
        <f>AVERAGE(AS733,AV733)</f>
        <v>2.5920000000000001</v>
      </c>
      <c r="AU733" s="2101"/>
      <c r="AV733" s="2099">
        <v>2.5920000000000001</v>
      </c>
      <c r="AW733" s="2099"/>
      <c r="AX733" s="2102">
        <v>2.5920000000000001</v>
      </c>
      <c r="AY733" s="2442"/>
      <c r="AZ733" s="1979"/>
      <c r="BA733" s="1980"/>
      <c r="BB733" s="1646"/>
      <c r="BC733" s="1530" t="s">
        <v>1430</v>
      </c>
      <c r="BD733" s="1602" t="s">
        <v>1374</v>
      </c>
      <c r="BE733" s="1602"/>
      <c r="BF733" s="1602"/>
      <c r="BG733" s="1602"/>
      <c r="BH733" s="1602"/>
      <c r="BI733" s="1602"/>
      <c r="BJ733" s="1602"/>
      <c r="BK733" s="1602"/>
      <c r="BL733" s="1602"/>
      <c r="BM733" s="1646"/>
      <c r="BN733" s="1646"/>
      <c r="BO733" s="1646"/>
      <c r="BP733" s="1646"/>
      <c r="BQ733" s="1646"/>
      <c r="BR733" s="1646"/>
      <c r="BS733" s="1646"/>
      <c r="BT733" s="1646"/>
      <c r="BU733" s="1646"/>
      <c r="BV733" s="1646"/>
      <c r="BW733" s="1646"/>
      <c r="BX733" s="1646"/>
      <c r="BY733" s="1646"/>
      <c r="BZ733" s="1646"/>
      <c r="CA733" s="1646"/>
      <c r="CB733" s="1646"/>
      <c r="CC733" s="1646"/>
      <c r="CD733" s="1646"/>
      <c r="CE733" s="1646"/>
      <c r="CF733" s="1646"/>
      <c r="CG733" s="1646"/>
      <c r="CH733" s="1646"/>
      <c r="CI733" s="1646"/>
      <c r="CJ733" s="1646"/>
      <c r="CK733" s="1646"/>
      <c r="CL733" s="1646"/>
      <c r="CM733" s="1646"/>
      <c r="CN733" s="1646"/>
      <c r="CO733" s="1646"/>
      <c r="CP733" s="1646"/>
      <c r="CQ733" s="1646"/>
      <c r="CR733" s="1646"/>
      <c r="CS733" s="1646"/>
      <c r="CT733" s="1646"/>
      <c r="CU733" s="1646"/>
      <c r="CV733" s="1646"/>
      <c r="CW733" s="1646"/>
      <c r="CX733" s="1646"/>
      <c r="CY733" s="1646"/>
      <c r="CZ733" s="1646"/>
      <c r="DA733" s="1646"/>
      <c r="DB733" s="1646"/>
      <c r="DC733" s="1646"/>
      <c r="DD733" s="1646"/>
      <c r="DE733" s="1646"/>
      <c r="DF733" s="1646"/>
      <c r="DG733" s="1646"/>
      <c r="DH733" s="1646"/>
      <c r="DI733" s="1646"/>
      <c r="DJ733" s="1646"/>
      <c r="DK733" s="1646"/>
      <c r="DL733" s="1646"/>
      <c r="DM733" s="1646"/>
      <c r="DN733" s="1646"/>
      <c r="DO733" s="1646"/>
      <c r="DP733" s="1646"/>
      <c r="DQ733" s="1646"/>
      <c r="DR733" s="1646"/>
      <c r="DS733" s="1646"/>
      <c r="DT733" s="1646"/>
      <c r="DU733" s="1646"/>
      <c r="DV733" s="1646"/>
      <c r="DW733" s="1646"/>
      <c r="DX733" s="1646"/>
      <c r="DY733" s="1646"/>
      <c r="DZ733" s="1646"/>
      <c r="EA733" s="1646"/>
      <c r="EB733" s="1646"/>
      <c r="EC733" s="1646"/>
      <c r="ED733" s="1646"/>
      <c r="EE733" s="1646"/>
      <c r="EF733" s="1646"/>
      <c r="EG733" s="1646"/>
      <c r="EH733" s="1646"/>
      <c r="EI733" s="1646"/>
      <c r="EJ733" s="1646"/>
      <c r="EK733" s="1646"/>
      <c r="EL733" s="1646"/>
      <c r="EM733" s="1646"/>
      <c r="EN733" s="1646"/>
      <c r="EO733" s="1646"/>
      <c r="EP733" s="1646"/>
      <c r="EQ733" s="1646"/>
      <c r="ER733" s="1646"/>
      <c r="ES733" s="1646"/>
      <c r="ET733" s="1646"/>
      <c r="EU733" s="1646"/>
      <c r="EV733" s="1646"/>
      <c r="EW733" s="1646"/>
      <c r="EX733" s="1646"/>
      <c r="EY733" s="1646"/>
      <c r="EZ733" s="1646"/>
      <c r="FA733" s="1646"/>
      <c r="FB733" s="1646"/>
      <c r="FC733" s="1646"/>
      <c r="FD733" s="1646"/>
      <c r="FE733" s="1646"/>
      <c r="FF733" s="1646"/>
      <c r="FG733" s="1646"/>
      <c r="FH733" s="1646"/>
      <c r="FI733" s="1646"/>
      <c r="FJ733" s="1646"/>
      <c r="FK733" s="1646"/>
      <c r="FL733" s="1646"/>
      <c r="FM733" s="1646"/>
      <c r="FN733" s="1646"/>
      <c r="FO733" s="1646"/>
      <c r="FP733" s="1646"/>
      <c r="FQ733" s="1646"/>
      <c r="FR733" s="1646"/>
      <c r="FS733" s="1646"/>
      <c r="FT733" s="1646"/>
      <c r="FU733" s="1646"/>
      <c r="FV733" s="1646"/>
      <c r="FW733" s="1646"/>
      <c r="FX733" s="1646"/>
      <c r="FY733" s="1646"/>
      <c r="FZ733" s="1646"/>
      <c r="GA733" s="1646"/>
      <c r="GB733" s="1646"/>
      <c r="GC733" s="1646"/>
      <c r="GD733" s="1646"/>
      <c r="GE733" s="1646"/>
      <c r="GF733" s="1646"/>
      <c r="GG733" s="1646"/>
      <c r="GH733" s="1646"/>
      <c r="GI733" s="1646"/>
      <c r="GJ733" s="1646"/>
      <c r="GK733" s="1646"/>
      <c r="GL733" s="1646"/>
      <c r="GM733" s="1646"/>
      <c r="GN733" s="1646"/>
      <c r="GO733" s="1646"/>
      <c r="GP733" s="1646"/>
      <c r="GQ733" s="1646"/>
      <c r="GR733" s="1646"/>
      <c r="GS733" s="1646"/>
      <c r="GT733" s="1646"/>
      <c r="GU733" s="1646"/>
      <c r="GV733" s="1646"/>
      <c r="GW733" s="1646"/>
      <c r="GX733" s="1646"/>
      <c r="GY733" s="1646"/>
      <c r="GZ733" s="1646"/>
      <c r="HA733" s="1646"/>
      <c r="HB733" s="1646"/>
      <c r="HC733" s="1646"/>
      <c r="HD733" s="1646"/>
      <c r="HE733" s="1646"/>
      <c r="HF733" s="1646"/>
      <c r="HG733" s="1646"/>
      <c r="HH733" s="1646"/>
      <c r="HI733" s="1646"/>
      <c r="HJ733" s="1646"/>
      <c r="HK733" s="1646"/>
      <c r="HL733" s="1646"/>
      <c r="HM733" s="1646"/>
      <c r="HN733" s="1646"/>
      <c r="HO733" s="1646"/>
      <c r="HP733" s="1646"/>
      <c r="HQ733" s="1646"/>
      <c r="HR733" s="1646"/>
      <c r="HS733" s="1646"/>
    </row>
    <row r="734" spans="1:227" s="1530" customFormat="1" ht="17.05" customHeight="1" thickTop="1" thickBot="1" x14ac:dyDescent="0.3">
      <c r="A734" s="1564" t="s">
        <v>38</v>
      </c>
      <c r="B734" s="1564" t="s">
        <v>69</v>
      </c>
      <c r="C734" s="2738" t="s">
        <v>72</v>
      </c>
      <c r="D734" s="1778" t="s">
        <v>75</v>
      </c>
      <c r="E734" s="1779"/>
      <c r="F734" s="2291">
        <v>3.1E-2</v>
      </c>
      <c r="G734" s="1904"/>
      <c r="H734" s="1904"/>
      <c r="I734" s="1904"/>
      <c r="J734" s="1904"/>
      <c r="K734" s="2099">
        <f>SUM(F734:J734)</f>
        <v>3.1E-2</v>
      </c>
      <c r="L734" s="2382">
        <f>IF(K734&gt;0,IF(ISNUMBER(F734),F734,0)/K734*100,"")</f>
        <v>100</v>
      </c>
      <c r="M734" s="2383">
        <f t="shared" si="259"/>
        <v>0</v>
      </c>
      <c r="N734" s="1611">
        <f t="shared" si="252"/>
        <v>2</v>
      </c>
      <c r="O734" s="2262"/>
      <c r="P734" s="2099">
        <f>[1]JH_2015!L30/1000000</f>
        <v>5.5832700000000006E-2</v>
      </c>
      <c r="Q734" s="1857" t="s">
        <v>42</v>
      </c>
      <c r="R734" s="1857"/>
      <c r="S734" s="2321">
        <f>+T734/P734</f>
        <v>0.50228629459080421</v>
      </c>
      <c r="T734" s="2206">
        <f>[1]JH_2015!V30/1000000</f>
        <v>2.8043999999999999E-2</v>
      </c>
      <c r="U734" s="1857">
        <v>74.14</v>
      </c>
      <c r="V734" s="1857">
        <v>56.1</v>
      </c>
      <c r="W734" s="1857"/>
      <c r="X734" s="1857"/>
      <c r="Y734" s="1857"/>
      <c r="Z734" s="2439">
        <v>584</v>
      </c>
      <c r="AA734" s="2492">
        <f>P734/Z734*1000000/365*1000</f>
        <v>261.92859823606682</v>
      </c>
      <c r="AB734" s="2162"/>
      <c r="AC734" s="2162"/>
      <c r="AD734" s="2258"/>
      <c r="AE734" s="2162"/>
      <c r="AF734" s="2162"/>
      <c r="AG734" s="2162"/>
      <c r="AH734" s="2493">
        <f>K734</f>
        <v>3.1E-2</v>
      </c>
      <c r="AI734" s="2206"/>
      <c r="AJ734" s="2206"/>
      <c r="AK734" s="2206"/>
      <c r="AL734" s="2223"/>
      <c r="AM734" s="2099">
        <f>P734</f>
        <v>5.5832700000000006E-2</v>
      </c>
      <c r="AN734" s="2101">
        <v>0.05</v>
      </c>
      <c r="AO734" s="2099">
        <f>AVERAGE(AN734,AP734)</f>
        <v>0.05</v>
      </c>
      <c r="AP734" s="2099">
        <v>0.05</v>
      </c>
      <c r="AQ734" s="2100">
        <f>AM734</f>
        <v>5.5832700000000006E-2</v>
      </c>
      <c r="AR734" s="2101">
        <v>0.05</v>
      </c>
      <c r="AS734" s="2099">
        <f>AVERAGE(AR734,AT734)</f>
        <v>0.05</v>
      </c>
      <c r="AT734" s="2099">
        <f>AVERAGE(AR734,AV734)</f>
        <v>0.05</v>
      </c>
      <c r="AU734" s="2099"/>
      <c r="AV734" s="2099">
        <v>0.05</v>
      </c>
      <c r="AW734" s="2099"/>
      <c r="AX734" s="2102">
        <v>-7.0000000000000001E-3</v>
      </c>
      <c r="AY734" s="2545"/>
      <c r="AZ734" s="2545"/>
      <c r="BA734" s="2545"/>
      <c r="BB734" s="2545"/>
      <c r="BC734" s="1530" t="s">
        <v>1430</v>
      </c>
      <c r="BD734" s="1602"/>
      <c r="BE734" s="1602"/>
      <c r="BF734" s="1602"/>
      <c r="BG734" s="1602"/>
      <c r="BH734" s="1602"/>
      <c r="BI734" s="1602"/>
      <c r="BJ734" s="1602"/>
      <c r="BK734" s="1602"/>
      <c r="BL734" s="1602"/>
      <c r="BM734" s="1602"/>
      <c r="BN734" s="1602"/>
      <c r="BO734" s="1602"/>
      <c r="BP734" s="1602"/>
      <c r="BQ734" s="1602"/>
      <c r="BR734" s="1602"/>
      <c r="BS734" s="1602"/>
      <c r="BT734" s="1602"/>
      <c r="BU734" s="1602"/>
      <c r="BV734" s="1602"/>
      <c r="BW734" s="1602"/>
      <c r="BX734" s="1602"/>
      <c r="BY734" s="1602"/>
      <c r="BZ734" s="1602"/>
      <c r="CA734" s="1602"/>
      <c r="CB734" s="1602"/>
      <c r="CC734" s="1602"/>
      <c r="CD734" s="1602"/>
      <c r="CE734" s="1602"/>
      <c r="CF734" s="1602"/>
      <c r="CG734" s="1602"/>
      <c r="CH734" s="1602"/>
      <c r="CI734" s="1602"/>
      <c r="CJ734" s="1602"/>
      <c r="CK734" s="1602"/>
      <c r="CL734" s="1602"/>
      <c r="CM734" s="1602"/>
      <c r="CN734" s="1602"/>
      <c r="CO734" s="1602"/>
      <c r="CP734" s="1602"/>
      <c r="CQ734" s="1602"/>
      <c r="CR734" s="1602"/>
      <c r="CS734" s="1602"/>
      <c r="CT734" s="1602"/>
      <c r="CU734" s="1602"/>
      <c r="CV734" s="1602"/>
      <c r="CW734" s="1602"/>
      <c r="CX734" s="1602"/>
      <c r="CY734" s="1602"/>
      <c r="CZ734" s="1602"/>
      <c r="DA734" s="1602"/>
      <c r="DB734" s="1602"/>
      <c r="DC734" s="1602"/>
      <c r="DD734" s="1602"/>
      <c r="DE734" s="1602"/>
      <c r="DF734" s="1602"/>
      <c r="DG734" s="1602"/>
      <c r="DH734" s="1602"/>
      <c r="DI734" s="1602"/>
      <c r="DJ734" s="1602"/>
      <c r="DK734" s="1602"/>
      <c r="DL734" s="1602"/>
      <c r="DM734" s="1602"/>
      <c r="DN734" s="1602"/>
      <c r="DO734" s="1602"/>
      <c r="DP734" s="1602"/>
      <c r="DQ734" s="1602"/>
      <c r="DR734" s="1602"/>
      <c r="DS734" s="1602"/>
      <c r="DT734" s="1602"/>
      <c r="DU734" s="1602"/>
      <c r="DV734" s="1602"/>
      <c r="DW734" s="1602"/>
      <c r="DX734" s="1602"/>
      <c r="DY734" s="1602"/>
      <c r="DZ734" s="1602"/>
      <c r="EA734" s="1602"/>
      <c r="EB734" s="1602"/>
      <c r="EC734" s="1602"/>
      <c r="ED734" s="1602"/>
      <c r="EE734" s="1602"/>
      <c r="EF734" s="1602"/>
      <c r="EG734" s="1602"/>
      <c r="EH734" s="1602"/>
      <c r="EI734" s="1602"/>
      <c r="EJ734" s="1602"/>
      <c r="EK734" s="1602"/>
      <c r="EL734" s="1602"/>
      <c r="EM734" s="1602"/>
      <c r="EN734" s="1602"/>
      <c r="EO734" s="1602"/>
      <c r="EP734" s="1602"/>
      <c r="EQ734" s="1602"/>
      <c r="ER734" s="1602"/>
      <c r="ES734" s="1602"/>
      <c r="ET734" s="1602"/>
      <c r="EU734" s="1602"/>
      <c r="EV734" s="1602"/>
      <c r="EW734" s="1602"/>
      <c r="EX734" s="1602"/>
      <c r="EY734" s="1602"/>
      <c r="EZ734" s="1602"/>
      <c r="FA734" s="1602"/>
      <c r="FB734" s="1602"/>
      <c r="FC734" s="1602"/>
      <c r="FD734" s="1602"/>
      <c r="FE734" s="1602"/>
      <c r="FF734" s="1602"/>
      <c r="FG734" s="1602"/>
      <c r="FH734" s="1602"/>
      <c r="FI734" s="1602"/>
      <c r="FJ734" s="1602"/>
      <c r="FK734" s="1602"/>
      <c r="FL734" s="1602"/>
      <c r="FM734" s="1602"/>
      <c r="FN734" s="1602"/>
      <c r="FO734" s="1602"/>
      <c r="FP734" s="1602"/>
      <c r="FQ734" s="1602"/>
      <c r="FR734" s="1602"/>
      <c r="FS734" s="1602"/>
      <c r="FT734" s="1602"/>
      <c r="FU734" s="1602"/>
      <c r="FV734" s="1602"/>
      <c r="FW734" s="1602"/>
      <c r="FX734" s="1602"/>
      <c r="FY734" s="1602"/>
      <c r="FZ734" s="1602"/>
      <c r="GA734" s="1602"/>
      <c r="GB734" s="1602"/>
      <c r="GC734" s="1602"/>
      <c r="GD734" s="1602"/>
      <c r="GE734" s="1602"/>
      <c r="GF734" s="1602"/>
      <c r="GG734" s="1602"/>
      <c r="GH734" s="1602"/>
      <c r="GI734" s="1602"/>
      <c r="GJ734" s="1602"/>
      <c r="GK734" s="1602"/>
      <c r="GL734" s="1602"/>
      <c r="GM734" s="1602"/>
      <c r="GN734" s="1602"/>
      <c r="GO734" s="1602"/>
      <c r="GP734" s="1602"/>
      <c r="GQ734" s="1602"/>
      <c r="GR734" s="1602"/>
      <c r="GS734" s="1602"/>
      <c r="GT734" s="1602"/>
      <c r="GU734" s="1602"/>
      <c r="GV734" s="1602"/>
      <c r="GW734" s="1602"/>
      <c r="GX734" s="1602"/>
      <c r="GY734" s="1602"/>
      <c r="GZ734" s="1602"/>
      <c r="HA734" s="1602"/>
      <c r="HB734" s="1602"/>
      <c r="HC734" s="1602"/>
      <c r="HD734" s="1602"/>
      <c r="HE734" s="1602"/>
      <c r="HF734" s="1602"/>
      <c r="HG734" s="1602"/>
      <c r="HH734" s="1602"/>
      <c r="HI734" s="1602"/>
      <c r="HJ734" s="1602"/>
      <c r="HK734" s="1602"/>
      <c r="HL734" s="1602"/>
      <c r="HM734" s="1602"/>
      <c r="HN734" s="1602"/>
      <c r="HO734" s="1602"/>
      <c r="HP734" s="1602"/>
      <c r="HQ734" s="1602"/>
      <c r="HR734" s="1602"/>
      <c r="HS734" s="1602"/>
    </row>
    <row r="735" spans="1:227" s="1530" customFormat="1" ht="17.05" customHeight="1" thickTop="1" thickBot="1" x14ac:dyDescent="0.3">
      <c r="A735" s="1564" t="s">
        <v>38</v>
      </c>
      <c r="B735" s="1564" t="s">
        <v>69</v>
      </c>
      <c r="C735" s="2738" t="s">
        <v>72</v>
      </c>
      <c r="D735" s="1856" t="s">
        <v>73</v>
      </c>
      <c r="E735" s="1857"/>
      <c r="F735" s="2100">
        <v>9.5000000000000001E-2</v>
      </c>
      <c r="G735" s="2099"/>
      <c r="H735" s="2099"/>
      <c r="I735" s="2099"/>
      <c r="J735" s="2099"/>
      <c r="K735" s="2099">
        <f>SUM(F735:J735)</f>
        <v>9.5000000000000001E-2</v>
      </c>
      <c r="L735" s="2382">
        <f>IF(K735&gt;0,IF(ISNUMBER(F735),F735,0)/K735*100,"")</f>
        <v>100</v>
      </c>
      <c r="M735" s="2383">
        <f t="shared" si="259"/>
        <v>0</v>
      </c>
      <c r="N735" s="1611">
        <f t="shared" si="252"/>
        <v>2</v>
      </c>
      <c r="O735" s="2262"/>
      <c r="P735" s="2099">
        <f>[1]JH_2015!L29/1000000</f>
        <v>9.5395300000000002E-2</v>
      </c>
      <c r="Q735" s="1857" t="s">
        <v>42</v>
      </c>
      <c r="R735" s="1857"/>
      <c r="S735" s="2321">
        <f>+T735/P735</f>
        <v>0.17233553435022481</v>
      </c>
      <c r="T735" s="2206">
        <f>[1]JH_2015!V29/1000000</f>
        <v>1.644E-2</v>
      </c>
      <c r="U735" s="1857">
        <v>68.989999999999995</v>
      </c>
      <c r="V735" s="1857">
        <v>60.1</v>
      </c>
      <c r="W735" s="1857"/>
      <c r="X735" s="1857"/>
      <c r="Y735" s="1857"/>
      <c r="Z735" s="2439">
        <v>2727</v>
      </c>
      <c r="AA735" s="2492">
        <f>P735/Z735*1000000/365*1000</f>
        <v>95.84047902507146</v>
      </c>
      <c r="AB735" s="2096"/>
      <c r="AC735" s="2096"/>
      <c r="AD735" s="2010"/>
      <c r="AE735" s="2096"/>
      <c r="AF735" s="2096"/>
      <c r="AG735" s="2096"/>
      <c r="AH735" s="2493">
        <f>K735</f>
        <v>9.5000000000000001E-2</v>
      </c>
      <c r="AI735" s="2206"/>
      <c r="AJ735" s="2206"/>
      <c r="AK735" s="2206"/>
      <c r="AL735" s="2223"/>
      <c r="AM735" s="2099">
        <f>P735</f>
        <v>9.5395300000000002E-2</v>
      </c>
      <c r="AN735" s="2101">
        <v>9.6000000000000002E-2</v>
      </c>
      <c r="AO735" s="2099">
        <f>AVERAGE(AN735,AP735)</f>
        <v>0.10150000000000001</v>
      </c>
      <c r="AP735" s="2101">
        <v>0.107</v>
      </c>
      <c r="AQ735" s="2100">
        <f>AM735</f>
        <v>9.5395300000000002E-2</v>
      </c>
      <c r="AR735" s="2101">
        <v>0.106</v>
      </c>
      <c r="AS735" s="2099">
        <f>AVERAGE(AR735,AT735)</f>
        <v>0.11499999999999999</v>
      </c>
      <c r="AT735" s="2099">
        <v>0.124</v>
      </c>
      <c r="AU735" s="2099"/>
      <c r="AV735" s="2101">
        <v>0.125</v>
      </c>
      <c r="AW735" s="2101"/>
      <c r="AX735" s="2265">
        <v>-0.03</v>
      </c>
      <c r="AY735" s="2545"/>
      <c r="AZ735" s="2545"/>
      <c r="BA735" s="2545"/>
      <c r="BB735" s="2545"/>
      <c r="BC735" s="1530" t="s">
        <v>1430</v>
      </c>
      <c r="BD735" s="1602"/>
      <c r="BE735" s="1602"/>
      <c r="BF735" s="1602"/>
      <c r="BG735" s="1602"/>
      <c r="BH735" s="1602"/>
      <c r="BI735" s="1602"/>
      <c r="BJ735" s="1602"/>
      <c r="BK735" s="1602"/>
      <c r="BL735" s="1602"/>
      <c r="BM735" s="1602"/>
      <c r="BN735" s="1602"/>
      <c r="BO735" s="1602"/>
      <c r="BP735" s="1602"/>
      <c r="BQ735" s="1602"/>
      <c r="BR735" s="1602"/>
      <c r="BS735" s="1602"/>
      <c r="BT735" s="1602"/>
      <c r="BU735" s="1602"/>
      <c r="BV735" s="1602"/>
      <c r="BW735" s="1602"/>
      <c r="BX735" s="1602"/>
      <c r="BY735" s="1602"/>
      <c r="BZ735" s="1602"/>
      <c r="CA735" s="1602"/>
      <c r="CB735" s="1602"/>
      <c r="CC735" s="1602"/>
      <c r="CD735" s="1602"/>
      <c r="CE735" s="1602"/>
      <c r="CF735" s="1602"/>
      <c r="CG735" s="1602"/>
      <c r="CH735" s="1602"/>
      <c r="CI735" s="1602"/>
      <c r="CJ735" s="1602"/>
      <c r="CK735" s="1602"/>
      <c r="CL735" s="1602"/>
      <c r="CM735" s="1602"/>
      <c r="CN735" s="1602"/>
      <c r="CO735" s="1602"/>
      <c r="CP735" s="1602"/>
      <c r="CQ735" s="1602"/>
      <c r="CR735" s="1602"/>
      <c r="CS735" s="1602"/>
      <c r="CT735" s="1602"/>
      <c r="CU735" s="1602"/>
      <c r="CV735" s="1602"/>
      <c r="CW735" s="1602"/>
      <c r="CX735" s="1602"/>
      <c r="CY735" s="1602"/>
      <c r="CZ735" s="1602"/>
      <c r="DA735" s="1602"/>
      <c r="DB735" s="1602"/>
      <c r="DC735" s="1602"/>
      <c r="DD735" s="1602"/>
      <c r="DE735" s="1602"/>
      <c r="DF735" s="1602"/>
      <c r="DG735" s="1602"/>
      <c r="DH735" s="1602"/>
      <c r="DI735" s="1602"/>
      <c r="DJ735" s="1602"/>
      <c r="DK735" s="1602"/>
      <c r="DL735" s="1602"/>
      <c r="DM735" s="1602"/>
      <c r="DN735" s="1602"/>
      <c r="DO735" s="1602"/>
      <c r="DP735" s="1602"/>
      <c r="DQ735" s="1602"/>
      <c r="DR735" s="1602"/>
      <c r="DS735" s="1602"/>
      <c r="DT735" s="1602"/>
      <c r="DU735" s="1602"/>
      <c r="DV735" s="1602"/>
      <c r="DW735" s="1602"/>
      <c r="DX735" s="1602"/>
      <c r="DY735" s="1602"/>
      <c r="DZ735" s="1602"/>
      <c r="EA735" s="1602"/>
      <c r="EB735" s="1602"/>
      <c r="EC735" s="1602"/>
      <c r="ED735" s="1602"/>
      <c r="EE735" s="1602"/>
      <c r="EF735" s="1602"/>
      <c r="EG735" s="1602"/>
      <c r="EH735" s="1602"/>
      <c r="EI735" s="1602"/>
      <c r="EJ735" s="1602"/>
      <c r="EK735" s="1602"/>
      <c r="EL735" s="1602"/>
      <c r="EM735" s="1602"/>
      <c r="EN735" s="1602"/>
      <c r="EO735" s="1602"/>
      <c r="EP735" s="1602"/>
      <c r="EQ735" s="1602"/>
      <c r="ER735" s="1602"/>
      <c r="ES735" s="1602"/>
      <c r="ET735" s="1602"/>
      <c r="EU735" s="1602"/>
      <c r="EV735" s="1602"/>
      <c r="EW735" s="1602"/>
      <c r="EX735" s="1602"/>
      <c r="EY735" s="1602"/>
      <c r="EZ735" s="1602"/>
      <c r="FA735" s="1602"/>
      <c r="FB735" s="1602"/>
      <c r="FC735" s="1602"/>
      <c r="FD735" s="1602"/>
      <c r="FE735" s="1602"/>
      <c r="FF735" s="1602"/>
      <c r="FG735" s="1602"/>
      <c r="FH735" s="1602"/>
      <c r="FI735" s="1602"/>
      <c r="FJ735" s="1602"/>
      <c r="FK735" s="1602"/>
      <c r="FL735" s="1602"/>
      <c r="FM735" s="1602"/>
      <c r="FN735" s="1602"/>
      <c r="FO735" s="1602"/>
      <c r="FP735" s="1602"/>
      <c r="FQ735" s="1602"/>
      <c r="FR735" s="1602"/>
      <c r="FS735" s="1602"/>
      <c r="FT735" s="1602"/>
      <c r="FU735" s="1602"/>
      <c r="FV735" s="1602"/>
      <c r="FW735" s="1602"/>
      <c r="FX735" s="1602"/>
      <c r="FY735" s="1602"/>
      <c r="FZ735" s="1602"/>
      <c r="GA735" s="1602"/>
      <c r="GB735" s="1602"/>
      <c r="GC735" s="1602"/>
      <c r="GD735" s="1602"/>
      <c r="GE735" s="1602"/>
      <c r="GF735" s="1602"/>
      <c r="GG735" s="1602"/>
      <c r="GH735" s="1602"/>
      <c r="GI735" s="1602"/>
      <c r="GJ735" s="1602"/>
      <c r="GK735" s="1602"/>
      <c r="GL735" s="1602"/>
      <c r="GM735" s="1602"/>
      <c r="GN735" s="1602"/>
      <c r="GO735" s="1602"/>
      <c r="GP735" s="1602"/>
      <c r="GQ735" s="1602"/>
      <c r="GR735" s="1602"/>
      <c r="GS735" s="1602"/>
      <c r="GT735" s="1602"/>
      <c r="GU735" s="1602"/>
      <c r="GV735" s="1602"/>
      <c r="GW735" s="1602"/>
      <c r="GX735" s="1602"/>
      <c r="GY735" s="1602"/>
      <c r="GZ735" s="1602"/>
      <c r="HA735" s="1602"/>
      <c r="HB735" s="1602"/>
      <c r="HC735" s="1602"/>
      <c r="HD735" s="1602"/>
      <c r="HE735" s="1602"/>
      <c r="HF735" s="1602"/>
      <c r="HG735" s="1602"/>
      <c r="HH735" s="1602"/>
      <c r="HI735" s="1602"/>
      <c r="HJ735" s="1602"/>
      <c r="HK735" s="1602"/>
      <c r="HL735" s="1602"/>
      <c r="HM735" s="1602"/>
      <c r="HN735" s="1602"/>
      <c r="HO735" s="1602"/>
      <c r="HP735" s="1602"/>
      <c r="HQ735" s="1602"/>
      <c r="HR735" s="1602"/>
      <c r="HS735" s="1602"/>
    </row>
    <row r="736" spans="1:227" s="1530" customFormat="1" ht="17.05" customHeight="1" thickTop="1" thickBot="1" x14ac:dyDescent="0.3">
      <c r="A736" s="1564" t="s">
        <v>38</v>
      </c>
      <c r="B736" s="1564" t="s">
        <v>69</v>
      </c>
      <c r="C736" s="2738" t="s">
        <v>72</v>
      </c>
      <c r="D736" s="1778" t="s">
        <v>72</v>
      </c>
      <c r="E736" s="1779"/>
      <c r="F736" s="2291">
        <v>0.22900000000000001</v>
      </c>
      <c r="G736" s="1904"/>
      <c r="H736" s="1904">
        <v>0.47099999999999997</v>
      </c>
      <c r="I736" s="1904"/>
      <c r="J736" s="1904"/>
      <c r="K736" s="2099">
        <f>SUM(F736:J736)</f>
        <v>0.7</v>
      </c>
      <c r="L736" s="2382">
        <f>IF(K736&gt;0,IF(ISNUMBER(F736),F736,0)/K736*100,"")</f>
        <v>32.714285714285715</v>
      </c>
      <c r="M736" s="2383">
        <f t="shared" si="259"/>
        <v>67.285714285714278</v>
      </c>
      <c r="N736" s="1611">
        <f t="shared" si="252"/>
        <v>2</v>
      </c>
      <c r="O736" s="2262"/>
      <c r="P736" s="2099">
        <f>[1]JH_2015!L31/1000000</f>
        <v>0.78789260000000005</v>
      </c>
      <c r="Q736" s="2320" t="s">
        <v>42</v>
      </c>
      <c r="R736" s="2320"/>
      <c r="S736" s="2321">
        <f>+T736/P736</f>
        <v>0.28596664063096922</v>
      </c>
      <c r="T736" s="2206">
        <f>[1]JH_2015!V31/1000000</f>
        <v>0.22531100000000001</v>
      </c>
      <c r="U736" s="2320">
        <v>68.86</v>
      </c>
      <c r="V736" s="2320">
        <v>72.5</v>
      </c>
      <c r="W736" s="2320"/>
      <c r="X736" s="2320"/>
      <c r="Y736" s="2320"/>
      <c r="Z736" s="2512">
        <v>7054</v>
      </c>
      <c r="AA736" s="2492">
        <f>P736/Z736*1000000/365*1000</f>
        <v>306.01217224464125</v>
      </c>
      <c r="AB736" s="2262"/>
      <c r="AC736" s="2262"/>
      <c r="AD736" s="2320"/>
      <c r="AE736" s="2262"/>
      <c r="AF736" s="2262"/>
      <c r="AG736" s="2262"/>
      <c r="AH736" s="2493">
        <f>K736</f>
        <v>0.7</v>
      </c>
      <c r="AI736" s="2206"/>
      <c r="AJ736" s="2206"/>
      <c r="AK736" s="2206"/>
      <c r="AL736" s="2223"/>
      <c r="AM736" s="2099">
        <f>P736</f>
        <v>0.78789260000000005</v>
      </c>
      <c r="AN736" s="2099">
        <v>0.59</v>
      </c>
      <c r="AO736" s="2099">
        <f>AVERAGE(AN736,AP736)</f>
        <v>0.59</v>
      </c>
      <c r="AP736" s="2099">
        <v>0.59</v>
      </c>
      <c r="AQ736" s="2100">
        <f>AM736</f>
        <v>0.78789260000000005</v>
      </c>
      <c r="AR736" s="2099">
        <v>0.59</v>
      </c>
      <c r="AS736" s="2099">
        <f>AVERAGE(AR736,AT736)</f>
        <v>0.59</v>
      </c>
      <c r="AT736" s="2099">
        <f>AVERAGE(AR736,AV736)</f>
        <v>0.59</v>
      </c>
      <c r="AU736" s="2099"/>
      <c r="AV736" s="2099">
        <v>0.59</v>
      </c>
      <c r="AW736" s="2099"/>
      <c r="AX736" s="2225">
        <v>0.187</v>
      </c>
      <c r="AY736" s="1963"/>
      <c r="AZ736" s="1963"/>
      <c r="BA736" s="1963"/>
      <c r="BB736" s="1963"/>
      <c r="BC736" s="1530" t="s">
        <v>1432</v>
      </c>
      <c r="BD736" s="1602"/>
      <c r="BE736" s="1602"/>
      <c r="BF736" s="1602"/>
      <c r="BG736" s="1602"/>
      <c r="BH736" s="1602"/>
      <c r="BI736" s="1602"/>
      <c r="BJ736" s="1602"/>
      <c r="BK736" s="1602"/>
      <c r="BL736" s="1602"/>
      <c r="BM736" s="1602"/>
      <c r="BN736" s="1602"/>
      <c r="BO736" s="1602"/>
      <c r="BP736" s="1602"/>
      <c r="BQ736" s="1602"/>
      <c r="BR736" s="1602"/>
      <c r="BS736" s="1602"/>
      <c r="BT736" s="1602"/>
      <c r="BU736" s="1602"/>
      <c r="BV736" s="1602"/>
      <c r="BW736" s="1602"/>
      <c r="BX736" s="1602"/>
      <c r="BY736" s="1602"/>
      <c r="BZ736" s="1602"/>
      <c r="CA736" s="1602"/>
      <c r="CB736" s="1602"/>
      <c r="CC736" s="1602"/>
      <c r="CD736" s="1602"/>
      <c r="CE736" s="1602"/>
      <c r="CF736" s="1602"/>
      <c r="CG736" s="1602"/>
      <c r="CH736" s="1602"/>
      <c r="CI736" s="1602"/>
      <c r="CJ736" s="1602"/>
      <c r="CK736" s="1602"/>
      <c r="CL736" s="1602"/>
      <c r="CM736" s="1602"/>
      <c r="CN736" s="1602"/>
      <c r="CO736" s="1602"/>
      <c r="CP736" s="1602"/>
      <c r="CQ736" s="1602"/>
      <c r="CR736" s="1602"/>
      <c r="CS736" s="1602"/>
      <c r="CT736" s="1602"/>
      <c r="CU736" s="1602"/>
      <c r="CV736" s="1602"/>
      <c r="CW736" s="1602"/>
      <c r="CX736" s="1602"/>
      <c r="CY736" s="1602"/>
      <c r="CZ736" s="1602"/>
      <c r="DA736" s="1602"/>
      <c r="DB736" s="1602"/>
      <c r="DC736" s="1602"/>
      <c r="DD736" s="1602"/>
      <c r="DE736" s="1602"/>
      <c r="DF736" s="1602"/>
      <c r="DG736" s="1602"/>
      <c r="DH736" s="1602"/>
      <c r="DI736" s="1602"/>
      <c r="DJ736" s="1602"/>
      <c r="DK736" s="1602"/>
      <c r="DL736" s="1602"/>
      <c r="DM736" s="1602"/>
      <c r="DN736" s="1602"/>
      <c r="DO736" s="1602"/>
      <c r="DP736" s="1602"/>
      <c r="DQ736" s="1602"/>
      <c r="DR736" s="1602"/>
      <c r="DS736" s="1602"/>
      <c r="DT736" s="1602"/>
      <c r="DU736" s="1602"/>
      <c r="DV736" s="1602"/>
      <c r="DW736" s="1602"/>
      <c r="DX736" s="1602"/>
      <c r="DY736" s="1602"/>
      <c r="DZ736" s="1602"/>
      <c r="EA736" s="1602"/>
      <c r="EB736" s="1602"/>
      <c r="EC736" s="1602"/>
      <c r="ED736" s="1602"/>
      <c r="EE736" s="1602"/>
      <c r="EF736" s="1602"/>
      <c r="EG736" s="1602"/>
      <c r="EH736" s="1602"/>
      <c r="EI736" s="1602"/>
      <c r="EJ736" s="1602"/>
      <c r="EK736" s="1602"/>
      <c r="EL736" s="1602"/>
      <c r="EM736" s="1602"/>
      <c r="EN736" s="1602"/>
      <c r="EO736" s="1602"/>
      <c r="EP736" s="1602"/>
      <c r="EQ736" s="1602"/>
      <c r="ER736" s="1602"/>
      <c r="ES736" s="1602"/>
      <c r="ET736" s="1602"/>
      <c r="EU736" s="1602"/>
      <c r="EV736" s="1602"/>
      <c r="EW736" s="1602"/>
      <c r="EX736" s="1602"/>
      <c r="EY736" s="1602"/>
      <c r="EZ736" s="1602"/>
      <c r="FA736" s="1602"/>
      <c r="FB736" s="1602"/>
      <c r="FC736" s="1602"/>
      <c r="FD736" s="1602"/>
      <c r="FE736" s="1602"/>
      <c r="FF736" s="1602"/>
      <c r="FG736" s="1602"/>
      <c r="FH736" s="1602"/>
      <c r="FI736" s="1602"/>
      <c r="FJ736" s="1602"/>
      <c r="FK736" s="1602"/>
      <c r="FL736" s="1602"/>
      <c r="FM736" s="1602"/>
      <c r="FN736" s="1602"/>
      <c r="FO736" s="1602"/>
      <c r="FP736" s="1602"/>
      <c r="FQ736" s="1602"/>
      <c r="FR736" s="1602"/>
      <c r="FS736" s="1602"/>
      <c r="FT736" s="1602"/>
      <c r="FU736" s="1602"/>
      <c r="FV736" s="1602"/>
      <c r="FW736" s="1602"/>
      <c r="FX736" s="1602"/>
      <c r="FY736" s="1602"/>
      <c r="FZ736" s="1602"/>
      <c r="GA736" s="1602"/>
      <c r="GB736" s="1602"/>
      <c r="GC736" s="1602"/>
      <c r="GD736" s="1602"/>
      <c r="GE736" s="1602"/>
      <c r="GF736" s="1602"/>
      <c r="GG736" s="1602"/>
      <c r="GH736" s="1602"/>
      <c r="GI736" s="1602"/>
      <c r="GJ736" s="1602"/>
      <c r="GK736" s="1602"/>
      <c r="GL736" s="1602"/>
      <c r="GM736" s="1602"/>
      <c r="GN736" s="1602"/>
      <c r="GO736" s="1602"/>
      <c r="GP736" s="1602"/>
      <c r="GQ736" s="1602"/>
      <c r="GR736" s="1602"/>
      <c r="GS736" s="1602"/>
      <c r="GT736" s="1602"/>
      <c r="GU736" s="1602"/>
      <c r="GV736" s="1602"/>
      <c r="GW736" s="1602"/>
      <c r="GX736" s="1602"/>
      <c r="GY736" s="1602"/>
      <c r="GZ736" s="1602"/>
      <c r="HA736" s="1602"/>
      <c r="HB736" s="1602"/>
      <c r="HC736" s="1602"/>
      <c r="HD736" s="1602"/>
      <c r="HE736" s="1602"/>
      <c r="HF736" s="1602"/>
      <c r="HG736" s="1602"/>
      <c r="HH736" s="1602"/>
      <c r="HI736" s="1602"/>
      <c r="HJ736" s="1602"/>
      <c r="HK736" s="1602"/>
      <c r="HL736" s="1602"/>
      <c r="HM736" s="1602"/>
      <c r="HN736" s="1602"/>
      <c r="HO736" s="1602"/>
      <c r="HP736" s="1602"/>
      <c r="HQ736" s="1602"/>
      <c r="HR736" s="1602"/>
      <c r="HS736" s="1602"/>
    </row>
    <row r="737" spans="1:227" s="1530" customFormat="1" ht="17.05" customHeight="1" thickTop="1" x14ac:dyDescent="0.25">
      <c r="A737" s="1564" t="s">
        <v>38</v>
      </c>
      <c r="B737" s="1564" t="s">
        <v>69</v>
      </c>
      <c r="C737" s="2738" t="s">
        <v>72</v>
      </c>
      <c r="D737" s="1778" t="s">
        <v>74</v>
      </c>
      <c r="E737" s="1857" t="s">
        <v>1433</v>
      </c>
      <c r="F737" s="2291"/>
      <c r="G737" s="1904"/>
      <c r="H737" s="1904"/>
      <c r="I737" s="1904"/>
      <c r="J737" s="1904"/>
      <c r="K737" s="2099">
        <f>SUM(F737:J737)</f>
        <v>0</v>
      </c>
      <c r="L737" s="2382">
        <v>100</v>
      </c>
      <c r="M737" s="2383" t="str">
        <f t="shared" si="259"/>
        <v/>
      </c>
      <c r="N737" s="1611">
        <f t="shared" si="252"/>
        <v>1</v>
      </c>
      <c r="O737" s="2262"/>
      <c r="P737" s="2099"/>
      <c r="Q737" s="1857" t="s">
        <v>42</v>
      </c>
      <c r="R737" s="1857"/>
      <c r="S737" s="2717"/>
      <c r="T737" s="2206"/>
      <c r="U737" s="1857"/>
      <c r="V737" s="1857"/>
      <c r="W737" s="1857"/>
      <c r="X737" s="1857"/>
      <c r="Y737" s="1857"/>
      <c r="Z737" s="2439"/>
      <c r="AA737" s="2492"/>
      <c r="AB737" s="2162"/>
      <c r="AC737" s="2162"/>
      <c r="AD737" s="2258"/>
      <c r="AE737" s="2162"/>
      <c r="AF737" s="2162"/>
      <c r="AG737" s="2162"/>
      <c r="AH737" s="2493">
        <f>K737</f>
        <v>0</v>
      </c>
      <c r="AI737" s="2206"/>
      <c r="AJ737" s="2206"/>
      <c r="AK737" s="2206"/>
      <c r="AL737" s="2223"/>
      <c r="AM737" s="2099">
        <f>P737</f>
        <v>0</v>
      </c>
      <c r="AN737" s="2099">
        <v>4.0000000000000001E-3</v>
      </c>
      <c r="AO737" s="2099">
        <f>AVERAGE(AN737,AP737)</f>
        <v>4.0000000000000001E-3</v>
      </c>
      <c r="AP737" s="2099">
        <v>4.0000000000000001E-3</v>
      </c>
      <c r="AQ737" s="2100">
        <f>AM737</f>
        <v>0</v>
      </c>
      <c r="AR737" s="2099">
        <v>4.0000000000000001E-3</v>
      </c>
      <c r="AS737" s="2099">
        <f>AVERAGE(AR737,AT737)</f>
        <v>4.0000000000000001E-3</v>
      </c>
      <c r="AT737" s="2099">
        <f>AVERAGE(AR737,AV737)</f>
        <v>4.0000000000000001E-3</v>
      </c>
      <c r="AU737" s="2099"/>
      <c r="AV737" s="2099">
        <v>4.0000000000000001E-3</v>
      </c>
      <c r="AW737" s="2099"/>
      <c r="AX737" s="2225">
        <v>0</v>
      </c>
      <c r="AY737" s="2545"/>
      <c r="AZ737" s="2545"/>
      <c r="BA737" s="2545"/>
      <c r="BB737" s="2545"/>
      <c r="BC737" s="1530" t="s">
        <v>1430</v>
      </c>
      <c r="BD737" s="1602"/>
      <c r="BE737" s="1602"/>
      <c r="BF737" s="1602"/>
      <c r="BG737" s="1602"/>
      <c r="BH737" s="1602"/>
      <c r="BI737" s="1602"/>
      <c r="BJ737" s="1602"/>
      <c r="BK737" s="1602"/>
      <c r="BL737" s="1602"/>
      <c r="BM737" s="1602"/>
      <c r="BN737" s="1602"/>
      <c r="BO737" s="1602"/>
      <c r="BP737" s="1602"/>
      <c r="BQ737" s="1602"/>
      <c r="BR737" s="1602"/>
      <c r="BS737" s="1602"/>
      <c r="BT737" s="1602"/>
      <c r="BU737" s="1602"/>
      <c r="BV737" s="1602"/>
      <c r="BW737" s="1602"/>
      <c r="BX737" s="1602"/>
      <c r="BY737" s="1602"/>
      <c r="BZ737" s="1602"/>
      <c r="CA737" s="1602"/>
      <c r="CB737" s="1602"/>
      <c r="CC737" s="1602"/>
      <c r="CD737" s="1602"/>
      <c r="CE737" s="1602"/>
      <c r="CF737" s="1602"/>
      <c r="CG737" s="1602"/>
      <c r="CH737" s="1602"/>
      <c r="CI737" s="1602"/>
      <c r="CJ737" s="1602"/>
      <c r="CK737" s="1602"/>
      <c r="CL737" s="1602"/>
      <c r="CM737" s="1602"/>
      <c r="CN737" s="1602"/>
      <c r="CO737" s="1602"/>
      <c r="CP737" s="1602"/>
      <c r="CQ737" s="1602"/>
      <c r="CR737" s="1602"/>
      <c r="CS737" s="1602"/>
      <c r="CT737" s="1602"/>
      <c r="CU737" s="1602"/>
      <c r="CV737" s="1602"/>
      <c r="CW737" s="1602"/>
      <c r="CX737" s="1602"/>
      <c r="CY737" s="1602"/>
      <c r="CZ737" s="1602"/>
      <c r="DA737" s="1602"/>
      <c r="DB737" s="1602"/>
      <c r="DC737" s="1602"/>
      <c r="DD737" s="1602"/>
      <c r="DE737" s="1602"/>
      <c r="DF737" s="1602"/>
      <c r="DG737" s="1602"/>
      <c r="DH737" s="1602"/>
      <c r="DI737" s="1602"/>
      <c r="DJ737" s="1602"/>
      <c r="DK737" s="1602"/>
      <c r="DL737" s="1602"/>
      <c r="DM737" s="1602"/>
      <c r="DN737" s="1602"/>
      <c r="DO737" s="1602"/>
      <c r="DP737" s="1602"/>
      <c r="DQ737" s="1602"/>
      <c r="DR737" s="1602"/>
      <c r="DS737" s="1602"/>
      <c r="DT737" s="1602"/>
      <c r="DU737" s="1602"/>
      <c r="DV737" s="1602"/>
      <c r="DW737" s="1602"/>
      <c r="DX737" s="1602"/>
      <c r="DY737" s="1602"/>
      <c r="DZ737" s="1602"/>
      <c r="EA737" s="1602"/>
      <c r="EB737" s="1602"/>
      <c r="EC737" s="1602"/>
      <c r="ED737" s="1602"/>
      <c r="EE737" s="1602"/>
      <c r="EF737" s="1602"/>
      <c r="EG737" s="1602"/>
      <c r="EH737" s="1602"/>
      <c r="EI737" s="1602"/>
      <c r="EJ737" s="1602"/>
      <c r="EK737" s="1602"/>
      <c r="EL737" s="1602"/>
      <c r="EM737" s="1602"/>
      <c r="EN737" s="1602"/>
      <c r="EO737" s="1602"/>
      <c r="EP737" s="1602"/>
      <c r="EQ737" s="1602"/>
      <c r="ER737" s="1602"/>
      <c r="ES737" s="1602"/>
      <c r="ET737" s="1602"/>
      <c r="EU737" s="1602"/>
      <c r="EV737" s="1602"/>
      <c r="EW737" s="1602"/>
      <c r="EX737" s="1602"/>
      <c r="EY737" s="1602"/>
      <c r="EZ737" s="1602"/>
      <c r="FA737" s="1602"/>
      <c r="FB737" s="1602"/>
      <c r="FC737" s="1602"/>
      <c r="FD737" s="1602"/>
      <c r="FE737" s="1602"/>
      <c r="FF737" s="1602"/>
      <c r="FG737" s="1602"/>
      <c r="FH737" s="1602"/>
      <c r="FI737" s="1602"/>
      <c r="FJ737" s="1602"/>
      <c r="FK737" s="1602"/>
      <c r="FL737" s="1602"/>
      <c r="FM737" s="1602"/>
      <c r="FN737" s="1602"/>
      <c r="FO737" s="1602"/>
      <c r="FP737" s="1602"/>
      <c r="FQ737" s="1602"/>
      <c r="FR737" s="1602"/>
      <c r="FS737" s="1602"/>
      <c r="FT737" s="1602"/>
      <c r="FU737" s="1602"/>
      <c r="FV737" s="1602"/>
      <c r="FW737" s="1602"/>
      <c r="FX737" s="1602"/>
      <c r="FY737" s="1602"/>
      <c r="FZ737" s="1602"/>
      <c r="GA737" s="1602"/>
      <c r="GB737" s="1602"/>
      <c r="GC737" s="1602"/>
      <c r="GD737" s="1602"/>
      <c r="GE737" s="1602"/>
      <c r="GF737" s="1602"/>
      <c r="GG737" s="1602"/>
      <c r="GH737" s="1602"/>
      <c r="GI737" s="1602"/>
      <c r="GJ737" s="1602"/>
      <c r="GK737" s="1602"/>
      <c r="GL737" s="1602"/>
      <c r="GM737" s="1602"/>
      <c r="GN737" s="1602"/>
      <c r="GO737" s="1602"/>
      <c r="GP737" s="1602"/>
      <c r="GQ737" s="1602"/>
      <c r="GR737" s="1602"/>
      <c r="GS737" s="1602"/>
      <c r="GT737" s="1602"/>
      <c r="GU737" s="1602"/>
      <c r="GV737" s="1602"/>
      <c r="GW737" s="1602"/>
      <c r="GX737" s="1602"/>
      <c r="GY737" s="1602"/>
      <c r="GZ737" s="1602"/>
      <c r="HA737" s="1602"/>
      <c r="HB737" s="1602"/>
      <c r="HC737" s="1602"/>
      <c r="HD737" s="1602"/>
      <c r="HE737" s="1602"/>
      <c r="HF737" s="1602"/>
      <c r="HG737" s="1602"/>
      <c r="HH737" s="1602"/>
      <c r="HI737" s="1602"/>
      <c r="HJ737" s="1602"/>
      <c r="HK737" s="1602"/>
      <c r="HL737" s="1602"/>
      <c r="HM737" s="1602"/>
      <c r="HN737" s="1602"/>
      <c r="HO737" s="1602"/>
      <c r="HP737" s="1602"/>
      <c r="HQ737" s="1602"/>
      <c r="HR737" s="1602"/>
      <c r="HS737" s="1602"/>
    </row>
    <row r="738" spans="1:227" s="1530" customFormat="1" ht="17.05" customHeight="1" x14ac:dyDescent="0.25">
      <c r="A738" s="1564" t="s">
        <v>698</v>
      </c>
      <c r="B738" s="1564" t="s">
        <v>811</v>
      </c>
      <c r="C738" s="2500" t="s">
        <v>817</v>
      </c>
      <c r="D738" s="2833" t="s">
        <v>825</v>
      </c>
      <c r="E738" s="2013"/>
      <c r="F738" s="2291"/>
      <c r="G738" s="2455">
        <f>K738</f>
        <v>2.7E-2</v>
      </c>
      <c r="H738" s="2455"/>
      <c r="I738" s="2455"/>
      <c r="J738" s="2455"/>
      <c r="K738" s="2125">
        <v>2.7E-2</v>
      </c>
      <c r="L738" s="2292">
        <f>IF(IF(ISNUMBER(K738),K738,0)&gt;0,IF(ISNUMBER(F738),F738,0)/K738*100,"")</f>
        <v>0</v>
      </c>
      <c r="M738" s="2357">
        <f t="shared" ref="M738:M762" si="260">IF(IF(ISNUMBER(K738),K738,0)&gt;0,(IF(ISNUMBER(G738),G738,0)+IF(ISNUMBER(H738),H738,0))/K738*100,"")</f>
        <v>100</v>
      </c>
      <c r="N738" s="1611">
        <f t="shared" si="252"/>
        <v>5</v>
      </c>
      <c r="O738" s="2294"/>
      <c r="P738" s="2295">
        <f t="shared" ref="P738:P759" si="261">AQ738</f>
        <v>2.1999999999999999E-2</v>
      </c>
      <c r="Q738" s="2296" t="s">
        <v>42</v>
      </c>
      <c r="R738" s="2294"/>
      <c r="S738" s="2456"/>
      <c r="T738" s="2457"/>
      <c r="V738" s="2458"/>
      <c r="W738" s="2458"/>
      <c r="X738" s="2458"/>
      <c r="Y738" s="2458"/>
      <c r="Z738" s="2434">
        <v>425</v>
      </c>
      <c r="AA738" s="2366">
        <f t="shared" ref="AA738:AA759" si="262">AR738/Z738*1000000000/365</f>
        <v>154.71394037066881</v>
      </c>
      <c r="AB738" s="2459"/>
      <c r="AC738" s="2459"/>
      <c r="AD738" s="2459"/>
      <c r="AE738" s="2459"/>
      <c r="AF738" s="2459"/>
      <c r="AG738" s="2459"/>
      <c r="AH738" s="2167"/>
      <c r="AI738" s="2124">
        <v>413</v>
      </c>
      <c r="AJ738" s="2124">
        <v>413</v>
      </c>
      <c r="AK738" s="2124">
        <v>421</v>
      </c>
      <c r="AL738" s="2113"/>
      <c r="AM738" s="2460"/>
      <c r="AN738" s="2124"/>
      <c r="AO738" s="2125"/>
      <c r="AP738" s="2126"/>
      <c r="AQ738" s="2117">
        <v>2.1999999999999999E-2</v>
      </c>
      <c r="AR738" s="2125">
        <v>2.4E-2</v>
      </c>
      <c r="AS738" s="2125">
        <v>2.5000000000000001E-2</v>
      </c>
      <c r="AT738" s="2125">
        <v>2.5000000000000001E-2</v>
      </c>
      <c r="AU738" s="2125"/>
      <c r="AV738" s="2126"/>
      <c r="AW738" s="2127">
        <f t="shared" ref="AW738:AW750" si="263">K738-AT738</f>
        <v>1.9999999999999983E-3</v>
      </c>
      <c r="AX738" s="2119"/>
      <c r="AY738" s="1646"/>
      <c r="AZ738" s="1646"/>
      <c r="BA738" s="2039"/>
      <c r="BB738" s="2039"/>
      <c r="BC738" s="1530" t="s">
        <v>1432</v>
      </c>
      <c r="BF738" s="1530" t="e">
        <f>MATCH(D738,'&gt;50 only'!D725,0)</f>
        <v>#N/A</v>
      </c>
    </row>
    <row r="739" spans="1:227" s="1530" customFormat="1" ht="24.75" customHeight="1" x14ac:dyDescent="0.25">
      <c r="A739" s="1564" t="s">
        <v>698</v>
      </c>
      <c r="B739" s="1564" t="s">
        <v>811</v>
      </c>
      <c r="C739" s="2500" t="s">
        <v>817</v>
      </c>
      <c r="D739" s="2012" t="s">
        <v>823</v>
      </c>
      <c r="E739" s="2013"/>
      <c r="F739" s="2291">
        <v>0.9</v>
      </c>
      <c r="G739" s="1904"/>
      <c r="H739" s="1904"/>
      <c r="I739" s="1904"/>
      <c r="J739" s="1904"/>
      <c r="K739" s="2115">
        <f t="shared" ref="K739:K750" si="264">IF(ISNUMBER(F739),F739,0)+IF(ISNUMBER(G739),G739,0)+IF(ISNUMBER(H739),H739,0)</f>
        <v>0.9</v>
      </c>
      <c r="L739" s="2292">
        <f>IF(IF(ISNUMBER(K739),K739,0)&gt;0,IF(ISNUMBER(F739),F739,0)/K739*100,"")</f>
        <v>100</v>
      </c>
      <c r="M739" s="2357">
        <f t="shared" si="260"/>
        <v>0</v>
      </c>
      <c r="N739" s="1611">
        <f t="shared" si="252"/>
        <v>5</v>
      </c>
      <c r="O739" s="2294"/>
      <c r="P739" s="2295">
        <f t="shared" si="261"/>
        <v>0.74399999999999999</v>
      </c>
      <c r="Q739" s="2296" t="s">
        <v>42</v>
      </c>
      <c r="R739" s="2294"/>
      <c r="S739" s="2297"/>
      <c r="T739" s="2298"/>
      <c r="U739" s="1602"/>
      <c r="V739" s="2294"/>
      <c r="W739" s="2294"/>
      <c r="X739" s="2294"/>
      <c r="Y739" s="2294"/>
      <c r="Z739" s="2434">
        <v>15559</v>
      </c>
      <c r="AA739" s="2366">
        <f t="shared" si="262"/>
        <v>144.56681460846781</v>
      </c>
      <c r="AB739" s="2435"/>
      <c r="AC739" s="2435"/>
      <c r="AD739" s="2435"/>
      <c r="AE739" s="2435"/>
      <c r="AF739" s="2435"/>
      <c r="AG739" s="2435"/>
      <c r="AH739" s="2167"/>
      <c r="AI739" s="2112">
        <v>15424</v>
      </c>
      <c r="AJ739" s="2112">
        <v>15438</v>
      </c>
      <c r="AK739" s="2112">
        <v>15656</v>
      </c>
      <c r="AL739" s="2113"/>
      <c r="AM739" s="2454"/>
      <c r="AN739" s="2112"/>
      <c r="AO739" s="2115"/>
      <c r="AP739" s="2116"/>
      <c r="AQ739" s="2117">
        <v>0.74399999999999999</v>
      </c>
      <c r="AR739" s="2115">
        <v>0.82099999999999995</v>
      </c>
      <c r="AS739" s="2115">
        <v>0.86399999999999999</v>
      </c>
      <c r="AT739" s="2115">
        <v>0.876</v>
      </c>
      <c r="AU739" s="2115"/>
      <c r="AV739" s="2116"/>
      <c r="AW739" s="2118">
        <f t="shared" si="263"/>
        <v>2.4000000000000021E-2</v>
      </c>
      <c r="AX739" s="2119"/>
      <c r="AY739" s="1646"/>
      <c r="AZ739" s="1646"/>
      <c r="BA739" s="2039"/>
      <c r="BB739" s="1646"/>
      <c r="BC739" s="1530" t="s">
        <v>1430</v>
      </c>
    </row>
    <row r="740" spans="1:227" s="1530" customFormat="1" ht="17.05" customHeight="1" x14ac:dyDescent="0.25">
      <c r="A740" s="1564" t="s">
        <v>698</v>
      </c>
      <c r="B740" s="1564" t="s">
        <v>811</v>
      </c>
      <c r="C740" s="2500" t="s">
        <v>817</v>
      </c>
      <c r="D740" s="2581" t="s">
        <v>824</v>
      </c>
      <c r="E740" s="2582"/>
      <c r="F740" s="2291">
        <v>1.679</v>
      </c>
      <c r="G740" s="1904"/>
      <c r="H740" s="1904"/>
      <c r="I740" s="1904"/>
      <c r="J740" s="1904"/>
      <c r="K740" s="2115">
        <f t="shared" si="264"/>
        <v>1.679</v>
      </c>
      <c r="L740" s="2292">
        <f>IF(IF(ISNUMBER(K740),K740,0)&gt;0,IF(ISNUMBER(F740),F740,0)/K740*100,"")</f>
        <v>100</v>
      </c>
      <c r="M740" s="2357">
        <f t="shared" si="260"/>
        <v>0</v>
      </c>
      <c r="N740" s="1611">
        <f t="shared" si="252"/>
        <v>2</v>
      </c>
      <c r="O740" s="2294"/>
      <c r="P740" s="2295">
        <f t="shared" si="261"/>
        <v>2.0310000000000001</v>
      </c>
      <c r="Q740" s="2296" t="s">
        <v>42</v>
      </c>
      <c r="R740" s="2294"/>
      <c r="S740" s="2297"/>
      <c r="T740" s="2298"/>
      <c r="U740" s="1602"/>
      <c r="V740" s="2294"/>
      <c r="W740" s="2294"/>
      <c r="X740" s="2294"/>
      <c r="Y740" s="2294"/>
      <c r="Z740" s="2434">
        <v>44538</v>
      </c>
      <c r="AA740" s="2366">
        <f t="shared" si="262"/>
        <v>137.0539671525685</v>
      </c>
      <c r="AB740" s="2435"/>
      <c r="AC740" s="2435"/>
      <c r="AD740" s="2435"/>
      <c r="AE740" s="2435"/>
      <c r="AF740" s="2435"/>
      <c r="AG740" s="2435"/>
      <c r="AH740" s="2167"/>
      <c r="AI740" s="2124">
        <v>46029</v>
      </c>
      <c r="AJ740" s="2124">
        <v>46243</v>
      </c>
      <c r="AK740" s="2124">
        <v>46932</v>
      </c>
      <c r="AL740" s="2113">
        <v>47632</v>
      </c>
      <c r="AM740" s="2454"/>
      <c r="AN740" s="2124"/>
      <c r="AO740" s="2125"/>
      <c r="AP740" s="2126"/>
      <c r="AQ740" s="2117">
        <v>2.0310000000000001</v>
      </c>
      <c r="AR740" s="2125">
        <v>2.2280000000000002</v>
      </c>
      <c r="AS740" s="2125">
        <v>2.367</v>
      </c>
      <c r="AT740" s="2125">
        <v>2.4079999999999999</v>
      </c>
      <c r="AU740" s="2125">
        <v>2.4500000000000002</v>
      </c>
      <c r="AV740" s="2126"/>
      <c r="AW740" s="2127">
        <f t="shared" si="263"/>
        <v>-0.72899999999999987</v>
      </c>
      <c r="AX740" s="2119"/>
      <c r="AY740" s="1646"/>
      <c r="AZ740" s="1646"/>
      <c r="BA740" s="2039"/>
      <c r="BB740" s="1646"/>
      <c r="BC740" s="1530" t="s">
        <v>1430</v>
      </c>
    </row>
    <row r="741" spans="1:227" s="1530" customFormat="1" ht="17.05" customHeight="1" x14ac:dyDescent="0.25">
      <c r="A741" s="1564" t="s">
        <v>698</v>
      </c>
      <c r="B741" s="1564" t="s">
        <v>811</v>
      </c>
      <c r="C741" s="2500" t="s">
        <v>817</v>
      </c>
      <c r="D741" s="2012" t="s">
        <v>818</v>
      </c>
      <c r="E741" s="2013"/>
      <c r="F741" s="2291"/>
      <c r="G741" s="1904"/>
      <c r="H741" s="1904">
        <v>4.0000000000000001E-3</v>
      </c>
      <c r="I741" s="1904"/>
      <c r="J741" s="1904"/>
      <c r="K741" s="2115">
        <f t="shared" si="264"/>
        <v>4.0000000000000001E-3</v>
      </c>
      <c r="L741" s="2292">
        <f>IF(IF(ISNUMBER(K741),K741,0)&gt;0,IF(ISNUMBER(F741),F741,0)/K741*100,"")</f>
        <v>0</v>
      </c>
      <c r="M741" s="2357">
        <f t="shared" si="260"/>
        <v>100</v>
      </c>
      <c r="N741" s="1611">
        <f t="shared" si="252"/>
        <v>2</v>
      </c>
      <c r="O741" s="2294"/>
      <c r="P741" s="2295">
        <f t="shared" si="261"/>
        <v>0.24</v>
      </c>
      <c r="Q741" s="2296" t="s">
        <v>42</v>
      </c>
      <c r="R741" s="2294"/>
      <c r="S741" s="2297"/>
      <c r="T741" s="2298"/>
      <c r="U741" s="1602"/>
      <c r="V741" s="2294"/>
      <c r="W741" s="2294"/>
      <c r="X741" s="2294"/>
      <c r="Y741" s="2294"/>
      <c r="Z741" s="2434">
        <v>4658</v>
      </c>
      <c r="AA741" s="2366">
        <f t="shared" si="262"/>
        <v>161.74853102925005</v>
      </c>
      <c r="AB741" s="2435"/>
      <c r="AC741" s="2435"/>
      <c r="AD741" s="2435"/>
      <c r="AE741" s="2435"/>
      <c r="AF741" s="2435"/>
      <c r="AG741" s="2435"/>
      <c r="AH741" s="2167"/>
      <c r="AI741" s="2112">
        <v>4824</v>
      </c>
      <c r="AJ741" s="2112">
        <v>4887</v>
      </c>
      <c r="AK741" s="2112">
        <v>4925</v>
      </c>
      <c r="AL741" s="2113"/>
      <c r="AM741" s="2454"/>
      <c r="AN741" s="2112"/>
      <c r="AO741" s="2115"/>
      <c r="AP741" s="2116"/>
      <c r="AQ741" s="2117">
        <v>0.24</v>
      </c>
      <c r="AR741" s="2115">
        <v>0.27500000000000002</v>
      </c>
      <c r="AS741" s="2115">
        <v>0.29199999999999998</v>
      </c>
      <c r="AT741" s="2115">
        <v>0.29399999999999998</v>
      </c>
      <c r="AU741" s="2115"/>
      <c r="AV741" s="2116"/>
      <c r="AW741" s="2118">
        <f t="shared" si="263"/>
        <v>-0.28999999999999998</v>
      </c>
      <c r="AX741" s="2119"/>
      <c r="AY741" s="1646"/>
      <c r="AZ741" s="1646"/>
      <c r="BA741" s="2039"/>
      <c r="BB741" s="2039"/>
      <c r="BC741" s="1530" t="s">
        <v>1432</v>
      </c>
    </row>
    <row r="742" spans="1:227" s="1530" customFormat="1" ht="18" customHeight="1" x14ac:dyDescent="0.25">
      <c r="A742" s="1564" t="s">
        <v>698</v>
      </c>
      <c r="B742" s="1564" t="s">
        <v>811</v>
      </c>
      <c r="C742" s="2500" t="s">
        <v>817</v>
      </c>
      <c r="D742" s="2012" t="s">
        <v>830</v>
      </c>
      <c r="E742" s="2013"/>
      <c r="F742" s="2291">
        <v>0.94299999999999995</v>
      </c>
      <c r="G742" s="1904"/>
      <c r="H742" s="1904"/>
      <c r="I742" s="2455"/>
      <c r="J742" s="2455"/>
      <c r="K742" s="2125">
        <f t="shared" si="264"/>
        <v>0.94299999999999995</v>
      </c>
      <c r="L742" s="2292">
        <f>IF(IF(ISNUMBER(K742),K742,0)&gt;0,IF(ISNUMBER(F742),F742,0)/K742*100,"")</f>
        <v>100</v>
      </c>
      <c r="M742" s="2357">
        <f t="shared" si="260"/>
        <v>0</v>
      </c>
      <c r="N742" s="1611">
        <f t="shared" si="252"/>
        <v>5</v>
      </c>
      <c r="O742" s="2294"/>
      <c r="P742" s="2295">
        <f t="shared" si="261"/>
        <v>0.56200000000000006</v>
      </c>
      <c r="Q742" s="2296" t="s">
        <v>42</v>
      </c>
      <c r="R742" s="2294"/>
      <c r="S742" s="2456"/>
      <c r="T742" s="2457"/>
      <c r="V742" s="2458"/>
      <c r="W742" s="2458"/>
      <c r="X742" s="2458"/>
      <c r="Y742" s="2458"/>
      <c r="Z742" s="2434">
        <v>13430</v>
      </c>
      <c r="AA742" s="2366">
        <f t="shared" si="262"/>
        <v>131.78428992543783</v>
      </c>
      <c r="AB742" s="2459"/>
      <c r="AC742" s="2459"/>
      <c r="AD742" s="2459"/>
      <c r="AE742" s="2459"/>
      <c r="AF742" s="2459"/>
      <c r="AG742" s="2459"/>
      <c r="AH742" s="2167"/>
      <c r="AI742" s="2124">
        <v>13673</v>
      </c>
      <c r="AJ742" s="2124">
        <v>13783</v>
      </c>
      <c r="AK742" s="2124">
        <v>13785</v>
      </c>
      <c r="AL742" s="2113"/>
      <c r="AM742" s="2460"/>
      <c r="AN742" s="2124"/>
      <c r="AO742" s="2125"/>
      <c r="AP742" s="2126"/>
      <c r="AQ742" s="2117">
        <v>0.56200000000000006</v>
      </c>
      <c r="AR742" s="2125">
        <v>0.64600000000000002</v>
      </c>
      <c r="AS742" s="2125">
        <v>0.68899999999999995</v>
      </c>
      <c r="AT742" s="2125">
        <v>0.68899999999999995</v>
      </c>
      <c r="AU742" s="2125"/>
      <c r="AV742" s="2126"/>
      <c r="AW742" s="2127">
        <f t="shared" si="263"/>
        <v>0.254</v>
      </c>
      <c r="AX742" s="2119"/>
      <c r="AY742" s="1646"/>
      <c r="AZ742" s="1646"/>
      <c r="BA742" s="2039"/>
      <c r="BB742" s="2039"/>
      <c r="BC742" s="1530" t="s">
        <v>1430</v>
      </c>
    </row>
    <row r="743" spans="1:227" s="1530" customFormat="1" ht="20.5" customHeight="1" x14ac:dyDescent="0.25">
      <c r="A743" s="1564" t="s">
        <v>698</v>
      </c>
      <c r="B743" s="1564" t="s">
        <v>811</v>
      </c>
      <c r="C743" s="2500" t="s">
        <v>817</v>
      </c>
      <c r="D743" s="2012" t="s">
        <v>819</v>
      </c>
      <c r="E743" s="1857" t="s">
        <v>1433</v>
      </c>
      <c r="F743" s="2291">
        <v>0</v>
      </c>
      <c r="G743" s="1904"/>
      <c r="H743" s="1904"/>
      <c r="I743" s="1904"/>
      <c r="J743" s="1904"/>
      <c r="K743" s="2115">
        <f t="shared" si="264"/>
        <v>0</v>
      </c>
      <c r="L743" s="2292">
        <v>100</v>
      </c>
      <c r="M743" s="2357" t="str">
        <f t="shared" si="260"/>
        <v/>
      </c>
      <c r="N743" s="1611">
        <f t="shared" si="252"/>
        <v>2</v>
      </c>
      <c r="O743" s="2294"/>
      <c r="P743" s="2295">
        <f t="shared" si="261"/>
        <v>5.0000000000000001E-3</v>
      </c>
      <c r="Q743" s="2296" t="s">
        <v>42</v>
      </c>
      <c r="R743" s="2294"/>
      <c r="S743" s="2297"/>
      <c r="T743" s="2298"/>
      <c r="U743" s="1602"/>
      <c r="V743" s="2294"/>
      <c r="W743" s="2294"/>
      <c r="X743" s="2294"/>
      <c r="Y743" s="2294"/>
      <c r="Z743" s="2434">
        <v>1060</v>
      </c>
      <c r="AA743" s="2366">
        <f t="shared" si="262"/>
        <v>20.67717756526234</v>
      </c>
      <c r="AB743" s="2435"/>
      <c r="AC743" s="2435"/>
      <c r="AD743" s="2435"/>
      <c r="AE743" s="2435"/>
      <c r="AF743" s="2435"/>
      <c r="AG743" s="2435"/>
      <c r="AH743" s="2167"/>
      <c r="AI743" s="2112">
        <v>1055</v>
      </c>
      <c r="AJ743" s="2112">
        <v>1060</v>
      </c>
      <c r="AK743" s="2112">
        <v>1074</v>
      </c>
      <c r="AL743" s="2113"/>
      <c r="AM743" s="2454"/>
      <c r="AN743" s="2112"/>
      <c r="AO743" s="2115"/>
      <c r="AP743" s="2116"/>
      <c r="AQ743" s="2117">
        <v>5.0000000000000001E-3</v>
      </c>
      <c r="AR743" s="2115">
        <v>8.0000000000000002E-3</v>
      </c>
      <c r="AS743" s="2115">
        <v>8.0000000000000002E-3</v>
      </c>
      <c r="AT743" s="2115">
        <v>8.0000000000000002E-3</v>
      </c>
      <c r="AU743" s="2115"/>
      <c r="AV743" s="2116"/>
      <c r="AW743" s="2118">
        <f t="shared" si="263"/>
        <v>-8.0000000000000002E-3</v>
      </c>
      <c r="AX743" s="2119"/>
      <c r="AY743" s="1646"/>
      <c r="AZ743" s="1646"/>
      <c r="BA743" s="1646"/>
      <c r="BB743" s="1646"/>
      <c r="BC743" s="1530" t="s">
        <v>1430</v>
      </c>
    </row>
    <row r="744" spans="1:227" s="1530" customFormat="1" ht="17.05" customHeight="1" x14ac:dyDescent="0.25">
      <c r="A744" s="1564" t="s">
        <v>698</v>
      </c>
      <c r="B744" s="1564" t="s">
        <v>811</v>
      </c>
      <c r="C744" s="2500" t="s">
        <v>817</v>
      </c>
      <c r="D744" s="2012" t="s">
        <v>826</v>
      </c>
      <c r="E744" s="2013"/>
      <c r="F744" s="2291">
        <v>0.4</v>
      </c>
      <c r="G744" s="1904"/>
      <c r="H744" s="1904"/>
      <c r="I744" s="1904"/>
      <c r="J744" s="1904"/>
      <c r="K744" s="2115">
        <f t="shared" si="264"/>
        <v>0.4</v>
      </c>
      <c r="L744" s="2292">
        <f t="shared" ref="L744:L750" si="265">IF(IF(ISNUMBER(K744),K744,0)&gt;0,IF(ISNUMBER(F744),F744,0)/K744*100,"")</f>
        <v>100</v>
      </c>
      <c r="M744" s="2357">
        <f t="shared" si="260"/>
        <v>0</v>
      </c>
      <c r="N744" s="1611">
        <f t="shared" si="252"/>
        <v>5</v>
      </c>
      <c r="O744" s="2294"/>
      <c r="P744" s="2295">
        <f t="shared" si="261"/>
        <v>0.31</v>
      </c>
      <c r="Q744" s="2296" t="s">
        <v>42</v>
      </c>
      <c r="R744" s="2294"/>
      <c r="S744" s="2297"/>
      <c r="T744" s="2298"/>
      <c r="U744" s="1602"/>
      <c r="V744" s="2294"/>
      <c r="W744" s="2294"/>
      <c r="X744" s="2294"/>
      <c r="Y744" s="2294"/>
      <c r="Z744" s="2434">
        <v>6073</v>
      </c>
      <c r="AA744" s="2366">
        <f t="shared" si="262"/>
        <v>161.95647025121298</v>
      </c>
      <c r="AB744" s="2435"/>
      <c r="AC744" s="2435"/>
      <c r="AD744" s="2435"/>
      <c r="AE744" s="2435"/>
      <c r="AF744" s="2435"/>
      <c r="AG744" s="2435"/>
      <c r="AH744" s="2167"/>
      <c r="AI744" s="2112">
        <v>6347</v>
      </c>
      <c r="AJ744" s="2112">
        <v>6380</v>
      </c>
      <c r="AK744" s="2112">
        <v>6468</v>
      </c>
      <c r="AL744" s="2113"/>
      <c r="AM744" s="2454"/>
      <c r="AN744" s="2112"/>
      <c r="AO744" s="2115"/>
      <c r="AP744" s="2116"/>
      <c r="AQ744" s="2117">
        <v>0.31</v>
      </c>
      <c r="AR744" s="2115">
        <v>0.35899999999999999</v>
      </c>
      <c r="AS744" s="2115">
        <v>0.378</v>
      </c>
      <c r="AT744" s="2115">
        <v>0.36299999999999999</v>
      </c>
      <c r="AU744" s="2115"/>
      <c r="AV744" s="2116"/>
      <c r="AW744" s="2118">
        <f t="shared" si="263"/>
        <v>3.7000000000000033E-2</v>
      </c>
      <c r="AX744" s="2119"/>
      <c r="AY744" s="1646"/>
      <c r="AZ744" s="1646"/>
      <c r="BA744" s="2039"/>
      <c r="BB744" s="1646"/>
      <c r="BC744" s="1530" t="s">
        <v>1430</v>
      </c>
    </row>
    <row r="745" spans="1:227" s="1530" customFormat="1" ht="23.05" customHeight="1" x14ac:dyDescent="0.25">
      <c r="A745" s="1564" t="s">
        <v>698</v>
      </c>
      <c r="B745" s="1564" t="s">
        <v>811</v>
      </c>
      <c r="C745" s="2500" t="s">
        <v>817</v>
      </c>
      <c r="D745" s="2581" t="s">
        <v>820</v>
      </c>
      <c r="E745" s="2582"/>
      <c r="F745" s="2291">
        <v>4.2000000000000003E-2</v>
      </c>
      <c r="G745" s="1904">
        <v>0.62</v>
      </c>
      <c r="H745" s="1904"/>
      <c r="I745" s="1904"/>
      <c r="J745" s="1904"/>
      <c r="K745" s="2115">
        <f t="shared" si="264"/>
        <v>0.66200000000000003</v>
      </c>
      <c r="L745" s="2292">
        <f t="shared" si="265"/>
        <v>6.3444108761329305</v>
      </c>
      <c r="M745" s="2357">
        <f t="shared" si="260"/>
        <v>93.65558912386706</v>
      </c>
      <c r="N745" s="1611">
        <f t="shared" si="252"/>
        <v>2</v>
      </c>
      <c r="O745" s="2294"/>
      <c r="P745" s="2295">
        <f t="shared" si="261"/>
        <v>0.73299999999999998</v>
      </c>
      <c r="Q745" s="2296" t="s">
        <v>42</v>
      </c>
      <c r="R745" s="2294"/>
      <c r="S745" s="2297"/>
      <c r="T745" s="2298"/>
      <c r="U745" s="1602"/>
      <c r="V745" s="2294"/>
      <c r="W745" s="2294"/>
      <c r="X745" s="2294"/>
      <c r="Y745" s="2294"/>
      <c r="Z745" s="2434">
        <v>20031</v>
      </c>
      <c r="AA745" s="2366">
        <f t="shared" si="262"/>
        <v>106.54718063713572</v>
      </c>
      <c r="AB745" s="2435"/>
      <c r="AC745" s="2435"/>
      <c r="AD745" s="2435"/>
      <c r="AE745" s="2435"/>
      <c r="AF745" s="2435"/>
      <c r="AG745" s="2435"/>
      <c r="AH745" s="2167"/>
      <c r="AI745" s="2112">
        <v>19969</v>
      </c>
      <c r="AJ745" s="2112">
        <v>19969</v>
      </c>
      <c r="AK745" s="2112">
        <v>19980</v>
      </c>
      <c r="AL745" s="2113">
        <v>19991</v>
      </c>
      <c r="AM745" s="2454"/>
      <c r="AN745" s="2112"/>
      <c r="AO745" s="2115"/>
      <c r="AP745" s="2116"/>
      <c r="AQ745" s="2117">
        <v>0.73299999999999998</v>
      </c>
      <c r="AR745" s="2115">
        <v>0.77900000000000003</v>
      </c>
      <c r="AS745" s="2115">
        <v>0.82699999999999996</v>
      </c>
      <c r="AT745" s="2115">
        <v>0.83199999999999996</v>
      </c>
      <c r="AU745" s="2115">
        <v>0.83599999999999997</v>
      </c>
      <c r="AV745" s="2116"/>
      <c r="AW745" s="2118">
        <f t="shared" si="263"/>
        <v>-0.16999999999999993</v>
      </c>
      <c r="AX745" s="2119"/>
      <c r="AY745" s="1646"/>
      <c r="AZ745" s="1646"/>
      <c r="BA745" s="2039"/>
      <c r="BB745" s="2039"/>
      <c r="BC745" s="1530" t="s">
        <v>1432</v>
      </c>
    </row>
    <row r="746" spans="1:227" s="1530" customFormat="1" ht="17.05" customHeight="1" x14ac:dyDescent="0.25">
      <c r="A746" s="1564" t="s">
        <v>698</v>
      </c>
      <c r="B746" s="1564" t="s">
        <v>811</v>
      </c>
      <c r="C746" s="2500" t="s">
        <v>817</v>
      </c>
      <c r="D746" s="2012" t="s">
        <v>827</v>
      </c>
      <c r="E746" s="2013"/>
      <c r="F746" s="2291">
        <v>0.8</v>
      </c>
      <c r="G746" s="1904"/>
      <c r="H746" s="1904"/>
      <c r="I746" s="1904"/>
      <c r="J746" s="1904"/>
      <c r="K746" s="2115">
        <f t="shared" si="264"/>
        <v>0.8</v>
      </c>
      <c r="L746" s="2292">
        <f t="shared" si="265"/>
        <v>100</v>
      </c>
      <c r="M746" s="2357">
        <f t="shared" si="260"/>
        <v>0</v>
      </c>
      <c r="N746" s="1611">
        <f t="shared" si="252"/>
        <v>5</v>
      </c>
      <c r="O746" s="2294"/>
      <c r="P746" s="2295">
        <f t="shared" si="261"/>
        <v>0.61</v>
      </c>
      <c r="Q746" s="2296" t="s">
        <v>42</v>
      </c>
      <c r="R746" s="2294"/>
      <c r="S746" s="2297"/>
      <c r="T746" s="2298"/>
      <c r="U746" s="1602"/>
      <c r="V746" s="2294"/>
      <c r="W746" s="2294"/>
      <c r="X746" s="2294"/>
      <c r="Y746" s="2294"/>
      <c r="Z746" s="2434">
        <v>11863</v>
      </c>
      <c r="AA746" s="2366">
        <f t="shared" si="262"/>
        <v>160.04637418749905</v>
      </c>
      <c r="AB746" s="2435"/>
      <c r="AC746" s="2435"/>
      <c r="AD746" s="2435"/>
      <c r="AE746" s="2435"/>
      <c r="AF746" s="2435"/>
      <c r="AG746" s="2435"/>
      <c r="AH746" s="2167"/>
      <c r="AI746" s="2124">
        <v>12191</v>
      </c>
      <c r="AJ746" s="2124">
        <v>12234</v>
      </c>
      <c r="AK746" s="2124">
        <v>12407</v>
      </c>
      <c r="AL746" s="2113"/>
      <c r="AM746" s="2454"/>
      <c r="AN746" s="2124"/>
      <c r="AO746" s="2125"/>
      <c r="AP746" s="2126"/>
      <c r="AQ746" s="2117">
        <v>0.61</v>
      </c>
      <c r="AR746" s="2125">
        <v>0.69299999999999995</v>
      </c>
      <c r="AS746" s="2125">
        <v>0.72899999999999998</v>
      </c>
      <c r="AT746" s="2125">
        <v>0.73899999999999999</v>
      </c>
      <c r="AU746" s="2125"/>
      <c r="AV746" s="2126"/>
      <c r="AW746" s="2127">
        <f t="shared" si="263"/>
        <v>6.1000000000000054E-2</v>
      </c>
      <c r="AX746" s="2119"/>
      <c r="AY746" s="1646"/>
      <c r="AZ746" s="1646"/>
      <c r="BA746" s="2039"/>
      <c r="BB746" s="1646"/>
      <c r="BC746" s="1530" t="s">
        <v>1430</v>
      </c>
    </row>
    <row r="747" spans="1:227" s="1530" customFormat="1" ht="17.05" customHeight="1" x14ac:dyDescent="0.25">
      <c r="A747" s="1564" t="s">
        <v>698</v>
      </c>
      <c r="B747" s="1564" t="s">
        <v>811</v>
      </c>
      <c r="C747" s="2500" t="s">
        <v>817</v>
      </c>
      <c r="D747" s="1861" t="s">
        <v>821</v>
      </c>
      <c r="E747" s="2504"/>
      <c r="F747" s="2291">
        <v>0.126</v>
      </c>
      <c r="G747" s="1904"/>
      <c r="H747" s="1904"/>
      <c r="I747" s="1904"/>
      <c r="J747" s="1904"/>
      <c r="K747" s="2115">
        <f t="shared" si="264"/>
        <v>0.126</v>
      </c>
      <c r="L747" s="2292">
        <f t="shared" si="265"/>
        <v>100</v>
      </c>
      <c r="M747" s="2357">
        <f t="shared" si="260"/>
        <v>0</v>
      </c>
      <c r="N747" s="1611">
        <f t="shared" si="252"/>
        <v>5</v>
      </c>
      <c r="O747" s="2294"/>
      <c r="P747" s="2295">
        <f t="shared" si="261"/>
        <v>0.11799999999999999</v>
      </c>
      <c r="Q747" s="2296" t="s">
        <v>42</v>
      </c>
      <c r="R747" s="2294"/>
      <c r="S747" s="2297"/>
      <c r="T747" s="2298"/>
      <c r="U747" s="1602"/>
      <c r="V747" s="2294"/>
      <c r="W747" s="2294"/>
      <c r="X747" s="2294"/>
      <c r="Y747" s="2294"/>
      <c r="Z747" s="2434">
        <v>2520</v>
      </c>
      <c r="AA747" s="2366">
        <f t="shared" si="262"/>
        <v>134.81191563383342</v>
      </c>
      <c r="AB747" s="2435"/>
      <c r="AC747" s="2435"/>
      <c r="AD747" s="2435"/>
      <c r="AE747" s="2435"/>
      <c r="AF747" s="2435"/>
      <c r="AG747" s="2435"/>
      <c r="AH747" s="2167"/>
      <c r="AI747" s="2112">
        <v>2076</v>
      </c>
      <c r="AJ747" s="2112">
        <v>2076</v>
      </c>
      <c r="AK747" s="2112">
        <v>2105</v>
      </c>
      <c r="AL747" s="2113"/>
      <c r="AM747" s="2454"/>
      <c r="AN747" s="2112"/>
      <c r="AO747" s="2115"/>
      <c r="AP747" s="2116"/>
      <c r="AQ747" s="2117">
        <v>0.11799999999999999</v>
      </c>
      <c r="AR747" s="2115">
        <v>0.124</v>
      </c>
      <c r="AS747" s="2115">
        <v>0.126</v>
      </c>
      <c r="AT747" s="2115"/>
      <c r="AU747" s="2115"/>
      <c r="AV747" s="2116"/>
      <c r="AW747" s="2118">
        <f t="shared" si="263"/>
        <v>0.126</v>
      </c>
      <c r="AX747" s="2119"/>
      <c r="AY747" s="1646"/>
      <c r="AZ747" s="1646"/>
      <c r="BA747" s="2039"/>
      <c r="BB747" s="1646"/>
      <c r="BC747" s="1530" t="s">
        <v>1430</v>
      </c>
    </row>
    <row r="748" spans="1:227" s="1530" customFormat="1" ht="17.05" customHeight="1" x14ac:dyDescent="0.25">
      <c r="A748" s="1564" t="s">
        <v>698</v>
      </c>
      <c r="B748" s="1564" t="s">
        <v>811</v>
      </c>
      <c r="C748" s="2500" t="s">
        <v>817</v>
      </c>
      <c r="D748" s="2581" t="s">
        <v>828</v>
      </c>
      <c r="E748" s="2582"/>
      <c r="F748" s="2291">
        <v>0.14000000000000001</v>
      </c>
      <c r="G748" s="1904"/>
      <c r="H748" s="1904"/>
      <c r="I748" s="1904"/>
      <c r="J748" s="1904"/>
      <c r="K748" s="2115">
        <f t="shared" si="264"/>
        <v>0.14000000000000001</v>
      </c>
      <c r="L748" s="2292">
        <f t="shared" si="265"/>
        <v>100</v>
      </c>
      <c r="M748" s="2357">
        <f t="shared" si="260"/>
        <v>0</v>
      </c>
      <c r="N748" s="1611">
        <f t="shared" si="252"/>
        <v>2</v>
      </c>
      <c r="O748" s="2294"/>
      <c r="P748" s="2295">
        <f t="shared" si="261"/>
        <v>0.20599999999999999</v>
      </c>
      <c r="Q748" s="2296" t="s">
        <v>42</v>
      </c>
      <c r="R748" s="2294"/>
      <c r="S748" s="2297"/>
      <c r="T748" s="2298"/>
      <c r="U748" s="1602"/>
      <c r="V748" s="2294"/>
      <c r="W748" s="2294"/>
      <c r="X748" s="2294"/>
      <c r="Y748" s="2294"/>
      <c r="Z748" s="2434">
        <v>3821</v>
      </c>
      <c r="AA748" s="2366">
        <f t="shared" si="262"/>
        <v>170.65029953429678</v>
      </c>
      <c r="AB748" s="2435"/>
      <c r="AC748" s="2435"/>
      <c r="AD748" s="2435"/>
      <c r="AE748" s="2435"/>
      <c r="AF748" s="2435"/>
      <c r="AG748" s="2435"/>
      <c r="AH748" s="2167"/>
      <c r="AI748" s="2112">
        <v>3973</v>
      </c>
      <c r="AJ748" s="2112">
        <v>4051</v>
      </c>
      <c r="AK748" s="2112">
        <v>4093</v>
      </c>
      <c r="AL748" s="2113">
        <v>4135</v>
      </c>
      <c r="AM748" s="2454"/>
      <c r="AN748" s="2112"/>
      <c r="AO748" s="2115"/>
      <c r="AP748" s="2116"/>
      <c r="AQ748" s="2117">
        <v>0.20599999999999999</v>
      </c>
      <c r="AR748" s="2115">
        <v>0.23799999999999999</v>
      </c>
      <c r="AS748" s="2115">
        <v>0.26600000000000001</v>
      </c>
      <c r="AT748" s="2115">
        <v>0.26900000000000002</v>
      </c>
      <c r="AU748" s="2115">
        <v>0.27200000000000002</v>
      </c>
      <c r="AV748" s="2116"/>
      <c r="AW748" s="2118">
        <f t="shared" si="263"/>
        <v>-0.129</v>
      </c>
      <c r="AX748" s="2119"/>
      <c r="AY748" s="1646"/>
      <c r="AZ748" s="1646"/>
      <c r="BA748" s="2039"/>
      <c r="BB748" s="1646"/>
      <c r="BC748" s="1530" t="s">
        <v>1430</v>
      </c>
    </row>
    <row r="749" spans="1:227" s="1530" customFormat="1" ht="17.05" customHeight="1" x14ac:dyDescent="0.25">
      <c r="A749" s="1564" t="s">
        <v>698</v>
      </c>
      <c r="B749" s="1564" t="s">
        <v>811</v>
      </c>
      <c r="C749" s="2500" t="s">
        <v>817</v>
      </c>
      <c r="D749" s="2012" t="s">
        <v>829</v>
      </c>
      <c r="E749" s="2834"/>
      <c r="F749" s="2470">
        <v>0.6</v>
      </c>
      <c r="G749" s="2471"/>
      <c r="H749" s="2471"/>
      <c r="I749" s="2471"/>
      <c r="J749" s="2471"/>
      <c r="K749" s="2142">
        <f t="shared" si="264"/>
        <v>0.6</v>
      </c>
      <c r="L749" s="2472">
        <f t="shared" si="265"/>
        <v>100</v>
      </c>
      <c r="M749" s="2473">
        <f t="shared" si="260"/>
        <v>0</v>
      </c>
      <c r="N749" s="2474">
        <f t="shared" si="252"/>
        <v>2</v>
      </c>
      <c r="O749" s="2477"/>
      <c r="P749" s="2475">
        <f t="shared" si="261"/>
        <v>0.84099999999999997</v>
      </c>
      <c r="Q749" s="2476" t="s">
        <v>42</v>
      </c>
      <c r="R749" s="2477"/>
      <c r="S749" s="2478"/>
      <c r="T749" s="2479"/>
      <c r="U749" s="1830"/>
      <c r="V749" s="2477"/>
      <c r="W749" s="2477"/>
      <c r="X749" s="2477"/>
      <c r="Y749" s="2477"/>
      <c r="Z749" s="2480">
        <v>17576</v>
      </c>
      <c r="AA749" s="2481">
        <f t="shared" si="262"/>
        <v>140.75856865838222</v>
      </c>
      <c r="AB749" s="2482"/>
      <c r="AC749" s="2482"/>
      <c r="AD749" s="2482"/>
      <c r="AE749" s="2482"/>
      <c r="AF749" s="2482"/>
      <c r="AG749" s="2482"/>
      <c r="AH749" s="2352"/>
      <c r="AI749" s="2139">
        <v>16948</v>
      </c>
      <c r="AJ749" s="2139">
        <v>16923</v>
      </c>
      <c r="AK749" s="2139">
        <v>17154</v>
      </c>
      <c r="AL749" s="2140"/>
      <c r="AM749" s="2483"/>
      <c r="AN749" s="2139"/>
      <c r="AO749" s="2142"/>
      <c r="AP749" s="2143"/>
      <c r="AQ749" s="2144">
        <v>0.84099999999999997</v>
      </c>
      <c r="AR749" s="2142">
        <v>0.90300000000000002</v>
      </c>
      <c r="AS749" s="2142">
        <v>0.94799999999999995</v>
      </c>
      <c r="AT749" s="2142">
        <v>0.96099999999999997</v>
      </c>
      <c r="AU749" s="2142"/>
      <c r="AV749" s="2143"/>
      <c r="AW749" s="2145">
        <f t="shared" si="263"/>
        <v>-0.36099999999999999</v>
      </c>
      <c r="AX749" s="2146"/>
      <c r="AY749" s="1646"/>
      <c r="AZ749" s="1646"/>
      <c r="BA749" s="1646"/>
      <c r="BB749" s="1646"/>
      <c r="BC749" s="1530" t="s">
        <v>1430</v>
      </c>
    </row>
    <row r="750" spans="1:227" s="1530" customFormat="1" ht="17.05" customHeight="1" x14ac:dyDescent="0.25">
      <c r="A750" s="1564" t="s">
        <v>698</v>
      </c>
      <c r="B750" s="1564" t="s">
        <v>811</v>
      </c>
      <c r="C750" s="2500" t="s">
        <v>817</v>
      </c>
      <c r="D750" s="1861" t="s">
        <v>822</v>
      </c>
      <c r="E750" s="2504"/>
      <c r="F750" s="2291">
        <v>1.38</v>
      </c>
      <c r="G750" s="1904"/>
      <c r="H750" s="1904"/>
      <c r="I750" s="1904"/>
      <c r="J750" s="1904"/>
      <c r="K750" s="2115">
        <f t="shared" si="264"/>
        <v>1.38</v>
      </c>
      <c r="L750" s="2292">
        <f t="shared" si="265"/>
        <v>100</v>
      </c>
      <c r="M750" s="2357">
        <f t="shared" si="260"/>
        <v>0</v>
      </c>
      <c r="N750" s="1575">
        <f t="shared" si="252"/>
        <v>3</v>
      </c>
      <c r="O750" s="2294"/>
      <c r="P750" s="2295">
        <f t="shared" si="261"/>
        <v>1.294</v>
      </c>
      <c r="Q750" s="2296" t="s">
        <v>42</v>
      </c>
      <c r="R750" s="2294"/>
      <c r="S750" s="2297"/>
      <c r="T750" s="2298"/>
      <c r="U750" s="1602"/>
      <c r="V750" s="2294"/>
      <c r="W750" s="2294"/>
      <c r="X750" s="2294"/>
      <c r="Y750" s="2294"/>
      <c r="Z750" s="2434">
        <v>20785</v>
      </c>
      <c r="AA750" s="2366">
        <f t="shared" si="262"/>
        <v>195.60997953608538</v>
      </c>
      <c r="AB750" s="2435"/>
      <c r="AC750" s="2435"/>
      <c r="AD750" s="2435"/>
      <c r="AE750" s="2435"/>
      <c r="AF750" s="2435"/>
      <c r="AG750" s="2435"/>
      <c r="AH750" s="2167"/>
      <c r="AI750" s="2112">
        <v>21725</v>
      </c>
      <c r="AJ750" s="2112">
        <v>21831</v>
      </c>
      <c r="AK750" s="2112">
        <v>22126</v>
      </c>
      <c r="AL750" s="2113"/>
      <c r="AM750" s="2454"/>
      <c r="AN750" s="2112"/>
      <c r="AO750" s="2115"/>
      <c r="AP750" s="2116"/>
      <c r="AQ750" s="2117">
        <v>1.294</v>
      </c>
      <c r="AR750" s="2115">
        <v>1.484</v>
      </c>
      <c r="AS750" s="2115">
        <v>1.5569999999999999</v>
      </c>
      <c r="AT750" s="2115">
        <v>1.5780000000000001</v>
      </c>
      <c r="AU750" s="2115"/>
      <c r="AV750" s="2116"/>
      <c r="AW750" s="2118">
        <f t="shared" si="263"/>
        <v>-0.19800000000000018</v>
      </c>
      <c r="AX750" s="2119"/>
      <c r="AY750" s="1646"/>
      <c r="AZ750" s="1646"/>
      <c r="BA750" s="2039"/>
      <c r="BB750" s="1646"/>
      <c r="BC750" s="1530" t="s">
        <v>1430</v>
      </c>
    </row>
    <row r="751" spans="1:227" s="1530" customFormat="1" ht="17.05" customHeight="1" x14ac:dyDescent="0.25">
      <c r="A751" s="1564" t="s">
        <v>698</v>
      </c>
      <c r="B751" s="1564" t="s">
        <v>787</v>
      </c>
      <c r="C751" s="2467" t="s">
        <v>788</v>
      </c>
      <c r="D751" s="2002" t="s">
        <v>796</v>
      </c>
      <c r="E751" s="1857" t="s">
        <v>1433</v>
      </c>
      <c r="F751" s="2835">
        <v>0.15</v>
      </c>
      <c r="G751" s="1904"/>
      <c r="H751" s="1904" t="s">
        <v>202</v>
      </c>
      <c r="I751" s="1904"/>
      <c r="J751" s="1904"/>
      <c r="K751" s="2115" t="s">
        <v>750</v>
      </c>
      <c r="L751" s="2292">
        <v>100</v>
      </c>
      <c r="M751" s="2357" t="str">
        <f t="shared" si="260"/>
        <v/>
      </c>
      <c r="N751" s="1611">
        <f t="shared" si="252"/>
        <v>1</v>
      </c>
      <c r="O751" s="2294"/>
      <c r="P751" s="2295">
        <f t="shared" si="261"/>
        <v>0.32896566440633668</v>
      </c>
      <c r="Q751" s="2296" t="s">
        <v>42</v>
      </c>
      <c r="R751" s="2294"/>
      <c r="S751" s="2297"/>
      <c r="T751" s="2298"/>
      <c r="U751" s="1602"/>
      <c r="V751" s="2294"/>
      <c r="W751" s="2294"/>
      <c r="X751" s="2294"/>
      <c r="Y751" s="2294"/>
      <c r="Z751" s="2434">
        <v>7584</v>
      </c>
      <c r="AA751" s="2366">
        <f t="shared" si="262"/>
        <v>121.56233905748331</v>
      </c>
      <c r="AB751" s="2435"/>
      <c r="AC751" s="2435"/>
      <c r="AD751" s="2435"/>
      <c r="AE751" s="2435"/>
      <c r="AF751" s="2435"/>
      <c r="AG751" s="2435"/>
      <c r="AH751" s="2167"/>
      <c r="AI751" s="2112">
        <v>7454</v>
      </c>
      <c r="AJ751" s="2112">
        <v>7351</v>
      </c>
      <c r="AK751" s="2112">
        <v>7252</v>
      </c>
      <c r="AL751" s="2113"/>
      <c r="AM751" s="2454"/>
      <c r="AN751" s="2112"/>
      <c r="AO751" s="2115"/>
      <c r="AP751" s="2116"/>
      <c r="AQ751" s="2117">
        <v>0.32896566440633668</v>
      </c>
      <c r="AR751" s="2115">
        <v>0.336504004485363</v>
      </c>
      <c r="AS751" s="2115">
        <v>0.34484933511089927</v>
      </c>
      <c r="AT751" s="2115">
        <v>0.35302521569369621</v>
      </c>
      <c r="AU751" s="2115"/>
      <c r="AV751" s="2116"/>
      <c r="AW751" s="2118"/>
      <c r="AX751" s="2119"/>
      <c r="AY751" s="1646"/>
      <c r="AZ751" s="1646"/>
      <c r="BA751" s="1646"/>
      <c r="BB751" s="1646"/>
      <c r="BC751" s="1530" t="s">
        <v>1430</v>
      </c>
    </row>
    <row r="752" spans="1:227" s="1530" customFormat="1" ht="17.05" customHeight="1" x14ac:dyDescent="0.25">
      <c r="A752" s="1564" t="s">
        <v>698</v>
      </c>
      <c r="B752" s="1564" t="s">
        <v>787</v>
      </c>
      <c r="C752" s="2467" t="s">
        <v>788</v>
      </c>
      <c r="D752" s="2002" t="s">
        <v>789</v>
      </c>
      <c r="E752" s="1857" t="s">
        <v>1433</v>
      </c>
      <c r="F752" s="2835">
        <v>0.2</v>
      </c>
      <c r="G752" s="1904"/>
      <c r="H752" s="1904" t="s">
        <v>202</v>
      </c>
      <c r="I752" s="1904"/>
      <c r="J752" s="1904"/>
      <c r="K752" s="2115" t="s">
        <v>750</v>
      </c>
      <c r="L752" s="2292">
        <v>100</v>
      </c>
      <c r="M752" s="2357" t="str">
        <f t="shared" si="260"/>
        <v/>
      </c>
      <c r="N752" s="1611">
        <f t="shared" si="252"/>
        <v>1</v>
      </c>
      <c r="O752" s="2294"/>
      <c r="P752" s="2295">
        <f t="shared" si="261"/>
        <v>3.6006553002085301E-2</v>
      </c>
      <c r="Q752" s="2296" t="s">
        <v>42</v>
      </c>
      <c r="R752" s="2294"/>
      <c r="S752" s="2297"/>
      <c r="T752" s="2298"/>
      <c r="U752" s="1602"/>
      <c r="V752" s="2294"/>
      <c r="W752" s="2294"/>
      <c r="X752" s="2294"/>
      <c r="Y752" s="2294"/>
      <c r="Z752" s="2434">
        <v>814</v>
      </c>
      <c r="AA752" s="2366">
        <f t="shared" si="262"/>
        <v>124.01980943866673</v>
      </c>
      <c r="AB752" s="2435"/>
      <c r="AC752" s="2435"/>
      <c r="AD752" s="2435"/>
      <c r="AE752" s="2435"/>
      <c r="AF752" s="2435"/>
      <c r="AG752" s="2435"/>
      <c r="AH752" s="2167"/>
      <c r="AI752" s="2112">
        <v>801</v>
      </c>
      <c r="AJ752" s="2112">
        <v>793</v>
      </c>
      <c r="AK752" s="2112">
        <v>785</v>
      </c>
      <c r="AL752" s="2113"/>
      <c r="AM752" s="2454"/>
      <c r="AN752" s="2112"/>
      <c r="AO752" s="2115"/>
      <c r="AP752" s="2116"/>
      <c r="AQ752" s="2117">
        <v>3.6006553002085301E-2</v>
      </c>
      <c r="AR752" s="2115">
        <v>3.6847525582322273E-2</v>
      </c>
      <c r="AS752" s="2115">
        <v>3.788138367554502E-2</v>
      </c>
      <c r="AT752" s="2115">
        <v>3.8886956808767768E-2</v>
      </c>
      <c r="AU752" s="2115"/>
      <c r="AV752" s="2116"/>
      <c r="AW752" s="2118"/>
      <c r="AX752" s="2119"/>
      <c r="AY752" s="1646"/>
      <c r="AZ752" s="1646"/>
      <c r="BA752" s="2039"/>
      <c r="BB752" s="2039"/>
      <c r="BC752" s="1530" t="s">
        <v>1430</v>
      </c>
    </row>
    <row r="753" spans="1:58" s="1530" customFormat="1" ht="17.05" customHeight="1" x14ac:dyDescent="0.25">
      <c r="A753" s="1564" t="s">
        <v>698</v>
      </c>
      <c r="B753" s="1564" t="s">
        <v>787</v>
      </c>
      <c r="C753" s="2467" t="s">
        <v>788</v>
      </c>
      <c r="D753" s="2002" t="s">
        <v>793</v>
      </c>
      <c r="E753" s="1857" t="s">
        <v>1433</v>
      </c>
      <c r="F753" s="2835">
        <v>8.7999999999999995E-2</v>
      </c>
      <c r="G753" s="1904"/>
      <c r="H753" s="1904" t="s">
        <v>202</v>
      </c>
      <c r="I753" s="1904"/>
      <c r="J753" s="1904"/>
      <c r="K753" s="2115" t="s">
        <v>750</v>
      </c>
      <c r="L753" s="2292">
        <v>100</v>
      </c>
      <c r="M753" s="2357" t="str">
        <f t="shared" si="260"/>
        <v/>
      </c>
      <c r="N753" s="1611">
        <f t="shared" si="252"/>
        <v>1</v>
      </c>
      <c r="O753" s="2294"/>
      <c r="P753" s="2295">
        <f t="shared" si="261"/>
        <v>0.41136211616854834</v>
      </c>
      <c r="Q753" s="2296" t="s">
        <v>42</v>
      </c>
      <c r="R753" s="2294"/>
      <c r="S753" s="2297"/>
      <c r="T753" s="2298"/>
      <c r="U753" s="1602"/>
      <c r="V753" s="2294"/>
      <c r="W753" s="2294"/>
      <c r="X753" s="2294"/>
      <c r="Y753" s="2294"/>
      <c r="Z753" s="2434">
        <v>9460</v>
      </c>
      <c r="AA753" s="2366">
        <f t="shared" si="262"/>
        <v>127.53017430569118</v>
      </c>
      <c r="AB753" s="2435"/>
      <c r="AC753" s="2435"/>
      <c r="AD753" s="2435"/>
      <c r="AE753" s="2435"/>
      <c r="AF753" s="2435"/>
      <c r="AG753" s="2435"/>
      <c r="AH753" s="2167"/>
      <c r="AI753" s="2112">
        <v>9731</v>
      </c>
      <c r="AJ753" s="2112">
        <v>9948</v>
      </c>
      <c r="AK753" s="2112">
        <v>10169</v>
      </c>
      <c r="AL753" s="2113"/>
      <c r="AM753" s="2454"/>
      <c r="AN753" s="2112"/>
      <c r="AO753" s="2115"/>
      <c r="AP753" s="2116"/>
      <c r="AQ753" s="2117">
        <v>0.41136211616854834</v>
      </c>
      <c r="AR753" s="2115">
        <v>0.44034893886012105</v>
      </c>
      <c r="AS753" s="2115">
        <v>0.46775483524887096</v>
      </c>
      <c r="AT753" s="2115">
        <v>0.49612311236745965</v>
      </c>
      <c r="AU753" s="2115"/>
      <c r="AV753" s="2116"/>
      <c r="AW753" s="2118"/>
      <c r="AX753" s="2119"/>
      <c r="AY753" s="1646"/>
      <c r="AZ753" s="1646"/>
      <c r="BA753" s="1646"/>
      <c r="BB753" s="1646"/>
      <c r="BC753" s="1530" t="s">
        <v>1430</v>
      </c>
    </row>
    <row r="754" spans="1:58" s="1530" customFormat="1" ht="17.05" customHeight="1" x14ac:dyDescent="0.25">
      <c r="A754" s="1564" t="s">
        <v>698</v>
      </c>
      <c r="B754" s="1564" t="s">
        <v>787</v>
      </c>
      <c r="C754" s="2467" t="s">
        <v>788</v>
      </c>
      <c r="D754" s="2002" t="s">
        <v>790</v>
      </c>
      <c r="E754" s="1857" t="s">
        <v>1433</v>
      </c>
      <c r="F754" s="2835">
        <v>2.8000000000000001E-2</v>
      </c>
      <c r="G754" s="1904"/>
      <c r="H754" s="1904" t="s">
        <v>202</v>
      </c>
      <c r="I754" s="1904"/>
      <c r="J754" s="1904"/>
      <c r="K754" s="2115" t="s">
        <v>750</v>
      </c>
      <c r="L754" s="2292">
        <v>100</v>
      </c>
      <c r="M754" s="2357" t="str">
        <f t="shared" si="260"/>
        <v/>
      </c>
      <c r="N754" s="1611">
        <f t="shared" si="252"/>
        <v>1</v>
      </c>
      <c r="O754" s="2294"/>
      <c r="P754" s="2295">
        <f t="shared" si="261"/>
        <v>5.4466950293198757E-2</v>
      </c>
      <c r="Q754" s="2296" t="s">
        <v>42</v>
      </c>
      <c r="R754" s="2294"/>
      <c r="S754" s="2297"/>
      <c r="T754" s="2298"/>
      <c r="U754" s="1602"/>
      <c r="V754" s="2294"/>
      <c r="W754" s="2294"/>
      <c r="X754" s="2294"/>
      <c r="Y754" s="2294"/>
      <c r="Z754" s="2434">
        <v>1273</v>
      </c>
      <c r="AA754" s="2366">
        <f t="shared" si="262"/>
        <v>116.69627927946597</v>
      </c>
      <c r="AB754" s="2435"/>
      <c r="AC754" s="2435"/>
      <c r="AD754" s="2435"/>
      <c r="AE754" s="2435"/>
      <c r="AF754" s="2435"/>
      <c r="AG754" s="2435"/>
      <c r="AH754" s="2167"/>
      <c r="AI754" s="2112">
        <v>1217</v>
      </c>
      <c r="AJ754" s="2112">
        <v>1194</v>
      </c>
      <c r="AK754" s="2112">
        <v>1166</v>
      </c>
      <c r="AL754" s="2113"/>
      <c r="AM754" s="2454"/>
      <c r="AN754" s="2112"/>
      <c r="AO754" s="2115"/>
      <c r="AP754" s="2116"/>
      <c r="AQ754" s="2117">
        <v>5.4466950293198757E-2</v>
      </c>
      <c r="AR754" s="2115">
        <v>5.4222342685807459E-2</v>
      </c>
      <c r="AS754" s="2115">
        <v>5.5308363469378896E-2</v>
      </c>
      <c r="AT754" s="2115">
        <v>5.6072616380683227E-2</v>
      </c>
      <c r="AU754" s="2115"/>
      <c r="AV754" s="2116"/>
      <c r="AW754" s="2118"/>
      <c r="AX754" s="2119"/>
      <c r="AY754" s="1646"/>
      <c r="AZ754" s="1646"/>
      <c r="BA754" s="2039"/>
      <c r="BB754" s="2039"/>
      <c r="BC754" s="1530" t="s">
        <v>1430</v>
      </c>
    </row>
    <row r="755" spans="1:58" s="1530" customFormat="1" ht="17.05" customHeight="1" x14ac:dyDescent="0.3">
      <c r="A755" s="1564" t="s">
        <v>698</v>
      </c>
      <c r="B755" s="1564" t="s">
        <v>787</v>
      </c>
      <c r="C755" s="2467" t="s">
        <v>788</v>
      </c>
      <c r="D755" s="2002" t="s">
        <v>791</v>
      </c>
      <c r="E755" s="1857" t="s">
        <v>1433</v>
      </c>
      <c r="F755" s="2835">
        <v>7.4999999999999997E-2</v>
      </c>
      <c r="G755" s="1904"/>
      <c r="H755" s="1904" t="s">
        <v>202</v>
      </c>
      <c r="I755" s="1904"/>
      <c r="J755" s="1904"/>
      <c r="K755" s="2115" t="s">
        <v>750</v>
      </c>
      <c r="L755" s="2292">
        <v>100</v>
      </c>
      <c r="M755" s="2357" t="str">
        <f t="shared" si="260"/>
        <v/>
      </c>
      <c r="N755" s="1611">
        <f t="shared" si="252"/>
        <v>1</v>
      </c>
      <c r="O755" s="2294"/>
      <c r="P755" s="2295">
        <f t="shared" si="261"/>
        <v>0.59119415991476065</v>
      </c>
      <c r="Q755" s="2296" t="s">
        <v>42</v>
      </c>
      <c r="R755" s="2294"/>
      <c r="S755" s="2297"/>
      <c r="T755" s="2298"/>
      <c r="U755" s="1602"/>
      <c r="V755" s="2294"/>
      <c r="W755" s="2294"/>
      <c r="X755" s="2294"/>
      <c r="Y755" s="2294"/>
      <c r="Z755" s="2434">
        <v>13468</v>
      </c>
      <c r="AA755" s="2366">
        <f t="shared" si="262"/>
        <v>127.90295313823428</v>
      </c>
      <c r="AB755" s="2435"/>
      <c r="AC755" s="2435"/>
      <c r="AD755" s="2435"/>
      <c r="AE755" s="2435"/>
      <c r="AF755" s="2435"/>
      <c r="AG755" s="2435"/>
      <c r="AH755" s="2167"/>
      <c r="AI755" s="2112">
        <v>13769</v>
      </c>
      <c r="AJ755" s="2112">
        <v>14070</v>
      </c>
      <c r="AK755" s="2112">
        <v>14385</v>
      </c>
      <c r="AL755" s="2113"/>
      <c r="AM755" s="2454"/>
      <c r="AN755" s="2112"/>
      <c r="AO755" s="2115"/>
      <c r="AP755" s="2116"/>
      <c r="AQ755" s="2117">
        <v>0.59119415991476065</v>
      </c>
      <c r="AR755" s="2115">
        <v>0.62874789509599482</v>
      </c>
      <c r="AS755" s="2115">
        <v>0.66736585189722908</v>
      </c>
      <c r="AT755" s="2115">
        <v>0.7077368252822418</v>
      </c>
      <c r="AU755" s="2115"/>
      <c r="AV755" s="2116"/>
      <c r="AW755" s="2118"/>
      <c r="AX755" s="2119"/>
      <c r="AY755" s="1646"/>
      <c r="AZ755" s="1646"/>
      <c r="BA755" s="1646"/>
      <c r="BB755" s="1646"/>
      <c r="BC755" s="1530" t="s">
        <v>1430</v>
      </c>
      <c r="BD755" s="2448" t="s">
        <v>1362</v>
      </c>
    </row>
    <row r="756" spans="1:58" s="1530" customFormat="1" ht="17.05" customHeight="1" x14ac:dyDescent="0.3">
      <c r="A756" s="1564" t="s">
        <v>698</v>
      </c>
      <c r="B756" s="1564" t="s">
        <v>787</v>
      </c>
      <c r="C756" s="2467" t="s">
        <v>788</v>
      </c>
      <c r="D756" s="2002" t="s">
        <v>792</v>
      </c>
      <c r="E756" s="1857" t="s">
        <v>1433</v>
      </c>
      <c r="F756" s="2835">
        <v>0.32</v>
      </c>
      <c r="G756" s="1904"/>
      <c r="H756" s="1904" t="s">
        <v>202</v>
      </c>
      <c r="I756" s="1904"/>
      <c r="J756" s="1904"/>
      <c r="K756" s="2115" t="s">
        <v>750</v>
      </c>
      <c r="L756" s="2292">
        <v>100</v>
      </c>
      <c r="M756" s="2357" t="str">
        <f t="shared" si="260"/>
        <v/>
      </c>
      <c r="N756" s="1611">
        <f t="shared" si="252"/>
        <v>1</v>
      </c>
      <c r="O756" s="2294"/>
      <c r="P756" s="2295">
        <f t="shared" si="261"/>
        <v>1.2478756371829174</v>
      </c>
      <c r="Q756" s="2296" t="s">
        <v>42</v>
      </c>
      <c r="R756" s="2294"/>
      <c r="S756" s="2297"/>
      <c r="T756" s="2298"/>
      <c r="U756" s="1602"/>
      <c r="V756" s="2294"/>
      <c r="W756" s="2294"/>
      <c r="X756" s="2294"/>
      <c r="Y756" s="2294"/>
      <c r="Z756" s="2434">
        <v>28366</v>
      </c>
      <c r="AA756" s="2366">
        <f t="shared" si="262"/>
        <v>125.38688268326135</v>
      </c>
      <c r="AB756" s="2435"/>
      <c r="AC756" s="2435"/>
      <c r="AD756" s="2435"/>
      <c r="AE756" s="2435"/>
      <c r="AF756" s="2435"/>
      <c r="AG756" s="2435"/>
      <c r="AH756" s="2167"/>
      <c r="AI756" s="2112">
        <v>28370</v>
      </c>
      <c r="AJ756" s="2112">
        <v>28474</v>
      </c>
      <c r="AK756" s="2112">
        <v>28597</v>
      </c>
      <c r="AL756" s="2113"/>
      <c r="AM756" s="2454"/>
      <c r="AN756" s="2112"/>
      <c r="AO756" s="2115"/>
      <c r="AP756" s="2116"/>
      <c r="AQ756" s="2117">
        <v>1.2478756371829174</v>
      </c>
      <c r="AR756" s="2115">
        <v>1.2982043746805878</v>
      </c>
      <c r="AS756" s="2115">
        <v>1.3533000116000307</v>
      </c>
      <c r="AT756" s="2115">
        <v>1.4096999652084097</v>
      </c>
      <c r="AU756" s="2115"/>
      <c r="AV756" s="2116"/>
      <c r="AW756" s="2118"/>
      <c r="AX756" s="2119"/>
      <c r="AY756" s="1646"/>
      <c r="AZ756" s="1646"/>
      <c r="BA756" s="1646"/>
      <c r="BB756" s="1646"/>
      <c r="BC756" s="1530" t="s">
        <v>1430</v>
      </c>
      <c r="BD756" s="2448" t="s">
        <v>1363</v>
      </c>
    </row>
    <row r="757" spans="1:58" s="1530" customFormat="1" ht="17.05" customHeight="1" x14ac:dyDescent="0.25">
      <c r="A757" s="1564" t="s">
        <v>698</v>
      </c>
      <c r="B757" s="1564" t="s">
        <v>787</v>
      </c>
      <c r="C757" s="2467" t="s">
        <v>788</v>
      </c>
      <c r="D757" s="2002" t="s">
        <v>794</v>
      </c>
      <c r="E757" s="1857" t="s">
        <v>1433</v>
      </c>
      <c r="F757" s="2835">
        <v>0.16</v>
      </c>
      <c r="G757" s="1904"/>
      <c r="H757" s="1904" t="s">
        <v>202</v>
      </c>
      <c r="I757" s="1904"/>
      <c r="J757" s="1904"/>
      <c r="K757" s="2115" t="s">
        <v>750</v>
      </c>
      <c r="L757" s="2292">
        <v>100</v>
      </c>
      <c r="M757" s="2357" t="str">
        <f t="shared" si="260"/>
        <v/>
      </c>
      <c r="N757" s="1611">
        <f t="shared" si="252"/>
        <v>1</v>
      </c>
      <c r="O757" s="2294"/>
      <c r="P757" s="2295">
        <f t="shared" si="261"/>
        <v>0.435561026592863</v>
      </c>
      <c r="Q757" s="2296" t="s">
        <v>42</v>
      </c>
      <c r="R757" s="2294"/>
      <c r="S757" s="2297"/>
      <c r="T757" s="2298"/>
      <c r="U757" s="1602"/>
      <c r="V757" s="2294"/>
      <c r="W757" s="2294"/>
      <c r="X757" s="2294"/>
      <c r="Y757" s="2294"/>
      <c r="Z757" s="2434">
        <v>9947</v>
      </c>
      <c r="AA757" s="2366">
        <f t="shared" si="262"/>
        <v>127.10714150347727</v>
      </c>
      <c r="AB757" s="2435"/>
      <c r="AC757" s="2435"/>
      <c r="AD757" s="2435"/>
      <c r="AE757" s="2435"/>
      <c r="AF757" s="2435"/>
      <c r="AG757" s="2435"/>
      <c r="AH757" s="2167"/>
      <c r="AI757" s="2112">
        <v>10130</v>
      </c>
      <c r="AJ757" s="2112">
        <v>10353</v>
      </c>
      <c r="AK757" s="2112">
        <v>10584</v>
      </c>
      <c r="AL757" s="2113"/>
      <c r="AM757" s="2454"/>
      <c r="AN757" s="2112"/>
      <c r="AO757" s="2115"/>
      <c r="AP757" s="2116"/>
      <c r="AQ757" s="2117">
        <v>0.435561026592863</v>
      </c>
      <c r="AR757" s="2115">
        <v>0.46148217883530723</v>
      </c>
      <c r="AS757" s="2115">
        <v>0.4899433015382858</v>
      </c>
      <c r="AT757" s="2115">
        <v>0.51958560038137125</v>
      </c>
      <c r="AU757" s="2115"/>
      <c r="AV757" s="2116"/>
      <c r="AW757" s="2118"/>
      <c r="AX757" s="2119"/>
      <c r="AY757" s="1646"/>
      <c r="AZ757" s="1646"/>
      <c r="BA757" s="1646"/>
      <c r="BB757" s="1646"/>
      <c r="BC757" s="1530" t="s">
        <v>1430</v>
      </c>
    </row>
    <row r="758" spans="1:58" s="1530" customFormat="1" ht="17.05" customHeight="1" x14ac:dyDescent="0.25">
      <c r="A758" s="1564" t="s">
        <v>698</v>
      </c>
      <c r="B758" s="1564" t="s">
        <v>787</v>
      </c>
      <c r="C758" s="2467" t="s">
        <v>788</v>
      </c>
      <c r="D758" s="2002" t="s">
        <v>797</v>
      </c>
      <c r="E758" s="1857" t="s">
        <v>1433</v>
      </c>
      <c r="F758" s="2835">
        <v>9.6000000000000002E-2</v>
      </c>
      <c r="G758" s="1904"/>
      <c r="H758" s="1904" t="s">
        <v>202</v>
      </c>
      <c r="I758" s="1904"/>
      <c r="J758" s="1904"/>
      <c r="K758" s="2115" t="s">
        <v>750</v>
      </c>
      <c r="L758" s="2292">
        <v>100</v>
      </c>
      <c r="M758" s="2357" t="str">
        <f t="shared" si="260"/>
        <v/>
      </c>
      <c r="N758" s="1611">
        <f t="shared" si="252"/>
        <v>1</v>
      </c>
      <c r="O758" s="2294"/>
      <c r="P758" s="2295">
        <f t="shared" si="261"/>
        <v>0.29901587711650268</v>
      </c>
      <c r="Q758" s="2296" t="s">
        <v>42</v>
      </c>
      <c r="R758" s="2294"/>
      <c r="S758" s="2297"/>
      <c r="T758" s="2298"/>
      <c r="U758" s="1602"/>
      <c r="V758" s="2294"/>
      <c r="W758" s="2294"/>
      <c r="X758" s="2294"/>
      <c r="Y758" s="2294"/>
      <c r="Z758" s="2434">
        <v>6826</v>
      </c>
      <c r="AA758" s="2366">
        <f t="shared" si="262"/>
        <v>127.62022230896115</v>
      </c>
      <c r="AB758" s="2435"/>
      <c r="AC758" s="2435"/>
      <c r="AD758" s="2435"/>
      <c r="AE758" s="2435"/>
      <c r="AF758" s="2435"/>
      <c r="AG758" s="2435"/>
      <c r="AH758" s="2167"/>
      <c r="AI758" s="2112">
        <v>6977</v>
      </c>
      <c r="AJ758" s="2112">
        <v>7132</v>
      </c>
      <c r="AK758" s="2112">
        <v>7291</v>
      </c>
      <c r="AL758" s="2113"/>
      <c r="AM758" s="2454"/>
      <c r="AN758" s="2112"/>
      <c r="AO758" s="2115"/>
      <c r="AP758" s="2116"/>
      <c r="AQ758" s="2117">
        <v>0.29901587711650268</v>
      </c>
      <c r="AR758" s="2115">
        <v>0.31796450768055362</v>
      </c>
      <c r="AS758" s="2115">
        <v>0.33763638107159932</v>
      </c>
      <c r="AT758" s="2115">
        <v>0.35805271100963981</v>
      </c>
      <c r="AU758" s="2115"/>
      <c r="AV758" s="2116"/>
      <c r="AW758" s="2118"/>
      <c r="AX758" s="2119"/>
      <c r="AY758" s="1646"/>
      <c r="AZ758" s="1646"/>
      <c r="BA758" s="1646"/>
      <c r="BB758" s="1646"/>
      <c r="BC758" s="1530" t="s">
        <v>1430</v>
      </c>
    </row>
    <row r="759" spans="1:58" s="1530" customFormat="1" ht="17.05" customHeight="1" x14ac:dyDescent="0.3">
      <c r="A759" s="1564" t="s">
        <v>698</v>
      </c>
      <c r="B759" s="1564" t="s">
        <v>787</v>
      </c>
      <c r="C759" s="2467" t="s">
        <v>788</v>
      </c>
      <c r="D759" s="2002" t="s">
        <v>795</v>
      </c>
      <c r="E759" s="2017" t="s">
        <v>1433</v>
      </c>
      <c r="F759" s="2835">
        <v>0.22800000000000001</v>
      </c>
      <c r="G759" s="1904"/>
      <c r="H759" s="1904" t="s">
        <v>202</v>
      </c>
      <c r="I759" s="1904"/>
      <c r="J759" s="1904"/>
      <c r="K759" s="2115" t="s">
        <v>750</v>
      </c>
      <c r="L759" s="2292">
        <v>100</v>
      </c>
      <c r="M759" s="2357" t="str">
        <f t="shared" si="260"/>
        <v/>
      </c>
      <c r="N759" s="1611">
        <f t="shared" si="252"/>
        <v>1</v>
      </c>
      <c r="O759" s="2294"/>
      <c r="P759" s="2295">
        <f t="shared" si="261"/>
        <v>0.87721628111920746</v>
      </c>
      <c r="Q759" s="2296" t="s">
        <v>42</v>
      </c>
      <c r="R759" s="2294"/>
      <c r="S759" s="2297"/>
      <c r="T759" s="2298"/>
      <c r="U759" s="1602"/>
      <c r="V759" s="2294"/>
      <c r="W759" s="2294"/>
      <c r="X759" s="2294"/>
      <c r="Y759" s="2294"/>
      <c r="Z759" s="2434">
        <v>20136</v>
      </c>
      <c r="AA759" s="2366">
        <f t="shared" si="262"/>
        <v>127.70172388426101</v>
      </c>
      <c r="AB759" s="2435"/>
      <c r="AC759" s="2435"/>
      <c r="AD759" s="2435"/>
      <c r="AE759" s="2435"/>
      <c r="AF759" s="2435"/>
      <c r="AG759" s="2435"/>
      <c r="AH759" s="2167"/>
      <c r="AI759" s="2112">
        <v>20704</v>
      </c>
      <c r="AJ759" s="2112">
        <v>21166</v>
      </c>
      <c r="AK759" s="2112">
        <v>21638</v>
      </c>
      <c r="AL759" s="2113"/>
      <c r="AM759" s="2454"/>
      <c r="AN759" s="2112"/>
      <c r="AO759" s="2115"/>
      <c r="AP759" s="2116"/>
      <c r="AQ759" s="2117">
        <v>0.87721628111920746</v>
      </c>
      <c r="AR759" s="2115">
        <v>0.93856169792872013</v>
      </c>
      <c r="AS759" s="2115">
        <v>0.9969227262339222</v>
      </c>
      <c r="AT759" s="2115">
        <v>1.057405891028588</v>
      </c>
      <c r="AU759" s="2115"/>
      <c r="AV759" s="2116"/>
      <c r="AW759" s="2118"/>
      <c r="AX759" s="2119"/>
      <c r="AY759" s="1646"/>
      <c r="AZ759" s="1646"/>
      <c r="BA759" s="1646"/>
      <c r="BB759" s="1646"/>
      <c r="BC759" s="1530" t="s">
        <v>1430</v>
      </c>
      <c r="BD759" s="2448" t="s">
        <v>1369</v>
      </c>
    </row>
    <row r="760" spans="1:58" s="1530" customFormat="1" ht="23.05" customHeight="1" x14ac:dyDescent="0.25">
      <c r="A760" s="1564" t="s">
        <v>865</v>
      </c>
      <c r="B760" s="1564" t="s">
        <v>925</v>
      </c>
      <c r="C760" s="2467" t="s">
        <v>943</v>
      </c>
      <c r="D760" s="1566" t="s">
        <v>945</v>
      </c>
      <c r="E760" s="2484"/>
      <c r="F760" s="2450">
        <v>0.19</v>
      </c>
      <c r="G760" s="2452">
        <v>0.23200000000000001</v>
      </c>
      <c r="H760" s="2452"/>
      <c r="I760" s="2455"/>
      <c r="J760" s="2455"/>
      <c r="K760" s="2125">
        <f>IF(ISNUMBER(F760),F760,0)+IF(ISNUMBER(G760),G760,0)+IF(ISNUMBER(H760),H760,0)</f>
        <v>0.42200000000000004</v>
      </c>
      <c r="L760" s="2292">
        <f>IF(IF(ISNUMBER(K760),K760,0)&gt;0,IF(ISNUMBER(F760),F760,0)/K760*100,"")</f>
        <v>45.023696682464454</v>
      </c>
      <c r="M760" s="2357">
        <f t="shared" si="260"/>
        <v>54.976303317535546</v>
      </c>
      <c r="N760" s="1611">
        <f t="shared" si="252"/>
        <v>5</v>
      </c>
      <c r="O760" s="2294"/>
      <c r="P760" s="2295">
        <f>AA760*Z760/1000000000*365</f>
        <v>0.27284920793522516</v>
      </c>
      <c r="Q760" s="2296" t="s">
        <v>42</v>
      </c>
      <c r="R760" s="2294"/>
      <c r="S760" s="2456"/>
      <c r="T760" s="2457"/>
      <c r="V760" s="2458"/>
      <c r="W760" s="2458"/>
      <c r="X760" s="2458"/>
      <c r="Y760" s="2458"/>
      <c r="Z760" s="2434">
        <v>5239</v>
      </c>
      <c r="AA760" s="2366">
        <v>142.68602338897946</v>
      </c>
      <c r="AB760" s="2459"/>
      <c r="AC760" s="2459"/>
      <c r="AD760" s="2459"/>
      <c r="AE760" s="2459"/>
      <c r="AF760" s="2459"/>
      <c r="AG760" s="2459"/>
      <c r="AH760" s="2167"/>
      <c r="AI760" s="2124">
        <v>5431</v>
      </c>
      <c r="AJ760" s="2124">
        <v>5635</v>
      </c>
      <c r="AK760" s="2124">
        <v>5831</v>
      </c>
      <c r="AL760" s="2113"/>
      <c r="AM760" s="2460"/>
      <c r="AN760" s="2124"/>
      <c r="AO760" s="2125"/>
      <c r="AP760" s="2126"/>
      <c r="AQ760" s="2117">
        <v>0.27284920793522516</v>
      </c>
      <c r="AR760" s="2125">
        <v>0.29332243657432477</v>
      </c>
      <c r="AS760" s="2125">
        <v>0.31520746615586814</v>
      </c>
      <c r="AT760" s="2125">
        <v>0.33741640422911579</v>
      </c>
      <c r="AU760" s="2125"/>
      <c r="AV760" s="2126"/>
      <c r="AW760" s="2127">
        <f t="shared" ref="AW760:AW772" si="266">K760-AT760</f>
        <v>8.4583595770884257E-2</v>
      </c>
      <c r="AX760" s="2119"/>
      <c r="AY760" s="1646"/>
      <c r="AZ760" s="1646"/>
      <c r="BA760" s="2039"/>
      <c r="BB760" s="2039"/>
      <c r="BC760" s="1530" t="s">
        <v>1432</v>
      </c>
    </row>
    <row r="761" spans="1:58" s="1530" customFormat="1" ht="17.05" customHeight="1" x14ac:dyDescent="0.3">
      <c r="A761" s="1564" t="s">
        <v>865</v>
      </c>
      <c r="B761" s="1564" t="s">
        <v>925</v>
      </c>
      <c r="C761" s="2467" t="s">
        <v>943</v>
      </c>
      <c r="D761" s="1566" t="s">
        <v>944</v>
      </c>
      <c r="E761" s="2484"/>
      <c r="F761" s="2836">
        <v>0.56200000000000006</v>
      </c>
      <c r="G761" s="2451"/>
      <c r="H761" s="2452" t="s">
        <v>202</v>
      </c>
      <c r="I761" s="2455"/>
      <c r="J761" s="2455"/>
      <c r="K761" s="2125">
        <f>IF(ISNUMBER(F761),F761,0)+IF(ISNUMBER(G761),G761,0)+IF(ISNUMBER(H761),H761,0)</f>
        <v>0.56200000000000006</v>
      </c>
      <c r="L761" s="2292">
        <f>IF(IF(ISNUMBER(K761),K761,0)&gt;0,IF(ISNUMBER(F761),F761,0)/K761*100,"")</f>
        <v>100</v>
      </c>
      <c r="M761" s="2357">
        <f t="shared" si="260"/>
        <v>0</v>
      </c>
      <c r="N761" s="1611">
        <f t="shared" si="252"/>
        <v>5</v>
      </c>
      <c r="O761" s="2294"/>
      <c r="P761" s="2295">
        <f>AA761*Z761/1000000000*365</f>
        <v>0.18771960845636806</v>
      </c>
      <c r="Q761" s="2296" t="s">
        <v>42</v>
      </c>
      <c r="R761" s="2294"/>
      <c r="S761" s="2456"/>
      <c r="T761" s="2457"/>
      <c r="V761" s="2458"/>
      <c r="W761" s="2458"/>
      <c r="X761" s="2458"/>
      <c r="Y761" s="2458"/>
      <c r="Z761" s="2434">
        <v>3628</v>
      </c>
      <c r="AA761" s="2366">
        <v>141.75862655477795</v>
      </c>
      <c r="AB761" s="2459"/>
      <c r="AC761" s="2459"/>
      <c r="AD761" s="2459"/>
      <c r="AE761" s="2459"/>
      <c r="AF761" s="2459"/>
      <c r="AG761" s="2459"/>
      <c r="AH761" s="2167"/>
      <c r="AI761" s="2124">
        <v>3783</v>
      </c>
      <c r="AJ761" s="2124">
        <v>3928</v>
      </c>
      <c r="AK761" s="2124">
        <v>4062</v>
      </c>
      <c r="AL761" s="2113"/>
      <c r="AM761" s="2460"/>
      <c r="AN761" s="2124"/>
      <c r="AO761" s="2125"/>
      <c r="AP761" s="2126"/>
      <c r="AQ761" s="2117">
        <v>0.18771960845636806</v>
      </c>
      <c r="AR761" s="2125">
        <v>0.20303519391370459</v>
      </c>
      <c r="AS761" s="2125">
        <v>0.21828143330673122</v>
      </c>
      <c r="AT761" s="2125">
        <v>0.23367653720891041</v>
      </c>
      <c r="AU761" s="2125"/>
      <c r="AV761" s="2126"/>
      <c r="AW761" s="2127">
        <f t="shared" si="266"/>
        <v>0.32832346279108965</v>
      </c>
      <c r="AX761" s="2119"/>
      <c r="AY761" s="1646"/>
      <c r="AZ761" s="1646"/>
      <c r="BA761" s="2039"/>
      <c r="BB761" s="2039"/>
      <c r="BC761" s="1530" t="s">
        <v>1430</v>
      </c>
    </row>
    <row r="762" spans="1:58" s="1530" customFormat="1" ht="17.05" customHeight="1" x14ac:dyDescent="0.25">
      <c r="A762" s="1564" t="s">
        <v>865</v>
      </c>
      <c r="B762" s="1564" t="s">
        <v>925</v>
      </c>
      <c r="C762" s="2467" t="s">
        <v>943</v>
      </c>
      <c r="D762" s="1566" t="s">
        <v>946</v>
      </c>
      <c r="E762" s="2484"/>
      <c r="F762" s="2450" t="s">
        <v>202</v>
      </c>
      <c r="G762" s="2452">
        <v>0.10199999999999999</v>
      </c>
      <c r="H762" s="2452"/>
      <c r="I762" s="2455"/>
      <c r="J762" s="2455"/>
      <c r="K762" s="2125">
        <f>IF(ISNUMBER(F762),F762,0)+IF(ISNUMBER(G762),G762,0)+IF(ISNUMBER(H762),H762,0)</f>
        <v>0.10199999999999999</v>
      </c>
      <c r="L762" s="2292">
        <f>IF(IF(ISNUMBER(K762),K762,0)&gt;0,IF(ISNUMBER(F762),F762,0)/K762*100,"")</f>
        <v>0</v>
      </c>
      <c r="M762" s="2357">
        <f t="shared" si="260"/>
        <v>100</v>
      </c>
      <c r="N762" s="1611">
        <f t="shared" si="252"/>
        <v>2</v>
      </c>
      <c r="O762" s="2294"/>
      <c r="P762" s="2295">
        <f>AA762*Z762/1000000000*365</f>
        <v>0.12502275107744681</v>
      </c>
      <c r="Q762" s="2296" t="s">
        <v>42</v>
      </c>
      <c r="R762" s="2294"/>
      <c r="S762" s="2456"/>
      <c r="T762" s="2457"/>
      <c r="V762" s="2458"/>
      <c r="W762" s="2458"/>
      <c r="X762" s="2458"/>
      <c r="Y762" s="2458"/>
      <c r="Z762" s="2434">
        <v>1926</v>
      </c>
      <c r="AA762" s="2366">
        <v>177.84428096764793</v>
      </c>
      <c r="AB762" s="2459"/>
      <c r="AC762" s="2459"/>
      <c r="AD762" s="2459"/>
      <c r="AE762" s="2459"/>
      <c r="AF762" s="2459"/>
      <c r="AG762" s="2459"/>
      <c r="AH762" s="2167"/>
      <c r="AI762" s="2124">
        <v>2019</v>
      </c>
      <c r="AJ762" s="2124">
        <v>2095</v>
      </c>
      <c r="AK762" s="2124">
        <v>2167</v>
      </c>
      <c r="AL762" s="2113"/>
      <c r="AM762" s="2460"/>
      <c r="AN762" s="2124"/>
      <c r="AO762" s="2125"/>
      <c r="AP762" s="2126"/>
      <c r="AQ762" s="2117">
        <v>0.12502275107744681</v>
      </c>
      <c r="AR762" s="2125">
        <v>0.13495335707489359</v>
      </c>
      <c r="AS762" s="2125">
        <v>0.14407357434893617</v>
      </c>
      <c r="AT762" s="2125">
        <v>0.15320413177276593</v>
      </c>
      <c r="AU762" s="2125"/>
      <c r="AV762" s="2126"/>
      <c r="AW762" s="2127">
        <f t="shared" si="266"/>
        <v>-5.1204131772765935E-2</v>
      </c>
      <c r="AX762" s="2119"/>
      <c r="AY762" s="1646"/>
      <c r="AZ762" s="1646"/>
      <c r="BA762" s="2039"/>
      <c r="BB762" s="2039"/>
      <c r="BC762" s="1530" t="s">
        <v>1432</v>
      </c>
    </row>
    <row r="763" spans="1:58" s="1530" customFormat="1" ht="17.05" customHeight="1" x14ac:dyDescent="0.25">
      <c r="A763" s="1564" t="s">
        <v>393</v>
      </c>
      <c r="B763" s="1564" t="s">
        <v>536</v>
      </c>
      <c r="C763" s="2752" t="s">
        <v>552</v>
      </c>
      <c r="D763" s="1696" t="s">
        <v>555</v>
      </c>
      <c r="E763" s="1700"/>
      <c r="F763" s="2470"/>
      <c r="G763" s="2471">
        <f>K763</f>
        <v>0.36499999999999999</v>
      </c>
      <c r="H763" s="2471"/>
      <c r="I763" s="2471"/>
      <c r="J763" s="2471"/>
      <c r="K763" s="2142">
        <v>0.36499999999999999</v>
      </c>
      <c r="L763" s="2472">
        <f>IF(K763&gt;0,IF(ISNUMBER(F763),F763,0)/K763*100,"")</f>
        <v>0</v>
      </c>
      <c r="M763" s="2473">
        <f>IF(K763&gt;0,(IF(ISNUMBER(G763),G763,0)+IF(ISNUMBER(H763),H763,0))/K763*100,"")</f>
        <v>100</v>
      </c>
      <c r="N763" s="2474">
        <f t="shared" si="252"/>
        <v>3</v>
      </c>
      <c r="O763" s="2837"/>
      <c r="P763" s="2767">
        <v>0.31629412099999998</v>
      </c>
      <c r="Q763" s="2476" t="s">
        <v>42</v>
      </c>
      <c r="R763" s="2477"/>
      <c r="S763" s="2478"/>
      <c r="T763" s="2479"/>
      <c r="U763" s="1830"/>
      <c r="V763" s="2477"/>
      <c r="W763" s="2477"/>
      <c r="X763" s="2477"/>
      <c r="Y763" s="2477"/>
      <c r="Z763" s="2480">
        <v>12720.126250003535</v>
      </c>
      <c r="AA763" s="2481"/>
      <c r="AB763" s="2482"/>
      <c r="AC763" s="2482"/>
      <c r="AD763" s="2482"/>
      <c r="AE763" s="2482"/>
      <c r="AF763" s="2482"/>
      <c r="AG763" s="2482"/>
      <c r="AH763" s="2352"/>
      <c r="AI763" s="1830"/>
      <c r="AJ763" s="1830"/>
      <c r="AK763" s="1830"/>
      <c r="AL763" s="2352"/>
      <c r="AM763" s="2665"/>
      <c r="AN763" s="2142"/>
      <c r="AO763" s="2142"/>
      <c r="AP763" s="2143"/>
      <c r="AQ763" s="2144"/>
      <c r="AR763" s="2142"/>
      <c r="AS763" s="2142"/>
      <c r="AT763" s="2142">
        <v>0.67390649839433536</v>
      </c>
      <c r="AU763" s="2142"/>
      <c r="AV763" s="2143"/>
      <c r="AW763" s="2145">
        <f t="shared" si="266"/>
        <v>-0.30890649839433537</v>
      </c>
      <c r="AX763" s="2146"/>
      <c r="AY763" s="1646"/>
      <c r="AZ763" s="1646"/>
      <c r="BA763" s="2039"/>
      <c r="BB763" s="1646"/>
      <c r="BC763" s="1530" t="s">
        <v>1432</v>
      </c>
      <c r="BF763" s="1530" t="e">
        <f>MATCH(D763,'&gt;50 only'!D746,0)</f>
        <v>#N/A</v>
      </c>
    </row>
    <row r="764" spans="1:58" s="1530" customFormat="1" ht="17.05" customHeight="1" x14ac:dyDescent="0.25">
      <c r="A764" s="1564" t="s">
        <v>393</v>
      </c>
      <c r="B764" s="1564" t="s">
        <v>536</v>
      </c>
      <c r="C764" s="2752" t="s">
        <v>552</v>
      </c>
      <c r="D764" s="1696" t="s">
        <v>553</v>
      </c>
      <c r="E764" s="1697"/>
      <c r="F764" s="2470"/>
      <c r="G764" s="1904">
        <f>K764</f>
        <v>1.2562813333333334</v>
      </c>
      <c r="H764" s="1904"/>
      <c r="I764" s="1904"/>
      <c r="J764" s="1904"/>
      <c r="K764" s="2115">
        <v>1.2562813333333334</v>
      </c>
      <c r="L764" s="2292">
        <f>IF(K764&gt;0,IF(ISNUMBER(F764),F764,0)/K764*100,"")</f>
        <v>0</v>
      </c>
      <c r="M764" s="2357">
        <f>IF(K764&gt;0,(IF(ISNUMBER(G764),G764,0)+IF(ISNUMBER(H764),H764,0))/K764*100,"")</f>
        <v>100</v>
      </c>
      <c r="N764" s="1575">
        <f t="shared" si="252"/>
        <v>2</v>
      </c>
      <c r="O764" s="2838"/>
      <c r="P764" s="2433">
        <v>2.0038604148749997</v>
      </c>
      <c r="Q764" s="2296" t="s">
        <v>42</v>
      </c>
      <c r="R764" s="2294"/>
      <c r="S764" s="2297"/>
      <c r="T764" s="2298"/>
      <c r="U764" s="1602"/>
      <c r="V764" s="2294"/>
      <c r="W764" s="2294"/>
      <c r="X764" s="2294"/>
      <c r="Y764" s="2294"/>
      <c r="Z764" s="2434">
        <v>35115.639528908396</v>
      </c>
      <c r="AA764" s="2366"/>
      <c r="AB764" s="2435"/>
      <c r="AC764" s="2435"/>
      <c r="AD764" s="2435"/>
      <c r="AE764" s="2435"/>
      <c r="AF764" s="2435"/>
      <c r="AG764" s="2435"/>
      <c r="AH764" s="2167"/>
      <c r="AI764" s="1602"/>
      <c r="AJ764" s="1602"/>
      <c r="AK764" s="1602"/>
      <c r="AL764" s="2167"/>
      <c r="AM764" s="2369"/>
      <c r="AN764" s="2115"/>
      <c r="AO764" s="2115"/>
      <c r="AP764" s="2116"/>
      <c r="AQ764" s="2117"/>
      <c r="AR764" s="2115"/>
      <c r="AS764" s="2115"/>
      <c r="AT764" s="2115">
        <v>5.6185736691263974</v>
      </c>
      <c r="AU764" s="2115"/>
      <c r="AV764" s="2116"/>
      <c r="AW764" s="2118">
        <f t="shared" si="266"/>
        <v>-4.3622923357930645</v>
      </c>
      <c r="AX764" s="2119"/>
      <c r="AY764" s="1646"/>
      <c r="AZ764" s="1646"/>
      <c r="BA764" s="2039"/>
      <c r="BB764" s="1646"/>
      <c r="BC764" s="1530" t="s">
        <v>1432</v>
      </c>
      <c r="BF764" s="1530" t="e">
        <f>MATCH(D764,'&gt;50 only'!D747,0)</f>
        <v>#N/A</v>
      </c>
    </row>
    <row r="765" spans="1:58" s="1530" customFormat="1" ht="17.05" customHeight="1" x14ac:dyDescent="0.25">
      <c r="A765" s="1564" t="s">
        <v>393</v>
      </c>
      <c r="B765" s="1564" t="s">
        <v>536</v>
      </c>
      <c r="C765" s="2752" t="s">
        <v>552</v>
      </c>
      <c r="D765" s="1696" t="s">
        <v>554</v>
      </c>
      <c r="E765" s="1697"/>
      <c r="F765" s="2470">
        <f>K765</f>
        <v>0.23227272727272727</v>
      </c>
      <c r="G765" s="1904"/>
      <c r="H765" s="1904"/>
      <c r="I765" s="1904"/>
      <c r="J765" s="1904"/>
      <c r="K765" s="2115">
        <v>0.23227272727272727</v>
      </c>
      <c r="L765" s="2292">
        <f>IF(K765&gt;0,IF(ISNUMBER(F765),F765,0)/K765*100,"")</f>
        <v>100</v>
      </c>
      <c r="M765" s="2357">
        <f>IF(K765&gt;0,(IF(ISNUMBER(G765),G765,0)+IF(ISNUMBER(H765),H765,0))/K765*100,"")</f>
        <v>0</v>
      </c>
      <c r="N765" s="1611">
        <f t="shared" si="252"/>
        <v>2</v>
      </c>
      <c r="O765" s="2839"/>
      <c r="P765" s="2433">
        <v>0.48893773499999998</v>
      </c>
      <c r="Q765" s="2296" t="s">
        <v>42</v>
      </c>
      <c r="R765" s="2294"/>
      <c r="S765" s="2297"/>
      <c r="T765" s="2298"/>
      <c r="U765" s="1602"/>
      <c r="V765" s="2294"/>
      <c r="W765" s="2294"/>
      <c r="X765" s="2294"/>
      <c r="Y765" s="2294"/>
      <c r="Z765" s="2434">
        <v>17893.286649967595</v>
      </c>
      <c r="AA765" s="2366"/>
      <c r="AB765" s="2435"/>
      <c r="AC765" s="2435"/>
      <c r="AD765" s="2435"/>
      <c r="AE765" s="2435"/>
      <c r="AF765" s="2435"/>
      <c r="AG765" s="2435"/>
      <c r="AH765" s="2167"/>
      <c r="AL765" s="2167"/>
      <c r="AM765" s="2369"/>
      <c r="AN765" s="2125"/>
      <c r="AO765" s="2125"/>
      <c r="AP765" s="2126"/>
      <c r="AQ765" s="2117"/>
      <c r="AR765" s="2125"/>
      <c r="AS765" s="2125"/>
      <c r="AT765" s="2125">
        <v>0.91499989637595092</v>
      </c>
      <c r="AU765" s="2125"/>
      <c r="AV765" s="2126"/>
      <c r="AW765" s="2127">
        <f t="shared" si="266"/>
        <v>-0.68272716910322362</v>
      </c>
      <c r="AX765" s="2119"/>
      <c r="AY765" s="1646"/>
      <c r="AZ765" s="1646"/>
      <c r="BA765" s="2039"/>
      <c r="BB765" s="1646"/>
      <c r="BC765" s="1530" t="s">
        <v>1802</v>
      </c>
      <c r="BF765" s="1530" t="e">
        <f>MATCH(D765,'&gt;50 only'!D748,0)</f>
        <v>#N/A</v>
      </c>
    </row>
    <row r="766" spans="1:58" s="1530" customFormat="1" ht="17.05" customHeight="1" x14ac:dyDescent="0.3">
      <c r="A766" s="1564" t="s">
        <v>865</v>
      </c>
      <c r="B766" s="1564" t="s">
        <v>894</v>
      </c>
      <c r="C766" s="2467" t="s">
        <v>895</v>
      </c>
      <c r="D766" s="1566" t="s">
        <v>896</v>
      </c>
      <c r="E766" s="2484"/>
      <c r="F766" s="2450" t="s">
        <v>202</v>
      </c>
      <c r="G766" s="2451"/>
      <c r="H766" s="2452">
        <v>0.15</v>
      </c>
      <c r="I766" s="1904"/>
      <c r="J766" s="1904"/>
      <c r="K766" s="2115">
        <f t="shared" ref="K766:K771" si="267">IF(ISNUMBER(F766),F766,0)+IF(ISNUMBER(G766),G766,0)+IF(ISNUMBER(H766),H766,0)</f>
        <v>0.15</v>
      </c>
      <c r="L766" s="2292">
        <f>IF(IF(ISNUMBER(K766),K766,0)&gt;0,IF(ISNUMBER(F766),F766,0)/K766*100,"")</f>
        <v>0</v>
      </c>
      <c r="M766" s="2357">
        <f t="shared" ref="M766:M772" si="268">IF(IF(ISNUMBER(K766),K766,0)&gt;0,(IF(ISNUMBER(G766),G766,0)+IF(ISNUMBER(H766),H766,0))/K766*100,"")</f>
        <v>100</v>
      </c>
      <c r="N766" s="1611">
        <f t="shared" si="252"/>
        <v>3</v>
      </c>
      <c r="O766" s="2294"/>
      <c r="P766" s="2295">
        <f>AA766*Z766/1000000000*365</f>
        <v>0.14101799081142857</v>
      </c>
      <c r="Q766" s="2296" t="s">
        <v>42</v>
      </c>
      <c r="R766" s="2294"/>
      <c r="S766" s="2297"/>
      <c r="T766" s="2298"/>
      <c r="U766" s="1602"/>
      <c r="V766" s="2294"/>
      <c r="W766" s="2294"/>
      <c r="X766" s="2294"/>
      <c r="Y766" s="2294"/>
      <c r="Z766" s="2434">
        <v>1857</v>
      </c>
      <c r="AA766" s="2366">
        <v>208.05097455968689</v>
      </c>
      <c r="AB766" s="2435"/>
      <c r="AC766" s="2435"/>
      <c r="AD766" s="2435"/>
      <c r="AE766" s="2435"/>
      <c r="AF766" s="2435"/>
      <c r="AG766" s="2435"/>
      <c r="AH766" s="2167"/>
      <c r="AI766" s="2112">
        <v>1953</v>
      </c>
      <c r="AJ766" s="2112">
        <v>2035</v>
      </c>
      <c r="AK766" s="2112">
        <v>2116</v>
      </c>
      <c r="AL766" s="2113"/>
      <c r="AM766" s="2454"/>
      <c r="AN766" s="2112"/>
      <c r="AO766" s="2115"/>
      <c r="AP766" s="2116"/>
      <c r="AQ766" s="2117">
        <v>0.14101799081142857</v>
      </c>
      <c r="AR766" s="2115">
        <v>0.15207449651999999</v>
      </c>
      <c r="AS766" s="2115">
        <v>0.16238413902857146</v>
      </c>
      <c r="AT766" s="2115">
        <v>0.17292833465142857</v>
      </c>
      <c r="AU766" s="2115"/>
      <c r="AV766" s="2116"/>
      <c r="AW766" s="2118">
        <f t="shared" si="266"/>
        <v>-2.2928334651428572E-2</v>
      </c>
      <c r="AX766" s="2119"/>
      <c r="AY766" s="1646"/>
      <c r="AZ766" s="1646"/>
      <c r="BA766" s="1646"/>
      <c r="BB766" s="1646"/>
      <c r="BC766" s="1530" t="s">
        <v>1432</v>
      </c>
    </row>
    <row r="767" spans="1:58" s="1530" customFormat="1" ht="33" customHeight="1" x14ac:dyDescent="0.3">
      <c r="A767" s="1564" t="s">
        <v>865</v>
      </c>
      <c r="B767" s="1564" t="s">
        <v>894</v>
      </c>
      <c r="C767" s="2467" t="s">
        <v>895</v>
      </c>
      <c r="D767" s="1566" t="s">
        <v>897</v>
      </c>
      <c r="E767" s="1857" t="s">
        <v>1433</v>
      </c>
      <c r="F767" s="2450" t="s">
        <v>898</v>
      </c>
      <c r="G767" s="2451"/>
      <c r="H767" s="2452" t="s">
        <v>202</v>
      </c>
      <c r="I767" s="1904"/>
      <c r="J767" s="1904"/>
      <c r="K767" s="2115">
        <f t="shared" si="267"/>
        <v>0</v>
      </c>
      <c r="L767" s="2292">
        <v>100</v>
      </c>
      <c r="M767" s="2357" t="str">
        <f t="shared" si="268"/>
        <v/>
      </c>
      <c r="N767" s="1611">
        <f t="shared" si="252"/>
        <v>2</v>
      </c>
      <c r="O767" s="2294"/>
      <c r="P767" s="2295">
        <f>AA767*Z767/1000000000*365</f>
        <v>2.6252425381338297E-2</v>
      </c>
      <c r="Q767" s="2296" t="s">
        <v>42</v>
      </c>
      <c r="R767" s="2294"/>
      <c r="S767" s="2297"/>
      <c r="T767" s="2298"/>
      <c r="U767" s="1602"/>
      <c r="V767" s="2294"/>
      <c r="W767" s="2294"/>
      <c r="X767" s="2294"/>
      <c r="Y767" s="2294"/>
      <c r="Z767" s="2434">
        <v>1067</v>
      </c>
      <c r="AA767" s="2366">
        <v>67.408109746538869</v>
      </c>
      <c r="AB767" s="2435"/>
      <c r="AC767" s="2435"/>
      <c r="AD767" s="2435"/>
      <c r="AE767" s="2435"/>
      <c r="AF767" s="2435"/>
      <c r="AG767" s="2435"/>
      <c r="AH767" s="2167"/>
      <c r="AI767" s="2112">
        <v>1116</v>
      </c>
      <c r="AJ767" s="2112">
        <v>1165</v>
      </c>
      <c r="AK767" s="2112">
        <v>1215</v>
      </c>
      <c r="AL767" s="2113"/>
      <c r="AM767" s="2454"/>
      <c r="AN767" s="2112"/>
      <c r="AO767" s="2115"/>
      <c r="AP767" s="2116"/>
      <c r="AQ767" s="2117">
        <v>2.6252425381338294E-2</v>
      </c>
      <c r="AR767" s="2115">
        <v>2.8693522458401486E-2</v>
      </c>
      <c r="AS767" s="2115">
        <v>3.1042962261189598E-2</v>
      </c>
      <c r="AT767" s="2115">
        <v>3.3535527462546469E-2</v>
      </c>
      <c r="AU767" s="2115"/>
      <c r="AV767" s="2116"/>
      <c r="AW767" s="2118">
        <f t="shared" si="266"/>
        <v>-3.3535527462546469E-2</v>
      </c>
      <c r="AX767" s="2119"/>
      <c r="AY767" s="1646"/>
      <c r="AZ767" s="1646"/>
      <c r="BA767" s="2039"/>
      <c r="BB767" s="1646"/>
      <c r="BC767" s="1530" t="s">
        <v>1430</v>
      </c>
    </row>
    <row r="768" spans="1:58" s="1530" customFormat="1" ht="17.05" customHeight="1" x14ac:dyDescent="0.3">
      <c r="A768" s="1564" t="s">
        <v>865</v>
      </c>
      <c r="B768" s="1564" t="s">
        <v>894</v>
      </c>
      <c r="C768" s="2467" t="s">
        <v>895</v>
      </c>
      <c r="D768" s="1566" t="s">
        <v>899</v>
      </c>
      <c r="E768" s="2484"/>
      <c r="F768" s="2450">
        <v>0.40899999999999997</v>
      </c>
      <c r="G768" s="2451"/>
      <c r="H768" s="2452">
        <v>0.35</v>
      </c>
      <c r="I768" s="1904"/>
      <c r="J768" s="1904"/>
      <c r="K768" s="2115">
        <f t="shared" si="267"/>
        <v>0.7589999999999999</v>
      </c>
      <c r="L768" s="2292">
        <f>IF(IF(ISNUMBER(K768),K768,0)&gt;0,IF(ISNUMBER(F768),F768,0)/K768*100,"")</f>
        <v>53.886693017127804</v>
      </c>
      <c r="M768" s="2357">
        <f t="shared" si="268"/>
        <v>46.113306982872203</v>
      </c>
      <c r="N768" s="1611">
        <f t="shared" si="252"/>
        <v>5</v>
      </c>
      <c r="O768" s="2294"/>
      <c r="P768" s="2295">
        <f>AA768*Z768/1000000000*365</f>
        <v>0.43079452908683474</v>
      </c>
      <c r="Q768" s="2296" t="s">
        <v>42</v>
      </c>
      <c r="R768" s="2294"/>
      <c r="S768" s="2297"/>
      <c r="T768" s="2298"/>
      <c r="U768" s="1602"/>
      <c r="V768" s="2294"/>
      <c r="W768" s="2294"/>
      <c r="X768" s="2294"/>
      <c r="Y768" s="2294"/>
      <c r="Z768" s="2434">
        <v>7599</v>
      </c>
      <c r="AA768" s="2366">
        <v>155.31767124615703</v>
      </c>
      <c r="AB768" s="2435"/>
      <c r="AC768" s="2435"/>
      <c r="AD768" s="2435"/>
      <c r="AE768" s="2435"/>
      <c r="AF768" s="2435"/>
      <c r="AG768" s="2435"/>
      <c r="AH768" s="2167"/>
      <c r="AI768" s="2112">
        <v>7806</v>
      </c>
      <c r="AJ768" s="2112">
        <v>8034</v>
      </c>
      <c r="AK768" s="2112">
        <v>8255</v>
      </c>
      <c r="AL768" s="2113"/>
      <c r="AM768" s="2454"/>
      <c r="AN768" s="2112"/>
      <c r="AO768" s="2115"/>
      <c r="AP768" s="2116"/>
      <c r="AQ768" s="2117">
        <v>0.4307945290868348</v>
      </c>
      <c r="AR768" s="2115">
        <v>0.45758358285783818</v>
      </c>
      <c r="AS768" s="2115">
        <v>0.48644255169894335</v>
      </c>
      <c r="AT768" s="2115">
        <v>0.51574359009001469</v>
      </c>
      <c r="AU768" s="2115"/>
      <c r="AV768" s="2116"/>
      <c r="AW768" s="2118">
        <f t="shared" si="266"/>
        <v>0.24325640990998521</v>
      </c>
      <c r="AX768" s="2119"/>
      <c r="AY768" s="1646"/>
      <c r="AZ768" s="1646"/>
      <c r="BA768" s="2039"/>
      <c r="BB768" s="2039"/>
      <c r="BC768" s="1530" t="s">
        <v>1430</v>
      </c>
    </row>
    <row r="769" spans="1:227" s="1530" customFormat="1" ht="17.05" customHeight="1" x14ac:dyDescent="0.3">
      <c r="A769" s="1564" t="s">
        <v>865</v>
      </c>
      <c r="B769" s="1564" t="s">
        <v>894</v>
      </c>
      <c r="C769" s="2467" t="s">
        <v>895</v>
      </c>
      <c r="D769" s="1566" t="s">
        <v>900</v>
      </c>
      <c r="E769" s="1857" t="s">
        <v>1433</v>
      </c>
      <c r="F769" s="2450" t="s">
        <v>898</v>
      </c>
      <c r="G769" s="2451"/>
      <c r="H769" s="2452" t="s">
        <v>898</v>
      </c>
      <c r="I769" s="1904"/>
      <c r="J769" s="1904"/>
      <c r="K769" s="2115">
        <f t="shared" si="267"/>
        <v>0</v>
      </c>
      <c r="L769" s="2292">
        <v>100</v>
      </c>
      <c r="M769" s="2357" t="str">
        <f t="shared" si="268"/>
        <v/>
      </c>
      <c r="N769" s="1611">
        <f t="shared" si="252"/>
        <v>2</v>
      </c>
      <c r="O769" s="2294"/>
      <c r="P769" s="2295">
        <f>AA769*Z769/1000000000*365</f>
        <v>0.17740049900935123</v>
      </c>
      <c r="Q769" s="2296" t="s">
        <v>42</v>
      </c>
      <c r="R769" s="2294"/>
      <c r="S769" s="2297"/>
      <c r="T769" s="2298"/>
      <c r="U769" s="1602"/>
      <c r="V769" s="2294"/>
      <c r="W769" s="2294"/>
      <c r="X769" s="2294"/>
      <c r="Y769" s="2294"/>
      <c r="Z769" s="2434">
        <v>2750</v>
      </c>
      <c r="AA769" s="2366">
        <v>176.73773251242963</v>
      </c>
      <c r="AB769" s="2435"/>
      <c r="AC769" s="2435"/>
      <c r="AD769" s="2435"/>
      <c r="AE769" s="2435"/>
      <c r="AF769" s="2435"/>
      <c r="AG769" s="2435"/>
      <c r="AH769" s="2167"/>
      <c r="AI769" s="2112">
        <v>2890</v>
      </c>
      <c r="AJ769" s="2112">
        <v>3009</v>
      </c>
      <c r="AK769" s="2112">
        <v>3129</v>
      </c>
      <c r="AL769" s="2113"/>
      <c r="AM769" s="2454"/>
      <c r="AN769" s="2112"/>
      <c r="AO769" s="2115"/>
      <c r="AP769" s="2116"/>
      <c r="AQ769" s="2117">
        <v>0.17740049900935126</v>
      </c>
      <c r="AR769" s="2115">
        <v>0.19200521994073644</v>
      </c>
      <c r="AS769" s="2115">
        <v>0.20571423391241384</v>
      </c>
      <c r="AT769" s="2115">
        <v>0.21995253047645824</v>
      </c>
      <c r="AU769" s="2115"/>
      <c r="AV769" s="2116"/>
      <c r="AW769" s="2118">
        <f t="shared" si="266"/>
        <v>-0.21995253047645824</v>
      </c>
      <c r="AX769" s="2119"/>
      <c r="AY769" s="1646"/>
      <c r="AZ769" s="1646"/>
      <c r="BA769" s="1646"/>
      <c r="BB769" s="1646"/>
      <c r="BC769" s="1530" t="s">
        <v>1430</v>
      </c>
      <c r="BD769" s="2448" t="s">
        <v>1366</v>
      </c>
    </row>
    <row r="770" spans="1:227" s="1530" customFormat="1" ht="17.05" customHeight="1" x14ac:dyDescent="0.25">
      <c r="A770" s="1564" t="s">
        <v>698</v>
      </c>
      <c r="B770" s="1564" t="s">
        <v>834</v>
      </c>
      <c r="C770" s="2500" t="s">
        <v>845</v>
      </c>
      <c r="D770" s="1861" t="s">
        <v>847</v>
      </c>
      <c r="E770" s="2504"/>
      <c r="F770" s="2291"/>
      <c r="G770" s="1904"/>
      <c r="H770" s="2840">
        <v>2.778</v>
      </c>
      <c r="I770" s="1904"/>
      <c r="J770" s="1904"/>
      <c r="K770" s="2115">
        <f t="shared" si="267"/>
        <v>2.778</v>
      </c>
      <c r="L770" s="2292">
        <f>IF(IF(ISNUMBER(K770),K770,0)&gt;0,IF(ISNUMBER(F770),F770,0)/K770*100,"")</f>
        <v>0</v>
      </c>
      <c r="M770" s="2357">
        <f t="shared" si="268"/>
        <v>100</v>
      </c>
      <c r="N770" s="1611">
        <f t="shared" si="252"/>
        <v>2</v>
      </c>
      <c r="O770" s="2294"/>
      <c r="P770" s="2295">
        <f>AQ770</f>
        <v>2.9529999999999998</v>
      </c>
      <c r="Q770" s="2296" t="s">
        <v>42</v>
      </c>
      <c r="R770" s="2294"/>
      <c r="S770" s="2297"/>
      <c r="T770" s="2298"/>
      <c r="U770" s="1602"/>
      <c r="V770" s="2294"/>
      <c r="W770" s="2294"/>
      <c r="X770" s="2294"/>
      <c r="Y770" s="2294"/>
      <c r="Z770" s="2434">
        <v>46188</v>
      </c>
      <c r="AA770" s="2366">
        <f>AR770/Z770*1000000000/365</f>
        <v>187.61915269458595</v>
      </c>
      <c r="AB770" s="2435"/>
      <c r="AC770" s="2435"/>
      <c r="AD770" s="2435"/>
      <c r="AE770" s="2435"/>
      <c r="AF770" s="2435"/>
      <c r="AG770" s="2435"/>
      <c r="AH770" s="2167"/>
      <c r="AI770" s="2112">
        <v>45240</v>
      </c>
      <c r="AJ770" s="2112">
        <v>44814</v>
      </c>
      <c r="AK770" s="2112">
        <v>44568</v>
      </c>
      <c r="AL770" s="2113"/>
      <c r="AM770" s="2454"/>
      <c r="AN770" s="2112"/>
      <c r="AO770" s="2115"/>
      <c r="AP770" s="2116"/>
      <c r="AQ770" s="2117">
        <v>2.9529999999999998</v>
      </c>
      <c r="AR770" s="2115">
        <v>3.1629999999999998</v>
      </c>
      <c r="AS770" s="2115">
        <v>3.2669999999999999</v>
      </c>
      <c r="AT770" s="2115">
        <v>3.2490000000000001</v>
      </c>
      <c r="AU770" s="2115"/>
      <c r="AV770" s="2116"/>
      <c r="AW770" s="2118">
        <f t="shared" si="266"/>
        <v>-0.47100000000000009</v>
      </c>
      <c r="AX770" s="2119"/>
      <c r="AY770" s="1646"/>
      <c r="AZ770" s="1646"/>
      <c r="BA770" s="1646"/>
      <c r="BB770" s="1646"/>
      <c r="BC770" s="1530" t="s">
        <v>1432</v>
      </c>
    </row>
    <row r="771" spans="1:227" s="1530" customFormat="1" ht="17.05" customHeight="1" x14ac:dyDescent="0.25">
      <c r="A771" s="1564" t="s">
        <v>698</v>
      </c>
      <c r="B771" s="1564" t="s">
        <v>834</v>
      </c>
      <c r="C771" s="2500" t="s">
        <v>845</v>
      </c>
      <c r="D771" s="1861" t="s">
        <v>846</v>
      </c>
      <c r="E771" s="2504"/>
      <c r="F771" s="2291"/>
      <c r="G771" s="1904"/>
      <c r="H771" s="1904">
        <v>2.92</v>
      </c>
      <c r="I771" s="1904"/>
      <c r="J771" s="1904"/>
      <c r="K771" s="2115">
        <f t="shared" si="267"/>
        <v>2.92</v>
      </c>
      <c r="L771" s="2292">
        <f>IF(IF(ISNUMBER(K771),K771,0)&gt;0,IF(ISNUMBER(F771),F771,0)/K771*100,"")</f>
        <v>0</v>
      </c>
      <c r="M771" s="2357">
        <f t="shared" si="268"/>
        <v>100</v>
      </c>
      <c r="N771" s="1611">
        <f t="shared" si="252"/>
        <v>5</v>
      </c>
      <c r="O771" s="2294"/>
      <c r="P771" s="2295">
        <f>AQ771</f>
        <v>1.2470000000000001</v>
      </c>
      <c r="Q771" s="2296" t="s">
        <v>42</v>
      </c>
      <c r="R771" s="2294"/>
      <c r="S771" s="2297"/>
      <c r="T771" s="2298"/>
      <c r="U771" s="1602"/>
      <c r="V771" s="2294"/>
      <c r="W771" s="2294"/>
      <c r="X771" s="2294"/>
      <c r="Y771" s="2294"/>
      <c r="Z771" s="2434">
        <v>23825</v>
      </c>
      <c r="AA771" s="2366">
        <f>AR771/Z771*1000000000/365</f>
        <v>168.81082091161295</v>
      </c>
      <c r="AB771" s="2435"/>
      <c r="AC771" s="2435"/>
      <c r="AD771" s="2435"/>
      <c r="AE771" s="2435"/>
      <c r="AF771" s="2435"/>
      <c r="AG771" s="2435"/>
      <c r="AH771" s="2167"/>
      <c r="AI771" s="2112">
        <v>25399</v>
      </c>
      <c r="AJ771" s="2112">
        <v>26781</v>
      </c>
      <c r="AK771" s="2112">
        <v>27805</v>
      </c>
      <c r="AL771" s="2113"/>
      <c r="AM771" s="2454"/>
      <c r="AN771" s="2112"/>
      <c r="AO771" s="2115"/>
      <c r="AP771" s="2116"/>
      <c r="AQ771" s="2117">
        <v>1.2470000000000001</v>
      </c>
      <c r="AR771" s="2115">
        <v>1.468</v>
      </c>
      <c r="AS771" s="2115">
        <v>1.62</v>
      </c>
      <c r="AT771" s="2115">
        <v>1.6819999999999999</v>
      </c>
      <c r="AU771" s="2115"/>
      <c r="AV771" s="2116"/>
      <c r="AW771" s="2118">
        <f t="shared" si="266"/>
        <v>1.238</v>
      </c>
      <c r="AX771" s="2119"/>
      <c r="AY771" s="1646"/>
      <c r="AZ771" s="1646"/>
      <c r="BA771" s="2039"/>
      <c r="BB771" s="2039"/>
      <c r="BC771" s="1530" t="s">
        <v>1432</v>
      </c>
    </row>
    <row r="772" spans="1:227" s="1530" customFormat="1" ht="17.05" customHeight="1" x14ac:dyDescent="0.25">
      <c r="A772" s="1564" t="s">
        <v>698</v>
      </c>
      <c r="B772" s="1564" t="s">
        <v>834</v>
      </c>
      <c r="C772" s="2500" t="s">
        <v>845</v>
      </c>
      <c r="D772" s="1861" t="s">
        <v>845</v>
      </c>
      <c r="E772" s="2504"/>
      <c r="F772" s="2291"/>
      <c r="G772" s="1904"/>
      <c r="H772" s="2840">
        <v>16.065000000000001</v>
      </c>
      <c r="I772" s="1904"/>
      <c r="J772" s="1904">
        <v>4.38</v>
      </c>
      <c r="K772" s="2115">
        <f>IF(ISNUMBER(F772),F772,0)+IF(ISNUMBER(G772),G772,0)+IF(ISNUMBER(H772),H772,0)+J772</f>
        <v>20.445</v>
      </c>
      <c r="L772" s="2292">
        <f>IF(IF(ISNUMBER(K772),K772,0)&gt;0,IF(ISNUMBER(F772),F772,0)/K772*100,"")</f>
        <v>0</v>
      </c>
      <c r="M772" s="2357">
        <f t="shared" si="268"/>
        <v>78.576669112252389</v>
      </c>
      <c r="N772" s="1611">
        <f t="shared" ref="N772:N835" si="269">IF(OR(K772="",NOT(ISNUMBER(K772))),1,IF(P772=0,1,IF(P772&gt;K772,2,IF(AT772&gt;K772,3,IF(AU772&gt;K772,4,5)))))</f>
        <v>2</v>
      </c>
      <c r="O772" s="2294"/>
      <c r="P772" s="2295">
        <f>AQ772</f>
        <v>26.683</v>
      </c>
      <c r="Q772" s="2296" t="s">
        <v>42</v>
      </c>
      <c r="R772" s="2294"/>
      <c r="S772" s="2297"/>
      <c r="T772" s="2298"/>
      <c r="U772" s="1602"/>
      <c r="V772" s="2294"/>
      <c r="W772" s="2294"/>
      <c r="X772" s="2294"/>
      <c r="Y772" s="2294"/>
      <c r="Z772" s="2434">
        <v>416550</v>
      </c>
      <c r="AA772" s="2366">
        <f>AR772/Z772*1000000000/365</f>
        <v>201.36706771046579</v>
      </c>
      <c r="AB772" s="2435"/>
      <c r="AC772" s="2435"/>
      <c r="AD772" s="2435"/>
      <c r="AE772" s="2435"/>
      <c r="AF772" s="2435"/>
      <c r="AG772" s="2435"/>
      <c r="AH772" s="2167"/>
      <c r="AI772" s="2112">
        <v>436909</v>
      </c>
      <c r="AJ772" s="2112">
        <v>455635</v>
      </c>
      <c r="AK772" s="2112">
        <v>470260</v>
      </c>
      <c r="AL772" s="2113"/>
      <c r="AM772" s="2454"/>
      <c r="AN772" s="2112"/>
      <c r="AO772" s="2115"/>
      <c r="AP772" s="2116"/>
      <c r="AQ772" s="2117">
        <v>26.683</v>
      </c>
      <c r="AR772" s="2115">
        <v>30.616</v>
      </c>
      <c r="AS772" s="2115">
        <v>33.298000000000002</v>
      </c>
      <c r="AT772" s="2115">
        <v>34.365000000000002</v>
      </c>
      <c r="AU772" s="2115"/>
      <c r="AV772" s="2116"/>
      <c r="AW772" s="2118">
        <f t="shared" si="266"/>
        <v>-13.920000000000002</v>
      </c>
      <c r="AX772" s="2119"/>
      <c r="AY772" s="1646"/>
      <c r="AZ772" s="1646"/>
      <c r="BA772" s="1646"/>
      <c r="BB772" s="1646"/>
      <c r="BC772" s="1530" t="s">
        <v>1432</v>
      </c>
    </row>
    <row r="773" spans="1:227" s="1530" customFormat="1" ht="17.05" customHeight="1" x14ac:dyDescent="0.25">
      <c r="A773" s="1564" t="s">
        <v>198</v>
      </c>
      <c r="B773" s="1564" t="s">
        <v>327</v>
      </c>
      <c r="C773" s="2443" t="s">
        <v>357</v>
      </c>
      <c r="D773" s="1778" t="s">
        <v>358</v>
      </c>
      <c r="E773" s="1857" t="s">
        <v>1433</v>
      </c>
      <c r="F773" s="2100"/>
      <c r="G773" s="2099"/>
      <c r="H773" s="2099"/>
      <c r="I773" s="2099"/>
      <c r="J773" s="2099"/>
      <c r="K773" s="2101"/>
      <c r="L773" s="2382">
        <v>100</v>
      </c>
      <c r="M773" s="2383" t="str">
        <f>IF(K773&gt;0,(IF(ISNUMBER(G773),G773,0)+IF(ISNUMBER(H773),H773,0))/K773*100,"")</f>
        <v/>
      </c>
      <c r="N773" s="1611">
        <f t="shared" si="269"/>
        <v>1</v>
      </c>
      <c r="O773" s="1857"/>
      <c r="P773" s="2099">
        <v>2.528</v>
      </c>
      <c r="Q773" s="2205" t="s">
        <v>42</v>
      </c>
      <c r="R773" s="1857"/>
      <c r="S773" s="2207" t="s">
        <v>202</v>
      </c>
      <c r="T773" s="2207" t="s">
        <v>202</v>
      </c>
      <c r="U773" s="2438">
        <v>36.1</v>
      </c>
      <c r="V773" s="1857">
        <f>AVERAGE(83.89,2.1)</f>
        <v>42.994999999999997</v>
      </c>
      <c r="W773" s="2438">
        <v>36.1</v>
      </c>
      <c r="X773" s="1857">
        <f>AVERAGE(83.89,2.1)</f>
        <v>42.994999999999997</v>
      </c>
      <c r="Y773" s="1857">
        <v>9.6</v>
      </c>
      <c r="Z773" s="2439">
        <v>49301</v>
      </c>
      <c r="AA773" s="2440">
        <v>140.48452155656628</v>
      </c>
      <c r="AB773" s="2441">
        <f>O773/AA773*1000000/365*1000</f>
        <v>0</v>
      </c>
      <c r="AC773" s="2096"/>
      <c r="AD773" s="2096"/>
      <c r="AE773" s="2010" t="s">
        <v>205</v>
      </c>
      <c r="AF773" s="2096" t="s">
        <v>42</v>
      </c>
      <c r="AG773" s="2096" t="s">
        <v>42</v>
      </c>
      <c r="AH773" s="2097"/>
      <c r="AI773" s="2096"/>
      <c r="AJ773" s="2096"/>
      <c r="AK773" s="2096"/>
      <c r="AL773" s="2097"/>
      <c r="AM773" s="2101">
        <f>K773</f>
        <v>0</v>
      </c>
      <c r="AN773" s="2099">
        <v>2.528</v>
      </c>
      <c r="AO773" s="2099">
        <v>2.5840000000000001</v>
      </c>
      <c r="AP773" s="2099">
        <v>2.6309999999999998</v>
      </c>
      <c r="AQ773" s="2100">
        <v>2.6309999999999998</v>
      </c>
      <c r="AR773" s="2101">
        <f>AN773</f>
        <v>2.528</v>
      </c>
      <c r="AS773" s="2099">
        <v>2.6629999999999998</v>
      </c>
      <c r="AT773" s="2101">
        <f>AVERAGE(AS773,AV773)</f>
        <v>2.7174999999999998</v>
      </c>
      <c r="AU773" s="2101"/>
      <c r="AV773" s="2099">
        <v>2.7719999999999998</v>
      </c>
      <c r="AW773" s="2099"/>
      <c r="AX773" s="2102">
        <v>2.7810000000000001</v>
      </c>
      <c r="AY773" s="2442">
        <v>-0.253</v>
      </c>
      <c r="AZ773" s="1979"/>
      <c r="BA773" s="1980"/>
      <c r="BB773" s="1646"/>
      <c r="BC773" s="1530" t="s">
        <v>1430</v>
      </c>
      <c r="BD773" s="1602"/>
      <c r="BE773" s="1602"/>
      <c r="BF773" s="1602"/>
      <c r="BG773" s="1602"/>
      <c r="BH773" s="1602"/>
      <c r="BI773" s="1602"/>
      <c r="BJ773" s="1602"/>
      <c r="BK773" s="1602"/>
      <c r="BL773" s="1602"/>
      <c r="BM773" s="1646"/>
      <c r="BN773" s="1646"/>
      <c r="BO773" s="1646"/>
      <c r="BP773" s="1646"/>
      <c r="BQ773" s="1646"/>
      <c r="BR773" s="1646"/>
      <c r="BS773" s="1646"/>
      <c r="BT773" s="1646"/>
      <c r="BU773" s="1646"/>
      <c r="BV773" s="1646"/>
      <c r="BW773" s="1646"/>
      <c r="BX773" s="1646"/>
      <c r="BY773" s="1646"/>
      <c r="BZ773" s="1646"/>
      <c r="CA773" s="1646"/>
      <c r="CB773" s="1646"/>
      <c r="CC773" s="1646"/>
      <c r="CD773" s="1646"/>
      <c r="CE773" s="1646"/>
      <c r="CF773" s="1646"/>
      <c r="CG773" s="1646"/>
      <c r="CH773" s="1646"/>
      <c r="CI773" s="1646"/>
      <c r="CJ773" s="1646"/>
      <c r="CK773" s="1646"/>
      <c r="CL773" s="1646"/>
      <c r="CM773" s="1646"/>
      <c r="CN773" s="1646"/>
      <c r="CO773" s="1646"/>
      <c r="CP773" s="1646"/>
      <c r="CQ773" s="1646"/>
      <c r="CR773" s="1646"/>
      <c r="CS773" s="1646"/>
      <c r="CT773" s="1646"/>
      <c r="CU773" s="1646"/>
      <c r="CV773" s="1646"/>
      <c r="CW773" s="1646"/>
      <c r="CX773" s="1646"/>
      <c r="CY773" s="1646"/>
      <c r="CZ773" s="1646"/>
      <c r="DA773" s="1646"/>
      <c r="DB773" s="1646"/>
      <c r="DC773" s="1646"/>
      <c r="DD773" s="1646"/>
      <c r="DE773" s="1646"/>
      <c r="DF773" s="1646"/>
      <c r="DG773" s="1646"/>
      <c r="DH773" s="1646"/>
      <c r="DI773" s="1646"/>
      <c r="DJ773" s="1646"/>
      <c r="DK773" s="1646"/>
      <c r="DL773" s="1646"/>
      <c r="DM773" s="1646"/>
      <c r="DN773" s="1646"/>
      <c r="DO773" s="1646"/>
      <c r="DP773" s="1646"/>
      <c r="DQ773" s="1646"/>
      <c r="DR773" s="1646"/>
      <c r="DS773" s="1646"/>
      <c r="DT773" s="1646"/>
      <c r="DU773" s="1646"/>
      <c r="DV773" s="1646"/>
      <c r="DW773" s="1646"/>
      <c r="DX773" s="1646"/>
      <c r="DY773" s="1646"/>
      <c r="DZ773" s="1646"/>
      <c r="EA773" s="1646"/>
      <c r="EB773" s="1646"/>
      <c r="EC773" s="1646"/>
      <c r="ED773" s="1646"/>
      <c r="EE773" s="1646"/>
      <c r="EF773" s="1646"/>
      <c r="EG773" s="1646"/>
      <c r="EH773" s="1646"/>
      <c r="EI773" s="1646"/>
      <c r="EJ773" s="1646"/>
      <c r="EK773" s="1646"/>
      <c r="EL773" s="1646"/>
      <c r="EM773" s="1646"/>
      <c r="EN773" s="1646"/>
      <c r="EO773" s="1646"/>
      <c r="EP773" s="1646"/>
      <c r="EQ773" s="1646"/>
      <c r="ER773" s="1646"/>
      <c r="ES773" s="1646"/>
      <c r="ET773" s="1646"/>
      <c r="EU773" s="1646"/>
      <c r="EV773" s="1646"/>
      <c r="EW773" s="1646"/>
      <c r="EX773" s="1646"/>
      <c r="EY773" s="1646"/>
      <c r="EZ773" s="1646"/>
      <c r="FA773" s="1646"/>
      <c r="FB773" s="1646"/>
      <c r="FC773" s="1646"/>
      <c r="FD773" s="1646"/>
      <c r="FE773" s="1646"/>
      <c r="FF773" s="1646"/>
      <c r="FG773" s="1646"/>
      <c r="FH773" s="1646"/>
      <c r="FI773" s="1646"/>
      <c r="FJ773" s="1646"/>
      <c r="FK773" s="1646"/>
      <c r="FL773" s="1646"/>
      <c r="FM773" s="1646"/>
      <c r="FN773" s="1646"/>
      <c r="FO773" s="1646"/>
      <c r="FP773" s="1646"/>
      <c r="FQ773" s="1646"/>
      <c r="FR773" s="1646"/>
      <c r="FS773" s="1646"/>
      <c r="FT773" s="1646"/>
      <c r="FU773" s="1646"/>
      <c r="FV773" s="1646"/>
      <c r="FW773" s="1646"/>
      <c r="FX773" s="1646"/>
      <c r="FY773" s="1646"/>
      <c r="FZ773" s="1646"/>
      <c r="GA773" s="1646"/>
      <c r="GB773" s="1646"/>
      <c r="GC773" s="1646"/>
      <c r="GD773" s="1646"/>
      <c r="GE773" s="1646"/>
      <c r="GF773" s="1646"/>
      <c r="GG773" s="1646"/>
      <c r="GH773" s="1646"/>
      <c r="GI773" s="1646"/>
      <c r="GJ773" s="1646"/>
      <c r="GK773" s="1646"/>
      <c r="GL773" s="1646"/>
      <c r="GM773" s="1646"/>
      <c r="GN773" s="1646"/>
      <c r="GO773" s="1646"/>
      <c r="GP773" s="1646"/>
      <c r="GQ773" s="1646"/>
      <c r="GR773" s="1646"/>
      <c r="GS773" s="1646"/>
      <c r="GT773" s="1646"/>
      <c r="GU773" s="1646"/>
      <c r="GV773" s="1646"/>
      <c r="GW773" s="1646"/>
      <c r="GX773" s="1646"/>
      <c r="GY773" s="1646"/>
      <c r="GZ773" s="1646"/>
      <c r="HA773" s="1646"/>
      <c r="HB773" s="1646"/>
      <c r="HC773" s="1646"/>
      <c r="HD773" s="1646"/>
      <c r="HE773" s="1646"/>
      <c r="HF773" s="1646"/>
      <c r="HG773" s="1646"/>
      <c r="HH773" s="1646"/>
      <c r="HI773" s="1646"/>
      <c r="HJ773" s="1646"/>
      <c r="HK773" s="1646"/>
      <c r="HL773" s="1646"/>
      <c r="HM773" s="1646"/>
      <c r="HN773" s="1646"/>
      <c r="HO773" s="1646"/>
      <c r="HP773" s="1646"/>
      <c r="HQ773" s="1646"/>
      <c r="HR773" s="1646"/>
      <c r="HS773" s="1646"/>
    </row>
    <row r="774" spans="1:227" s="1530" customFormat="1" ht="17.05" customHeight="1" x14ac:dyDescent="0.25">
      <c r="A774" s="1564" t="s">
        <v>198</v>
      </c>
      <c r="B774" s="1564" t="s">
        <v>327</v>
      </c>
      <c r="C774" s="2443" t="s">
        <v>357</v>
      </c>
      <c r="D774" s="1749" t="s">
        <v>359</v>
      </c>
      <c r="E774" s="1750"/>
      <c r="F774" s="2100"/>
      <c r="G774" s="2099">
        <v>0.44</v>
      </c>
      <c r="H774" s="2099"/>
      <c r="I774" s="2099"/>
      <c r="J774" s="2099"/>
      <c r="K774" s="2101">
        <f>SUM(F774:H774)</f>
        <v>0.44</v>
      </c>
      <c r="L774" s="2382">
        <f>IF(K774&gt;0,IF(ISNUMBER(F774),F774,0)/K774*100,"")</f>
        <v>0</v>
      </c>
      <c r="M774" s="2383">
        <f>IF(K774&gt;0,(IF(ISNUMBER(G774),G774,0)+IF(ISNUMBER(H774),H774,0))/K774*100,"")</f>
        <v>100</v>
      </c>
      <c r="N774" s="1611">
        <f t="shared" si="269"/>
        <v>2</v>
      </c>
      <c r="O774" s="1857"/>
      <c r="P774" s="2099">
        <v>0.64800000000000002</v>
      </c>
      <c r="Q774" s="2205" t="s">
        <v>42</v>
      </c>
      <c r="R774" s="1857"/>
      <c r="S774" s="2207" t="s">
        <v>202</v>
      </c>
      <c r="T774" s="2207" t="s">
        <v>202</v>
      </c>
      <c r="U774" s="2438">
        <v>36.1</v>
      </c>
      <c r="V774" s="1857">
        <v>81.89</v>
      </c>
      <c r="W774" s="2438">
        <v>36.1</v>
      </c>
      <c r="X774" s="1857">
        <v>81.89</v>
      </c>
      <c r="Y774" s="1857">
        <v>3</v>
      </c>
      <c r="Z774" s="2439">
        <v>14376</v>
      </c>
      <c r="AA774" s="2440">
        <v>123.49349372241407</v>
      </c>
      <c r="AB774" s="2441">
        <f>O774/AA774*1000000/365*1000</f>
        <v>0</v>
      </c>
      <c r="AC774" s="2096"/>
      <c r="AD774" s="2096"/>
      <c r="AE774" s="2010"/>
      <c r="AF774" s="2096"/>
      <c r="AG774" s="2096"/>
      <c r="AH774" s="2097"/>
      <c r="AI774" s="2096"/>
      <c r="AJ774" s="2096"/>
      <c r="AK774" s="2096"/>
      <c r="AL774" s="2097"/>
      <c r="AM774" s="2101">
        <f>K774</f>
        <v>0.44</v>
      </c>
      <c r="AN774" s="2099">
        <v>0.64800000000000002</v>
      </c>
      <c r="AO774" s="2099">
        <v>0.66800000000000004</v>
      </c>
      <c r="AP774" s="2099">
        <v>0.69799999999999995</v>
      </c>
      <c r="AQ774" s="2100">
        <v>0.70599999999999996</v>
      </c>
      <c r="AR774" s="2101">
        <f>AN774</f>
        <v>0.64800000000000002</v>
      </c>
      <c r="AS774" s="2099">
        <v>0.68899999999999995</v>
      </c>
      <c r="AT774" s="2101">
        <f>AVERAGE(AS774,AV774)</f>
        <v>0.71799999999999997</v>
      </c>
      <c r="AU774" s="2101"/>
      <c r="AV774" s="2099">
        <v>0.747</v>
      </c>
      <c r="AW774" s="2099"/>
      <c r="AX774" s="2102">
        <v>0.76500000000000001</v>
      </c>
      <c r="AY774" s="2442">
        <v>-0.32500000000000001</v>
      </c>
      <c r="AZ774" s="1979"/>
      <c r="BA774" s="1980"/>
      <c r="BB774" s="1646"/>
      <c r="BC774" s="1530" t="s">
        <v>1432</v>
      </c>
      <c r="BD774" s="1602"/>
      <c r="BE774" s="1602"/>
      <c r="BF774" s="1602"/>
      <c r="BG774" s="1602"/>
      <c r="BH774" s="1602"/>
      <c r="BI774" s="1602"/>
      <c r="BJ774" s="1602"/>
      <c r="BK774" s="1602"/>
      <c r="BL774" s="1602"/>
      <c r="BM774" s="1646"/>
      <c r="BN774" s="1646"/>
      <c r="BO774" s="1646"/>
      <c r="BP774" s="1646"/>
      <c r="BQ774" s="1646"/>
      <c r="BR774" s="1646"/>
      <c r="BS774" s="1646"/>
      <c r="BT774" s="1646"/>
      <c r="BU774" s="1646"/>
      <c r="BV774" s="1646"/>
      <c r="BW774" s="1646"/>
      <c r="BX774" s="1646"/>
      <c r="BY774" s="1646"/>
      <c r="BZ774" s="1646"/>
      <c r="CA774" s="1646"/>
      <c r="CB774" s="1646"/>
      <c r="CC774" s="1646"/>
      <c r="CD774" s="1646"/>
      <c r="CE774" s="1646"/>
      <c r="CF774" s="1646"/>
      <c r="CG774" s="1646"/>
      <c r="CH774" s="1646"/>
      <c r="CI774" s="1646"/>
      <c r="CJ774" s="1646"/>
      <c r="CK774" s="1646"/>
      <c r="CL774" s="1646"/>
      <c r="CM774" s="1646"/>
      <c r="CN774" s="1646"/>
      <c r="CO774" s="1646"/>
      <c r="CP774" s="1646"/>
      <c r="CQ774" s="1646"/>
      <c r="CR774" s="1646"/>
      <c r="CS774" s="1646"/>
      <c r="CT774" s="1646"/>
      <c r="CU774" s="1646"/>
      <c r="CV774" s="1646"/>
      <c r="CW774" s="1646"/>
      <c r="CX774" s="1646"/>
      <c r="CY774" s="1646"/>
      <c r="CZ774" s="1646"/>
      <c r="DA774" s="1646"/>
      <c r="DB774" s="1646"/>
      <c r="DC774" s="1646"/>
      <c r="DD774" s="1646"/>
      <c r="DE774" s="1646"/>
      <c r="DF774" s="1646"/>
      <c r="DG774" s="1646"/>
      <c r="DH774" s="1646"/>
      <c r="DI774" s="1646"/>
      <c r="DJ774" s="1646"/>
      <c r="DK774" s="1646"/>
      <c r="DL774" s="1646"/>
      <c r="DM774" s="1646"/>
      <c r="DN774" s="1646"/>
      <c r="DO774" s="1646"/>
      <c r="DP774" s="1646"/>
      <c r="DQ774" s="1646"/>
      <c r="DR774" s="1646"/>
      <c r="DS774" s="1646"/>
      <c r="DT774" s="1646"/>
      <c r="DU774" s="1646"/>
      <c r="DV774" s="1646"/>
      <c r="DW774" s="1646"/>
      <c r="DX774" s="1646"/>
      <c r="DY774" s="1646"/>
      <c r="DZ774" s="1646"/>
      <c r="EA774" s="1646"/>
      <c r="EB774" s="1646"/>
      <c r="EC774" s="1646"/>
      <c r="ED774" s="1646"/>
      <c r="EE774" s="1646"/>
      <c r="EF774" s="1646"/>
      <c r="EG774" s="1646"/>
      <c r="EH774" s="1646"/>
      <c r="EI774" s="1646"/>
      <c r="EJ774" s="1646"/>
      <c r="EK774" s="1646"/>
      <c r="EL774" s="1646"/>
      <c r="EM774" s="1646"/>
      <c r="EN774" s="1646"/>
      <c r="EO774" s="1646"/>
      <c r="EP774" s="1646"/>
      <c r="EQ774" s="1646"/>
      <c r="ER774" s="1646"/>
      <c r="ES774" s="1646"/>
      <c r="ET774" s="1646"/>
      <c r="EU774" s="1646"/>
      <c r="EV774" s="1646"/>
      <c r="EW774" s="1646"/>
      <c r="EX774" s="1646"/>
      <c r="EY774" s="1646"/>
      <c r="EZ774" s="1646"/>
      <c r="FA774" s="1646"/>
      <c r="FB774" s="1646"/>
      <c r="FC774" s="1646"/>
      <c r="FD774" s="1646"/>
      <c r="FE774" s="1646"/>
      <c r="FF774" s="1646"/>
      <c r="FG774" s="1646"/>
      <c r="FH774" s="1646"/>
      <c r="FI774" s="1646"/>
      <c r="FJ774" s="1646"/>
      <c r="FK774" s="1646"/>
      <c r="FL774" s="1646"/>
      <c r="FM774" s="1646"/>
      <c r="FN774" s="1646"/>
      <c r="FO774" s="1646"/>
      <c r="FP774" s="1646"/>
      <c r="FQ774" s="1646"/>
      <c r="FR774" s="1646"/>
      <c r="FS774" s="1646"/>
      <c r="FT774" s="1646"/>
      <c r="FU774" s="1646"/>
      <c r="FV774" s="1646"/>
      <c r="FW774" s="1646"/>
      <c r="FX774" s="1646"/>
      <c r="FY774" s="1646"/>
      <c r="FZ774" s="1646"/>
      <c r="GA774" s="1646"/>
      <c r="GB774" s="1646"/>
      <c r="GC774" s="1646"/>
      <c r="GD774" s="1646"/>
      <c r="GE774" s="1646"/>
      <c r="GF774" s="1646"/>
      <c r="GG774" s="1646"/>
      <c r="GH774" s="1646"/>
      <c r="GI774" s="1646"/>
      <c r="GJ774" s="1646"/>
      <c r="GK774" s="1646"/>
      <c r="GL774" s="1646"/>
      <c r="GM774" s="1646"/>
      <c r="GN774" s="1646"/>
      <c r="GO774" s="1646"/>
      <c r="GP774" s="1646"/>
      <c r="GQ774" s="1646"/>
      <c r="GR774" s="1646"/>
      <c r="GS774" s="1646"/>
      <c r="GT774" s="1646"/>
      <c r="GU774" s="1646"/>
      <c r="GV774" s="1646"/>
      <c r="GW774" s="1646"/>
      <c r="GX774" s="1646"/>
      <c r="GY774" s="1646"/>
      <c r="GZ774" s="1646"/>
      <c r="HA774" s="1646"/>
      <c r="HB774" s="1646"/>
      <c r="HC774" s="1646"/>
      <c r="HD774" s="1646"/>
      <c r="HE774" s="1646"/>
      <c r="HF774" s="1646"/>
      <c r="HG774" s="1646"/>
      <c r="HH774" s="1646"/>
      <c r="HI774" s="1646"/>
      <c r="HJ774" s="1646"/>
      <c r="HK774" s="1646"/>
      <c r="HL774" s="1646"/>
      <c r="HM774" s="1646"/>
      <c r="HN774" s="1646"/>
      <c r="HO774" s="1646"/>
      <c r="HP774" s="1646"/>
      <c r="HQ774" s="1646"/>
      <c r="HR774" s="1646"/>
      <c r="HS774" s="1646"/>
    </row>
    <row r="775" spans="1:227" s="1530" customFormat="1" ht="17.05" customHeight="1" x14ac:dyDescent="0.25">
      <c r="A775" s="1564" t="s">
        <v>38</v>
      </c>
      <c r="B775" s="1564" t="s">
        <v>152</v>
      </c>
      <c r="C775" s="2443" t="s">
        <v>181</v>
      </c>
      <c r="D775" s="2841" t="s">
        <v>186</v>
      </c>
      <c r="E775" s="2842"/>
      <c r="F775" s="2291">
        <v>0.16</v>
      </c>
      <c r="G775" s="1904">
        <v>0.36599999999999999</v>
      </c>
      <c r="H775" s="1904"/>
      <c r="I775" s="1904"/>
      <c r="J775" s="1904"/>
      <c r="K775" s="2099">
        <f t="shared" ref="K775:K782" si="270">17.5/(SUM(P$124:P$138)+P$105)*P775</f>
        <v>0.39299098554529155</v>
      </c>
      <c r="L775" s="2382">
        <f>IF(K775&gt;0,IF(ISNUMBER(F775),F775,0)/K775*100,"")</f>
        <v>40.713402058826681</v>
      </c>
      <c r="M775" s="2383">
        <f>IF(K775&gt;0,(IF(ISNUMBER(G775),G775,0)+IF(ISNUMBER(H775),H775,0))/K775*100,"")</f>
        <v>93.131907209566037</v>
      </c>
      <c r="N775" s="1611">
        <f t="shared" si="269"/>
        <v>2</v>
      </c>
      <c r="O775" s="2262"/>
      <c r="P775" s="2491">
        <f>[1]JH_2015!L118/1000000</f>
        <v>0.45349</v>
      </c>
      <c r="Q775" s="2718"/>
      <c r="R775" s="2206" t="s">
        <v>42</v>
      </c>
      <c r="S775" s="2321">
        <f>+T775/P775</f>
        <v>0.1655229442766103</v>
      </c>
      <c r="T775" s="2206">
        <f>[1]JH_2015!V118/1000000</f>
        <v>7.5063000000000005E-2</v>
      </c>
      <c r="U775" s="1857"/>
      <c r="V775" s="1857">
        <v>42</v>
      </c>
      <c r="W775" s="1857"/>
      <c r="X775" s="1857"/>
      <c r="Y775" s="1857"/>
      <c r="Z775" s="2439">
        <v>6224</v>
      </c>
      <c r="AA775" s="2492">
        <f t="shared" ref="AA775:AA782" si="271">P775/Z775*1000000/365*1000</f>
        <v>199.62055850970177</v>
      </c>
      <c r="AB775" s="2096"/>
      <c r="AC775" s="2096"/>
      <c r="AD775" s="2010"/>
      <c r="AE775" s="2096"/>
      <c r="AF775" s="2096"/>
      <c r="AG775" s="2096"/>
      <c r="AH775" s="2493">
        <f t="shared" ref="AH775:AH782" si="272">K775</f>
        <v>0.39299098554529155</v>
      </c>
      <c r="AI775" s="2206"/>
      <c r="AJ775" s="2206"/>
      <c r="AK775" s="2206"/>
      <c r="AL775" s="2223"/>
      <c r="AM775" s="2099">
        <f t="shared" ref="AM775:AM782" si="273">P775</f>
        <v>0.45349</v>
      </c>
      <c r="AN775" s="2099">
        <v>0.34</v>
      </c>
      <c r="AO775" s="2099">
        <f t="shared" ref="AO775:AO782" si="274">AVERAGE(AN775,AP775)</f>
        <v>0.36399999999999999</v>
      </c>
      <c r="AP775" s="2099">
        <v>0.38800000000000001</v>
      </c>
      <c r="AQ775" s="2100">
        <f t="shared" ref="AQ775:AQ782" si="275">AM775</f>
        <v>0.45349</v>
      </c>
      <c r="AR775" s="2099">
        <v>0.38</v>
      </c>
      <c r="AS775" s="2099">
        <f t="shared" ref="AS775:AS782" si="276">AVERAGE(AR775,AT775)</f>
        <v>0.41649999999999998</v>
      </c>
      <c r="AT775" s="2099">
        <v>0.45300000000000001</v>
      </c>
      <c r="AU775" s="2099"/>
      <c r="AV775" s="2099">
        <v>0.46500000000000002</v>
      </c>
      <c r="AW775" s="2099"/>
      <c r="AX775" s="2225">
        <v>-9.0999999999999998E-2</v>
      </c>
      <c r="AY775" s="1965"/>
      <c r="AZ775" s="1965"/>
      <c r="BA775" s="1965"/>
      <c r="BB775" s="1965"/>
      <c r="BC775" s="1530" t="s">
        <v>1432</v>
      </c>
      <c r="BD775" s="1602"/>
      <c r="BE775" s="1602"/>
      <c r="BF775" s="1602"/>
      <c r="BG775" s="1602"/>
      <c r="BH775" s="1602"/>
      <c r="BI775" s="1602"/>
      <c r="BJ775" s="1602"/>
      <c r="BK775" s="1602"/>
      <c r="BL775" s="1602"/>
      <c r="BM775" s="1602"/>
      <c r="BN775" s="1602"/>
      <c r="BO775" s="1602"/>
      <c r="BP775" s="1602"/>
      <c r="BQ775" s="1602"/>
      <c r="BR775" s="1602"/>
      <c r="BS775" s="1602"/>
      <c r="BT775" s="1602"/>
      <c r="BU775" s="1602"/>
      <c r="BV775" s="1602"/>
      <c r="BW775" s="1602"/>
      <c r="BX775" s="1602"/>
      <c r="BY775" s="1602"/>
      <c r="BZ775" s="1602"/>
      <c r="CA775" s="1602"/>
      <c r="CB775" s="1602"/>
      <c r="CC775" s="1602"/>
      <c r="CD775" s="1602"/>
      <c r="CE775" s="1602"/>
      <c r="CF775" s="1602"/>
      <c r="CG775" s="1602"/>
      <c r="CH775" s="1602"/>
      <c r="CI775" s="1602"/>
      <c r="CJ775" s="1602"/>
      <c r="CK775" s="1602"/>
      <c r="CL775" s="1602"/>
      <c r="CM775" s="1602"/>
      <c r="CN775" s="1602"/>
      <c r="CO775" s="1602"/>
      <c r="CP775" s="1602"/>
      <c r="CQ775" s="1602"/>
      <c r="CR775" s="1602"/>
      <c r="CS775" s="1602"/>
      <c r="CT775" s="1602"/>
      <c r="CU775" s="1602"/>
      <c r="CV775" s="1602"/>
      <c r="CW775" s="1602"/>
      <c r="CX775" s="1602"/>
      <c r="CY775" s="1602"/>
      <c r="CZ775" s="1602"/>
      <c r="DA775" s="1602"/>
      <c r="DB775" s="1602"/>
      <c r="DC775" s="1602"/>
      <c r="DD775" s="1602"/>
      <c r="DE775" s="1602"/>
      <c r="DF775" s="1602"/>
      <c r="DG775" s="1602"/>
      <c r="DH775" s="1602"/>
      <c r="DI775" s="1602"/>
      <c r="DJ775" s="1602"/>
      <c r="DK775" s="1602"/>
      <c r="DL775" s="1602"/>
      <c r="DM775" s="1602"/>
      <c r="DN775" s="1602"/>
      <c r="DO775" s="1602"/>
      <c r="DP775" s="1602"/>
      <c r="DQ775" s="1602"/>
      <c r="DR775" s="1602"/>
      <c r="DS775" s="1602"/>
      <c r="DT775" s="1602"/>
      <c r="DU775" s="1602"/>
      <c r="DV775" s="1602"/>
      <c r="DW775" s="1602"/>
      <c r="DX775" s="1602"/>
      <c r="DY775" s="1602"/>
      <c r="DZ775" s="1602"/>
      <c r="EA775" s="1602"/>
      <c r="EB775" s="1602"/>
      <c r="EC775" s="1602"/>
      <c r="ED775" s="1602"/>
      <c r="EE775" s="1602"/>
      <c r="EF775" s="1602"/>
      <c r="EG775" s="1602"/>
      <c r="EH775" s="1602"/>
      <c r="EI775" s="1602"/>
      <c r="EJ775" s="1602"/>
      <c r="EK775" s="1602"/>
      <c r="EL775" s="1602"/>
      <c r="EM775" s="1602"/>
      <c r="EN775" s="1602"/>
      <c r="EO775" s="1602"/>
      <c r="EP775" s="1602"/>
      <c r="EQ775" s="1602"/>
      <c r="ER775" s="1602"/>
      <c r="ES775" s="1602"/>
      <c r="ET775" s="1602"/>
      <c r="EU775" s="1602"/>
      <c r="EV775" s="1602"/>
      <c r="EW775" s="1602"/>
      <c r="EX775" s="1602"/>
      <c r="EY775" s="1602"/>
      <c r="EZ775" s="1602"/>
      <c r="FA775" s="1602"/>
      <c r="FB775" s="1602"/>
      <c r="FC775" s="1602"/>
      <c r="FD775" s="1602"/>
      <c r="FE775" s="1602"/>
      <c r="FF775" s="1602"/>
      <c r="FG775" s="1602"/>
      <c r="FH775" s="1602"/>
      <c r="FI775" s="1602"/>
      <c r="FJ775" s="1602"/>
      <c r="FK775" s="1602"/>
      <c r="FL775" s="1602"/>
      <c r="FM775" s="1602"/>
      <c r="FN775" s="1602"/>
      <c r="FO775" s="1602"/>
      <c r="FP775" s="1602"/>
      <c r="FQ775" s="1602"/>
      <c r="FR775" s="1602"/>
      <c r="FS775" s="1602"/>
      <c r="FT775" s="1602"/>
      <c r="FU775" s="1602"/>
      <c r="FV775" s="1602"/>
      <c r="FW775" s="1602"/>
      <c r="FX775" s="1602"/>
      <c r="FY775" s="1602"/>
      <c r="FZ775" s="1602"/>
      <c r="GA775" s="1602"/>
      <c r="GB775" s="1602"/>
      <c r="GC775" s="1602"/>
      <c r="GD775" s="1602"/>
      <c r="GE775" s="1602"/>
      <c r="GF775" s="1602"/>
      <c r="GG775" s="1602"/>
      <c r="GH775" s="1602"/>
      <c r="GI775" s="1602"/>
      <c r="GJ775" s="1602"/>
      <c r="GK775" s="1602"/>
      <c r="GL775" s="1602"/>
      <c r="GM775" s="1602"/>
      <c r="GN775" s="1602"/>
      <c r="GO775" s="1602"/>
      <c r="GP775" s="1602"/>
      <c r="GQ775" s="1602"/>
      <c r="GR775" s="1602"/>
      <c r="GS775" s="1602"/>
      <c r="GT775" s="1602"/>
      <c r="GU775" s="1602"/>
      <c r="GV775" s="1602"/>
      <c r="GW775" s="1602"/>
      <c r="GX775" s="1602"/>
      <c r="GY775" s="1602"/>
      <c r="GZ775" s="1602"/>
      <c r="HA775" s="1602"/>
      <c r="HB775" s="1602"/>
      <c r="HC775" s="1602"/>
      <c r="HD775" s="1602"/>
      <c r="HE775" s="1602"/>
      <c r="HF775" s="1602"/>
      <c r="HG775" s="1602"/>
      <c r="HH775" s="1602"/>
      <c r="HI775" s="1602"/>
      <c r="HJ775" s="1602"/>
      <c r="HK775" s="1602"/>
      <c r="HL775" s="1602"/>
      <c r="HM775" s="1602"/>
      <c r="HN775" s="1602"/>
      <c r="HO775" s="1602"/>
      <c r="HP775" s="1602"/>
      <c r="HQ775" s="1602"/>
      <c r="HR775" s="1602"/>
      <c r="HS775" s="1602"/>
    </row>
    <row r="776" spans="1:227" s="1530" customFormat="1" ht="17.05" customHeight="1" x14ac:dyDescent="0.25">
      <c r="A776" s="1564" t="s">
        <v>38</v>
      </c>
      <c r="B776" s="1564" t="s">
        <v>152</v>
      </c>
      <c r="C776" s="2443" t="s">
        <v>181</v>
      </c>
      <c r="D776" s="1856" t="s">
        <v>184</v>
      </c>
      <c r="E776" s="1603" t="s">
        <v>1454</v>
      </c>
      <c r="F776" s="2100"/>
      <c r="G776" s="2099">
        <v>4.8000000000000001E-2</v>
      </c>
      <c r="H776" s="2099"/>
      <c r="I776" s="2099"/>
      <c r="J776" s="2099"/>
      <c r="K776" s="2099">
        <f t="shared" si="270"/>
        <v>0</v>
      </c>
      <c r="L776" s="2382">
        <v>10</v>
      </c>
      <c r="M776" s="2383">
        <v>90</v>
      </c>
      <c r="N776" s="1611">
        <f t="shared" si="269"/>
        <v>1</v>
      </c>
      <c r="O776" s="2262"/>
      <c r="P776" s="2099"/>
      <c r="Q776" s="1857"/>
      <c r="R776" s="1857"/>
      <c r="S776" s="2717"/>
      <c r="T776" s="2206"/>
      <c r="U776" s="1857"/>
      <c r="V776" s="1857"/>
      <c r="W776" s="1857"/>
      <c r="X776" s="1857"/>
      <c r="Y776" s="1857"/>
      <c r="Z776" s="2439">
        <v>498</v>
      </c>
      <c r="AA776" s="2492">
        <f t="shared" si="271"/>
        <v>0</v>
      </c>
      <c r="AB776" s="2096"/>
      <c r="AC776" s="2096"/>
      <c r="AD776" s="2010"/>
      <c r="AE776" s="2096"/>
      <c r="AF776" s="2096"/>
      <c r="AG776" s="2096"/>
      <c r="AH776" s="2493">
        <f t="shared" si="272"/>
        <v>0</v>
      </c>
      <c r="AI776" s="2206"/>
      <c r="AJ776" s="2206"/>
      <c r="AK776" s="2206"/>
      <c r="AL776" s="2223"/>
      <c r="AM776" s="2099">
        <f t="shared" si="273"/>
        <v>0</v>
      </c>
      <c r="AN776" s="2101">
        <v>7.0999999999999994E-2</v>
      </c>
      <c r="AO776" s="2099">
        <f t="shared" si="274"/>
        <v>7.8999999999999987E-2</v>
      </c>
      <c r="AP776" s="2099">
        <v>8.6999999999999994E-2</v>
      </c>
      <c r="AQ776" s="2100">
        <f t="shared" si="275"/>
        <v>0</v>
      </c>
      <c r="AR776" s="2101">
        <v>9.1999999999999998E-2</v>
      </c>
      <c r="AS776" s="2099">
        <f t="shared" si="276"/>
        <v>0.107</v>
      </c>
      <c r="AT776" s="2099">
        <v>0.122</v>
      </c>
      <c r="AU776" s="2099"/>
      <c r="AV776" s="2099">
        <v>0.124</v>
      </c>
      <c r="AW776" s="2099"/>
      <c r="AX776" s="2102">
        <v>-7.5999999999999998E-2</v>
      </c>
      <c r="AY776" s="1965"/>
      <c r="AZ776" s="1965"/>
      <c r="BA776" s="1896"/>
      <c r="BB776" s="1896"/>
      <c r="BC776" s="1602" t="s">
        <v>1432</v>
      </c>
      <c r="BD776" s="1602"/>
      <c r="BE776" s="1602"/>
      <c r="BF776" s="1602"/>
      <c r="BG776" s="1602"/>
      <c r="BH776" s="1602"/>
      <c r="BI776" s="1602"/>
      <c r="BJ776" s="1602"/>
      <c r="BK776" s="1602"/>
      <c r="BL776" s="1602"/>
      <c r="BM776" s="1602"/>
      <c r="BN776" s="1602"/>
      <c r="BO776" s="1602"/>
      <c r="BP776" s="1602"/>
      <c r="BQ776" s="1602"/>
      <c r="BR776" s="1602"/>
      <c r="BS776" s="1602"/>
      <c r="BT776" s="1602"/>
      <c r="BU776" s="1602"/>
      <c r="BV776" s="1602"/>
      <c r="BW776" s="1602"/>
      <c r="BX776" s="1602"/>
      <c r="BY776" s="1602"/>
      <c r="BZ776" s="1602"/>
      <c r="CA776" s="1602"/>
      <c r="CB776" s="1602"/>
      <c r="CC776" s="1602"/>
      <c r="CD776" s="1602"/>
      <c r="CE776" s="1602"/>
      <c r="CF776" s="1602"/>
      <c r="CG776" s="1602"/>
      <c r="CH776" s="1602"/>
      <c r="CI776" s="1602"/>
      <c r="CJ776" s="1602"/>
      <c r="CK776" s="1602"/>
      <c r="CL776" s="1602"/>
      <c r="CM776" s="1602"/>
      <c r="CN776" s="1602"/>
      <c r="CO776" s="1602"/>
      <c r="CP776" s="1602"/>
      <c r="CQ776" s="1602"/>
      <c r="CR776" s="1602"/>
      <c r="CS776" s="1602"/>
      <c r="CT776" s="1602"/>
      <c r="CU776" s="1602"/>
      <c r="CV776" s="1602"/>
      <c r="CW776" s="1602"/>
      <c r="CX776" s="1602"/>
      <c r="CY776" s="1602"/>
      <c r="CZ776" s="1602"/>
      <c r="DA776" s="1602"/>
      <c r="DB776" s="1602"/>
      <c r="DC776" s="1602"/>
      <c r="DD776" s="1602"/>
      <c r="DE776" s="1602"/>
      <c r="DF776" s="1602"/>
      <c r="DG776" s="1602"/>
      <c r="DH776" s="1602"/>
      <c r="DI776" s="1602"/>
      <c r="DJ776" s="1602"/>
      <c r="DK776" s="1602"/>
      <c r="DL776" s="1602"/>
      <c r="DM776" s="1602"/>
      <c r="DN776" s="1602"/>
      <c r="DO776" s="1602"/>
      <c r="DP776" s="1602"/>
      <c r="DQ776" s="1602"/>
      <c r="DR776" s="1602"/>
      <c r="DS776" s="1602"/>
      <c r="DT776" s="1602"/>
      <c r="DU776" s="1602"/>
      <c r="DV776" s="1602"/>
      <c r="DW776" s="1602"/>
      <c r="DX776" s="1602"/>
      <c r="DY776" s="1602"/>
      <c r="DZ776" s="1602"/>
      <c r="EA776" s="1602"/>
      <c r="EB776" s="1602"/>
      <c r="EC776" s="1602"/>
      <c r="ED776" s="1602"/>
      <c r="EE776" s="1602"/>
      <c r="EF776" s="1602"/>
      <c r="EG776" s="1602"/>
      <c r="EH776" s="1602"/>
      <c r="EI776" s="1602"/>
      <c r="EJ776" s="1602"/>
      <c r="EK776" s="1602"/>
      <c r="EL776" s="1602"/>
      <c r="EM776" s="1602"/>
      <c r="EN776" s="1602"/>
      <c r="EO776" s="1602"/>
      <c r="EP776" s="1602"/>
      <c r="EQ776" s="1602"/>
      <c r="ER776" s="1602"/>
      <c r="ES776" s="1602"/>
      <c r="ET776" s="1602"/>
      <c r="EU776" s="1602"/>
      <c r="EV776" s="1602"/>
      <c r="EW776" s="1602"/>
      <c r="EX776" s="1602"/>
      <c r="EY776" s="1602"/>
      <c r="EZ776" s="1602"/>
      <c r="FA776" s="1602"/>
      <c r="FB776" s="1602"/>
      <c r="FC776" s="1602"/>
      <c r="FD776" s="1602"/>
      <c r="FE776" s="1602"/>
      <c r="FF776" s="1602"/>
      <c r="FG776" s="1602"/>
      <c r="FH776" s="1602"/>
      <c r="FI776" s="1602"/>
      <c r="FJ776" s="1602"/>
      <c r="FK776" s="1602"/>
      <c r="FL776" s="1602"/>
      <c r="FM776" s="1602"/>
      <c r="FN776" s="1602"/>
      <c r="FO776" s="1602"/>
      <c r="FP776" s="1602"/>
      <c r="FQ776" s="1602"/>
      <c r="FR776" s="1602"/>
      <c r="FS776" s="1602"/>
      <c r="FT776" s="1602"/>
      <c r="FU776" s="1602"/>
      <c r="FV776" s="1602"/>
      <c r="FW776" s="1602"/>
      <c r="FX776" s="1602"/>
      <c r="FY776" s="1602"/>
      <c r="FZ776" s="1602"/>
      <c r="GA776" s="1602"/>
      <c r="GB776" s="1602"/>
      <c r="GC776" s="1602"/>
      <c r="GD776" s="1602"/>
      <c r="GE776" s="1602"/>
      <c r="GF776" s="1602"/>
      <c r="GG776" s="1602"/>
      <c r="GH776" s="1602"/>
      <c r="GI776" s="1602"/>
      <c r="GJ776" s="1602"/>
      <c r="GK776" s="1602"/>
      <c r="GL776" s="1602"/>
      <c r="GM776" s="1602"/>
      <c r="GN776" s="1602"/>
      <c r="GO776" s="1602"/>
      <c r="GP776" s="1602"/>
      <c r="GQ776" s="1602"/>
      <c r="GR776" s="1602"/>
      <c r="GS776" s="1602"/>
      <c r="GT776" s="1602"/>
      <c r="GU776" s="1602"/>
      <c r="GV776" s="1602"/>
      <c r="GW776" s="1602"/>
      <c r="GX776" s="1602"/>
      <c r="GY776" s="1602"/>
      <c r="GZ776" s="1602"/>
      <c r="HA776" s="1602"/>
      <c r="HB776" s="1602"/>
      <c r="HC776" s="1602"/>
      <c r="HD776" s="1602"/>
      <c r="HE776" s="1602"/>
      <c r="HF776" s="1602"/>
      <c r="HG776" s="1602"/>
      <c r="HH776" s="1602"/>
      <c r="HI776" s="1602"/>
      <c r="HJ776" s="1602"/>
      <c r="HK776" s="1602"/>
      <c r="HL776" s="1602"/>
      <c r="HM776" s="1602"/>
      <c r="HN776" s="1602"/>
      <c r="HO776" s="1602"/>
      <c r="HP776" s="1602"/>
      <c r="HQ776" s="1602"/>
      <c r="HR776" s="1602"/>
      <c r="HS776" s="1602"/>
    </row>
    <row r="777" spans="1:227" s="1530" customFormat="1" ht="17.05" customHeight="1" x14ac:dyDescent="0.25">
      <c r="A777" s="1564" t="s">
        <v>38</v>
      </c>
      <c r="B777" s="1564" t="s">
        <v>152</v>
      </c>
      <c r="C777" s="2443" t="s">
        <v>181</v>
      </c>
      <c r="D777" s="1856" t="s">
        <v>182</v>
      </c>
      <c r="E777" s="1857"/>
      <c r="F777" s="2291"/>
      <c r="G777" s="1904">
        <v>1.7150000000000001</v>
      </c>
      <c r="H777" s="1904"/>
      <c r="I777" s="1904"/>
      <c r="J777" s="1904"/>
      <c r="K777" s="2099">
        <f t="shared" si="270"/>
        <v>1.5065786793299947</v>
      </c>
      <c r="L777" s="2382">
        <f>IF(K777&gt;0,IF(ISNUMBER(F777),F777,0)/K777*100,"")</f>
        <v>0</v>
      </c>
      <c r="M777" s="2383">
        <v>100</v>
      </c>
      <c r="N777" s="1611">
        <f t="shared" si="269"/>
        <v>2</v>
      </c>
      <c r="O777" s="2262"/>
      <c r="P777" s="2099">
        <f>[1]JH_2015!L116/1000000</f>
        <v>1.7385090000000001</v>
      </c>
      <c r="Q777" s="2718"/>
      <c r="R777" s="2206" t="s">
        <v>42</v>
      </c>
      <c r="S777" s="2321">
        <f>+T777/P777</f>
        <v>3.7510303369151385E-2</v>
      </c>
      <c r="T777" s="2206">
        <f>[1]JH_2015!V116/1000000</f>
        <v>6.5212000000000006E-2</v>
      </c>
      <c r="U777" s="1857"/>
      <c r="V777" s="1857">
        <v>35.5</v>
      </c>
      <c r="W777" s="1857"/>
      <c r="X777" s="1857"/>
      <c r="Y777" s="1857"/>
      <c r="Z777" s="2439">
        <v>11259</v>
      </c>
      <c r="AA777" s="2492">
        <f t="shared" si="271"/>
        <v>423.04275301220218</v>
      </c>
      <c r="AB777" s="2096"/>
      <c r="AC777" s="2096"/>
      <c r="AD777" s="2010"/>
      <c r="AE777" s="2096"/>
      <c r="AF777" s="2096"/>
      <c r="AG777" s="2096"/>
      <c r="AH777" s="2493">
        <f t="shared" si="272"/>
        <v>1.5065786793299947</v>
      </c>
      <c r="AI777" s="2206"/>
      <c r="AJ777" s="2206"/>
      <c r="AK777" s="2206"/>
      <c r="AL777" s="2223"/>
      <c r="AM777" s="2099">
        <f t="shared" si="273"/>
        <v>1.7385090000000001</v>
      </c>
      <c r="AN777" s="2101">
        <v>1.9730000000000001</v>
      </c>
      <c r="AO777" s="2099">
        <f t="shared" si="274"/>
        <v>2.2450000000000001</v>
      </c>
      <c r="AP777" s="2101">
        <v>2.5169999999999999</v>
      </c>
      <c r="AQ777" s="2100">
        <f t="shared" si="275"/>
        <v>1.7385090000000001</v>
      </c>
      <c r="AR777" s="2101">
        <v>2.577</v>
      </c>
      <c r="AS777" s="2099">
        <f t="shared" si="276"/>
        <v>3.0670000000000002</v>
      </c>
      <c r="AT777" s="2099">
        <v>3.5569999999999999</v>
      </c>
      <c r="AU777" s="2099"/>
      <c r="AV777" s="2101">
        <v>3.6739999999999999</v>
      </c>
      <c r="AW777" s="2101"/>
      <c r="AX777" s="2265">
        <v>-1.9590000000000001</v>
      </c>
      <c r="AY777" s="1896"/>
      <c r="AZ777" s="1896"/>
      <c r="BA777" s="1965"/>
      <c r="BB777" s="1965"/>
      <c r="BC777" s="1530" t="s">
        <v>1432</v>
      </c>
      <c r="BD777" s="1602"/>
      <c r="BE777" s="1602"/>
      <c r="BF777" s="1602"/>
      <c r="BG777" s="1602"/>
      <c r="BH777" s="1602"/>
      <c r="BI777" s="1602"/>
      <c r="BJ777" s="1602"/>
      <c r="BK777" s="1602"/>
      <c r="BL777" s="1602"/>
      <c r="BM777" s="1602"/>
      <c r="BN777" s="1602"/>
      <c r="BO777" s="1602"/>
      <c r="BP777" s="1602"/>
      <c r="BQ777" s="1602"/>
      <c r="BR777" s="1602"/>
      <c r="BS777" s="1602"/>
      <c r="BT777" s="1602"/>
      <c r="BU777" s="1602"/>
      <c r="BV777" s="1602"/>
      <c r="BW777" s="1602"/>
      <c r="BX777" s="1602"/>
      <c r="BY777" s="1602"/>
      <c r="BZ777" s="1602"/>
      <c r="CA777" s="1602"/>
      <c r="CB777" s="1602"/>
      <c r="CC777" s="1602"/>
      <c r="CD777" s="1602"/>
      <c r="CE777" s="1602"/>
      <c r="CF777" s="1602"/>
      <c r="CG777" s="1602"/>
      <c r="CH777" s="1602"/>
      <c r="CI777" s="1602"/>
      <c r="CJ777" s="1602"/>
      <c r="CK777" s="1602"/>
      <c r="CL777" s="1602"/>
      <c r="CM777" s="1602"/>
      <c r="CN777" s="1602"/>
      <c r="CO777" s="1602"/>
      <c r="CP777" s="1602"/>
      <c r="CQ777" s="1602"/>
      <c r="CR777" s="1602"/>
      <c r="CS777" s="1602"/>
      <c r="CT777" s="1602"/>
      <c r="CU777" s="1602"/>
      <c r="CV777" s="1602"/>
      <c r="CW777" s="1602"/>
      <c r="CX777" s="1602"/>
      <c r="CY777" s="1602"/>
      <c r="CZ777" s="1602"/>
      <c r="DA777" s="1602"/>
      <c r="DB777" s="1602"/>
      <c r="DC777" s="1602"/>
      <c r="DD777" s="1602"/>
      <c r="DE777" s="1602"/>
      <c r="DF777" s="1602"/>
      <c r="DG777" s="1602"/>
      <c r="DH777" s="1602"/>
      <c r="DI777" s="1602"/>
      <c r="DJ777" s="1602"/>
      <c r="DK777" s="1602"/>
      <c r="DL777" s="1602"/>
      <c r="DM777" s="1602"/>
      <c r="DN777" s="1602"/>
      <c r="DO777" s="1602"/>
      <c r="DP777" s="1602"/>
      <c r="DQ777" s="1602"/>
      <c r="DR777" s="1602"/>
      <c r="DS777" s="1602"/>
      <c r="DT777" s="1602"/>
      <c r="DU777" s="1602"/>
      <c r="DV777" s="1602"/>
      <c r="DW777" s="1602"/>
      <c r="DX777" s="1602"/>
      <c r="DY777" s="1602"/>
      <c r="DZ777" s="1602"/>
      <c r="EA777" s="1602"/>
      <c r="EB777" s="1602"/>
      <c r="EC777" s="1602"/>
      <c r="ED777" s="1602"/>
      <c r="EE777" s="1602"/>
      <c r="EF777" s="1602"/>
      <c r="EG777" s="1602"/>
      <c r="EH777" s="1602"/>
      <c r="EI777" s="1602"/>
      <c r="EJ777" s="1602"/>
      <c r="EK777" s="1602"/>
      <c r="EL777" s="1602"/>
      <c r="EM777" s="1602"/>
      <c r="EN777" s="1602"/>
      <c r="EO777" s="1602"/>
      <c r="EP777" s="1602"/>
      <c r="EQ777" s="1602"/>
      <c r="ER777" s="1602"/>
      <c r="ES777" s="1602"/>
      <c r="ET777" s="1602"/>
      <c r="EU777" s="1602"/>
      <c r="EV777" s="1602"/>
      <c r="EW777" s="1602"/>
      <c r="EX777" s="1602"/>
      <c r="EY777" s="1602"/>
      <c r="EZ777" s="1602"/>
      <c r="FA777" s="1602"/>
      <c r="FB777" s="1602"/>
      <c r="FC777" s="1602"/>
      <c r="FD777" s="1602"/>
      <c r="FE777" s="1602"/>
      <c r="FF777" s="1602"/>
      <c r="FG777" s="1602"/>
      <c r="FH777" s="1602"/>
      <c r="FI777" s="1602"/>
      <c r="FJ777" s="1602"/>
      <c r="FK777" s="1602"/>
      <c r="FL777" s="1602"/>
      <c r="FM777" s="1602"/>
      <c r="FN777" s="1602"/>
      <c r="FO777" s="1602"/>
      <c r="FP777" s="1602"/>
      <c r="FQ777" s="1602"/>
      <c r="FR777" s="1602"/>
      <c r="FS777" s="1602"/>
      <c r="FT777" s="1602"/>
      <c r="FU777" s="1602"/>
      <c r="FV777" s="1602"/>
      <c r="FW777" s="1602"/>
      <c r="FX777" s="1602"/>
      <c r="FY777" s="1602"/>
      <c r="FZ777" s="1602"/>
      <c r="GA777" s="1602"/>
      <c r="GB777" s="1602"/>
      <c r="GC777" s="1602"/>
      <c r="GD777" s="1602"/>
      <c r="GE777" s="1602"/>
      <c r="GF777" s="1602"/>
      <c r="GG777" s="1602"/>
      <c r="GH777" s="1602"/>
      <c r="GI777" s="1602"/>
      <c r="GJ777" s="1602"/>
      <c r="GK777" s="1602"/>
      <c r="GL777" s="1602"/>
      <c r="GM777" s="1602"/>
      <c r="GN777" s="1602"/>
      <c r="GO777" s="1602"/>
      <c r="GP777" s="1602"/>
      <c r="GQ777" s="1602"/>
      <c r="GR777" s="1602"/>
      <c r="GS777" s="1602"/>
      <c r="GT777" s="1602"/>
      <c r="GU777" s="1602"/>
      <c r="GV777" s="1602"/>
      <c r="GW777" s="1602"/>
      <c r="GX777" s="1602"/>
      <c r="GY777" s="1602"/>
      <c r="GZ777" s="1602"/>
      <c r="HA777" s="1602"/>
      <c r="HB777" s="1602"/>
      <c r="HC777" s="1602"/>
      <c r="HD777" s="1602"/>
      <c r="HE777" s="1602"/>
      <c r="HF777" s="1602"/>
      <c r="HG777" s="1602"/>
      <c r="HH777" s="1602"/>
      <c r="HI777" s="1602"/>
      <c r="HJ777" s="1602"/>
      <c r="HK777" s="1602"/>
      <c r="HL777" s="1602"/>
      <c r="HM777" s="1602"/>
      <c r="HN777" s="1602"/>
      <c r="HO777" s="1602"/>
      <c r="HP777" s="1602"/>
      <c r="HQ777" s="1602"/>
      <c r="HR777" s="1602"/>
      <c r="HS777" s="1602"/>
    </row>
    <row r="778" spans="1:227" s="1530" customFormat="1" ht="17.05" customHeight="1" x14ac:dyDescent="0.25">
      <c r="A778" s="1564" t="s">
        <v>38</v>
      </c>
      <c r="B778" s="1564" t="s">
        <v>152</v>
      </c>
      <c r="C778" s="2443" t="s">
        <v>181</v>
      </c>
      <c r="D778" s="1778" t="s">
        <v>183</v>
      </c>
      <c r="E778" s="1603" t="s">
        <v>1454</v>
      </c>
      <c r="F778" s="2291"/>
      <c r="G778" s="1904">
        <v>0.91500000000000004</v>
      </c>
      <c r="H778" s="1904"/>
      <c r="I778" s="1904"/>
      <c r="J778" s="1904"/>
      <c r="K778" s="2099">
        <f t="shared" si="270"/>
        <v>0</v>
      </c>
      <c r="L778" s="2382">
        <v>10</v>
      </c>
      <c r="M778" s="2383">
        <v>90</v>
      </c>
      <c r="N778" s="1611">
        <f t="shared" si="269"/>
        <v>1</v>
      </c>
      <c r="O778" s="2262"/>
      <c r="P778" s="2099"/>
      <c r="Q778" s="1857"/>
      <c r="R778" s="1857"/>
      <c r="S778" s="2717"/>
      <c r="T778" s="2206"/>
      <c r="U778" s="1857"/>
      <c r="V778" s="1857"/>
      <c r="W778" s="1857"/>
      <c r="X778" s="1857"/>
      <c r="Y778" s="1857"/>
      <c r="Z778" s="2439">
        <v>952</v>
      </c>
      <c r="AA778" s="2492">
        <f t="shared" si="271"/>
        <v>0</v>
      </c>
      <c r="AB778" s="2096"/>
      <c r="AC778" s="2096"/>
      <c r="AD778" s="2010"/>
      <c r="AE778" s="2096"/>
      <c r="AF778" s="2096"/>
      <c r="AG778" s="2096"/>
      <c r="AH778" s="2493">
        <f t="shared" si="272"/>
        <v>0</v>
      </c>
      <c r="AI778" s="2206"/>
      <c r="AJ778" s="2206"/>
      <c r="AK778" s="2206"/>
      <c r="AL778" s="2223"/>
      <c r="AM778" s="2099">
        <f t="shared" si="273"/>
        <v>0</v>
      </c>
      <c r="AN778" s="2099">
        <v>8.5999999999999993E-2</v>
      </c>
      <c r="AO778" s="2099">
        <f t="shared" si="274"/>
        <v>8.8999999999999996E-2</v>
      </c>
      <c r="AP778" s="2099">
        <v>9.1999999999999998E-2</v>
      </c>
      <c r="AQ778" s="2100">
        <f t="shared" si="275"/>
        <v>0</v>
      </c>
      <c r="AR778" s="2099">
        <v>9.2999999999999999E-2</v>
      </c>
      <c r="AS778" s="2099">
        <f t="shared" si="276"/>
        <v>9.7500000000000003E-2</v>
      </c>
      <c r="AT778" s="2099">
        <v>0.10199999999999999</v>
      </c>
      <c r="AU778" s="2099"/>
      <c r="AV778" s="2099">
        <v>0.108</v>
      </c>
      <c r="AW778" s="2099"/>
      <c r="AX778" s="2225">
        <v>0.80800000000000005</v>
      </c>
      <c r="AY778" s="1965"/>
      <c r="AZ778" s="1965"/>
      <c r="BA778" s="1896"/>
      <c r="BB778" s="1896"/>
      <c r="BC778" s="1602" t="s">
        <v>1432</v>
      </c>
      <c r="BD778" s="1602"/>
      <c r="BE778" s="1602"/>
      <c r="BF778" s="1602"/>
      <c r="BG778" s="1602"/>
      <c r="BH778" s="1602"/>
      <c r="BI778" s="1602"/>
      <c r="BJ778" s="1602"/>
      <c r="BK778" s="1602"/>
      <c r="BL778" s="1602"/>
      <c r="BM778" s="1602"/>
      <c r="BN778" s="1602"/>
      <c r="BO778" s="1602"/>
      <c r="BP778" s="1602"/>
      <c r="BQ778" s="1602"/>
      <c r="BR778" s="1602"/>
      <c r="BS778" s="1602"/>
      <c r="BT778" s="1602"/>
      <c r="BU778" s="1602"/>
      <c r="BV778" s="1602"/>
      <c r="BW778" s="1602"/>
      <c r="BX778" s="1602"/>
      <c r="BY778" s="1602"/>
      <c r="BZ778" s="1602"/>
      <c r="CA778" s="1602"/>
      <c r="CB778" s="1602"/>
      <c r="CC778" s="1602"/>
      <c r="CD778" s="1602"/>
      <c r="CE778" s="1602"/>
      <c r="CF778" s="1602"/>
      <c r="CG778" s="1602"/>
      <c r="CH778" s="1602"/>
      <c r="CI778" s="1602"/>
      <c r="CJ778" s="1602"/>
      <c r="CK778" s="1602"/>
      <c r="CL778" s="1602"/>
      <c r="CM778" s="1602"/>
      <c r="CN778" s="1602"/>
      <c r="CO778" s="1602"/>
      <c r="CP778" s="1602"/>
      <c r="CQ778" s="1602"/>
      <c r="CR778" s="1602"/>
      <c r="CS778" s="1602"/>
      <c r="CT778" s="1602"/>
      <c r="CU778" s="1602"/>
      <c r="CV778" s="1602"/>
      <c r="CW778" s="1602"/>
      <c r="CX778" s="1602"/>
      <c r="CY778" s="1602"/>
      <c r="CZ778" s="1602"/>
      <c r="DA778" s="1602"/>
      <c r="DB778" s="1602"/>
      <c r="DC778" s="1602"/>
      <c r="DD778" s="1602"/>
      <c r="DE778" s="1602"/>
      <c r="DF778" s="1602"/>
      <c r="DG778" s="1602"/>
      <c r="DH778" s="1602"/>
      <c r="DI778" s="1602"/>
      <c r="DJ778" s="1602"/>
      <c r="DK778" s="1602"/>
      <c r="DL778" s="1602"/>
      <c r="DM778" s="1602"/>
      <c r="DN778" s="1602"/>
      <c r="DO778" s="1602"/>
      <c r="DP778" s="1602"/>
      <c r="DQ778" s="1602"/>
      <c r="DR778" s="1602"/>
      <c r="DS778" s="1602"/>
      <c r="DT778" s="1602"/>
      <c r="DU778" s="1602"/>
      <c r="DV778" s="1602"/>
      <c r="DW778" s="1602"/>
      <c r="DX778" s="1602"/>
      <c r="DY778" s="1602"/>
      <c r="DZ778" s="1602"/>
      <c r="EA778" s="1602"/>
      <c r="EB778" s="1602"/>
      <c r="EC778" s="1602"/>
      <c r="ED778" s="1602"/>
      <c r="EE778" s="1602"/>
      <c r="EF778" s="1602"/>
      <c r="EG778" s="1602"/>
      <c r="EH778" s="1602"/>
      <c r="EI778" s="1602"/>
      <c r="EJ778" s="1602"/>
      <c r="EK778" s="1602"/>
      <c r="EL778" s="1602"/>
      <c r="EM778" s="1602"/>
      <c r="EN778" s="1602"/>
      <c r="EO778" s="1602"/>
      <c r="EP778" s="1602"/>
      <c r="EQ778" s="1602"/>
      <c r="ER778" s="1602"/>
      <c r="ES778" s="1602"/>
      <c r="ET778" s="1602"/>
      <c r="EU778" s="1602"/>
      <c r="EV778" s="1602"/>
      <c r="EW778" s="1602"/>
      <c r="EX778" s="1602"/>
      <c r="EY778" s="1602"/>
      <c r="EZ778" s="1602"/>
      <c r="FA778" s="1602"/>
      <c r="FB778" s="1602"/>
      <c r="FC778" s="1602"/>
      <c r="FD778" s="1602"/>
      <c r="FE778" s="1602"/>
      <c r="FF778" s="1602"/>
      <c r="FG778" s="1602"/>
      <c r="FH778" s="1602"/>
      <c r="FI778" s="1602"/>
      <c r="FJ778" s="1602"/>
      <c r="FK778" s="1602"/>
      <c r="FL778" s="1602"/>
      <c r="FM778" s="1602"/>
      <c r="FN778" s="1602"/>
      <c r="FO778" s="1602"/>
      <c r="FP778" s="1602"/>
      <c r="FQ778" s="1602"/>
      <c r="FR778" s="1602"/>
      <c r="FS778" s="1602"/>
      <c r="FT778" s="1602"/>
      <c r="FU778" s="1602"/>
      <c r="FV778" s="1602"/>
      <c r="FW778" s="1602"/>
      <c r="FX778" s="1602"/>
      <c r="FY778" s="1602"/>
      <c r="FZ778" s="1602"/>
      <c r="GA778" s="1602"/>
      <c r="GB778" s="1602"/>
      <c r="GC778" s="1602"/>
      <c r="GD778" s="1602"/>
      <c r="GE778" s="1602"/>
      <c r="GF778" s="1602"/>
      <c r="GG778" s="1602"/>
      <c r="GH778" s="1602"/>
      <c r="GI778" s="1602"/>
      <c r="GJ778" s="1602"/>
      <c r="GK778" s="1602"/>
      <c r="GL778" s="1602"/>
      <c r="GM778" s="1602"/>
      <c r="GN778" s="1602"/>
      <c r="GO778" s="1602"/>
      <c r="GP778" s="1602"/>
      <c r="GQ778" s="1602"/>
      <c r="GR778" s="1602"/>
      <c r="GS778" s="1602"/>
      <c r="GT778" s="1602"/>
      <c r="GU778" s="1602"/>
      <c r="GV778" s="1602"/>
      <c r="GW778" s="1602"/>
      <c r="GX778" s="1602"/>
      <c r="GY778" s="1602"/>
      <c r="GZ778" s="1602"/>
      <c r="HA778" s="1602"/>
      <c r="HB778" s="1602"/>
      <c r="HC778" s="1602"/>
      <c r="HD778" s="1602"/>
      <c r="HE778" s="1602"/>
      <c r="HF778" s="1602"/>
      <c r="HG778" s="1602"/>
      <c r="HH778" s="1602"/>
      <c r="HI778" s="1602"/>
      <c r="HJ778" s="1602"/>
      <c r="HK778" s="1602"/>
      <c r="HL778" s="1602"/>
      <c r="HM778" s="1602"/>
      <c r="HN778" s="1602"/>
      <c r="HO778" s="1602"/>
      <c r="HP778" s="1602"/>
      <c r="HQ778" s="1602"/>
      <c r="HR778" s="1602"/>
      <c r="HS778" s="1602"/>
    </row>
    <row r="779" spans="1:227" s="1530" customFormat="1" ht="17.05" customHeight="1" x14ac:dyDescent="0.25">
      <c r="A779" s="1564" t="s">
        <v>38</v>
      </c>
      <c r="B779" s="1564" t="s">
        <v>152</v>
      </c>
      <c r="C779" s="2443" t="s">
        <v>181</v>
      </c>
      <c r="D779" s="1856" t="s">
        <v>187</v>
      </c>
      <c r="E779" s="1603" t="s">
        <v>1439</v>
      </c>
      <c r="F779" s="2100"/>
      <c r="G779" s="2099">
        <v>0.26400000000000001</v>
      </c>
      <c r="H779" s="2099"/>
      <c r="I779" s="2099"/>
      <c r="J779" s="2099"/>
      <c r="K779" s="2099">
        <f t="shared" si="270"/>
        <v>0</v>
      </c>
      <c r="L779" s="2382">
        <v>0</v>
      </c>
      <c r="M779" s="2383">
        <v>100</v>
      </c>
      <c r="N779" s="1611">
        <f t="shared" si="269"/>
        <v>1</v>
      </c>
      <c r="O779" s="2262"/>
      <c r="P779" s="2099"/>
      <c r="Q779" s="1857"/>
      <c r="R779" s="1857"/>
      <c r="S779" s="2717"/>
      <c r="T779" s="2206"/>
      <c r="U779" s="1857"/>
      <c r="V779" s="1857">
        <v>31.8</v>
      </c>
      <c r="W779" s="1857"/>
      <c r="X779" s="1857"/>
      <c r="Y779" s="1857"/>
      <c r="Z779" s="2439">
        <v>1892</v>
      </c>
      <c r="AA779" s="2492">
        <f t="shared" si="271"/>
        <v>0</v>
      </c>
      <c r="AB779" s="2096"/>
      <c r="AC779" s="2096"/>
      <c r="AD779" s="2010"/>
      <c r="AE779" s="2096"/>
      <c r="AF779" s="2096"/>
      <c r="AG779" s="2096"/>
      <c r="AH779" s="2493">
        <f t="shared" si="272"/>
        <v>0</v>
      </c>
      <c r="AI779" s="2206"/>
      <c r="AJ779" s="2206"/>
      <c r="AK779" s="2206"/>
      <c r="AL779" s="2223"/>
      <c r="AM779" s="2099">
        <f t="shared" si="273"/>
        <v>0</v>
      </c>
      <c r="AN779" s="2099">
        <v>0.20799999999999999</v>
      </c>
      <c r="AO779" s="2099">
        <f t="shared" si="274"/>
        <v>0.22849999999999998</v>
      </c>
      <c r="AP779" s="2099">
        <v>0.249</v>
      </c>
      <c r="AQ779" s="2100">
        <f t="shared" si="275"/>
        <v>0</v>
      </c>
      <c r="AR779" s="2099">
        <v>0.25700000000000001</v>
      </c>
      <c r="AS779" s="2099">
        <f t="shared" si="276"/>
        <v>0.29500000000000004</v>
      </c>
      <c r="AT779" s="2099">
        <v>0.33300000000000002</v>
      </c>
      <c r="AU779" s="2099"/>
      <c r="AV779" s="2099">
        <v>0.34</v>
      </c>
      <c r="AW779" s="2099"/>
      <c r="AX779" s="2225">
        <v>-7.5999999999999998E-2</v>
      </c>
      <c r="AY779" s="1896"/>
      <c r="AZ779" s="1896"/>
      <c r="BA779" s="1965"/>
      <c r="BB779" s="1965"/>
      <c r="BC779" s="1602" t="s">
        <v>1432</v>
      </c>
      <c r="BD779" s="1602"/>
      <c r="BE779" s="1602"/>
      <c r="BF779" s="1602"/>
      <c r="BG779" s="1602"/>
      <c r="BH779" s="1602"/>
      <c r="BI779" s="1602"/>
      <c r="BJ779" s="1602"/>
      <c r="BK779" s="1602"/>
      <c r="BL779" s="1602"/>
      <c r="BM779" s="1602"/>
      <c r="BN779" s="1602"/>
      <c r="BO779" s="1602"/>
      <c r="BP779" s="1602"/>
      <c r="BQ779" s="1602"/>
      <c r="BR779" s="1602"/>
      <c r="BS779" s="1602"/>
      <c r="BT779" s="1602"/>
      <c r="BU779" s="1602"/>
      <c r="BV779" s="1602"/>
      <c r="BW779" s="1602"/>
      <c r="BX779" s="1602"/>
      <c r="BY779" s="1602"/>
      <c r="BZ779" s="1602"/>
      <c r="CA779" s="1602"/>
      <c r="CB779" s="1602"/>
      <c r="CC779" s="1602"/>
      <c r="CD779" s="1602"/>
      <c r="CE779" s="1602"/>
      <c r="CF779" s="1602"/>
      <c r="CG779" s="1602"/>
      <c r="CH779" s="1602"/>
      <c r="CI779" s="1602"/>
      <c r="CJ779" s="1602"/>
      <c r="CK779" s="1602"/>
      <c r="CL779" s="1602"/>
      <c r="CM779" s="1602"/>
      <c r="CN779" s="1602"/>
      <c r="CO779" s="1602"/>
      <c r="CP779" s="1602"/>
      <c r="CQ779" s="1602"/>
      <c r="CR779" s="1602"/>
      <c r="CS779" s="1602"/>
      <c r="CT779" s="1602"/>
      <c r="CU779" s="1602"/>
      <c r="CV779" s="1602"/>
      <c r="CW779" s="1602"/>
      <c r="CX779" s="1602"/>
      <c r="CY779" s="1602"/>
      <c r="CZ779" s="1602"/>
      <c r="DA779" s="1602"/>
      <c r="DB779" s="1602"/>
      <c r="DC779" s="1602"/>
      <c r="DD779" s="1602"/>
      <c r="DE779" s="1602"/>
      <c r="DF779" s="1602"/>
      <c r="DG779" s="1602"/>
      <c r="DH779" s="1602"/>
      <c r="DI779" s="1602"/>
      <c r="DJ779" s="1602"/>
      <c r="DK779" s="1602"/>
      <c r="DL779" s="1602"/>
      <c r="DM779" s="1602"/>
      <c r="DN779" s="1602"/>
      <c r="DO779" s="1602"/>
      <c r="DP779" s="1602"/>
      <c r="DQ779" s="1602"/>
      <c r="DR779" s="1602"/>
      <c r="DS779" s="1602"/>
      <c r="DT779" s="1602"/>
      <c r="DU779" s="1602"/>
      <c r="DV779" s="1602"/>
      <c r="DW779" s="1602"/>
      <c r="DX779" s="1602"/>
      <c r="DY779" s="1602"/>
      <c r="DZ779" s="1602"/>
      <c r="EA779" s="1602"/>
      <c r="EB779" s="1602"/>
      <c r="EC779" s="1602"/>
      <c r="ED779" s="1602"/>
      <c r="EE779" s="1602"/>
      <c r="EF779" s="1602"/>
      <c r="EG779" s="1602"/>
      <c r="EH779" s="1602"/>
      <c r="EI779" s="1602"/>
      <c r="EJ779" s="1602"/>
      <c r="EK779" s="1602"/>
      <c r="EL779" s="1602"/>
      <c r="EM779" s="1602"/>
      <c r="EN779" s="1602"/>
      <c r="EO779" s="1602"/>
      <c r="EP779" s="1602"/>
      <c r="EQ779" s="1602"/>
      <c r="ER779" s="1602"/>
      <c r="ES779" s="1602"/>
      <c r="ET779" s="1602"/>
      <c r="EU779" s="1602"/>
      <c r="EV779" s="1602"/>
      <c r="EW779" s="1602"/>
      <c r="EX779" s="1602"/>
      <c r="EY779" s="1602"/>
      <c r="EZ779" s="1602"/>
      <c r="FA779" s="1602"/>
      <c r="FB779" s="1602"/>
      <c r="FC779" s="1602"/>
      <c r="FD779" s="1602"/>
      <c r="FE779" s="1602"/>
      <c r="FF779" s="1602"/>
      <c r="FG779" s="1602"/>
      <c r="FH779" s="1602"/>
      <c r="FI779" s="1602"/>
      <c r="FJ779" s="1602"/>
      <c r="FK779" s="1602"/>
      <c r="FL779" s="1602"/>
      <c r="FM779" s="1602"/>
      <c r="FN779" s="1602"/>
      <c r="FO779" s="1602"/>
      <c r="FP779" s="1602"/>
      <c r="FQ779" s="1602"/>
      <c r="FR779" s="1602"/>
      <c r="FS779" s="1602"/>
      <c r="FT779" s="1602"/>
      <c r="FU779" s="1602"/>
      <c r="FV779" s="1602"/>
      <c r="FW779" s="1602"/>
      <c r="FX779" s="1602"/>
      <c r="FY779" s="1602"/>
      <c r="FZ779" s="1602"/>
      <c r="GA779" s="1602"/>
      <c r="GB779" s="1602"/>
      <c r="GC779" s="1602"/>
      <c r="GD779" s="1602"/>
      <c r="GE779" s="1602"/>
      <c r="GF779" s="1602"/>
      <c r="GG779" s="1602"/>
      <c r="GH779" s="1602"/>
      <c r="GI779" s="1602"/>
      <c r="GJ779" s="1602"/>
      <c r="GK779" s="1602"/>
      <c r="GL779" s="1602"/>
      <c r="GM779" s="1602"/>
      <c r="GN779" s="1602"/>
      <c r="GO779" s="1602"/>
      <c r="GP779" s="1602"/>
      <c r="GQ779" s="1602"/>
      <c r="GR779" s="1602"/>
      <c r="GS779" s="1602"/>
      <c r="GT779" s="1602"/>
      <c r="GU779" s="1602"/>
      <c r="GV779" s="1602"/>
      <c r="GW779" s="1602"/>
      <c r="GX779" s="1602"/>
      <c r="GY779" s="1602"/>
      <c r="GZ779" s="1602"/>
      <c r="HA779" s="1602"/>
      <c r="HB779" s="1602"/>
      <c r="HC779" s="1602"/>
      <c r="HD779" s="1602"/>
      <c r="HE779" s="1602"/>
      <c r="HF779" s="1602"/>
      <c r="HG779" s="1602"/>
      <c r="HH779" s="1602"/>
      <c r="HI779" s="1602"/>
      <c r="HJ779" s="1602"/>
      <c r="HK779" s="1602"/>
      <c r="HL779" s="1602"/>
      <c r="HM779" s="1602"/>
      <c r="HN779" s="1602"/>
      <c r="HO779" s="1602"/>
      <c r="HP779" s="1602"/>
      <c r="HQ779" s="1602"/>
      <c r="HR779" s="1602"/>
      <c r="HS779" s="1602"/>
    </row>
    <row r="780" spans="1:227" s="1530" customFormat="1" ht="17.05" customHeight="1" x14ac:dyDescent="0.25">
      <c r="A780" s="1564" t="s">
        <v>38</v>
      </c>
      <c r="B780" s="1564" t="s">
        <v>152</v>
      </c>
      <c r="C780" s="2443" t="s">
        <v>181</v>
      </c>
      <c r="D780" s="1993" t="s">
        <v>188</v>
      </c>
      <c r="E780" s="1994"/>
      <c r="F780" s="2291"/>
      <c r="G780" s="1904">
        <v>3.7829999999999999</v>
      </c>
      <c r="H780" s="1904"/>
      <c r="I780" s="1904"/>
      <c r="J780" s="1904"/>
      <c r="K780" s="2099">
        <f t="shared" si="270"/>
        <v>4.9704594089396439</v>
      </c>
      <c r="L780" s="2382">
        <f>IF(K780&gt;0,IF(ISNUMBER(F780),F780,0)/K780*100,"")</f>
        <v>0</v>
      </c>
      <c r="M780" s="2383">
        <f>IF(K780&gt;0,(IF(ISNUMBER(G780),G780,0)+IF(ISNUMBER(H780),H780,0))/K780*100,"")</f>
        <v>76.109664897294337</v>
      </c>
      <c r="N780" s="1611">
        <f t="shared" si="269"/>
        <v>2</v>
      </c>
      <c r="O780" s="2262"/>
      <c r="P780" s="2491">
        <f>[1]JH_2015!L119/1000000</f>
        <v>5.7356369999999997</v>
      </c>
      <c r="Q780" s="2718"/>
      <c r="R780" s="2206" t="s">
        <v>42</v>
      </c>
      <c r="S780" s="2321">
        <f>+T780/P780</f>
        <v>0.13406706177535294</v>
      </c>
      <c r="T780" s="2206">
        <f>[1]JH_2015!V119/1000000</f>
        <v>0.76895999999999998</v>
      </c>
      <c r="U780" s="1857">
        <v>95.4</v>
      </c>
      <c r="V780" s="1857">
        <v>38.5</v>
      </c>
      <c r="W780" s="1857"/>
      <c r="X780" s="1857"/>
      <c r="Y780" s="1857"/>
      <c r="Z780" s="2439">
        <v>28142</v>
      </c>
      <c r="AA780" s="2492">
        <f t="shared" si="271"/>
        <v>558.38511735494058</v>
      </c>
      <c r="AB780" s="2096"/>
      <c r="AC780" s="2096"/>
      <c r="AD780" s="2010"/>
      <c r="AE780" s="2096"/>
      <c r="AF780" s="2096"/>
      <c r="AG780" s="2096"/>
      <c r="AH780" s="2493">
        <f t="shared" si="272"/>
        <v>4.9704594089396439</v>
      </c>
      <c r="AI780" s="2206"/>
      <c r="AJ780" s="2206"/>
      <c r="AK780" s="2206"/>
      <c r="AL780" s="2223"/>
      <c r="AM780" s="2099">
        <f t="shared" si="273"/>
        <v>5.7356369999999997</v>
      </c>
      <c r="AN780" s="2101">
        <v>7.3860000000000001</v>
      </c>
      <c r="AO780" s="2099">
        <f t="shared" si="274"/>
        <v>11.1</v>
      </c>
      <c r="AP780" s="2101">
        <v>14.814</v>
      </c>
      <c r="AQ780" s="2100">
        <f t="shared" si="275"/>
        <v>5.7356369999999997</v>
      </c>
      <c r="AR780" s="2101">
        <v>9.8970000000000002</v>
      </c>
      <c r="AS780" s="2099">
        <f t="shared" si="276"/>
        <v>14.3215</v>
      </c>
      <c r="AT780" s="2099">
        <v>18.745999999999999</v>
      </c>
      <c r="AU780" s="2099"/>
      <c r="AV780" s="2101">
        <v>25.466999999999999</v>
      </c>
      <c r="AW780" s="2101"/>
      <c r="AX780" s="2265">
        <v>-21.683</v>
      </c>
      <c r="AY780" s="1965"/>
      <c r="AZ780" s="1965"/>
      <c r="BA780" s="1896"/>
      <c r="BB780" s="1896"/>
      <c r="BC780" s="1530" t="s">
        <v>1432</v>
      </c>
      <c r="BD780" s="1602"/>
      <c r="BE780" s="1602"/>
      <c r="BF780" s="1602"/>
      <c r="BG780" s="1602"/>
      <c r="BH780" s="1602"/>
      <c r="BI780" s="1602"/>
      <c r="BJ780" s="1602"/>
      <c r="BK780" s="1602"/>
      <c r="BL780" s="1602"/>
      <c r="BM780" s="1602"/>
      <c r="BN780" s="1602"/>
      <c r="BO780" s="1602"/>
      <c r="BP780" s="1602"/>
      <c r="BQ780" s="1602"/>
      <c r="BR780" s="1602"/>
      <c r="BS780" s="1602"/>
      <c r="BT780" s="1602"/>
      <c r="BU780" s="1602"/>
      <c r="BV780" s="1602"/>
      <c r="BW780" s="1602"/>
      <c r="BX780" s="1602"/>
      <c r="BY780" s="1602"/>
      <c r="BZ780" s="1602"/>
      <c r="CA780" s="1602"/>
      <c r="CB780" s="1602"/>
      <c r="CC780" s="1602"/>
      <c r="CD780" s="1602"/>
      <c r="CE780" s="1602"/>
      <c r="CF780" s="1602"/>
      <c r="CG780" s="1602"/>
      <c r="CH780" s="1602"/>
      <c r="CI780" s="1602"/>
      <c r="CJ780" s="1602"/>
      <c r="CK780" s="1602"/>
      <c r="CL780" s="1602"/>
      <c r="CM780" s="1602"/>
      <c r="CN780" s="1602"/>
      <c r="CO780" s="1602"/>
      <c r="CP780" s="1602"/>
      <c r="CQ780" s="1602"/>
      <c r="CR780" s="1602"/>
      <c r="CS780" s="1602"/>
      <c r="CT780" s="1602"/>
      <c r="CU780" s="1602"/>
      <c r="CV780" s="1602"/>
      <c r="CW780" s="1602"/>
      <c r="CX780" s="1602"/>
      <c r="CY780" s="1602"/>
      <c r="CZ780" s="1602"/>
      <c r="DA780" s="1602"/>
      <c r="DB780" s="1602"/>
      <c r="DC780" s="1602"/>
      <c r="DD780" s="1602"/>
      <c r="DE780" s="1602"/>
      <c r="DF780" s="1602"/>
      <c r="DG780" s="1602"/>
      <c r="DH780" s="1602"/>
      <c r="DI780" s="1602"/>
      <c r="DJ780" s="1602"/>
      <c r="DK780" s="1602"/>
      <c r="DL780" s="1602"/>
      <c r="DM780" s="1602"/>
      <c r="DN780" s="1602"/>
      <c r="DO780" s="1602"/>
      <c r="DP780" s="1602"/>
      <c r="DQ780" s="1602"/>
      <c r="DR780" s="1602"/>
      <c r="DS780" s="1602"/>
      <c r="DT780" s="1602"/>
      <c r="DU780" s="1602"/>
      <c r="DV780" s="1602"/>
      <c r="DW780" s="1602"/>
      <c r="DX780" s="1602"/>
      <c r="DY780" s="1602"/>
      <c r="DZ780" s="1602"/>
      <c r="EA780" s="1602"/>
      <c r="EB780" s="1602"/>
      <c r="EC780" s="1602"/>
      <c r="ED780" s="1602"/>
      <c r="EE780" s="1602"/>
      <c r="EF780" s="1602"/>
      <c r="EG780" s="1602"/>
      <c r="EH780" s="1602"/>
      <c r="EI780" s="1602"/>
      <c r="EJ780" s="1602"/>
      <c r="EK780" s="1602"/>
      <c r="EL780" s="1602"/>
      <c r="EM780" s="1602"/>
      <c r="EN780" s="1602"/>
      <c r="EO780" s="1602"/>
      <c r="EP780" s="1602"/>
      <c r="EQ780" s="1602"/>
      <c r="ER780" s="1602"/>
      <c r="ES780" s="1602"/>
      <c r="ET780" s="1602"/>
      <c r="EU780" s="1602"/>
      <c r="EV780" s="1602"/>
      <c r="EW780" s="1602"/>
      <c r="EX780" s="1602"/>
      <c r="EY780" s="1602"/>
      <c r="EZ780" s="1602"/>
      <c r="FA780" s="1602"/>
      <c r="FB780" s="1602"/>
      <c r="FC780" s="1602"/>
      <c r="FD780" s="1602"/>
      <c r="FE780" s="1602"/>
      <c r="FF780" s="1602"/>
      <c r="FG780" s="1602"/>
      <c r="FH780" s="1602"/>
      <c r="FI780" s="1602"/>
      <c r="FJ780" s="1602"/>
      <c r="FK780" s="1602"/>
      <c r="FL780" s="1602"/>
      <c r="FM780" s="1602"/>
      <c r="FN780" s="1602"/>
      <c r="FO780" s="1602"/>
      <c r="FP780" s="1602"/>
      <c r="FQ780" s="1602"/>
      <c r="FR780" s="1602"/>
      <c r="FS780" s="1602"/>
      <c r="FT780" s="1602"/>
      <c r="FU780" s="1602"/>
      <c r="FV780" s="1602"/>
      <c r="FW780" s="1602"/>
      <c r="FX780" s="1602"/>
      <c r="FY780" s="1602"/>
      <c r="FZ780" s="1602"/>
      <c r="GA780" s="1602"/>
      <c r="GB780" s="1602"/>
      <c r="GC780" s="1602"/>
      <c r="GD780" s="1602"/>
      <c r="GE780" s="1602"/>
      <c r="GF780" s="1602"/>
      <c r="GG780" s="1602"/>
      <c r="GH780" s="1602"/>
      <c r="GI780" s="1602"/>
      <c r="GJ780" s="1602"/>
      <c r="GK780" s="1602"/>
      <c r="GL780" s="1602"/>
      <c r="GM780" s="1602"/>
      <c r="GN780" s="1602"/>
      <c r="GO780" s="1602"/>
      <c r="GP780" s="1602"/>
      <c r="GQ780" s="1602"/>
      <c r="GR780" s="1602"/>
      <c r="GS780" s="1602"/>
      <c r="GT780" s="1602"/>
      <c r="GU780" s="1602"/>
      <c r="GV780" s="1602"/>
      <c r="GW780" s="1602"/>
      <c r="GX780" s="1602"/>
      <c r="GY780" s="1602"/>
      <c r="GZ780" s="1602"/>
      <c r="HA780" s="1602"/>
      <c r="HB780" s="1602"/>
      <c r="HC780" s="1602"/>
      <c r="HD780" s="1602"/>
      <c r="HE780" s="1602"/>
      <c r="HF780" s="1602"/>
      <c r="HG780" s="1602"/>
      <c r="HH780" s="1602"/>
      <c r="HI780" s="1602"/>
      <c r="HJ780" s="1602"/>
      <c r="HK780" s="1602"/>
      <c r="HL780" s="1602"/>
      <c r="HM780" s="1602"/>
      <c r="HN780" s="1602"/>
      <c r="HO780" s="1602"/>
      <c r="HP780" s="1602"/>
      <c r="HQ780" s="1602"/>
      <c r="HR780" s="1602"/>
      <c r="HS780" s="1602"/>
    </row>
    <row r="781" spans="1:227" s="1530" customFormat="1" ht="17.05" customHeight="1" x14ac:dyDescent="0.25">
      <c r="A781" s="1564" t="s">
        <v>38</v>
      </c>
      <c r="B781" s="1564" t="s">
        <v>152</v>
      </c>
      <c r="C781" s="2443" t="s">
        <v>181</v>
      </c>
      <c r="D781" s="1778" t="s">
        <v>185</v>
      </c>
      <c r="E781" s="2521"/>
      <c r="F781" s="2470"/>
      <c r="G781" s="2471">
        <v>1.7949999999999999</v>
      </c>
      <c r="H781" s="2471"/>
      <c r="I781" s="2471"/>
      <c r="J781" s="2471"/>
      <c r="K781" s="2251">
        <f t="shared" si="270"/>
        <v>1.8720562229028559</v>
      </c>
      <c r="L781" s="2523">
        <f>IF(K781&gt;0,IF(ISNUMBER(F781),F781,0)/K781*100,"")</f>
        <v>0</v>
      </c>
      <c r="M781" s="2524">
        <f>IF(K781&gt;0,(IF(ISNUMBER(G781),G781,0)+IF(ISNUMBER(H781),H781,0))/K781*100,"")</f>
        <v>95.883872398694805</v>
      </c>
      <c r="N781" s="2474">
        <f t="shared" si="269"/>
        <v>2</v>
      </c>
      <c r="O781" s="2813"/>
      <c r="P781" s="2843">
        <f>[1]JH_2015!L117/1000000</f>
        <v>2.16025</v>
      </c>
      <c r="Q781" s="2814"/>
      <c r="R781" s="2248" t="s">
        <v>42</v>
      </c>
      <c r="S781" s="2548">
        <f>+T781/P781</f>
        <v>0.17178150677004977</v>
      </c>
      <c r="T781" s="2248">
        <f>[1]JH_2015!V117/1000000</f>
        <v>0.371091</v>
      </c>
      <c r="U781" s="2844"/>
      <c r="V781" s="2844"/>
      <c r="W781" s="2844"/>
      <c r="X781" s="2844"/>
      <c r="Y781" s="2844"/>
      <c r="Z781" s="2845">
        <v>11529</v>
      </c>
      <c r="AA781" s="2549">
        <f t="shared" si="271"/>
        <v>513.35702582053352</v>
      </c>
      <c r="AB781" s="2476"/>
      <c r="AC781" s="2476"/>
      <c r="AD781" s="2846"/>
      <c r="AE781" s="2476"/>
      <c r="AF781" s="2476"/>
      <c r="AG781" s="2476"/>
      <c r="AH781" s="2550">
        <f t="shared" si="272"/>
        <v>1.8720562229028559</v>
      </c>
      <c r="AI781" s="2248"/>
      <c r="AJ781" s="2248"/>
      <c r="AK781" s="2248"/>
      <c r="AL781" s="2249"/>
      <c r="AM781" s="2251">
        <f t="shared" si="273"/>
        <v>2.16025</v>
      </c>
      <c r="AN781" s="2251">
        <v>2.4009999999999998</v>
      </c>
      <c r="AO781" s="2251">
        <f t="shared" si="274"/>
        <v>2.7329999999999997</v>
      </c>
      <c r="AP781" s="2251">
        <v>3.0649999999999999</v>
      </c>
      <c r="AQ781" s="2252">
        <f t="shared" si="275"/>
        <v>2.16025</v>
      </c>
      <c r="AR781" s="2251">
        <v>3.1190000000000002</v>
      </c>
      <c r="AS781" s="2251">
        <f t="shared" si="276"/>
        <v>3.7004999999999999</v>
      </c>
      <c r="AT781" s="2251">
        <v>4.282</v>
      </c>
      <c r="AU781" s="2251"/>
      <c r="AV781" s="2251">
        <v>4.5339999999999998</v>
      </c>
      <c r="AW781" s="2251"/>
      <c r="AX781" s="2253">
        <v>-2.7389999999999999</v>
      </c>
      <c r="AY781" s="1602"/>
      <c r="AZ781" s="1602"/>
      <c r="BA781" s="1602"/>
      <c r="BB781" s="1602"/>
      <c r="BC781" s="1530" t="s">
        <v>1432</v>
      </c>
      <c r="BD781" s="1602"/>
      <c r="BE781" s="1602"/>
      <c r="BF781" s="1602"/>
      <c r="BG781" s="1602"/>
      <c r="BH781" s="1602"/>
      <c r="BI781" s="1602"/>
      <c r="BJ781" s="1602"/>
      <c r="BK781" s="1602"/>
      <c r="BL781" s="1602"/>
      <c r="BM781" s="1602"/>
      <c r="BN781" s="1602"/>
      <c r="BO781" s="1602"/>
      <c r="BP781" s="1602"/>
      <c r="BQ781" s="1602"/>
      <c r="BR781" s="1602"/>
      <c r="BS781" s="1602"/>
      <c r="BT781" s="1602"/>
      <c r="BU781" s="1602"/>
      <c r="BV781" s="1602"/>
      <c r="BW781" s="1602"/>
      <c r="BX781" s="1602"/>
      <c r="BY781" s="1602"/>
      <c r="BZ781" s="1602"/>
      <c r="CA781" s="1602"/>
      <c r="CB781" s="1602"/>
      <c r="CC781" s="1602"/>
      <c r="CD781" s="1602"/>
      <c r="CE781" s="1602"/>
      <c r="CF781" s="1602"/>
      <c r="CG781" s="1602"/>
      <c r="CH781" s="1602"/>
      <c r="CI781" s="1602"/>
      <c r="CJ781" s="1602"/>
      <c r="CK781" s="1602"/>
      <c r="CL781" s="1602"/>
      <c r="CM781" s="1602"/>
      <c r="CN781" s="1602"/>
      <c r="CO781" s="1602"/>
      <c r="CP781" s="1602"/>
      <c r="CQ781" s="1602"/>
      <c r="CR781" s="1602"/>
      <c r="CS781" s="1602"/>
      <c r="CT781" s="1602"/>
      <c r="CU781" s="1602"/>
      <c r="CV781" s="1602"/>
      <c r="CW781" s="1602"/>
      <c r="CX781" s="1602"/>
      <c r="CY781" s="1602"/>
      <c r="CZ781" s="1602"/>
      <c r="DA781" s="1602"/>
      <c r="DB781" s="1602"/>
      <c r="DC781" s="1602"/>
      <c r="DD781" s="1602"/>
      <c r="DE781" s="1602"/>
      <c r="DF781" s="1602"/>
      <c r="DG781" s="1602"/>
      <c r="DH781" s="1602"/>
      <c r="DI781" s="1602"/>
      <c r="DJ781" s="1602"/>
      <c r="DK781" s="1602"/>
      <c r="DL781" s="1602"/>
      <c r="DM781" s="1602"/>
      <c r="DN781" s="1602"/>
      <c r="DO781" s="1602"/>
      <c r="DP781" s="1602"/>
      <c r="DQ781" s="1602"/>
      <c r="DR781" s="1602"/>
      <c r="DS781" s="1602"/>
      <c r="DT781" s="1602"/>
      <c r="DU781" s="1602"/>
      <c r="DV781" s="1602"/>
      <c r="DW781" s="1602"/>
      <c r="DX781" s="1602"/>
      <c r="DY781" s="1602"/>
      <c r="DZ781" s="1602"/>
      <c r="EA781" s="1602"/>
      <c r="EB781" s="1602"/>
      <c r="EC781" s="1602"/>
      <c r="ED781" s="1602"/>
      <c r="EE781" s="1602"/>
      <c r="EF781" s="1602"/>
      <c r="EG781" s="1602"/>
      <c r="EH781" s="1602"/>
      <c r="EI781" s="1602"/>
      <c r="EJ781" s="1602"/>
      <c r="EK781" s="1602"/>
      <c r="EL781" s="1602"/>
      <c r="EM781" s="1602"/>
      <c r="EN781" s="1602"/>
      <c r="EO781" s="1602"/>
      <c r="EP781" s="1602"/>
      <c r="EQ781" s="1602"/>
      <c r="ER781" s="1602"/>
      <c r="ES781" s="1602"/>
      <c r="ET781" s="1602"/>
      <c r="EU781" s="1602"/>
      <c r="EV781" s="1602"/>
      <c r="EW781" s="1602"/>
      <c r="EX781" s="1602"/>
      <c r="EY781" s="1602"/>
      <c r="EZ781" s="1602"/>
      <c r="FA781" s="1602"/>
      <c r="FB781" s="1602"/>
      <c r="FC781" s="1602"/>
      <c r="FD781" s="1602"/>
      <c r="FE781" s="1602"/>
      <c r="FF781" s="1602"/>
      <c r="FG781" s="1602"/>
      <c r="FH781" s="1602"/>
      <c r="FI781" s="1602"/>
      <c r="FJ781" s="1602"/>
      <c r="FK781" s="1602"/>
      <c r="FL781" s="1602"/>
      <c r="FM781" s="1602"/>
      <c r="FN781" s="1602"/>
      <c r="FO781" s="1602"/>
      <c r="FP781" s="1602"/>
      <c r="FQ781" s="1602"/>
      <c r="FR781" s="1602"/>
      <c r="FS781" s="1602"/>
      <c r="FT781" s="1602"/>
      <c r="FU781" s="1602"/>
      <c r="FV781" s="1602"/>
      <c r="FW781" s="1602"/>
      <c r="FX781" s="1602"/>
      <c r="FY781" s="1602"/>
      <c r="FZ781" s="1602"/>
      <c r="GA781" s="1602"/>
      <c r="GB781" s="1602"/>
      <c r="GC781" s="1602"/>
      <c r="GD781" s="1602"/>
      <c r="GE781" s="1602"/>
      <c r="GF781" s="1602"/>
      <c r="GG781" s="1602"/>
      <c r="GH781" s="1602"/>
      <c r="GI781" s="1602"/>
      <c r="GJ781" s="1602"/>
      <c r="GK781" s="1602"/>
      <c r="GL781" s="1602"/>
      <c r="GM781" s="1602"/>
      <c r="GN781" s="1602"/>
      <c r="GO781" s="1602"/>
      <c r="GP781" s="1602"/>
      <c r="GQ781" s="1602"/>
      <c r="GR781" s="1602"/>
      <c r="GS781" s="1602"/>
      <c r="GT781" s="1602"/>
      <c r="GU781" s="1602"/>
      <c r="GV781" s="1602"/>
      <c r="GW781" s="1602"/>
      <c r="GX781" s="1602"/>
      <c r="GY781" s="1602"/>
      <c r="GZ781" s="1602"/>
      <c r="HA781" s="1602"/>
      <c r="HB781" s="1602"/>
      <c r="HC781" s="1602"/>
      <c r="HD781" s="1602"/>
      <c r="HE781" s="1602"/>
      <c r="HF781" s="1602"/>
      <c r="HG781" s="1602"/>
      <c r="HH781" s="1602"/>
      <c r="HI781" s="1602"/>
      <c r="HJ781" s="1602"/>
      <c r="HK781" s="1602"/>
      <c r="HL781" s="1602"/>
      <c r="HM781" s="1602"/>
      <c r="HN781" s="1602"/>
      <c r="HO781" s="1602"/>
      <c r="HP781" s="1602"/>
      <c r="HQ781" s="1602"/>
      <c r="HR781" s="1602"/>
      <c r="HS781" s="1602"/>
    </row>
    <row r="782" spans="1:227" s="1530" customFormat="1" ht="17.05" customHeight="1" x14ac:dyDescent="0.25">
      <c r="A782" s="1564" t="s">
        <v>38</v>
      </c>
      <c r="B782" s="1564" t="s">
        <v>152</v>
      </c>
      <c r="C782" s="2519" t="s">
        <v>181</v>
      </c>
      <c r="D782" s="2847" t="s">
        <v>189</v>
      </c>
      <c r="E782" s="1779"/>
      <c r="F782" s="2100"/>
      <c r="G782" s="2099">
        <v>2.2789999999999999</v>
      </c>
      <c r="H782" s="2099"/>
      <c r="I782" s="2099"/>
      <c r="J782" s="2099"/>
      <c r="K782" s="2099">
        <f t="shared" si="270"/>
        <v>2.4678454277150288</v>
      </c>
      <c r="L782" s="2382">
        <f>IF(K782&gt;0,IF(ISNUMBER(F782),F782,0)/K782*100,"")</f>
        <v>0</v>
      </c>
      <c r="M782" s="2383">
        <f>IF(K782&gt;0,(IF(ISNUMBER(G782),G782,0)+IF(ISNUMBER(H782),H782,0))/K782*100,"")</f>
        <v>92.34776110390834</v>
      </c>
      <c r="N782" s="1575">
        <f t="shared" si="269"/>
        <v>2</v>
      </c>
      <c r="O782" s="2262"/>
      <c r="P782" s="2491">
        <f>[1]JH_2015!L120/1000000</f>
        <v>2.8477579999999998</v>
      </c>
      <c r="Q782" s="2718"/>
      <c r="R782" s="2206" t="s">
        <v>42</v>
      </c>
      <c r="S782" s="2321">
        <f>+T782/P782</f>
        <v>-4.1299857642397984E-2</v>
      </c>
      <c r="T782" s="2206">
        <f>[1]JH_2015!V120/1000000</f>
        <v>-0.11761199999999999</v>
      </c>
      <c r="U782" s="1857"/>
      <c r="V782" s="1857">
        <v>45</v>
      </c>
      <c r="W782" s="1857"/>
      <c r="X782" s="1857"/>
      <c r="Y782" s="1857"/>
      <c r="Z782" s="2439">
        <v>38382</v>
      </c>
      <c r="AA782" s="2492">
        <f t="shared" si="271"/>
        <v>203.27436590924827</v>
      </c>
      <c r="AB782" s="2096"/>
      <c r="AC782" s="2096"/>
      <c r="AD782" s="2010"/>
      <c r="AE782" s="2096"/>
      <c r="AF782" s="2096"/>
      <c r="AG782" s="2096"/>
      <c r="AH782" s="2493">
        <f t="shared" si="272"/>
        <v>2.4678454277150288</v>
      </c>
      <c r="AI782" s="2206"/>
      <c r="AJ782" s="2206"/>
      <c r="AK782" s="2206"/>
      <c r="AL782" s="2223"/>
      <c r="AM782" s="2099">
        <f t="shared" si="273"/>
        <v>2.8477579999999998</v>
      </c>
      <c r="AN782" s="2099">
        <v>4.351</v>
      </c>
      <c r="AO782" s="2099">
        <f t="shared" si="274"/>
        <v>5.0314999999999994</v>
      </c>
      <c r="AP782" s="2099">
        <v>5.7119999999999997</v>
      </c>
      <c r="AQ782" s="2100">
        <f t="shared" si="275"/>
        <v>2.8477579999999998</v>
      </c>
      <c r="AR782" s="2099">
        <v>5.2949999999999999</v>
      </c>
      <c r="AS782" s="2099">
        <f t="shared" si="276"/>
        <v>6.2919999999999998</v>
      </c>
      <c r="AT782" s="2099">
        <v>7.2889999999999997</v>
      </c>
      <c r="AU782" s="2099"/>
      <c r="AV782" s="2099">
        <v>7.7539999999999996</v>
      </c>
      <c r="AW782" s="2099"/>
      <c r="AX782" s="2225">
        <v>-5.476</v>
      </c>
      <c r="AY782" s="1965"/>
      <c r="AZ782" s="1965"/>
      <c r="BA782" s="1965"/>
      <c r="BB782" s="1965"/>
      <c r="BC782" s="1530" t="s">
        <v>1432</v>
      </c>
      <c r="BD782" s="1602"/>
      <c r="BE782" s="1602"/>
      <c r="BF782" s="1602"/>
      <c r="BG782" s="1602"/>
      <c r="BH782" s="1602"/>
      <c r="BI782" s="1602"/>
      <c r="BJ782" s="1602"/>
      <c r="BK782" s="1602"/>
      <c r="BL782" s="1602"/>
      <c r="BM782" s="1602"/>
      <c r="BN782" s="1602"/>
      <c r="BO782" s="1602"/>
      <c r="BP782" s="1602"/>
      <c r="BQ782" s="1602"/>
      <c r="BR782" s="1602"/>
      <c r="BS782" s="1602"/>
      <c r="BT782" s="1602"/>
      <c r="BU782" s="1602"/>
      <c r="BV782" s="1602"/>
      <c r="BW782" s="1602"/>
      <c r="BX782" s="1602"/>
      <c r="BY782" s="1602"/>
      <c r="BZ782" s="1602"/>
      <c r="CA782" s="1602"/>
      <c r="CB782" s="1602"/>
      <c r="CC782" s="1602"/>
      <c r="CD782" s="1602"/>
      <c r="CE782" s="1602"/>
      <c r="CF782" s="1602"/>
      <c r="CG782" s="1602"/>
      <c r="CH782" s="1602"/>
      <c r="CI782" s="1602"/>
      <c r="CJ782" s="1602"/>
      <c r="CK782" s="1602"/>
      <c r="CL782" s="1602"/>
      <c r="CM782" s="1602"/>
      <c r="CN782" s="1602"/>
      <c r="CO782" s="1602"/>
      <c r="CP782" s="1602"/>
      <c r="CQ782" s="1602"/>
      <c r="CR782" s="1602"/>
      <c r="CS782" s="1602"/>
      <c r="CT782" s="1602"/>
      <c r="CU782" s="1602"/>
      <c r="CV782" s="1602"/>
      <c r="CW782" s="1602"/>
      <c r="CX782" s="1602"/>
      <c r="CY782" s="1602"/>
      <c r="CZ782" s="1602"/>
      <c r="DA782" s="1602"/>
      <c r="DB782" s="1602"/>
      <c r="DC782" s="1602"/>
      <c r="DD782" s="1602"/>
      <c r="DE782" s="1602"/>
      <c r="DF782" s="1602"/>
      <c r="DG782" s="1602"/>
      <c r="DH782" s="1602"/>
      <c r="DI782" s="1602"/>
      <c r="DJ782" s="1602"/>
      <c r="DK782" s="1602"/>
      <c r="DL782" s="1602"/>
      <c r="DM782" s="1602"/>
      <c r="DN782" s="1602"/>
      <c r="DO782" s="1602"/>
      <c r="DP782" s="1602"/>
      <c r="DQ782" s="1602"/>
      <c r="DR782" s="1602"/>
      <c r="DS782" s="1602"/>
      <c r="DT782" s="1602"/>
      <c r="DU782" s="1602"/>
      <c r="DV782" s="1602"/>
      <c r="DW782" s="1602"/>
      <c r="DX782" s="1602"/>
      <c r="DY782" s="1602"/>
      <c r="DZ782" s="1602"/>
      <c r="EA782" s="1602"/>
      <c r="EB782" s="1602"/>
      <c r="EC782" s="1602"/>
      <c r="ED782" s="1602"/>
      <c r="EE782" s="1602"/>
      <c r="EF782" s="1602"/>
      <c r="EG782" s="1602"/>
      <c r="EH782" s="1602"/>
      <c r="EI782" s="1602"/>
      <c r="EJ782" s="1602"/>
      <c r="EK782" s="1602"/>
      <c r="EL782" s="1602"/>
      <c r="EM782" s="1602"/>
      <c r="EN782" s="1602"/>
      <c r="EO782" s="1602"/>
      <c r="EP782" s="1602"/>
      <c r="EQ782" s="1602"/>
      <c r="ER782" s="1602"/>
      <c r="ES782" s="1602"/>
      <c r="ET782" s="1602"/>
      <c r="EU782" s="1602"/>
      <c r="EV782" s="1602"/>
      <c r="EW782" s="1602"/>
      <c r="EX782" s="1602"/>
      <c r="EY782" s="1602"/>
      <c r="EZ782" s="1602"/>
      <c r="FA782" s="1602"/>
      <c r="FB782" s="1602"/>
      <c r="FC782" s="1602"/>
      <c r="FD782" s="1602"/>
      <c r="FE782" s="1602"/>
      <c r="FF782" s="1602"/>
      <c r="FG782" s="1602"/>
      <c r="FH782" s="1602"/>
      <c r="FI782" s="1602"/>
      <c r="FJ782" s="1602"/>
      <c r="FK782" s="1602"/>
      <c r="FL782" s="1602"/>
      <c r="FM782" s="1602"/>
      <c r="FN782" s="1602"/>
      <c r="FO782" s="1602"/>
      <c r="FP782" s="1602"/>
      <c r="FQ782" s="1602"/>
      <c r="FR782" s="1602"/>
      <c r="FS782" s="1602"/>
      <c r="FT782" s="1602"/>
      <c r="FU782" s="1602"/>
      <c r="FV782" s="1602"/>
      <c r="FW782" s="1602"/>
      <c r="FX782" s="1602"/>
      <c r="FY782" s="1602"/>
      <c r="FZ782" s="1602"/>
      <c r="GA782" s="1602"/>
      <c r="GB782" s="1602"/>
      <c r="GC782" s="1602"/>
      <c r="GD782" s="1602"/>
      <c r="GE782" s="1602"/>
      <c r="GF782" s="1602"/>
      <c r="GG782" s="1602"/>
      <c r="GH782" s="1602"/>
      <c r="GI782" s="1602"/>
      <c r="GJ782" s="1602"/>
      <c r="GK782" s="1602"/>
      <c r="GL782" s="1602"/>
      <c r="GM782" s="1602"/>
      <c r="GN782" s="1602"/>
      <c r="GO782" s="1602"/>
      <c r="GP782" s="1602"/>
      <c r="GQ782" s="1602"/>
      <c r="GR782" s="1602"/>
      <c r="GS782" s="1602"/>
      <c r="GT782" s="1602"/>
      <c r="GU782" s="1602"/>
      <c r="GV782" s="1602"/>
      <c r="GW782" s="1602"/>
      <c r="GX782" s="1602"/>
      <c r="GY782" s="1602"/>
      <c r="GZ782" s="1602"/>
      <c r="HA782" s="1602"/>
      <c r="HB782" s="1602"/>
      <c r="HC782" s="1602"/>
      <c r="HD782" s="1602"/>
      <c r="HE782" s="1602"/>
      <c r="HF782" s="1602"/>
      <c r="HG782" s="1602"/>
      <c r="HH782" s="1602"/>
      <c r="HI782" s="1602"/>
      <c r="HJ782" s="1602"/>
      <c r="HK782" s="1602"/>
      <c r="HL782" s="1602"/>
      <c r="HM782" s="1602"/>
      <c r="HN782" s="1602"/>
      <c r="HO782" s="1602"/>
      <c r="HP782" s="1602"/>
      <c r="HQ782" s="1602"/>
      <c r="HR782" s="1602"/>
      <c r="HS782" s="1602"/>
    </row>
    <row r="783" spans="1:227" s="1530" customFormat="1" ht="17.05" customHeight="1" x14ac:dyDescent="0.25">
      <c r="A783" s="1564" t="s">
        <v>591</v>
      </c>
      <c r="B783" s="1564" t="s">
        <v>611</v>
      </c>
      <c r="C783" s="2671" t="s">
        <v>640</v>
      </c>
      <c r="D783" s="2002" t="s">
        <v>641</v>
      </c>
      <c r="E783" s="2010"/>
      <c r="F783" s="2291" t="s">
        <v>642</v>
      </c>
      <c r="G783" s="1904">
        <v>1.33</v>
      </c>
      <c r="H783" s="1904"/>
      <c r="I783" s="1904"/>
      <c r="J783" s="1904"/>
      <c r="K783" s="2115">
        <f>IF(ISNUMBER(F783),F783,0)+IF(ISNUMBER(G783),G783,0)+IF(ISNUMBER(H783),H783,0)</f>
        <v>1.33</v>
      </c>
      <c r="L783" s="2292">
        <f>IF(K783&gt;0,IF(ISNUMBER(F783),F783,0)/K783*100,"")</f>
        <v>0</v>
      </c>
      <c r="M783" s="2357">
        <f>IF(K783&gt;0,(IF(ISNUMBER(G783),G783,0)+IF(ISNUMBER(H783),H783,0))/K783*100,"")</f>
        <v>100</v>
      </c>
      <c r="N783" s="1611">
        <f t="shared" si="269"/>
        <v>5</v>
      </c>
      <c r="O783" s="2294"/>
      <c r="P783" s="2556">
        <f>AA783*Z783/1000000000*365</f>
        <v>0.68414459954781992</v>
      </c>
      <c r="Q783" s="2296" t="s">
        <v>42</v>
      </c>
      <c r="R783" s="2294"/>
      <c r="S783" s="2297"/>
      <c r="T783" s="2298"/>
      <c r="U783" s="1602"/>
      <c r="V783" s="2294"/>
      <c r="W783" s="2294"/>
      <c r="X783" s="2294"/>
      <c r="Y783" s="2294"/>
      <c r="Z783" s="2434">
        <v>29738</v>
      </c>
      <c r="AA783" s="2366">
        <v>63.029415760455926</v>
      </c>
      <c r="AB783" s="2435"/>
      <c r="AC783" s="2435"/>
      <c r="AD783" s="2435"/>
      <c r="AE783" s="2435"/>
      <c r="AF783" s="2435"/>
      <c r="AG783" s="2435"/>
      <c r="AH783" s="2167"/>
      <c r="AI783" s="1602">
        <v>29738</v>
      </c>
      <c r="AJ783" s="1602">
        <v>30516</v>
      </c>
      <c r="AK783" s="1602">
        <v>31287</v>
      </c>
      <c r="AL783" s="2167">
        <v>32042</v>
      </c>
      <c r="AM783" s="2369"/>
      <c r="AN783" s="2115"/>
      <c r="AO783" s="2115"/>
      <c r="AP783" s="2116"/>
      <c r="AQ783" s="2117">
        <v>0.68414459954782003</v>
      </c>
      <c r="AR783" s="2115">
        <v>0.7299132126646104</v>
      </c>
      <c r="AS783" s="2115">
        <v>0.77645263789730257</v>
      </c>
      <c r="AT783" s="2115">
        <v>0.8241476522515625</v>
      </c>
      <c r="AU783" s="2115"/>
      <c r="AV783" s="2116"/>
      <c r="AW783" s="2118">
        <f>K783-AT783</f>
        <v>0.50585234774843757</v>
      </c>
      <c r="AX783" s="2119"/>
      <c r="AY783" s="1646"/>
      <c r="AZ783" s="1646"/>
      <c r="BA783" s="1646"/>
      <c r="BB783" s="1646"/>
      <c r="BC783" s="1530" t="s">
        <v>1432</v>
      </c>
    </row>
    <row r="784" spans="1:227" s="1530" customFormat="1" ht="17.05" customHeight="1" x14ac:dyDescent="0.25">
      <c r="A784" s="1564" t="s">
        <v>591</v>
      </c>
      <c r="B784" s="1564" t="s">
        <v>611</v>
      </c>
      <c r="C784" s="2671" t="s">
        <v>640</v>
      </c>
      <c r="D784" s="2002" t="s">
        <v>648</v>
      </c>
      <c r="E784" s="2555" t="s">
        <v>646</v>
      </c>
      <c r="F784" s="2291"/>
      <c r="G784" s="1904"/>
      <c r="H784" s="1904"/>
      <c r="I784" s="1904"/>
      <c r="J784" s="1904"/>
      <c r="K784" s="2115">
        <f>IF(ISNUMBER(F784),F784,0)+IF(ISNUMBER(G784),G784,0)+IF(ISNUMBER(H784),H784,0)</f>
        <v>0</v>
      </c>
      <c r="L784" s="2292">
        <v>0</v>
      </c>
      <c r="M784" s="2357">
        <v>100</v>
      </c>
      <c r="N784" s="1611">
        <f t="shared" si="269"/>
        <v>1</v>
      </c>
      <c r="O784" s="2294"/>
      <c r="P784" s="2295"/>
      <c r="Q784" s="2296" t="s">
        <v>42</v>
      </c>
      <c r="R784" s="2294"/>
      <c r="S784" s="2297"/>
      <c r="T784" s="2298"/>
      <c r="U784" s="1602"/>
      <c r="V784" s="2294"/>
      <c r="W784" s="2294"/>
      <c r="X784" s="2294"/>
      <c r="Y784" s="2294"/>
      <c r="Z784" s="2434"/>
      <c r="AA784" s="2366"/>
      <c r="AB784" s="2435"/>
      <c r="AC784" s="2435"/>
      <c r="AD784" s="2435"/>
      <c r="AE784" s="2435"/>
      <c r="AF784" s="2435"/>
      <c r="AG784" s="2435"/>
      <c r="AH784" s="2167"/>
      <c r="AI784" s="1602"/>
      <c r="AJ784" s="1602"/>
      <c r="AK784" s="1602"/>
      <c r="AL784" s="2167"/>
      <c r="AM784" s="2369"/>
      <c r="AN784" s="2115"/>
      <c r="AO784" s="2115"/>
      <c r="AP784" s="2116"/>
      <c r="AQ784" s="2117">
        <v>1.5651463838011404</v>
      </c>
      <c r="AR784" s="2115">
        <v>1.6593790683030898</v>
      </c>
      <c r="AS784" s="2115">
        <v>1.7568125549917131</v>
      </c>
      <c r="AT784" s="2115">
        <v>1.8563720818977498</v>
      </c>
      <c r="AU784" s="2115"/>
      <c r="AV784" s="2116"/>
      <c r="AW784" s="2118">
        <f>K784-AT784</f>
        <v>-1.8563720818977498</v>
      </c>
      <c r="AX784" s="2119"/>
      <c r="AY784" s="1646"/>
      <c r="AZ784" s="1646"/>
      <c r="BA784" s="1646"/>
      <c r="BB784" s="1646"/>
      <c r="BC784" s="1602" t="s">
        <v>1432</v>
      </c>
    </row>
    <row r="785" spans="1:227" s="1530" customFormat="1" ht="17.05" customHeight="1" x14ac:dyDescent="0.25">
      <c r="A785" s="1564" t="s">
        <v>591</v>
      </c>
      <c r="B785" s="1564" t="s">
        <v>611</v>
      </c>
      <c r="C785" s="2671" t="s">
        <v>640</v>
      </c>
      <c r="D785" s="2002" t="s">
        <v>645</v>
      </c>
      <c r="E785" s="2555" t="s">
        <v>646</v>
      </c>
      <c r="F785" s="2291"/>
      <c r="G785" s="1904"/>
      <c r="H785" s="1904"/>
      <c r="I785" s="1904"/>
      <c r="J785" s="1904"/>
      <c r="K785" s="2115">
        <f>IF(ISNUMBER(F785),F785,0)+IF(ISNUMBER(G785),G785,0)+IF(ISNUMBER(H785),H785,0)</f>
        <v>0</v>
      </c>
      <c r="L785" s="2292">
        <v>0</v>
      </c>
      <c r="M785" s="2357">
        <v>100</v>
      </c>
      <c r="N785" s="1611">
        <f t="shared" si="269"/>
        <v>1</v>
      </c>
      <c r="O785" s="2294"/>
      <c r="P785" s="2295"/>
      <c r="Q785" s="2296" t="s">
        <v>42</v>
      </c>
      <c r="R785" s="2294"/>
      <c r="S785" s="2297"/>
      <c r="T785" s="2298"/>
      <c r="U785" s="1602"/>
      <c r="V785" s="2294"/>
      <c r="W785" s="2294"/>
      <c r="X785" s="2294"/>
      <c r="Y785" s="2294"/>
      <c r="Z785" s="2434"/>
      <c r="AA785" s="2366"/>
      <c r="AB785" s="2435"/>
      <c r="AC785" s="2435"/>
      <c r="AD785" s="2435"/>
      <c r="AE785" s="2435"/>
      <c r="AF785" s="2435"/>
      <c r="AG785" s="2435"/>
      <c r="AH785" s="2167"/>
      <c r="AI785" s="1602"/>
      <c r="AJ785" s="1602"/>
      <c r="AK785" s="1602"/>
      <c r="AL785" s="2167"/>
      <c r="AM785" s="2369"/>
      <c r="AN785" s="2115"/>
      <c r="AO785" s="2115"/>
      <c r="AP785" s="2116"/>
      <c r="AQ785" s="2117">
        <v>0.34414460090970567</v>
      </c>
      <c r="AR785" s="2115">
        <v>0.36619960510936567</v>
      </c>
      <c r="AS785" s="2115">
        <v>0.38852483894582079</v>
      </c>
      <c r="AT785" s="2115">
        <v>0.41125740134044481</v>
      </c>
      <c r="AU785" s="2115"/>
      <c r="AV785" s="2116"/>
      <c r="AW785" s="2118">
        <f>K785-AT785</f>
        <v>-0.41125740134044481</v>
      </c>
      <c r="AX785" s="2119"/>
      <c r="AY785" s="1646"/>
      <c r="AZ785" s="1646"/>
      <c r="BA785" s="1646"/>
      <c r="BB785" s="1646"/>
      <c r="BC785" s="1602" t="s">
        <v>1432</v>
      </c>
    </row>
    <row r="786" spans="1:227" s="1530" customFormat="1" ht="17.05" customHeight="1" x14ac:dyDescent="0.25">
      <c r="A786" s="1564" t="s">
        <v>591</v>
      </c>
      <c r="B786" s="1564" t="s">
        <v>611</v>
      </c>
      <c r="C786" s="2467" t="s">
        <v>640</v>
      </c>
      <c r="D786" s="2002" t="s">
        <v>649</v>
      </c>
      <c r="E786" s="1603" t="s">
        <v>1465</v>
      </c>
      <c r="F786" s="2291"/>
      <c r="G786" s="1904"/>
      <c r="H786" s="1904"/>
      <c r="I786" s="1904"/>
      <c r="J786" s="1904"/>
      <c r="K786" s="2115">
        <f>IF(ISNUMBER(F786),F786,0)+IF(ISNUMBER(G786),G786,0)+IF(ISNUMBER(H786),H786,0)</f>
        <v>0</v>
      </c>
      <c r="L786" s="2292">
        <v>0</v>
      </c>
      <c r="M786" s="2357">
        <v>100</v>
      </c>
      <c r="N786" s="1611">
        <f t="shared" si="269"/>
        <v>1</v>
      </c>
      <c r="O786" s="2294"/>
      <c r="P786" s="2295"/>
      <c r="Q786" s="2296" t="s">
        <v>42</v>
      </c>
      <c r="R786" s="2294"/>
      <c r="S786" s="2297"/>
      <c r="T786" s="2298"/>
      <c r="U786" s="1602"/>
      <c r="V786" s="2294"/>
      <c r="W786" s="2294"/>
      <c r="X786" s="2294"/>
      <c r="Y786" s="2294"/>
      <c r="Z786" s="2434"/>
      <c r="AA786" s="2366"/>
      <c r="AB786" s="2435"/>
      <c r="AC786" s="2435"/>
      <c r="AD786" s="2435"/>
      <c r="AE786" s="2435"/>
      <c r="AF786" s="2435"/>
      <c r="AG786" s="2435"/>
      <c r="AH786" s="2167"/>
      <c r="AI786" s="1602"/>
      <c r="AJ786" s="1602"/>
      <c r="AK786" s="1602"/>
      <c r="AL786" s="2167"/>
      <c r="AM786" s="2369"/>
      <c r="AN786" s="2115"/>
      <c r="AO786" s="2115"/>
      <c r="AP786" s="2116"/>
      <c r="AQ786" s="2117">
        <v>6.2480736399999999E-3</v>
      </c>
      <c r="AR786" s="2115">
        <v>6.6405858999999999E-3</v>
      </c>
      <c r="AS786" s="2115">
        <v>6.9646162199999999E-3</v>
      </c>
      <c r="AT786" s="2115">
        <v>7.2963606199999993E-3</v>
      </c>
      <c r="AU786" s="2115"/>
      <c r="AV786" s="2116"/>
      <c r="AW786" s="2118">
        <f>K786-AT786</f>
        <v>-7.2963606199999993E-3</v>
      </c>
      <c r="AX786" s="2119"/>
      <c r="AY786" s="1646"/>
      <c r="AZ786" s="1646"/>
      <c r="BA786" s="1646"/>
      <c r="BB786" s="1646"/>
      <c r="BC786" s="1602" t="s">
        <v>1432</v>
      </c>
    </row>
    <row r="787" spans="1:227" s="1530" customFormat="1" ht="17.05" customHeight="1" x14ac:dyDescent="0.25">
      <c r="A787" s="1564" t="s">
        <v>198</v>
      </c>
      <c r="B787" s="1564" t="s">
        <v>217</v>
      </c>
      <c r="C787" s="2511" t="s">
        <v>231</v>
      </c>
      <c r="D787" s="1749" t="s">
        <v>232</v>
      </c>
      <c r="E787" s="1750"/>
      <c r="F787" s="2100"/>
      <c r="G787" s="2099"/>
      <c r="H787" s="2099">
        <v>0.96</v>
      </c>
      <c r="I787" s="2099"/>
      <c r="J787" s="2099"/>
      <c r="K787" s="2101">
        <f>SUM(F787:H787)</f>
        <v>0.96</v>
      </c>
      <c r="L787" s="2382">
        <f t="shared" ref="L787:L796" si="277">IF(K787&gt;0,IF(ISNUMBER(F787),F787,0)/K787*100,"")</f>
        <v>0</v>
      </c>
      <c r="M787" s="2383">
        <f t="shared" ref="M787:M796" si="278">IF(K787&gt;0,(IF(ISNUMBER(G787),G787,0)+IF(ISNUMBER(H787),H787,0))/K787*100,"")</f>
        <v>100</v>
      </c>
      <c r="N787" s="1611">
        <f t="shared" si="269"/>
        <v>5</v>
      </c>
      <c r="O787" s="1857"/>
      <c r="P787" s="2099">
        <v>0.69399999999999995</v>
      </c>
      <c r="Q787" s="2205" t="s">
        <v>42</v>
      </c>
      <c r="R787" s="2206"/>
      <c r="S787" s="2207" t="s">
        <v>202</v>
      </c>
      <c r="T787" s="2207" t="s">
        <v>202</v>
      </c>
      <c r="U787" s="2438">
        <v>58</v>
      </c>
      <c r="V787" s="1857">
        <v>84.95</v>
      </c>
      <c r="W787" s="2438">
        <v>58</v>
      </c>
      <c r="X787" s="1857">
        <v>84.95</v>
      </c>
      <c r="Y787" s="1857">
        <v>20.399999999999999</v>
      </c>
      <c r="Z787" s="2439">
        <v>9987</v>
      </c>
      <c r="AA787" s="2440">
        <v>190.38448613334319</v>
      </c>
      <c r="AB787" s="2441">
        <f>O787/AA787*1000000/365*1000</f>
        <v>0</v>
      </c>
      <c r="AC787" s="2096"/>
      <c r="AD787" s="2096"/>
      <c r="AE787" s="2010"/>
      <c r="AF787" s="2096"/>
      <c r="AG787" s="2096"/>
      <c r="AH787" s="2097"/>
      <c r="AI787" s="2096"/>
      <c r="AJ787" s="2096"/>
      <c r="AK787" s="2096"/>
      <c r="AL787" s="2097"/>
      <c r="AM787" s="2101">
        <f>K787</f>
        <v>0.96</v>
      </c>
      <c r="AN787" s="2099">
        <v>0.69399999999999995</v>
      </c>
      <c r="AO787" s="2099">
        <v>0.76600000000000001</v>
      </c>
      <c r="AP787" s="2099">
        <v>0.84599999999999997</v>
      </c>
      <c r="AQ787" s="2100">
        <v>0.88900000000000001</v>
      </c>
      <c r="AR787" s="2101">
        <f>AN787</f>
        <v>0.69399999999999995</v>
      </c>
      <c r="AS787" s="2099">
        <v>0.80500000000000005</v>
      </c>
      <c r="AT787" s="2101">
        <f>AVERAGE(AS787,AV787)</f>
        <v>0.86950000000000005</v>
      </c>
      <c r="AU787" s="2101"/>
      <c r="AV787" s="2099">
        <v>0.93400000000000005</v>
      </c>
      <c r="AW787" s="2099"/>
      <c r="AX787" s="2102">
        <v>1.006</v>
      </c>
      <c r="AY787" s="2670">
        <v>-4.5999999999999999E-2</v>
      </c>
      <c r="AZ787" s="1979"/>
      <c r="BA787" s="1980"/>
      <c r="BB787" s="1646"/>
      <c r="BC787" s="1530" t="s">
        <v>1432</v>
      </c>
      <c r="BD787" s="1602"/>
      <c r="BE787" s="1602"/>
      <c r="BF787" s="1602"/>
      <c r="BG787" s="1602"/>
      <c r="BH787" s="1602"/>
      <c r="BI787" s="1602"/>
      <c r="BJ787" s="1602"/>
      <c r="BK787" s="1602"/>
      <c r="BL787" s="1602"/>
      <c r="BM787" s="1646"/>
      <c r="BN787" s="1646"/>
      <c r="BO787" s="1646"/>
      <c r="BP787" s="1646"/>
      <c r="BQ787" s="1646"/>
      <c r="BR787" s="1646"/>
      <c r="BS787" s="1646"/>
      <c r="BT787" s="1646"/>
      <c r="BU787" s="1646"/>
      <c r="BV787" s="1646"/>
      <c r="BW787" s="1646"/>
      <c r="BX787" s="1646"/>
      <c r="BY787" s="1646"/>
      <c r="BZ787" s="1646"/>
      <c r="CA787" s="1646"/>
      <c r="CB787" s="1646"/>
      <c r="CC787" s="1646"/>
      <c r="CD787" s="1646"/>
      <c r="CE787" s="1646"/>
      <c r="CF787" s="1646"/>
      <c r="CG787" s="1646"/>
      <c r="CH787" s="1646"/>
      <c r="CI787" s="1646"/>
      <c r="CJ787" s="1646"/>
      <c r="CK787" s="1646"/>
      <c r="CL787" s="1646"/>
      <c r="CM787" s="1646"/>
      <c r="CN787" s="1646"/>
      <c r="CO787" s="1646"/>
      <c r="CP787" s="1646"/>
      <c r="CQ787" s="1646"/>
      <c r="CR787" s="1646"/>
      <c r="CS787" s="1646"/>
      <c r="CT787" s="1646"/>
      <c r="CU787" s="1646"/>
      <c r="CV787" s="1646"/>
      <c r="CW787" s="1646"/>
      <c r="CX787" s="1646"/>
      <c r="CY787" s="1646"/>
      <c r="CZ787" s="1646"/>
      <c r="DA787" s="1646"/>
      <c r="DB787" s="1646"/>
      <c r="DC787" s="1646"/>
      <c r="DD787" s="1646"/>
      <c r="DE787" s="1646"/>
      <c r="DF787" s="1646"/>
      <c r="DG787" s="1646"/>
      <c r="DH787" s="1646"/>
      <c r="DI787" s="1646"/>
      <c r="DJ787" s="1646"/>
      <c r="DK787" s="1646"/>
      <c r="DL787" s="1646"/>
      <c r="DM787" s="1646"/>
      <c r="DN787" s="1646"/>
      <c r="DO787" s="1646"/>
      <c r="DP787" s="1646"/>
      <c r="DQ787" s="1646"/>
      <c r="DR787" s="1646"/>
      <c r="DS787" s="1646"/>
      <c r="DT787" s="1646"/>
      <c r="DU787" s="1646"/>
      <c r="DV787" s="1646"/>
      <c r="DW787" s="1646"/>
      <c r="DX787" s="1646"/>
      <c r="DY787" s="1646"/>
      <c r="DZ787" s="1646"/>
      <c r="EA787" s="1646"/>
      <c r="EB787" s="1646"/>
      <c r="EC787" s="1646"/>
      <c r="ED787" s="1646"/>
      <c r="EE787" s="1646"/>
      <c r="EF787" s="1646"/>
      <c r="EG787" s="1646"/>
      <c r="EH787" s="1646"/>
      <c r="EI787" s="1646"/>
      <c r="EJ787" s="1646"/>
      <c r="EK787" s="1646"/>
      <c r="EL787" s="1646"/>
      <c r="EM787" s="1646"/>
      <c r="EN787" s="1646"/>
      <c r="EO787" s="1646"/>
      <c r="EP787" s="1646"/>
      <c r="EQ787" s="1646"/>
      <c r="ER787" s="1646"/>
      <c r="ES787" s="1646"/>
      <c r="ET787" s="1646"/>
      <c r="EU787" s="1646"/>
      <c r="EV787" s="1646"/>
      <c r="EW787" s="1646"/>
      <c r="EX787" s="1646"/>
      <c r="EY787" s="1646"/>
      <c r="EZ787" s="1646"/>
      <c r="FA787" s="1646"/>
      <c r="FB787" s="1646"/>
      <c r="FC787" s="1646"/>
      <c r="FD787" s="1646"/>
      <c r="FE787" s="1646"/>
      <c r="FF787" s="1646"/>
      <c r="FG787" s="1646"/>
      <c r="FH787" s="1646"/>
      <c r="FI787" s="1646"/>
      <c r="FJ787" s="1646"/>
      <c r="FK787" s="1646"/>
      <c r="FL787" s="1646"/>
      <c r="FM787" s="1646"/>
      <c r="FN787" s="1646"/>
      <c r="FO787" s="1646"/>
      <c r="FP787" s="1646"/>
      <c r="FQ787" s="1646"/>
      <c r="FR787" s="1646"/>
      <c r="FS787" s="1646"/>
      <c r="FT787" s="1646"/>
      <c r="FU787" s="1646"/>
      <c r="FV787" s="1646"/>
      <c r="FW787" s="1646"/>
      <c r="FX787" s="1646"/>
      <c r="FY787" s="1646"/>
      <c r="FZ787" s="1646"/>
      <c r="GA787" s="1646"/>
      <c r="GB787" s="1646"/>
      <c r="GC787" s="1646"/>
      <c r="GD787" s="1646"/>
      <c r="GE787" s="1646"/>
      <c r="GF787" s="1646"/>
      <c r="GG787" s="1646"/>
      <c r="GH787" s="1646"/>
      <c r="GI787" s="1646"/>
      <c r="GJ787" s="1646"/>
      <c r="GK787" s="1646"/>
      <c r="GL787" s="1646"/>
      <c r="GM787" s="1646"/>
      <c r="GN787" s="1646"/>
      <c r="GO787" s="1646"/>
      <c r="GP787" s="1646"/>
      <c r="GQ787" s="1646"/>
      <c r="GR787" s="1646"/>
      <c r="GS787" s="1646"/>
      <c r="GT787" s="1646"/>
      <c r="GU787" s="1646"/>
      <c r="GV787" s="1646"/>
      <c r="GW787" s="1646"/>
      <c r="GX787" s="1646"/>
      <c r="GY787" s="1646"/>
      <c r="GZ787" s="1646"/>
      <c r="HA787" s="1646"/>
      <c r="HB787" s="1646"/>
      <c r="HC787" s="1646"/>
      <c r="HD787" s="1646"/>
      <c r="HE787" s="1646"/>
      <c r="HF787" s="1646"/>
      <c r="HG787" s="1646"/>
      <c r="HH787" s="1646"/>
      <c r="HI787" s="1646"/>
      <c r="HJ787" s="1646"/>
      <c r="HK787" s="1646"/>
      <c r="HL787" s="1646"/>
      <c r="HM787" s="1646"/>
      <c r="HN787" s="1646"/>
      <c r="HO787" s="1646"/>
      <c r="HP787" s="1646"/>
      <c r="HQ787" s="1646"/>
      <c r="HR787" s="1646"/>
      <c r="HS787" s="1646"/>
    </row>
    <row r="788" spans="1:227" s="1530" customFormat="1" ht="17.05" customHeight="1" x14ac:dyDescent="0.25">
      <c r="A788" s="1564" t="s">
        <v>198</v>
      </c>
      <c r="B788" s="1564" t="s">
        <v>217</v>
      </c>
      <c r="C788" s="2511" t="s">
        <v>231</v>
      </c>
      <c r="D788" s="1778" t="s">
        <v>233</v>
      </c>
      <c r="E788" s="1779"/>
      <c r="F788" s="2100">
        <v>0.56999999999999995</v>
      </c>
      <c r="G788" s="2099">
        <v>4.2</v>
      </c>
      <c r="H788" s="2099"/>
      <c r="I788" s="2099"/>
      <c r="J788" s="2099"/>
      <c r="K788" s="2101">
        <f>SUM(F788:H788)</f>
        <v>4.7700000000000005</v>
      </c>
      <c r="L788" s="2382">
        <f t="shared" si="277"/>
        <v>11.949685534591193</v>
      </c>
      <c r="M788" s="2383">
        <f t="shared" si="278"/>
        <v>88.050314465408803</v>
      </c>
      <c r="N788" s="1611">
        <f t="shared" si="269"/>
        <v>3</v>
      </c>
      <c r="O788" s="1857"/>
      <c r="P788" s="2099">
        <v>3.26</v>
      </c>
      <c r="Q788" s="2205" t="s">
        <v>42</v>
      </c>
      <c r="R788" s="2206"/>
      <c r="S788" s="2207" t="s">
        <v>202</v>
      </c>
      <c r="T788" s="2207" t="s">
        <v>202</v>
      </c>
      <c r="U788" s="2438">
        <v>58</v>
      </c>
      <c r="V788" s="1857">
        <v>95.9</v>
      </c>
      <c r="W788" s="2438">
        <v>58</v>
      </c>
      <c r="X788" s="1857">
        <v>95.9</v>
      </c>
      <c r="Y788" s="1857">
        <f>AVERAGE(17,10.5)</f>
        <v>13.75</v>
      </c>
      <c r="Z788" s="2439">
        <v>120602</v>
      </c>
      <c r="AA788" s="2440">
        <v>74.057700944553716</v>
      </c>
      <c r="AB788" s="2441">
        <f>O788/AA788*1000000/365*1000</f>
        <v>0</v>
      </c>
      <c r="AC788" s="2096"/>
      <c r="AD788" s="2096"/>
      <c r="AE788" s="2010" t="s">
        <v>234</v>
      </c>
      <c r="AF788" s="2096"/>
      <c r="AG788" s="2096"/>
      <c r="AH788" s="2097" t="s">
        <v>42</v>
      </c>
      <c r="AI788" s="2096"/>
      <c r="AJ788" s="2096"/>
      <c r="AK788" s="2096"/>
      <c r="AL788" s="2097"/>
      <c r="AM788" s="2101">
        <f>K788</f>
        <v>4.7700000000000005</v>
      </c>
      <c r="AN788" s="2099">
        <v>3.2589999999999999</v>
      </c>
      <c r="AO788" s="2099">
        <v>3.61</v>
      </c>
      <c r="AP788" s="2099">
        <v>3.8769999999999998</v>
      </c>
      <c r="AQ788" s="2100">
        <v>3.9510000000000001</v>
      </c>
      <c r="AR788" s="2101">
        <f>AN788</f>
        <v>3.2589999999999999</v>
      </c>
      <c r="AS788" s="2099">
        <v>4.3499999999999996</v>
      </c>
      <c r="AT788" s="2101">
        <f>AVERAGE(AS788,AV788)</f>
        <v>4.798</v>
      </c>
      <c r="AU788" s="2101"/>
      <c r="AV788" s="2099">
        <v>5.2460000000000004</v>
      </c>
      <c r="AW788" s="2099"/>
      <c r="AX788" s="2102">
        <v>5.4880000000000004</v>
      </c>
      <c r="AY788" s="2670">
        <v>-0.71799999999999997</v>
      </c>
      <c r="AZ788" s="1979"/>
      <c r="BA788" s="1980"/>
      <c r="BB788" s="1646"/>
      <c r="BC788" s="1530" t="s">
        <v>1432</v>
      </c>
      <c r="BD788" s="1602"/>
      <c r="BE788" s="1602"/>
      <c r="BF788" s="1602"/>
      <c r="BG788" s="1602"/>
      <c r="BH788" s="1602"/>
      <c r="BI788" s="1602"/>
      <c r="BJ788" s="1602"/>
      <c r="BK788" s="1602"/>
      <c r="BL788" s="1602"/>
      <c r="BM788" s="1646"/>
      <c r="BN788" s="1646"/>
      <c r="BO788" s="1646"/>
      <c r="BP788" s="1646"/>
      <c r="BQ788" s="1646"/>
      <c r="BR788" s="1646"/>
      <c r="BS788" s="1646"/>
      <c r="BT788" s="1646"/>
      <c r="BU788" s="1646"/>
      <c r="BV788" s="1646"/>
      <c r="BW788" s="1646"/>
      <c r="BX788" s="1646"/>
      <c r="BY788" s="1646"/>
      <c r="BZ788" s="1646"/>
      <c r="CA788" s="1646"/>
      <c r="CB788" s="1646"/>
      <c r="CC788" s="1646"/>
      <c r="CD788" s="1646"/>
      <c r="CE788" s="1646"/>
      <c r="CF788" s="1646"/>
      <c r="CG788" s="1646"/>
      <c r="CH788" s="1646"/>
      <c r="CI788" s="1646"/>
      <c r="CJ788" s="1646"/>
      <c r="CK788" s="1646"/>
      <c r="CL788" s="1646"/>
      <c r="CM788" s="1646"/>
      <c r="CN788" s="1646"/>
      <c r="CO788" s="1646"/>
      <c r="CP788" s="1646"/>
      <c r="CQ788" s="1646"/>
      <c r="CR788" s="1646"/>
      <c r="CS788" s="1646"/>
      <c r="CT788" s="1646"/>
      <c r="CU788" s="1646"/>
      <c r="CV788" s="1646"/>
      <c r="CW788" s="1646"/>
      <c r="CX788" s="1646"/>
      <c r="CY788" s="1646"/>
      <c r="CZ788" s="1646"/>
      <c r="DA788" s="1646"/>
      <c r="DB788" s="1646"/>
      <c r="DC788" s="1646"/>
      <c r="DD788" s="1646"/>
      <c r="DE788" s="1646"/>
      <c r="DF788" s="1646"/>
      <c r="DG788" s="1646"/>
      <c r="DH788" s="1646"/>
      <c r="DI788" s="1646"/>
      <c r="DJ788" s="1646"/>
      <c r="DK788" s="1646"/>
      <c r="DL788" s="1646"/>
      <c r="DM788" s="1646"/>
      <c r="DN788" s="1646"/>
      <c r="DO788" s="1646"/>
      <c r="DP788" s="1646"/>
      <c r="DQ788" s="1646"/>
      <c r="DR788" s="1646"/>
      <c r="DS788" s="1646"/>
      <c r="DT788" s="1646"/>
      <c r="DU788" s="1646"/>
      <c r="DV788" s="1646"/>
      <c r="DW788" s="1646"/>
      <c r="DX788" s="1646"/>
      <c r="DY788" s="1646"/>
      <c r="DZ788" s="1646"/>
      <c r="EA788" s="1646"/>
      <c r="EB788" s="1646"/>
      <c r="EC788" s="1646"/>
      <c r="ED788" s="1646"/>
      <c r="EE788" s="1646"/>
      <c r="EF788" s="1646"/>
      <c r="EG788" s="1646"/>
      <c r="EH788" s="1646"/>
      <c r="EI788" s="1646"/>
      <c r="EJ788" s="1646"/>
      <c r="EK788" s="1646"/>
      <c r="EL788" s="1646"/>
      <c r="EM788" s="1646"/>
      <c r="EN788" s="1646"/>
      <c r="EO788" s="1646"/>
      <c r="EP788" s="1646"/>
      <c r="EQ788" s="1646"/>
      <c r="ER788" s="1646"/>
      <c r="ES788" s="1646"/>
      <c r="ET788" s="1646"/>
      <c r="EU788" s="1646"/>
      <c r="EV788" s="1646"/>
      <c r="EW788" s="1646"/>
      <c r="EX788" s="1646"/>
      <c r="EY788" s="1646"/>
      <c r="EZ788" s="1646"/>
      <c r="FA788" s="1646"/>
      <c r="FB788" s="1646"/>
      <c r="FC788" s="1646"/>
      <c r="FD788" s="1646"/>
      <c r="FE788" s="1646"/>
      <c r="FF788" s="1646"/>
      <c r="FG788" s="1646"/>
      <c r="FH788" s="1646"/>
      <c r="FI788" s="1646"/>
      <c r="FJ788" s="1646"/>
      <c r="FK788" s="1646"/>
      <c r="FL788" s="1646"/>
      <c r="FM788" s="1646"/>
      <c r="FN788" s="1646"/>
      <c r="FO788" s="1646"/>
      <c r="FP788" s="1646"/>
      <c r="FQ788" s="1646"/>
      <c r="FR788" s="1646"/>
      <c r="FS788" s="1646"/>
      <c r="FT788" s="1646"/>
      <c r="FU788" s="1646"/>
      <c r="FV788" s="1646"/>
      <c r="FW788" s="1646"/>
      <c r="FX788" s="1646"/>
      <c r="FY788" s="1646"/>
      <c r="FZ788" s="1646"/>
      <c r="GA788" s="1646"/>
      <c r="GB788" s="1646"/>
      <c r="GC788" s="1646"/>
      <c r="GD788" s="1646"/>
      <c r="GE788" s="1646"/>
      <c r="GF788" s="1646"/>
      <c r="GG788" s="1646"/>
      <c r="GH788" s="1646"/>
      <c r="GI788" s="1646"/>
      <c r="GJ788" s="1646"/>
      <c r="GK788" s="1646"/>
      <c r="GL788" s="1646"/>
      <c r="GM788" s="1646"/>
      <c r="GN788" s="1646"/>
      <c r="GO788" s="1646"/>
      <c r="GP788" s="1646"/>
      <c r="GQ788" s="1646"/>
      <c r="GR788" s="1646"/>
      <c r="GS788" s="1646"/>
      <c r="GT788" s="1646"/>
      <c r="GU788" s="1646"/>
      <c r="GV788" s="1646"/>
      <c r="GW788" s="1646"/>
      <c r="GX788" s="1646"/>
      <c r="GY788" s="1646"/>
      <c r="GZ788" s="1646"/>
      <c r="HA788" s="1646"/>
      <c r="HB788" s="1646"/>
      <c r="HC788" s="1646"/>
      <c r="HD788" s="1646"/>
      <c r="HE788" s="1646"/>
      <c r="HF788" s="1646"/>
      <c r="HG788" s="1646"/>
      <c r="HH788" s="1646"/>
      <c r="HI788" s="1646"/>
      <c r="HJ788" s="1646"/>
      <c r="HK788" s="1646"/>
      <c r="HL788" s="1646"/>
      <c r="HM788" s="1646"/>
      <c r="HN788" s="1646"/>
      <c r="HO788" s="1646"/>
      <c r="HP788" s="1646"/>
      <c r="HQ788" s="1646"/>
      <c r="HR788" s="1646"/>
      <c r="HS788" s="1646"/>
    </row>
    <row r="789" spans="1:227" s="1530" customFormat="1" ht="17.05" customHeight="1" x14ac:dyDescent="0.25">
      <c r="A789" s="1564" t="s">
        <v>198</v>
      </c>
      <c r="B789" s="1564" t="s">
        <v>217</v>
      </c>
      <c r="C789" s="2511" t="s">
        <v>231</v>
      </c>
      <c r="D789" s="1778" t="s">
        <v>235</v>
      </c>
      <c r="E789" s="1779"/>
      <c r="F789" s="2100">
        <v>0.28000000000000003</v>
      </c>
      <c r="G789" s="2099">
        <v>0.22</v>
      </c>
      <c r="H789" s="2099"/>
      <c r="I789" s="2099"/>
      <c r="J789" s="2099"/>
      <c r="K789" s="2101">
        <f>SUM(F789:H789)</f>
        <v>0.5</v>
      </c>
      <c r="L789" s="2382">
        <f t="shared" si="277"/>
        <v>56.000000000000007</v>
      </c>
      <c r="M789" s="2383">
        <f t="shared" si="278"/>
        <v>44</v>
      </c>
      <c r="N789" s="1611">
        <f t="shared" si="269"/>
        <v>3</v>
      </c>
      <c r="O789" s="1857"/>
      <c r="P789" s="2099">
        <v>0.33900000000000002</v>
      </c>
      <c r="Q789" s="2205" t="s">
        <v>42</v>
      </c>
      <c r="R789" s="2206"/>
      <c r="S789" s="2207" t="s">
        <v>202</v>
      </c>
      <c r="T789" s="2207" t="s">
        <v>202</v>
      </c>
      <c r="U789" s="2438">
        <v>58</v>
      </c>
      <c r="V789" s="1857">
        <v>69.010000000000005</v>
      </c>
      <c r="W789" s="2438">
        <v>58</v>
      </c>
      <c r="X789" s="1857">
        <v>69.010000000000005</v>
      </c>
      <c r="Y789" s="1857">
        <v>13.3</v>
      </c>
      <c r="Z789" s="2439">
        <v>8560</v>
      </c>
      <c r="AA789" s="2440">
        <v>108.50083215977469</v>
      </c>
      <c r="AB789" s="2441">
        <f>O789/AA789*1000000/365*1000</f>
        <v>0</v>
      </c>
      <c r="AC789" s="2096"/>
      <c r="AD789" s="2096"/>
      <c r="AE789" s="2010"/>
      <c r="AF789" s="2096"/>
      <c r="AG789" s="2096"/>
      <c r="AH789" s="2097"/>
      <c r="AI789" s="2096"/>
      <c r="AJ789" s="2096"/>
      <c r="AK789" s="2096"/>
      <c r="AL789" s="2097"/>
      <c r="AM789" s="2101">
        <f>K789</f>
        <v>0.5</v>
      </c>
      <c r="AN789" s="2099">
        <v>0.33900000000000002</v>
      </c>
      <c r="AO789" s="2099">
        <v>0.41499999999999998</v>
      </c>
      <c r="AP789" s="2099">
        <v>0.53600000000000003</v>
      </c>
      <c r="AQ789" s="2100">
        <v>0.59899999999999998</v>
      </c>
      <c r="AR789" s="2101">
        <f>AN789</f>
        <v>0.33900000000000002</v>
      </c>
      <c r="AS789" s="2099">
        <v>0.47499999999999998</v>
      </c>
      <c r="AT789" s="2101">
        <f>AVERAGE(AS789,AV789)</f>
        <v>0.58899999999999997</v>
      </c>
      <c r="AU789" s="2101"/>
      <c r="AV789" s="2099">
        <v>0.70299999999999996</v>
      </c>
      <c r="AW789" s="2099"/>
      <c r="AX789" s="2102">
        <v>0.82</v>
      </c>
      <c r="AY789" s="2670">
        <v>-0.32300000000000001</v>
      </c>
      <c r="AZ789" s="1979"/>
      <c r="BA789" s="1980"/>
      <c r="BB789" s="1646"/>
      <c r="BC789" s="1530" t="s">
        <v>1430</v>
      </c>
      <c r="BD789" s="1602"/>
      <c r="BE789" s="1602"/>
      <c r="BF789" s="1602"/>
      <c r="BG789" s="1602"/>
      <c r="BH789" s="1602"/>
      <c r="BI789" s="1602"/>
      <c r="BJ789" s="1602"/>
      <c r="BK789" s="1602"/>
      <c r="BL789" s="1602"/>
      <c r="BM789" s="1646"/>
      <c r="BN789" s="1646"/>
      <c r="BO789" s="1646"/>
      <c r="BP789" s="1646"/>
      <c r="BQ789" s="1646"/>
      <c r="BR789" s="1646"/>
      <c r="BS789" s="1646"/>
      <c r="BT789" s="1646"/>
      <c r="BU789" s="1646"/>
      <c r="BV789" s="1646"/>
      <c r="BW789" s="1646"/>
      <c r="BX789" s="1646"/>
      <c r="BY789" s="1646"/>
      <c r="BZ789" s="1646"/>
      <c r="CA789" s="1646"/>
      <c r="CB789" s="1646"/>
      <c r="CC789" s="1646"/>
      <c r="CD789" s="1646"/>
      <c r="CE789" s="1646"/>
      <c r="CF789" s="1646"/>
      <c r="CG789" s="1646"/>
      <c r="CH789" s="1646"/>
      <c r="CI789" s="1646"/>
      <c r="CJ789" s="1646"/>
      <c r="CK789" s="1646"/>
      <c r="CL789" s="1646"/>
      <c r="CM789" s="1646"/>
      <c r="CN789" s="1646"/>
      <c r="CO789" s="1646"/>
      <c r="CP789" s="1646"/>
      <c r="CQ789" s="1646"/>
      <c r="CR789" s="1646"/>
      <c r="CS789" s="1646"/>
      <c r="CT789" s="1646"/>
      <c r="CU789" s="1646"/>
      <c r="CV789" s="1646"/>
      <c r="CW789" s="1646"/>
      <c r="CX789" s="1646"/>
      <c r="CY789" s="1646"/>
      <c r="CZ789" s="1646"/>
      <c r="DA789" s="1646"/>
      <c r="DB789" s="1646"/>
      <c r="DC789" s="1646"/>
      <c r="DD789" s="1646"/>
      <c r="DE789" s="1646"/>
      <c r="DF789" s="1646"/>
      <c r="DG789" s="1646"/>
      <c r="DH789" s="1646"/>
      <c r="DI789" s="1646"/>
      <c r="DJ789" s="1646"/>
      <c r="DK789" s="1646"/>
      <c r="DL789" s="1646"/>
      <c r="DM789" s="1646"/>
      <c r="DN789" s="1646"/>
      <c r="DO789" s="1646"/>
      <c r="DP789" s="1646"/>
      <c r="DQ789" s="1646"/>
      <c r="DR789" s="1646"/>
      <c r="DS789" s="1646"/>
      <c r="DT789" s="1646"/>
      <c r="DU789" s="1646"/>
      <c r="DV789" s="1646"/>
      <c r="DW789" s="1646"/>
      <c r="DX789" s="1646"/>
      <c r="DY789" s="1646"/>
      <c r="DZ789" s="1646"/>
      <c r="EA789" s="1646"/>
      <c r="EB789" s="1646"/>
      <c r="EC789" s="1646"/>
      <c r="ED789" s="1646"/>
      <c r="EE789" s="1646"/>
      <c r="EF789" s="1646"/>
      <c r="EG789" s="1646"/>
      <c r="EH789" s="1646"/>
      <c r="EI789" s="1646"/>
      <c r="EJ789" s="1646"/>
      <c r="EK789" s="1646"/>
      <c r="EL789" s="1646"/>
      <c r="EM789" s="1646"/>
      <c r="EN789" s="1646"/>
      <c r="EO789" s="1646"/>
      <c r="EP789" s="1646"/>
      <c r="EQ789" s="1646"/>
      <c r="ER789" s="1646"/>
      <c r="ES789" s="1646"/>
      <c r="ET789" s="1646"/>
      <c r="EU789" s="1646"/>
      <c r="EV789" s="1646"/>
      <c r="EW789" s="1646"/>
      <c r="EX789" s="1646"/>
      <c r="EY789" s="1646"/>
      <c r="EZ789" s="1646"/>
      <c r="FA789" s="1646"/>
      <c r="FB789" s="1646"/>
      <c r="FC789" s="1646"/>
      <c r="FD789" s="1646"/>
      <c r="FE789" s="1646"/>
      <c r="FF789" s="1646"/>
      <c r="FG789" s="1646"/>
      <c r="FH789" s="1646"/>
      <c r="FI789" s="1646"/>
      <c r="FJ789" s="1646"/>
      <c r="FK789" s="1646"/>
      <c r="FL789" s="1646"/>
      <c r="FM789" s="1646"/>
      <c r="FN789" s="1646"/>
      <c r="FO789" s="1646"/>
      <c r="FP789" s="1646"/>
      <c r="FQ789" s="1646"/>
      <c r="FR789" s="1646"/>
      <c r="FS789" s="1646"/>
      <c r="FT789" s="1646"/>
      <c r="FU789" s="1646"/>
      <c r="FV789" s="1646"/>
      <c r="FW789" s="1646"/>
      <c r="FX789" s="1646"/>
      <c r="FY789" s="1646"/>
      <c r="FZ789" s="1646"/>
      <c r="GA789" s="1646"/>
      <c r="GB789" s="1646"/>
      <c r="GC789" s="1646"/>
      <c r="GD789" s="1646"/>
      <c r="GE789" s="1646"/>
      <c r="GF789" s="1646"/>
      <c r="GG789" s="1646"/>
      <c r="GH789" s="1646"/>
      <c r="GI789" s="1646"/>
      <c r="GJ789" s="1646"/>
      <c r="GK789" s="1646"/>
      <c r="GL789" s="1646"/>
      <c r="GM789" s="1646"/>
      <c r="GN789" s="1646"/>
      <c r="GO789" s="1646"/>
      <c r="GP789" s="1646"/>
      <c r="GQ789" s="1646"/>
      <c r="GR789" s="1646"/>
      <c r="GS789" s="1646"/>
      <c r="GT789" s="1646"/>
      <c r="GU789" s="1646"/>
      <c r="GV789" s="1646"/>
      <c r="GW789" s="1646"/>
      <c r="GX789" s="1646"/>
      <c r="GY789" s="1646"/>
      <c r="GZ789" s="1646"/>
      <c r="HA789" s="1646"/>
      <c r="HB789" s="1646"/>
      <c r="HC789" s="1646"/>
      <c r="HD789" s="1646"/>
      <c r="HE789" s="1646"/>
      <c r="HF789" s="1646"/>
      <c r="HG789" s="1646"/>
      <c r="HH789" s="1646"/>
      <c r="HI789" s="1646"/>
      <c r="HJ789" s="1646"/>
      <c r="HK789" s="1646"/>
      <c r="HL789" s="1646"/>
      <c r="HM789" s="1646"/>
      <c r="HN789" s="1646"/>
      <c r="HO789" s="1646"/>
      <c r="HP789" s="1646"/>
      <c r="HQ789" s="1646"/>
      <c r="HR789" s="1646"/>
      <c r="HS789" s="1646"/>
    </row>
    <row r="790" spans="1:227" s="1530" customFormat="1" ht="54.75" customHeight="1" x14ac:dyDescent="0.25">
      <c r="A790" s="1564" t="s">
        <v>198</v>
      </c>
      <c r="B790" s="1564" t="s">
        <v>217</v>
      </c>
      <c r="C790" s="2511" t="s">
        <v>231</v>
      </c>
      <c r="D790" s="1778" t="s">
        <v>236</v>
      </c>
      <c r="E790" s="1779"/>
      <c r="F790" s="2100"/>
      <c r="G790" s="2099">
        <v>0.11</v>
      </c>
      <c r="H790" s="2099"/>
      <c r="I790" s="2099"/>
      <c r="J790" s="2099"/>
      <c r="K790" s="2101">
        <f>SUM(F790:H790)</f>
        <v>0.11</v>
      </c>
      <c r="L790" s="2382">
        <f t="shared" si="277"/>
        <v>0</v>
      </c>
      <c r="M790" s="2383">
        <f t="shared" si="278"/>
        <v>100</v>
      </c>
      <c r="N790" s="1611">
        <f t="shared" si="269"/>
        <v>5</v>
      </c>
      <c r="O790" s="1857"/>
      <c r="P790" s="2099">
        <v>7.6999999999999999E-2</v>
      </c>
      <c r="Q790" s="2205" t="s">
        <v>42</v>
      </c>
      <c r="R790" s="2206"/>
      <c r="S790" s="2207" t="s">
        <v>202</v>
      </c>
      <c r="T790" s="2207" t="s">
        <v>202</v>
      </c>
      <c r="U790" s="2438">
        <v>58</v>
      </c>
      <c r="V790" s="1857">
        <v>61.03</v>
      </c>
      <c r="W790" s="2438">
        <v>58</v>
      </c>
      <c r="X790" s="1857">
        <v>61.03</v>
      </c>
      <c r="Y790" s="1857"/>
      <c r="Z790" s="2439">
        <v>796</v>
      </c>
      <c r="AA790" s="2440">
        <v>265.02374888139326</v>
      </c>
      <c r="AB790" s="2441">
        <f>O790/AA790*1000000/365*1000</f>
        <v>0</v>
      </c>
      <c r="AC790" s="2096"/>
      <c r="AD790" s="2096"/>
      <c r="AE790" s="2010"/>
      <c r="AF790" s="2096"/>
      <c r="AG790" s="2096"/>
      <c r="AH790" s="2097"/>
      <c r="AI790" s="2096"/>
      <c r="AJ790" s="2096"/>
      <c r="AK790" s="2096"/>
      <c r="AL790" s="2097"/>
      <c r="AM790" s="2101">
        <f>K790</f>
        <v>0.11</v>
      </c>
      <c r="AN790" s="2099">
        <v>7.6999999999999999E-2</v>
      </c>
      <c r="AO790" s="2099">
        <v>8.5000000000000006E-2</v>
      </c>
      <c r="AP790" s="2099">
        <v>9.4E-2</v>
      </c>
      <c r="AQ790" s="2100">
        <v>9.9000000000000005E-2</v>
      </c>
      <c r="AR790" s="2101">
        <f>AN790</f>
        <v>7.6999999999999999E-2</v>
      </c>
      <c r="AS790" s="2099">
        <v>8.8999999999999996E-2</v>
      </c>
      <c r="AT790" s="2101">
        <f>AVERAGE(AS790,AV790)</f>
        <v>9.6500000000000002E-2</v>
      </c>
      <c r="AU790" s="2101"/>
      <c r="AV790" s="2099">
        <v>0.104</v>
      </c>
      <c r="AW790" s="2099"/>
      <c r="AX790" s="2102">
        <v>0.112</v>
      </c>
      <c r="AY790" s="2670">
        <v>-2E-3</v>
      </c>
      <c r="AZ790" s="1979"/>
      <c r="BA790" s="1980"/>
      <c r="BB790" s="1646"/>
      <c r="BC790" s="1530" t="s">
        <v>1432</v>
      </c>
      <c r="BD790" s="1602"/>
      <c r="BE790" s="1602"/>
      <c r="BF790" s="1602"/>
      <c r="BG790" s="1602"/>
      <c r="BH790" s="1602"/>
      <c r="BI790" s="1602"/>
      <c r="BJ790" s="1602"/>
      <c r="BK790" s="1602"/>
      <c r="BL790" s="1602"/>
      <c r="BM790" s="1646"/>
      <c r="BN790" s="1646"/>
      <c r="BO790" s="1646"/>
      <c r="BP790" s="1646"/>
      <c r="BQ790" s="1646"/>
      <c r="BR790" s="1646"/>
      <c r="BS790" s="1646"/>
      <c r="BT790" s="1646"/>
      <c r="BU790" s="1646"/>
      <c r="BV790" s="1646"/>
      <c r="BW790" s="1646"/>
      <c r="BX790" s="1646"/>
      <c r="BY790" s="1646"/>
      <c r="BZ790" s="1646"/>
      <c r="CA790" s="1646"/>
      <c r="CB790" s="1646"/>
      <c r="CC790" s="1646"/>
      <c r="CD790" s="1646"/>
      <c r="CE790" s="1646"/>
      <c r="CF790" s="1646"/>
      <c r="CG790" s="1646"/>
      <c r="CH790" s="1646"/>
      <c r="CI790" s="1646"/>
      <c r="CJ790" s="1646"/>
      <c r="CK790" s="1646"/>
      <c r="CL790" s="1646"/>
      <c r="CM790" s="1646"/>
      <c r="CN790" s="1646"/>
      <c r="CO790" s="1646"/>
      <c r="CP790" s="1646"/>
      <c r="CQ790" s="1646"/>
      <c r="CR790" s="1646"/>
      <c r="CS790" s="1646"/>
      <c r="CT790" s="1646"/>
      <c r="CU790" s="1646"/>
      <c r="CV790" s="1646"/>
      <c r="CW790" s="1646"/>
      <c r="CX790" s="1646"/>
      <c r="CY790" s="1646"/>
      <c r="CZ790" s="1646"/>
      <c r="DA790" s="1646"/>
      <c r="DB790" s="1646"/>
      <c r="DC790" s="1646"/>
      <c r="DD790" s="1646"/>
      <c r="DE790" s="1646"/>
      <c r="DF790" s="1646"/>
      <c r="DG790" s="1646"/>
      <c r="DH790" s="1646"/>
      <c r="DI790" s="1646"/>
      <c r="DJ790" s="1646"/>
      <c r="DK790" s="1646"/>
      <c r="DL790" s="1646"/>
      <c r="DM790" s="1646"/>
      <c r="DN790" s="1646"/>
      <c r="DO790" s="1646"/>
      <c r="DP790" s="1646"/>
      <c r="DQ790" s="1646"/>
      <c r="DR790" s="1646"/>
      <c r="DS790" s="1646"/>
      <c r="DT790" s="1646"/>
      <c r="DU790" s="1646"/>
      <c r="DV790" s="1646"/>
      <c r="DW790" s="1646"/>
      <c r="DX790" s="1646"/>
      <c r="DY790" s="1646"/>
      <c r="DZ790" s="1646"/>
      <c r="EA790" s="1646"/>
      <c r="EB790" s="1646"/>
      <c r="EC790" s="1646"/>
      <c r="ED790" s="1646"/>
      <c r="EE790" s="1646"/>
      <c r="EF790" s="1646"/>
      <c r="EG790" s="1646"/>
      <c r="EH790" s="1646"/>
      <c r="EI790" s="1646"/>
      <c r="EJ790" s="1646"/>
      <c r="EK790" s="1646"/>
      <c r="EL790" s="1646"/>
      <c r="EM790" s="1646"/>
      <c r="EN790" s="1646"/>
      <c r="EO790" s="1646"/>
      <c r="EP790" s="1646"/>
      <c r="EQ790" s="1646"/>
      <c r="ER790" s="1646"/>
      <c r="ES790" s="1646"/>
      <c r="ET790" s="1646"/>
      <c r="EU790" s="1646"/>
      <c r="EV790" s="1646"/>
      <c r="EW790" s="1646"/>
      <c r="EX790" s="1646"/>
      <c r="EY790" s="1646"/>
      <c r="EZ790" s="1646"/>
      <c r="FA790" s="1646"/>
      <c r="FB790" s="1646"/>
      <c r="FC790" s="1646"/>
      <c r="FD790" s="1646"/>
      <c r="FE790" s="1646"/>
      <c r="FF790" s="1646"/>
      <c r="FG790" s="1646"/>
      <c r="FH790" s="1646"/>
      <c r="FI790" s="1646"/>
      <c r="FJ790" s="1646"/>
      <c r="FK790" s="1646"/>
      <c r="FL790" s="1646"/>
      <c r="FM790" s="1646"/>
      <c r="FN790" s="1646"/>
      <c r="FO790" s="1646"/>
      <c r="FP790" s="1646"/>
      <c r="FQ790" s="1646"/>
      <c r="FR790" s="1646"/>
      <c r="FS790" s="1646"/>
      <c r="FT790" s="1646"/>
      <c r="FU790" s="1646"/>
      <c r="FV790" s="1646"/>
      <c r="FW790" s="1646"/>
      <c r="FX790" s="1646"/>
      <c r="FY790" s="1646"/>
      <c r="FZ790" s="1646"/>
      <c r="GA790" s="1646"/>
      <c r="GB790" s="1646"/>
      <c r="GC790" s="1646"/>
      <c r="GD790" s="1646"/>
      <c r="GE790" s="1646"/>
      <c r="GF790" s="1646"/>
      <c r="GG790" s="1646"/>
      <c r="GH790" s="1646"/>
      <c r="GI790" s="1646"/>
      <c r="GJ790" s="1646"/>
      <c r="GK790" s="1646"/>
      <c r="GL790" s="1646"/>
      <c r="GM790" s="1646"/>
      <c r="GN790" s="1646"/>
      <c r="GO790" s="1646"/>
      <c r="GP790" s="1646"/>
      <c r="GQ790" s="1646"/>
      <c r="GR790" s="1646"/>
      <c r="GS790" s="1646"/>
      <c r="GT790" s="1646"/>
      <c r="GU790" s="1646"/>
      <c r="GV790" s="1646"/>
      <c r="GW790" s="1646"/>
      <c r="GX790" s="1646"/>
      <c r="GY790" s="1646"/>
      <c r="GZ790" s="1646"/>
      <c r="HA790" s="1646"/>
      <c r="HB790" s="1646"/>
      <c r="HC790" s="1646"/>
      <c r="HD790" s="1646"/>
      <c r="HE790" s="1646"/>
      <c r="HF790" s="1646"/>
      <c r="HG790" s="1646"/>
      <c r="HH790" s="1646"/>
      <c r="HI790" s="1646"/>
      <c r="HJ790" s="1646"/>
      <c r="HK790" s="1646"/>
      <c r="HL790" s="1646"/>
      <c r="HM790" s="1646"/>
      <c r="HN790" s="1646"/>
      <c r="HO790" s="1646"/>
      <c r="HP790" s="1646"/>
      <c r="HQ790" s="1646"/>
      <c r="HR790" s="1646"/>
      <c r="HS790" s="1646"/>
    </row>
    <row r="791" spans="1:227" s="1530" customFormat="1" ht="17.05" customHeight="1" x14ac:dyDescent="0.25">
      <c r="A791" s="1564" t="s">
        <v>198</v>
      </c>
      <c r="B791" s="1564" t="s">
        <v>217</v>
      </c>
      <c r="C791" s="2511" t="s">
        <v>231</v>
      </c>
      <c r="D791" s="1778" t="s">
        <v>237</v>
      </c>
      <c r="E791" s="1779"/>
      <c r="F791" s="2100">
        <v>6.6000000000000003E-2</v>
      </c>
      <c r="G791" s="2099"/>
      <c r="H791" s="2099"/>
      <c r="I791" s="2099"/>
      <c r="J791" s="2099"/>
      <c r="K791" s="2101">
        <f>SUM(F791:H791)</f>
        <v>6.6000000000000003E-2</v>
      </c>
      <c r="L791" s="2382">
        <f t="shared" si="277"/>
        <v>100</v>
      </c>
      <c r="M791" s="2383">
        <f t="shared" si="278"/>
        <v>0</v>
      </c>
      <c r="N791" s="1611">
        <f t="shared" si="269"/>
        <v>5</v>
      </c>
      <c r="O791" s="1857"/>
      <c r="P791" s="2099">
        <v>1.4999999999999999E-2</v>
      </c>
      <c r="Q791" s="2205" t="s">
        <v>42</v>
      </c>
      <c r="R791" s="2718"/>
      <c r="S791" s="2207" t="s">
        <v>202</v>
      </c>
      <c r="T791" s="2207" t="s">
        <v>202</v>
      </c>
      <c r="U791" s="2438">
        <v>58</v>
      </c>
      <c r="V791" s="1857"/>
      <c r="W791" s="2438">
        <v>58</v>
      </c>
      <c r="X791" s="1857"/>
      <c r="Y791" s="1857"/>
      <c r="Z791" s="2439">
        <v>334</v>
      </c>
      <c r="AA791" s="2440">
        <v>123.04158805676319</v>
      </c>
      <c r="AB791" s="2441">
        <f>O791/AA791*1000000/365*1000</f>
        <v>0</v>
      </c>
      <c r="AC791" s="2096"/>
      <c r="AD791" s="2096"/>
      <c r="AE791" s="2010"/>
      <c r="AF791" s="2096"/>
      <c r="AG791" s="2096"/>
      <c r="AH791" s="2097"/>
      <c r="AI791" s="2096"/>
      <c r="AJ791" s="2096"/>
      <c r="AK791" s="2096"/>
      <c r="AL791" s="2097"/>
      <c r="AM791" s="2101">
        <f>K791</f>
        <v>6.6000000000000003E-2</v>
      </c>
      <c r="AN791" s="2099">
        <v>1.4999999999999999E-2</v>
      </c>
      <c r="AO791" s="2099">
        <v>1.6E-2</v>
      </c>
      <c r="AP791" s="2099">
        <v>1.7000000000000001E-2</v>
      </c>
      <c r="AQ791" s="2100">
        <v>1.7000000000000001E-2</v>
      </c>
      <c r="AR791" s="2101">
        <f>AN791</f>
        <v>1.4999999999999999E-2</v>
      </c>
      <c r="AS791" s="2099">
        <v>1.7000000000000001E-2</v>
      </c>
      <c r="AT791" s="2101">
        <f>AVERAGE(AS791,AV791)</f>
        <v>1.8000000000000002E-2</v>
      </c>
      <c r="AU791" s="2101"/>
      <c r="AV791" s="2099">
        <v>1.9E-2</v>
      </c>
      <c r="AW791" s="2099"/>
      <c r="AX791" s="2102">
        <v>0.02</v>
      </c>
      <c r="AY791" s="2848">
        <v>4.5999999999999999E-2</v>
      </c>
      <c r="AZ791" s="1979"/>
      <c r="BA791" s="1980"/>
      <c r="BB791" s="1646"/>
      <c r="BC791" s="1530" t="s">
        <v>1430</v>
      </c>
      <c r="BD791" s="1602"/>
      <c r="BE791" s="1602"/>
      <c r="BF791" s="1602"/>
      <c r="BG791" s="1602"/>
      <c r="BH791" s="1602"/>
      <c r="BI791" s="1602"/>
      <c r="BJ791" s="1602"/>
      <c r="BK791" s="1602"/>
      <c r="BL791" s="1602"/>
      <c r="BM791" s="1646"/>
      <c r="BN791" s="1646"/>
      <c r="BO791" s="1646"/>
      <c r="BP791" s="1646"/>
      <c r="BQ791" s="1646"/>
      <c r="BR791" s="1646"/>
      <c r="BS791" s="1646"/>
      <c r="BT791" s="1646"/>
      <c r="BU791" s="1646"/>
      <c r="BV791" s="1646"/>
      <c r="BW791" s="1646"/>
      <c r="BX791" s="1646"/>
      <c r="BY791" s="1646"/>
      <c r="BZ791" s="1646"/>
      <c r="CA791" s="1646"/>
      <c r="CB791" s="1646"/>
      <c r="CC791" s="1646"/>
      <c r="CD791" s="1646"/>
      <c r="CE791" s="1646"/>
      <c r="CF791" s="1646"/>
      <c r="CG791" s="1646"/>
      <c r="CH791" s="1646"/>
      <c r="CI791" s="1646"/>
      <c r="CJ791" s="1646"/>
      <c r="CK791" s="1646"/>
      <c r="CL791" s="1646"/>
      <c r="CM791" s="1646"/>
      <c r="CN791" s="1646"/>
      <c r="CO791" s="1646"/>
      <c r="CP791" s="1646"/>
      <c r="CQ791" s="1646"/>
      <c r="CR791" s="1646"/>
      <c r="CS791" s="1646"/>
      <c r="CT791" s="1646"/>
      <c r="CU791" s="1646"/>
      <c r="CV791" s="1646"/>
      <c r="CW791" s="1646"/>
      <c r="CX791" s="1646"/>
      <c r="CY791" s="1646"/>
      <c r="CZ791" s="1646"/>
      <c r="DA791" s="1646"/>
      <c r="DB791" s="1646"/>
      <c r="DC791" s="1646"/>
      <c r="DD791" s="1646"/>
      <c r="DE791" s="1646"/>
      <c r="DF791" s="1646"/>
      <c r="DG791" s="1646"/>
      <c r="DH791" s="1646"/>
      <c r="DI791" s="1646"/>
      <c r="DJ791" s="1646"/>
      <c r="DK791" s="1646"/>
      <c r="DL791" s="1646"/>
      <c r="DM791" s="1646"/>
      <c r="DN791" s="1646"/>
      <c r="DO791" s="1646"/>
      <c r="DP791" s="1646"/>
      <c r="DQ791" s="1646"/>
      <c r="DR791" s="1646"/>
      <c r="DS791" s="1646"/>
      <c r="DT791" s="1646"/>
      <c r="DU791" s="1646"/>
      <c r="DV791" s="1646"/>
      <c r="DW791" s="1646"/>
      <c r="DX791" s="1646"/>
      <c r="DY791" s="1646"/>
      <c r="DZ791" s="1646"/>
      <c r="EA791" s="1646"/>
      <c r="EB791" s="1646"/>
      <c r="EC791" s="1646"/>
      <c r="ED791" s="1646"/>
      <c r="EE791" s="1646"/>
      <c r="EF791" s="1646"/>
      <c r="EG791" s="1646"/>
      <c r="EH791" s="1646"/>
      <c r="EI791" s="1646"/>
      <c r="EJ791" s="1646"/>
      <c r="EK791" s="1646"/>
      <c r="EL791" s="1646"/>
      <c r="EM791" s="1646"/>
      <c r="EN791" s="1646"/>
      <c r="EO791" s="1646"/>
      <c r="EP791" s="1646"/>
      <c r="EQ791" s="1646"/>
      <c r="ER791" s="1646"/>
      <c r="ES791" s="1646"/>
      <c r="ET791" s="1646"/>
      <c r="EU791" s="1646"/>
      <c r="EV791" s="1646"/>
      <c r="EW791" s="1646"/>
      <c r="EX791" s="1646"/>
      <c r="EY791" s="1646"/>
      <c r="EZ791" s="1646"/>
      <c r="FA791" s="1646"/>
      <c r="FB791" s="1646"/>
      <c r="FC791" s="1646"/>
      <c r="FD791" s="1646"/>
      <c r="FE791" s="1646"/>
      <c r="FF791" s="1646"/>
      <c r="FG791" s="1646"/>
      <c r="FH791" s="1646"/>
      <c r="FI791" s="1646"/>
      <c r="FJ791" s="1646"/>
      <c r="FK791" s="1646"/>
      <c r="FL791" s="1646"/>
      <c r="FM791" s="1646"/>
      <c r="FN791" s="1646"/>
      <c r="FO791" s="1646"/>
      <c r="FP791" s="1646"/>
      <c r="FQ791" s="1646"/>
      <c r="FR791" s="1646"/>
      <c r="FS791" s="1646"/>
      <c r="FT791" s="1646"/>
      <c r="FU791" s="1646"/>
      <c r="FV791" s="1646"/>
      <c r="FW791" s="1646"/>
      <c r="FX791" s="1646"/>
      <c r="FY791" s="1646"/>
      <c r="FZ791" s="1646"/>
      <c r="GA791" s="1646"/>
      <c r="GB791" s="1646"/>
      <c r="GC791" s="1646"/>
      <c r="GD791" s="1646"/>
      <c r="GE791" s="1646"/>
      <c r="GF791" s="1646"/>
      <c r="GG791" s="1646"/>
      <c r="GH791" s="1646"/>
      <c r="GI791" s="1646"/>
      <c r="GJ791" s="1646"/>
      <c r="GK791" s="1646"/>
      <c r="GL791" s="1646"/>
      <c r="GM791" s="1646"/>
      <c r="GN791" s="1646"/>
      <c r="GO791" s="1646"/>
      <c r="GP791" s="1646"/>
      <c r="GQ791" s="1646"/>
      <c r="GR791" s="1646"/>
      <c r="GS791" s="1646"/>
      <c r="GT791" s="1646"/>
      <c r="GU791" s="1646"/>
      <c r="GV791" s="1646"/>
      <c r="GW791" s="1646"/>
      <c r="GX791" s="1646"/>
      <c r="GY791" s="1646"/>
      <c r="GZ791" s="1646"/>
      <c r="HA791" s="1646"/>
      <c r="HB791" s="1646"/>
      <c r="HC791" s="1646"/>
      <c r="HD791" s="1646"/>
      <c r="HE791" s="1646"/>
      <c r="HF791" s="1646"/>
      <c r="HG791" s="1646"/>
      <c r="HH791" s="1646"/>
      <c r="HI791" s="1646"/>
      <c r="HJ791" s="1646"/>
      <c r="HK791" s="1646"/>
      <c r="HL791" s="1646"/>
      <c r="HM791" s="1646"/>
      <c r="HN791" s="1646"/>
      <c r="HO791" s="1646"/>
      <c r="HP791" s="1646"/>
      <c r="HQ791" s="1646"/>
      <c r="HR791" s="1646"/>
      <c r="HS791" s="1646"/>
    </row>
    <row r="792" spans="1:227" s="1530" customFormat="1" ht="17.05" customHeight="1" x14ac:dyDescent="0.25">
      <c r="A792" s="1564" t="s">
        <v>198</v>
      </c>
      <c r="B792" s="1564" t="s">
        <v>378</v>
      </c>
      <c r="C792" s="2467" t="s">
        <v>379</v>
      </c>
      <c r="D792" s="2214" t="s">
        <v>381</v>
      </c>
      <c r="E792" s="2484"/>
      <c r="F792" s="2100" t="s">
        <v>382</v>
      </c>
      <c r="G792" s="2099"/>
      <c r="H792" s="2099">
        <v>0.29199999999999998</v>
      </c>
      <c r="I792" s="2099"/>
      <c r="J792" s="2099"/>
      <c r="K792" s="2101">
        <f t="shared" ref="K792:K809" si="279">IF(ISNUMBER(F792),F792,0)+IF(ISNUMBER(G792),G792,0)+IF(ISNUMBER(H792),H792,0)</f>
        <v>0.29199999999999998</v>
      </c>
      <c r="L792" s="2292">
        <f t="shared" si="277"/>
        <v>0</v>
      </c>
      <c r="M792" s="2357">
        <f t="shared" si="278"/>
        <v>100</v>
      </c>
      <c r="N792" s="1611">
        <f t="shared" si="269"/>
        <v>2</v>
      </c>
      <c r="O792" s="1857"/>
      <c r="P792" s="2099">
        <f>AA792*Z792/1000000000*365</f>
        <v>0.42023850710557598</v>
      </c>
      <c r="Q792" s="2205" t="s">
        <v>42</v>
      </c>
      <c r="R792" s="1857"/>
      <c r="S792" s="2207"/>
      <c r="T792" s="2207"/>
      <c r="U792" s="2672">
        <v>58</v>
      </c>
      <c r="V792" s="1857"/>
      <c r="W792" s="2438"/>
      <c r="X792" s="1857"/>
      <c r="Y792" s="1857"/>
      <c r="Z792" s="2439">
        <v>8195</v>
      </c>
      <c r="AA792" s="2440">
        <v>140.49278531198473</v>
      </c>
      <c r="AB792" s="2441"/>
      <c r="AC792" s="2096"/>
      <c r="AD792" s="2096"/>
      <c r="AE792" s="2010"/>
      <c r="AF792" s="2096"/>
      <c r="AG792" s="2096"/>
      <c r="AH792" s="2097"/>
      <c r="AI792" s="2096">
        <v>8140</v>
      </c>
      <c r="AJ792" s="2096">
        <v>8051</v>
      </c>
      <c r="AK792" s="2096">
        <v>8168</v>
      </c>
      <c r="AL792" s="2097"/>
      <c r="AM792" s="2101"/>
      <c r="AN792" s="2099"/>
      <c r="AO792" s="2099"/>
      <c r="AP792" s="2099"/>
      <c r="AQ792" s="2100">
        <v>0.42023850710557586</v>
      </c>
      <c r="AR792" s="2101">
        <v>0.43311626724043772</v>
      </c>
      <c r="AS792" s="2099">
        <v>0.44390723534957793</v>
      </c>
      <c r="AT792" s="2101">
        <v>0.4661104047863262</v>
      </c>
      <c r="AU792" s="2101"/>
      <c r="AV792" s="2099"/>
      <c r="AW792" s="2216">
        <f t="shared" ref="AW792:AW809" si="280">K792-AT792</f>
        <v>-0.17411040478632622</v>
      </c>
      <c r="AX792" s="2102"/>
      <c r="AY792" s="2442"/>
      <c r="AZ792" s="1979"/>
      <c r="BA792" s="1980"/>
      <c r="BB792" s="1646"/>
      <c r="BC792" s="1530" t="s">
        <v>1432</v>
      </c>
      <c r="BD792" s="1602"/>
      <c r="BE792" s="1602"/>
      <c r="BF792" s="1602"/>
      <c r="BG792" s="1602"/>
      <c r="BH792" s="1602"/>
      <c r="BI792" s="1602"/>
      <c r="BJ792" s="1602"/>
      <c r="BK792" s="1602"/>
      <c r="BL792" s="1602"/>
      <c r="BM792" s="1646"/>
      <c r="BN792" s="1646"/>
      <c r="BO792" s="1646"/>
      <c r="BP792" s="1646"/>
      <c r="BQ792" s="1646"/>
      <c r="BR792" s="1646"/>
      <c r="BS792" s="1646"/>
      <c r="BT792" s="1646"/>
      <c r="BU792" s="1646"/>
      <c r="BV792" s="1646"/>
      <c r="BW792" s="1646"/>
      <c r="BX792" s="1646"/>
      <c r="BY792" s="1646"/>
      <c r="BZ792" s="1646"/>
      <c r="CA792" s="1646"/>
      <c r="CB792" s="1646"/>
      <c r="CC792" s="1646"/>
      <c r="CD792" s="1646"/>
      <c r="CE792" s="1646"/>
      <c r="CF792" s="1646"/>
      <c r="CG792" s="1646"/>
      <c r="CH792" s="1646"/>
      <c r="CI792" s="1646"/>
      <c r="CJ792" s="1646"/>
      <c r="CK792" s="1646"/>
      <c r="CL792" s="1646"/>
      <c r="CM792" s="1646"/>
      <c r="CN792" s="1646"/>
      <c r="CO792" s="1646"/>
      <c r="CP792" s="1646"/>
      <c r="CQ792" s="1646"/>
      <c r="CR792" s="1646"/>
      <c r="CS792" s="1646"/>
      <c r="CT792" s="1646"/>
      <c r="CU792" s="1646"/>
      <c r="CV792" s="1646"/>
      <c r="CW792" s="1646"/>
      <c r="CX792" s="1646"/>
      <c r="CY792" s="1646"/>
      <c r="CZ792" s="1646"/>
      <c r="DA792" s="1646"/>
      <c r="DB792" s="1646"/>
      <c r="DC792" s="1646"/>
      <c r="DD792" s="1646"/>
      <c r="DE792" s="1646"/>
      <c r="DF792" s="1646"/>
      <c r="DG792" s="1646"/>
      <c r="DH792" s="1646"/>
      <c r="DI792" s="1646"/>
      <c r="DJ792" s="1646"/>
      <c r="DK792" s="1646"/>
      <c r="DL792" s="1646"/>
      <c r="DM792" s="1646"/>
      <c r="DN792" s="1646"/>
      <c r="DO792" s="1646"/>
      <c r="DP792" s="1646"/>
      <c r="DQ792" s="1646"/>
      <c r="DR792" s="1646"/>
      <c r="DS792" s="1646"/>
      <c r="DT792" s="1646"/>
      <c r="DU792" s="1646"/>
      <c r="DV792" s="1646"/>
      <c r="DW792" s="1646"/>
      <c r="DX792" s="1646"/>
      <c r="DY792" s="1646"/>
      <c r="DZ792" s="1646"/>
      <c r="EA792" s="1646"/>
      <c r="EB792" s="1646"/>
      <c r="EC792" s="1646"/>
      <c r="ED792" s="1646"/>
      <c r="EE792" s="1646"/>
      <c r="EF792" s="1646"/>
      <c r="EG792" s="1646"/>
      <c r="EH792" s="1646"/>
      <c r="EI792" s="1646"/>
      <c r="EJ792" s="1646"/>
      <c r="EK792" s="1646"/>
      <c r="EL792" s="1646"/>
      <c r="EM792" s="1646"/>
      <c r="EN792" s="1646"/>
      <c r="EO792" s="1646"/>
      <c r="EP792" s="1646"/>
      <c r="EQ792" s="1646"/>
      <c r="ER792" s="1646"/>
      <c r="ES792" s="1646"/>
      <c r="ET792" s="1646"/>
      <c r="EU792" s="1646"/>
      <c r="EV792" s="1646"/>
      <c r="EW792" s="1646"/>
      <c r="EX792" s="1646"/>
      <c r="EY792" s="1646"/>
      <c r="EZ792" s="1646"/>
      <c r="FA792" s="1646"/>
      <c r="FB792" s="1646"/>
      <c r="FC792" s="1646"/>
      <c r="FD792" s="1646"/>
      <c r="FE792" s="1646"/>
      <c r="FF792" s="1646"/>
      <c r="FG792" s="1646"/>
      <c r="FH792" s="1646"/>
      <c r="FI792" s="1646"/>
      <c r="FJ792" s="1646"/>
      <c r="FK792" s="1646"/>
      <c r="FL792" s="1646"/>
      <c r="FM792" s="1646"/>
      <c r="FN792" s="1646"/>
      <c r="FO792" s="1646"/>
      <c r="FP792" s="1646"/>
      <c r="FQ792" s="1646"/>
      <c r="FR792" s="1646"/>
      <c r="FS792" s="1646"/>
      <c r="FT792" s="1646"/>
      <c r="FU792" s="1646"/>
      <c r="FV792" s="1646"/>
      <c r="FW792" s="1646"/>
      <c r="FX792" s="1646"/>
      <c r="FY792" s="1646"/>
      <c r="FZ792" s="1646"/>
      <c r="GA792" s="1646"/>
      <c r="GB792" s="1646"/>
      <c r="GC792" s="1646"/>
      <c r="GD792" s="1646"/>
      <c r="GE792" s="1646"/>
      <c r="GF792" s="1646"/>
      <c r="GG792" s="1646"/>
      <c r="GH792" s="1646"/>
      <c r="GI792" s="1646"/>
      <c r="GJ792" s="1646"/>
      <c r="GK792" s="1646"/>
      <c r="GL792" s="1646"/>
      <c r="GM792" s="1646"/>
      <c r="GN792" s="1646"/>
      <c r="GO792" s="1646"/>
      <c r="GP792" s="1646"/>
      <c r="GQ792" s="1646"/>
      <c r="GR792" s="1646"/>
      <c r="GS792" s="1646"/>
      <c r="GT792" s="1646"/>
      <c r="GU792" s="1646"/>
      <c r="GV792" s="1646"/>
      <c r="GW792" s="1646"/>
      <c r="GX792" s="1646"/>
      <c r="GY792" s="1646"/>
      <c r="GZ792" s="1646"/>
      <c r="HA792" s="1646"/>
      <c r="HB792" s="1646"/>
      <c r="HC792" s="1646"/>
      <c r="HD792" s="1646"/>
      <c r="HE792" s="1646"/>
      <c r="HF792" s="1646"/>
      <c r="HG792" s="1646"/>
      <c r="HH792" s="1646"/>
      <c r="HI792" s="1646"/>
      <c r="HJ792" s="1646"/>
      <c r="HK792" s="1646"/>
      <c r="HL792" s="1646"/>
      <c r="HM792" s="1646"/>
      <c r="HN792" s="1646"/>
      <c r="HO792" s="1646"/>
      <c r="HP792" s="1646"/>
      <c r="HQ792" s="1646"/>
      <c r="HR792" s="1646"/>
      <c r="HS792" s="1646"/>
    </row>
    <row r="793" spans="1:227" s="1530" customFormat="1" ht="17.05" customHeight="1" x14ac:dyDescent="0.25">
      <c r="A793" s="1564" t="s">
        <v>198</v>
      </c>
      <c r="B793" s="1564" t="s">
        <v>378</v>
      </c>
      <c r="C793" s="2467" t="s">
        <v>379</v>
      </c>
      <c r="D793" s="2214" t="s">
        <v>383</v>
      </c>
      <c r="E793" s="2484"/>
      <c r="F793" s="2100">
        <v>0.27703500000000003</v>
      </c>
      <c r="G793" s="2099">
        <v>0.22338</v>
      </c>
      <c r="H793" s="2099"/>
      <c r="I793" s="2099"/>
      <c r="J793" s="2099"/>
      <c r="K793" s="2101">
        <f t="shared" si="279"/>
        <v>0.50041500000000005</v>
      </c>
      <c r="L793" s="2292">
        <f t="shared" si="277"/>
        <v>55.36105032822757</v>
      </c>
      <c r="M793" s="2357">
        <f t="shared" si="278"/>
        <v>44.638949671772423</v>
      </c>
      <c r="N793" s="1611">
        <f t="shared" si="269"/>
        <v>2</v>
      </c>
      <c r="O793" s="1857"/>
      <c r="P793" s="2099">
        <f>AA793*Z793/1000000000*365</f>
        <v>0.51901595712910997</v>
      </c>
      <c r="Q793" s="2205" t="s">
        <v>42</v>
      </c>
      <c r="R793" s="1857"/>
      <c r="S793" s="2207"/>
      <c r="T793" s="2207"/>
      <c r="U793" s="2672">
        <v>58</v>
      </c>
      <c r="V793" s="1857"/>
      <c r="W793" s="2438"/>
      <c r="X793" s="1857"/>
      <c r="Y793" s="1857"/>
      <c r="Z793" s="2439">
        <v>8907</v>
      </c>
      <c r="AA793" s="2440">
        <v>159.64539422713855</v>
      </c>
      <c r="AB793" s="2441"/>
      <c r="AC793" s="2096"/>
      <c r="AD793" s="2096"/>
      <c r="AE793" s="2010"/>
      <c r="AF793" s="2096"/>
      <c r="AG793" s="2096"/>
      <c r="AH793" s="2097"/>
      <c r="AI793" s="2096">
        <v>8838</v>
      </c>
      <c r="AJ793" s="2096">
        <v>8739</v>
      </c>
      <c r="AK793" s="2096">
        <v>8865</v>
      </c>
      <c r="AL793" s="2097"/>
      <c r="AM793" s="2101"/>
      <c r="AN793" s="2099"/>
      <c r="AO793" s="2099"/>
      <c r="AP793" s="2099"/>
      <c r="AQ793" s="2100">
        <v>0.51901595712910997</v>
      </c>
      <c r="AR793" s="2101">
        <v>0.53203954763549921</v>
      </c>
      <c r="AS793" s="2099">
        <v>0.54293317411510178</v>
      </c>
      <c r="AT793" s="2101">
        <v>0.56785758263560782</v>
      </c>
      <c r="AU793" s="2101"/>
      <c r="AV793" s="2099"/>
      <c r="AW793" s="2216">
        <f t="shared" si="280"/>
        <v>-6.7442582635607762E-2</v>
      </c>
      <c r="AX793" s="2102"/>
      <c r="AY793" s="2442"/>
      <c r="AZ793" s="1979"/>
      <c r="BA793" s="1980"/>
      <c r="BB793" s="1646"/>
      <c r="BC793" s="1530" t="s">
        <v>1430</v>
      </c>
      <c r="BD793" s="1602"/>
      <c r="BE793" s="1602"/>
      <c r="BF793" s="1602"/>
      <c r="BG793" s="1602"/>
      <c r="BH793" s="1602"/>
      <c r="BI793" s="1602"/>
      <c r="BJ793" s="1602"/>
      <c r="BK793" s="1602"/>
      <c r="BL793" s="1602"/>
      <c r="BM793" s="1646"/>
      <c r="BN793" s="1646"/>
      <c r="BO793" s="1646"/>
      <c r="BP793" s="1646"/>
      <c r="BQ793" s="1646"/>
      <c r="BR793" s="1646"/>
      <c r="BS793" s="1646"/>
      <c r="BT793" s="1646"/>
      <c r="BU793" s="1646"/>
      <c r="BV793" s="1646"/>
      <c r="BW793" s="1646"/>
      <c r="BX793" s="1646"/>
      <c r="BY793" s="1646"/>
      <c r="BZ793" s="1646"/>
      <c r="CA793" s="1646"/>
      <c r="CB793" s="1646"/>
      <c r="CC793" s="1646"/>
      <c r="CD793" s="1646"/>
      <c r="CE793" s="1646"/>
      <c r="CF793" s="1646"/>
      <c r="CG793" s="1646"/>
      <c r="CH793" s="1646"/>
      <c r="CI793" s="1646"/>
      <c r="CJ793" s="1646"/>
      <c r="CK793" s="1646"/>
      <c r="CL793" s="1646"/>
      <c r="CM793" s="1646"/>
      <c r="CN793" s="1646"/>
      <c r="CO793" s="1646"/>
      <c r="CP793" s="1646"/>
      <c r="CQ793" s="1646"/>
      <c r="CR793" s="1646"/>
      <c r="CS793" s="1646"/>
      <c r="CT793" s="1646"/>
      <c r="CU793" s="1646"/>
      <c r="CV793" s="1646"/>
      <c r="CW793" s="1646"/>
      <c r="CX793" s="1646"/>
      <c r="CY793" s="1646"/>
      <c r="CZ793" s="1646"/>
      <c r="DA793" s="1646"/>
      <c r="DB793" s="1646"/>
      <c r="DC793" s="1646"/>
      <c r="DD793" s="1646"/>
      <c r="DE793" s="1646"/>
      <c r="DF793" s="1646"/>
      <c r="DG793" s="1646"/>
      <c r="DH793" s="1646"/>
      <c r="DI793" s="1646"/>
      <c r="DJ793" s="1646"/>
      <c r="DK793" s="1646"/>
      <c r="DL793" s="1646"/>
      <c r="DM793" s="1646"/>
      <c r="DN793" s="1646"/>
      <c r="DO793" s="1646"/>
      <c r="DP793" s="1646"/>
      <c r="DQ793" s="1646"/>
      <c r="DR793" s="1646"/>
      <c r="DS793" s="1646"/>
      <c r="DT793" s="1646"/>
      <c r="DU793" s="1646"/>
      <c r="DV793" s="1646"/>
      <c r="DW793" s="1646"/>
      <c r="DX793" s="1646"/>
      <c r="DY793" s="1646"/>
      <c r="DZ793" s="1646"/>
      <c r="EA793" s="1646"/>
      <c r="EB793" s="1646"/>
      <c r="EC793" s="1646"/>
      <c r="ED793" s="1646"/>
      <c r="EE793" s="1646"/>
      <c r="EF793" s="1646"/>
      <c r="EG793" s="1646"/>
      <c r="EH793" s="1646"/>
      <c r="EI793" s="1646"/>
      <c r="EJ793" s="1646"/>
      <c r="EK793" s="1646"/>
      <c r="EL793" s="1646"/>
      <c r="EM793" s="1646"/>
      <c r="EN793" s="1646"/>
      <c r="EO793" s="1646"/>
      <c r="EP793" s="1646"/>
      <c r="EQ793" s="1646"/>
      <c r="ER793" s="1646"/>
      <c r="ES793" s="1646"/>
      <c r="ET793" s="1646"/>
      <c r="EU793" s="1646"/>
      <c r="EV793" s="1646"/>
      <c r="EW793" s="1646"/>
      <c r="EX793" s="1646"/>
      <c r="EY793" s="1646"/>
      <c r="EZ793" s="1646"/>
      <c r="FA793" s="1646"/>
      <c r="FB793" s="1646"/>
      <c r="FC793" s="1646"/>
      <c r="FD793" s="1646"/>
      <c r="FE793" s="1646"/>
      <c r="FF793" s="1646"/>
      <c r="FG793" s="1646"/>
      <c r="FH793" s="1646"/>
      <c r="FI793" s="1646"/>
      <c r="FJ793" s="1646"/>
      <c r="FK793" s="1646"/>
      <c r="FL793" s="1646"/>
      <c r="FM793" s="1646"/>
      <c r="FN793" s="1646"/>
      <c r="FO793" s="1646"/>
      <c r="FP793" s="1646"/>
      <c r="FQ793" s="1646"/>
      <c r="FR793" s="1646"/>
      <c r="FS793" s="1646"/>
      <c r="FT793" s="1646"/>
      <c r="FU793" s="1646"/>
      <c r="FV793" s="1646"/>
      <c r="FW793" s="1646"/>
      <c r="FX793" s="1646"/>
      <c r="FY793" s="1646"/>
      <c r="FZ793" s="1646"/>
      <c r="GA793" s="1646"/>
      <c r="GB793" s="1646"/>
      <c r="GC793" s="1646"/>
      <c r="GD793" s="1646"/>
      <c r="GE793" s="1646"/>
      <c r="GF793" s="1646"/>
      <c r="GG793" s="1646"/>
      <c r="GH793" s="1646"/>
      <c r="GI793" s="1646"/>
      <c r="GJ793" s="1646"/>
      <c r="GK793" s="1646"/>
      <c r="GL793" s="1646"/>
      <c r="GM793" s="1646"/>
      <c r="GN793" s="1646"/>
      <c r="GO793" s="1646"/>
      <c r="GP793" s="1646"/>
      <c r="GQ793" s="1646"/>
      <c r="GR793" s="1646"/>
      <c r="GS793" s="1646"/>
      <c r="GT793" s="1646"/>
      <c r="GU793" s="1646"/>
      <c r="GV793" s="1646"/>
      <c r="GW793" s="1646"/>
      <c r="GX793" s="1646"/>
      <c r="GY793" s="1646"/>
      <c r="GZ793" s="1646"/>
      <c r="HA793" s="1646"/>
      <c r="HB793" s="1646"/>
      <c r="HC793" s="1646"/>
      <c r="HD793" s="1646"/>
      <c r="HE793" s="1646"/>
      <c r="HF793" s="1646"/>
      <c r="HG793" s="1646"/>
      <c r="HH793" s="1646"/>
      <c r="HI793" s="1646"/>
      <c r="HJ793" s="1646"/>
      <c r="HK793" s="1646"/>
      <c r="HL793" s="1646"/>
      <c r="HM793" s="1646"/>
      <c r="HN793" s="1646"/>
      <c r="HO793" s="1646"/>
      <c r="HP793" s="1646"/>
      <c r="HQ793" s="1646"/>
      <c r="HR793" s="1646"/>
      <c r="HS793" s="1646"/>
    </row>
    <row r="794" spans="1:227" s="1530" customFormat="1" ht="17.05" customHeight="1" x14ac:dyDescent="0.25">
      <c r="A794" s="1564" t="s">
        <v>198</v>
      </c>
      <c r="B794" s="1564" t="s">
        <v>378</v>
      </c>
      <c r="C794" s="2467" t="s">
        <v>379</v>
      </c>
      <c r="D794" s="2214" t="s">
        <v>384</v>
      </c>
      <c r="E794" s="2484"/>
      <c r="F794" s="2100">
        <v>0</v>
      </c>
      <c r="G794" s="2099">
        <v>0.1095</v>
      </c>
      <c r="H794" s="2099" t="s">
        <v>382</v>
      </c>
      <c r="I794" s="2099"/>
      <c r="J794" s="2099"/>
      <c r="K794" s="2101">
        <f t="shared" si="279"/>
        <v>0.1095</v>
      </c>
      <c r="L794" s="2292">
        <f t="shared" si="277"/>
        <v>0</v>
      </c>
      <c r="M794" s="2357">
        <f t="shared" si="278"/>
        <v>100</v>
      </c>
      <c r="N794" s="1611">
        <f t="shared" si="269"/>
        <v>5</v>
      </c>
      <c r="O794" s="1857"/>
      <c r="P794" s="2099">
        <f>AA794*Z794/1000000000*365</f>
        <v>6.0246294802905068E-2</v>
      </c>
      <c r="Q794" s="2205" t="s">
        <v>42</v>
      </c>
      <c r="R794" s="1857"/>
      <c r="S794" s="2207"/>
      <c r="T794" s="2207"/>
      <c r="U794" s="2672">
        <v>58</v>
      </c>
      <c r="V794" s="1857"/>
      <c r="W794" s="2438"/>
      <c r="X794" s="1857"/>
      <c r="Y794" s="1857"/>
      <c r="Z794" s="2439">
        <v>852</v>
      </c>
      <c r="AA794" s="2440">
        <v>193.73044826967993</v>
      </c>
      <c r="AB794" s="2441"/>
      <c r="AC794" s="2096"/>
      <c r="AD794" s="2096"/>
      <c r="AE794" s="2010"/>
      <c r="AF794" s="2096"/>
      <c r="AG794" s="2096"/>
      <c r="AH794" s="2097"/>
      <c r="AI794" s="2096">
        <v>848</v>
      </c>
      <c r="AJ794" s="2096">
        <v>841</v>
      </c>
      <c r="AK794" s="2096">
        <v>855</v>
      </c>
      <c r="AL794" s="2097"/>
      <c r="AM794" s="2101"/>
      <c r="AN794" s="2099"/>
      <c r="AO794" s="2099"/>
      <c r="AP794" s="2099"/>
      <c r="AQ794" s="2100">
        <v>6.0246294802905068E-2</v>
      </c>
      <c r="AR794" s="2101">
        <v>6.2220279593231349E-2</v>
      </c>
      <c r="AS794" s="2099">
        <v>6.3944870536302309E-2</v>
      </c>
      <c r="AT794" s="2101">
        <v>6.7284811887760365E-2</v>
      </c>
      <c r="AU794" s="2101"/>
      <c r="AV794" s="2099"/>
      <c r="AW794" s="2216">
        <f t="shared" si="280"/>
        <v>4.2215188112239635E-2</v>
      </c>
      <c r="AX794" s="2102"/>
      <c r="AY794" s="2442"/>
      <c r="AZ794" s="1979"/>
      <c r="BA794" s="1980"/>
      <c r="BB794" s="1646"/>
      <c r="BC794" s="1530" t="s">
        <v>1432</v>
      </c>
      <c r="BD794" s="1602"/>
      <c r="BE794" s="1602"/>
      <c r="BF794" s="1602"/>
      <c r="BG794" s="1602"/>
      <c r="BH794" s="1602"/>
      <c r="BI794" s="1602"/>
      <c r="BJ794" s="1602"/>
      <c r="BK794" s="1602"/>
      <c r="BL794" s="1602"/>
      <c r="BM794" s="1646"/>
      <c r="BN794" s="1646"/>
      <c r="BO794" s="1646"/>
      <c r="BP794" s="1646"/>
      <c r="BQ794" s="1646"/>
      <c r="BR794" s="1646"/>
      <c r="BS794" s="1646"/>
      <c r="BT794" s="1646"/>
      <c r="BU794" s="1646"/>
      <c r="BV794" s="1646"/>
      <c r="BW794" s="1646"/>
      <c r="BX794" s="1646"/>
      <c r="BY794" s="1646"/>
      <c r="BZ794" s="1646"/>
      <c r="CA794" s="1646"/>
      <c r="CB794" s="1646"/>
      <c r="CC794" s="1646"/>
      <c r="CD794" s="1646"/>
      <c r="CE794" s="1646"/>
      <c r="CF794" s="1646"/>
      <c r="CG794" s="1646"/>
      <c r="CH794" s="1646"/>
      <c r="CI794" s="1646"/>
      <c r="CJ794" s="1646"/>
      <c r="CK794" s="1646"/>
      <c r="CL794" s="1646"/>
      <c r="CM794" s="1646"/>
      <c r="CN794" s="1646"/>
      <c r="CO794" s="1646"/>
      <c r="CP794" s="1646"/>
      <c r="CQ794" s="1646"/>
      <c r="CR794" s="1646"/>
      <c r="CS794" s="1646"/>
      <c r="CT794" s="1646"/>
      <c r="CU794" s="1646"/>
      <c r="CV794" s="1646"/>
      <c r="CW794" s="1646"/>
      <c r="CX794" s="1646"/>
      <c r="CY794" s="1646"/>
      <c r="CZ794" s="1646"/>
      <c r="DA794" s="1646"/>
      <c r="DB794" s="1646"/>
      <c r="DC794" s="1646"/>
      <c r="DD794" s="1646"/>
      <c r="DE794" s="1646"/>
      <c r="DF794" s="1646"/>
      <c r="DG794" s="1646"/>
      <c r="DH794" s="1646"/>
      <c r="DI794" s="1646"/>
      <c r="DJ794" s="1646"/>
      <c r="DK794" s="1646"/>
      <c r="DL794" s="1646"/>
      <c r="DM794" s="1646"/>
      <c r="DN794" s="1646"/>
      <c r="DO794" s="1646"/>
      <c r="DP794" s="1646"/>
      <c r="DQ794" s="1646"/>
      <c r="DR794" s="1646"/>
      <c r="DS794" s="1646"/>
      <c r="DT794" s="1646"/>
      <c r="DU794" s="1646"/>
      <c r="DV794" s="1646"/>
      <c r="DW794" s="1646"/>
      <c r="DX794" s="1646"/>
      <c r="DY794" s="1646"/>
      <c r="DZ794" s="1646"/>
      <c r="EA794" s="1646"/>
      <c r="EB794" s="1646"/>
      <c r="EC794" s="1646"/>
      <c r="ED794" s="1646"/>
      <c r="EE794" s="1646"/>
      <c r="EF794" s="1646"/>
      <c r="EG794" s="1646"/>
      <c r="EH794" s="1646"/>
      <c r="EI794" s="1646"/>
      <c r="EJ794" s="1646"/>
      <c r="EK794" s="1646"/>
      <c r="EL794" s="1646"/>
      <c r="EM794" s="1646"/>
      <c r="EN794" s="1646"/>
      <c r="EO794" s="1646"/>
      <c r="EP794" s="1646"/>
      <c r="EQ794" s="1646"/>
      <c r="ER794" s="1646"/>
      <c r="ES794" s="1646"/>
      <c r="ET794" s="1646"/>
      <c r="EU794" s="1646"/>
      <c r="EV794" s="1646"/>
      <c r="EW794" s="1646"/>
      <c r="EX794" s="1646"/>
      <c r="EY794" s="1646"/>
      <c r="EZ794" s="1646"/>
      <c r="FA794" s="1646"/>
      <c r="FB794" s="1646"/>
      <c r="FC794" s="1646"/>
      <c r="FD794" s="1646"/>
      <c r="FE794" s="1646"/>
      <c r="FF794" s="1646"/>
      <c r="FG794" s="1646"/>
      <c r="FH794" s="1646"/>
      <c r="FI794" s="1646"/>
      <c r="FJ794" s="1646"/>
      <c r="FK794" s="1646"/>
      <c r="FL794" s="1646"/>
      <c r="FM794" s="1646"/>
      <c r="FN794" s="1646"/>
      <c r="FO794" s="1646"/>
      <c r="FP794" s="1646"/>
      <c r="FQ794" s="1646"/>
      <c r="FR794" s="1646"/>
      <c r="FS794" s="1646"/>
      <c r="FT794" s="1646"/>
      <c r="FU794" s="1646"/>
      <c r="FV794" s="1646"/>
      <c r="FW794" s="1646"/>
      <c r="FX794" s="1646"/>
      <c r="FY794" s="1646"/>
      <c r="FZ794" s="1646"/>
      <c r="GA794" s="1646"/>
      <c r="GB794" s="1646"/>
      <c r="GC794" s="1646"/>
      <c r="GD794" s="1646"/>
      <c r="GE794" s="1646"/>
      <c r="GF794" s="1646"/>
      <c r="GG794" s="1646"/>
      <c r="GH794" s="1646"/>
      <c r="GI794" s="1646"/>
      <c r="GJ794" s="1646"/>
      <c r="GK794" s="1646"/>
      <c r="GL794" s="1646"/>
      <c r="GM794" s="1646"/>
      <c r="GN794" s="1646"/>
      <c r="GO794" s="1646"/>
      <c r="GP794" s="1646"/>
      <c r="GQ794" s="1646"/>
      <c r="GR794" s="1646"/>
      <c r="GS794" s="1646"/>
      <c r="GT794" s="1646"/>
      <c r="GU794" s="1646"/>
      <c r="GV794" s="1646"/>
      <c r="GW794" s="1646"/>
      <c r="GX794" s="1646"/>
      <c r="GY794" s="1646"/>
      <c r="GZ794" s="1646"/>
      <c r="HA794" s="1646"/>
      <c r="HB794" s="1646"/>
      <c r="HC794" s="1646"/>
      <c r="HD794" s="1646"/>
      <c r="HE794" s="1646"/>
      <c r="HF794" s="1646"/>
      <c r="HG794" s="1646"/>
      <c r="HH794" s="1646"/>
      <c r="HI794" s="1646"/>
      <c r="HJ794" s="1646"/>
      <c r="HK794" s="1646"/>
      <c r="HL794" s="1646"/>
      <c r="HM794" s="1646"/>
      <c r="HN794" s="1646"/>
      <c r="HO794" s="1646"/>
      <c r="HP794" s="1646"/>
      <c r="HQ794" s="1646"/>
      <c r="HR794" s="1646"/>
      <c r="HS794" s="1646"/>
    </row>
    <row r="795" spans="1:227" s="1530" customFormat="1" ht="17.05" customHeight="1" x14ac:dyDescent="0.25">
      <c r="A795" s="1564" t="s">
        <v>198</v>
      </c>
      <c r="B795" s="1564" t="s">
        <v>378</v>
      </c>
      <c r="C795" s="2467" t="s">
        <v>379</v>
      </c>
      <c r="D795" s="2214" t="s">
        <v>385</v>
      </c>
      <c r="E795" s="2484"/>
      <c r="F795" s="2100">
        <v>6.5700000000000008E-2</v>
      </c>
      <c r="G795" s="2099"/>
      <c r="H795" s="2099">
        <v>0</v>
      </c>
      <c r="I795" s="2099"/>
      <c r="J795" s="2099"/>
      <c r="K795" s="2101">
        <f t="shared" si="279"/>
        <v>6.5700000000000008E-2</v>
      </c>
      <c r="L795" s="2292">
        <f t="shared" si="277"/>
        <v>100</v>
      </c>
      <c r="M795" s="2357">
        <f t="shared" si="278"/>
        <v>0</v>
      </c>
      <c r="N795" s="1611">
        <f t="shared" si="269"/>
        <v>5</v>
      </c>
      <c r="O795" s="1857"/>
      <c r="P795" s="2099">
        <f>AA795*Z795/1000000000*365</f>
        <v>3.2794251915789475E-2</v>
      </c>
      <c r="Q795" s="2205" t="s">
        <v>42</v>
      </c>
      <c r="R795" s="1857"/>
      <c r="S795" s="2207"/>
      <c r="T795" s="2207"/>
      <c r="U795" s="2672">
        <v>58</v>
      </c>
      <c r="V795" s="1857"/>
      <c r="W795" s="2438"/>
      <c r="X795" s="1857"/>
      <c r="Y795" s="1857"/>
      <c r="Z795" s="2439">
        <v>680</v>
      </c>
      <c r="AA795" s="2440">
        <v>132.12833165104541</v>
      </c>
      <c r="AB795" s="2441"/>
      <c r="AC795" s="2096"/>
      <c r="AD795" s="2096"/>
      <c r="AE795" s="2010"/>
      <c r="AF795" s="2096"/>
      <c r="AG795" s="2096"/>
      <c r="AH795" s="2097"/>
      <c r="AI795" s="2096">
        <v>680</v>
      </c>
      <c r="AJ795" s="2096">
        <v>674</v>
      </c>
      <c r="AK795" s="2096">
        <v>685</v>
      </c>
      <c r="AL795" s="2097"/>
      <c r="AM795" s="2101"/>
      <c r="AN795" s="2099"/>
      <c r="AO795" s="2099"/>
      <c r="AP795" s="2099"/>
      <c r="AQ795" s="2100">
        <v>3.2794251915789469E-2</v>
      </c>
      <c r="AR795" s="2101">
        <v>3.4105645515789478E-2</v>
      </c>
      <c r="AS795" s="2099">
        <v>3.5104535829473676E-2</v>
      </c>
      <c r="AT795" s="2101">
        <v>3.6998494721052627E-2</v>
      </c>
      <c r="AU795" s="2101"/>
      <c r="AV795" s="2099"/>
      <c r="AW795" s="2216">
        <f t="shared" si="280"/>
        <v>2.8701505278947381E-2</v>
      </c>
      <c r="AX795" s="2102"/>
      <c r="AY795" s="2442"/>
      <c r="AZ795" s="1979"/>
      <c r="BA795" s="1980"/>
      <c r="BB795" s="1646"/>
      <c r="BC795" s="1530" t="s">
        <v>1430</v>
      </c>
      <c r="BD795" s="1602"/>
      <c r="BE795" s="1602"/>
      <c r="BF795" s="1602"/>
      <c r="BG795" s="1602"/>
      <c r="BH795" s="1602"/>
      <c r="BI795" s="1602"/>
      <c r="BJ795" s="1602"/>
      <c r="BK795" s="1602"/>
      <c r="BL795" s="1602"/>
      <c r="BM795" s="1646"/>
      <c r="BN795" s="1646"/>
      <c r="BO795" s="1646"/>
      <c r="BP795" s="1646"/>
      <c r="BQ795" s="1646"/>
      <c r="BR795" s="1646"/>
      <c r="BS795" s="1646"/>
      <c r="BT795" s="1646"/>
      <c r="BU795" s="1646"/>
      <c r="BV795" s="1646"/>
      <c r="BW795" s="1646"/>
      <c r="BX795" s="1646"/>
      <c r="BY795" s="1646"/>
      <c r="BZ795" s="1646"/>
      <c r="CA795" s="1646"/>
      <c r="CB795" s="1646"/>
      <c r="CC795" s="1646"/>
      <c r="CD795" s="1646"/>
      <c r="CE795" s="1646"/>
      <c r="CF795" s="1646"/>
      <c r="CG795" s="1646"/>
      <c r="CH795" s="1646"/>
      <c r="CI795" s="1646"/>
      <c r="CJ795" s="1646"/>
      <c r="CK795" s="1646"/>
      <c r="CL795" s="1646"/>
      <c r="CM795" s="1646"/>
      <c r="CN795" s="1646"/>
      <c r="CO795" s="1646"/>
      <c r="CP795" s="1646"/>
      <c r="CQ795" s="1646"/>
      <c r="CR795" s="1646"/>
      <c r="CS795" s="1646"/>
      <c r="CT795" s="1646"/>
      <c r="CU795" s="1646"/>
      <c r="CV795" s="1646"/>
      <c r="CW795" s="1646"/>
      <c r="CX795" s="1646"/>
      <c r="CY795" s="1646"/>
      <c r="CZ795" s="1646"/>
      <c r="DA795" s="1646"/>
      <c r="DB795" s="1646"/>
      <c r="DC795" s="1646"/>
      <c r="DD795" s="1646"/>
      <c r="DE795" s="1646"/>
      <c r="DF795" s="1646"/>
      <c r="DG795" s="1646"/>
      <c r="DH795" s="1646"/>
      <c r="DI795" s="1646"/>
      <c r="DJ795" s="1646"/>
      <c r="DK795" s="1646"/>
      <c r="DL795" s="1646"/>
      <c r="DM795" s="1646"/>
      <c r="DN795" s="1646"/>
      <c r="DO795" s="1646"/>
      <c r="DP795" s="1646"/>
      <c r="DQ795" s="1646"/>
      <c r="DR795" s="1646"/>
      <c r="DS795" s="1646"/>
      <c r="DT795" s="1646"/>
      <c r="DU795" s="1646"/>
      <c r="DV795" s="1646"/>
      <c r="DW795" s="1646"/>
      <c r="DX795" s="1646"/>
      <c r="DY795" s="1646"/>
      <c r="DZ795" s="1646"/>
      <c r="EA795" s="1646"/>
      <c r="EB795" s="1646"/>
      <c r="EC795" s="1646"/>
      <c r="ED795" s="1646"/>
      <c r="EE795" s="1646"/>
      <c r="EF795" s="1646"/>
      <c r="EG795" s="1646"/>
      <c r="EH795" s="1646"/>
      <c r="EI795" s="1646"/>
      <c r="EJ795" s="1646"/>
      <c r="EK795" s="1646"/>
      <c r="EL795" s="1646"/>
      <c r="EM795" s="1646"/>
      <c r="EN795" s="1646"/>
      <c r="EO795" s="1646"/>
      <c r="EP795" s="1646"/>
      <c r="EQ795" s="1646"/>
      <c r="ER795" s="1646"/>
      <c r="ES795" s="1646"/>
      <c r="ET795" s="1646"/>
      <c r="EU795" s="1646"/>
      <c r="EV795" s="1646"/>
      <c r="EW795" s="1646"/>
      <c r="EX795" s="1646"/>
      <c r="EY795" s="1646"/>
      <c r="EZ795" s="1646"/>
      <c r="FA795" s="1646"/>
      <c r="FB795" s="1646"/>
      <c r="FC795" s="1646"/>
      <c r="FD795" s="1646"/>
      <c r="FE795" s="1646"/>
      <c r="FF795" s="1646"/>
      <c r="FG795" s="1646"/>
      <c r="FH795" s="1646"/>
      <c r="FI795" s="1646"/>
      <c r="FJ795" s="1646"/>
      <c r="FK795" s="1646"/>
      <c r="FL795" s="1646"/>
      <c r="FM795" s="1646"/>
      <c r="FN795" s="1646"/>
      <c r="FO795" s="1646"/>
      <c r="FP795" s="1646"/>
      <c r="FQ795" s="1646"/>
      <c r="FR795" s="1646"/>
      <c r="FS795" s="1646"/>
      <c r="FT795" s="1646"/>
      <c r="FU795" s="1646"/>
      <c r="FV795" s="1646"/>
      <c r="FW795" s="1646"/>
      <c r="FX795" s="1646"/>
      <c r="FY795" s="1646"/>
      <c r="FZ795" s="1646"/>
      <c r="GA795" s="1646"/>
      <c r="GB795" s="1646"/>
      <c r="GC795" s="1646"/>
      <c r="GD795" s="1646"/>
      <c r="GE795" s="1646"/>
      <c r="GF795" s="1646"/>
      <c r="GG795" s="1646"/>
      <c r="GH795" s="1646"/>
      <c r="GI795" s="1646"/>
      <c r="GJ795" s="1646"/>
      <c r="GK795" s="1646"/>
      <c r="GL795" s="1646"/>
      <c r="GM795" s="1646"/>
      <c r="GN795" s="1646"/>
      <c r="GO795" s="1646"/>
      <c r="GP795" s="1646"/>
      <c r="GQ795" s="1646"/>
      <c r="GR795" s="1646"/>
      <c r="GS795" s="1646"/>
      <c r="GT795" s="1646"/>
      <c r="GU795" s="1646"/>
      <c r="GV795" s="1646"/>
      <c r="GW795" s="1646"/>
      <c r="GX795" s="1646"/>
      <c r="GY795" s="1646"/>
      <c r="GZ795" s="1646"/>
      <c r="HA795" s="1646"/>
      <c r="HB795" s="1646"/>
      <c r="HC795" s="1646"/>
      <c r="HD795" s="1646"/>
      <c r="HE795" s="1646"/>
      <c r="HF795" s="1646"/>
      <c r="HG795" s="1646"/>
      <c r="HH795" s="1646"/>
      <c r="HI795" s="1646"/>
      <c r="HJ795" s="1646"/>
      <c r="HK795" s="1646"/>
      <c r="HL795" s="1646"/>
      <c r="HM795" s="1646"/>
      <c r="HN795" s="1646"/>
      <c r="HO795" s="1646"/>
      <c r="HP795" s="1646"/>
      <c r="HQ795" s="1646"/>
      <c r="HR795" s="1646"/>
      <c r="HS795" s="1646"/>
    </row>
    <row r="796" spans="1:227" s="1530" customFormat="1" ht="17.05" customHeight="1" x14ac:dyDescent="0.25">
      <c r="A796" s="1564" t="s">
        <v>198</v>
      </c>
      <c r="B796" s="1564" t="s">
        <v>378</v>
      </c>
      <c r="C796" s="2467" t="s">
        <v>379</v>
      </c>
      <c r="D796" s="2214" t="s">
        <v>380</v>
      </c>
      <c r="E796" s="2484"/>
      <c r="F796" s="2100">
        <v>0.29199999999999998</v>
      </c>
      <c r="G796" s="2099">
        <v>4.1974999999999998</v>
      </c>
      <c r="H796" s="2099"/>
      <c r="I796" s="2099"/>
      <c r="J796" s="2099"/>
      <c r="K796" s="2101">
        <f t="shared" si="279"/>
        <v>4.4894999999999996</v>
      </c>
      <c r="L796" s="2292">
        <f t="shared" si="277"/>
        <v>6.5040650406504072</v>
      </c>
      <c r="M796" s="2357">
        <f t="shared" si="278"/>
        <v>93.495934959349597</v>
      </c>
      <c r="N796" s="1611">
        <f t="shared" si="269"/>
        <v>2</v>
      </c>
      <c r="O796" s="1857"/>
      <c r="P796" s="2099">
        <f>AA796*Z796/1000000000*365</f>
        <v>10.909680417537581</v>
      </c>
      <c r="Q796" s="2205" t="s">
        <v>42</v>
      </c>
      <c r="R796" s="1857"/>
      <c r="S796" s="2207"/>
      <c r="T796" s="2207"/>
      <c r="U796" s="2672">
        <v>58</v>
      </c>
      <c r="V796" s="1857"/>
      <c r="W796" s="2438"/>
      <c r="X796" s="1857"/>
      <c r="Y796" s="1857"/>
      <c r="Z796" s="2439">
        <v>148916</v>
      </c>
      <c r="AA796" s="2440">
        <v>200.7140628979688</v>
      </c>
      <c r="AB796" s="2441"/>
      <c r="AC796" s="2096"/>
      <c r="AD796" s="2096"/>
      <c r="AE796" s="2010"/>
      <c r="AF796" s="2096"/>
      <c r="AG796" s="2096"/>
      <c r="AH796" s="2097"/>
      <c r="AI796" s="2096">
        <v>147380</v>
      </c>
      <c r="AJ796" s="2096">
        <v>145635</v>
      </c>
      <c r="AK796" s="2096">
        <v>147707</v>
      </c>
      <c r="AL796" s="2097"/>
      <c r="AM796" s="2101"/>
      <c r="AN796" s="2099"/>
      <c r="AO796" s="2099"/>
      <c r="AP796" s="2099"/>
      <c r="AQ796" s="2100">
        <v>10.909680417537583</v>
      </c>
      <c r="AR796" s="2101">
        <v>11.189382968402466</v>
      </c>
      <c r="AS796" s="2099">
        <v>11.44448590895518</v>
      </c>
      <c r="AT796" s="2101">
        <v>12.000411753361256</v>
      </c>
      <c r="AU796" s="2101"/>
      <c r="AV796" s="2099"/>
      <c r="AW796" s="2216">
        <f t="shared" si="280"/>
        <v>-7.5109117533612562</v>
      </c>
      <c r="AX796" s="2102"/>
      <c r="AY796" s="2442"/>
      <c r="AZ796" s="1979"/>
      <c r="BA796" s="1980"/>
      <c r="BB796" s="1646"/>
      <c r="BC796" s="1530" t="s">
        <v>1432</v>
      </c>
      <c r="BD796" s="1602"/>
      <c r="BE796" s="1602"/>
      <c r="BF796" s="1602"/>
      <c r="BG796" s="1602"/>
      <c r="BH796" s="1602"/>
      <c r="BI796" s="1602"/>
      <c r="BJ796" s="1602"/>
      <c r="BK796" s="1602"/>
      <c r="BL796" s="1602"/>
      <c r="BM796" s="1646"/>
      <c r="BN796" s="1646"/>
      <c r="BO796" s="1646"/>
      <c r="BP796" s="1646"/>
      <c r="BQ796" s="1646"/>
      <c r="BR796" s="1646"/>
      <c r="BS796" s="1646"/>
      <c r="BT796" s="1646"/>
      <c r="BU796" s="1646"/>
      <c r="BV796" s="1646"/>
      <c r="BW796" s="1646"/>
      <c r="BX796" s="1646"/>
      <c r="BY796" s="1646"/>
      <c r="BZ796" s="1646"/>
      <c r="CA796" s="1646"/>
      <c r="CB796" s="1646"/>
      <c r="CC796" s="1646"/>
      <c r="CD796" s="1646"/>
      <c r="CE796" s="1646"/>
      <c r="CF796" s="1646"/>
      <c r="CG796" s="1646"/>
      <c r="CH796" s="1646"/>
      <c r="CI796" s="1646"/>
      <c r="CJ796" s="1646"/>
      <c r="CK796" s="1646"/>
      <c r="CL796" s="1646"/>
      <c r="CM796" s="1646"/>
      <c r="CN796" s="1646"/>
      <c r="CO796" s="1646"/>
      <c r="CP796" s="1646"/>
      <c r="CQ796" s="1646"/>
      <c r="CR796" s="1646"/>
      <c r="CS796" s="1646"/>
      <c r="CT796" s="1646"/>
      <c r="CU796" s="1646"/>
      <c r="CV796" s="1646"/>
      <c r="CW796" s="1646"/>
      <c r="CX796" s="1646"/>
      <c r="CY796" s="1646"/>
      <c r="CZ796" s="1646"/>
      <c r="DA796" s="1646"/>
      <c r="DB796" s="1646"/>
      <c r="DC796" s="1646"/>
      <c r="DD796" s="1646"/>
      <c r="DE796" s="1646"/>
      <c r="DF796" s="1646"/>
      <c r="DG796" s="1646"/>
      <c r="DH796" s="1646"/>
      <c r="DI796" s="1646"/>
      <c r="DJ796" s="1646"/>
      <c r="DK796" s="1646"/>
      <c r="DL796" s="1646"/>
      <c r="DM796" s="1646"/>
      <c r="DN796" s="1646"/>
      <c r="DO796" s="1646"/>
      <c r="DP796" s="1646"/>
      <c r="DQ796" s="1646"/>
      <c r="DR796" s="1646"/>
      <c r="DS796" s="1646"/>
      <c r="DT796" s="1646"/>
      <c r="DU796" s="1646"/>
      <c r="DV796" s="1646"/>
      <c r="DW796" s="1646"/>
      <c r="DX796" s="1646"/>
      <c r="DY796" s="1646"/>
      <c r="DZ796" s="1646"/>
      <c r="EA796" s="1646"/>
      <c r="EB796" s="1646"/>
      <c r="EC796" s="1646"/>
      <c r="ED796" s="1646"/>
      <c r="EE796" s="1646"/>
      <c r="EF796" s="1646"/>
      <c r="EG796" s="1646"/>
      <c r="EH796" s="1646"/>
      <c r="EI796" s="1646"/>
      <c r="EJ796" s="1646"/>
      <c r="EK796" s="1646"/>
      <c r="EL796" s="1646"/>
      <c r="EM796" s="1646"/>
      <c r="EN796" s="1646"/>
      <c r="EO796" s="1646"/>
      <c r="EP796" s="1646"/>
      <c r="EQ796" s="1646"/>
      <c r="ER796" s="1646"/>
      <c r="ES796" s="1646"/>
      <c r="ET796" s="1646"/>
      <c r="EU796" s="1646"/>
      <c r="EV796" s="1646"/>
      <c r="EW796" s="1646"/>
      <c r="EX796" s="1646"/>
      <c r="EY796" s="1646"/>
      <c r="EZ796" s="1646"/>
      <c r="FA796" s="1646"/>
      <c r="FB796" s="1646"/>
      <c r="FC796" s="1646"/>
      <c r="FD796" s="1646"/>
      <c r="FE796" s="1646"/>
      <c r="FF796" s="1646"/>
      <c r="FG796" s="1646"/>
      <c r="FH796" s="1646"/>
      <c r="FI796" s="1646"/>
      <c r="FJ796" s="1646"/>
      <c r="FK796" s="1646"/>
      <c r="FL796" s="1646"/>
      <c r="FM796" s="1646"/>
      <c r="FN796" s="1646"/>
      <c r="FO796" s="1646"/>
      <c r="FP796" s="1646"/>
      <c r="FQ796" s="1646"/>
      <c r="FR796" s="1646"/>
      <c r="FS796" s="1646"/>
      <c r="FT796" s="1646"/>
      <c r="FU796" s="1646"/>
      <c r="FV796" s="1646"/>
      <c r="FW796" s="1646"/>
      <c r="FX796" s="1646"/>
      <c r="FY796" s="1646"/>
      <c r="FZ796" s="1646"/>
      <c r="GA796" s="1646"/>
      <c r="GB796" s="1646"/>
      <c r="GC796" s="1646"/>
      <c r="GD796" s="1646"/>
      <c r="GE796" s="1646"/>
      <c r="GF796" s="1646"/>
      <c r="GG796" s="1646"/>
      <c r="GH796" s="1646"/>
      <c r="GI796" s="1646"/>
      <c r="GJ796" s="1646"/>
      <c r="GK796" s="1646"/>
      <c r="GL796" s="1646"/>
      <c r="GM796" s="1646"/>
      <c r="GN796" s="1646"/>
      <c r="GO796" s="1646"/>
      <c r="GP796" s="1646"/>
      <c r="GQ796" s="1646"/>
      <c r="GR796" s="1646"/>
      <c r="GS796" s="1646"/>
      <c r="GT796" s="1646"/>
      <c r="GU796" s="1646"/>
      <c r="GV796" s="1646"/>
      <c r="GW796" s="1646"/>
      <c r="GX796" s="1646"/>
      <c r="GY796" s="1646"/>
      <c r="GZ796" s="1646"/>
      <c r="HA796" s="1646"/>
      <c r="HB796" s="1646"/>
      <c r="HC796" s="1646"/>
      <c r="HD796" s="1646"/>
      <c r="HE796" s="1646"/>
      <c r="HF796" s="1646"/>
      <c r="HG796" s="1646"/>
      <c r="HH796" s="1646"/>
      <c r="HI796" s="1646"/>
      <c r="HJ796" s="1646"/>
      <c r="HK796" s="1646"/>
      <c r="HL796" s="1646"/>
      <c r="HM796" s="1646"/>
      <c r="HN796" s="1646"/>
      <c r="HO796" s="1646"/>
      <c r="HP796" s="1646"/>
      <c r="HQ796" s="1646"/>
      <c r="HR796" s="1646"/>
      <c r="HS796" s="1646"/>
    </row>
    <row r="797" spans="1:227" s="1530" customFormat="1" ht="17.05" customHeight="1" x14ac:dyDescent="0.25">
      <c r="A797" s="1564" t="s">
        <v>1008</v>
      </c>
      <c r="B797" s="1564" t="s">
        <v>1081</v>
      </c>
      <c r="C797" s="2467" t="s">
        <v>1082</v>
      </c>
      <c r="D797" s="2002" t="s">
        <v>1083</v>
      </c>
      <c r="E797" s="1603"/>
      <c r="F797" s="2291" t="s">
        <v>630</v>
      </c>
      <c r="G797" s="1904">
        <v>6.4</v>
      </c>
      <c r="H797" s="1904"/>
      <c r="I797" s="1904"/>
      <c r="J797" s="1904"/>
      <c r="K797" s="2115">
        <f t="shared" si="279"/>
        <v>6.4</v>
      </c>
      <c r="L797" s="2292">
        <f>IF(IF(ISNUMBER(K797),K797,0)&gt;0,IF(ISNUMBER(F797),F797,0)/K797*100,"")</f>
        <v>0</v>
      </c>
      <c r="M797" s="2357">
        <f>IF(IF(ISNUMBER(K797),K797,0)&gt;0,(IF(ISNUMBER(G797),G797,0)+IF(ISNUMBER(H797),H797,0))/K797*100,"")</f>
        <v>100</v>
      </c>
      <c r="N797" s="1611">
        <f t="shared" si="269"/>
        <v>5</v>
      </c>
      <c r="O797" s="2294"/>
      <c r="P797" s="2295">
        <f>AQ797</f>
        <v>0.88896549656451884</v>
      </c>
      <c r="Q797" s="2296" t="s">
        <v>42</v>
      </c>
      <c r="R797" s="2294"/>
      <c r="S797" s="2297"/>
      <c r="T797" s="2298"/>
      <c r="U797" s="1602"/>
      <c r="V797" s="2294"/>
      <c r="W797" s="2294"/>
      <c r="X797" s="2294"/>
      <c r="Y797" s="2294"/>
      <c r="Z797" s="2434">
        <v>18230</v>
      </c>
      <c r="AA797" s="2366">
        <f>AR797/Z797*1000000000/365</f>
        <v>154.16577621130907</v>
      </c>
      <c r="AB797" s="2435"/>
      <c r="AC797" s="2435"/>
      <c r="AD797" s="2435"/>
      <c r="AE797" s="2435"/>
      <c r="AF797" s="2435"/>
      <c r="AG797" s="2435"/>
      <c r="AH797" s="2167"/>
      <c r="AI797" s="2112">
        <v>20236</v>
      </c>
      <c r="AJ797" s="2112">
        <v>21656</v>
      </c>
      <c r="AK797" s="2112">
        <v>22676</v>
      </c>
      <c r="AL797" s="2113"/>
      <c r="AM797" s="2454"/>
      <c r="AN797" s="2112"/>
      <c r="AO797" s="2115"/>
      <c r="AP797" s="2116"/>
      <c r="AQ797" s="2117">
        <v>0.88896549656451884</v>
      </c>
      <c r="AR797" s="2115">
        <v>1.0258113666212401</v>
      </c>
      <c r="AS797" s="2115">
        <v>1.1395586009498859</v>
      </c>
      <c r="AT797" s="2115">
        <v>1.2369630568648287</v>
      </c>
      <c r="AU797" s="2115"/>
      <c r="AV797" s="2116"/>
      <c r="AW797" s="2118">
        <f t="shared" si="280"/>
        <v>5.1630369431351717</v>
      </c>
      <c r="AX797" s="2119"/>
      <c r="AY797" s="1646"/>
      <c r="AZ797" s="1646"/>
      <c r="BA797" s="1646"/>
      <c r="BB797" s="1646"/>
      <c r="BC797" s="1530" t="s">
        <v>1432</v>
      </c>
    </row>
    <row r="798" spans="1:227" s="1530" customFormat="1" ht="17.05" customHeight="1" x14ac:dyDescent="0.25">
      <c r="A798" s="1564" t="s">
        <v>1008</v>
      </c>
      <c r="B798" s="1564" t="s">
        <v>1081</v>
      </c>
      <c r="C798" s="2467" t="s">
        <v>1082</v>
      </c>
      <c r="D798" s="2002" t="s">
        <v>1084</v>
      </c>
      <c r="E798" s="1603"/>
      <c r="F798" s="2291" t="s">
        <v>630</v>
      </c>
      <c r="G798" s="1904">
        <v>4.5</v>
      </c>
      <c r="H798" s="1904">
        <v>3.1110000000000002</v>
      </c>
      <c r="I798" s="1904"/>
      <c r="J798" s="1904"/>
      <c r="K798" s="2115">
        <f t="shared" si="279"/>
        <v>7.6110000000000007</v>
      </c>
      <c r="L798" s="2292">
        <f>IF(IF(ISNUMBER(K798),K798,0)&gt;0,IF(ISNUMBER(F798),F798,0)/K798*100,"")</f>
        <v>0</v>
      </c>
      <c r="M798" s="2357">
        <f>IF(IF(ISNUMBER(K798),K798,0)&gt;0,(IF(ISNUMBER(G798),G798,0)+IF(ISNUMBER(H798),H798,0))/K798*100,"")</f>
        <v>100</v>
      </c>
      <c r="N798" s="1611">
        <f t="shared" si="269"/>
        <v>5</v>
      </c>
      <c r="O798" s="2294"/>
      <c r="P798" s="2295">
        <f>AQ798</f>
        <v>2.0744478002715496</v>
      </c>
      <c r="Q798" s="2296" t="s">
        <v>42</v>
      </c>
      <c r="R798" s="2294"/>
      <c r="S798" s="2297"/>
      <c r="T798" s="2298"/>
      <c r="U798" s="1602"/>
      <c r="V798" s="2294"/>
      <c r="W798" s="2294"/>
      <c r="X798" s="2294"/>
      <c r="Y798" s="2294"/>
      <c r="Z798" s="2434">
        <v>40079</v>
      </c>
      <c r="AA798" s="2366">
        <f>AR798/Z798*1000000000/365</f>
        <v>156.38506881465969</v>
      </c>
      <c r="AB798" s="2435"/>
      <c r="AC798" s="2435"/>
      <c r="AD798" s="2435"/>
      <c r="AE798" s="2435"/>
      <c r="AF798" s="2435"/>
      <c r="AG798" s="2435"/>
      <c r="AH798" s="2167"/>
      <c r="AI798" s="2112">
        <v>42612</v>
      </c>
      <c r="AJ798" s="2112">
        <v>44569</v>
      </c>
      <c r="AK798" s="2112">
        <v>46486</v>
      </c>
      <c r="AL798" s="2113"/>
      <c r="AM798" s="2454"/>
      <c r="AN798" s="2112"/>
      <c r="AO798" s="2115"/>
      <c r="AP798" s="2116"/>
      <c r="AQ798" s="2117">
        <v>2.0744478002715496</v>
      </c>
      <c r="AR798" s="2115">
        <v>2.2877313681533025</v>
      </c>
      <c r="AS798" s="2115">
        <v>2.4787499959966004</v>
      </c>
      <c r="AT798" s="2115">
        <v>2.6750150698783375</v>
      </c>
      <c r="AU798" s="2115"/>
      <c r="AV798" s="2116"/>
      <c r="AW798" s="2118">
        <f t="shared" si="280"/>
        <v>4.9359849301216627</v>
      </c>
      <c r="AX798" s="2119"/>
      <c r="AY798" s="1646"/>
      <c r="AZ798" s="1646"/>
      <c r="BA798" s="2039"/>
      <c r="BB798" s="1646"/>
      <c r="BC798" s="1530" t="s">
        <v>1432</v>
      </c>
    </row>
    <row r="799" spans="1:227" s="1530" customFormat="1" ht="17.05" customHeight="1" x14ac:dyDescent="0.25">
      <c r="A799" s="1564" t="s">
        <v>1008</v>
      </c>
      <c r="B799" s="1564" t="s">
        <v>1081</v>
      </c>
      <c r="C799" s="2467" t="s">
        <v>1082</v>
      </c>
      <c r="D799" s="2002" t="s">
        <v>1085</v>
      </c>
      <c r="E799" s="1603"/>
      <c r="F799" s="2291" t="s">
        <v>630</v>
      </c>
      <c r="G799" s="1904"/>
      <c r="H799" s="1904">
        <v>4</v>
      </c>
      <c r="I799" s="1904"/>
      <c r="J799" s="1904"/>
      <c r="K799" s="2115">
        <f t="shared" si="279"/>
        <v>4</v>
      </c>
      <c r="L799" s="2292">
        <f>IF(IF(ISNUMBER(K799),K799,0)&gt;0,IF(ISNUMBER(F799),F799,0)/K799*100,"")</f>
        <v>0</v>
      </c>
      <c r="M799" s="2357">
        <f>IF(IF(ISNUMBER(K799),K799,0)&gt;0,(IF(ISNUMBER(G799),G799,0)+IF(ISNUMBER(H799),H799,0))/K799*100,"")</f>
        <v>100</v>
      </c>
      <c r="N799" s="1611">
        <f t="shared" si="269"/>
        <v>5</v>
      </c>
      <c r="O799" s="2294"/>
      <c r="P799" s="2295">
        <f>AQ799</f>
        <v>0.74129930397614452</v>
      </c>
      <c r="Q799" s="2296" t="s">
        <v>42</v>
      </c>
      <c r="R799" s="2294"/>
      <c r="S799" s="2297"/>
      <c r="T799" s="2298"/>
      <c r="U799" s="1602"/>
      <c r="V799" s="2294"/>
      <c r="W799" s="2294"/>
      <c r="X799" s="2294"/>
      <c r="Y799" s="2294"/>
      <c r="Z799" s="2434">
        <v>14987</v>
      </c>
      <c r="AA799" s="2366">
        <f>AR799/Z799*1000000000/365</f>
        <v>149.71375487666612</v>
      </c>
      <c r="AB799" s="2435"/>
      <c r="AC799" s="2435"/>
      <c r="AD799" s="2435"/>
      <c r="AE799" s="2435"/>
      <c r="AF799" s="2435"/>
      <c r="AG799" s="2435"/>
      <c r="AH799" s="2167"/>
      <c r="AI799" s="2112">
        <v>15936</v>
      </c>
      <c r="AJ799" s="2112">
        <v>16669</v>
      </c>
      <c r="AK799" s="2112">
        <v>17386</v>
      </c>
      <c r="AL799" s="2113"/>
      <c r="AM799" s="2454"/>
      <c r="AN799" s="2112"/>
      <c r="AO799" s="2115"/>
      <c r="AP799" s="2116"/>
      <c r="AQ799" s="2117">
        <v>0.74129930397614452</v>
      </c>
      <c r="AR799" s="2115">
        <v>0.8189724161828571</v>
      </c>
      <c r="AS799" s="2115">
        <v>0.88878876929215156</v>
      </c>
      <c r="AT799" s="2115">
        <v>0.9605483586194149</v>
      </c>
      <c r="AU799" s="2115"/>
      <c r="AV799" s="2116"/>
      <c r="AW799" s="2118">
        <f t="shared" si="280"/>
        <v>3.0394516413805852</v>
      </c>
      <c r="AX799" s="2119"/>
      <c r="AY799" s="1646"/>
      <c r="AZ799" s="1646"/>
      <c r="BA799" s="2039"/>
      <c r="BB799" s="2039"/>
      <c r="BC799" s="1530" t="s">
        <v>1432</v>
      </c>
    </row>
    <row r="800" spans="1:227" s="1530" customFormat="1" ht="17.05" customHeight="1" x14ac:dyDescent="0.25">
      <c r="A800" s="1564" t="s">
        <v>1008</v>
      </c>
      <c r="B800" s="1564" t="s">
        <v>1081</v>
      </c>
      <c r="C800" s="2467" t="s">
        <v>1082</v>
      </c>
      <c r="D800" s="2003" t="s">
        <v>1086</v>
      </c>
      <c r="E800" s="1603" t="s">
        <v>1452</v>
      </c>
      <c r="F800" s="2291" t="s">
        <v>630</v>
      </c>
      <c r="G800" s="1904"/>
      <c r="H800" s="1904"/>
      <c r="I800" s="1904"/>
      <c r="J800" s="1904"/>
      <c r="K800" s="2115">
        <f t="shared" si="279"/>
        <v>0</v>
      </c>
      <c r="L800" s="2292">
        <v>0</v>
      </c>
      <c r="M800" s="2357">
        <v>100</v>
      </c>
      <c r="N800" s="1611">
        <f t="shared" si="269"/>
        <v>2</v>
      </c>
      <c r="O800" s="2294"/>
      <c r="P800" s="2295">
        <f>AQ800</f>
        <v>1.9119999999999999</v>
      </c>
      <c r="Q800" s="2296" t="s">
        <v>42</v>
      </c>
      <c r="R800" s="2294"/>
      <c r="S800" s="2297"/>
      <c r="T800" s="2298"/>
      <c r="U800" s="1602"/>
      <c r="V800" s="2294"/>
      <c r="W800" s="2294"/>
      <c r="X800" s="2294"/>
      <c r="Y800" s="2294"/>
      <c r="Z800" s="2434">
        <v>26677</v>
      </c>
      <c r="AA800" s="2366">
        <f>AR800/Z800*1000000000/365</f>
        <v>206.8376586264603</v>
      </c>
      <c r="AB800" s="2435"/>
      <c r="AC800" s="2435"/>
      <c r="AD800" s="2435"/>
      <c r="AE800" s="2435"/>
      <c r="AF800" s="2435"/>
      <c r="AG800" s="2435"/>
      <c r="AH800" s="2167"/>
      <c r="AI800" s="2124">
        <v>28101</v>
      </c>
      <c r="AJ800" s="2124">
        <v>29524</v>
      </c>
      <c r="AK800" s="2124">
        <v>30943</v>
      </c>
      <c r="AL800" s="2113">
        <v>32430</v>
      </c>
      <c r="AM800" s="2454"/>
      <c r="AN800" s="2124"/>
      <c r="AO800" s="2125"/>
      <c r="AP800" s="2126"/>
      <c r="AQ800" s="2117">
        <v>1.9119999999999999</v>
      </c>
      <c r="AR800" s="2125">
        <v>2.0139999999999998</v>
      </c>
      <c r="AS800" s="2125">
        <v>2.1160000000000001</v>
      </c>
      <c r="AT800" s="2125">
        <v>2.2170000000000001</v>
      </c>
      <c r="AU800" s="2125">
        <v>2.3239999999999998</v>
      </c>
      <c r="AV800" s="2126"/>
      <c r="AW800" s="2127">
        <f t="shared" si="280"/>
        <v>-2.2170000000000001</v>
      </c>
      <c r="AX800" s="2119"/>
      <c r="AY800" s="1646"/>
      <c r="AZ800" s="1646"/>
      <c r="BA800" s="2039"/>
      <c r="BB800" s="1646"/>
      <c r="BC800" s="1602" t="s">
        <v>1432</v>
      </c>
    </row>
    <row r="801" spans="1:60" s="1530" customFormat="1" ht="17.05" customHeight="1" x14ac:dyDescent="0.3">
      <c r="A801" s="1564" t="s">
        <v>865</v>
      </c>
      <c r="B801" s="1564" t="s">
        <v>925</v>
      </c>
      <c r="C801" s="2467" t="s">
        <v>955</v>
      </c>
      <c r="D801" s="2002" t="s">
        <v>958</v>
      </c>
      <c r="E801" s="1603"/>
      <c r="F801" s="2849">
        <v>0.47299999999999998</v>
      </c>
      <c r="G801" s="2850"/>
      <c r="H801" s="2851" t="s">
        <v>202</v>
      </c>
      <c r="I801" s="2471"/>
      <c r="J801" s="2471"/>
      <c r="K801" s="2142">
        <f t="shared" si="279"/>
        <v>0.47299999999999998</v>
      </c>
      <c r="L801" s="2472">
        <f>IF(IF(ISNUMBER(K801),K801,0)&gt;0,IF(ISNUMBER(F801),F801,0)/K801*100,"")</f>
        <v>100</v>
      </c>
      <c r="M801" s="2473">
        <f>IF(IF(ISNUMBER(K801),K801,0)&gt;0,(IF(ISNUMBER(G801),G801,0)+IF(ISNUMBER(H801),H801,0))/K801*100,"")</f>
        <v>0</v>
      </c>
      <c r="N801" s="2474">
        <f t="shared" si="269"/>
        <v>5</v>
      </c>
      <c r="O801" s="2477"/>
      <c r="P801" s="2475">
        <f t="shared" ref="P801:P809" si="281">AA801*Z801/1000000000*365</f>
        <v>0.10294301870819998</v>
      </c>
      <c r="Q801" s="2476" t="s">
        <v>42</v>
      </c>
      <c r="R801" s="2477"/>
      <c r="S801" s="2478"/>
      <c r="T801" s="2479"/>
      <c r="U801" s="1830"/>
      <c r="V801" s="2477"/>
      <c r="W801" s="2477"/>
      <c r="X801" s="2477"/>
      <c r="Y801" s="2477"/>
      <c r="Z801" s="2480">
        <v>1662</v>
      </c>
      <c r="AA801" s="2481">
        <v>169.69655095890408</v>
      </c>
      <c r="AB801" s="2482"/>
      <c r="AC801" s="2482"/>
      <c r="AD801" s="2482"/>
      <c r="AE801" s="2482"/>
      <c r="AF801" s="2482"/>
      <c r="AG801" s="2482"/>
      <c r="AH801" s="2352"/>
      <c r="AI801" s="2139">
        <v>1615</v>
      </c>
      <c r="AJ801" s="2139">
        <v>1620</v>
      </c>
      <c r="AK801" s="2139">
        <v>1657</v>
      </c>
      <c r="AL801" s="2140"/>
      <c r="AM801" s="2483"/>
      <c r="AN801" s="2139"/>
      <c r="AO801" s="2142"/>
      <c r="AP801" s="2143"/>
      <c r="AQ801" s="2144">
        <v>0.1029430187082</v>
      </c>
      <c r="AR801" s="2142">
        <v>0.1039717925235</v>
      </c>
      <c r="AS801" s="2142">
        <v>0.10824580265400001</v>
      </c>
      <c r="AT801" s="2142">
        <v>0.11476046374649999</v>
      </c>
      <c r="AU801" s="2142"/>
      <c r="AV801" s="2143"/>
      <c r="AW801" s="2145">
        <f t="shared" si="280"/>
        <v>0.35823953625349997</v>
      </c>
      <c r="AX801" s="2146"/>
      <c r="AY801" s="1646"/>
      <c r="AZ801" s="1646"/>
      <c r="BA801" s="1646"/>
      <c r="BB801" s="1646"/>
      <c r="BC801" s="1530" t="s">
        <v>1430</v>
      </c>
    </row>
    <row r="802" spans="1:60" s="1530" customFormat="1" ht="17.05" customHeight="1" x14ac:dyDescent="0.3">
      <c r="A802" s="1564" t="s">
        <v>865</v>
      </c>
      <c r="B802" s="1564" t="s">
        <v>925</v>
      </c>
      <c r="C802" s="2467" t="s">
        <v>955</v>
      </c>
      <c r="D802" s="2002" t="s">
        <v>956</v>
      </c>
      <c r="E802" s="1603" t="s">
        <v>1434</v>
      </c>
      <c r="F802" s="2450" t="s">
        <v>202</v>
      </c>
      <c r="G802" s="2451"/>
      <c r="H802" s="2485" t="s">
        <v>957</v>
      </c>
      <c r="I802" s="1904"/>
      <c r="J802" s="1904"/>
      <c r="K802" s="2115">
        <f t="shared" si="279"/>
        <v>0</v>
      </c>
      <c r="L802" s="2292" t="s">
        <v>1440</v>
      </c>
      <c r="M802" s="2357" t="s">
        <v>1435</v>
      </c>
      <c r="N802" s="1575">
        <f t="shared" si="269"/>
        <v>2</v>
      </c>
      <c r="O802" s="2294"/>
      <c r="P802" s="2295">
        <f t="shared" si="281"/>
        <v>1.5207829193132143</v>
      </c>
      <c r="Q802" s="2296" t="s">
        <v>42</v>
      </c>
      <c r="R802" s="2294"/>
      <c r="S802" s="2297"/>
      <c r="T802" s="2298"/>
      <c r="U802" s="1602"/>
      <c r="V802" s="2294"/>
      <c r="W802" s="2294"/>
      <c r="X802" s="2294"/>
      <c r="Y802" s="2294"/>
      <c r="Z802" s="2434">
        <v>18560</v>
      </c>
      <c r="AA802" s="2366">
        <v>224.48968459394399</v>
      </c>
      <c r="AB802" s="2435"/>
      <c r="AC802" s="2435"/>
      <c r="AD802" s="2435"/>
      <c r="AE802" s="2435"/>
      <c r="AF802" s="2435"/>
      <c r="AG802" s="2435"/>
      <c r="AH802" s="2167"/>
      <c r="AI802" s="2112">
        <v>20218</v>
      </c>
      <c r="AJ802" s="2112">
        <v>21528</v>
      </c>
      <c r="AK802" s="2112">
        <v>22615</v>
      </c>
      <c r="AL802" s="2113"/>
      <c r="AM802" s="2454"/>
      <c r="AN802" s="2112"/>
      <c r="AO802" s="2115"/>
      <c r="AP802" s="2116"/>
      <c r="AQ802" s="2117">
        <v>1.5207829193132143</v>
      </c>
      <c r="AR802" s="2115">
        <v>1.7142452101149672</v>
      </c>
      <c r="AS802" s="2115">
        <v>1.8866370042178282</v>
      </c>
      <c r="AT802" s="2115">
        <v>2.0465035131678708</v>
      </c>
      <c r="AU802" s="2115"/>
      <c r="AV802" s="2116"/>
      <c r="AW802" s="2118">
        <f t="shared" si="280"/>
        <v>-2.0465035131678708</v>
      </c>
      <c r="AX802" s="2119"/>
      <c r="AY802" s="1646"/>
      <c r="AZ802" s="1646"/>
      <c r="BA802" s="1646"/>
      <c r="BB802" s="1646"/>
      <c r="BC802" s="1602" t="s">
        <v>1432</v>
      </c>
    </row>
    <row r="803" spans="1:60" s="1530" customFormat="1" ht="17.05" customHeight="1" x14ac:dyDescent="0.3">
      <c r="A803" s="1564" t="s">
        <v>865</v>
      </c>
      <c r="B803" s="1564" t="s">
        <v>925</v>
      </c>
      <c r="C803" s="2467" t="s">
        <v>955</v>
      </c>
      <c r="D803" s="2002" t="s">
        <v>959</v>
      </c>
      <c r="E803" s="1603"/>
      <c r="F803" s="2450">
        <v>0.5</v>
      </c>
      <c r="G803" s="2451"/>
      <c r="H803" s="2452" t="s">
        <v>202</v>
      </c>
      <c r="I803" s="1904"/>
      <c r="J803" s="1904"/>
      <c r="K803" s="2115">
        <f t="shared" si="279"/>
        <v>0.5</v>
      </c>
      <c r="L803" s="2292">
        <f t="shared" ref="L803:L809" si="282">IF(IF(ISNUMBER(K803),K803,0)&gt;0,IF(ISNUMBER(F803),F803,0)/K803*100,"")</f>
        <v>100</v>
      </c>
      <c r="M803" s="2357">
        <f t="shared" ref="M803:M809" si="283">IF(IF(ISNUMBER(K803),K803,0)&gt;0,(IF(ISNUMBER(G803),G803,0)+IF(ISNUMBER(H803),H803,0))/K803*100,"")</f>
        <v>0</v>
      </c>
      <c r="N803" s="1611">
        <f t="shared" si="269"/>
        <v>5</v>
      </c>
      <c r="O803" s="2294"/>
      <c r="P803" s="2295">
        <f t="shared" si="281"/>
        <v>0.40012774365584347</v>
      </c>
      <c r="Q803" s="2296" t="s">
        <v>42</v>
      </c>
      <c r="R803" s="2294"/>
      <c r="S803" s="2297"/>
      <c r="T803" s="2298"/>
      <c r="U803" s="1602"/>
      <c r="V803" s="2294"/>
      <c r="W803" s="2294"/>
      <c r="X803" s="2294"/>
      <c r="Y803" s="2294"/>
      <c r="Z803" s="2434">
        <v>5848</v>
      </c>
      <c r="AA803" s="2366">
        <v>187.45560765691749</v>
      </c>
      <c r="AB803" s="2435"/>
      <c r="AC803" s="2435"/>
      <c r="AD803" s="2435"/>
      <c r="AE803" s="2435"/>
      <c r="AF803" s="2435"/>
      <c r="AG803" s="2435"/>
      <c r="AH803" s="2167"/>
      <c r="AI803" s="2112">
        <v>5857</v>
      </c>
      <c r="AJ803" s="2112">
        <v>6062</v>
      </c>
      <c r="AK803" s="2112">
        <v>6402</v>
      </c>
      <c r="AL803" s="2113"/>
      <c r="AM803" s="2454"/>
      <c r="AN803" s="2112"/>
      <c r="AO803" s="2115"/>
      <c r="AP803" s="2116"/>
      <c r="AQ803" s="2117">
        <v>0.40012774365584358</v>
      </c>
      <c r="AR803" s="2115">
        <v>0.41503214250159665</v>
      </c>
      <c r="AS803" s="2115">
        <v>0.44434734241712559</v>
      </c>
      <c r="AT803" s="2115">
        <v>0.48488767330694904</v>
      </c>
      <c r="AU803" s="2115"/>
      <c r="AV803" s="2116"/>
      <c r="AW803" s="2118">
        <f t="shared" si="280"/>
        <v>1.5112326693050959E-2</v>
      </c>
      <c r="AX803" s="2119"/>
      <c r="AY803" s="1646"/>
      <c r="AZ803" s="1646"/>
      <c r="BA803" s="2039"/>
      <c r="BB803" s="2039"/>
      <c r="BC803" s="1530" t="s">
        <v>1430</v>
      </c>
    </row>
    <row r="804" spans="1:60" s="1530" customFormat="1" ht="17.05" customHeight="1" x14ac:dyDescent="0.3">
      <c r="A804" s="1564" t="s">
        <v>865</v>
      </c>
      <c r="B804" s="1564" t="s">
        <v>960</v>
      </c>
      <c r="C804" s="2852" t="s">
        <v>973</v>
      </c>
      <c r="D804" s="1566" t="s">
        <v>974</v>
      </c>
      <c r="E804" s="2484"/>
      <c r="F804" s="2450" t="s">
        <v>975</v>
      </c>
      <c r="G804" s="2451"/>
      <c r="H804" s="2452">
        <v>0.105</v>
      </c>
      <c r="I804" s="2455"/>
      <c r="J804" s="2455"/>
      <c r="K804" s="2125">
        <f t="shared" si="279"/>
        <v>0.105</v>
      </c>
      <c r="L804" s="2292">
        <f t="shared" si="282"/>
        <v>0</v>
      </c>
      <c r="M804" s="2357">
        <f t="shared" si="283"/>
        <v>100</v>
      </c>
      <c r="N804" s="1611">
        <f t="shared" si="269"/>
        <v>5</v>
      </c>
      <c r="O804" s="2294"/>
      <c r="P804" s="2295">
        <f t="shared" si="281"/>
        <v>3.7119417497061068E-2</v>
      </c>
      <c r="Q804" s="2296" t="s">
        <v>42</v>
      </c>
      <c r="R804" s="2294"/>
      <c r="S804" s="2456"/>
      <c r="T804" s="2457"/>
      <c r="V804" s="2458"/>
      <c r="W804" s="2458"/>
      <c r="X804" s="2458"/>
      <c r="Y804" s="2458"/>
      <c r="Z804" s="2434">
        <v>829</v>
      </c>
      <c r="AA804" s="2366">
        <v>122.67434769423821</v>
      </c>
      <c r="AB804" s="2459"/>
      <c r="AC804" s="2459"/>
      <c r="AD804" s="2459"/>
      <c r="AE804" s="2459"/>
      <c r="AF804" s="2459"/>
      <c r="AG804" s="2459"/>
      <c r="AH804" s="2167"/>
      <c r="AI804" s="2124">
        <v>874</v>
      </c>
      <c r="AJ804" s="2124">
        <v>914</v>
      </c>
      <c r="AK804" s="2124">
        <v>959</v>
      </c>
      <c r="AL804" s="2113"/>
      <c r="AM804" s="2460"/>
      <c r="AN804" s="2124"/>
      <c r="AO804" s="2125"/>
      <c r="AP804" s="2126"/>
      <c r="AQ804" s="2117">
        <v>3.7119417497061068E-2</v>
      </c>
      <c r="AR804" s="2125">
        <v>4.0679409597938927E-2</v>
      </c>
      <c r="AS804" s="2125">
        <v>4.415694581427481E-2</v>
      </c>
      <c r="AT804" s="2125">
        <v>4.8026304665152675E-2</v>
      </c>
      <c r="AU804" s="2125"/>
      <c r="AV804" s="2126"/>
      <c r="AW804" s="2127">
        <f t="shared" si="280"/>
        <v>5.6973695334847321E-2</v>
      </c>
      <c r="AX804" s="2119"/>
      <c r="AY804" s="1646"/>
      <c r="AZ804" s="1646"/>
      <c r="BA804" s="2039"/>
      <c r="BB804" s="2039"/>
      <c r="BC804" s="1530" t="s">
        <v>1432</v>
      </c>
    </row>
    <row r="805" spans="1:60" s="1530" customFormat="1" ht="17.05" customHeight="1" x14ac:dyDescent="0.3">
      <c r="A805" s="1564" t="s">
        <v>865</v>
      </c>
      <c r="B805" s="1564" t="s">
        <v>925</v>
      </c>
      <c r="C805" s="2467" t="s">
        <v>951</v>
      </c>
      <c r="D805" s="2003" t="s">
        <v>953</v>
      </c>
      <c r="E805" s="2004"/>
      <c r="F805" s="2450">
        <v>0.245</v>
      </c>
      <c r="G805" s="2451"/>
      <c r="H805" s="2452" t="s">
        <v>202</v>
      </c>
      <c r="I805" s="1904"/>
      <c r="J805" s="1904"/>
      <c r="K805" s="2115">
        <f t="shared" si="279"/>
        <v>0.245</v>
      </c>
      <c r="L805" s="2292">
        <f t="shared" si="282"/>
        <v>100</v>
      </c>
      <c r="M805" s="2357">
        <f t="shared" si="283"/>
        <v>0</v>
      </c>
      <c r="N805" s="1611">
        <f t="shared" si="269"/>
        <v>4</v>
      </c>
      <c r="O805" s="2294"/>
      <c r="P805" s="2295">
        <f t="shared" si="281"/>
        <v>0.188</v>
      </c>
      <c r="Q805" s="2296" t="s">
        <v>42</v>
      </c>
      <c r="R805" s="2294"/>
      <c r="S805" s="2297"/>
      <c r="T805" s="2298"/>
      <c r="U805" s="1602"/>
      <c r="V805" s="2294"/>
      <c r="W805" s="2294"/>
      <c r="X805" s="2294"/>
      <c r="Y805" s="2294"/>
      <c r="Z805" s="2434">
        <v>2748</v>
      </c>
      <c r="AA805" s="2366">
        <v>187.43394947259276</v>
      </c>
      <c r="AB805" s="2435"/>
      <c r="AC805" s="2435"/>
      <c r="AD805" s="2435"/>
      <c r="AE805" s="2435"/>
      <c r="AF805" s="2435"/>
      <c r="AG805" s="2435"/>
      <c r="AH805" s="2167"/>
      <c r="AI805" s="2112">
        <v>2987</v>
      </c>
      <c r="AJ805" s="2112">
        <v>3220</v>
      </c>
      <c r="AK805" s="2112">
        <v>3445</v>
      </c>
      <c r="AL805" s="2113">
        <v>3686</v>
      </c>
      <c r="AM805" s="2454"/>
      <c r="AN805" s="2112"/>
      <c r="AO805" s="2115"/>
      <c r="AP805" s="2116"/>
      <c r="AQ805" s="2117">
        <v>0.188</v>
      </c>
      <c r="AR805" s="2115">
        <v>0.20499999999999999</v>
      </c>
      <c r="AS805" s="2115">
        <v>0.22</v>
      </c>
      <c r="AT805" s="2115">
        <v>0.23599999999999999</v>
      </c>
      <c r="AU805" s="2115">
        <v>0.252</v>
      </c>
      <c r="AV805" s="2116"/>
      <c r="AW805" s="2118">
        <f t="shared" si="280"/>
        <v>9.000000000000008E-3</v>
      </c>
      <c r="AX805" s="2119"/>
      <c r="AY805" s="1646"/>
      <c r="AZ805" s="1646"/>
      <c r="BA805" s="2039"/>
      <c r="BB805" s="2039"/>
      <c r="BC805" s="1530" t="s">
        <v>1430</v>
      </c>
    </row>
    <row r="806" spans="1:60" s="1530" customFormat="1" ht="17.05" customHeight="1" x14ac:dyDescent="0.3">
      <c r="A806" s="1564" t="s">
        <v>865</v>
      </c>
      <c r="B806" s="1564" t="s">
        <v>925</v>
      </c>
      <c r="C806" s="2467" t="s">
        <v>951</v>
      </c>
      <c r="D806" s="2002" t="s">
        <v>954</v>
      </c>
      <c r="E806" s="1603"/>
      <c r="F806" s="2450">
        <v>0.14799999999999999</v>
      </c>
      <c r="G806" s="2451"/>
      <c r="H806" s="2452" t="s">
        <v>202</v>
      </c>
      <c r="I806" s="2455"/>
      <c r="J806" s="2455"/>
      <c r="K806" s="2125">
        <f t="shared" si="279"/>
        <v>0.14799999999999999</v>
      </c>
      <c r="L806" s="2292">
        <f t="shared" si="282"/>
        <v>100</v>
      </c>
      <c r="M806" s="2357">
        <f t="shared" si="283"/>
        <v>0</v>
      </c>
      <c r="N806" s="1611">
        <f t="shared" si="269"/>
        <v>5</v>
      </c>
      <c r="O806" s="2294"/>
      <c r="P806" s="2295">
        <f t="shared" si="281"/>
        <v>7.1598531332881341E-2</v>
      </c>
      <c r="Q806" s="2296" t="s">
        <v>42</v>
      </c>
      <c r="R806" s="2294"/>
      <c r="S806" s="2456"/>
      <c r="T806" s="2457"/>
      <c r="V806" s="2458"/>
      <c r="W806" s="2458"/>
      <c r="X806" s="2458"/>
      <c r="Y806" s="2458"/>
      <c r="Z806" s="2434">
        <v>1616</v>
      </c>
      <c r="AA806" s="2366">
        <v>121.38636127234732</v>
      </c>
      <c r="AB806" s="2459"/>
      <c r="AC806" s="2459"/>
      <c r="AD806" s="2459"/>
      <c r="AE806" s="2459"/>
      <c r="AF806" s="2459"/>
      <c r="AG806" s="2459"/>
      <c r="AH806" s="2167"/>
      <c r="AI806" s="2124">
        <v>1616</v>
      </c>
      <c r="AJ806" s="2124">
        <v>1616</v>
      </c>
      <c r="AK806" s="2124">
        <v>1652</v>
      </c>
      <c r="AL806" s="2113"/>
      <c r="AM806" s="2460"/>
      <c r="AN806" s="2124"/>
      <c r="AO806" s="2125"/>
      <c r="AP806" s="2126"/>
      <c r="AQ806" s="2117">
        <v>7.1598531332881341E-2</v>
      </c>
      <c r="AR806" s="2125">
        <v>7.4455312292881354E-2</v>
      </c>
      <c r="AS806" s="2125">
        <v>7.7312093252881339E-2</v>
      </c>
      <c r="AT806" s="2125">
        <v>8.1954814479999999E-2</v>
      </c>
      <c r="AU806" s="2125"/>
      <c r="AV806" s="2126"/>
      <c r="AW806" s="2127">
        <f t="shared" si="280"/>
        <v>6.6045185519999994E-2</v>
      </c>
      <c r="AX806" s="2119"/>
      <c r="AY806" s="1646"/>
      <c r="AZ806" s="1646"/>
      <c r="BA806" s="2039"/>
      <c r="BB806" s="2039"/>
      <c r="BC806" s="1530" t="s">
        <v>1430</v>
      </c>
    </row>
    <row r="807" spans="1:60" s="1530" customFormat="1" ht="17.05" customHeight="1" x14ac:dyDescent="0.3">
      <c r="A807" s="1564" t="s">
        <v>865</v>
      </c>
      <c r="B807" s="1564" t="s">
        <v>925</v>
      </c>
      <c r="C807" s="2467" t="s">
        <v>951</v>
      </c>
      <c r="D807" s="1566" t="s">
        <v>952</v>
      </c>
      <c r="E807" s="2484"/>
      <c r="F807" s="2450" t="s">
        <v>202</v>
      </c>
      <c r="G807" s="2451"/>
      <c r="H807" s="2452">
        <v>2.35</v>
      </c>
      <c r="I807" s="2455"/>
      <c r="J807" s="2455"/>
      <c r="K807" s="2125">
        <f t="shared" si="279"/>
        <v>2.35</v>
      </c>
      <c r="L807" s="2292">
        <f t="shared" si="282"/>
        <v>0</v>
      </c>
      <c r="M807" s="2357">
        <f t="shared" si="283"/>
        <v>100</v>
      </c>
      <c r="N807" s="1611">
        <f t="shared" si="269"/>
        <v>5</v>
      </c>
      <c r="O807" s="2294"/>
      <c r="P807" s="2295">
        <f t="shared" si="281"/>
        <v>0.76688744966574551</v>
      </c>
      <c r="Q807" s="2296" t="s">
        <v>42</v>
      </c>
      <c r="R807" s="2294"/>
      <c r="S807" s="2456"/>
      <c r="T807" s="2457"/>
      <c r="V807" s="2458"/>
      <c r="W807" s="2458"/>
      <c r="X807" s="2458"/>
      <c r="Y807" s="2458"/>
      <c r="Z807" s="2434">
        <v>10242</v>
      </c>
      <c r="AA807" s="2366">
        <v>205.14172094645082</v>
      </c>
      <c r="AB807" s="2459"/>
      <c r="AC807" s="2459"/>
      <c r="AD807" s="2459"/>
      <c r="AE807" s="2459"/>
      <c r="AF807" s="2459"/>
      <c r="AG807" s="2459"/>
      <c r="AH807" s="2167"/>
      <c r="AI807" s="2124">
        <v>10480</v>
      </c>
      <c r="AJ807" s="2124">
        <v>10727</v>
      </c>
      <c r="AK807" s="2124">
        <v>10969</v>
      </c>
      <c r="AL807" s="2113"/>
      <c r="AM807" s="2460"/>
      <c r="AN807" s="2124"/>
      <c r="AO807" s="2125"/>
      <c r="AP807" s="2126"/>
      <c r="AQ807" s="2117">
        <v>0.7668874496657454</v>
      </c>
      <c r="AR807" s="2125">
        <v>0.81259913861236344</v>
      </c>
      <c r="AS807" s="2125">
        <v>0.86029942876669074</v>
      </c>
      <c r="AT807" s="2125">
        <v>0.90890012557069089</v>
      </c>
      <c r="AU807" s="2125"/>
      <c r="AV807" s="2126"/>
      <c r="AW807" s="2127">
        <f t="shared" si="280"/>
        <v>1.4410998744293093</v>
      </c>
      <c r="AX807" s="2119"/>
      <c r="AY807" s="1646"/>
      <c r="AZ807" s="1646"/>
      <c r="BA807" s="2039"/>
      <c r="BB807" s="2039"/>
      <c r="BC807" s="1530" t="s">
        <v>1432</v>
      </c>
    </row>
    <row r="808" spans="1:60" s="1530" customFormat="1" ht="17.05" customHeight="1" x14ac:dyDescent="0.3">
      <c r="A808" s="1564" t="s">
        <v>865</v>
      </c>
      <c r="B808" s="1564" t="s">
        <v>988</v>
      </c>
      <c r="C808" s="2467" t="s">
        <v>989</v>
      </c>
      <c r="D808" s="2003" t="s">
        <v>990</v>
      </c>
      <c r="E808" s="2004"/>
      <c r="F808" s="2450" t="s">
        <v>202</v>
      </c>
      <c r="G808" s="2451"/>
      <c r="H808" s="2452">
        <v>28.105</v>
      </c>
      <c r="I808" s="2455"/>
      <c r="J808" s="2455"/>
      <c r="K808" s="2125">
        <f t="shared" si="279"/>
        <v>28.105</v>
      </c>
      <c r="L808" s="2292">
        <f t="shared" si="282"/>
        <v>0</v>
      </c>
      <c r="M808" s="2357">
        <f t="shared" si="283"/>
        <v>100</v>
      </c>
      <c r="N808" s="1611">
        <f t="shared" si="269"/>
        <v>3</v>
      </c>
      <c r="O808" s="2294"/>
      <c r="P808" s="2295">
        <f t="shared" si="281"/>
        <v>24.114999999999995</v>
      </c>
      <c r="Q808" s="2296" t="s">
        <v>42</v>
      </c>
      <c r="R808" s="2294"/>
      <c r="S808" s="2456"/>
      <c r="T808" s="2457"/>
      <c r="V808" s="2458"/>
      <c r="W808" s="2458"/>
      <c r="X808" s="2458"/>
      <c r="Y808" s="2458"/>
      <c r="Z808" s="2434">
        <v>247495</v>
      </c>
      <c r="AA808" s="2366">
        <v>266.94879957447591</v>
      </c>
      <c r="AB808" s="2459"/>
      <c r="AC808" s="2459"/>
      <c r="AD808" s="2459"/>
      <c r="AE808" s="2459"/>
      <c r="AF808" s="2459"/>
      <c r="AG808" s="2459"/>
      <c r="AH808" s="2167"/>
      <c r="AI808" s="2124">
        <v>271661</v>
      </c>
      <c r="AJ808" s="2124">
        <v>297362</v>
      </c>
      <c r="AK808" s="2124">
        <v>324621</v>
      </c>
      <c r="AL808" s="2113">
        <v>354378</v>
      </c>
      <c r="AM808" s="2460"/>
      <c r="AN808" s="2124"/>
      <c r="AO808" s="2125"/>
      <c r="AP808" s="2126"/>
      <c r="AQ808" s="2117">
        <v>24.114999999999998</v>
      </c>
      <c r="AR808" s="2125">
        <v>26.47</v>
      </c>
      <c r="AS808" s="2125">
        <v>28.974</v>
      </c>
      <c r="AT808" s="2125">
        <v>31.63</v>
      </c>
      <c r="AU808" s="2125">
        <v>34.53</v>
      </c>
      <c r="AV808" s="2126"/>
      <c r="AW808" s="2127">
        <f t="shared" si="280"/>
        <v>-3.5249999999999986</v>
      </c>
      <c r="AX808" s="2119"/>
      <c r="AY808" s="1646"/>
      <c r="AZ808" s="1646"/>
      <c r="BA808" s="2039"/>
      <c r="BB808" s="2039"/>
      <c r="BC808" s="1530" t="s">
        <v>1432</v>
      </c>
    </row>
    <row r="809" spans="1:60" s="1530" customFormat="1" ht="17.05" customHeight="1" x14ac:dyDescent="0.3">
      <c r="A809" s="1564" t="s">
        <v>865</v>
      </c>
      <c r="B809" s="1564" t="s">
        <v>988</v>
      </c>
      <c r="C809" s="2467" t="s">
        <v>989</v>
      </c>
      <c r="D809" s="2002" t="s">
        <v>991</v>
      </c>
      <c r="E809" s="1603"/>
      <c r="F809" s="2450" t="s">
        <v>202</v>
      </c>
      <c r="G809" s="2451"/>
      <c r="H809" s="2452">
        <f>0.5+0.08395</f>
        <v>0.58394999999999997</v>
      </c>
      <c r="I809" s="2455"/>
      <c r="J809" s="2455"/>
      <c r="K809" s="2125">
        <f t="shared" si="279"/>
        <v>0.58394999999999997</v>
      </c>
      <c r="L809" s="2292">
        <f t="shared" si="282"/>
        <v>0</v>
      </c>
      <c r="M809" s="2357">
        <f t="shared" si="283"/>
        <v>100</v>
      </c>
      <c r="N809" s="1611">
        <f t="shared" si="269"/>
        <v>2</v>
      </c>
      <c r="O809" s="2294"/>
      <c r="P809" s="2295">
        <f t="shared" si="281"/>
        <v>0.86815730417365322</v>
      </c>
      <c r="Q809" s="2296" t="s">
        <v>42</v>
      </c>
      <c r="R809" s="2294"/>
      <c r="S809" s="2456"/>
      <c r="T809" s="2457"/>
      <c r="V809" s="2458"/>
      <c r="W809" s="2458"/>
      <c r="X809" s="2458"/>
      <c r="Y809" s="2458"/>
      <c r="Z809" s="2434">
        <v>12607</v>
      </c>
      <c r="AA809" s="2366">
        <v>188.66607139839752</v>
      </c>
      <c r="AB809" s="2459"/>
      <c r="AC809" s="2459"/>
      <c r="AD809" s="2459"/>
      <c r="AE809" s="2459"/>
      <c r="AF809" s="2459"/>
      <c r="AG809" s="2459"/>
      <c r="AH809" s="2167"/>
      <c r="AI809" s="2124">
        <v>13028</v>
      </c>
      <c r="AJ809" s="2124">
        <v>13445</v>
      </c>
      <c r="AK809" s="2124">
        <v>13862</v>
      </c>
      <c r="AL809" s="2113"/>
      <c r="AM809" s="2460"/>
      <c r="AN809" s="2124"/>
      <c r="AO809" s="2125"/>
      <c r="AP809" s="2126"/>
      <c r="AQ809" s="2117">
        <v>0.86815730417365311</v>
      </c>
      <c r="AR809" s="2125">
        <v>0.93182084284788746</v>
      </c>
      <c r="AS809" s="2125">
        <v>0.99742850129628036</v>
      </c>
      <c r="AT809" s="2125">
        <v>1.0652557319830738</v>
      </c>
      <c r="AU809" s="2125"/>
      <c r="AV809" s="2126"/>
      <c r="AW809" s="2127">
        <f t="shared" si="280"/>
        <v>-0.4813057319830738</v>
      </c>
      <c r="AX809" s="2119"/>
      <c r="AY809" s="1646"/>
      <c r="AZ809" s="1646"/>
      <c r="BA809" s="2039"/>
      <c r="BB809" s="2039"/>
      <c r="BC809" s="1530" t="s">
        <v>1432</v>
      </c>
    </row>
    <row r="810" spans="1:60" s="1530" customFormat="1" ht="17.05" customHeight="1" x14ac:dyDescent="0.25">
      <c r="A810" s="1564" t="s">
        <v>38</v>
      </c>
      <c r="B810" s="1564" t="s">
        <v>39</v>
      </c>
      <c r="C810" s="2511" t="s">
        <v>58</v>
      </c>
      <c r="D810" s="1778" t="s">
        <v>59</v>
      </c>
      <c r="E810" s="1779"/>
      <c r="F810" s="2291">
        <v>0.22</v>
      </c>
      <c r="G810" s="1904">
        <v>0.86</v>
      </c>
      <c r="H810" s="1904">
        <v>0.68</v>
      </c>
      <c r="I810" s="1904"/>
      <c r="J810" s="1904"/>
      <c r="K810" s="2099">
        <f>SUM(F810:J810)</f>
        <v>1.7600000000000002</v>
      </c>
      <c r="L810" s="2382">
        <f t="shared" ref="L810:L836" si="284">IF(K810&gt;0,IF(ISNUMBER(F810),F810,0)/K810*100,"")</f>
        <v>12.499999999999998</v>
      </c>
      <c r="M810" s="2383">
        <f t="shared" ref="M810:M823" si="285">IF(K810&gt;0,(IF(ISNUMBER(G810),G810,0)+IF(ISNUMBER(H810),H810,0))/K810*100,"")</f>
        <v>87.499999999999986</v>
      </c>
      <c r="N810" s="1611">
        <f t="shared" si="269"/>
        <v>3</v>
      </c>
      <c r="O810" s="2262"/>
      <c r="P810" s="2099">
        <f>[1]JH_2015!L18/1000000</f>
        <v>1.6664593000000001</v>
      </c>
      <c r="Q810" s="1857"/>
      <c r="R810" s="1857" t="s">
        <v>42</v>
      </c>
      <c r="S810" s="2321">
        <f>+T810/P810</f>
        <v>0.16267423992893196</v>
      </c>
      <c r="T810" s="2206">
        <f>[1]JH_2015!V18/1000000</f>
        <v>0.27109</v>
      </c>
      <c r="U810" s="1857">
        <v>84.21</v>
      </c>
      <c r="V810" s="1857">
        <v>69.5</v>
      </c>
      <c r="W810" s="1857"/>
      <c r="X810" s="1857"/>
      <c r="Y810" s="1857"/>
      <c r="Z810" s="2439">
        <v>21487</v>
      </c>
      <c r="AA810" s="2492">
        <f>P810/Z810*1000000/365*1000</f>
        <v>212.48391668488941</v>
      </c>
      <c r="AB810" s="2096"/>
      <c r="AC810" s="2096"/>
      <c r="AD810" s="2010"/>
      <c r="AE810" s="2096"/>
      <c r="AF810" s="2096"/>
      <c r="AG810" s="2096"/>
      <c r="AH810" s="2493">
        <f>K810</f>
        <v>1.7600000000000002</v>
      </c>
      <c r="AI810" s="2206"/>
      <c r="AJ810" s="2206"/>
      <c r="AK810" s="2206"/>
      <c r="AL810" s="2223"/>
      <c r="AM810" s="2099">
        <v>1.633</v>
      </c>
      <c r="AN810" s="2099">
        <v>2.008</v>
      </c>
      <c r="AO810" s="2099">
        <v>2.8319999999999999</v>
      </c>
      <c r="AP810" s="2099">
        <v>3.9950000000000001</v>
      </c>
      <c r="AQ810" s="2100">
        <f>AM810</f>
        <v>1.633</v>
      </c>
      <c r="AR810" s="2099">
        <v>2.1890000000000001</v>
      </c>
      <c r="AS810" s="2099">
        <f>AVERAGE(AR810,AT810)</f>
        <v>2.8769999999999998</v>
      </c>
      <c r="AT810" s="2099">
        <v>3.5649999999999999</v>
      </c>
      <c r="AU810" s="2099"/>
      <c r="AV810" s="2099">
        <v>5.8070000000000004</v>
      </c>
      <c r="AW810" s="2099"/>
      <c r="AX810" s="2225">
        <v>-4.0469999999999997</v>
      </c>
      <c r="AY810" s="1965"/>
      <c r="AZ810" s="1965"/>
      <c r="BA810" s="1965"/>
      <c r="BB810" s="1965"/>
      <c r="BC810" s="1530" t="s">
        <v>1432</v>
      </c>
      <c r="BE810" s="1963"/>
      <c r="BF810" s="1963"/>
      <c r="BG810" s="2027"/>
      <c r="BH810" s="1963"/>
    </row>
    <row r="811" spans="1:60" s="1530" customFormat="1" ht="17.05" customHeight="1" x14ac:dyDescent="0.25">
      <c r="A811" s="1564" t="s">
        <v>38</v>
      </c>
      <c r="B811" s="1564" t="s">
        <v>39</v>
      </c>
      <c r="C811" s="2511" t="s">
        <v>58</v>
      </c>
      <c r="D811" s="1856" t="s">
        <v>60</v>
      </c>
      <c r="E811" s="1857"/>
      <c r="F811" s="2100"/>
      <c r="G811" s="2099">
        <v>0.39</v>
      </c>
      <c r="H811" s="2099"/>
      <c r="I811" s="2099"/>
      <c r="J811" s="2099"/>
      <c r="K811" s="2099">
        <f>SUM(F811:J811)</f>
        <v>0.39</v>
      </c>
      <c r="L811" s="2382">
        <f t="shared" si="284"/>
        <v>0</v>
      </c>
      <c r="M811" s="2383">
        <f t="shared" si="285"/>
        <v>100</v>
      </c>
      <c r="N811" s="1611">
        <f t="shared" si="269"/>
        <v>2</v>
      </c>
      <c r="O811" s="2262"/>
      <c r="P811" s="2099">
        <f>[1]JH_2015!L19/1000000</f>
        <v>0.55499699999999996</v>
      </c>
      <c r="Q811" s="1857"/>
      <c r="R811" s="1857" t="s">
        <v>42</v>
      </c>
      <c r="S811" s="2321">
        <f>+T811/P811</f>
        <v>0.28251504062184118</v>
      </c>
      <c r="T811" s="2206">
        <f>[1]JH_2015!V19/1000000</f>
        <v>0.15679499999999999</v>
      </c>
      <c r="U811" s="2320"/>
      <c r="V811" s="2320">
        <v>72.3</v>
      </c>
      <c r="W811" s="2320"/>
      <c r="X811" s="2320"/>
      <c r="Y811" s="2320"/>
      <c r="Z811" s="2512">
        <v>9021</v>
      </c>
      <c r="AA811" s="2492">
        <f>P811/Z811*1000000/365*1000</f>
        <v>168.55556213583827</v>
      </c>
      <c r="AB811" s="2262"/>
      <c r="AC811" s="2262"/>
      <c r="AD811" s="2320"/>
      <c r="AE811" s="2262"/>
      <c r="AF811" s="2262"/>
      <c r="AG811" s="2096"/>
      <c r="AH811" s="2493">
        <f>K811</f>
        <v>0.39</v>
      </c>
      <c r="AI811" s="2206"/>
      <c r="AJ811" s="2206"/>
      <c r="AK811" s="2206"/>
      <c r="AL811" s="2223"/>
      <c r="AM811" s="2099">
        <v>0.34100000000000003</v>
      </c>
      <c r="AN811" s="2101">
        <v>0.48399999999999999</v>
      </c>
      <c r="AO811" s="2099">
        <v>0.86699999999999999</v>
      </c>
      <c r="AP811" s="2099">
        <v>1.5529999999999999</v>
      </c>
      <c r="AQ811" s="2100">
        <f>AM811</f>
        <v>0.34100000000000003</v>
      </c>
      <c r="AR811" s="2101">
        <v>0.51200000000000001</v>
      </c>
      <c r="AS811" s="2099">
        <f>AVERAGE(AR811,AT811)</f>
        <v>0.75949999999999995</v>
      </c>
      <c r="AT811" s="2099">
        <v>1.0069999999999999</v>
      </c>
      <c r="AU811" s="2099"/>
      <c r="AV811" s="2099">
        <v>1.982</v>
      </c>
      <c r="AW811" s="2099"/>
      <c r="AX811" s="2102">
        <v>-1.5920000000000001</v>
      </c>
      <c r="AY811" s="1963"/>
      <c r="AZ811" s="1963"/>
      <c r="BA811" s="1963"/>
      <c r="BB811" s="1963"/>
      <c r="BC811" s="1530" t="s">
        <v>1432</v>
      </c>
      <c r="BE811" s="1963"/>
      <c r="BF811" s="1963"/>
      <c r="BG811" s="1963"/>
      <c r="BH811" s="1963"/>
    </row>
    <row r="812" spans="1:60" s="1530" customFormat="1" ht="17.05" customHeight="1" x14ac:dyDescent="0.25">
      <c r="A812" s="1564" t="s">
        <v>38</v>
      </c>
      <c r="B812" s="1564" t="s">
        <v>39</v>
      </c>
      <c r="C812" s="2511" t="s">
        <v>58</v>
      </c>
      <c r="D812" s="1778" t="s">
        <v>61</v>
      </c>
      <c r="E812" s="1779"/>
      <c r="F812" s="2291"/>
      <c r="G812" s="1904">
        <v>0.86</v>
      </c>
      <c r="H812" s="1904"/>
      <c r="I812" s="1904"/>
      <c r="J812" s="1904"/>
      <c r="K812" s="2099">
        <f>SUM(F812:J812)</f>
        <v>0.86</v>
      </c>
      <c r="L812" s="2382">
        <f t="shared" si="284"/>
        <v>0</v>
      </c>
      <c r="M812" s="2383">
        <f t="shared" si="285"/>
        <v>100</v>
      </c>
      <c r="N812" s="1611">
        <f t="shared" si="269"/>
        <v>3</v>
      </c>
      <c r="O812" s="2262"/>
      <c r="P812" s="2099">
        <f>[1]JH_2015!L20/1000000</f>
        <v>0.85251900000000003</v>
      </c>
      <c r="Q812" s="1857"/>
      <c r="R812" s="1857" t="s">
        <v>42</v>
      </c>
      <c r="S812" s="2321">
        <f>+T812/P812</f>
        <v>0.39971660455661401</v>
      </c>
      <c r="T812" s="2206">
        <f>[1]JH_2015!V20/1000000</f>
        <v>0.34076600000000001</v>
      </c>
      <c r="U812" s="1857">
        <v>95.71</v>
      </c>
      <c r="V812" s="1857">
        <v>57.8</v>
      </c>
      <c r="W812" s="1857"/>
      <c r="X812" s="1857"/>
      <c r="Y812" s="1857"/>
      <c r="Z812" s="2439">
        <v>7468</v>
      </c>
      <c r="AA812" s="2492">
        <f>P812/Z812*1000000/365*1000</f>
        <v>312.75689517282871</v>
      </c>
      <c r="AB812" s="2744"/>
      <c r="AC812" s="2744"/>
      <c r="AD812" s="2745"/>
      <c r="AE812" s="2744"/>
      <c r="AF812" s="2744"/>
      <c r="AG812" s="2744"/>
      <c r="AH812" s="2493">
        <f>K812</f>
        <v>0.86</v>
      </c>
      <c r="AI812" s="2206"/>
      <c r="AJ812" s="2206"/>
      <c r="AK812" s="2206"/>
      <c r="AL812" s="2223"/>
      <c r="AM812" s="2099">
        <v>0.96</v>
      </c>
      <c r="AN812" s="2099">
        <v>1.081</v>
      </c>
      <c r="AO812" s="2099">
        <v>1.3180000000000001</v>
      </c>
      <c r="AP812" s="2099">
        <v>1.607</v>
      </c>
      <c r="AQ812" s="2100">
        <f>AM812</f>
        <v>0.96</v>
      </c>
      <c r="AR812" s="2099">
        <v>1.147</v>
      </c>
      <c r="AS812" s="2099">
        <f>AVERAGE(AR812,AT812)</f>
        <v>1.3439999999999999</v>
      </c>
      <c r="AT812" s="2099">
        <v>1.5409999999999999</v>
      </c>
      <c r="AU812" s="2099"/>
      <c r="AV812" s="2099">
        <v>2.0710000000000002</v>
      </c>
      <c r="AW812" s="2099"/>
      <c r="AX812" s="2225">
        <v>-1.2110000000000001</v>
      </c>
      <c r="AY812" s="2853"/>
      <c r="AZ812" s="2853"/>
      <c r="BA812" s="2854"/>
      <c r="BB812" s="2854"/>
      <c r="BC812" s="1530" t="s">
        <v>1432</v>
      </c>
      <c r="BE812" s="1963"/>
      <c r="BF812" s="1963"/>
      <c r="BG812" s="1963"/>
      <c r="BH812" s="1963"/>
    </row>
    <row r="813" spans="1:60" s="1530" customFormat="1" ht="17.05" customHeight="1" x14ac:dyDescent="0.25">
      <c r="A813" s="1564" t="s">
        <v>38</v>
      </c>
      <c r="B813" s="1564" t="s">
        <v>39</v>
      </c>
      <c r="C813" s="2511" t="s">
        <v>58</v>
      </c>
      <c r="D813" s="1778" t="s">
        <v>62</v>
      </c>
      <c r="E813" s="1779"/>
      <c r="F813" s="2291"/>
      <c r="G813" s="1904">
        <v>5</v>
      </c>
      <c r="H813" s="1904">
        <v>7.2240000000000002</v>
      </c>
      <c r="I813" s="1904"/>
      <c r="J813" s="1904"/>
      <c r="K813" s="2099">
        <f>SUM(F813:J813)</f>
        <v>12.224</v>
      </c>
      <c r="L813" s="2382">
        <f t="shared" si="284"/>
        <v>0</v>
      </c>
      <c r="M813" s="2383">
        <f t="shared" si="285"/>
        <v>100</v>
      </c>
      <c r="N813" s="1611">
        <f t="shared" si="269"/>
        <v>2</v>
      </c>
      <c r="O813" s="2262"/>
      <c r="P813" s="2099">
        <f>[1]JH_2015!L21/1000000</f>
        <v>12.527925300000001</v>
      </c>
      <c r="Q813" s="1857"/>
      <c r="R813" s="1857" t="s">
        <v>42</v>
      </c>
      <c r="S813" s="2321">
        <f>+T813/P813</f>
        <v>0.16966073384872432</v>
      </c>
      <c r="T813" s="2206">
        <f>[1]JH_2015!V21/1000000</f>
        <v>2.1254970000000002</v>
      </c>
      <c r="U813" s="1857">
        <v>98.25</v>
      </c>
      <c r="V813" s="1857">
        <v>72.3</v>
      </c>
      <c r="W813" s="1857"/>
      <c r="X813" s="1857"/>
      <c r="Y813" s="1857"/>
      <c r="Z813" s="2439">
        <v>91986</v>
      </c>
      <c r="AA813" s="2492">
        <f>P813/Z813*1000000/365*1000</f>
        <v>373.13377050527941</v>
      </c>
      <c r="AB813" s="2096"/>
      <c r="AC813" s="2096"/>
      <c r="AD813" s="2010"/>
      <c r="AE813" s="2096"/>
      <c r="AF813" s="2096"/>
      <c r="AG813" s="2096"/>
      <c r="AH813" s="2493">
        <f>K813</f>
        <v>12.224</v>
      </c>
      <c r="AI813" s="2206"/>
      <c r="AJ813" s="2206"/>
      <c r="AK813" s="2206"/>
      <c r="AL813" s="2223"/>
      <c r="AM813" s="2099">
        <v>10.472</v>
      </c>
      <c r="AN813" s="2099">
        <v>12.145</v>
      </c>
      <c r="AO813" s="2099">
        <v>15.545999999999999</v>
      </c>
      <c r="AP813" s="2099">
        <v>19.901</v>
      </c>
      <c r="AQ813" s="2100">
        <f>AM813</f>
        <v>10.472</v>
      </c>
      <c r="AR813" s="2099">
        <v>12.872999999999999</v>
      </c>
      <c r="AS813" s="2099">
        <f>AVERAGE(AR813,AT813)</f>
        <v>15.515999999999998</v>
      </c>
      <c r="AT813" s="2099">
        <v>18.158999999999999</v>
      </c>
      <c r="AU813" s="2099"/>
      <c r="AV813" s="2099">
        <v>25.614999999999998</v>
      </c>
      <c r="AW813" s="2099"/>
      <c r="AX813" s="2225">
        <v>-13.391</v>
      </c>
      <c r="AY813" s="1896"/>
      <c r="AZ813" s="1896"/>
      <c r="BA813" s="1965"/>
      <c r="BB813" s="1965"/>
      <c r="BC813" s="1530" t="s">
        <v>1432</v>
      </c>
      <c r="BE813" s="1963"/>
      <c r="BF813" s="1963"/>
      <c r="BG813" s="1963"/>
      <c r="BH813" s="1963"/>
    </row>
    <row r="814" spans="1:60" s="1530" customFormat="1" ht="17.05" customHeight="1" x14ac:dyDescent="0.25">
      <c r="A814" s="1564" t="s">
        <v>591</v>
      </c>
      <c r="B814" s="1564" t="s">
        <v>671</v>
      </c>
      <c r="C814" s="2855" t="s">
        <v>683</v>
      </c>
      <c r="D814" s="2544" t="s">
        <v>684</v>
      </c>
      <c r="E814" s="2010"/>
      <c r="F814" s="2291">
        <v>0.06</v>
      </c>
      <c r="G814" s="1904"/>
      <c r="H814" s="1904"/>
      <c r="I814" s="1904"/>
      <c r="J814" s="1904"/>
      <c r="K814" s="2115">
        <f>IF(ISNUMBER(F814),F814,0)+IF(ISNUMBER(G814),G814,0)+IF(ISNUMBER(H814),H814,0)</f>
        <v>0.06</v>
      </c>
      <c r="L814" s="2292">
        <f t="shared" si="284"/>
        <v>100</v>
      </c>
      <c r="M814" s="2357">
        <f t="shared" si="285"/>
        <v>0</v>
      </c>
      <c r="N814" s="1611">
        <f t="shared" si="269"/>
        <v>5</v>
      </c>
      <c r="O814" s="2106"/>
      <c r="P814" s="2295">
        <f>AQ814</f>
        <v>3.5000000000000003E-2</v>
      </c>
      <c r="Q814" s="2296" t="s">
        <v>42</v>
      </c>
      <c r="R814" s="2294"/>
      <c r="S814" s="2297"/>
      <c r="T814" s="2298"/>
      <c r="U814" s="1602"/>
      <c r="V814" s="2294"/>
      <c r="W814" s="2294"/>
      <c r="X814" s="2294"/>
      <c r="Y814" s="2294"/>
      <c r="Z814" s="2434">
        <v>2048</v>
      </c>
      <c r="AA814" s="2366">
        <f>AR814/Z814*1000000000/365</f>
        <v>64.212328767123282</v>
      </c>
      <c r="AB814" s="2435"/>
      <c r="AC814" s="2435"/>
      <c r="AD814" s="2435"/>
      <c r="AE814" s="2435"/>
      <c r="AF814" s="2435"/>
      <c r="AG814" s="2435"/>
      <c r="AH814" s="2167"/>
      <c r="AI814" s="2112">
        <v>2114</v>
      </c>
      <c r="AJ814" s="2112">
        <v>2194</v>
      </c>
      <c r="AK814" s="2112">
        <v>2271</v>
      </c>
      <c r="AL814" s="2113"/>
      <c r="AM814" s="2454"/>
      <c r="AN814" s="2112"/>
      <c r="AO814" s="2115"/>
      <c r="AP814" s="2116"/>
      <c r="AQ814" s="2117">
        <v>3.5000000000000003E-2</v>
      </c>
      <c r="AR814" s="2115">
        <v>4.8000000000000001E-2</v>
      </c>
      <c r="AS814" s="2115">
        <v>5.6000000000000001E-2</v>
      </c>
      <c r="AT814" s="2115">
        <v>5.8000000000000003E-2</v>
      </c>
      <c r="AU814" s="2115"/>
      <c r="AV814" s="2116"/>
      <c r="AW814" s="2118">
        <f>K814-AT814</f>
        <v>1.9999999999999948E-3</v>
      </c>
      <c r="AX814" s="2119"/>
      <c r="AY814" s="1646"/>
      <c r="AZ814" s="1646"/>
      <c r="BA814" s="1646"/>
      <c r="BB814" s="1646"/>
      <c r="BC814" s="1530" t="s">
        <v>1430</v>
      </c>
    </row>
    <row r="815" spans="1:60" s="1530" customFormat="1" ht="17.05" customHeight="1" x14ac:dyDescent="0.25">
      <c r="A815" s="1564" t="s">
        <v>591</v>
      </c>
      <c r="B815" s="1564" t="s">
        <v>671</v>
      </c>
      <c r="C815" s="2855" t="s">
        <v>683</v>
      </c>
      <c r="D815" s="2021" t="s">
        <v>685</v>
      </c>
      <c r="E815" s="2010"/>
      <c r="F815" s="2291">
        <v>7.0000000000000007E-2</v>
      </c>
      <c r="G815" s="1904"/>
      <c r="H815" s="1904"/>
      <c r="I815" s="1904"/>
      <c r="J815" s="1904"/>
      <c r="K815" s="2115">
        <f>IF(ISNUMBER(F815),F815,0)+IF(ISNUMBER(G815),G815,0)+IF(ISNUMBER(H815),H815,0)</f>
        <v>7.0000000000000007E-2</v>
      </c>
      <c r="L815" s="2292">
        <f t="shared" si="284"/>
        <v>100</v>
      </c>
      <c r="M815" s="2357">
        <f t="shared" si="285"/>
        <v>0</v>
      </c>
      <c r="N815" s="1611">
        <f t="shared" si="269"/>
        <v>5</v>
      </c>
      <c r="O815" s="2106"/>
      <c r="P815" s="2295">
        <f>AQ815</f>
        <v>3.6999999999999998E-2</v>
      </c>
      <c r="Q815" s="2296" t="s">
        <v>42</v>
      </c>
      <c r="R815" s="2294"/>
      <c r="S815" s="2297"/>
      <c r="T815" s="2298"/>
      <c r="U815" s="1602"/>
      <c r="V815" s="2294"/>
      <c r="W815" s="2294"/>
      <c r="X815" s="2294"/>
      <c r="Y815" s="2294"/>
      <c r="Z815" s="2434">
        <v>2133</v>
      </c>
      <c r="AA815" s="2366">
        <f>AR815/Z815*1000000000/365</f>
        <v>68.075705322107268</v>
      </c>
      <c r="AB815" s="2435"/>
      <c r="AC815" s="2435"/>
      <c r="AD815" s="2435"/>
      <c r="AE815" s="2435"/>
      <c r="AF815" s="2435"/>
      <c r="AG815" s="2435"/>
      <c r="AH815" s="2167"/>
      <c r="AI815" s="2124">
        <v>2318</v>
      </c>
      <c r="AJ815" s="2124">
        <v>2458</v>
      </c>
      <c r="AK815" s="2124">
        <v>2567</v>
      </c>
      <c r="AL815" s="2113"/>
      <c r="AM815" s="2454"/>
      <c r="AN815" s="2124"/>
      <c r="AO815" s="2125"/>
      <c r="AP815" s="2126"/>
      <c r="AQ815" s="2117">
        <v>3.6999999999999998E-2</v>
      </c>
      <c r="AR815" s="2125">
        <v>5.2999999999999999E-2</v>
      </c>
      <c r="AS815" s="2125">
        <v>6.3E-2</v>
      </c>
      <c r="AT815" s="2125">
        <v>6.5000000000000002E-2</v>
      </c>
      <c r="AU815" s="2125"/>
      <c r="AV815" s="2126"/>
      <c r="AW815" s="2127">
        <f>K815-AT815</f>
        <v>5.0000000000000044E-3</v>
      </c>
      <c r="AX815" s="2119"/>
      <c r="AY815" s="1646"/>
      <c r="AZ815" s="1646"/>
      <c r="BA815" s="2039"/>
      <c r="BB815" s="1646"/>
      <c r="BC815" s="1530" t="s">
        <v>1430</v>
      </c>
    </row>
    <row r="816" spans="1:60" s="1530" customFormat="1" ht="17.05" customHeight="1" x14ac:dyDescent="0.25">
      <c r="A816" s="1564" t="s">
        <v>591</v>
      </c>
      <c r="B816" s="1564" t="s">
        <v>671</v>
      </c>
      <c r="C816" s="2855" t="s">
        <v>683</v>
      </c>
      <c r="D816" s="2021" t="s">
        <v>686</v>
      </c>
      <c r="E816" s="2856"/>
      <c r="F816" s="2291"/>
      <c r="G816" s="2455"/>
      <c r="H816" s="1904">
        <v>0.53</v>
      </c>
      <c r="I816" s="2455"/>
      <c r="J816" s="2455"/>
      <c r="K816" s="2125">
        <f>IF(ISNUMBER(F816),F816,0)+IF(ISNUMBER(G816),G816,0)+IF(ISNUMBER(H816),H816,0)</f>
        <v>0.53</v>
      </c>
      <c r="L816" s="2292">
        <f t="shared" si="284"/>
        <v>0</v>
      </c>
      <c r="M816" s="2357">
        <f t="shared" si="285"/>
        <v>100</v>
      </c>
      <c r="N816" s="1611">
        <f t="shared" si="269"/>
        <v>2</v>
      </c>
      <c r="O816" s="2106"/>
      <c r="P816" s="2295">
        <f>AQ816</f>
        <v>1.073</v>
      </c>
      <c r="Q816" s="2296" t="s">
        <v>42</v>
      </c>
      <c r="R816" s="2294"/>
      <c r="S816" s="2456"/>
      <c r="T816" s="2457"/>
      <c r="V816" s="2458"/>
      <c r="W816" s="2458"/>
      <c r="X816" s="2458"/>
      <c r="Y816" s="2458"/>
      <c r="Z816" s="2434">
        <v>17166</v>
      </c>
      <c r="AA816" s="2366">
        <f>AR816/Z816*1000000000/365</f>
        <v>199.34275942090053</v>
      </c>
      <c r="AB816" s="2459"/>
      <c r="AC816" s="2459"/>
      <c r="AD816" s="2459"/>
      <c r="AE816" s="2459"/>
      <c r="AF816" s="2459"/>
      <c r="AG816" s="2459"/>
      <c r="AH816" s="2167"/>
      <c r="AI816" s="2124">
        <v>18379</v>
      </c>
      <c r="AJ816" s="2124">
        <v>19374</v>
      </c>
      <c r="AK816" s="2124">
        <v>20149</v>
      </c>
      <c r="AL816" s="2113"/>
      <c r="AM816" s="2460"/>
      <c r="AN816" s="2124"/>
      <c r="AO816" s="2125"/>
      <c r="AP816" s="2126"/>
      <c r="AQ816" s="2117">
        <v>1.073</v>
      </c>
      <c r="AR816" s="2125">
        <v>1.2490000000000001</v>
      </c>
      <c r="AS816" s="2125">
        <v>1.369</v>
      </c>
      <c r="AT816" s="2125">
        <v>1.4239999999999999</v>
      </c>
      <c r="AU816" s="2125"/>
      <c r="AV816" s="2126"/>
      <c r="AW816" s="2127">
        <f>K816-AT816</f>
        <v>-0.89399999999999991</v>
      </c>
      <c r="AX816" s="2119"/>
      <c r="AY816" s="1646"/>
      <c r="AZ816" s="1646"/>
      <c r="BA816" s="2039"/>
      <c r="BB816" s="2039"/>
      <c r="BC816" s="1530" t="s">
        <v>1432</v>
      </c>
    </row>
    <row r="817" spans="1:227" s="1530" customFormat="1" ht="17.05" customHeight="1" x14ac:dyDescent="0.25">
      <c r="A817" s="1564" t="s">
        <v>591</v>
      </c>
      <c r="B817" s="1564" t="s">
        <v>671</v>
      </c>
      <c r="C817" s="2855" t="s">
        <v>683</v>
      </c>
      <c r="D817" s="2019" t="s">
        <v>687</v>
      </c>
      <c r="E817" s="2020"/>
      <c r="F817" s="2291"/>
      <c r="G817" s="1904">
        <v>13.718</v>
      </c>
      <c r="H817" s="1904"/>
      <c r="I817" s="1904"/>
      <c r="J817" s="1904">
        <f>0.41+1.67</f>
        <v>2.08</v>
      </c>
      <c r="K817" s="2115">
        <f>IF(ISNUMBER(F817),F817,0)+IF(ISNUMBER(G817),G817,0)+IF(ISNUMBER(H817),H817,0)</f>
        <v>13.718</v>
      </c>
      <c r="L817" s="2292">
        <f t="shared" si="284"/>
        <v>0</v>
      </c>
      <c r="M817" s="2357">
        <f t="shared" si="285"/>
        <v>100</v>
      </c>
      <c r="N817" s="1611">
        <f t="shared" si="269"/>
        <v>2</v>
      </c>
      <c r="O817" s="2106"/>
      <c r="P817" s="2295">
        <f>AQ817</f>
        <v>18.998000000000001</v>
      </c>
      <c r="Q817" s="2296" t="s">
        <v>42</v>
      </c>
      <c r="R817" s="2294"/>
      <c r="S817" s="2297"/>
      <c r="T817" s="2298"/>
      <c r="U817" s="1602"/>
      <c r="V817" s="2294"/>
      <c r="W817" s="2294"/>
      <c r="X817" s="2294"/>
      <c r="Y817" s="2294"/>
      <c r="Z817" s="2434">
        <v>184950</v>
      </c>
      <c r="AA817" s="2366">
        <f>AR817/Z817*1000000000/365</f>
        <v>300.23664300236646</v>
      </c>
      <c r="AB817" s="2435"/>
      <c r="AC817" s="2435"/>
      <c r="AD817" s="2435"/>
      <c r="AE817" s="2435"/>
      <c r="AF817" s="2435"/>
      <c r="AG817" s="2435"/>
      <c r="AH817" s="2167"/>
      <c r="AI817" s="2112">
        <v>195618</v>
      </c>
      <c r="AJ817" s="2112">
        <v>205257</v>
      </c>
      <c r="AK817" s="2112">
        <v>213049</v>
      </c>
      <c r="AL817" s="2113">
        <v>221137</v>
      </c>
      <c r="AM817" s="2454"/>
      <c r="AN817" s="2112"/>
      <c r="AO817" s="2115"/>
      <c r="AP817" s="2116"/>
      <c r="AQ817" s="2117">
        <v>18.998000000000001</v>
      </c>
      <c r="AR817" s="2115">
        <v>20.268000000000001</v>
      </c>
      <c r="AS817" s="2115">
        <v>21.451000000000001</v>
      </c>
      <c r="AT817" s="2115">
        <v>22.315999999999999</v>
      </c>
      <c r="AU817" s="2115">
        <v>23.204999999999998</v>
      </c>
      <c r="AV817" s="2116"/>
      <c r="AW817" s="2118">
        <f>K817-AT817</f>
        <v>-8.597999999999999</v>
      </c>
      <c r="AX817" s="2119"/>
      <c r="AY817" s="1646"/>
      <c r="AZ817" s="1646"/>
      <c r="BA817" s="2039"/>
      <c r="BB817" s="2039"/>
      <c r="BC817" s="1530" t="s">
        <v>1432</v>
      </c>
    </row>
    <row r="818" spans="1:227" s="1530" customFormat="1" ht="17.05" customHeight="1" x14ac:dyDescent="0.25">
      <c r="A818" s="1564" t="s">
        <v>591</v>
      </c>
      <c r="B818" s="1564" t="s">
        <v>671</v>
      </c>
      <c r="C818" s="2855" t="s">
        <v>683</v>
      </c>
      <c r="D818" s="2021" t="s">
        <v>688</v>
      </c>
      <c r="E818" s="2010"/>
      <c r="F818" s="2291">
        <v>0.4</v>
      </c>
      <c r="G818" s="1904"/>
      <c r="H818" s="1904"/>
      <c r="I818" s="1904"/>
      <c r="J818" s="1904"/>
      <c r="K818" s="2115">
        <f>IF(ISNUMBER(F818),F818,0)+IF(ISNUMBER(G818),G818,0)+IF(ISNUMBER(H818),H818,0)</f>
        <v>0.4</v>
      </c>
      <c r="L818" s="2292">
        <f t="shared" si="284"/>
        <v>100</v>
      </c>
      <c r="M818" s="2357">
        <f t="shared" si="285"/>
        <v>0</v>
      </c>
      <c r="N818" s="1611">
        <f t="shared" si="269"/>
        <v>5</v>
      </c>
      <c r="O818" s="2106"/>
      <c r="P818" s="2295">
        <f>AQ818</f>
        <v>0.17199999999999999</v>
      </c>
      <c r="Q818" s="2296" t="s">
        <v>42</v>
      </c>
      <c r="R818" s="2294"/>
      <c r="S818" s="2297"/>
      <c r="T818" s="2298"/>
      <c r="U818" s="1602"/>
      <c r="V818" s="2294"/>
      <c r="W818" s="2294"/>
      <c r="X818" s="2294"/>
      <c r="Y818" s="2294"/>
      <c r="Z818" s="2434">
        <v>2749</v>
      </c>
      <c r="AA818" s="2366">
        <f>AR818/Z818*1000000000/365</f>
        <v>192.34889897696297</v>
      </c>
      <c r="AB818" s="2435"/>
      <c r="AC818" s="2435"/>
      <c r="AD818" s="2435"/>
      <c r="AE818" s="2435"/>
      <c r="AF818" s="2435"/>
      <c r="AG818" s="2435"/>
      <c r="AH818" s="2167"/>
      <c r="AI818" s="2124">
        <v>2834</v>
      </c>
      <c r="AJ818" s="2124">
        <v>2941</v>
      </c>
      <c r="AK818" s="2124">
        <v>3041</v>
      </c>
      <c r="AL818" s="2113"/>
      <c r="AM818" s="2454"/>
      <c r="AN818" s="2124"/>
      <c r="AO818" s="2125"/>
      <c r="AP818" s="2126"/>
      <c r="AQ818" s="2117">
        <v>0.17199999999999999</v>
      </c>
      <c r="AR818" s="2125">
        <v>0.193</v>
      </c>
      <c r="AS818" s="2125">
        <v>0.20799999999999999</v>
      </c>
      <c r="AT818" s="2125">
        <v>0.215</v>
      </c>
      <c r="AU818" s="2125"/>
      <c r="AV818" s="2126"/>
      <c r="AW818" s="2127">
        <f>K818-AT818</f>
        <v>0.18500000000000003</v>
      </c>
      <c r="AX818" s="2119"/>
      <c r="AY818" s="1646"/>
      <c r="AZ818" s="1646"/>
      <c r="BA818" s="2039"/>
      <c r="BB818" s="1646"/>
      <c r="BC818" s="1530" t="s">
        <v>1430</v>
      </c>
    </row>
    <row r="819" spans="1:227" s="1530" customFormat="1" ht="17.05" customHeight="1" x14ac:dyDescent="0.25">
      <c r="A819" s="1564" t="s">
        <v>198</v>
      </c>
      <c r="B819" s="1564" t="s">
        <v>276</v>
      </c>
      <c r="C819" s="2443" t="s">
        <v>322</v>
      </c>
      <c r="D819" s="1952" t="s">
        <v>326</v>
      </c>
      <c r="E819" s="1750" t="s">
        <v>1830</v>
      </c>
      <c r="F819" s="2100">
        <f>0.078+0.15</f>
        <v>0.22799999999999998</v>
      </c>
      <c r="G819" s="2099">
        <v>0.2</v>
      </c>
      <c r="H819" s="2099"/>
      <c r="I819" s="2099"/>
      <c r="J819" s="2099"/>
      <c r="K819" s="2101">
        <f>SUM(F819:G819)</f>
        <v>0.42799999999999999</v>
      </c>
      <c r="L819" s="2382">
        <f t="shared" si="284"/>
        <v>53.271028037383175</v>
      </c>
      <c r="M819" s="2383">
        <f t="shared" si="285"/>
        <v>46.728971962616825</v>
      </c>
      <c r="N819" s="1611">
        <f t="shared" si="269"/>
        <v>2</v>
      </c>
      <c r="O819" s="1857"/>
      <c r="P819" s="2099">
        <v>0.52200000000000002</v>
      </c>
      <c r="Q819" s="2205" t="s">
        <v>42</v>
      </c>
      <c r="R819" s="1857"/>
      <c r="S819" s="2207" t="s">
        <v>202</v>
      </c>
      <c r="T819" s="2207" t="s">
        <v>202</v>
      </c>
      <c r="U819" s="2438">
        <v>41.4</v>
      </c>
      <c r="V819" s="1857">
        <v>19.440000000000001</v>
      </c>
      <c r="W819" s="2438">
        <v>41.4</v>
      </c>
      <c r="X819" s="1857">
        <v>19.440000000000001</v>
      </c>
      <c r="Y819" s="1857">
        <v>0.6</v>
      </c>
      <c r="Z819" s="2439">
        <v>7537</v>
      </c>
      <c r="AA819" s="2440">
        <v>189.74883724311661</v>
      </c>
      <c r="AB819" s="2441">
        <f>O819/AA819*1000000/365*1000</f>
        <v>0</v>
      </c>
      <c r="AC819" s="2096"/>
      <c r="AD819" s="2096"/>
      <c r="AE819" s="2010" t="s">
        <v>205</v>
      </c>
      <c r="AF819" s="2096" t="s">
        <v>42</v>
      </c>
      <c r="AG819" s="2096"/>
      <c r="AH819" s="2097"/>
      <c r="AI819" s="2096"/>
      <c r="AJ819" s="2096"/>
      <c r="AK819" s="2096"/>
      <c r="AL819" s="2097"/>
      <c r="AM819" s="2101">
        <f>K819</f>
        <v>0.42799999999999999</v>
      </c>
      <c r="AN819" s="2099">
        <v>0.52200000000000002</v>
      </c>
      <c r="AO819" s="2099">
        <v>0.58799999999999997</v>
      </c>
      <c r="AP819" s="2099">
        <v>0.71599999999999997</v>
      </c>
      <c r="AQ819" s="2100">
        <v>0.873</v>
      </c>
      <c r="AR819" s="2101">
        <f>AN819</f>
        <v>0.52200000000000002</v>
      </c>
      <c r="AS819" s="2099">
        <v>0.623</v>
      </c>
      <c r="AT819" s="2101">
        <f>AVERAGE(AS819,AV819)</f>
        <v>0.73</v>
      </c>
      <c r="AU819" s="2101"/>
      <c r="AV819" s="2099">
        <v>0.83699999999999997</v>
      </c>
      <c r="AW819" s="2099"/>
      <c r="AX819" s="2102">
        <v>1.125</v>
      </c>
      <c r="AY819" s="2442">
        <v>-0.60299999999999998</v>
      </c>
      <c r="AZ819" s="1979"/>
      <c r="BA819" s="1980"/>
      <c r="BB819" s="1646"/>
      <c r="BC819" s="1530" t="s">
        <v>1432</v>
      </c>
      <c r="BD819" s="1602"/>
      <c r="BE819" s="1602"/>
      <c r="BF819" s="1530" t="e">
        <f>MATCH(D819,'&gt;50 only'!D805,0)</f>
        <v>#N/A</v>
      </c>
      <c r="BG819" s="1602"/>
      <c r="BH819" s="1602"/>
      <c r="BI819" s="1602"/>
      <c r="BJ819" s="1602"/>
      <c r="BK819" s="1602"/>
      <c r="BL819" s="1602"/>
      <c r="BM819" s="1646"/>
      <c r="BN819" s="1646"/>
      <c r="BO819" s="1646"/>
      <c r="BP819" s="1646"/>
      <c r="BQ819" s="1646"/>
      <c r="BR819" s="1646"/>
      <c r="BS819" s="1646"/>
      <c r="BT819" s="1646"/>
      <c r="BU819" s="1646"/>
      <c r="BV819" s="1646"/>
      <c r="BW819" s="1646"/>
      <c r="BX819" s="1646"/>
      <c r="BY819" s="1646"/>
      <c r="BZ819" s="1646"/>
      <c r="CA819" s="1646"/>
      <c r="CB819" s="1646"/>
      <c r="CC819" s="1646"/>
      <c r="CD819" s="1646"/>
      <c r="CE819" s="1646"/>
      <c r="CF819" s="1646"/>
      <c r="CG819" s="1646"/>
      <c r="CH819" s="1646"/>
      <c r="CI819" s="1646"/>
      <c r="CJ819" s="1646"/>
      <c r="CK819" s="1646"/>
      <c r="CL819" s="1646"/>
      <c r="CM819" s="1646"/>
      <c r="CN819" s="1646"/>
      <c r="CO819" s="1646"/>
      <c r="CP819" s="1646"/>
      <c r="CQ819" s="1646"/>
      <c r="CR819" s="1646"/>
      <c r="CS819" s="1646"/>
      <c r="CT819" s="1646"/>
      <c r="CU819" s="1646"/>
      <c r="CV819" s="1646"/>
      <c r="CW819" s="1646"/>
      <c r="CX819" s="1646"/>
      <c r="CY819" s="1646"/>
      <c r="CZ819" s="1646"/>
      <c r="DA819" s="1646"/>
      <c r="DB819" s="1646"/>
      <c r="DC819" s="1646"/>
      <c r="DD819" s="1646"/>
      <c r="DE819" s="1646"/>
      <c r="DF819" s="1646"/>
      <c r="DG819" s="1646"/>
      <c r="DH819" s="1646"/>
      <c r="DI819" s="1646"/>
      <c r="DJ819" s="1646"/>
      <c r="DK819" s="1646"/>
      <c r="DL819" s="1646"/>
      <c r="DM819" s="1646"/>
      <c r="DN819" s="1646"/>
      <c r="DO819" s="1646"/>
      <c r="DP819" s="1646"/>
      <c r="DQ819" s="1646"/>
      <c r="DR819" s="1646"/>
      <c r="DS819" s="1646"/>
      <c r="DT819" s="1646"/>
      <c r="DU819" s="1646"/>
      <c r="DV819" s="1646"/>
      <c r="DW819" s="1646"/>
      <c r="DX819" s="1646"/>
      <c r="DY819" s="1646"/>
      <c r="DZ819" s="1646"/>
      <c r="EA819" s="1646"/>
      <c r="EB819" s="1646"/>
      <c r="EC819" s="1646"/>
      <c r="ED819" s="1646"/>
      <c r="EE819" s="1646"/>
      <c r="EF819" s="1646"/>
      <c r="EG819" s="1646"/>
      <c r="EH819" s="1646"/>
      <c r="EI819" s="1646"/>
      <c r="EJ819" s="1646"/>
      <c r="EK819" s="1646"/>
      <c r="EL819" s="1646"/>
      <c r="EM819" s="1646"/>
      <c r="EN819" s="1646"/>
      <c r="EO819" s="1646"/>
      <c r="EP819" s="1646"/>
      <c r="EQ819" s="1646"/>
      <c r="ER819" s="1646"/>
      <c r="ES819" s="1646"/>
      <c r="ET819" s="1646"/>
      <c r="EU819" s="1646"/>
      <c r="EV819" s="1646"/>
      <c r="EW819" s="1646"/>
      <c r="EX819" s="1646"/>
      <c r="EY819" s="1646"/>
      <c r="EZ819" s="1646"/>
      <c r="FA819" s="1646"/>
      <c r="FB819" s="1646"/>
      <c r="FC819" s="1646"/>
      <c r="FD819" s="1646"/>
      <c r="FE819" s="1646"/>
      <c r="FF819" s="1646"/>
      <c r="FG819" s="1646"/>
      <c r="FH819" s="1646"/>
      <c r="FI819" s="1646"/>
      <c r="FJ819" s="1646"/>
      <c r="FK819" s="1646"/>
      <c r="FL819" s="1646"/>
      <c r="FM819" s="1646"/>
      <c r="FN819" s="1646"/>
      <c r="FO819" s="1646"/>
      <c r="FP819" s="1646"/>
      <c r="FQ819" s="1646"/>
      <c r="FR819" s="1646"/>
      <c r="FS819" s="1646"/>
      <c r="FT819" s="1646"/>
      <c r="FU819" s="1646"/>
      <c r="FV819" s="1646"/>
      <c r="FW819" s="1646"/>
      <c r="FX819" s="1646"/>
      <c r="FY819" s="1646"/>
      <c r="FZ819" s="1646"/>
      <c r="GA819" s="1646"/>
      <c r="GB819" s="1646"/>
      <c r="GC819" s="1646"/>
      <c r="GD819" s="1646"/>
      <c r="GE819" s="1646"/>
      <c r="GF819" s="1646"/>
      <c r="GG819" s="1646"/>
      <c r="GH819" s="1646"/>
      <c r="GI819" s="1646"/>
      <c r="GJ819" s="1646"/>
      <c r="GK819" s="1646"/>
      <c r="GL819" s="1646"/>
      <c r="GM819" s="1646"/>
      <c r="GN819" s="1646"/>
      <c r="GO819" s="1646"/>
      <c r="GP819" s="1646"/>
      <c r="GQ819" s="1646"/>
      <c r="GR819" s="1646"/>
      <c r="GS819" s="1646"/>
      <c r="GT819" s="1646"/>
      <c r="GU819" s="1646"/>
      <c r="GV819" s="1646"/>
      <c r="GW819" s="1646"/>
      <c r="GX819" s="1646"/>
      <c r="GY819" s="1646"/>
      <c r="GZ819" s="1646"/>
      <c r="HA819" s="1646"/>
      <c r="HB819" s="1646"/>
      <c r="HC819" s="1646"/>
      <c r="HD819" s="1646"/>
      <c r="HE819" s="1646"/>
      <c r="HF819" s="1646"/>
      <c r="HG819" s="1646"/>
      <c r="HH819" s="1646"/>
      <c r="HI819" s="1646"/>
      <c r="HJ819" s="1646"/>
      <c r="HK819" s="1646"/>
      <c r="HL819" s="1646"/>
      <c r="HM819" s="1646"/>
      <c r="HN819" s="1646"/>
      <c r="HO819" s="1646"/>
      <c r="HP819" s="1646"/>
      <c r="HQ819" s="1646"/>
      <c r="HR819" s="1646"/>
      <c r="HS819" s="1646"/>
    </row>
    <row r="820" spans="1:227" s="1530" customFormat="1" ht="17.05" customHeight="1" thickBot="1" x14ac:dyDescent="0.3">
      <c r="A820" s="1564" t="s">
        <v>198</v>
      </c>
      <c r="B820" s="1564" t="s">
        <v>276</v>
      </c>
      <c r="C820" s="2443" t="s">
        <v>322</v>
      </c>
      <c r="D820" s="2822" t="s">
        <v>325</v>
      </c>
      <c r="E820" s="1779"/>
      <c r="F820" s="2736"/>
      <c r="G820" s="2725"/>
      <c r="H820" s="2721">
        <v>1.298</v>
      </c>
      <c r="I820" s="2721"/>
      <c r="J820" s="2721"/>
      <c r="K820" s="2721">
        <f>SUM(F820:H820)</f>
        <v>1.298</v>
      </c>
      <c r="L820" s="2722">
        <f t="shared" si="284"/>
        <v>0</v>
      </c>
      <c r="M820" s="2723">
        <f t="shared" si="285"/>
        <v>100</v>
      </c>
      <c r="N820" s="2597">
        <f t="shared" si="269"/>
        <v>3</v>
      </c>
      <c r="O820" s="2729"/>
      <c r="P820" s="2725">
        <v>1.298</v>
      </c>
      <c r="Q820" s="2826" t="s">
        <v>42</v>
      </c>
      <c r="R820" s="2729"/>
      <c r="S820" s="2827" t="s">
        <v>202</v>
      </c>
      <c r="T820" s="2827" t="s">
        <v>202</v>
      </c>
      <c r="U820" s="2828">
        <v>41.4</v>
      </c>
      <c r="V820" s="2729">
        <v>22.9</v>
      </c>
      <c r="W820" s="2828">
        <v>41.4</v>
      </c>
      <c r="X820" s="2729">
        <v>22.9</v>
      </c>
      <c r="Y820" s="2729">
        <v>6.9</v>
      </c>
      <c r="Z820" s="2730">
        <v>21093</v>
      </c>
      <c r="AA820" s="2829">
        <v>168.59452821133286</v>
      </c>
      <c r="AB820" s="2830">
        <f>O820/AA820*1000000/365*1000</f>
        <v>0</v>
      </c>
      <c r="AC820" s="2732"/>
      <c r="AD820" s="2732"/>
      <c r="AE820" s="2733"/>
      <c r="AF820" s="2732"/>
      <c r="AG820" s="2732"/>
      <c r="AH820" s="2831"/>
      <c r="AI820" s="2732"/>
      <c r="AJ820" s="2732"/>
      <c r="AK820" s="2732"/>
      <c r="AL820" s="2831"/>
      <c r="AM820" s="2721">
        <f>K820</f>
        <v>1.298</v>
      </c>
      <c r="AN820" s="2725">
        <v>1.298</v>
      </c>
      <c r="AO820" s="2725">
        <v>1.462</v>
      </c>
      <c r="AP820" s="2725">
        <v>1.782</v>
      </c>
      <c r="AQ820" s="2736">
        <v>2.1720000000000002</v>
      </c>
      <c r="AR820" s="2721">
        <f>AN820</f>
        <v>1.298</v>
      </c>
      <c r="AS820" s="2725">
        <v>1.55</v>
      </c>
      <c r="AT820" s="2721">
        <f>AVERAGE(AS820,AV820)</f>
        <v>1.8165</v>
      </c>
      <c r="AU820" s="2721"/>
      <c r="AV820" s="2725">
        <v>2.0830000000000002</v>
      </c>
      <c r="AW820" s="2725"/>
      <c r="AX820" s="2832">
        <v>2.7989999999999999</v>
      </c>
      <c r="AY820" s="2442">
        <v>-1.5009999999999999</v>
      </c>
      <c r="AZ820" s="1979"/>
      <c r="BA820" s="1980"/>
      <c r="BB820" s="1646"/>
      <c r="BC820" s="1530" t="s">
        <v>1432</v>
      </c>
      <c r="BD820" s="1602"/>
      <c r="BE820" s="1602"/>
      <c r="BF820" s="1602"/>
      <c r="BG820" s="1602"/>
      <c r="BH820" s="1602"/>
      <c r="BI820" s="1602"/>
      <c r="BJ820" s="1602"/>
      <c r="BK820" s="1602"/>
      <c r="BL820" s="1602"/>
      <c r="BM820" s="1646"/>
      <c r="BN820" s="1646"/>
      <c r="BO820" s="1646"/>
      <c r="BP820" s="1646"/>
      <c r="BQ820" s="1646"/>
      <c r="BR820" s="1646"/>
      <c r="BS820" s="1646"/>
      <c r="BT820" s="1646"/>
      <c r="BU820" s="1646"/>
      <c r="BV820" s="1646"/>
      <c r="BW820" s="1646"/>
      <c r="BX820" s="1646"/>
      <c r="BY820" s="1646"/>
      <c r="BZ820" s="1646"/>
      <c r="CA820" s="1646"/>
      <c r="CB820" s="1646"/>
      <c r="CC820" s="1646"/>
      <c r="CD820" s="1646"/>
      <c r="CE820" s="1646"/>
      <c r="CF820" s="1646"/>
      <c r="CG820" s="1646"/>
      <c r="CH820" s="1646"/>
      <c r="CI820" s="1646"/>
      <c r="CJ820" s="1646"/>
      <c r="CK820" s="1646"/>
      <c r="CL820" s="1646"/>
      <c r="CM820" s="1646"/>
      <c r="CN820" s="1646"/>
      <c r="CO820" s="1646"/>
      <c r="CP820" s="1646"/>
      <c r="CQ820" s="1646"/>
      <c r="CR820" s="1646"/>
      <c r="CS820" s="1646"/>
      <c r="CT820" s="1646"/>
      <c r="CU820" s="1646"/>
      <c r="CV820" s="1646"/>
      <c r="CW820" s="1646"/>
      <c r="CX820" s="1646"/>
      <c r="CY820" s="1646"/>
      <c r="CZ820" s="1646"/>
      <c r="DA820" s="1646"/>
      <c r="DB820" s="1646"/>
      <c r="DC820" s="1646"/>
      <c r="DD820" s="1646"/>
      <c r="DE820" s="1646"/>
      <c r="DF820" s="1646"/>
      <c r="DG820" s="1646"/>
      <c r="DH820" s="1646"/>
      <c r="DI820" s="1646"/>
      <c r="DJ820" s="1646"/>
      <c r="DK820" s="1646"/>
      <c r="DL820" s="1646"/>
      <c r="DM820" s="1646"/>
      <c r="DN820" s="1646"/>
      <c r="DO820" s="1646"/>
      <c r="DP820" s="1646"/>
      <c r="DQ820" s="1646"/>
      <c r="DR820" s="1646"/>
      <c r="DS820" s="1646"/>
      <c r="DT820" s="1646"/>
      <c r="DU820" s="1646"/>
      <c r="DV820" s="1646"/>
      <c r="DW820" s="1646"/>
      <c r="DX820" s="1646"/>
      <c r="DY820" s="1646"/>
      <c r="DZ820" s="1646"/>
      <c r="EA820" s="1646"/>
      <c r="EB820" s="1646"/>
      <c r="EC820" s="1646"/>
      <c r="ED820" s="1646"/>
      <c r="EE820" s="1646"/>
      <c r="EF820" s="1646"/>
      <c r="EG820" s="1646"/>
      <c r="EH820" s="1646"/>
      <c r="EI820" s="1646"/>
      <c r="EJ820" s="1646"/>
      <c r="EK820" s="1646"/>
      <c r="EL820" s="1646"/>
      <c r="EM820" s="1646"/>
      <c r="EN820" s="1646"/>
      <c r="EO820" s="1646"/>
      <c r="EP820" s="1646"/>
      <c r="EQ820" s="1646"/>
      <c r="ER820" s="1646"/>
      <c r="ES820" s="1646"/>
      <c r="ET820" s="1646"/>
      <c r="EU820" s="1646"/>
      <c r="EV820" s="1646"/>
      <c r="EW820" s="1646"/>
      <c r="EX820" s="1646"/>
      <c r="EY820" s="1646"/>
      <c r="EZ820" s="1646"/>
      <c r="FA820" s="1646"/>
      <c r="FB820" s="1646"/>
      <c r="FC820" s="1646"/>
      <c r="FD820" s="1646"/>
      <c r="FE820" s="1646"/>
      <c r="FF820" s="1646"/>
      <c r="FG820" s="1646"/>
      <c r="FH820" s="1646"/>
      <c r="FI820" s="1646"/>
      <c r="FJ820" s="1646"/>
      <c r="FK820" s="1646"/>
      <c r="FL820" s="1646"/>
      <c r="FM820" s="1646"/>
      <c r="FN820" s="1646"/>
      <c r="FO820" s="1646"/>
      <c r="FP820" s="1646"/>
      <c r="FQ820" s="1646"/>
      <c r="FR820" s="1646"/>
      <c r="FS820" s="1646"/>
      <c r="FT820" s="1646"/>
      <c r="FU820" s="1646"/>
      <c r="FV820" s="1646"/>
      <c r="FW820" s="1646"/>
      <c r="FX820" s="1646"/>
      <c r="FY820" s="1646"/>
      <c r="FZ820" s="1646"/>
      <c r="GA820" s="1646"/>
      <c r="GB820" s="1646"/>
      <c r="GC820" s="1646"/>
      <c r="GD820" s="1646"/>
      <c r="GE820" s="1646"/>
      <c r="GF820" s="1646"/>
      <c r="GG820" s="1646"/>
      <c r="GH820" s="1646"/>
      <c r="GI820" s="1646"/>
      <c r="GJ820" s="1646"/>
      <c r="GK820" s="1646"/>
      <c r="GL820" s="1646"/>
      <c r="GM820" s="1646"/>
      <c r="GN820" s="1646"/>
      <c r="GO820" s="1646"/>
      <c r="GP820" s="1646"/>
      <c r="GQ820" s="1646"/>
      <c r="GR820" s="1646"/>
      <c r="GS820" s="1646"/>
      <c r="GT820" s="1646"/>
      <c r="GU820" s="1646"/>
      <c r="GV820" s="1646"/>
      <c r="GW820" s="1646"/>
      <c r="GX820" s="1646"/>
      <c r="GY820" s="1646"/>
      <c r="GZ820" s="1646"/>
      <c r="HA820" s="1646"/>
      <c r="HB820" s="1646"/>
      <c r="HC820" s="1646"/>
      <c r="HD820" s="1646"/>
      <c r="HE820" s="1646"/>
      <c r="HF820" s="1646"/>
      <c r="HG820" s="1646"/>
      <c r="HH820" s="1646"/>
      <c r="HI820" s="1646"/>
      <c r="HJ820" s="1646"/>
      <c r="HK820" s="1646"/>
      <c r="HL820" s="1646"/>
      <c r="HM820" s="1646"/>
      <c r="HN820" s="1646"/>
      <c r="HO820" s="1646"/>
      <c r="HP820" s="1646"/>
      <c r="HQ820" s="1646"/>
      <c r="HR820" s="1646"/>
      <c r="HS820" s="1646"/>
    </row>
    <row r="821" spans="1:227" s="1530" customFormat="1" ht="18" customHeight="1" thickTop="1" thickBot="1" x14ac:dyDescent="0.3">
      <c r="A821" s="1564" t="s">
        <v>198</v>
      </c>
      <c r="B821" s="1564" t="s">
        <v>276</v>
      </c>
      <c r="C821" s="2857" t="s">
        <v>322</v>
      </c>
      <c r="D821" s="2858" t="s">
        <v>324</v>
      </c>
      <c r="E821" s="2859"/>
      <c r="F821" s="2089"/>
      <c r="G821" s="2088"/>
      <c r="H821" s="2090">
        <v>0.31</v>
      </c>
      <c r="I821" s="2090"/>
      <c r="J821" s="2090"/>
      <c r="K821" s="2090">
        <f>SUM(F821:H821)</f>
        <v>0.31</v>
      </c>
      <c r="L821" s="2860">
        <f t="shared" si="284"/>
        <v>0</v>
      </c>
      <c r="M821" s="2861">
        <f t="shared" si="285"/>
        <v>100</v>
      </c>
      <c r="N821" s="2862">
        <f t="shared" si="269"/>
        <v>3</v>
      </c>
      <c r="O821" s="2863"/>
      <c r="P821" s="2088">
        <v>0.31</v>
      </c>
      <c r="Q821" s="2864" t="s">
        <v>42</v>
      </c>
      <c r="R821" s="2863"/>
      <c r="S821" s="2865" t="s">
        <v>202</v>
      </c>
      <c r="T821" s="2865" t="s">
        <v>202</v>
      </c>
      <c r="U821" s="2866">
        <v>41.4</v>
      </c>
      <c r="V821" s="2863">
        <v>25.33</v>
      </c>
      <c r="W821" s="2866">
        <v>41.4</v>
      </c>
      <c r="X821" s="2863">
        <v>25.33</v>
      </c>
      <c r="Y821" s="2863">
        <v>6.9</v>
      </c>
      <c r="Z821" s="2867">
        <v>2986</v>
      </c>
      <c r="AA821" s="2440">
        <v>284.43237390929357</v>
      </c>
      <c r="AB821" s="2868">
        <f>O821/AA821*1000000/365*1000</f>
        <v>0</v>
      </c>
      <c r="AC821" s="2085"/>
      <c r="AD821" s="2085"/>
      <c r="AE821" s="2869"/>
      <c r="AF821" s="2085"/>
      <c r="AG821" s="2085"/>
      <c r="AH821" s="2086"/>
      <c r="AI821" s="2085"/>
      <c r="AJ821" s="2085"/>
      <c r="AK821" s="2085"/>
      <c r="AL821" s="2086"/>
      <c r="AM821" s="2090">
        <f>K821</f>
        <v>0.31</v>
      </c>
      <c r="AN821" s="2088">
        <v>0.31</v>
      </c>
      <c r="AO821" s="2088">
        <v>0.34899999999999998</v>
      </c>
      <c r="AP821" s="2088">
        <v>0.42599999999999999</v>
      </c>
      <c r="AQ821" s="2089">
        <v>0.51900000000000002</v>
      </c>
      <c r="AR821" s="2090">
        <f>AN821</f>
        <v>0.31</v>
      </c>
      <c r="AS821" s="2088">
        <v>0.37</v>
      </c>
      <c r="AT821" s="2090">
        <f>AVERAGE(AS821,AV821)</f>
        <v>0.434</v>
      </c>
      <c r="AU821" s="2090"/>
      <c r="AV821" s="2088">
        <v>0.498</v>
      </c>
      <c r="AW821" s="2088"/>
      <c r="AX821" s="2091">
        <v>0.66900000000000004</v>
      </c>
      <c r="AY821" s="1978">
        <v>-0.35899999999999999</v>
      </c>
      <c r="AZ821" s="1979"/>
      <c r="BA821" s="1980"/>
      <c r="BB821" s="1646"/>
      <c r="BC821" s="1530" t="s">
        <v>1432</v>
      </c>
      <c r="BD821" s="1602"/>
      <c r="BE821" s="1602"/>
      <c r="BF821" s="1602"/>
      <c r="BG821" s="1602"/>
      <c r="BH821" s="1602"/>
      <c r="BI821" s="1602"/>
      <c r="BJ821" s="1602"/>
      <c r="BK821" s="1602"/>
      <c r="BL821" s="1602"/>
      <c r="BM821" s="1646"/>
      <c r="BN821" s="1646"/>
      <c r="BO821" s="1646"/>
      <c r="BP821" s="1646"/>
      <c r="BQ821" s="1646"/>
      <c r="BR821" s="1646"/>
      <c r="BS821" s="1646"/>
      <c r="BT821" s="1646"/>
      <c r="BU821" s="1646"/>
      <c r="BV821" s="1646"/>
      <c r="BW821" s="1646"/>
      <c r="BX821" s="1646"/>
      <c r="BY821" s="1646"/>
      <c r="BZ821" s="1646"/>
      <c r="CA821" s="1646"/>
      <c r="CB821" s="1646"/>
      <c r="CC821" s="1646"/>
      <c r="CD821" s="1646"/>
      <c r="CE821" s="1646"/>
      <c r="CF821" s="1646"/>
      <c r="CG821" s="1646"/>
      <c r="CH821" s="1646"/>
      <c r="CI821" s="1646"/>
      <c r="CJ821" s="1646"/>
      <c r="CK821" s="1646"/>
      <c r="CL821" s="1646"/>
      <c r="CM821" s="1646"/>
      <c r="CN821" s="1646"/>
      <c r="CO821" s="1646"/>
      <c r="CP821" s="1646"/>
      <c r="CQ821" s="1646"/>
      <c r="CR821" s="1646"/>
      <c r="CS821" s="1646"/>
      <c r="CT821" s="1646"/>
      <c r="CU821" s="1646"/>
      <c r="CV821" s="1646"/>
      <c r="CW821" s="1646"/>
      <c r="CX821" s="1646"/>
      <c r="CY821" s="1646"/>
      <c r="CZ821" s="1646"/>
      <c r="DA821" s="1646"/>
      <c r="DB821" s="1646"/>
      <c r="DC821" s="1646"/>
      <c r="DD821" s="1646"/>
      <c r="DE821" s="1646"/>
      <c r="DF821" s="1646"/>
      <c r="DG821" s="1646"/>
      <c r="DH821" s="1646"/>
      <c r="DI821" s="1646"/>
      <c r="DJ821" s="1646"/>
      <c r="DK821" s="1646"/>
      <c r="DL821" s="1646"/>
      <c r="DM821" s="1646"/>
      <c r="DN821" s="1646"/>
      <c r="DO821" s="1646"/>
      <c r="DP821" s="1646"/>
      <c r="DQ821" s="1646"/>
      <c r="DR821" s="1646"/>
      <c r="DS821" s="1646"/>
      <c r="DT821" s="1646"/>
      <c r="DU821" s="1646"/>
      <c r="DV821" s="1646"/>
      <c r="DW821" s="1646"/>
      <c r="DX821" s="1646"/>
      <c r="DY821" s="1646"/>
      <c r="DZ821" s="1646"/>
      <c r="EA821" s="1646"/>
      <c r="EB821" s="1646"/>
      <c r="EC821" s="1646"/>
      <c r="ED821" s="1646"/>
      <c r="EE821" s="1646"/>
      <c r="EF821" s="1646"/>
      <c r="EG821" s="1646"/>
      <c r="EH821" s="1646"/>
      <c r="EI821" s="1646"/>
      <c r="EJ821" s="1646"/>
      <c r="EK821" s="1646"/>
      <c r="EL821" s="1646"/>
      <c r="EM821" s="1646"/>
      <c r="EN821" s="1646"/>
      <c r="EO821" s="1646"/>
      <c r="EP821" s="1646"/>
      <c r="EQ821" s="1646"/>
      <c r="ER821" s="1646"/>
      <c r="ES821" s="1646"/>
      <c r="ET821" s="1646"/>
      <c r="EU821" s="1646"/>
      <c r="EV821" s="1646"/>
      <c r="EW821" s="1646"/>
      <c r="EX821" s="1646"/>
      <c r="EY821" s="1646"/>
      <c r="EZ821" s="1646"/>
      <c r="FA821" s="1646"/>
      <c r="FB821" s="1646"/>
      <c r="FC821" s="1646"/>
      <c r="FD821" s="1646"/>
      <c r="FE821" s="1646"/>
      <c r="FF821" s="1646"/>
      <c r="FG821" s="1646"/>
      <c r="FH821" s="1646"/>
      <c r="FI821" s="1646"/>
      <c r="FJ821" s="1646"/>
      <c r="FK821" s="1646"/>
      <c r="FL821" s="1646"/>
      <c r="FM821" s="1646"/>
      <c r="FN821" s="1646"/>
      <c r="FO821" s="1646"/>
      <c r="FP821" s="1646"/>
      <c r="FQ821" s="1646"/>
      <c r="FR821" s="1646"/>
      <c r="FS821" s="1646"/>
      <c r="FT821" s="1646"/>
      <c r="FU821" s="1646"/>
      <c r="FV821" s="1646"/>
      <c r="FW821" s="1646"/>
      <c r="FX821" s="1646"/>
      <c r="FY821" s="1646"/>
      <c r="FZ821" s="1646"/>
      <c r="GA821" s="1646"/>
      <c r="GB821" s="1646"/>
      <c r="GC821" s="1646"/>
      <c r="GD821" s="1646"/>
      <c r="GE821" s="1646"/>
      <c r="GF821" s="1646"/>
      <c r="GG821" s="1646"/>
      <c r="GH821" s="1646"/>
      <c r="GI821" s="1646"/>
      <c r="GJ821" s="1646"/>
      <c r="GK821" s="1646"/>
      <c r="GL821" s="1646"/>
      <c r="GM821" s="1646"/>
      <c r="GN821" s="1646"/>
      <c r="GO821" s="1646"/>
      <c r="GP821" s="1646"/>
      <c r="GQ821" s="1646"/>
      <c r="GR821" s="1646"/>
      <c r="GS821" s="1646"/>
      <c r="GT821" s="1646"/>
      <c r="GU821" s="1646"/>
      <c r="GV821" s="1646"/>
      <c r="GW821" s="1646"/>
      <c r="GX821" s="1646"/>
      <c r="GY821" s="1646"/>
      <c r="GZ821" s="1646"/>
      <c r="HA821" s="1646"/>
      <c r="HB821" s="1646"/>
      <c r="HC821" s="1646"/>
      <c r="HD821" s="1646"/>
      <c r="HE821" s="1646"/>
      <c r="HF821" s="1646"/>
      <c r="HG821" s="1646"/>
      <c r="HH821" s="1646"/>
      <c r="HI821" s="1646"/>
      <c r="HJ821" s="1646"/>
      <c r="HK821" s="1646"/>
      <c r="HL821" s="1646"/>
      <c r="HM821" s="1646"/>
      <c r="HN821" s="1646"/>
      <c r="HO821" s="1646"/>
      <c r="HP821" s="1646"/>
      <c r="HQ821" s="1646"/>
      <c r="HR821" s="1646"/>
      <c r="HS821" s="1646"/>
    </row>
    <row r="822" spans="1:227" s="1530" customFormat="1" ht="51.9" thickTop="1" x14ac:dyDescent="0.25">
      <c r="A822" s="1564" t="s">
        <v>198</v>
      </c>
      <c r="B822" s="1564" t="s">
        <v>276</v>
      </c>
      <c r="C822" s="2857" t="s">
        <v>322</v>
      </c>
      <c r="D822" s="1749" t="s">
        <v>323</v>
      </c>
      <c r="E822" s="1750"/>
      <c r="F822" s="2100"/>
      <c r="G822" s="2099"/>
      <c r="H822" s="2101">
        <v>1.7270000000000001</v>
      </c>
      <c r="I822" s="2101"/>
      <c r="J822" s="2101"/>
      <c r="K822" s="2101">
        <f>SUM(F822:H822)</f>
        <v>1.7270000000000001</v>
      </c>
      <c r="L822" s="2382">
        <f t="shared" si="284"/>
        <v>0</v>
      </c>
      <c r="M822" s="2383">
        <f t="shared" si="285"/>
        <v>100</v>
      </c>
      <c r="N822" s="1611">
        <f t="shared" si="269"/>
        <v>3</v>
      </c>
      <c r="O822" s="1857"/>
      <c r="P822" s="2099">
        <v>1.7270000000000001</v>
      </c>
      <c r="Q822" s="2205" t="s">
        <v>42</v>
      </c>
      <c r="R822" s="1857"/>
      <c r="S822" s="2207" t="s">
        <v>202</v>
      </c>
      <c r="T822" s="2207" t="s">
        <v>202</v>
      </c>
      <c r="U822" s="2438">
        <v>41.4</v>
      </c>
      <c r="V822" s="1857">
        <v>28.33</v>
      </c>
      <c r="W822" s="2438">
        <v>41.4</v>
      </c>
      <c r="X822" s="1857">
        <v>28.33</v>
      </c>
      <c r="Y822" s="1857">
        <v>3.1</v>
      </c>
      <c r="Z822" s="2439">
        <v>23580</v>
      </c>
      <c r="AA822" s="2440">
        <v>200.65762719741599</v>
      </c>
      <c r="AB822" s="2441">
        <f>O822/AA822*1000000/365*1000</f>
        <v>0</v>
      </c>
      <c r="AC822" s="2096"/>
      <c r="AD822" s="2096"/>
      <c r="AE822" s="2010" t="s">
        <v>205</v>
      </c>
      <c r="AF822" s="2096"/>
      <c r="AG822" s="2096"/>
      <c r="AH822" s="2097" t="s">
        <v>42</v>
      </c>
      <c r="AI822" s="2096"/>
      <c r="AJ822" s="2096"/>
      <c r="AK822" s="2096"/>
      <c r="AL822" s="2097"/>
      <c r="AM822" s="2101">
        <f>K822</f>
        <v>1.7270000000000001</v>
      </c>
      <c r="AN822" s="2099">
        <v>1.7270000000000001</v>
      </c>
      <c r="AO822" s="2099">
        <v>1.8340000000000001</v>
      </c>
      <c r="AP822" s="2099">
        <v>2.0249999999999999</v>
      </c>
      <c r="AQ822" s="2100">
        <v>2.2370000000000001</v>
      </c>
      <c r="AR822" s="2101">
        <f>AN822</f>
        <v>1.7270000000000001</v>
      </c>
      <c r="AS822" s="2099">
        <v>1.9450000000000001</v>
      </c>
      <c r="AT822" s="2101">
        <f>AVERAGE(AS822,AV822)</f>
        <v>2.1579999999999999</v>
      </c>
      <c r="AU822" s="2101"/>
      <c r="AV822" s="2099">
        <v>2.371</v>
      </c>
      <c r="AW822" s="2099"/>
      <c r="AX822" s="2102">
        <v>2.89</v>
      </c>
      <c r="AY822" s="1978">
        <v>-1.163</v>
      </c>
      <c r="AZ822" s="1979"/>
      <c r="BA822" s="1980"/>
      <c r="BB822" s="1646"/>
      <c r="BC822" s="1530" t="s">
        <v>1432</v>
      </c>
      <c r="BD822" s="1602"/>
      <c r="BE822" s="1602"/>
      <c r="BF822" s="1602"/>
      <c r="BG822" s="1602"/>
      <c r="BH822" s="1602"/>
      <c r="BI822" s="1602"/>
      <c r="BJ822" s="1602"/>
      <c r="BK822" s="1602"/>
      <c r="BL822" s="1602"/>
      <c r="BM822" s="1646"/>
      <c r="BN822" s="1646"/>
      <c r="BO822" s="1646"/>
      <c r="BP822" s="1646"/>
      <c r="BQ822" s="1646"/>
      <c r="BR822" s="1646"/>
      <c r="BS822" s="1646"/>
      <c r="BT822" s="1646"/>
      <c r="BU822" s="1646"/>
      <c r="BV822" s="1646"/>
      <c r="BW822" s="1646"/>
      <c r="BX822" s="1646"/>
      <c r="BY822" s="1646"/>
      <c r="BZ822" s="1646"/>
      <c r="CA822" s="1646"/>
      <c r="CB822" s="1646"/>
      <c r="CC822" s="1646"/>
      <c r="CD822" s="1646"/>
      <c r="CE822" s="1646"/>
      <c r="CF822" s="1646"/>
      <c r="CG822" s="1646"/>
      <c r="CH822" s="1646"/>
      <c r="CI822" s="1646"/>
      <c r="CJ822" s="1646"/>
      <c r="CK822" s="1646"/>
      <c r="CL822" s="1646"/>
      <c r="CM822" s="1646"/>
      <c r="CN822" s="1646"/>
      <c r="CO822" s="1646"/>
      <c r="CP822" s="1646"/>
      <c r="CQ822" s="1646"/>
      <c r="CR822" s="1646"/>
      <c r="CS822" s="1646"/>
      <c r="CT822" s="1646"/>
      <c r="CU822" s="1646"/>
      <c r="CV822" s="1646"/>
      <c r="CW822" s="1646"/>
      <c r="CX822" s="1646"/>
      <c r="CY822" s="1646"/>
      <c r="CZ822" s="1646"/>
      <c r="DA822" s="1646"/>
      <c r="DB822" s="1646"/>
      <c r="DC822" s="1646"/>
      <c r="DD822" s="1646"/>
      <c r="DE822" s="1646"/>
      <c r="DF822" s="1646"/>
      <c r="DG822" s="1646"/>
      <c r="DH822" s="1646"/>
      <c r="DI822" s="1646"/>
      <c r="DJ822" s="1646"/>
      <c r="DK822" s="1646"/>
      <c r="DL822" s="1646"/>
      <c r="DM822" s="1646"/>
      <c r="DN822" s="1646"/>
      <c r="DO822" s="1646"/>
      <c r="DP822" s="1646"/>
      <c r="DQ822" s="1646"/>
      <c r="DR822" s="1646"/>
      <c r="DS822" s="1646"/>
      <c r="DT822" s="1646"/>
      <c r="DU822" s="1646"/>
      <c r="DV822" s="1646"/>
      <c r="DW822" s="1646"/>
      <c r="DX822" s="1646"/>
      <c r="DY822" s="1646"/>
      <c r="DZ822" s="1646"/>
      <c r="EA822" s="1646"/>
      <c r="EB822" s="1646"/>
      <c r="EC822" s="1646"/>
      <c r="ED822" s="1646"/>
      <c r="EE822" s="1646"/>
      <c r="EF822" s="1646"/>
      <c r="EG822" s="1646"/>
      <c r="EH822" s="1646"/>
      <c r="EI822" s="1646"/>
      <c r="EJ822" s="1646"/>
      <c r="EK822" s="1646"/>
      <c r="EL822" s="1646"/>
      <c r="EM822" s="1646"/>
      <c r="EN822" s="1646"/>
      <c r="EO822" s="1646"/>
      <c r="EP822" s="1646"/>
      <c r="EQ822" s="1646"/>
      <c r="ER822" s="1646"/>
      <c r="ES822" s="1646"/>
      <c r="ET822" s="1646"/>
      <c r="EU822" s="1646"/>
      <c r="EV822" s="1646"/>
      <c r="EW822" s="1646"/>
      <c r="EX822" s="1646"/>
      <c r="EY822" s="1646"/>
      <c r="EZ822" s="1646"/>
      <c r="FA822" s="1646"/>
      <c r="FB822" s="1646"/>
      <c r="FC822" s="1646"/>
      <c r="FD822" s="1646"/>
      <c r="FE822" s="1646"/>
      <c r="FF822" s="1646"/>
      <c r="FG822" s="1646"/>
      <c r="FH822" s="1646"/>
      <c r="FI822" s="1646"/>
      <c r="FJ822" s="1646"/>
      <c r="FK822" s="1646"/>
      <c r="FL822" s="1646"/>
      <c r="FM822" s="1646"/>
      <c r="FN822" s="1646"/>
      <c r="FO822" s="1646"/>
      <c r="FP822" s="1646"/>
      <c r="FQ822" s="1646"/>
      <c r="FR822" s="1646"/>
      <c r="FS822" s="1646"/>
      <c r="FT822" s="1646"/>
      <c r="FU822" s="1646"/>
      <c r="FV822" s="1646"/>
      <c r="FW822" s="1646"/>
      <c r="FX822" s="1646"/>
      <c r="FY822" s="1646"/>
      <c r="FZ822" s="1646"/>
      <c r="GA822" s="1646"/>
      <c r="GB822" s="1646"/>
      <c r="GC822" s="1646"/>
      <c r="GD822" s="1646"/>
      <c r="GE822" s="1646"/>
      <c r="GF822" s="1646"/>
      <c r="GG822" s="1646"/>
      <c r="GH822" s="1646"/>
      <c r="GI822" s="1646"/>
      <c r="GJ822" s="1646"/>
      <c r="GK822" s="1646"/>
      <c r="GL822" s="1646"/>
      <c r="GM822" s="1646"/>
      <c r="GN822" s="1646"/>
      <c r="GO822" s="1646"/>
      <c r="GP822" s="1646"/>
      <c r="GQ822" s="1646"/>
      <c r="GR822" s="1646"/>
      <c r="GS822" s="1646"/>
      <c r="GT822" s="1646"/>
      <c r="GU822" s="1646"/>
      <c r="GV822" s="1646"/>
      <c r="GW822" s="1646"/>
      <c r="GX822" s="1646"/>
      <c r="GY822" s="1646"/>
      <c r="GZ822" s="1646"/>
      <c r="HA822" s="1646"/>
      <c r="HB822" s="1646"/>
      <c r="HC822" s="1646"/>
      <c r="HD822" s="1646"/>
      <c r="HE822" s="1646"/>
      <c r="HF822" s="1646"/>
      <c r="HG822" s="1646"/>
      <c r="HH822" s="1646"/>
      <c r="HI822" s="1646"/>
      <c r="HJ822" s="1646"/>
      <c r="HK822" s="1646"/>
      <c r="HL822" s="1646"/>
      <c r="HM822" s="1646"/>
      <c r="HN822" s="1646"/>
      <c r="HO822" s="1646"/>
      <c r="HP822" s="1646"/>
      <c r="HQ822" s="1646"/>
      <c r="HR822" s="1646"/>
      <c r="HS822" s="1646"/>
    </row>
    <row r="823" spans="1:227" s="1530" customFormat="1" ht="18.75" customHeight="1" x14ac:dyDescent="0.25">
      <c r="A823" s="1564" t="s">
        <v>38</v>
      </c>
      <c r="B823" s="1564" t="s">
        <v>152</v>
      </c>
      <c r="C823" s="2544" t="s">
        <v>190</v>
      </c>
      <c r="D823" s="1778" t="s">
        <v>191</v>
      </c>
      <c r="E823" s="1779"/>
      <c r="F823" s="2291"/>
      <c r="G823" s="1904">
        <v>0.45700000000000002</v>
      </c>
      <c r="H823" s="1904"/>
      <c r="I823" s="1904"/>
      <c r="J823" s="1904"/>
      <c r="K823" s="2099">
        <f t="shared" ref="K823:K829" si="286">17.5/(SUM(P$124:P$138)+P$105)*P823</f>
        <v>0.60607652314203275</v>
      </c>
      <c r="L823" s="2382">
        <f t="shared" si="284"/>
        <v>0</v>
      </c>
      <c r="M823" s="2383">
        <f t="shared" si="285"/>
        <v>75.403019676593388</v>
      </c>
      <c r="N823" s="1611">
        <f t="shared" si="269"/>
        <v>2</v>
      </c>
      <c r="O823" s="2262"/>
      <c r="P823" s="2491">
        <f>[1]JH_2015!L121/1000000</f>
        <v>0.69937899999999997</v>
      </c>
      <c r="Q823" s="2718"/>
      <c r="R823" s="2206" t="s">
        <v>42</v>
      </c>
      <c r="S823" s="2321">
        <f t="shared" ref="S823:S833" si="287">+T823/P823</f>
        <v>0.10374060416455169</v>
      </c>
      <c r="T823" s="2206">
        <f>[1]JH_2015!V121/1000000</f>
        <v>7.2553999999999993E-2</v>
      </c>
      <c r="U823" s="1857"/>
      <c r="V823" s="1857">
        <v>72.900000000000006</v>
      </c>
      <c r="W823" s="1857"/>
      <c r="X823" s="1857"/>
      <c r="Y823" s="1857"/>
      <c r="Z823" s="2439">
        <v>104420</v>
      </c>
      <c r="AA823" s="2492">
        <f t="shared" ref="AA823:AA833" si="288">P823/Z823*1000000/365*1000</f>
        <v>18.349998556934192</v>
      </c>
      <c r="AB823" s="2096"/>
      <c r="AC823" s="2096"/>
      <c r="AD823" s="2010"/>
      <c r="AE823" s="2096"/>
      <c r="AF823" s="2096"/>
      <c r="AG823" s="2096"/>
      <c r="AH823" s="2493">
        <f t="shared" ref="AH823:AH833" si="289">K823</f>
        <v>0.60607652314203275</v>
      </c>
      <c r="AI823" s="2206"/>
      <c r="AJ823" s="2206"/>
      <c r="AK823" s="2206"/>
      <c r="AL823" s="2223"/>
      <c r="AM823" s="2099">
        <f t="shared" ref="AM823:AM829" si="290">P823</f>
        <v>0.69937899999999997</v>
      </c>
      <c r="AN823" s="2099">
        <v>0.53900000000000003</v>
      </c>
      <c r="AO823" s="2099">
        <f t="shared" ref="AO823:AO829" si="291">AVERAGE(AN823,AP823)</f>
        <v>0.58200000000000007</v>
      </c>
      <c r="AP823" s="2099">
        <v>0.625</v>
      </c>
      <c r="AQ823" s="2100">
        <f t="shared" ref="AQ823:AQ833" si="292">AM823</f>
        <v>0.69937899999999997</v>
      </c>
      <c r="AR823" s="2099">
        <v>0.64</v>
      </c>
      <c r="AS823" s="2099">
        <f t="shared" ref="AS823:AS833" si="293">AVERAGE(AR823,AT823)</f>
        <v>0.65349999999999997</v>
      </c>
      <c r="AT823" s="2099">
        <v>0.66700000000000004</v>
      </c>
      <c r="AU823" s="2099"/>
      <c r="AV823" s="2099">
        <v>0.71799999999999997</v>
      </c>
      <c r="AW823" s="2099"/>
      <c r="AX823" s="2225">
        <v>-0.26100000000000001</v>
      </c>
      <c r="AY823" s="1964"/>
      <c r="AZ823" s="1965"/>
      <c r="BA823" s="1965"/>
      <c r="BB823" s="1965"/>
      <c r="BC823" s="1530" t="s">
        <v>1432</v>
      </c>
      <c r="BD823" s="1963"/>
      <c r="BE823" s="1963"/>
      <c r="BF823" s="1963"/>
      <c r="BG823" s="1963"/>
      <c r="BH823" s="1963"/>
      <c r="BI823" s="1963"/>
      <c r="BJ823" s="1963"/>
      <c r="BK823" s="1963"/>
      <c r="BL823" s="1963"/>
      <c r="BM823" s="1963"/>
      <c r="BN823" s="1963"/>
      <c r="BO823" s="1963"/>
      <c r="BP823" s="1963"/>
      <c r="BQ823" s="1963"/>
      <c r="BR823" s="1963"/>
      <c r="BS823" s="1963"/>
      <c r="BT823" s="1963"/>
      <c r="BU823" s="1963"/>
      <c r="BV823" s="1963"/>
      <c r="BW823" s="1963"/>
      <c r="BX823" s="1963"/>
      <c r="BY823" s="1963"/>
      <c r="BZ823" s="1963"/>
      <c r="CA823" s="1963"/>
      <c r="CB823" s="1963"/>
      <c r="CC823" s="1963"/>
      <c r="CD823" s="1963"/>
      <c r="CE823" s="1963"/>
      <c r="CF823" s="1963"/>
      <c r="CG823" s="1963"/>
      <c r="CH823" s="1963"/>
      <c r="CI823" s="1963"/>
      <c r="CJ823" s="1963"/>
      <c r="CK823" s="1963"/>
      <c r="CL823" s="1963"/>
      <c r="CM823" s="1963"/>
      <c r="CN823" s="1963"/>
      <c r="CO823" s="1963"/>
      <c r="CP823" s="1963"/>
      <c r="CQ823" s="1963"/>
      <c r="CR823" s="1963"/>
      <c r="CS823" s="1963"/>
      <c r="CT823" s="1963"/>
      <c r="CU823" s="1963"/>
      <c r="CV823" s="1963"/>
      <c r="CW823" s="1963"/>
      <c r="CX823" s="1963"/>
      <c r="CY823" s="1963"/>
      <c r="CZ823" s="1963"/>
      <c r="DA823" s="1963"/>
      <c r="DB823" s="1963"/>
      <c r="DC823" s="1963"/>
      <c r="DD823" s="1963"/>
      <c r="DE823" s="1963"/>
      <c r="DF823" s="1963"/>
      <c r="DG823" s="1963"/>
      <c r="DH823" s="1963"/>
      <c r="DI823" s="1963"/>
      <c r="DJ823" s="1963"/>
      <c r="DK823" s="1963"/>
      <c r="DL823" s="1963"/>
      <c r="DM823" s="1963"/>
      <c r="DN823" s="1963"/>
      <c r="DO823" s="1963"/>
      <c r="DP823" s="1963"/>
      <c r="DQ823" s="1963"/>
      <c r="DR823" s="1963"/>
      <c r="DS823" s="1963"/>
      <c r="DT823" s="1963"/>
      <c r="DU823" s="1963"/>
      <c r="DV823" s="1963"/>
      <c r="DW823" s="1963"/>
      <c r="DX823" s="1963"/>
      <c r="DY823" s="1963"/>
      <c r="DZ823" s="1963"/>
      <c r="EA823" s="1963"/>
      <c r="EB823" s="1963"/>
      <c r="EC823" s="1963"/>
      <c r="ED823" s="1963"/>
      <c r="EE823" s="1963"/>
      <c r="EF823" s="1963"/>
      <c r="EG823" s="1963"/>
      <c r="EH823" s="1963"/>
      <c r="EI823" s="1963"/>
      <c r="EJ823" s="1963"/>
      <c r="EK823" s="1963"/>
      <c r="EL823" s="1963"/>
      <c r="EM823" s="1963"/>
      <c r="EN823" s="1963"/>
      <c r="EO823" s="1963"/>
      <c r="EP823" s="1963"/>
      <c r="EQ823" s="1963"/>
      <c r="ER823" s="1963"/>
      <c r="ES823" s="1963"/>
      <c r="ET823" s="1963"/>
      <c r="EU823" s="1963"/>
      <c r="EV823" s="1963"/>
      <c r="EW823" s="1963"/>
      <c r="EX823" s="1963"/>
      <c r="EY823" s="1963"/>
      <c r="EZ823" s="1963"/>
      <c r="FA823" s="1963"/>
      <c r="FB823" s="1963"/>
      <c r="FC823" s="1963"/>
      <c r="FD823" s="1963"/>
      <c r="FE823" s="1963"/>
      <c r="FF823" s="1963"/>
      <c r="FG823" s="1963"/>
      <c r="FH823" s="1963"/>
      <c r="FI823" s="1963"/>
      <c r="FJ823" s="1963"/>
      <c r="FK823" s="1963"/>
      <c r="FL823" s="1963"/>
      <c r="FM823" s="1963"/>
      <c r="FN823" s="1963"/>
      <c r="FO823" s="1963"/>
      <c r="FP823" s="1963"/>
      <c r="FQ823" s="1963"/>
      <c r="FR823" s="1963"/>
      <c r="FS823" s="1963"/>
      <c r="FT823" s="1963"/>
      <c r="FU823" s="1963"/>
      <c r="FV823" s="1963"/>
      <c r="FW823" s="1963"/>
      <c r="FX823" s="1963"/>
      <c r="FY823" s="1963"/>
      <c r="FZ823" s="1963"/>
      <c r="GA823" s="1963"/>
      <c r="GB823" s="1963"/>
      <c r="GC823" s="1963"/>
      <c r="GD823" s="1963"/>
      <c r="GE823" s="1963"/>
      <c r="GF823" s="1963"/>
      <c r="GG823" s="1963"/>
      <c r="GH823" s="1963"/>
      <c r="GI823" s="1963"/>
      <c r="GJ823" s="1963"/>
      <c r="GK823" s="1963"/>
      <c r="GL823" s="1963"/>
      <c r="GM823" s="1963"/>
      <c r="GN823" s="1963"/>
      <c r="GO823" s="1963"/>
      <c r="GP823" s="1963"/>
      <c r="GQ823" s="1963"/>
      <c r="GR823" s="1963"/>
      <c r="GS823" s="1963"/>
      <c r="GT823" s="1963"/>
      <c r="GU823" s="1963"/>
      <c r="GV823" s="1963"/>
      <c r="GW823" s="1963"/>
      <c r="GX823" s="1963"/>
      <c r="GY823" s="1963"/>
      <c r="GZ823" s="1963"/>
      <c r="HA823" s="1963"/>
      <c r="HB823" s="1963"/>
      <c r="HC823" s="1963"/>
      <c r="HD823" s="1963"/>
      <c r="HE823" s="1963"/>
      <c r="HF823" s="1963"/>
      <c r="HG823" s="1963"/>
      <c r="HH823" s="1963"/>
      <c r="HI823" s="1963"/>
      <c r="HJ823" s="1963"/>
      <c r="HK823" s="1963"/>
      <c r="HL823" s="1963"/>
      <c r="HM823" s="1963"/>
      <c r="HN823" s="1963"/>
      <c r="HO823" s="1963"/>
      <c r="HP823" s="1963"/>
      <c r="HQ823" s="1963"/>
      <c r="HR823" s="1963"/>
      <c r="HS823" s="1963"/>
    </row>
    <row r="824" spans="1:227" s="1530" customFormat="1" ht="18.75" customHeight="1" x14ac:dyDescent="0.25">
      <c r="A824" s="1564" t="s">
        <v>38</v>
      </c>
      <c r="B824" s="1564" t="s">
        <v>152</v>
      </c>
      <c r="C824" s="2544" t="s">
        <v>190</v>
      </c>
      <c r="D824" s="1778" t="s">
        <v>193</v>
      </c>
      <c r="E824" s="1779"/>
      <c r="F824" s="2291"/>
      <c r="G824" s="1904">
        <v>6.5000000000000002E-2</v>
      </c>
      <c r="H824" s="1904"/>
      <c r="I824" s="1904"/>
      <c r="J824" s="1904"/>
      <c r="K824" s="2099">
        <f t="shared" si="286"/>
        <v>5.9969926970176335E-2</v>
      </c>
      <c r="L824" s="2382">
        <f t="shared" si="284"/>
        <v>0</v>
      </c>
      <c r="M824" s="2383">
        <v>100</v>
      </c>
      <c r="N824" s="1611">
        <f t="shared" si="269"/>
        <v>2</v>
      </c>
      <c r="O824" s="2262"/>
      <c r="P824" s="2491">
        <f>[1]JH_2015!L123/1000000</f>
        <v>6.9202E-2</v>
      </c>
      <c r="Q824" s="2718"/>
      <c r="R824" s="2206" t="s">
        <v>42</v>
      </c>
      <c r="S824" s="2321">
        <f t="shared" si="287"/>
        <v>0.14769804340915002</v>
      </c>
      <c r="T824" s="2206">
        <f>[1]JH_2015!V123/1000000</f>
        <v>1.0220999999999999E-2</v>
      </c>
      <c r="U824" s="2206"/>
      <c r="V824" s="1857">
        <v>66.400000000000006</v>
      </c>
      <c r="W824" s="1857"/>
      <c r="X824" s="1857"/>
      <c r="Y824" s="1857"/>
      <c r="Z824" s="2439">
        <v>1214</v>
      </c>
      <c r="AA824" s="2492">
        <f t="shared" si="288"/>
        <v>156.17341066552319</v>
      </c>
      <c r="AB824" s="2096"/>
      <c r="AC824" s="2096"/>
      <c r="AD824" s="2010"/>
      <c r="AE824" s="2096"/>
      <c r="AF824" s="2096"/>
      <c r="AG824" s="2096"/>
      <c r="AH824" s="2493">
        <f t="shared" si="289"/>
        <v>5.9969926970176335E-2</v>
      </c>
      <c r="AI824" s="2206"/>
      <c r="AJ824" s="2206"/>
      <c r="AK824" s="2206"/>
      <c r="AL824" s="2223"/>
      <c r="AM824" s="2099">
        <f t="shared" si="290"/>
        <v>6.9202E-2</v>
      </c>
      <c r="AN824" s="2099">
        <v>7.0000000000000007E-2</v>
      </c>
      <c r="AO824" s="2099">
        <f t="shared" si="291"/>
        <v>7.7000000000000013E-2</v>
      </c>
      <c r="AP824" s="2099">
        <v>8.4000000000000005E-2</v>
      </c>
      <c r="AQ824" s="2100">
        <f t="shared" si="292"/>
        <v>6.9202E-2</v>
      </c>
      <c r="AR824" s="2099">
        <v>8.1000000000000003E-2</v>
      </c>
      <c r="AS824" s="2099">
        <f t="shared" si="293"/>
        <v>9.0999999999999998E-2</v>
      </c>
      <c r="AT824" s="2099">
        <v>0.10100000000000001</v>
      </c>
      <c r="AU824" s="2099"/>
      <c r="AV824" s="2099">
        <v>0.109</v>
      </c>
      <c r="AW824" s="2099"/>
      <c r="AX824" s="2225">
        <v>-0.04</v>
      </c>
      <c r="AY824" s="1964"/>
      <c r="AZ824" s="1965"/>
      <c r="BA824" s="1965"/>
      <c r="BB824" s="1965"/>
      <c r="BC824" s="1530" t="s">
        <v>1432</v>
      </c>
      <c r="BD824" s="1602"/>
      <c r="BE824" s="1602"/>
      <c r="BF824" s="1602"/>
      <c r="BG824" s="1602"/>
      <c r="BH824" s="1602"/>
      <c r="BI824" s="1602"/>
      <c r="BJ824" s="1602"/>
      <c r="BK824" s="1602"/>
      <c r="BL824" s="1602"/>
      <c r="BM824" s="1602"/>
      <c r="BN824" s="1602"/>
      <c r="BO824" s="1602"/>
      <c r="BP824" s="1602"/>
      <c r="BQ824" s="1602"/>
      <c r="BR824" s="1602"/>
      <c r="BS824" s="1602"/>
      <c r="BT824" s="1602"/>
      <c r="BU824" s="1602"/>
      <c r="BV824" s="1602"/>
      <c r="BW824" s="1602"/>
      <c r="BX824" s="1602"/>
      <c r="BY824" s="1602"/>
      <c r="BZ824" s="1602"/>
      <c r="CA824" s="1602"/>
      <c r="CB824" s="1602"/>
      <c r="CC824" s="1602"/>
      <c r="CD824" s="1602"/>
      <c r="CE824" s="1602"/>
      <c r="CF824" s="1602"/>
      <c r="CG824" s="1602"/>
      <c r="CH824" s="1602"/>
      <c r="CI824" s="1602"/>
      <c r="CJ824" s="1602"/>
      <c r="CK824" s="1602"/>
      <c r="CL824" s="1602"/>
      <c r="CM824" s="1602"/>
      <c r="CN824" s="1602"/>
      <c r="CO824" s="1602"/>
      <c r="CP824" s="1602"/>
      <c r="CQ824" s="1602"/>
      <c r="CR824" s="1602"/>
      <c r="CS824" s="1602"/>
      <c r="CT824" s="1602"/>
      <c r="CU824" s="1602"/>
      <c r="CV824" s="1602"/>
      <c r="CW824" s="1602"/>
      <c r="CX824" s="1602"/>
      <c r="CY824" s="1602"/>
      <c r="CZ824" s="1602"/>
      <c r="DA824" s="1602"/>
      <c r="DB824" s="1602"/>
      <c r="DC824" s="1602"/>
      <c r="DD824" s="1602"/>
      <c r="DE824" s="1602"/>
      <c r="DF824" s="1602"/>
      <c r="DG824" s="1602"/>
      <c r="DH824" s="1602"/>
      <c r="DI824" s="1602"/>
      <c r="DJ824" s="1602"/>
      <c r="DK824" s="1602"/>
      <c r="DL824" s="1602"/>
      <c r="DM824" s="1602"/>
      <c r="DN824" s="1602"/>
      <c r="DO824" s="1602"/>
      <c r="DP824" s="1602"/>
      <c r="DQ824" s="1602"/>
      <c r="DR824" s="1602"/>
      <c r="DS824" s="1602"/>
      <c r="DT824" s="1602"/>
      <c r="DU824" s="1602"/>
      <c r="DV824" s="1602"/>
      <c r="DW824" s="1602"/>
      <c r="DX824" s="1602"/>
      <c r="DY824" s="1602"/>
      <c r="DZ824" s="1602"/>
      <c r="EA824" s="1602"/>
      <c r="EB824" s="1602"/>
      <c r="EC824" s="1602"/>
      <c r="ED824" s="1602"/>
      <c r="EE824" s="1602"/>
      <c r="EF824" s="1602"/>
      <c r="EG824" s="1602"/>
      <c r="EH824" s="1602"/>
      <c r="EI824" s="1602"/>
      <c r="EJ824" s="1602"/>
      <c r="EK824" s="1602"/>
      <c r="EL824" s="1602"/>
      <c r="EM824" s="1602"/>
      <c r="EN824" s="1602"/>
      <c r="EO824" s="1602"/>
      <c r="EP824" s="1602"/>
      <c r="EQ824" s="1602"/>
      <c r="ER824" s="1602"/>
      <c r="ES824" s="1602"/>
      <c r="ET824" s="1602"/>
      <c r="EU824" s="1602"/>
      <c r="EV824" s="1602"/>
      <c r="EW824" s="1602"/>
      <c r="EX824" s="1602"/>
      <c r="EY824" s="1602"/>
      <c r="EZ824" s="1602"/>
      <c r="FA824" s="1602"/>
      <c r="FB824" s="1602"/>
      <c r="FC824" s="1602"/>
      <c r="FD824" s="1602"/>
      <c r="FE824" s="1602"/>
      <c r="FF824" s="1602"/>
      <c r="FG824" s="1602"/>
      <c r="FH824" s="1602"/>
      <c r="FI824" s="1602"/>
      <c r="FJ824" s="1602"/>
      <c r="FK824" s="1602"/>
      <c r="FL824" s="1602"/>
      <c r="FM824" s="1602"/>
      <c r="FN824" s="1602"/>
      <c r="FO824" s="1602"/>
      <c r="FP824" s="1602"/>
      <c r="FQ824" s="1602"/>
      <c r="FR824" s="1602"/>
      <c r="FS824" s="1602"/>
      <c r="FT824" s="1602"/>
      <c r="FU824" s="1602"/>
      <c r="FV824" s="1602"/>
      <c r="FW824" s="1602"/>
      <c r="FX824" s="1602"/>
      <c r="FY824" s="1602"/>
      <c r="FZ824" s="1602"/>
      <c r="GA824" s="1602"/>
      <c r="GB824" s="1602"/>
      <c r="GC824" s="1602"/>
      <c r="GD824" s="1602"/>
      <c r="GE824" s="1602"/>
      <c r="GF824" s="1602"/>
      <c r="GG824" s="1602"/>
      <c r="GH824" s="1602"/>
      <c r="GI824" s="1602"/>
      <c r="GJ824" s="1602"/>
      <c r="GK824" s="1602"/>
      <c r="GL824" s="1602"/>
      <c r="GM824" s="1602"/>
      <c r="GN824" s="1602"/>
      <c r="GO824" s="1602"/>
      <c r="GP824" s="1602"/>
      <c r="GQ824" s="1602"/>
      <c r="GR824" s="1602"/>
      <c r="GS824" s="1602"/>
      <c r="GT824" s="1602"/>
      <c r="GU824" s="1602"/>
      <c r="GV824" s="1602"/>
      <c r="GW824" s="1602"/>
      <c r="GX824" s="1602"/>
      <c r="GY824" s="1602"/>
      <c r="GZ824" s="1602"/>
      <c r="HA824" s="1602"/>
      <c r="HB824" s="1602"/>
      <c r="HC824" s="1602"/>
      <c r="HD824" s="1602"/>
      <c r="HE824" s="1602"/>
      <c r="HF824" s="1602"/>
      <c r="HG824" s="1602"/>
      <c r="HH824" s="1602"/>
      <c r="HI824" s="1602"/>
      <c r="HJ824" s="1602"/>
      <c r="HK824" s="1602"/>
      <c r="HL824" s="1602"/>
      <c r="HM824" s="1602"/>
      <c r="HN824" s="1602"/>
      <c r="HO824" s="1602"/>
      <c r="HP824" s="1602"/>
      <c r="HQ824" s="1602"/>
      <c r="HR824" s="1602"/>
      <c r="HS824" s="1602"/>
    </row>
    <row r="825" spans="1:227" s="1530" customFormat="1" ht="18.75" customHeight="1" x14ac:dyDescent="0.25">
      <c r="A825" s="1564" t="s">
        <v>38</v>
      </c>
      <c r="B825" s="1564" t="s">
        <v>152</v>
      </c>
      <c r="C825" s="2544" t="s">
        <v>190</v>
      </c>
      <c r="D825" s="1778" t="s">
        <v>195</v>
      </c>
      <c r="E825" s="1779"/>
      <c r="F825" s="2100">
        <v>1.9E-2</v>
      </c>
      <c r="G825" s="2099">
        <v>2.657</v>
      </c>
      <c r="H825" s="2099"/>
      <c r="I825" s="2099"/>
      <c r="J825" s="2099"/>
      <c r="K825" s="2099">
        <f t="shared" si="286"/>
        <v>2.9026416970233373</v>
      </c>
      <c r="L825" s="2382">
        <f t="shared" si="284"/>
        <v>0.65457614074394799</v>
      </c>
      <c r="M825" s="2383">
        <f>IF(K825&gt;0,(IF(ISNUMBER(G825),G825,0)+IF(ISNUMBER(H825),H825,0))/K825*100,"")</f>
        <v>91.537305576666824</v>
      </c>
      <c r="N825" s="1611">
        <f t="shared" si="269"/>
        <v>2</v>
      </c>
      <c r="O825" s="2262"/>
      <c r="P825" s="2491">
        <f>[1]JH_2015!L125/1000000</f>
        <v>3.3494890000000002</v>
      </c>
      <c r="Q825" s="2718"/>
      <c r="R825" s="2206" t="s">
        <v>42</v>
      </c>
      <c r="S825" s="2321">
        <f t="shared" si="287"/>
        <v>0.18403404220763225</v>
      </c>
      <c r="T825" s="2206">
        <f>[1]JH_2015!V125/1000000</f>
        <v>0.61641999999999997</v>
      </c>
      <c r="U825" s="1857">
        <v>95.24</v>
      </c>
      <c r="V825" s="1857">
        <v>73.900000000000006</v>
      </c>
      <c r="W825" s="1857"/>
      <c r="X825" s="1857"/>
      <c r="Y825" s="1857"/>
      <c r="Z825" s="2439">
        <v>39659</v>
      </c>
      <c r="AA825" s="2492">
        <f t="shared" si="288"/>
        <v>231.38965157419054</v>
      </c>
      <c r="AB825" s="2096"/>
      <c r="AC825" s="2096"/>
      <c r="AD825" s="2010"/>
      <c r="AE825" s="2096"/>
      <c r="AF825" s="2096"/>
      <c r="AG825" s="2096"/>
      <c r="AH825" s="2493">
        <f t="shared" si="289"/>
        <v>2.9026416970233373</v>
      </c>
      <c r="AI825" s="2206"/>
      <c r="AJ825" s="2206"/>
      <c r="AK825" s="2206"/>
      <c r="AL825" s="2223"/>
      <c r="AM825" s="2099">
        <f t="shared" si="290"/>
        <v>3.3494890000000002</v>
      </c>
      <c r="AN825" s="2099">
        <v>3.3</v>
      </c>
      <c r="AO825" s="2099">
        <f t="shared" si="291"/>
        <v>3.6204999999999998</v>
      </c>
      <c r="AP825" s="2099">
        <v>3.9409999999999998</v>
      </c>
      <c r="AQ825" s="2100">
        <f t="shared" si="292"/>
        <v>3.3494890000000002</v>
      </c>
      <c r="AR825" s="2099">
        <v>4.1219999999999999</v>
      </c>
      <c r="AS825" s="2099">
        <f t="shared" si="293"/>
        <v>4.76</v>
      </c>
      <c r="AT825" s="2099">
        <v>5.3979999999999997</v>
      </c>
      <c r="AU825" s="2099"/>
      <c r="AV825" s="2099">
        <v>5.6319999999999997</v>
      </c>
      <c r="AW825" s="2099"/>
      <c r="AX825" s="2225">
        <v>-2.9569999999999999</v>
      </c>
      <c r="AY825" s="1964"/>
      <c r="AZ825" s="1965"/>
      <c r="BA825" s="1965"/>
      <c r="BB825" s="1965"/>
      <c r="BC825" s="1530" t="s">
        <v>1432</v>
      </c>
      <c r="BD825" s="1602"/>
      <c r="BE825" s="1602"/>
      <c r="BF825" s="1602"/>
      <c r="BG825" s="1602"/>
      <c r="BH825" s="1602"/>
      <c r="BI825" s="1602"/>
      <c r="BJ825" s="1602"/>
      <c r="BK825" s="1602"/>
      <c r="BL825" s="1602"/>
      <c r="BM825" s="1602"/>
      <c r="BN825" s="1602"/>
      <c r="BO825" s="1602"/>
      <c r="BP825" s="1602"/>
      <c r="BQ825" s="1602"/>
      <c r="BR825" s="1602"/>
      <c r="BS825" s="1602"/>
      <c r="BT825" s="1602"/>
      <c r="BU825" s="1602"/>
      <c r="BV825" s="1602"/>
      <c r="BW825" s="1602"/>
      <c r="BX825" s="1602"/>
      <c r="BY825" s="1602"/>
      <c r="BZ825" s="1602"/>
      <c r="CA825" s="1602"/>
      <c r="CB825" s="1602"/>
      <c r="CC825" s="1602"/>
      <c r="CD825" s="1602"/>
      <c r="CE825" s="1602"/>
      <c r="CF825" s="1602"/>
      <c r="CG825" s="1602"/>
      <c r="CH825" s="1602"/>
      <c r="CI825" s="1602"/>
      <c r="CJ825" s="1602"/>
      <c r="CK825" s="1602"/>
      <c r="CL825" s="1602"/>
      <c r="CM825" s="1602"/>
      <c r="CN825" s="1602"/>
      <c r="CO825" s="1602"/>
      <c r="CP825" s="1602"/>
      <c r="CQ825" s="1602"/>
      <c r="CR825" s="1602"/>
      <c r="CS825" s="1602"/>
      <c r="CT825" s="1602"/>
      <c r="CU825" s="1602"/>
      <c r="CV825" s="1602"/>
      <c r="CW825" s="1602"/>
      <c r="CX825" s="1602"/>
      <c r="CY825" s="1602"/>
      <c r="CZ825" s="1602"/>
      <c r="DA825" s="1602"/>
      <c r="DB825" s="1602"/>
      <c r="DC825" s="1602"/>
      <c r="DD825" s="1602"/>
      <c r="DE825" s="1602"/>
      <c r="DF825" s="1602"/>
      <c r="DG825" s="1602"/>
      <c r="DH825" s="1602"/>
      <c r="DI825" s="1602"/>
      <c r="DJ825" s="1602"/>
      <c r="DK825" s="1602"/>
      <c r="DL825" s="1602"/>
      <c r="DM825" s="1602"/>
      <c r="DN825" s="1602"/>
      <c r="DO825" s="1602"/>
      <c r="DP825" s="1602"/>
      <c r="DQ825" s="1602"/>
      <c r="DR825" s="1602"/>
      <c r="DS825" s="1602"/>
      <c r="DT825" s="1602"/>
      <c r="DU825" s="1602"/>
      <c r="DV825" s="1602"/>
      <c r="DW825" s="1602"/>
      <c r="DX825" s="1602"/>
      <c r="DY825" s="1602"/>
      <c r="DZ825" s="1602"/>
      <c r="EA825" s="1602"/>
      <c r="EB825" s="1602"/>
      <c r="EC825" s="1602"/>
      <c r="ED825" s="1602"/>
      <c r="EE825" s="1602"/>
      <c r="EF825" s="1602"/>
      <c r="EG825" s="1602"/>
      <c r="EH825" s="1602"/>
      <c r="EI825" s="1602"/>
      <c r="EJ825" s="1602"/>
      <c r="EK825" s="1602"/>
      <c r="EL825" s="1602"/>
      <c r="EM825" s="1602"/>
      <c r="EN825" s="1602"/>
      <c r="EO825" s="1602"/>
      <c r="EP825" s="1602"/>
      <c r="EQ825" s="1602"/>
      <c r="ER825" s="1602"/>
      <c r="ES825" s="1602"/>
      <c r="ET825" s="1602"/>
      <c r="EU825" s="1602"/>
      <c r="EV825" s="1602"/>
      <c r="EW825" s="1602"/>
      <c r="EX825" s="1602"/>
      <c r="EY825" s="1602"/>
      <c r="EZ825" s="1602"/>
      <c r="FA825" s="1602"/>
      <c r="FB825" s="1602"/>
      <c r="FC825" s="1602"/>
      <c r="FD825" s="1602"/>
      <c r="FE825" s="1602"/>
      <c r="FF825" s="1602"/>
      <c r="FG825" s="1602"/>
      <c r="FH825" s="1602"/>
      <c r="FI825" s="1602"/>
      <c r="FJ825" s="1602"/>
      <c r="FK825" s="1602"/>
      <c r="FL825" s="1602"/>
      <c r="FM825" s="1602"/>
      <c r="FN825" s="1602"/>
      <c r="FO825" s="1602"/>
      <c r="FP825" s="1602"/>
      <c r="FQ825" s="1602"/>
      <c r="FR825" s="1602"/>
      <c r="FS825" s="1602"/>
      <c r="FT825" s="1602"/>
      <c r="FU825" s="1602"/>
      <c r="FV825" s="1602"/>
      <c r="FW825" s="1602"/>
      <c r="FX825" s="1602"/>
      <c r="FY825" s="1602"/>
      <c r="FZ825" s="1602"/>
      <c r="GA825" s="1602"/>
      <c r="GB825" s="1602"/>
      <c r="GC825" s="1602"/>
      <c r="GD825" s="1602"/>
      <c r="GE825" s="1602"/>
      <c r="GF825" s="1602"/>
      <c r="GG825" s="1602"/>
      <c r="GH825" s="1602"/>
      <c r="GI825" s="1602"/>
      <c r="GJ825" s="1602"/>
      <c r="GK825" s="1602"/>
      <c r="GL825" s="1602"/>
      <c r="GM825" s="1602"/>
      <c r="GN825" s="1602"/>
      <c r="GO825" s="1602"/>
      <c r="GP825" s="1602"/>
      <c r="GQ825" s="1602"/>
      <c r="GR825" s="1602"/>
      <c r="GS825" s="1602"/>
      <c r="GT825" s="1602"/>
      <c r="GU825" s="1602"/>
      <c r="GV825" s="1602"/>
      <c r="GW825" s="1602"/>
      <c r="GX825" s="1602"/>
      <c r="GY825" s="1602"/>
      <c r="GZ825" s="1602"/>
      <c r="HA825" s="1602"/>
      <c r="HB825" s="1602"/>
      <c r="HC825" s="1602"/>
      <c r="HD825" s="1602"/>
      <c r="HE825" s="1602"/>
      <c r="HF825" s="1602"/>
      <c r="HG825" s="1602"/>
      <c r="HH825" s="1602"/>
      <c r="HI825" s="1602"/>
      <c r="HJ825" s="1602"/>
      <c r="HK825" s="1602"/>
      <c r="HL825" s="1602"/>
      <c r="HM825" s="1602"/>
      <c r="HN825" s="1602"/>
      <c r="HO825" s="1602"/>
      <c r="HP825" s="1602"/>
      <c r="HQ825" s="1602"/>
      <c r="HR825" s="1602"/>
      <c r="HS825" s="1602"/>
    </row>
    <row r="826" spans="1:227" s="1530" customFormat="1" ht="18.75" customHeight="1" x14ac:dyDescent="0.25">
      <c r="A826" s="1564" t="s">
        <v>38</v>
      </c>
      <c r="B826" s="1564" t="s">
        <v>152</v>
      </c>
      <c r="C826" s="2544" t="s">
        <v>190</v>
      </c>
      <c r="D826" s="1778" t="s">
        <v>196</v>
      </c>
      <c r="E826" s="1779"/>
      <c r="F826" s="2100"/>
      <c r="G826" s="2099"/>
      <c r="H826" s="2099">
        <v>0.96599999999999997</v>
      </c>
      <c r="I826" s="2099"/>
      <c r="J826" s="2099"/>
      <c r="K826" s="2099">
        <f t="shared" si="286"/>
        <v>0.74551903894857174</v>
      </c>
      <c r="L826" s="2382">
        <f t="shared" si="284"/>
        <v>0</v>
      </c>
      <c r="M826" s="2383">
        <v>100</v>
      </c>
      <c r="N826" s="1611">
        <f t="shared" si="269"/>
        <v>2</v>
      </c>
      <c r="O826" s="2262"/>
      <c r="P826" s="2491">
        <f>[1]JH_2015!L126/1000000</f>
        <v>0.86028800000000005</v>
      </c>
      <c r="Q826" s="2718"/>
      <c r="R826" s="2206" t="s">
        <v>42</v>
      </c>
      <c r="S826" s="2321">
        <f t="shared" si="287"/>
        <v>0.13175355229876506</v>
      </c>
      <c r="T826" s="2206">
        <f>[1]JH_2015!V126/1000000</f>
        <v>0.113346</v>
      </c>
      <c r="U826" s="1857">
        <v>95.24</v>
      </c>
      <c r="V826" s="1857">
        <v>71.400000000000006</v>
      </c>
      <c r="W826" s="1857"/>
      <c r="X826" s="1857"/>
      <c r="Y826" s="1857"/>
      <c r="Z826" s="2439">
        <v>12877</v>
      </c>
      <c r="AA826" s="2492">
        <f t="shared" si="288"/>
        <v>183.0359108998629</v>
      </c>
      <c r="AB826" s="2096"/>
      <c r="AC826" s="2096"/>
      <c r="AD826" s="2010"/>
      <c r="AE826" s="2096"/>
      <c r="AF826" s="2096"/>
      <c r="AG826" s="2096"/>
      <c r="AH826" s="2493">
        <f t="shared" si="289"/>
        <v>0.74551903894857174</v>
      </c>
      <c r="AI826" s="2206"/>
      <c r="AJ826" s="2206"/>
      <c r="AK826" s="2206"/>
      <c r="AL826" s="2223"/>
      <c r="AM826" s="2099">
        <f t="shared" si="290"/>
        <v>0.86028800000000005</v>
      </c>
      <c r="AN826" s="2099">
        <v>1.085</v>
      </c>
      <c r="AO826" s="2099">
        <f t="shared" si="291"/>
        <v>1.2284999999999999</v>
      </c>
      <c r="AP826" s="2099">
        <v>1.3720000000000001</v>
      </c>
      <c r="AQ826" s="2100">
        <f t="shared" si="292"/>
        <v>0.86028800000000005</v>
      </c>
      <c r="AR826" s="2099">
        <v>1.272</v>
      </c>
      <c r="AS826" s="2099">
        <f t="shared" si="293"/>
        <v>1.4729999999999999</v>
      </c>
      <c r="AT826" s="2099">
        <v>1.6739999999999999</v>
      </c>
      <c r="AU826" s="2099"/>
      <c r="AV826" s="2099">
        <v>1.889</v>
      </c>
      <c r="AW826" s="2099"/>
      <c r="AX826" s="2225">
        <v>-0.85899999999999999</v>
      </c>
      <c r="AY826" s="1981"/>
      <c r="AZ826" s="1896"/>
      <c r="BA826" s="1965"/>
      <c r="BB826" s="1965"/>
      <c r="BC826" s="1530" t="s">
        <v>1432</v>
      </c>
      <c r="BD826" s="1963"/>
      <c r="BE826" s="1602"/>
      <c r="BF826" s="1602"/>
      <c r="BG826" s="1602"/>
      <c r="BH826" s="1602"/>
      <c r="BI826" s="1602"/>
      <c r="BJ826" s="1602"/>
      <c r="BK826" s="1602"/>
      <c r="BL826" s="1602"/>
      <c r="BM826" s="1602"/>
      <c r="BN826" s="1602"/>
      <c r="BO826" s="1602"/>
      <c r="BP826" s="1602"/>
      <c r="BQ826" s="1602"/>
      <c r="BR826" s="1602"/>
      <c r="BS826" s="1602"/>
      <c r="BT826" s="1602"/>
      <c r="BU826" s="1602"/>
      <c r="BV826" s="1602"/>
      <c r="BW826" s="1602"/>
      <c r="BX826" s="1602"/>
      <c r="BY826" s="1602"/>
      <c r="BZ826" s="1602"/>
      <c r="CA826" s="1602"/>
      <c r="CB826" s="1602"/>
      <c r="CC826" s="1602"/>
      <c r="CD826" s="1602"/>
      <c r="CE826" s="1602"/>
      <c r="CF826" s="1602"/>
      <c r="CG826" s="1602"/>
      <c r="CH826" s="1602"/>
      <c r="CI826" s="1602"/>
      <c r="CJ826" s="1602"/>
      <c r="CK826" s="1602"/>
      <c r="CL826" s="1602"/>
      <c r="CM826" s="1602"/>
      <c r="CN826" s="1602"/>
      <c r="CO826" s="1602"/>
      <c r="CP826" s="1602"/>
      <c r="CQ826" s="1602"/>
      <c r="CR826" s="1602"/>
      <c r="CS826" s="1602"/>
      <c r="CT826" s="1602"/>
      <c r="CU826" s="1602"/>
      <c r="CV826" s="1602"/>
      <c r="CW826" s="1602"/>
      <c r="CX826" s="1602"/>
      <c r="CY826" s="1602"/>
      <c r="CZ826" s="1602"/>
      <c r="DA826" s="1602"/>
      <c r="DB826" s="1602"/>
      <c r="DC826" s="1602"/>
      <c r="DD826" s="1602"/>
      <c r="DE826" s="1602"/>
      <c r="DF826" s="1602"/>
      <c r="DG826" s="1602"/>
      <c r="DH826" s="1602"/>
      <c r="DI826" s="1602"/>
      <c r="DJ826" s="1602"/>
      <c r="DK826" s="1602"/>
      <c r="DL826" s="1602"/>
      <c r="DM826" s="1602"/>
      <c r="DN826" s="1602"/>
      <c r="DO826" s="1602"/>
      <c r="DP826" s="1602"/>
      <c r="DQ826" s="1602"/>
      <c r="DR826" s="1602"/>
      <c r="DS826" s="1602"/>
      <c r="DT826" s="1602"/>
      <c r="DU826" s="1602"/>
      <c r="DV826" s="1602"/>
      <c r="DW826" s="1602"/>
      <c r="DX826" s="1602"/>
      <c r="DY826" s="1602"/>
      <c r="DZ826" s="1602"/>
      <c r="EA826" s="1602"/>
      <c r="EB826" s="1602"/>
      <c r="EC826" s="1602"/>
      <c r="ED826" s="1602"/>
      <c r="EE826" s="1602"/>
      <c r="EF826" s="1602"/>
      <c r="EG826" s="1602"/>
      <c r="EH826" s="1602"/>
      <c r="EI826" s="1602"/>
      <c r="EJ826" s="1602"/>
      <c r="EK826" s="1602"/>
      <c r="EL826" s="1602"/>
      <c r="EM826" s="1602"/>
      <c r="EN826" s="1602"/>
      <c r="EO826" s="1602"/>
      <c r="EP826" s="1602"/>
      <c r="EQ826" s="1602"/>
      <c r="ER826" s="1602"/>
      <c r="ES826" s="1602"/>
      <c r="ET826" s="1602"/>
      <c r="EU826" s="1602"/>
      <c r="EV826" s="1602"/>
      <c r="EW826" s="1602"/>
      <c r="EX826" s="1602"/>
      <c r="EY826" s="1602"/>
      <c r="EZ826" s="1602"/>
      <c r="FA826" s="1602"/>
      <c r="FB826" s="1602"/>
      <c r="FC826" s="1602"/>
      <c r="FD826" s="1602"/>
      <c r="FE826" s="1602"/>
      <c r="FF826" s="1602"/>
      <c r="FG826" s="1602"/>
      <c r="FH826" s="1602"/>
      <c r="FI826" s="1602"/>
      <c r="FJ826" s="1602"/>
      <c r="FK826" s="1602"/>
      <c r="FL826" s="1602"/>
      <c r="FM826" s="1602"/>
      <c r="FN826" s="1602"/>
      <c r="FO826" s="1602"/>
      <c r="FP826" s="1602"/>
      <c r="FQ826" s="1602"/>
      <c r="FR826" s="1602"/>
      <c r="FS826" s="1602"/>
      <c r="FT826" s="1602"/>
      <c r="FU826" s="1602"/>
      <c r="FV826" s="1602"/>
      <c r="FW826" s="1602"/>
      <c r="FX826" s="1602"/>
      <c r="FY826" s="1602"/>
      <c r="FZ826" s="1602"/>
      <c r="GA826" s="1602"/>
      <c r="GB826" s="1602"/>
      <c r="GC826" s="1602"/>
      <c r="GD826" s="1602"/>
      <c r="GE826" s="1602"/>
      <c r="GF826" s="1602"/>
      <c r="GG826" s="1602"/>
      <c r="GH826" s="1602"/>
      <c r="GI826" s="1602"/>
      <c r="GJ826" s="1602"/>
      <c r="GK826" s="1602"/>
      <c r="GL826" s="1602"/>
      <c r="GM826" s="1602"/>
      <c r="GN826" s="1602"/>
      <c r="GO826" s="1602"/>
      <c r="GP826" s="1602"/>
      <c r="GQ826" s="1602"/>
      <c r="GR826" s="1602"/>
      <c r="GS826" s="1602"/>
      <c r="GT826" s="1602"/>
      <c r="GU826" s="1602"/>
      <c r="GV826" s="1602"/>
      <c r="GW826" s="1602"/>
      <c r="GX826" s="1602"/>
      <c r="GY826" s="1602"/>
      <c r="GZ826" s="1602"/>
      <c r="HA826" s="1602"/>
      <c r="HB826" s="1602"/>
      <c r="HC826" s="1602"/>
      <c r="HD826" s="1602"/>
      <c r="HE826" s="1602"/>
      <c r="HF826" s="1602"/>
      <c r="HG826" s="1602"/>
      <c r="HH826" s="1602"/>
      <c r="HI826" s="1602"/>
      <c r="HJ826" s="1602"/>
      <c r="HK826" s="1602"/>
      <c r="HL826" s="1602"/>
      <c r="HM826" s="1602"/>
      <c r="HN826" s="1602"/>
      <c r="HO826" s="1602"/>
      <c r="HP826" s="1602"/>
      <c r="HQ826" s="1602"/>
      <c r="HR826" s="1602"/>
      <c r="HS826" s="1602"/>
    </row>
    <row r="827" spans="1:227" s="1530" customFormat="1" ht="18.75" customHeight="1" x14ac:dyDescent="0.25">
      <c r="A827" s="1564" t="s">
        <v>38</v>
      </c>
      <c r="B827" s="1564" t="s">
        <v>152</v>
      </c>
      <c r="C827" s="2544" t="s">
        <v>190</v>
      </c>
      <c r="D827" s="1778" t="s">
        <v>194</v>
      </c>
      <c r="E827" s="2792"/>
      <c r="F827" s="2100">
        <v>3.0000000000000001E-3</v>
      </c>
      <c r="G827" s="2099">
        <v>0.21</v>
      </c>
      <c r="H827" s="2099"/>
      <c r="I827" s="2099"/>
      <c r="J827" s="2099"/>
      <c r="K827" s="2099">
        <f t="shared" si="286"/>
        <v>0.28549019885342752</v>
      </c>
      <c r="L827" s="2382">
        <f t="shared" si="284"/>
        <v>1.0508241656100492</v>
      </c>
      <c r="M827" s="2383">
        <f>IF(K827&gt;0,(IF(ISNUMBER(G827),G827,0)+IF(ISNUMBER(H827),H827,0))/K827*100,"")</f>
        <v>73.557691592703449</v>
      </c>
      <c r="N827" s="1611">
        <f t="shared" si="269"/>
        <v>2</v>
      </c>
      <c r="O827" s="2262"/>
      <c r="P827" s="2491">
        <f>[1]JH_2015!L124/1000000</f>
        <v>0.32944000000000001</v>
      </c>
      <c r="Q827" s="2718"/>
      <c r="R827" s="2206" t="s">
        <v>42</v>
      </c>
      <c r="S827" s="2321">
        <f t="shared" si="287"/>
        <v>0.18950339970859639</v>
      </c>
      <c r="T827" s="2206">
        <f>[1]JH_2015!V124/1000000</f>
        <v>6.2429999999999999E-2</v>
      </c>
      <c r="U827" s="1857"/>
      <c r="V827" s="1857">
        <v>65.900000000000006</v>
      </c>
      <c r="W827" s="1857"/>
      <c r="X827" s="1857"/>
      <c r="Y827" s="1857"/>
      <c r="Z827" s="2439">
        <v>3617</v>
      </c>
      <c r="AA827" s="2492">
        <f t="shared" si="288"/>
        <v>249.53700372290666</v>
      </c>
      <c r="AB827" s="2096"/>
      <c r="AC827" s="2096"/>
      <c r="AD827" s="2010"/>
      <c r="AE827" s="2096"/>
      <c r="AF827" s="2096"/>
      <c r="AG827" s="2096"/>
      <c r="AH827" s="2493">
        <f t="shared" si="289"/>
        <v>0.28549019885342752</v>
      </c>
      <c r="AI827" s="2206"/>
      <c r="AJ827" s="2206"/>
      <c r="AK827" s="2206"/>
      <c r="AL827" s="2223"/>
      <c r="AM827" s="2099">
        <f t="shared" si="290"/>
        <v>0.32944000000000001</v>
      </c>
      <c r="AN827" s="2101">
        <v>0.26</v>
      </c>
      <c r="AO827" s="2099">
        <f t="shared" si="291"/>
        <v>0.28000000000000003</v>
      </c>
      <c r="AP827" s="2101">
        <v>0.3</v>
      </c>
      <c r="AQ827" s="2100">
        <f t="shared" si="292"/>
        <v>0.32944000000000001</v>
      </c>
      <c r="AR827" s="2101">
        <v>0.28000000000000003</v>
      </c>
      <c r="AS827" s="2099">
        <f t="shared" si="293"/>
        <v>0.30400000000000005</v>
      </c>
      <c r="AT827" s="2099">
        <v>0.32800000000000001</v>
      </c>
      <c r="AU827" s="2099"/>
      <c r="AV827" s="2101">
        <v>0.34399999999999997</v>
      </c>
      <c r="AW827" s="2101"/>
      <c r="AX827" s="2265">
        <v>-0.13100000000000001</v>
      </c>
      <c r="AY827" s="1964"/>
      <c r="AZ827" s="1965"/>
      <c r="BA827" s="1965"/>
      <c r="BB827" s="1965"/>
      <c r="BC827" s="1530" t="s">
        <v>1432</v>
      </c>
      <c r="BD827" s="1602"/>
      <c r="BE827" s="1602"/>
      <c r="BF827" s="1602"/>
      <c r="BG827" s="1602"/>
      <c r="BH827" s="1602"/>
      <c r="BI827" s="1602"/>
      <c r="BJ827" s="1602"/>
      <c r="BK827" s="1602"/>
      <c r="BL827" s="1602"/>
      <c r="BM827" s="1602"/>
      <c r="BN827" s="1602"/>
      <c r="BO827" s="1602"/>
      <c r="BP827" s="1602"/>
      <c r="BQ827" s="1602"/>
      <c r="BR827" s="1602"/>
      <c r="BS827" s="1602"/>
      <c r="BT827" s="1602"/>
      <c r="BU827" s="1602"/>
      <c r="BV827" s="1602"/>
      <c r="BW827" s="1602"/>
      <c r="BX827" s="1602"/>
      <c r="BY827" s="1602"/>
      <c r="BZ827" s="1602"/>
      <c r="CA827" s="1602"/>
      <c r="CB827" s="1602"/>
      <c r="CC827" s="1602"/>
      <c r="CD827" s="1602"/>
      <c r="CE827" s="1602"/>
      <c r="CF827" s="1602"/>
      <c r="CG827" s="1602"/>
      <c r="CH827" s="1602"/>
      <c r="CI827" s="1602"/>
      <c r="CJ827" s="1602"/>
      <c r="CK827" s="1602"/>
      <c r="CL827" s="1602"/>
      <c r="CM827" s="1602"/>
      <c r="CN827" s="1602"/>
      <c r="CO827" s="1602"/>
      <c r="CP827" s="1602"/>
      <c r="CQ827" s="1602"/>
      <c r="CR827" s="1602"/>
      <c r="CS827" s="1602"/>
      <c r="CT827" s="1602"/>
      <c r="CU827" s="1602"/>
      <c r="CV827" s="1602"/>
      <c r="CW827" s="1602"/>
      <c r="CX827" s="1602"/>
      <c r="CY827" s="1602"/>
      <c r="CZ827" s="1602"/>
      <c r="DA827" s="1602"/>
      <c r="DB827" s="1602"/>
      <c r="DC827" s="1602"/>
      <c r="DD827" s="1602"/>
      <c r="DE827" s="1602"/>
      <c r="DF827" s="1602"/>
      <c r="DG827" s="1602"/>
      <c r="DH827" s="1602"/>
      <c r="DI827" s="1602"/>
      <c r="DJ827" s="1602"/>
      <c r="DK827" s="1602"/>
      <c r="DL827" s="1602"/>
      <c r="DM827" s="1602"/>
      <c r="DN827" s="1602"/>
      <c r="DO827" s="1602"/>
      <c r="DP827" s="1602"/>
      <c r="DQ827" s="1602"/>
      <c r="DR827" s="1602"/>
      <c r="DS827" s="1602"/>
      <c r="DT827" s="1602"/>
      <c r="DU827" s="1602"/>
      <c r="DV827" s="1602"/>
      <c r="DW827" s="1602"/>
      <c r="DX827" s="1602"/>
      <c r="DY827" s="1602"/>
      <c r="DZ827" s="1602"/>
      <c r="EA827" s="1602"/>
      <c r="EB827" s="1602"/>
      <c r="EC827" s="1602"/>
      <c r="ED827" s="1602"/>
      <c r="EE827" s="1602"/>
      <c r="EF827" s="1602"/>
      <c r="EG827" s="1602"/>
      <c r="EH827" s="1602"/>
      <c r="EI827" s="1602"/>
      <c r="EJ827" s="1602"/>
      <c r="EK827" s="1602"/>
      <c r="EL827" s="1602"/>
      <c r="EM827" s="1602"/>
      <c r="EN827" s="1602"/>
      <c r="EO827" s="1602"/>
      <c r="EP827" s="1602"/>
      <c r="EQ827" s="1602"/>
      <c r="ER827" s="1602"/>
      <c r="ES827" s="1602"/>
      <c r="ET827" s="1602"/>
      <c r="EU827" s="1602"/>
      <c r="EV827" s="1602"/>
      <c r="EW827" s="1602"/>
      <c r="EX827" s="1602"/>
      <c r="EY827" s="1602"/>
      <c r="EZ827" s="1602"/>
      <c r="FA827" s="1602"/>
      <c r="FB827" s="1602"/>
      <c r="FC827" s="1602"/>
      <c r="FD827" s="1602"/>
      <c r="FE827" s="1602"/>
      <c r="FF827" s="1602"/>
      <c r="FG827" s="1602"/>
      <c r="FH827" s="1602"/>
      <c r="FI827" s="1602"/>
      <c r="FJ827" s="1602"/>
      <c r="FK827" s="1602"/>
      <c r="FL827" s="1602"/>
      <c r="FM827" s="1602"/>
      <c r="FN827" s="1602"/>
      <c r="FO827" s="1602"/>
      <c r="FP827" s="1602"/>
      <c r="FQ827" s="1602"/>
      <c r="FR827" s="1602"/>
      <c r="FS827" s="1602"/>
      <c r="FT827" s="1602"/>
      <c r="FU827" s="1602"/>
      <c r="FV827" s="1602"/>
      <c r="FW827" s="1602"/>
      <c r="FX827" s="1602"/>
      <c r="FY827" s="1602"/>
      <c r="FZ827" s="1602"/>
      <c r="GA827" s="1602"/>
      <c r="GB827" s="1602"/>
      <c r="GC827" s="1602"/>
      <c r="GD827" s="1602"/>
      <c r="GE827" s="1602"/>
      <c r="GF827" s="1602"/>
      <c r="GG827" s="1602"/>
      <c r="GH827" s="1602"/>
      <c r="GI827" s="1602"/>
      <c r="GJ827" s="1602"/>
      <c r="GK827" s="1602"/>
      <c r="GL827" s="1602"/>
      <c r="GM827" s="1602"/>
      <c r="GN827" s="1602"/>
      <c r="GO827" s="1602"/>
      <c r="GP827" s="1602"/>
      <c r="GQ827" s="1602"/>
      <c r="GR827" s="1602"/>
      <c r="GS827" s="1602"/>
      <c r="GT827" s="1602"/>
      <c r="GU827" s="1602"/>
      <c r="GV827" s="1602"/>
      <c r="GW827" s="1602"/>
      <c r="GX827" s="1602"/>
      <c r="GY827" s="1602"/>
      <c r="GZ827" s="1602"/>
      <c r="HA827" s="1602"/>
      <c r="HB827" s="1602"/>
      <c r="HC827" s="1602"/>
      <c r="HD827" s="1602"/>
      <c r="HE827" s="1602"/>
      <c r="HF827" s="1602"/>
      <c r="HG827" s="1602"/>
      <c r="HH827" s="1602"/>
      <c r="HI827" s="1602"/>
      <c r="HJ827" s="1602"/>
      <c r="HK827" s="1602"/>
      <c r="HL827" s="1602"/>
      <c r="HM827" s="1602"/>
      <c r="HN827" s="1602"/>
      <c r="HO827" s="1602"/>
      <c r="HP827" s="1602"/>
      <c r="HQ827" s="1602"/>
      <c r="HR827" s="1602"/>
      <c r="HS827" s="1602"/>
    </row>
    <row r="828" spans="1:227" s="1530" customFormat="1" ht="18.75" customHeight="1" x14ac:dyDescent="0.25">
      <c r="A828" s="1564" t="s">
        <v>38</v>
      </c>
      <c r="B828" s="1564" t="s">
        <v>152</v>
      </c>
      <c r="C828" s="1748" t="s">
        <v>190</v>
      </c>
      <c r="D828" s="1778" t="s">
        <v>197</v>
      </c>
      <c r="E828" s="1779"/>
      <c r="F828" s="2291"/>
      <c r="G828" s="1904">
        <v>0.25700000000000001</v>
      </c>
      <c r="H828" s="1904"/>
      <c r="I828" s="1904"/>
      <c r="J828" s="1904"/>
      <c r="K828" s="2099">
        <f t="shared" si="286"/>
        <v>0.18131452718402769</v>
      </c>
      <c r="L828" s="2382">
        <f t="shared" si="284"/>
        <v>0</v>
      </c>
      <c r="M828" s="2383">
        <v>100</v>
      </c>
      <c r="N828" s="1611">
        <f t="shared" si="269"/>
        <v>2</v>
      </c>
      <c r="O828" s="2262"/>
      <c r="P828" s="2491">
        <f>[1]JH_2015!L127/1000000</f>
        <v>0.209227</v>
      </c>
      <c r="Q828" s="2718"/>
      <c r="R828" s="2206" t="s">
        <v>42</v>
      </c>
      <c r="S828" s="2321">
        <f t="shared" si="287"/>
        <v>0.11932494372141263</v>
      </c>
      <c r="T828" s="2206">
        <f>[1]JH_2015!V127/1000000</f>
        <v>2.4965999999999999E-2</v>
      </c>
      <c r="U828" s="1857"/>
      <c r="V828" s="1857">
        <v>64.400000000000006</v>
      </c>
      <c r="W828" s="1857"/>
      <c r="X828" s="1857"/>
      <c r="Y828" s="1857"/>
      <c r="Z828" s="2439">
        <v>4350</v>
      </c>
      <c r="AA828" s="2492">
        <f t="shared" si="288"/>
        <v>131.77578334120614</v>
      </c>
      <c r="AB828" s="2096"/>
      <c r="AC828" s="2096"/>
      <c r="AD828" s="2010"/>
      <c r="AE828" s="2096"/>
      <c r="AF828" s="2096"/>
      <c r="AG828" s="2096"/>
      <c r="AH828" s="2493">
        <f t="shared" si="289"/>
        <v>0.18131452718402769</v>
      </c>
      <c r="AI828" s="2206"/>
      <c r="AJ828" s="2206"/>
      <c r="AK828" s="2206"/>
      <c r="AL828" s="2223"/>
      <c r="AM828" s="2099">
        <f t="shared" si="290"/>
        <v>0.209227</v>
      </c>
      <c r="AN828" s="2101">
        <v>0.24399999999999999</v>
      </c>
      <c r="AO828" s="2099">
        <f t="shared" si="291"/>
        <v>0.25950000000000001</v>
      </c>
      <c r="AP828" s="2101">
        <v>0.27500000000000002</v>
      </c>
      <c r="AQ828" s="2100">
        <f t="shared" si="292"/>
        <v>0.209227</v>
      </c>
      <c r="AR828" s="2101">
        <v>0.28000000000000003</v>
      </c>
      <c r="AS828" s="2099">
        <f t="shared" si="293"/>
        <v>0.30400000000000005</v>
      </c>
      <c r="AT828" s="2099">
        <v>0.32800000000000001</v>
      </c>
      <c r="AU828" s="2099"/>
      <c r="AV828" s="2101">
        <v>0.34399999999999997</v>
      </c>
      <c r="AW828" s="2101"/>
      <c r="AX828" s="2265">
        <v>-6.9000000000000006E-2</v>
      </c>
      <c r="AY828" s="1981"/>
      <c r="AZ828" s="1896"/>
      <c r="BA828" s="1965"/>
      <c r="BB828" s="1965"/>
      <c r="BC828" s="1530" t="s">
        <v>1432</v>
      </c>
      <c r="BD828" s="1963"/>
      <c r="BE828" s="1602"/>
      <c r="BF828" s="1602"/>
      <c r="BG828" s="1602"/>
      <c r="BH828" s="1602"/>
      <c r="BI828" s="1602"/>
      <c r="BJ828" s="1602"/>
      <c r="BK828" s="1602"/>
      <c r="BL828" s="1602"/>
      <c r="BM828" s="1602"/>
      <c r="BN828" s="1602"/>
      <c r="BO828" s="1602"/>
      <c r="BP828" s="1602"/>
      <c r="BQ828" s="1602"/>
      <c r="BR828" s="1602"/>
      <c r="BS828" s="1602"/>
      <c r="BT828" s="1602"/>
      <c r="BU828" s="1602"/>
      <c r="BV828" s="1602"/>
      <c r="BW828" s="1602"/>
      <c r="BX828" s="1602"/>
      <c r="BY828" s="1602"/>
      <c r="BZ828" s="1602"/>
      <c r="CA828" s="1602"/>
      <c r="CB828" s="1602"/>
      <c r="CC828" s="1602"/>
      <c r="CD828" s="1602"/>
      <c r="CE828" s="1602"/>
      <c r="CF828" s="1602"/>
      <c r="CG828" s="1602"/>
      <c r="CH828" s="1602"/>
      <c r="CI828" s="1602"/>
      <c r="CJ828" s="1602"/>
      <c r="CK828" s="1602"/>
      <c r="CL828" s="1602"/>
      <c r="CM828" s="1602"/>
      <c r="CN828" s="1602"/>
      <c r="CO828" s="1602"/>
      <c r="CP828" s="1602"/>
      <c r="CQ828" s="1602"/>
      <c r="CR828" s="1602"/>
      <c r="CS828" s="1602"/>
      <c r="CT828" s="1602"/>
      <c r="CU828" s="1602"/>
      <c r="CV828" s="1602"/>
      <c r="CW828" s="1602"/>
      <c r="CX828" s="1602"/>
      <c r="CY828" s="1602"/>
      <c r="CZ828" s="1602"/>
      <c r="DA828" s="1602"/>
      <c r="DB828" s="1602"/>
      <c r="DC828" s="1602"/>
      <c r="DD828" s="1602"/>
      <c r="DE828" s="1602"/>
      <c r="DF828" s="1602"/>
      <c r="DG828" s="1602"/>
      <c r="DH828" s="1602"/>
      <c r="DI828" s="1602"/>
      <c r="DJ828" s="1602"/>
      <c r="DK828" s="1602"/>
      <c r="DL828" s="1602"/>
      <c r="DM828" s="1602"/>
      <c r="DN828" s="1602"/>
      <c r="DO828" s="1602"/>
      <c r="DP828" s="1602"/>
      <c r="DQ828" s="1602"/>
      <c r="DR828" s="1602"/>
      <c r="DS828" s="1602"/>
      <c r="DT828" s="1602"/>
      <c r="DU828" s="1602"/>
      <c r="DV828" s="1602"/>
      <c r="DW828" s="1602"/>
      <c r="DX828" s="1602"/>
      <c r="DY828" s="1602"/>
      <c r="DZ828" s="1602"/>
      <c r="EA828" s="1602"/>
      <c r="EB828" s="1602"/>
      <c r="EC828" s="1602"/>
      <c r="ED828" s="1602"/>
      <c r="EE828" s="1602"/>
      <c r="EF828" s="1602"/>
      <c r="EG828" s="1602"/>
      <c r="EH828" s="1602"/>
      <c r="EI828" s="1602"/>
      <c r="EJ828" s="1602"/>
      <c r="EK828" s="1602"/>
      <c r="EL828" s="1602"/>
      <c r="EM828" s="1602"/>
      <c r="EN828" s="1602"/>
      <c r="EO828" s="1602"/>
      <c r="EP828" s="1602"/>
      <c r="EQ828" s="1602"/>
      <c r="ER828" s="1602"/>
      <c r="ES828" s="1602"/>
      <c r="ET828" s="1602"/>
      <c r="EU828" s="1602"/>
      <c r="EV828" s="1602"/>
      <c r="EW828" s="1602"/>
      <c r="EX828" s="1602"/>
      <c r="EY828" s="1602"/>
      <c r="EZ828" s="1602"/>
      <c r="FA828" s="1602"/>
      <c r="FB828" s="1602"/>
      <c r="FC828" s="1602"/>
      <c r="FD828" s="1602"/>
      <c r="FE828" s="1602"/>
      <c r="FF828" s="1602"/>
      <c r="FG828" s="1602"/>
      <c r="FH828" s="1602"/>
      <c r="FI828" s="1602"/>
      <c r="FJ828" s="1602"/>
      <c r="FK828" s="1602"/>
      <c r="FL828" s="1602"/>
      <c r="FM828" s="1602"/>
      <c r="FN828" s="1602"/>
      <c r="FO828" s="1602"/>
      <c r="FP828" s="1602"/>
      <c r="FQ828" s="1602"/>
      <c r="FR828" s="1602"/>
      <c r="FS828" s="1602"/>
      <c r="FT828" s="1602"/>
      <c r="FU828" s="1602"/>
      <c r="FV828" s="1602"/>
      <c r="FW828" s="1602"/>
      <c r="FX828" s="1602"/>
      <c r="FY828" s="1602"/>
      <c r="FZ828" s="1602"/>
      <c r="GA828" s="1602"/>
      <c r="GB828" s="1602"/>
      <c r="GC828" s="1602"/>
      <c r="GD828" s="1602"/>
      <c r="GE828" s="1602"/>
      <c r="GF828" s="1602"/>
      <c r="GG828" s="1602"/>
      <c r="GH828" s="1602"/>
      <c r="GI828" s="1602"/>
      <c r="GJ828" s="1602"/>
      <c r="GK828" s="1602"/>
      <c r="GL828" s="1602"/>
      <c r="GM828" s="1602"/>
      <c r="GN828" s="1602"/>
      <c r="GO828" s="1602"/>
      <c r="GP828" s="1602"/>
      <c r="GQ828" s="1602"/>
      <c r="GR828" s="1602"/>
      <c r="GS828" s="1602"/>
      <c r="GT828" s="1602"/>
      <c r="GU828" s="1602"/>
      <c r="GV828" s="1602"/>
      <c r="GW828" s="1602"/>
      <c r="GX828" s="1602"/>
      <c r="GY828" s="1602"/>
      <c r="GZ828" s="1602"/>
      <c r="HA828" s="1602"/>
      <c r="HB828" s="1602"/>
      <c r="HC828" s="1602"/>
      <c r="HD828" s="1602"/>
      <c r="HE828" s="1602"/>
      <c r="HF828" s="1602"/>
      <c r="HG828" s="1602"/>
      <c r="HH828" s="1602"/>
      <c r="HI828" s="1602"/>
      <c r="HJ828" s="1602"/>
      <c r="HK828" s="1602"/>
      <c r="HL828" s="1602"/>
      <c r="HM828" s="1602"/>
      <c r="HN828" s="1602"/>
      <c r="HO828" s="1602"/>
      <c r="HP828" s="1602"/>
      <c r="HQ828" s="1602"/>
      <c r="HR828" s="1602"/>
      <c r="HS828" s="1602"/>
    </row>
    <row r="829" spans="1:227" s="1530" customFormat="1" ht="18.75" customHeight="1" x14ac:dyDescent="0.25">
      <c r="A829" s="1564" t="s">
        <v>38</v>
      </c>
      <c r="B829" s="1564" t="s">
        <v>152</v>
      </c>
      <c r="C829" s="1748" t="s">
        <v>190</v>
      </c>
      <c r="D829" s="1778" t="s">
        <v>192</v>
      </c>
      <c r="E829" s="1779"/>
      <c r="F829" s="2291"/>
      <c r="G829" s="1904">
        <v>0.26400000000000001</v>
      </c>
      <c r="H829" s="1904"/>
      <c r="I829" s="1904"/>
      <c r="J829" s="1904"/>
      <c r="K829" s="2099">
        <f t="shared" si="286"/>
        <v>0.31841377715247871</v>
      </c>
      <c r="L829" s="2382">
        <f t="shared" si="284"/>
        <v>0</v>
      </c>
      <c r="M829" s="2383">
        <f t="shared" ref="M829:M836" si="294">IF(K829&gt;0,(IF(ISNUMBER(G829),G829,0)+IF(ISNUMBER(H829),H829,0))/K829*100,"")</f>
        <v>82.910985310028977</v>
      </c>
      <c r="N829" s="1611">
        <f t="shared" si="269"/>
        <v>2</v>
      </c>
      <c r="O829" s="2262"/>
      <c r="P829" s="2491">
        <f>[1]JH_2015!L122/1000000</f>
        <v>0.36743199999999998</v>
      </c>
      <c r="Q829" s="2718"/>
      <c r="R829" s="2206" t="s">
        <v>42</v>
      </c>
      <c r="S829" s="2321">
        <f t="shared" si="287"/>
        <v>9.3173702889242094E-2</v>
      </c>
      <c r="T829" s="2206">
        <f>[1]JH_2015!V122/1000000</f>
        <v>3.4235000000000002E-2</v>
      </c>
      <c r="U829" s="1857"/>
      <c r="V829" s="1857"/>
      <c r="W829" s="1857"/>
      <c r="X829" s="1857"/>
      <c r="Y829" s="1857"/>
      <c r="Z829" s="2439">
        <v>1140</v>
      </c>
      <c r="AA829" s="2492">
        <f t="shared" si="288"/>
        <v>883.03773131458763</v>
      </c>
      <c r="AB829" s="2096"/>
      <c r="AC829" s="2096"/>
      <c r="AD829" s="2010"/>
      <c r="AE829" s="2096"/>
      <c r="AF829" s="2096"/>
      <c r="AG829" s="2096"/>
      <c r="AH829" s="2493">
        <f t="shared" si="289"/>
        <v>0.31841377715247871</v>
      </c>
      <c r="AI829" s="2206"/>
      <c r="AJ829" s="2206"/>
      <c r="AK829" s="2206"/>
      <c r="AL829" s="2223"/>
      <c r="AM829" s="2099">
        <f t="shared" si="290"/>
        <v>0.36743199999999998</v>
      </c>
      <c r="AN829" s="2099">
        <v>0.30499999999999999</v>
      </c>
      <c r="AO829" s="2099">
        <f t="shared" si="291"/>
        <v>0.32450000000000001</v>
      </c>
      <c r="AP829" s="2099">
        <v>0.34399999999999997</v>
      </c>
      <c r="AQ829" s="2100">
        <f t="shared" si="292"/>
        <v>0.36743199999999998</v>
      </c>
      <c r="AR829" s="2099">
        <v>0.33</v>
      </c>
      <c r="AS829" s="2099">
        <f t="shared" si="293"/>
        <v>0.35599999999999998</v>
      </c>
      <c r="AT829" s="2099">
        <v>0.38200000000000001</v>
      </c>
      <c r="AU829" s="2099"/>
      <c r="AV829" s="2099">
        <v>0.39100000000000001</v>
      </c>
      <c r="AW829" s="2099"/>
      <c r="AX829" s="2225">
        <v>-0.127</v>
      </c>
      <c r="AY829" s="1981"/>
      <c r="AZ829" s="1896"/>
      <c r="BA829" s="1965"/>
      <c r="BB829" s="1965"/>
      <c r="BC829" s="1530" t="s">
        <v>1432</v>
      </c>
      <c r="BD829" s="1602"/>
      <c r="BE829" s="1602"/>
      <c r="BF829" s="1602"/>
      <c r="BG829" s="1602"/>
      <c r="BH829" s="1602"/>
      <c r="BI829" s="1602"/>
      <c r="BJ829" s="1602"/>
      <c r="BK829" s="1602"/>
      <c r="BL829" s="1602"/>
      <c r="BM829" s="1602"/>
      <c r="BN829" s="1602"/>
      <c r="BO829" s="1602"/>
      <c r="BP829" s="1602"/>
      <c r="BQ829" s="1602"/>
      <c r="BR829" s="1602"/>
      <c r="BS829" s="1602"/>
      <c r="BT829" s="1602"/>
      <c r="BU829" s="1602"/>
      <c r="BV829" s="1602"/>
      <c r="BW829" s="1602"/>
      <c r="BX829" s="1602"/>
      <c r="BY829" s="1602"/>
      <c r="BZ829" s="1602"/>
      <c r="CA829" s="1602"/>
      <c r="CB829" s="1602"/>
      <c r="CC829" s="1602"/>
      <c r="CD829" s="1602"/>
      <c r="CE829" s="1602"/>
      <c r="CF829" s="1602"/>
      <c r="CG829" s="1602"/>
      <c r="CH829" s="1602"/>
      <c r="CI829" s="1602"/>
      <c r="CJ829" s="1602"/>
      <c r="CK829" s="1602"/>
      <c r="CL829" s="1602"/>
      <c r="CM829" s="1602"/>
      <c r="CN829" s="1602"/>
      <c r="CO829" s="1602"/>
      <c r="CP829" s="1602"/>
      <c r="CQ829" s="1602"/>
      <c r="CR829" s="1602"/>
      <c r="CS829" s="1602"/>
      <c r="CT829" s="1602"/>
      <c r="CU829" s="1602"/>
      <c r="CV829" s="1602"/>
      <c r="CW829" s="1602"/>
      <c r="CX829" s="1602"/>
      <c r="CY829" s="1602"/>
      <c r="CZ829" s="1602"/>
      <c r="DA829" s="1602"/>
      <c r="DB829" s="1602"/>
      <c r="DC829" s="1602"/>
      <c r="DD829" s="1602"/>
      <c r="DE829" s="1602"/>
      <c r="DF829" s="1602"/>
      <c r="DG829" s="1602"/>
      <c r="DH829" s="1602"/>
      <c r="DI829" s="1602"/>
      <c r="DJ829" s="1602"/>
      <c r="DK829" s="1602"/>
      <c r="DL829" s="1602"/>
      <c r="DM829" s="1602"/>
      <c r="DN829" s="1602"/>
      <c r="DO829" s="1602"/>
      <c r="DP829" s="1602"/>
      <c r="DQ829" s="1602"/>
      <c r="DR829" s="1602"/>
      <c r="DS829" s="1602"/>
      <c r="DT829" s="1602"/>
      <c r="DU829" s="1602"/>
      <c r="DV829" s="1602"/>
      <c r="DW829" s="1602"/>
      <c r="DX829" s="1602"/>
      <c r="DY829" s="1602"/>
      <c r="DZ829" s="1602"/>
      <c r="EA829" s="1602"/>
      <c r="EB829" s="1602"/>
      <c r="EC829" s="1602"/>
      <c r="ED829" s="1602"/>
      <c r="EE829" s="1602"/>
      <c r="EF829" s="1602"/>
      <c r="EG829" s="1602"/>
      <c r="EH829" s="1602"/>
      <c r="EI829" s="1602"/>
      <c r="EJ829" s="1602"/>
      <c r="EK829" s="1602"/>
      <c r="EL829" s="1602"/>
      <c r="EM829" s="1602"/>
      <c r="EN829" s="1602"/>
      <c r="EO829" s="1602"/>
      <c r="EP829" s="1602"/>
      <c r="EQ829" s="1602"/>
      <c r="ER829" s="1602"/>
      <c r="ES829" s="1602"/>
      <c r="ET829" s="1602"/>
      <c r="EU829" s="1602"/>
      <c r="EV829" s="1602"/>
      <c r="EW829" s="1602"/>
      <c r="EX829" s="1602"/>
      <c r="EY829" s="1602"/>
      <c r="EZ829" s="1602"/>
      <c r="FA829" s="1602"/>
      <c r="FB829" s="1602"/>
      <c r="FC829" s="1602"/>
      <c r="FD829" s="1602"/>
      <c r="FE829" s="1602"/>
      <c r="FF829" s="1602"/>
      <c r="FG829" s="1602"/>
      <c r="FH829" s="1602"/>
      <c r="FI829" s="1602"/>
      <c r="FJ829" s="1602"/>
      <c r="FK829" s="1602"/>
      <c r="FL829" s="1602"/>
      <c r="FM829" s="1602"/>
      <c r="FN829" s="1602"/>
      <c r="FO829" s="1602"/>
      <c r="FP829" s="1602"/>
      <c r="FQ829" s="1602"/>
      <c r="FR829" s="1602"/>
      <c r="FS829" s="1602"/>
      <c r="FT829" s="1602"/>
      <c r="FU829" s="1602"/>
      <c r="FV829" s="1602"/>
      <c r="FW829" s="1602"/>
      <c r="FX829" s="1602"/>
      <c r="FY829" s="1602"/>
      <c r="FZ829" s="1602"/>
      <c r="GA829" s="1602"/>
      <c r="GB829" s="1602"/>
      <c r="GC829" s="1602"/>
      <c r="GD829" s="1602"/>
      <c r="GE829" s="1602"/>
      <c r="GF829" s="1602"/>
      <c r="GG829" s="1602"/>
      <c r="GH829" s="1602"/>
      <c r="GI829" s="1602"/>
      <c r="GJ829" s="1602"/>
      <c r="GK829" s="1602"/>
      <c r="GL829" s="1602"/>
      <c r="GM829" s="1602"/>
      <c r="GN829" s="1602"/>
      <c r="GO829" s="1602"/>
      <c r="GP829" s="1602"/>
      <c r="GQ829" s="1602"/>
      <c r="GR829" s="1602"/>
      <c r="GS829" s="1602"/>
      <c r="GT829" s="1602"/>
      <c r="GU829" s="1602"/>
      <c r="GV829" s="1602"/>
      <c r="GW829" s="1602"/>
      <c r="GX829" s="1602"/>
      <c r="GY829" s="1602"/>
      <c r="GZ829" s="1602"/>
      <c r="HA829" s="1602"/>
      <c r="HB829" s="1602"/>
      <c r="HC829" s="1602"/>
      <c r="HD829" s="1602"/>
      <c r="HE829" s="1602"/>
      <c r="HF829" s="1602"/>
      <c r="HG829" s="1602"/>
      <c r="HH829" s="1602"/>
      <c r="HI829" s="1602"/>
      <c r="HJ829" s="1602"/>
      <c r="HK829" s="1602"/>
      <c r="HL829" s="1602"/>
      <c r="HM829" s="1602"/>
      <c r="HN829" s="1602"/>
      <c r="HO829" s="1602"/>
      <c r="HP829" s="1602"/>
      <c r="HQ829" s="1602"/>
      <c r="HR829" s="1602"/>
      <c r="HS829" s="1602"/>
    </row>
    <row r="830" spans="1:227" s="1530" customFormat="1" ht="18.75" customHeight="1" x14ac:dyDescent="0.25">
      <c r="A830" s="1564" t="s">
        <v>38</v>
      </c>
      <c r="B830" s="1564" t="s">
        <v>118</v>
      </c>
      <c r="C830" s="1748" t="s">
        <v>139</v>
      </c>
      <c r="D830" s="1778" t="s">
        <v>140</v>
      </c>
      <c r="E830" s="1779"/>
      <c r="F830" s="2291"/>
      <c r="G830" s="1904"/>
      <c r="H830" s="1904">
        <v>0.22700000000000001</v>
      </c>
      <c r="I830" s="1904"/>
      <c r="J830" s="1904"/>
      <c r="K830" s="2101">
        <f t="shared" ref="K830:K836" si="295">SUM(F830:J830)</f>
        <v>0.22700000000000001</v>
      </c>
      <c r="L830" s="2382">
        <f t="shared" si="284"/>
        <v>0</v>
      </c>
      <c r="M830" s="2383">
        <f t="shared" si="294"/>
        <v>100</v>
      </c>
      <c r="N830" s="1611">
        <f t="shared" si="269"/>
        <v>2</v>
      </c>
      <c r="O830" s="2262"/>
      <c r="P830" s="2491">
        <f>[1]JH_2015!L84/1000000</f>
        <v>0.28716000000000003</v>
      </c>
      <c r="Q830" s="2718"/>
      <c r="R830" s="2206" t="s">
        <v>42</v>
      </c>
      <c r="S830" s="2321">
        <f t="shared" si="287"/>
        <v>0.36965454798718478</v>
      </c>
      <c r="T830" s="2206">
        <f>[1]JH_2015!V84/1000000</f>
        <v>0.10614999999999999</v>
      </c>
      <c r="U830" s="1857">
        <v>79.86</v>
      </c>
      <c r="V830" s="1857">
        <v>28.5</v>
      </c>
      <c r="W830" s="1857"/>
      <c r="X830" s="1857"/>
      <c r="Y830" s="1857"/>
      <c r="Z830" s="2439">
        <v>4303</v>
      </c>
      <c r="AA830" s="2492">
        <f t="shared" si="288"/>
        <v>182.83516756388502</v>
      </c>
      <c r="AB830" s="2096"/>
      <c r="AC830" s="2096"/>
      <c r="AD830" s="2010"/>
      <c r="AE830" s="2096"/>
      <c r="AF830" s="2096"/>
      <c r="AG830" s="2096"/>
      <c r="AH830" s="2493">
        <f t="shared" si="289"/>
        <v>0.22700000000000001</v>
      </c>
      <c r="AI830" s="2206"/>
      <c r="AJ830" s="2206"/>
      <c r="AK830" s="2206"/>
      <c r="AL830" s="2223"/>
      <c r="AM830" s="2099">
        <v>0.35699999999999998</v>
      </c>
      <c r="AN830" s="2099">
        <v>0.39</v>
      </c>
      <c r="AO830" s="2099">
        <v>0.45300000000000001</v>
      </c>
      <c r="AP830" s="2099">
        <v>0.52600000000000002</v>
      </c>
      <c r="AQ830" s="2100">
        <f t="shared" si="292"/>
        <v>0.35699999999999998</v>
      </c>
      <c r="AR830" s="2099">
        <v>0.41399999999999998</v>
      </c>
      <c r="AS830" s="2099">
        <f t="shared" si="293"/>
        <v>0.47199999999999998</v>
      </c>
      <c r="AT830" s="2099">
        <v>0.53</v>
      </c>
      <c r="AU830" s="2099"/>
      <c r="AV830" s="2099">
        <v>0.67800000000000005</v>
      </c>
      <c r="AW830" s="2099"/>
      <c r="AX830" s="2225">
        <v>-0.45100000000000001</v>
      </c>
      <c r="AY830" s="1964"/>
      <c r="AZ830" s="1965"/>
      <c r="BA830" s="1965"/>
      <c r="BB830" s="1965"/>
      <c r="BC830" s="1530" t="s">
        <v>1432</v>
      </c>
      <c r="BD830" s="1602"/>
      <c r="BE830" s="1602"/>
      <c r="BF830" s="1602"/>
      <c r="BG830" s="1602"/>
      <c r="BH830" s="1602"/>
      <c r="BI830" s="1602"/>
      <c r="BJ830" s="1602"/>
      <c r="BK830" s="1602"/>
      <c r="BL830" s="1602"/>
      <c r="BM830" s="1602"/>
      <c r="BN830" s="1602"/>
      <c r="BO830" s="1602"/>
      <c r="BP830" s="1602"/>
      <c r="BQ830" s="1602"/>
      <c r="BR830" s="1602"/>
      <c r="BS830" s="1602"/>
      <c r="BT830" s="1602"/>
      <c r="BU830" s="1602"/>
      <c r="BV830" s="1602"/>
      <c r="BW830" s="1602"/>
      <c r="BX830" s="1602"/>
      <c r="BY830" s="1602"/>
      <c r="BZ830" s="1602"/>
      <c r="CA830" s="1602"/>
      <c r="CB830" s="1602"/>
      <c r="CC830" s="1602"/>
      <c r="CD830" s="1602"/>
      <c r="CE830" s="1602"/>
      <c r="CF830" s="1602"/>
      <c r="CG830" s="1602"/>
      <c r="CH830" s="1602"/>
      <c r="CI830" s="1602"/>
      <c r="CJ830" s="1602"/>
      <c r="CK830" s="1602"/>
      <c r="CL830" s="1602"/>
      <c r="CM830" s="1602"/>
      <c r="CN830" s="1602"/>
      <c r="CO830" s="1602"/>
      <c r="CP830" s="1602"/>
      <c r="CQ830" s="1602"/>
      <c r="CR830" s="1602"/>
      <c r="CS830" s="1602"/>
      <c r="CT830" s="1602"/>
      <c r="CU830" s="1602"/>
      <c r="CV830" s="1602"/>
      <c r="CW830" s="1602"/>
      <c r="CX830" s="1602"/>
      <c r="CY830" s="1602"/>
      <c r="CZ830" s="1602"/>
      <c r="DA830" s="1602"/>
      <c r="DB830" s="1602"/>
      <c r="DC830" s="1602"/>
      <c r="DD830" s="1602"/>
      <c r="DE830" s="1602"/>
      <c r="DF830" s="1602"/>
      <c r="DG830" s="1602"/>
      <c r="DH830" s="1602"/>
      <c r="DI830" s="1602"/>
      <c r="DJ830" s="1602"/>
      <c r="DK830" s="1602"/>
      <c r="DL830" s="1602"/>
      <c r="DM830" s="1602"/>
      <c r="DN830" s="1602"/>
      <c r="DO830" s="1602"/>
      <c r="DP830" s="1602"/>
      <c r="DQ830" s="1602"/>
      <c r="DR830" s="1602"/>
      <c r="DS830" s="1602"/>
      <c r="DT830" s="1602"/>
      <c r="DU830" s="1602"/>
      <c r="DV830" s="1602"/>
      <c r="DW830" s="1602"/>
      <c r="DX830" s="1602"/>
      <c r="DY830" s="1602"/>
      <c r="DZ830" s="1602"/>
      <c r="EA830" s="1602"/>
      <c r="EB830" s="1602"/>
      <c r="EC830" s="1602"/>
      <c r="ED830" s="1602"/>
      <c r="EE830" s="1602"/>
      <c r="EF830" s="1602"/>
      <c r="EG830" s="1602"/>
      <c r="EH830" s="1602"/>
      <c r="EI830" s="1602"/>
      <c r="EJ830" s="1602"/>
      <c r="EK830" s="1602"/>
      <c r="EL830" s="1602"/>
      <c r="EM830" s="1602"/>
      <c r="EN830" s="1602"/>
      <c r="EO830" s="1602"/>
      <c r="EP830" s="1602"/>
      <c r="EQ830" s="1602"/>
      <c r="ER830" s="1602"/>
      <c r="ES830" s="1602"/>
      <c r="ET830" s="1602"/>
      <c r="EU830" s="1602"/>
      <c r="EV830" s="1602"/>
      <c r="EW830" s="1602"/>
      <c r="EX830" s="1602"/>
      <c r="EY830" s="1602"/>
      <c r="EZ830" s="1602"/>
      <c r="FA830" s="1602"/>
      <c r="FB830" s="1602"/>
      <c r="FC830" s="1602"/>
      <c r="FD830" s="1602"/>
      <c r="FE830" s="1602"/>
      <c r="FF830" s="1602"/>
      <c r="FG830" s="1602"/>
      <c r="FH830" s="1602"/>
      <c r="FI830" s="1602"/>
      <c r="FJ830" s="1602"/>
      <c r="FK830" s="1602"/>
      <c r="FL830" s="1602"/>
      <c r="FM830" s="1602"/>
      <c r="FN830" s="1602"/>
      <c r="FO830" s="1602"/>
      <c r="FP830" s="1602"/>
      <c r="FQ830" s="1602"/>
      <c r="FR830" s="1602"/>
      <c r="FS830" s="1602"/>
      <c r="FT830" s="1602"/>
      <c r="FU830" s="1602"/>
      <c r="FV830" s="1602"/>
      <c r="FW830" s="1602"/>
      <c r="FX830" s="1602"/>
      <c r="FY830" s="1602"/>
      <c r="FZ830" s="1602"/>
      <c r="GA830" s="1602"/>
      <c r="GB830" s="1602"/>
      <c r="GC830" s="1602"/>
      <c r="GD830" s="1602"/>
      <c r="GE830" s="1602"/>
      <c r="GF830" s="1602"/>
      <c r="GG830" s="1602"/>
      <c r="GH830" s="1602"/>
      <c r="GI830" s="1602"/>
      <c r="GJ830" s="1602"/>
      <c r="GK830" s="1602"/>
      <c r="GL830" s="1602"/>
      <c r="GM830" s="1602"/>
      <c r="GN830" s="1602"/>
      <c r="GO830" s="1602"/>
      <c r="GP830" s="1602"/>
      <c r="GQ830" s="1602"/>
      <c r="GR830" s="1602"/>
      <c r="GS830" s="1602"/>
      <c r="GT830" s="1602"/>
      <c r="GU830" s="1602"/>
      <c r="GV830" s="1602"/>
      <c r="GW830" s="1602"/>
      <c r="GX830" s="1602"/>
      <c r="GY830" s="1602"/>
      <c r="GZ830" s="1602"/>
      <c r="HA830" s="1602"/>
      <c r="HB830" s="1602"/>
      <c r="HC830" s="1602"/>
      <c r="HD830" s="1602"/>
      <c r="HE830" s="1602"/>
      <c r="HF830" s="1602"/>
      <c r="HG830" s="1602"/>
      <c r="HH830" s="1602"/>
      <c r="HI830" s="1602"/>
      <c r="HJ830" s="1602"/>
      <c r="HK830" s="1602"/>
      <c r="HL830" s="1602"/>
      <c r="HM830" s="1602"/>
      <c r="HN830" s="1602"/>
      <c r="HO830" s="1602"/>
      <c r="HP830" s="1602"/>
      <c r="HQ830" s="1602"/>
      <c r="HR830" s="1602"/>
      <c r="HS830" s="1602"/>
    </row>
    <row r="831" spans="1:227" s="1530" customFormat="1" ht="18.75" customHeight="1" x14ac:dyDescent="0.25">
      <c r="A831" s="1564" t="s">
        <v>38</v>
      </c>
      <c r="B831" s="1564" t="s">
        <v>118</v>
      </c>
      <c r="C831" s="1748" t="s">
        <v>139</v>
      </c>
      <c r="D831" s="1778" t="s">
        <v>141</v>
      </c>
      <c r="E831" s="1779"/>
      <c r="F831" s="2291"/>
      <c r="G831" s="1904"/>
      <c r="H831" s="1904">
        <v>6.3E-2</v>
      </c>
      <c r="I831" s="1904"/>
      <c r="J831" s="1904"/>
      <c r="K831" s="2101">
        <f t="shared" si="295"/>
        <v>6.3E-2</v>
      </c>
      <c r="L831" s="2382">
        <f t="shared" si="284"/>
        <v>0</v>
      </c>
      <c r="M831" s="2383">
        <f t="shared" si="294"/>
        <v>100</v>
      </c>
      <c r="N831" s="1611">
        <f t="shared" si="269"/>
        <v>3</v>
      </c>
      <c r="O831" s="2262"/>
      <c r="P831" s="2099">
        <f>[1]JH_2015!L85/1000000</f>
        <v>5.3664999999999997E-2</v>
      </c>
      <c r="Q831" s="2718"/>
      <c r="R831" s="2206" t="s">
        <v>42</v>
      </c>
      <c r="S831" s="2321">
        <f t="shared" si="287"/>
        <v>0.44004472188577287</v>
      </c>
      <c r="T831" s="2206">
        <f>[1]JH_2015!V85/1000000</f>
        <v>2.3615000000000001E-2</v>
      </c>
      <c r="U831" s="1963">
        <v>69.709999999999994</v>
      </c>
      <c r="V831" s="1857">
        <v>29.3</v>
      </c>
      <c r="W831" s="1857"/>
      <c r="X831" s="1857"/>
      <c r="Y831" s="1857"/>
      <c r="Z831" s="2439">
        <v>1463</v>
      </c>
      <c r="AA831" s="2492">
        <f t="shared" si="288"/>
        <v>100.4971956666261</v>
      </c>
      <c r="AB831" s="2096"/>
      <c r="AC831" s="2096"/>
      <c r="AD831" s="2010"/>
      <c r="AE831" s="2096"/>
      <c r="AF831" s="2096"/>
      <c r="AG831" s="2096"/>
      <c r="AH831" s="2493">
        <f t="shared" si="289"/>
        <v>6.3E-2</v>
      </c>
      <c r="AI831" s="2206"/>
      <c r="AJ831" s="2206"/>
      <c r="AK831" s="2206"/>
      <c r="AL831" s="2223"/>
      <c r="AM831" s="2099">
        <v>6.3E-2</v>
      </c>
      <c r="AN831" s="2099">
        <v>6.7000000000000004E-2</v>
      </c>
      <c r="AO831" s="2099">
        <v>7.3999999999999996E-2</v>
      </c>
      <c r="AP831" s="2099">
        <v>8.1000000000000003E-2</v>
      </c>
      <c r="AQ831" s="2100">
        <f t="shared" si="292"/>
        <v>6.3E-2</v>
      </c>
      <c r="AR831" s="2099">
        <v>6.9000000000000006E-2</v>
      </c>
      <c r="AS831" s="2099">
        <f t="shared" si="293"/>
        <v>7.4500000000000011E-2</v>
      </c>
      <c r="AT831" s="2099">
        <v>0.08</v>
      </c>
      <c r="AU831" s="2099"/>
      <c r="AV831" s="2099">
        <v>9.1999999999999998E-2</v>
      </c>
      <c r="AW831" s="2099"/>
      <c r="AX831" s="2225">
        <v>-2.9000000000000001E-2</v>
      </c>
      <c r="AY831" s="1964"/>
      <c r="AZ831" s="1965"/>
      <c r="BA831" s="1965"/>
      <c r="BB831" s="1965"/>
      <c r="BC831" s="1530" t="s">
        <v>1432</v>
      </c>
      <c r="BD831" s="1602"/>
      <c r="BE831" s="1602"/>
      <c r="BF831" s="1602"/>
      <c r="BG831" s="1602"/>
      <c r="BH831" s="1602"/>
      <c r="BI831" s="1602"/>
      <c r="BJ831" s="1602"/>
      <c r="BK831" s="1602"/>
      <c r="BL831" s="1602"/>
      <c r="BM831" s="1602"/>
      <c r="BN831" s="1602"/>
      <c r="BO831" s="1602"/>
      <c r="BP831" s="1602"/>
      <c r="BQ831" s="1602"/>
      <c r="BR831" s="1602"/>
      <c r="BS831" s="1602"/>
      <c r="BT831" s="1602"/>
      <c r="BU831" s="1602"/>
      <c r="BV831" s="1602"/>
      <c r="BW831" s="1602"/>
      <c r="BX831" s="1602"/>
      <c r="BY831" s="1602"/>
      <c r="BZ831" s="1602"/>
      <c r="CA831" s="1602"/>
      <c r="CB831" s="1602"/>
      <c r="CC831" s="1602"/>
      <c r="CD831" s="1602"/>
      <c r="CE831" s="1602"/>
      <c r="CF831" s="1602"/>
      <c r="CG831" s="1602"/>
      <c r="CH831" s="1602"/>
      <c r="CI831" s="1602"/>
      <c r="CJ831" s="1602"/>
      <c r="CK831" s="1602"/>
      <c r="CL831" s="1602"/>
      <c r="CM831" s="1602"/>
      <c r="CN831" s="1602"/>
      <c r="CO831" s="1602"/>
      <c r="CP831" s="1602"/>
      <c r="CQ831" s="1602"/>
      <c r="CR831" s="1602"/>
      <c r="CS831" s="1602"/>
      <c r="CT831" s="1602"/>
      <c r="CU831" s="1602"/>
      <c r="CV831" s="1602"/>
      <c r="CW831" s="1602"/>
      <c r="CX831" s="1602"/>
      <c r="CY831" s="1602"/>
      <c r="CZ831" s="1602"/>
      <c r="DA831" s="1602"/>
      <c r="DB831" s="1602"/>
      <c r="DC831" s="1602"/>
      <c r="DD831" s="1602"/>
      <c r="DE831" s="1602"/>
      <c r="DF831" s="1602"/>
      <c r="DG831" s="1602"/>
      <c r="DH831" s="1602"/>
      <c r="DI831" s="1602"/>
      <c r="DJ831" s="1602"/>
      <c r="DK831" s="1602"/>
      <c r="DL831" s="1602"/>
      <c r="DM831" s="1602"/>
      <c r="DN831" s="1602"/>
      <c r="DO831" s="1602"/>
      <c r="DP831" s="1602"/>
      <c r="DQ831" s="1602"/>
      <c r="DR831" s="1602"/>
      <c r="DS831" s="1602"/>
      <c r="DT831" s="1602"/>
      <c r="DU831" s="1602"/>
      <c r="DV831" s="1602"/>
      <c r="DW831" s="1602"/>
      <c r="DX831" s="1602"/>
      <c r="DY831" s="1602"/>
      <c r="DZ831" s="1602"/>
      <c r="EA831" s="1602"/>
      <c r="EB831" s="1602"/>
      <c r="EC831" s="1602"/>
      <c r="ED831" s="1602"/>
      <c r="EE831" s="1602"/>
      <c r="EF831" s="1602"/>
      <c r="EG831" s="1602"/>
      <c r="EH831" s="1602"/>
      <c r="EI831" s="1602"/>
      <c r="EJ831" s="1602"/>
      <c r="EK831" s="1602"/>
      <c r="EL831" s="1602"/>
      <c r="EM831" s="1602"/>
      <c r="EN831" s="1602"/>
      <c r="EO831" s="1602"/>
      <c r="EP831" s="1602"/>
      <c r="EQ831" s="1602"/>
      <c r="ER831" s="1602"/>
      <c r="ES831" s="1602"/>
      <c r="ET831" s="1602"/>
      <c r="EU831" s="1602"/>
      <c r="EV831" s="1602"/>
      <c r="EW831" s="1602"/>
      <c r="EX831" s="1602"/>
      <c r="EY831" s="1602"/>
      <c r="EZ831" s="1602"/>
      <c r="FA831" s="1602"/>
      <c r="FB831" s="1602"/>
      <c r="FC831" s="1602"/>
      <c r="FD831" s="1602"/>
      <c r="FE831" s="1602"/>
      <c r="FF831" s="1602"/>
      <c r="FG831" s="1602"/>
      <c r="FH831" s="1602"/>
      <c r="FI831" s="1602"/>
      <c r="FJ831" s="1602"/>
      <c r="FK831" s="1602"/>
      <c r="FL831" s="1602"/>
      <c r="FM831" s="1602"/>
      <c r="FN831" s="1602"/>
      <c r="FO831" s="1602"/>
      <c r="FP831" s="1602"/>
      <c r="FQ831" s="1602"/>
      <c r="FR831" s="1602"/>
      <c r="FS831" s="1602"/>
      <c r="FT831" s="1602"/>
      <c r="FU831" s="1602"/>
      <c r="FV831" s="1602"/>
      <c r="FW831" s="1602"/>
      <c r="FX831" s="1602"/>
      <c r="FY831" s="1602"/>
      <c r="FZ831" s="1602"/>
      <c r="GA831" s="1602"/>
      <c r="GB831" s="1602"/>
      <c r="GC831" s="1602"/>
      <c r="GD831" s="1602"/>
      <c r="GE831" s="1602"/>
      <c r="GF831" s="1602"/>
      <c r="GG831" s="1602"/>
      <c r="GH831" s="1602"/>
      <c r="GI831" s="1602"/>
      <c r="GJ831" s="1602"/>
      <c r="GK831" s="1602"/>
      <c r="GL831" s="1602"/>
      <c r="GM831" s="1602"/>
      <c r="GN831" s="1602"/>
      <c r="GO831" s="1602"/>
      <c r="GP831" s="1602"/>
      <c r="GQ831" s="1602"/>
      <c r="GR831" s="1602"/>
      <c r="GS831" s="1602"/>
      <c r="GT831" s="1602"/>
      <c r="GU831" s="1602"/>
      <c r="GV831" s="1602"/>
      <c r="GW831" s="1602"/>
      <c r="GX831" s="1602"/>
      <c r="GY831" s="1602"/>
      <c r="GZ831" s="1602"/>
      <c r="HA831" s="1602"/>
      <c r="HB831" s="1602"/>
      <c r="HC831" s="1602"/>
      <c r="HD831" s="1602"/>
      <c r="HE831" s="1602"/>
      <c r="HF831" s="1602"/>
      <c r="HG831" s="1602"/>
      <c r="HH831" s="1602"/>
      <c r="HI831" s="1602"/>
      <c r="HJ831" s="1602"/>
      <c r="HK831" s="1602"/>
      <c r="HL831" s="1602"/>
      <c r="HM831" s="1602"/>
      <c r="HN831" s="1602"/>
      <c r="HO831" s="1602"/>
      <c r="HP831" s="1602"/>
      <c r="HQ831" s="1602"/>
      <c r="HR831" s="1602"/>
      <c r="HS831" s="1602"/>
    </row>
    <row r="832" spans="1:227" s="1530" customFormat="1" ht="18.75" customHeight="1" x14ac:dyDescent="0.25">
      <c r="A832" s="1564" t="s">
        <v>38</v>
      </c>
      <c r="B832" s="1564" t="s">
        <v>118</v>
      </c>
      <c r="C832" s="1748" t="s">
        <v>139</v>
      </c>
      <c r="D832" s="1993" t="s">
        <v>142</v>
      </c>
      <c r="E832" s="1994"/>
      <c r="F832" s="2100"/>
      <c r="G832" s="2099"/>
      <c r="H832" s="2099">
        <v>0.08</v>
      </c>
      <c r="I832" s="2099"/>
      <c r="J832" s="2099"/>
      <c r="K832" s="2101">
        <f t="shared" si="295"/>
        <v>0.08</v>
      </c>
      <c r="L832" s="2382">
        <f t="shared" si="284"/>
        <v>0</v>
      </c>
      <c r="M832" s="2383">
        <f t="shared" si="294"/>
        <v>100</v>
      </c>
      <c r="N832" s="1611">
        <f t="shared" si="269"/>
        <v>2</v>
      </c>
      <c r="O832" s="2262"/>
      <c r="P832" s="2491">
        <f>[1]JH_2015!L86/1000000</f>
        <v>9.0379000000000001E-2</v>
      </c>
      <c r="Q832" s="2718"/>
      <c r="R832" s="2206" t="s">
        <v>42</v>
      </c>
      <c r="S832" s="2321">
        <f t="shared" si="287"/>
        <v>0.28821960853738143</v>
      </c>
      <c r="T832" s="2206">
        <f>[1]JH_2015!V86/1000000</f>
        <v>2.6048999999999999E-2</v>
      </c>
      <c r="U832" s="1857">
        <v>74.930000000000007</v>
      </c>
      <c r="V832" s="1857">
        <v>36.1</v>
      </c>
      <c r="W832" s="1857"/>
      <c r="X832" s="1857"/>
      <c r="Y832" s="1857"/>
      <c r="Z832" s="2439">
        <v>2318</v>
      </c>
      <c r="AA832" s="2492">
        <f t="shared" si="288"/>
        <v>106.82213055657334</v>
      </c>
      <c r="AB832" s="2096"/>
      <c r="AC832" s="2096"/>
      <c r="AD832" s="2010"/>
      <c r="AE832" s="2096"/>
      <c r="AF832" s="2096"/>
      <c r="AG832" s="2096"/>
      <c r="AH832" s="2493">
        <f t="shared" si="289"/>
        <v>0.08</v>
      </c>
      <c r="AI832" s="2206"/>
      <c r="AJ832" s="2206"/>
      <c r="AK832" s="2206"/>
      <c r="AL832" s="2223"/>
      <c r="AM832" s="2099">
        <v>0.109</v>
      </c>
      <c r="AN832" s="2101">
        <v>0.11700000000000001</v>
      </c>
      <c r="AO832" s="2099">
        <v>0.13400000000000001</v>
      </c>
      <c r="AP832" s="2101">
        <v>0.152</v>
      </c>
      <c r="AQ832" s="2100">
        <f t="shared" si="292"/>
        <v>0.109</v>
      </c>
      <c r="AR832" s="2101">
        <v>0.122</v>
      </c>
      <c r="AS832" s="2099">
        <f t="shared" si="293"/>
        <v>0.13550000000000001</v>
      </c>
      <c r="AT832" s="2099">
        <v>0.14899999999999999</v>
      </c>
      <c r="AU832" s="2099"/>
      <c r="AV832" s="2101">
        <v>0.182</v>
      </c>
      <c r="AW832" s="2101"/>
      <c r="AX832" s="2265">
        <v>-0.10199999999999999</v>
      </c>
      <c r="AY832" s="1964"/>
      <c r="AZ832" s="1965"/>
      <c r="BA832" s="1965"/>
      <c r="BB832" s="1965"/>
      <c r="BC832" s="1530" t="s">
        <v>1432</v>
      </c>
      <c r="BD832" s="1602"/>
      <c r="BE832" s="1602"/>
      <c r="BF832" s="1602"/>
      <c r="BG832" s="1602"/>
      <c r="BH832" s="1602"/>
      <c r="BI832" s="1602"/>
      <c r="BJ832" s="1602"/>
      <c r="BK832" s="1602"/>
      <c r="BL832" s="1602"/>
      <c r="BM832" s="1602"/>
      <c r="BN832" s="1602"/>
      <c r="BO832" s="1602"/>
      <c r="BP832" s="1602"/>
      <c r="BQ832" s="1602"/>
      <c r="BR832" s="1602"/>
      <c r="BS832" s="1602"/>
      <c r="BT832" s="1602"/>
      <c r="BU832" s="1602"/>
      <c r="BV832" s="1602"/>
      <c r="BW832" s="1602"/>
      <c r="BX832" s="1602"/>
      <c r="BY832" s="1602"/>
      <c r="BZ832" s="1602"/>
      <c r="CA832" s="1602"/>
      <c r="CB832" s="1602"/>
      <c r="CC832" s="1602"/>
      <c r="CD832" s="1602"/>
      <c r="CE832" s="1602"/>
      <c r="CF832" s="1602"/>
      <c r="CG832" s="1602"/>
      <c r="CH832" s="1602"/>
      <c r="CI832" s="1602"/>
      <c r="CJ832" s="1602"/>
      <c r="CK832" s="1602"/>
      <c r="CL832" s="1602"/>
      <c r="CM832" s="1602"/>
      <c r="CN832" s="1602"/>
      <c r="CO832" s="1602"/>
      <c r="CP832" s="1602"/>
      <c r="CQ832" s="1602"/>
      <c r="CR832" s="1602"/>
      <c r="CS832" s="1602"/>
      <c r="CT832" s="1602"/>
      <c r="CU832" s="1602"/>
      <c r="CV832" s="1602"/>
      <c r="CW832" s="1602"/>
      <c r="CX832" s="1602"/>
      <c r="CY832" s="1602"/>
      <c r="CZ832" s="1602"/>
      <c r="DA832" s="1602"/>
      <c r="DB832" s="1602"/>
      <c r="DC832" s="1602"/>
      <c r="DD832" s="1602"/>
      <c r="DE832" s="1602"/>
      <c r="DF832" s="1602"/>
      <c r="DG832" s="1602"/>
      <c r="DH832" s="1602"/>
      <c r="DI832" s="1602"/>
      <c r="DJ832" s="1602"/>
      <c r="DK832" s="1602"/>
      <c r="DL832" s="1602"/>
      <c r="DM832" s="1602"/>
      <c r="DN832" s="1602"/>
      <c r="DO832" s="1602"/>
      <c r="DP832" s="1602"/>
      <c r="DQ832" s="1602"/>
      <c r="DR832" s="1602"/>
      <c r="DS832" s="1602"/>
      <c r="DT832" s="1602"/>
      <c r="DU832" s="1602"/>
      <c r="DV832" s="1602"/>
      <c r="DW832" s="1602"/>
      <c r="DX832" s="1602"/>
      <c r="DY832" s="1602"/>
      <c r="DZ832" s="1602"/>
      <c r="EA832" s="1602"/>
      <c r="EB832" s="1602"/>
      <c r="EC832" s="1602"/>
      <c r="ED832" s="1602"/>
      <c r="EE832" s="1602"/>
      <c r="EF832" s="1602"/>
      <c r="EG832" s="1602"/>
      <c r="EH832" s="1602"/>
      <c r="EI832" s="1602"/>
      <c r="EJ832" s="1602"/>
      <c r="EK832" s="1602"/>
      <c r="EL832" s="1602"/>
      <c r="EM832" s="1602"/>
      <c r="EN832" s="1602"/>
      <c r="EO832" s="1602"/>
      <c r="EP832" s="1602"/>
      <c r="EQ832" s="1602"/>
      <c r="ER832" s="1602"/>
      <c r="ES832" s="1602"/>
      <c r="ET832" s="1602"/>
      <c r="EU832" s="1602"/>
      <c r="EV832" s="1602"/>
      <c r="EW832" s="1602"/>
      <c r="EX832" s="1602"/>
      <c r="EY832" s="1602"/>
      <c r="EZ832" s="1602"/>
      <c r="FA832" s="1602"/>
      <c r="FB832" s="1602"/>
      <c r="FC832" s="1602"/>
      <c r="FD832" s="1602"/>
      <c r="FE832" s="1602"/>
      <c r="FF832" s="1602"/>
      <c r="FG832" s="1602"/>
      <c r="FH832" s="1602"/>
      <c r="FI832" s="1602"/>
      <c r="FJ832" s="1602"/>
      <c r="FK832" s="1602"/>
      <c r="FL832" s="1602"/>
      <c r="FM832" s="1602"/>
      <c r="FN832" s="1602"/>
      <c r="FO832" s="1602"/>
      <c r="FP832" s="1602"/>
      <c r="FQ832" s="1602"/>
      <c r="FR832" s="1602"/>
      <c r="FS832" s="1602"/>
      <c r="FT832" s="1602"/>
      <c r="FU832" s="1602"/>
      <c r="FV832" s="1602"/>
      <c r="FW832" s="1602"/>
      <c r="FX832" s="1602"/>
      <c r="FY832" s="1602"/>
      <c r="FZ832" s="1602"/>
      <c r="GA832" s="1602"/>
      <c r="GB832" s="1602"/>
      <c r="GC832" s="1602"/>
      <c r="GD832" s="1602"/>
      <c r="GE832" s="1602"/>
      <c r="GF832" s="1602"/>
      <c r="GG832" s="1602"/>
      <c r="GH832" s="1602"/>
      <c r="GI832" s="1602"/>
      <c r="GJ832" s="1602"/>
      <c r="GK832" s="1602"/>
      <c r="GL832" s="1602"/>
      <c r="GM832" s="1602"/>
      <c r="GN832" s="1602"/>
      <c r="GO832" s="1602"/>
      <c r="GP832" s="1602"/>
      <c r="GQ832" s="1602"/>
      <c r="GR832" s="1602"/>
      <c r="GS832" s="1602"/>
      <c r="GT832" s="1602"/>
      <c r="GU832" s="1602"/>
      <c r="GV832" s="1602"/>
      <c r="GW832" s="1602"/>
      <c r="GX832" s="1602"/>
      <c r="GY832" s="1602"/>
      <c r="GZ832" s="1602"/>
      <c r="HA832" s="1602"/>
      <c r="HB832" s="1602"/>
      <c r="HC832" s="1602"/>
      <c r="HD832" s="1602"/>
      <c r="HE832" s="1602"/>
      <c r="HF832" s="1602"/>
      <c r="HG832" s="1602"/>
      <c r="HH832" s="1602"/>
      <c r="HI832" s="1602"/>
      <c r="HJ832" s="1602"/>
      <c r="HK832" s="1602"/>
      <c r="HL832" s="1602"/>
      <c r="HM832" s="1602"/>
      <c r="HN832" s="1602"/>
      <c r="HO832" s="1602"/>
      <c r="HP832" s="1602"/>
      <c r="HQ832" s="1602"/>
      <c r="HR832" s="1602"/>
      <c r="HS832" s="1602"/>
    </row>
    <row r="833" spans="1:227" s="1530" customFormat="1" ht="18.75" customHeight="1" x14ac:dyDescent="0.25">
      <c r="A833" s="1564" t="s">
        <v>38</v>
      </c>
      <c r="B833" s="1564" t="s">
        <v>118</v>
      </c>
      <c r="C833" s="1748" t="s">
        <v>139</v>
      </c>
      <c r="D833" s="1778" t="s">
        <v>139</v>
      </c>
      <c r="E833" s="1779"/>
      <c r="F833" s="2291"/>
      <c r="G833" s="1904"/>
      <c r="H833" s="1904">
        <v>3.1</v>
      </c>
      <c r="I833" s="1904"/>
      <c r="J833" s="1904"/>
      <c r="K833" s="2101">
        <f t="shared" si="295"/>
        <v>3.1</v>
      </c>
      <c r="L833" s="2382">
        <f t="shared" si="284"/>
        <v>0</v>
      </c>
      <c r="M833" s="2383">
        <f t="shared" si="294"/>
        <v>100</v>
      </c>
      <c r="N833" s="1611">
        <f t="shared" si="269"/>
        <v>5</v>
      </c>
      <c r="O833" s="2262"/>
      <c r="P833" s="2101">
        <f>[1]JH_2015!L87/1000000</f>
        <v>1.3301229999999999</v>
      </c>
      <c r="Q833" s="2718"/>
      <c r="R833" s="2206" t="s">
        <v>42</v>
      </c>
      <c r="S833" s="2321">
        <f t="shared" si="287"/>
        <v>0.25901138466141854</v>
      </c>
      <c r="T833" s="2206">
        <f>[1]JH_2015!V87/1000000</f>
        <v>0.34451700000000002</v>
      </c>
      <c r="U833" s="1857">
        <v>87.67</v>
      </c>
      <c r="V833" s="1857">
        <f>(44.8+47.8)/2</f>
        <v>46.3</v>
      </c>
      <c r="W833" s="1857"/>
      <c r="X833" s="1857"/>
      <c r="Y833" s="1857"/>
      <c r="Z833" s="2439">
        <v>19085</v>
      </c>
      <c r="AA833" s="2492">
        <f t="shared" si="288"/>
        <v>190.94433338955861</v>
      </c>
      <c r="AB833" s="2096"/>
      <c r="AC833" s="2096"/>
      <c r="AD833" s="2010"/>
      <c r="AE833" s="2096"/>
      <c r="AF833" s="2096"/>
      <c r="AG833" s="2096"/>
      <c r="AH833" s="2493">
        <f t="shared" si="289"/>
        <v>3.1</v>
      </c>
      <c r="AI833" s="2206"/>
      <c r="AJ833" s="2206"/>
      <c r="AK833" s="2206"/>
      <c r="AL833" s="2223"/>
      <c r="AM833" s="2099">
        <v>1.232</v>
      </c>
      <c r="AN833" s="2099">
        <v>1.387</v>
      </c>
      <c r="AO833" s="2099">
        <v>1.6910000000000001</v>
      </c>
      <c r="AP833" s="2099">
        <v>2.0619999999999998</v>
      </c>
      <c r="AQ833" s="2100">
        <f t="shared" si="292"/>
        <v>1.232</v>
      </c>
      <c r="AR833" s="2099">
        <v>1.4710000000000001</v>
      </c>
      <c r="AS833" s="2099">
        <f t="shared" si="293"/>
        <v>1.7240000000000002</v>
      </c>
      <c r="AT833" s="2099">
        <v>1.9770000000000001</v>
      </c>
      <c r="AU833" s="2099"/>
      <c r="AV833" s="2099">
        <v>2.657</v>
      </c>
      <c r="AW833" s="2099"/>
      <c r="AX833" s="2225">
        <v>0.443</v>
      </c>
      <c r="AY833" s="1964"/>
      <c r="AZ833" s="1965"/>
      <c r="BA833" s="1965"/>
      <c r="BB833" s="1965"/>
      <c r="BC833" s="1530" t="s">
        <v>1432</v>
      </c>
      <c r="BD833" s="1602"/>
      <c r="BE833" s="1602"/>
      <c r="BF833" s="1602"/>
      <c r="BG833" s="1602"/>
      <c r="BH833" s="1602"/>
      <c r="BI833" s="1602"/>
      <c r="BJ833" s="1602"/>
      <c r="BK833" s="1602"/>
      <c r="BL833" s="1602"/>
      <c r="BM833" s="1602"/>
      <c r="BN833" s="1602"/>
      <c r="BO833" s="1602"/>
      <c r="BP833" s="1602"/>
      <c r="BQ833" s="1602"/>
      <c r="BR833" s="1602"/>
      <c r="BS833" s="1602"/>
      <c r="BT833" s="1602"/>
      <c r="BU833" s="1602"/>
      <c r="BV833" s="1602"/>
      <c r="BW833" s="1602"/>
      <c r="BX833" s="1602"/>
      <c r="BY833" s="1602"/>
      <c r="BZ833" s="1602"/>
      <c r="CA833" s="1602"/>
      <c r="CB833" s="1602"/>
      <c r="CC833" s="1602"/>
      <c r="CD833" s="1602"/>
      <c r="CE833" s="1602"/>
      <c r="CF833" s="1602"/>
      <c r="CG833" s="1602"/>
      <c r="CH833" s="1602"/>
      <c r="CI833" s="1602"/>
      <c r="CJ833" s="1602"/>
      <c r="CK833" s="1602"/>
      <c r="CL833" s="1602"/>
      <c r="CM833" s="1602"/>
      <c r="CN833" s="1602"/>
      <c r="CO833" s="1602"/>
      <c r="CP833" s="1602"/>
      <c r="CQ833" s="1602"/>
      <c r="CR833" s="1602"/>
      <c r="CS833" s="1602"/>
      <c r="CT833" s="1602"/>
      <c r="CU833" s="1602"/>
      <c r="CV833" s="1602"/>
      <c r="CW833" s="1602"/>
      <c r="CX833" s="1602"/>
      <c r="CY833" s="1602"/>
      <c r="CZ833" s="1602"/>
      <c r="DA833" s="1602"/>
      <c r="DB833" s="1602"/>
      <c r="DC833" s="1602"/>
      <c r="DD833" s="1602"/>
      <c r="DE833" s="1602"/>
      <c r="DF833" s="1602"/>
      <c r="DG833" s="1602"/>
      <c r="DH833" s="1602"/>
      <c r="DI833" s="1602"/>
      <c r="DJ833" s="1602"/>
      <c r="DK833" s="1602"/>
      <c r="DL833" s="1602"/>
      <c r="DM833" s="1602"/>
      <c r="DN833" s="1602"/>
      <c r="DO833" s="1602"/>
      <c r="DP833" s="1602"/>
      <c r="DQ833" s="1602"/>
      <c r="DR833" s="1602"/>
      <c r="DS833" s="1602"/>
      <c r="DT833" s="1602"/>
      <c r="DU833" s="1602"/>
      <c r="DV833" s="1602"/>
      <c r="DW833" s="1602"/>
      <c r="DX833" s="1602"/>
      <c r="DY833" s="1602"/>
      <c r="DZ833" s="1602"/>
      <c r="EA833" s="1602"/>
      <c r="EB833" s="1602"/>
      <c r="EC833" s="1602"/>
      <c r="ED833" s="1602"/>
      <c r="EE833" s="1602"/>
      <c r="EF833" s="1602"/>
      <c r="EG833" s="1602"/>
      <c r="EH833" s="1602"/>
      <c r="EI833" s="1602"/>
      <c r="EJ833" s="1602"/>
      <c r="EK833" s="1602"/>
      <c r="EL833" s="1602"/>
      <c r="EM833" s="1602"/>
      <c r="EN833" s="1602"/>
      <c r="EO833" s="1602"/>
      <c r="EP833" s="1602"/>
      <c r="EQ833" s="1602"/>
      <c r="ER833" s="1602"/>
      <c r="ES833" s="1602"/>
      <c r="ET833" s="1602"/>
      <c r="EU833" s="1602"/>
      <c r="EV833" s="1602"/>
      <c r="EW833" s="1602"/>
      <c r="EX833" s="1602"/>
      <c r="EY833" s="1602"/>
      <c r="EZ833" s="1602"/>
      <c r="FA833" s="1602"/>
      <c r="FB833" s="1602"/>
      <c r="FC833" s="1602"/>
      <c r="FD833" s="1602"/>
      <c r="FE833" s="1602"/>
      <c r="FF833" s="1602"/>
      <c r="FG833" s="1602"/>
      <c r="FH833" s="1602"/>
      <c r="FI833" s="1602"/>
      <c r="FJ833" s="1602"/>
      <c r="FK833" s="1602"/>
      <c r="FL833" s="1602"/>
      <c r="FM833" s="1602"/>
      <c r="FN833" s="1602"/>
      <c r="FO833" s="1602"/>
      <c r="FP833" s="1602"/>
      <c r="FQ833" s="1602"/>
      <c r="FR833" s="1602"/>
      <c r="FS833" s="1602"/>
      <c r="FT833" s="1602"/>
      <c r="FU833" s="1602"/>
      <c r="FV833" s="1602"/>
      <c r="FW833" s="1602"/>
      <c r="FX833" s="1602"/>
      <c r="FY833" s="1602"/>
      <c r="FZ833" s="1602"/>
      <c r="GA833" s="1602"/>
      <c r="GB833" s="1602"/>
      <c r="GC833" s="1602"/>
      <c r="GD833" s="1602"/>
      <c r="GE833" s="1602"/>
      <c r="GF833" s="1602"/>
      <c r="GG833" s="1602"/>
      <c r="GH833" s="1602"/>
      <c r="GI833" s="1602"/>
      <c r="GJ833" s="1602"/>
      <c r="GK833" s="1602"/>
      <c r="GL833" s="1602"/>
      <c r="GM833" s="1602"/>
      <c r="GN833" s="1602"/>
      <c r="GO833" s="1602"/>
      <c r="GP833" s="1602"/>
      <c r="GQ833" s="1602"/>
      <c r="GR833" s="1602"/>
      <c r="GS833" s="1602"/>
      <c r="GT833" s="1602"/>
      <c r="GU833" s="1602"/>
      <c r="GV833" s="1602"/>
      <c r="GW833" s="1602"/>
      <c r="GX833" s="1602"/>
      <c r="GY833" s="1602"/>
      <c r="GZ833" s="1602"/>
      <c r="HA833" s="1602"/>
      <c r="HB833" s="1602"/>
      <c r="HC833" s="1602"/>
      <c r="HD833" s="1602"/>
      <c r="HE833" s="1602"/>
      <c r="HF833" s="1602"/>
      <c r="HG833" s="1602"/>
      <c r="HH833" s="1602"/>
      <c r="HI833" s="1602"/>
      <c r="HJ833" s="1602"/>
      <c r="HK833" s="1602"/>
      <c r="HL833" s="1602"/>
      <c r="HM833" s="1602"/>
      <c r="HN833" s="1602"/>
      <c r="HO833" s="1602"/>
      <c r="HP833" s="1602"/>
      <c r="HQ833" s="1602"/>
      <c r="HR833" s="1602"/>
      <c r="HS833" s="1602"/>
    </row>
    <row r="834" spans="1:227" s="1530" customFormat="1" ht="18.75" customHeight="1" x14ac:dyDescent="0.25">
      <c r="A834" s="1564" t="s">
        <v>591</v>
      </c>
      <c r="B834" s="1564" t="s">
        <v>592</v>
      </c>
      <c r="C834" s="1998" t="s">
        <v>593</v>
      </c>
      <c r="D834" s="2019" t="s">
        <v>595</v>
      </c>
      <c r="E834" s="2020"/>
      <c r="F834" s="2291">
        <v>1.2</v>
      </c>
      <c r="G834" s="1904">
        <v>2.5</v>
      </c>
      <c r="H834" s="1904"/>
      <c r="I834" s="1904"/>
      <c r="J834" s="1904">
        <v>1.6359999999999999</v>
      </c>
      <c r="K834" s="2115">
        <f t="shared" si="295"/>
        <v>5.3360000000000003</v>
      </c>
      <c r="L834" s="2292">
        <f t="shared" si="284"/>
        <v>22.488755622188901</v>
      </c>
      <c r="M834" s="2357">
        <f t="shared" si="294"/>
        <v>46.851574212893546</v>
      </c>
      <c r="N834" s="1611">
        <f t="shared" si="269"/>
        <v>2</v>
      </c>
      <c r="O834" s="2294"/>
      <c r="P834" s="2433">
        <f t="shared" ref="P834:P841" si="296">AQ834</f>
        <v>8.2899999999999991</v>
      </c>
      <c r="Q834" s="2296" t="s">
        <v>42</v>
      </c>
      <c r="R834" s="2294"/>
      <c r="S834" s="2870"/>
      <c r="T834" s="2871"/>
      <c r="U834" s="2872"/>
      <c r="V834" s="2294"/>
      <c r="W834" s="2294"/>
      <c r="X834" s="2294"/>
      <c r="Y834" s="2294"/>
      <c r="Z834" s="2873">
        <v>46714</v>
      </c>
      <c r="AA834" s="2366">
        <f t="shared" ref="AA834:AA841" si="297">AR834/Z834*1000000000/365</f>
        <v>499.57156958020857</v>
      </c>
      <c r="AB834" s="2874"/>
      <c r="AC834" s="2874"/>
      <c r="AD834" s="2874"/>
      <c r="AE834" s="2874"/>
      <c r="AF834" s="2874"/>
      <c r="AG834" s="2874"/>
      <c r="AH834" s="2875"/>
      <c r="AI834" s="2112">
        <v>47987</v>
      </c>
      <c r="AJ834" s="2112">
        <v>49127</v>
      </c>
      <c r="AK834" s="2112">
        <v>50237</v>
      </c>
      <c r="AL834" s="2113">
        <v>51372</v>
      </c>
      <c r="AM834" s="2876"/>
      <c r="AN834" s="2877"/>
      <c r="AO834" s="2877"/>
      <c r="AP834" s="2116"/>
      <c r="AQ834" s="2117">
        <v>8.2899999999999991</v>
      </c>
      <c r="AR834" s="2115">
        <v>8.5180000000000007</v>
      </c>
      <c r="AS834" s="2115">
        <v>8.7330000000000005</v>
      </c>
      <c r="AT834" s="2115">
        <v>8.8789999999999996</v>
      </c>
      <c r="AU834" s="2115">
        <v>9.0269999999999992</v>
      </c>
      <c r="AV834" s="2116"/>
      <c r="AW834" s="2118">
        <f t="shared" ref="AW834:AW841" si="298">K834-AT834</f>
        <v>-3.5429999999999993</v>
      </c>
      <c r="AX834" s="2878"/>
      <c r="AY834" s="2879"/>
      <c r="AZ834" s="2880"/>
      <c r="BA834" s="2881"/>
      <c r="BB834" s="2880"/>
      <c r="BC834" s="1530" t="s">
        <v>1432</v>
      </c>
      <c r="BD834" s="2632"/>
      <c r="BE834" s="2632"/>
      <c r="BF834" s="2632"/>
      <c r="BG834" s="2632"/>
      <c r="BH834" s="2632"/>
      <c r="BI834" s="2632"/>
      <c r="BJ834" s="2632"/>
      <c r="BK834" s="2632"/>
      <c r="BL834" s="2632"/>
      <c r="BM834" s="2632"/>
      <c r="BN834" s="2632"/>
      <c r="BO834" s="2632"/>
      <c r="BP834" s="2632"/>
      <c r="BQ834" s="2632"/>
      <c r="BR834" s="2632"/>
      <c r="BS834" s="2632"/>
      <c r="BT834" s="2632"/>
      <c r="BU834" s="2632"/>
      <c r="BV834" s="2632"/>
      <c r="BW834" s="2632"/>
      <c r="BX834" s="2632"/>
      <c r="BY834" s="2632"/>
      <c r="BZ834" s="2632"/>
      <c r="CA834" s="2632"/>
      <c r="CB834" s="2632"/>
      <c r="CC834" s="2632"/>
      <c r="CD834" s="2632"/>
      <c r="CE834" s="2632"/>
      <c r="CF834" s="2632"/>
      <c r="CG834" s="2632"/>
      <c r="CH834" s="2632"/>
      <c r="CI834" s="2632"/>
      <c r="CJ834" s="2632"/>
      <c r="CK834" s="2632"/>
      <c r="CL834" s="2632"/>
      <c r="CM834" s="2632"/>
      <c r="CN834" s="2632"/>
      <c r="CO834" s="2632"/>
      <c r="CP834" s="2632"/>
      <c r="CQ834" s="2632"/>
      <c r="CR834" s="2632"/>
      <c r="CS834" s="2632"/>
      <c r="CT834" s="2632"/>
      <c r="CU834" s="2632"/>
      <c r="CV834" s="2632"/>
      <c r="CW834" s="2632"/>
      <c r="CX834" s="2632"/>
      <c r="CY834" s="2632"/>
      <c r="CZ834" s="2632"/>
      <c r="DA834" s="2632"/>
      <c r="DB834" s="2632"/>
      <c r="DC834" s="2632"/>
      <c r="DD834" s="2632"/>
      <c r="DE834" s="2632"/>
      <c r="DF834" s="2632"/>
      <c r="DG834" s="2632"/>
      <c r="DH834" s="2632"/>
      <c r="DI834" s="2632"/>
      <c r="DJ834" s="2632"/>
      <c r="DK834" s="2632"/>
      <c r="DL834" s="2632"/>
      <c r="DM834" s="2632"/>
      <c r="DN834" s="2632"/>
      <c r="DO834" s="2632"/>
      <c r="DP834" s="2632"/>
      <c r="DQ834" s="2632"/>
      <c r="DR834" s="2632"/>
      <c r="DS834" s="2632"/>
      <c r="DT834" s="2632"/>
      <c r="DU834" s="2632"/>
      <c r="DV834" s="2632"/>
      <c r="DW834" s="2632"/>
      <c r="DX834" s="2632"/>
      <c r="DY834" s="2632"/>
      <c r="DZ834" s="2632"/>
      <c r="EA834" s="2632"/>
      <c r="EB834" s="2632"/>
      <c r="EC834" s="2632"/>
      <c r="ED834" s="2632"/>
      <c r="EE834" s="2632"/>
      <c r="EF834" s="2632"/>
      <c r="EG834" s="2632"/>
      <c r="EH834" s="2632"/>
      <c r="EI834" s="2632"/>
      <c r="EJ834" s="2632"/>
      <c r="EK834" s="2632"/>
      <c r="EL834" s="2632"/>
      <c r="EM834" s="2632"/>
      <c r="EN834" s="2632"/>
      <c r="EO834" s="2632"/>
      <c r="EP834" s="2632"/>
      <c r="EQ834" s="2632"/>
      <c r="ER834" s="2632"/>
      <c r="ES834" s="2632"/>
      <c r="ET834" s="2632"/>
      <c r="EU834" s="2632"/>
      <c r="EV834" s="2632"/>
      <c r="EW834" s="2632"/>
      <c r="EX834" s="2632"/>
      <c r="EY834" s="2632"/>
      <c r="EZ834" s="2632"/>
      <c r="FA834" s="2632"/>
      <c r="FB834" s="2632"/>
      <c r="FC834" s="2632"/>
      <c r="FD834" s="2632"/>
      <c r="FE834" s="2632"/>
      <c r="FF834" s="2632"/>
      <c r="FG834" s="2632"/>
      <c r="FH834" s="2632"/>
      <c r="FI834" s="2632"/>
      <c r="FJ834" s="2632"/>
      <c r="FK834" s="2632"/>
      <c r="FL834" s="2632"/>
      <c r="FM834" s="2632"/>
      <c r="FN834" s="2632"/>
      <c r="FO834" s="2632"/>
      <c r="FP834" s="2632"/>
      <c r="FQ834" s="2632"/>
      <c r="FR834" s="2632"/>
      <c r="FS834" s="2632"/>
      <c r="FT834" s="2632"/>
      <c r="FU834" s="2632"/>
      <c r="FV834" s="2632"/>
      <c r="FW834" s="2632"/>
      <c r="FX834" s="2632"/>
      <c r="FY834" s="2632"/>
      <c r="FZ834" s="2632"/>
      <c r="GA834" s="2632"/>
      <c r="GB834" s="2632"/>
      <c r="GC834" s="2632"/>
      <c r="GD834" s="2632"/>
      <c r="GE834" s="2632"/>
      <c r="GF834" s="2632"/>
      <c r="GG834" s="2632"/>
      <c r="GH834" s="2632"/>
      <c r="GI834" s="2632"/>
      <c r="GJ834" s="2632"/>
      <c r="GK834" s="2632"/>
      <c r="GL834" s="2632"/>
      <c r="GM834" s="2632"/>
      <c r="GN834" s="2632"/>
      <c r="GO834" s="2632"/>
      <c r="GP834" s="2632"/>
      <c r="GQ834" s="2632"/>
      <c r="GR834" s="2632"/>
      <c r="GS834" s="2632"/>
      <c r="GT834" s="2632"/>
      <c r="GU834" s="2632"/>
      <c r="GV834" s="2632"/>
      <c r="GW834" s="2632"/>
      <c r="GX834" s="2632"/>
      <c r="GY834" s="2632"/>
      <c r="GZ834" s="2632"/>
      <c r="HA834" s="2632"/>
      <c r="HB834" s="2632"/>
      <c r="HC834" s="2632"/>
      <c r="HD834" s="2632"/>
      <c r="HE834" s="2632"/>
      <c r="HF834" s="2632"/>
      <c r="HG834" s="2632"/>
      <c r="HH834" s="2632"/>
      <c r="HI834" s="2632"/>
      <c r="HJ834" s="2632"/>
      <c r="HK834" s="2632"/>
      <c r="HL834" s="2632"/>
      <c r="HM834" s="2632"/>
      <c r="HN834" s="2632"/>
      <c r="HO834" s="2632"/>
      <c r="HP834" s="2632"/>
      <c r="HQ834" s="2632"/>
      <c r="HR834" s="2632"/>
      <c r="HS834" s="2632"/>
    </row>
    <row r="835" spans="1:227" s="1530" customFormat="1" ht="18.75" customHeight="1" x14ac:dyDescent="0.25">
      <c r="A835" s="1564" t="s">
        <v>591</v>
      </c>
      <c r="B835" s="1564" t="s">
        <v>592</v>
      </c>
      <c r="C835" s="1998" t="s">
        <v>593</v>
      </c>
      <c r="D835" s="2019" t="s">
        <v>594</v>
      </c>
      <c r="E835" s="2020"/>
      <c r="F835" s="2291">
        <v>0.499</v>
      </c>
      <c r="G835" s="2882"/>
      <c r="H835" s="1904">
        <v>0.33</v>
      </c>
      <c r="I835" s="2882"/>
      <c r="J835" s="1904"/>
      <c r="K835" s="2115">
        <f t="shared" si="295"/>
        <v>0.82899999999999996</v>
      </c>
      <c r="L835" s="2292">
        <f t="shared" si="284"/>
        <v>60.193003618817855</v>
      </c>
      <c r="M835" s="2357">
        <f t="shared" si="294"/>
        <v>39.806996381182152</v>
      </c>
      <c r="N835" s="1611">
        <f t="shared" si="269"/>
        <v>5</v>
      </c>
      <c r="O835" s="2294"/>
      <c r="P835" s="2433">
        <f t="shared" si="296"/>
        <v>0.67500000000000004</v>
      </c>
      <c r="Q835" s="2296" t="s">
        <v>42</v>
      </c>
      <c r="R835" s="2294"/>
      <c r="S835" s="2870"/>
      <c r="T835" s="2871"/>
      <c r="U835" s="2872"/>
      <c r="V835" s="2294"/>
      <c r="W835" s="2294"/>
      <c r="X835" s="2294"/>
      <c r="Y835" s="2294"/>
      <c r="Z835" s="2873">
        <v>8679</v>
      </c>
      <c r="AA835" s="2366">
        <f t="shared" si="297"/>
        <v>230.75696808703734</v>
      </c>
      <c r="AB835" s="2874"/>
      <c r="AC835" s="2874"/>
      <c r="AD835" s="2874"/>
      <c r="AE835" s="2874"/>
      <c r="AF835" s="2874"/>
      <c r="AG835" s="2874"/>
      <c r="AH835" s="2875"/>
      <c r="AI835" s="2112">
        <v>8916</v>
      </c>
      <c r="AJ835" s="2112">
        <v>9128</v>
      </c>
      <c r="AK835" s="2112">
        <v>9334</v>
      </c>
      <c r="AL835" s="2113">
        <v>9545</v>
      </c>
      <c r="AM835" s="2876"/>
      <c r="AN835" s="2877"/>
      <c r="AO835" s="2877"/>
      <c r="AP835" s="2116"/>
      <c r="AQ835" s="2117">
        <v>0.67500000000000004</v>
      </c>
      <c r="AR835" s="2115">
        <v>0.73099999999999998</v>
      </c>
      <c r="AS835" s="2115">
        <v>0.78500000000000003</v>
      </c>
      <c r="AT835" s="2115">
        <v>0.80200000000000005</v>
      </c>
      <c r="AU835" s="2115">
        <v>0.82099999999999995</v>
      </c>
      <c r="AV835" s="2116"/>
      <c r="AW835" s="2118">
        <f t="shared" si="298"/>
        <v>2.6999999999999913E-2</v>
      </c>
      <c r="AX835" s="2878"/>
      <c r="AY835" s="2879"/>
      <c r="AZ835" s="2880"/>
      <c r="BA835" s="2881"/>
      <c r="BB835" s="2880"/>
      <c r="BC835" s="1530" t="s">
        <v>1430</v>
      </c>
      <c r="BD835" s="2632"/>
      <c r="BE835" s="2632"/>
      <c r="BF835" s="2632"/>
      <c r="BG835" s="2632"/>
      <c r="BH835" s="2632"/>
      <c r="BI835" s="2632"/>
      <c r="BJ835" s="2632"/>
      <c r="BK835" s="2632"/>
      <c r="BL835" s="2632"/>
      <c r="BM835" s="2632"/>
      <c r="BN835" s="2632"/>
      <c r="BO835" s="2632"/>
      <c r="BP835" s="2632"/>
      <c r="BQ835" s="2632"/>
      <c r="BR835" s="2632"/>
      <c r="BS835" s="2632"/>
      <c r="BT835" s="2632"/>
      <c r="BU835" s="2632"/>
      <c r="BV835" s="2632"/>
      <c r="BW835" s="2632"/>
      <c r="BX835" s="2632"/>
      <c r="BY835" s="2632"/>
      <c r="BZ835" s="2632"/>
      <c r="CA835" s="2632"/>
      <c r="CB835" s="2632"/>
      <c r="CC835" s="2632"/>
      <c r="CD835" s="2632"/>
      <c r="CE835" s="2632"/>
      <c r="CF835" s="2632"/>
      <c r="CG835" s="2632"/>
      <c r="CH835" s="2632"/>
      <c r="CI835" s="2632"/>
      <c r="CJ835" s="2632"/>
      <c r="CK835" s="2632"/>
      <c r="CL835" s="2632"/>
      <c r="CM835" s="2632"/>
      <c r="CN835" s="2632"/>
      <c r="CO835" s="2632"/>
      <c r="CP835" s="2632"/>
      <c r="CQ835" s="2632"/>
      <c r="CR835" s="2632"/>
      <c r="CS835" s="2632"/>
      <c r="CT835" s="2632"/>
      <c r="CU835" s="2632"/>
      <c r="CV835" s="2632"/>
      <c r="CW835" s="2632"/>
      <c r="CX835" s="2632"/>
      <c r="CY835" s="2632"/>
      <c r="CZ835" s="2632"/>
      <c r="DA835" s="2632"/>
      <c r="DB835" s="2632"/>
      <c r="DC835" s="2632"/>
      <c r="DD835" s="2632"/>
      <c r="DE835" s="2632"/>
      <c r="DF835" s="2632"/>
      <c r="DG835" s="2632"/>
      <c r="DH835" s="2632"/>
      <c r="DI835" s="2632"/>
      <c r="DJ835" s="2632"/>
      <c r="DK835" s="2632"/>
      <c r="DL835" s="2632"/>
      <c r="DM835" s="2632"/>
      <c r="DN835" s="2632"/>
      <c r="DO835" s="2632"/>
      <c r="DP835" s="2632"/>
      <c r="DQ835" s="2632"/>
      <c r="DR835" s="2632"/>
      <c r="DS835" s="2632"/>
      <c r="DT835" s="2632"/>
      <c r="DU835" s="2632"/>
      <c r="DV835" s="2632"/>
      <c r="DW835" s="2632"/>
      <c r="DX835" s="2632"/>
      <c r="DY835" s="2632"/>
      <c r="DZ835" s="2632"/>
      <c r="EA835" s="2632"/>
      <c r="EB835" s="2632"/>
      <c r="EC835" s="2632"/>
      <c r="ED835" s="2632"/>
      <c r="EE835" s="2632"/>
      <c r="EF835" s="2632"/>
      <c r="EG835" s="2632"/>
      <c r="EH835" s="2632"/>
      <c r="EI835" s="2632"/>
      <c r="EJ835" s="2632"/>
      <c r="EK835" s="2632"/>
      <c r="EL835" s="2632"/>
      <c r="EM835" s="2632"/>
      <c r="EN835" s="2632"/>
      <c r="EO835" s="2632"/>
      <c r="EP835" s="2632"/>
      <c r="EQ835" s="2632"/>
      <c r="ER835" s="2632"/>
      <c r="ES835" s="2632"/>
      <c r="ET835" s="2632"/>
      <c r="EU835" s="2632"/>
      <c r="EV835" s="2632"/>
      <c r="EW835" s="2632"/>
      <c r="EX835" s="2632"/>
      <c r="EY835" s="2632"/>
      <c r="EZ835" s="2632"/>
      <c r="FA835" s="2632"/>
      <c r="FB835" s="2632"/>
      <c r="FC835" s="2632"/>
      <c r="FD835" s="2632"/>
      <c r="FE835" s="2632"/>
      <c r="FF835" s="2632"/>
      <c r="FG835" s="2632"/>
      <c r="FH835" s="2632"/>
      <c r="FI835" s="2632"/>
      <c r="FJ835" s="2632"/>
      <c r="FK835" s="2632"/>
      <c r="FL835" s="2632"/>
      <c r="FM835" s="2632"/>
      <c r="FN835" s="2632"/>
      <c r="FO835" s="2632"/>
      <c r="FP835" s="2632"/>
      <c r="FQ835" s="2632"/>
      <c r="FR835" s="2632"/>
      <c r="FS835" s="2632"/>
      <c r="FT835" s="2632"/>
      <c r="FU835" s="2632"/>
      <c r="FV835" s="2632"/>
      <c r="FW835" s="2632"/>
      <c r="FX835" s="2632"/>
      <c r="FY835" s="2632"/>
      <c r="FZ835" s="2632"/>
      <c r="GA835" s="2632"/>
      <c r="GB835" s="2632"/>
      <c r="GC835" s="2632"/>
      <c r="GD835" s="2632"/>
      <c r="GE835" s="2632"/>
      <c r="GF835" s="2632"/>
      <c r="GG835" s="2632"/>
      <c r="GH835" s="2632"/>
      <c r="GI835" s="2632"/>
      <c r="GJ835" s="2632"/>
      <c r="GK835" s="2632"/>
      <c r="GL835" s="2632"/>
      <c r="GM835" s="2632"/>
      <c r="GN835" s="2632"/>
      <c r="GO835" s="2632"/>
      <c r="GP835" s="2632"/>
      <c r="GQ835" s="2632"/>
      <c r="GR835" s="2632"/>
      <c r="GS835" s="2632"/>
      <c r="GT835" s="2632"/>
      <c r="GU835" s="2632"/>
      <c r="GV835" s="2632"/>
      <c r="GW835" s="2632"/>
      <c r="GX835" s="2632"/>
      <c r="GY835" s="2632"/>
      <c r="GZ835" s="2632"/>
      <c r="HA835" s="2632"/>
      <c r="HB835" s="2632"/>
      <c r="HC835" s="2632"/>
      <c r="HD835" s="2632"/>
      <c r="HE835" s="2632"/>
      <c r="HF835" s="2632"/>
      <c r="HG835" s="2632"/>
      <c r="HH835" s="2632"/>
      <c r="HI835" s="2632"/>
      <c r="HJ835" s="2632"/>
      <c r="HK835" s="2632"/>
      <c r="HL835" s="2632"/>
      <c r="HM835" s="2632"/>
      <c r="HN835" s="2632"/>
      <c r="HO835" s="2632"/>
      <c r="HP835" s="2632"/>
      <c r="HQ835" s="2632"/>
      <c r="HR835" s="2632"/>
      <c r="HS835" s="2632"/>
    </row>
    <row r="836" spans="1:227" s="1530" customFormat="1" ht="18.75" customHeight="1" x14ac:dyDescent="0.25">
      <c r="A836" s="1564" t="s">
        <v>591</v>
      </c>
      <c r="B836" s="1564" t="s">
        <v>592</v>
      </c>
      <c r="C836" s="1998" t="s">
        <v>593</v>
      </c>
      <c r="D836" s="2883" t="s">
        <v>596</v>
      </c>
      <c r="E836" s="2884"/>
      <c r="F836" s="2291"/>
      <c r="G836" s="1904">
        <v>28</v>
      </c>
      <c r="H836" s="1904"/>
      <c r="I836" s="1904">
        <v>2.5</v>
      </c>
      <c r="J836" s="1904"/>
      <c r="K836" s="2115">
        <f t="shared" si="295"/>
        <v>30.5</v>
      </c>
      <c r="L836" s="2292">
        <f t="shared" si="284"/>
        <v>0</v>
      </c>
      <c r="M836" s="2357">
        <f t="shared" si="294"/>
        <v>91.803278688524586</v>
      </c>
      <c r="N836" s="1611">
        <f t="shared" ref="N836:N899" si="299">IF(OR(K836="",NOT(ISNUMBER(K836))),1,IF(P836=0,1,IF(P836&gt;K836,2,IF(AT836&gt;K836,3,IF(AU836&gt;K836,4,5)))))</f>
        <v>5</v>
      </c>
      <c r="O836" s="2294"/>
      <c r="P836" s="2433">
        <f t="shared" si="296"/>
        <v>0.13900000000000001</v>
      </c>
      <c r="Q836" s="2296" t="s">
        <v>42</v>
      </c>
      <c r="R836" s="2294"/>
      <c r="S836" s="2870"/>
      <c r="T836" s="2871"/>
      <c r="U836" s="2872"/>
      <c r="V836" s="2294"/>
      <c r="W836" s="2294"/>
      <c r="X836" s="2294"/>
      <c r="Y836" s="2294"/>
      <c r="Z836" s="2873">
        <v>2272</v>
      </c>
      <c r="AA836" s="2366">
        <f t="shared" si="297"/>
        <v>178.46806868608914</v>
      </c>
      <c r="AB836" s="2874"/>
      <c r="AC836" s="2874"/>
      <c r="AD836" s="2874"/>
      <c r="AE836" s="2874"/>
      <c r="AF836" s="2874"/>
      <c r="AG836" s="2874"/>
      <c r="AH836" s="2875"/>
      <c r="AI836" s="2112">
        <v>2208</v>
      </c>
      <c r="AJ836" s="2112">
        <v>2185</v>
      </c>
      <c r="AK836" s="2112">
        <v>2202</v>
      </c>
      <c r="AL836" s="2113"/>
      <c r="AM836" s="2876"/>
      <c r="AN836" s="2877"/>
      <c r="AO836" s="2877"/>
      <c r="AP836" s="2116"/>
      <c r="AQ836" s="2117">
        <v>0.13900000000000001</v>
      </c>
      <c r="AR836" s="2115">
        <v>0.14799999999999999</v>
      </c>
      <c r="AS836" s="2115">
        <v>0.152</v>
      </c>
      <c r="AT836" s="2115">
        <v>0.153</v>
      </c>
      <c r="AU836" s="2877"/>
      <c r="AV836" s="2116"/>
      <c r="AW836" s="2118">
        <f t="shared" si="298"/>
        <v>30.347000000000001</v>
      </c>
      <c r="AX836" s="2878"/>
      <c r="AY836" s="2879"/>
      <c r="AZ836" s="2880"/>
      <c r="BA836" s="2881"/>
      <c r="BB836" s="2880"/>
      <c r="BC836" s="1530" t="s">
        <v>1432</v>
      </c>
      <c r="BD836" s="2632"/>
      <c r="BE836" s="2632"/>
      <c r="BF836" s="2632"/>
      <c r="BG836" s="2632"/>
      <c r="BH836" s="2632"/>
      <c r="BI836" s="2632"/>
      <c r="BJ836" s="2632"/>
      <c r="BK836" s="2632"/>
      <c r="BL836" s="2632"/>
      <c r="BM836" s="2632"/>
      <c r="BN836" s="2632"/>
      <c r="BO836" s="2632"/>
      <c r="BP836" s="2632"/>
      <c r="BQ836" s="2632"/>
      <c r="BR836" s="2632"/>
      <c r="BS836" s="2632"/>
      <c r="BT836" s="2632"/>
      <c r="BU836" s="2632"/>
      <c r="BV836" s="2632"/>
      <c r="BW836" s="2632"/>
      <c r="BX836" s="2632"/>
      <c r="BY836" s="2632"/>
      <c r="BZ836" s="2632"/>
      <c r="CA836" s="2632"/>
      <c r="CB836" s="2632"/>
      <c r="CC836" s="2632"/>
      <c r="CD836" s="2632"/>
      <c r="CE836" s="2632"/>
      <c r="CF836" s="2632"/>
      <c r="CG836" s="2632"/>
      <c r="CH836" s="2632"/>
      <c r="CI836" s="2632"/>
      <c r="CJ836" s="2632"/>
      <c r="CK836" s="2632"/>
      <c r="CL836" s="2632"/>
      <c r="CM836" s="2632"/>
      <c r="CN836" s="2632"/>
      <c r="CO836" s="2632"/>
      <c r="CP836" s="2632"/>
      <c r="CQ836" s="2632"/>
      <c r="CR836" s="2632"/>
      <c r="CS836" s="2632"/>
      <c r="CT836" s="2632"/>
      <c r="CU836" s="2632"/>
      <c r="CV836" s="2632"/>
      <c r="CW836" s="2632"/>
      <c r="CX836" s="2632"/>
      <c r="CY836" s="2632"/>
      <c r="CZ836" s="2632"/>
      <c r="DA836" s="2632"/>
      <c r="DB836" s="2632"/>
      <c r="DC836" s="2632"/>
      <c r="DD836" s="2632"/>
      <c r="DE836" s="2632"/>
      <c r="DF836" s="2632"/>
      <c r="DG836" s="2632"/>
      <c r="DH836" s="2632"/>
      <c r="DI836" s="2632"/>
      <c r="DJ836" s="2632"/>
      <c r="DK836" s="2632"/>
      <c r="DL836" s="2632"/>
      <c r="DM836" s="2632"/>
      <c r="DN836" s="2632"/>
      <c r="DO836" s="2632"/>
      <c r="DP836" s="2632"/>
      <c r="DQ836" s="2632"/>
      <c r="DR836" s="2632"/>
      <c r="DS836" s="2632"/>
      <c r="DT836" s="2632"/>
      <c r="DU836" s="2632"/>
      <c r="DV836" s="2632"/>
      <c r="DW836" s="2632"/>
      <c r="DX836" s="2632"/>
      <c r="DY836" s="2632"/>
      <c r="DZ836" s="2632"/>
      <c r="EA836" s="2632"/>
      <c r="EB836" s="2632"/>
      <c r="EC836" s="2632"/>
      <c r="ED836" s="2632"/>
      <c r="EE836" s="2632"/>
      <c r="EF836" s="2632"/>
      <c r="EG836" s="2632"/>
      <c r="EH836" s="2632"/>
      <c r="EI836" s="2632"/>
      <c r="EJ836" s="2632"/>
      <c r="EK836" s="2632"/>
      <c r="EL836" s="2632"/>
      <c r="EM836" s="2632"/>
      <c r="EN836" s="2632"/>
      <c r="EO836" s="2632"/>
      <c r="EP836" s="2632"/>
      <c r="EQ836" s="2632"/>
      <c r="ER836" s="2632"/>
      <c r="ES836" s="2632"/>
      <c r="ET836" s="2632"/>
      <c r="EU836" s="2632"/>
      <c r="EV836" s="2632"/>
      <c r="EW836" s="2632"/>
      <c r="EX836" s="2632"/>
      <c r="EY836" s="2632"/>
      <c r="EZ836" s="2632"/>
      <c r="FA836" s="2632"/>
      <c r="FB836" s="2632"/>
      <c r="FC836" s="2632"/>
      <c r="FD836" s="2632"/>
      <c r="FE836" s="2632"/>
      <c r="FF836" s="2632"/>
      <c r="FG836" s="2632"/>
      <c r="FH836" s="2632"/>
      <c r="FI836" s="2632"/>
      <c r="FJ836" s="2632"/>
      <c r="FK836" s="2632"/>
      <c r="FL836" s="2632"/>
      <c r="FM836" s="2632"/>
      <c r="FN836" s="2632"/>
      <c r="FO836" s="2632"/>
      <c r="FP836" s="2632"/>
      <c r="FQ836" s="2632"/>
      <c r="FR836" s="2632"/>
      <c r="FS836" s="2632"/>
      <c r="FT836" s="2632"/>
      <c r="FU836" s="2632"/>
      <c r="FV836" s="2632"/>
      <c r="FW836" s="2632"/>
      <c r="FX836" s="2632"/>
      <c r="FY836" s="2632"/>
      <c r="FZ836" s="2632"/>
      <c r="GA836" s="2632"/>
      <c r="GB836" s="2632"/>
      <c r="GC836" s="2632"/>
      <c r="GD836" s="2632"/>
      <c r="GE836" s="2632"/>
      <c r="GF836" s="2632"/>
      <c r="GG836" s="2632"/>
      <c r="GH836" s="2632"/>
      <c r="GI836" s="2632"/>
      <c r="GJ836" s="2632"/>
      <c r="GK836" s="2632"/>
      <c r="GL836" s="2632"/>
      <c r="GM836" s="2632"/>
      <c r="GN836" s="2632"/>
      <c r="GO836" s="2632"/>
      <c r="GP836" s="2632"/>
      <c r="GQ836" s="2632"/>
      <c r="GR836" s="2632"/>
      <c r="GS836" s="2632"/>
      <c r="GT836" s="2632"/>
      <c r="GU836" s="2632"/>
      <c r="GV836" s="2632"/>
      <c r="GW836" s="2632"/>
      <c r="GX836" s="2632"/>
      <c r="GY836" s="2632"/>
      <c r="GZ836" s="2632"/>
      <c r="HA836" s="2632"/>
      <c r="HB836" s="2632"/>
      <c r="HC836" s="2632"/>
      <c r="HD836" s="2632"/>
      <c r="HE836" s="2632"/>
      <c r="HF836" s="2632"/>
      <c r="HG836" s="2632"/>
      <c r="HH836" s="2632"/>
      <c r="HI836" s="2632"/>
      <c r="HJ836" s="2632"/>
      <c r="HK836" s="2632"/>
      <c r="HL836" s="2632"/>
      <c r="HM836" s="2632"/>
      <c r="HN836" s="2632"/>
      <c r="HO836" s="2632"/>
      <c r="HP836" s="2632"/>
      <c r="HQ836" s="2632"/>
      <c r="HR836" s="2632"/>
      <c r="HS836" s="2632"/>
    </row>
    <row r="837" spans="1:227" s="1530" customFormat="1" ht="18.75" customHeight="1" x14ac:dyDescent="0.25">
      <c r="A837" s="1564" t="s">
        <v>1134</v>
      </c>
      <c r="B837" s="1564" t="s">
        <v>1173</v>
      </c>
      <c r="C837" s="2885" t="s">
        <v>1174</v>
      </c>
      <c r="D837" s="2886" t="s">
        <v>1175</v>
      </c>
      <c r="E837" s="2565" t="s">
        <v>1176</v>
      </c>
      <c r="F837" s="2566">
        <v>4.8000000000000001E-2</v>
      </c>
      <c r="G837" s="1904"/>
      <c r="H837" s="2369" t="s">
        <v>202</v>
      </c>
      <c r="I837" s="1904"/>
      <c r="J837" s="1904"/>
      <c r="K837" s="2115">
        <f>IF(ISNUMBER(F837),F837,0)+IF(ISNUMBER(G837),G837,0)+IF(ISNUMBER(H837),H837,0)</f>
        <v>4.8000000000000001E-2</v>
      </c>
      <c r="L837" s="2292">
        <f>IF(IF(ISNUMBER(K837),K837,0)&gt;0,IF(ISNUMBER(F837),F837,0)/K837*100,"")</f>
        <v>100</v>
      </c>
      <c r="M837" s="2357">
        <f>IF(IF(ISNUMBER(K837),K837,0)&gt;0,(IF(ISNUMBER(G837),G837,0)+IF(ISNUMBER(H837),H837,0))/K837*100,"")</f>
        <v>0</v>
      </c>
      <c r="N837" s="1611">
        <f t="shared" si="299"/>
        <v>2</v>
      </c>
      <c r="O837" s="2294"/>
      <c r="P837" s="2295">
        <f t="shared" si="296"/>
        <v>0.17399999999999999</v>
      </c>
      <c r="Q837" s="2296" t="s">
        <v>42</v>
      </c>
      <c r="R837" s="2294"/>
      <c r="S837" s="2297"/>
      <c r="T837" s="2298"/>
      <c r="U837" s="1602"/>
      <c r="V837" s="2294"/>
      <c r="W837" s="2294"/>
      <c r="X837" s="2294"/>
      <c r="Y837" s="2294"/>
      <c r="Z837" s="2434">
        <v>2689</v>
      </c>
      <c r="AA837" s="2366">
        <f t="shared" si="297"/>
        <v>214.98036139115726</v>
      </c>
      <c r="AB837" s="2435"/>
      <c r="AC837" s="2435"/>
      <c r="AD837" s="2435"/>
      <c r="AE837" s="2435"/>
      <c r="AF837" s="2435"/>
      <c r="AG837" s="2435"/>
      <c r="AH837" s="2167"/>
      <c r="AI837" s="2112">
        <v>2916</v>
      </c>
      <c r="AJ837" s="2112">
        <v>3100</v>
      </c>
      <c r="AK837" s="2112">
        <v>3250</v>
      </c>
      <c r="AL837" s="2113"/>
      <c r="AM837" s="2454"/>
      <c r="AN837" s="2112"/>
      <c r="AO837" s="2115"/>
      <c r="AP837" s="2116"/>
      <c r="AQ837" s="2117">
        <v>0.17399999999999999</v>
      </c>
      <c r="AR837" s="2115">
        <v>0.21099999999999999</v>
      </c>
      <c r="AS837" s="2115">
        <v>0.23899999999999999</v>
      </c>
      <c r="AT837" s="2115">
        <v>0.25600000000000001</v>
      </c>
      <c r="AU837" s="2115"/>
      <c r="AV837" s="2116"/>
      <c r="AW837" s="2118">
        <f t="shared" si="298"/>
        <v>-0.20800000000000002</v>
      </c>
      <c r="AX837" s="2119"/>
      <c r="AY837" s="1920"/>
      <c r="AZ837" s="1646"/>
      <c r="BA837" s="2039"/>
      <c r="BB837" s="2039"/>
      <c r="BC837" s="1530" t="s">
        <v>1430</v>
      </c>
    </row>
    <row r="838" spans="1:227" s="1530" customFormat="1" ht="18.75" customHeight="1" x14ac:dyDescent="0.25">
      <c r="A838" s="1564" t="s">
        <v>1134</v>
      </c>
      <c r="B838" s="1564" t="s">
        <v>1173</v>
      </c>
      <c r="C838" s="2885" t="s">
        <v>1174</v>
      </c>
      <c r="D838" s="2886" t="s">
        <v>1177</v>
      </c>
      <c r="E838" s="2565" t="s">
        <v>1178</v>
      </c>
      <c r="F838" s="2117" t="s">
        <v>202</v>
      </c>
      <c r="G838" s="1904"/>
      <c r="H838" s="2369">
        <v>0.73</v>
      </c>
      <c r="I838" s="1904"/>
      <c r="J838" s="1904"/>
      <c r="K838" s="2115">
        <f>IF(ISNUMBER(F838),F838,0)+IF(ISNUMBER(G838),G838,0)+IF(ISNUMBER(H838),H838,0)</f>
        <v>0.73</v>
      </c>
      <c r="L838" s="2292">
        <f>IF(IF(ISNUMBER(K838),K838,0)&gt;0,IF(ISNUMBER(F838),F838,0)/K838*100,"")</f>
        <v>0</v>
      </c>
      <c r="M838" s="2357">
        <f>IF(IF(ISNUMBER(K838),K838,0)&gt;0,(IF(ISNUMBER(G838),G838,0)+IF(ISNUMBER(H838),H838,0))/K838*100,"")</f>
        <v>100</v>
      </c>
      <c r="N838" s="1611">
        <f t="shared" si="299"/>
        <v>2</v>
      </c>
      <c r="O838" s="2294"/>
      <c r="P838" s="2295">
        <f t="shared" si="296"/>
        <v>1.0089999999999999</v>
      </c>
      <c r="Q838" s="2296" t="s">
        <v>42</v>
      </c>
      <c r="R838" s="2294"/>
      <c r="S838" s="2297"/>
      <c r="T838" s="2298"/>
      <c r="U838" s="1602"/>
      <c r="V838" s="2294"/>
      <c r="W838" s="2294"/>
      <c r="X838" s="2294"/>
      <c r="Y838" s="2294"/>
      <c r="Z838" s="2434">
        <v>9678</v>
      </c>
      <c r="AA838" s="2366">
        <f t="shared" si="297"/>
        <v>347.91519814747187</v>
      </c>
      <c r="AB838" s="2435"/>
      <c r="AC838" s="2435"/>
      <c r="AD838" s="2435"/>
      <c r="AE838" s="2435"/>
      <c r="AF838" s="2435"/>
      <c r="AG838" s="2435"/>
      <c r="AH838" s="2167"/>
      <c r="AI838" s="2112">
        <v>10568</v>
      </c>
      <c r="AJ838" s="2112">
        <v>11298</v>
      </c>
      <c r="AK838" s="2112">
        <v>11890</v>
      </c>
      <c r="AL838" s="2113"/>
      <c r="AM838" s="2454"/>
      <c r="AN838" s="2112"/>
      <c r="AO838" s="2115"/>
      <c r="AP838" s="2116"/>
      <c r="AQ838" s="2117">
        <v>1.0089999999999999</v>
      </c>
      <c r="AR838" s="2115">
        <v>1.2290000000000001</v>
      </c>
      <c r="AS838" s="2115">
        <v>1.3819999999999999</v>
      </c>
      <c r="AT838" s="2115">
        <v>1.454</v>
      </c>
      <c r="AU838" s="2115"/>
      <c r="AV838" s="2116"/>
      <c r="AW838" s="2118">
        <f t="shared" si="298"/>
        <v>-0.72399999999999998</v>
      </c>
      <c r="AX838" s="2119"/>
      <c r="AY838" s="1920"/>
      <c r="AZ838" s="1646"/>
      <c r="BA838" s="2039"/>
      <c r="BB838" s="2039"/>
      <c r="BC838" s="1530" t="s">
        <v>1432</v>
      </c>
    </row>
    <row r="839" spans="1:227" s="1530" customFormat="1" ht="18.75" customHeight="1" x14ac:dyDescent="0.25">
      <c r="A839" s="1564" t="s">
        <v>1134</v>
      </c>
      <c r="B839" s="1564" t="s">
        <v>1173</v>
      </c>
      <c r="C839" s="2885" t="s">
        <v>1174</v>
      </c>
      <c r="D839" s="2886" t="s">
        <v>1177</v>
      </c>
      <c r="E839" s="2565" t="s">
        <v>1452</v>
      </c>
      <c r="F839" s="2117"/>
      <c r="G839" s="1904"/>
      <c r="H839" s="2369"/>
      <c r="I839" s="1904"/>
      <c r="J839" s="1904"/>
      <c r="K839" s="2115">
        <f>IF(ISNUMBER(F839),F839,0)+IF(ISNUMBER(G839),G839,0)+IF(ISNUMBER(H839),H839,0)</f>
        <v>0</v>
      </c>
      <c r="L839" s="2292">
        <v>0</v>
      </c>
      <c r="M839" s="2357">
        <v>100</v>
      </c>
      <c r="N839" s="1611">
        <f t="shared" si="299"/>
        <v>2</v>
      </c>
      <c r="O839" s="2294"/>
      <c r="P839" s="2295">
        <f t="shared" si="296"/>
        <v>0.45500000000000002</v>
      </c>
      <c r="Q839" s="2296" t="s">
        <v>42</v>
      </c>
      <c r="R839" s="2294"/>
      <c r="S839" s="2297"/>
      <c r="T839" s="2298"/>
      <c r="U839" s="1602"/>
      <c r="V839" s="2294"/>
      <c r="W839" s="2294"/>
      <c r="X839" s="2294"/>
      <c r="Y839" s="2294"/>
      <c r="Z839" s="2434">
        <v>9678</v>
      </c>
      <c r="AA839" s="2366">
        <f t="shared" si="297"/>
        <v>157.11386083958251</v>
      </c>
      <c r="AB839" s="2435"/>
      <c r="AC839" s="2435"/>
      <c r="AD839" s="2435"/>
      <c r="AE839" s="2435"/>
      <c r="AF839" s="2435"/>
      <c r="AG839" s="2435"/>
      <c r="AH839" s="2167"/>
      <c r="AI839" s="2112">
        <v>10568</v>
      </c>
      <c r="AJ839" s="2112">
        <v>11298</v>
      </c>
      <c r="AK839" s="2112">
        <v>11890</v>
      </c>
      <c r="AL839" s="2113"/>
      <c r="AM839" s="2454"/>
      <c r="AN839" s="2112"/>
      <c r="AO839" s="2115"/>
      <c r="AP839" s="2116"/>
      <c r="AQ839" s="2117">
        <v>0.45500000000000002</v>
      </c>
      <c r="AR839" s="2115">
        <v>0.55500000000000005</v>
      </c>
      <c r="AS839" s="2115">
        <v>0.624</v>
      </c>
      <c r="AT839" s="2115">
        <v>0.65600000000000003</v>
      </c>
      <c r="AU839" s="2115"/>
      <c r="AV839" s="2116"/>
      <c r="AW839" s="2118">
        <f t="shared" si="298"/>
        <v>-0.65600000000000003</v>
      </c>
      <c r="AX839" s="2119"/>
      <c r="AY839" s="1920"/>
      <c r="AZ839" s="1646"/>
      <c r="BA839" s="2039"/>
      <c r="BB839" s="1646"/>
      <c r="BC839" s="1602" t="s">
        <v>1432</v>
      </c>
    </row>
    <row r="840" spans="1:227" s="1530" customFormat="1" ht="26.05" customHeight="1" x14ac:dyDescent="0.25">
      <c r="A840" s="1564" t="s">
        <v>1134</v>
      </c>
      <c r="B840" s="1564" t="s">
        <v>1173</v>
      </c>
      <c r="C840" s="2885" t="s">
        <v>1174</v>
      </c>
      <c r="D840" s="2886" t="s">
        <v>1180</v>
      </c>
      <c r="E840" s="2565" t="s">
        <v>1181</v>
      </c>
      <c r="F840" s="2566">
        <v>0.753</v>
      </c>
      <c r="G840" s="1904"/>
      <c r="H840" s="2369" t="s">
        <v>202</v>
      </c>
      <c r="I840" s="1904"/>
      <c r="J840" s="1904"/>
      <c r="K840" s="2115">
        <f>IF(ISNUMBER(F840),F840,0)+IF(ISNUMBER(G840),G840,0)+IF(ISNUMBER(H840),H840,0)</f>
        <v>0.753</v>
      </c>
      <c r="L840" s="2292">
        <f>IF(IF(ISNUMBER(K840),K840,0)&gt;0,IF(ISNUMBER(F840),F840,0)/K840*100,"")</f>
        <v>100</v>
      </c>
      <c r="M840" s="2357">
        <f>IF(IF(ISNUMBER(K840),K840,0)&gt;0,(IF(ISNUMBER(G840),G840,0)+IF(ISNUMBER(H840),H840,0))/K840*100,"")</f>
        <v>0</v>
      </c>
      <c r="N840" s="1611">
        <f t="shared" si="299"/>
        <v>5</v>
      </c>
      <c r="O840" s="2294"/>
      <c r="P840" s="2295">
        <f t="shared" si="296"/>
        <v>8.7999999999999995E-2</v>
      </c>
      <c r="Q840" s="2296" t="s">
        <v>42</v>
      </c>
      <c r="R840" s="2294"/>
      <c r="S840" s="2297"/>
      <c r="T840" s="2298"/>
      <c r="U840" s="1602"/>
      <c r="V840" s="2294"/>
      <c r="W840" s="2294"/>
      <c r="X840" s="2294"/>
      <c r="Y840" s="2294"/>
      <c r="Z840" s="2434">
        <v>1858</v>
      </c>
      <c r="AA840" s="2366">
        <f t="shared" si="297"/>
        <v>157.77754840231799</v>
      </c>
      <c r="AB840" s="2435"/>
      <c r="AC840" s="2435"/>
      <c r="AD840" s="2435"/>
      <c r="AE840" s="2435"/>
      <c r="AF840" s="2435"/>
      <c r="AG840" s="2435"/>
      <c r="AH840" s="2167"/>
      <c r="AI840" s="2112">
        <v>2029</v>
      </c>
      <c r="AJ840" s="2112">
        <v>2169</v>
      </c>
      <c r="AK840" s="2112">
        <v>2282</v>
      </c>
      <c r="AL840" s="2113"/>
      <c r="AM840" s="2454"/>
      <c r="AN840" s="2112"/>
      <c r="AO840" s="2115"/>
      <c r="AP840" s="2116"/>
      <c r="AQ840" s="2117">
        <v>8.7999999999999995E-2</v>
      </c>
      <c r="AR840" s="2115">
        <v>0.107</v>
      </c>
      <c r="AS840" s="2115">
        <v>0.12</v>
      </c>
      <c r="AT840" s="2115">
        <v>0.126</v>
      </c>
      <c r="AU840" s="2115"/>
      <c r="AV840" s="2116"/>
      <c r="AW840" s="2118">
        <f t="shared" si="298"/>
        <v>0.627</v>
      </c>
      <c r="AX840" s="2119"/>
      <c r="AY840" s="1920"/>
      <c r="AZ840" s="1646"/>
      <c r="BA840" s="2039"/>
      <c r="BB840" s="2039"/>
      <c r="BC840" s="1530" t="s">
        <v>1430</v>
      </c>
    </row>
    <row r="841" spans="1:227" s="1530" customFormat="1" ht="29.05" customHeight="1" x14ac:dyDescent="0.25">
      <c r="A841" s="1564" t="s">
        <v>1134</v>
      </c>
      <c r="B841" s="1564" t="s">
        <v>1173</v>
      </c>
      <c r="C841" s="2885" t="s">
        <v>1174</v>
      </c>
      <c r="D841" s="2887" t="s">
        <v>1182</v>
      </c>
      <c r="E841" s="2565" t="s">
        <v>1183</v>
      </c>
      <c r="F841" s="2566">
        <v>1.665</v>
      </c>
      <c r="G841" s="1904"/>
      <c r="H841" s="2587">
        <v>3.2850000000000001</v>
      </c>
      <c r="I841" s="1904"/>
      <c r="J841" s="1904"/>
      <c r="K841" s="2115">
        <f>IF(ISNUMBER(F841),F841,0)+IF(ISNUMBER(G841),G841,0)+IF(ISNUMBER(H841),H841,0)</f>
        <v>4.95</v>
      </c>
      <c r="L841" s="2292">
        <f>IF(IF(ISNUMBER(K841),K841,0)&gt;0,IF(ISNUMBER(F841),F841,0)/K841*100,"")</f>
        <v>33.636363636363633</v>
      </c>
      <c r="M841" s="2357">
        <f>IF(IF(ISNUMBER(K841),K841,0)&gt;0,(IF(ISNUMBER(G841),G841,0)+IF(ISNUMBER(H841),H841,0))/K841*100,"")</f>
        <v>66.363636363636374</v>
      </c>
      <c r="N841" s="1611">
        <f t="shared" si="299"/>
        <v>5</v>
      </c>
      <c r="O841" s="2294"/>
      <c r="P841" s="2295">
        <f t="shared" si="296"/>
        <v>1.0089999999999999</v>
      </c>
      <c r="Q841" s="2296" t="s">
        <v>42</v>
      </c>
      <c r="R841" s="2294"/>
      <c r="S841" s="2297"/>
      <c r="T841" s="2298"/>
      <c r="U841" s="1602"/>
      <c r="V841" s="2294"/>
      <c r="W841" s="2294"/>
      <c r="X841" s="2294"/>
      <c r="Y841" s="2294"/>
      <c r="Z841" s="2434">
        <v>21462</v>
      </c>
      <c r="AA841" s="2366">
        <f t="shared" si="297"/>
        <v>156.88767531782841</v>
      </c>
      <c r="AB841" s="2435"/>
      <c r="AC841" s="2435"/>
      <c r="AD841" s="2435"/>
      <c r="AE841" s="2435"/>
      <c r="AF841" s="2435"/>
      <c r="AG841" s="2435"/>
      <c r="AH841" s="2167"/>
      <c r="AI841" s="2112">
        <v>23431</v>
      </c>
      <c r="AJ841" s="2112">
        <v>25046</v>
      </c>
      <c r="AK841" s="2112">
        <v>26361</v>
      </c>
      <c r="AL841" s="2113"/>
      <c r="AM841" s="2454"/>
      <c r="AN841" s="2112"/>
      <c r="AO841" s="2115"/>
      <c r="AP841" s="2116"/>
      <c r="AQ841" s="2117">
        <v>1.0089999999999999</v>
      </c>
      <c r="AR841" s="2115">
        <v>1.2290000000000001</v>
      </c>
      <c r="AS841" s="2115">
        <v>1.3819999999999999</v>
      </c>
      <c r="AT841" s="2115">
        <v>1.454</v>
      </c>
      <c r="AU841" s="2115"/>
      <c r="AV841" s="2116"/>
      <c r="AW841" s="2118">
        <f t="shared" si="298"/>
        <v>3.4960000000000004</v>
      </c>
      <c r="AX841" s="2119"/>
      <c r="AY841" s="1920"/>
      <c r="AZ841" s="1646"/>
      <c r="BA841" s="2039"/>
      <c r="BB841" s="2039"/>
      <c r="BC841" s="1530" t="s">
        <v>1432</v>
      </c>
    </row>
    <row r="842" spans="1:227" s="1530" customFormat="1" ht="18.75" customHeight="1" x14ac:dyDescent="0.25">
      <c r="A842" s="1564" t="s">
        <v>38</v>
      </c>
      <c r="B842" s="1564" t="s">
        <v>118</v>
      </c>
      <c r="C842" s="2544" t="s">
        <v>143</v>
      </c>
      <c r="D842" s="2520" t="s">
        <v>147</v>
      </c>
      <c r="E842" s="1779"/>
      <c r="F842" s="2291">
        <v>0.13</v>
      </c>
      <c r="G842" s="1904">
        <v>0.98799999999999999</v>
      </c>
      <c r="H842" s="1904"/>
      <c r="I842" s="1904"/>
      <c r="J842" s="1904"/>
      <c r="K842" s="2101">
        <f>F842+G842</f>
        <v>1.1179999999999999</v>
      </c>
      <c r="L842" s="2382">
        <f t="shared" ref="L842:L849" si="300">IF(K842&gt;0,IF(ISNUMBER(F842),F842,0)/K842*100,"")</f>
        <v>11.627906976744187</v>
      </c>
      <c r="M842" s="2383">
        <f t="shared" ref="M842:M849" si="301">IF(K842&gt;0,(IF(ISNUMBER(G842),G842,0)+IF(ISNUMBER(H842),H842,0))/K842*100,"")</f>
        <v>88.372093023255829</v>
      </c>
      <c r="N842" s="1611">
        <f t="shared" si="299"/>
        <v>5</v>
      </c>
      <c r="O842" s="2262"/>
      <c r="P842" s="2099">
        <f>[1]JH_2015!L91/1000000</f>
        <v>0.33815499999999998</v>
      </c>
      <c r="Q842" s="2718"/>
      <c r="R842" s="2206" t="s">
        <v>42</v>
      </c>
      <c r="S842" s="2321">
        <f t="shared" ref="S842:S849" si="302">+T842/P842</f>
        <v>0.46314855613550004</v>
      </c>
      <c r="T842" s="2206">
        <f>[1]JH_2015!V91/1000000</f>
        <v>0.15661600000000001</v>
      </c>
      <c r="U842" s="1857">
        <v>68.66</v>
      </c>
      <c r="V842" s="1857">
        <v>58.7</v>
      </c>
      <c r="W842" s="1857"/>
      <c r="X842" s="1857"/>
      <c r="Y842" s="1857"/>
      <c r="Z842" s="2439">
        <v>4148</v>
      </c>
      <c r="AA842" s="2492">
        <f t="shared" ref="AA842:AA847" si="303">P842/Z842*1000000/365*1000</f>
        <v>223.34909710571853</v>
      </c>
      <c r="AB842" s="2096"/>
      <c r="AC842" s="2096"/>
      <c r="AD842" s="2010"/>
      <c r="AE842" s="2096"/>
      <c r="AF842" s="2096"/>
      <c r="AG842" s="2096"/>
      <c r="AH842" s="2493">
        <f t="shared" ref="AH842:AH849" si="304">K842</f>
        <v>1.1179999999999999</v>
      </c>
      <c r="AI842" s="2206"/>
      <c r="AJ842" s="2206"/>
      <c r="AK842" s="2206"/>
      <c r="AL842" s="2223"/>
      <c r="AM842" s="2099">
        <f t="shared" ref="AM842:AM849" si="305">P842</f>
        <v>0.33815499999999998</v>
      </c>
      <c r="AN842" s="2099">
        <v>0.19700000000000001</v>
      </c>
      <c r="AO842" s="2099">
        <f t="shared" ref="AO842:AO849" si="306">AVERAGE(AN842,AP842)</f>
        <v>0.20300000000000001</v>
      </c>
      <c r="AP842" s="2099">
        <v>0.20899999999999999</v>
      </c>
      <c r="AQ842" s="2100">
        <f t="shared" ref="AQ842:AQ849" si="307">AM842</f>
        <v>0.33815499999999998</v>
      </c>
      <c r="AR842" s="2099">
        <v>0.217</v>
      </c>
      <c r="AS842" s="2099">
        <f t="shared" ref="AS842:AS849" si="308">AVERAGE(AR842,AT842)</f>
        <v>0.23099999999999998</v>
      </c>
      <c r="AT842" s="2099">
        <v>0.245</v>
      </c>
      <c r="AU842" s="2099"/>
      <c r="AV842" s="2099">
        <v>0.247</v>
      </c>
      <c r="AW842" s="2099"/>
      <c r="AX842" s="2225">
        <v>1.4690000000000001</v>
      </c>
      <c r="AY842" s="1964"/>
      <c r="AZ842" s="1965"/>
      <c r="BA842" s="1896"/>
      <c r="BB842" s="1896"/>
      <c r="BC842" s="1530" t="s">
        <v>1432</v>
      </c>
      <c r="BD842" s="1602"/>
      <c r="BE842" s="1602"/>
      <c r="BF842" s="1530" t="e">
        <f>MATCH(D842,'&gt;50 only'!D827,0)</f>
        <v>#N/A</v>
      </c>
      <c r="BG842" s="1602"/>
      <c r="BH842" s="1602"/>
      <c r="BI842" s="1602"/>
      <c r="BJ842" s="1602"/>
      <c r="BK842" s="1602"/>
      <c r="BL842" s="1602"/>
      <c r="BM842" s="1602"/>
      <c r="BN842" s="1602"/>
      <c r="BO842" s="1602"/>
      <c r="BP842" s="1602"/>
      <c r="BQ842" s="1602"/>
      <c r="BR842" s="1602"/>
      <c r="BS842" s="1602"/>
      <c r="BT842" s="1602"/>
      <c r="BU842" s="1602"/>
      <c r="BV842" s="1602"/>
      <c r="BW842" s="1602"/>
      <c r="BX842" s="1602"/>
      <c r="BY842" s="1602"/>
      <c r="BZ842" s="1602"/>
      <c r="CA842" s="1602"/>
      <c r="CB842" s="1602"/>
      <c r="CC842" s="1602"/>
      <c r="CD842" s="1602"/>
      <c r="CE842" s="1602"/>
      <c r="CF842" s="1602"/>
      <c r="CG842" s="1602"/>
      <c r="CH842" s="1602"/>
      <c r="CI842" s="1602"/>
      <c r="CJ842" s="1602"/>
      <c r="CK842" s="1602"/>
      <c r="CL842" s="1602"/>
      <c r="CM842" s="1602"/>
      <c r="CN842" s="1602"/>
      <c r="CO842" s="1602"/>
      <c r="CP842" s="1602"/>
      <c r="CQ842" s="1602"/>
      <c r="CR842" s="1602"/>
      <c r="CS842" s="1602"/>
      <c r="CT842" s="1602"/>
      <c r="CU842" s="1602"/>
      <c r="CV842" s="1602"/>
      <c r="CW842" s="1602"/>
      <c r="CX842" s="1602"/>
      <c r="CY842" s="1602"/>
      <c r="CZ842" s="1602"/>
      <c r="DA842" s="1602"/>
      <c r="DB842" s="1602"/>
      <c r="DC842" s="1602"/>
      <c r="DD842" s="1602"/>
      <c r="DE842" s="1602"/>
      <c r="DF842" s="1602"/>
      <c r="DG842" s="1602"/>
      <c r="DH842" s="1602"/>
      <c r="DI842" s="1602"/>
      <c r="DJ842" s="1602"/>
      <c r="DK842" s="1602"/>
      <c r="DL842" s="1602"/>
      <c r="DM842" s="1602"/>
      <c r="DN842" s="1602"/>
      <c r="DO842" s="1602"/>
      <c r="DP842" s="1602"/>
      <c r="DQ842" s="1602"/>
      <c r="DR842" s="1602"/>
      <c r="DS842" s="1602"/>
      <c r="DT842" s="1602"/>
      <c r="DU842" s="1602"/>
      <c r="DV842" s="1602"/>
      <c r="DW842" s="1602"/>
      <c r="DX842" s="1602"/>
      <c r="DY842" s="1602"/>
      <c r="DZ842" s="1602"/>
      <c r="EA842" s="1602"/>
      <c r="EB842" s="1602"/>
      <c r="EC842" s="1602"/>
      <c r="ED842" s="1602"/>
      <c r="EE842" s="1602"/>
      <c r="EF842" s="1602"/>
      <c r="EG842" s="1602"/>
      <c r="EH842" s="1602"/>
      <c r="EI842" s="1602"/>
      <c r="EJ842" s="1602"/>
      <c r="EK842" s="1602"/>
      <c r="EL842" s="1602"/>
      <c r="EM842" s="1602"/>
      <c r="EN842" s="1602"/>
      <c r="EO842" s="1602"/>
      <c r="EP842" s="1602"/>
      <c r="EQ842" s="1602"/>
      <c r="ER842" s="1602"/>
      <c r="ES842" s="1602"/>
      <c r="ET842" s="1602"/>
      <c r="EU842" s="1602"/>
      <c r="EV842" s="1602"/>
      <c r="EW842" s="1602"/>
      <c r="EX842" s="1602"/>
      <c r="EY842" s="1602"/>
      <c r="EZ842" s="1602"/>
      <c r="FA842" s="1602"/>
      <c r="FB842" s="1602"/>
      <c r="FC842" s="1602"/>
      <c r="FD842" s="1602"/>
      <c r="FE842" s="1602"/>
      <c r="FF842" s="1602"/>
      <c r="FG842" s="1602"/>
      <c r="FH842" s="1602"/>
      <c r="FI842" s="1602"/>
      <c r="FJ842" s="1602"/>
      <c r="FK842" s="1602"/>
      <c r="FL842" s="1602"/>
      <c r="FM842" s="1602"/>
      <c r="FN842" s="1602"/>
      <c r="FO842" s="1602"/>
      <c r="FP842" s="1602"/>
      <c r="FQ842" s="1602"/>
      <c r="FR842" s="1602"/>
      <c r="FS842" s="1602"/>
      <c r="FT842" s="1602"/>
      <c r="FU842" s="1602"/>
      <c r="FV842" s="1602"/>
      <c r="FW842" s="1602"/>
      <c r="FX842" s="1602"/>
      <c r="FY842" s="1602"/>
      <c r="FZ842" s="1602"/>
      <c r="GA842" s="1602"/>
      <c r="GB842" s="1602"/>
      <c r="GC842" s="1602"/>
      <c r="GD842" s="1602"/>
      <c r="GE842" s="1602"/>
      <c r="GF842" s="1602"/>
      <c r="GG842" s="1602"/>
      <c r="GH842" s="1602"/>
      <c r="GI842" s="1602"/>
      <c r="GJ842" s="1602"/>
      <c r="GK842" s="1602"/>
      <c r="GL842" s="1602"/>
      <c r="GM842" s="1602"/>
      <c r="GN842" s="1602"/>
      <c r="GO842" s="1602"/>
      <c r="GP842" s="1602"/>
      <c r="GQ842" s="1602"/>
      <c r="GR842" s="1602"/>
      <c r="GS842" s="1602"/>
      <c r="GT842" s="1602"/>
      <c r="GU842" s="1602"/>
      <c r="GV842" s="1602"/>
      <c r="GW842" s="1602"/>
      <c r="GX842" s="1602"/>
      <c r="GY842" s="1602"/>
      <c r="GZ842" s="1602"/>
      <c r="HA842" s="1602"/>
      <c r="HB842" s="1602"/>
      <c r="HC842" s="1602"/>
      <c r="HD842" s="1602"/>
      <c r="HE842" s="1602"/>
      <c r="HF842" s="1602"/>
      <c r="HG842" s="1602"/>
      <c r="HH842" s="1602"/>
      <c r="HI842" s="1602"/>
      <c r="HJ842" s="1602"/>
      <c r="HK842" s="1602"/>
      <c r="HL842" s="1602"/>
      <c r="HM842" s="1602"/>
      <c r="HN842" s="1602"/>
      <c r="HO842" s="1602"/>
      <c r="HP842" s="1602"/>
      <c r="HQ842" s="1602"/>
      <c r="HR842" s="1602"/>
      <c r="HS842" s="1602"/>
    </row>
    <row r="843" spans="1:227" s="1530" customFormat="1" ht="18.75" customHeight="1" x14ac:dyDescent="0.25">
      <c r="A843" s="1564" t="s">
        <v>38</v>
      </c>
      <c r="B843" s="1564" t="s">
        <v>118</v>
      </c>
      <c r="C843" s="2544" t="s">
        <v>143</v>
      </c>
      <c r="D843" s="1856" t="s">
        <v>144</v>
      </c>
      <c r="E843" s="1857"/>
      <c r="F843" s="2291">
        <v>0.46210000000000001</v>
      </c>
      <c r="G843" s="1904"/>
      <c r="H843" s="1904"/>
      <c r="I843" s="1904"/>
      <c r="J843" s="1904"/>
      <c r="K843" s="2101">
        <f t="shared" ref="K843:K849" si="309">SUM(F843:J843)</f>
        <v>0.46210000000000001</v>
      </c>
      <c r="L843" s="2382">
        <f t="shared" si="300"/>
        <v>100</v>
      </c>
      <c r="M843" s="2383">
        <f t="shared" si="301"/>
        <v>0</v>
      </c>
      <c r="N843" s="1611">
        <f t="shared" si="299"/>
        <v>3</v>
      </c>
      <c r="O843" s="2262"/>
      <c r="P843" s="2099">
        <f>[1]JH_2015!L88/1000000</f>
        <v>0.28792899999999999</v>
      </c>
      <c r="Q843" s="2718"/>
      <c r="R843" s="2206" t="s">
        <v>42</v>
      </c>
      <c r="S843" s="2321">
        <f t="shared" si="302"/>
        <v>0.43331168447777058</v>
      </c>
      <c r="T843" s="2206">
        <f>[1]JH_2015!V88/1000000</f>
        <v>0.124763</v>
      </c>
      <c r="U843" s="1857">
        <v>61.74</v>
      </c>
      <c r="V843" s="1857">
        <v>58.3</v>
      </c>
      <c r="W843" s="1857"/>
      <c r="X843" s="1857"/>
      <c r="Y843" s="1857"/>
      <c r="Z843" s="2439">
        <v>4265</v>
      </c>
      <c r="AA843" s="2492">
        <f t="shared" si="303"/>
        <v>184.95816537924165</v>
      </c>
      <c r="AB843" s="2096"/>
      <c r="AC843" s="2096"/>
      <c r="AD843" s="2010"/>
      <c r="AE843" s="2096"/>
      <c r="AF843" s="2096"/>
      <c r="AG843" s="2096"/>
      <c r="AH843" s="2493">
        <f t="shared" si="304"/>
        <v>0.46210000000000001</v>
      </c>
      <c r="AI843" s="2206"/>
      <c r="AJ843" s="2206"/>
      <c r="AK843" s="2206"/>
      <c r="AL843" s="2223"/>
      <c r="AM843" s="2099">
        <f t="shared" si="305"/>
        <v>0.28792899999999999</v>
      </c>
      <c r="AN843" s="2101">
        <v>0.318</v>
      </c>
      <c r="AO843" s="2099">
        <f t="shared" si="306"/>
        <v>0.36299999999999999</v>
      </c>
      <c r="AP843" s="2099">
        <v>0.40799999999999997</v>
      </c>
      <c r="AQ843" s="2100">
        <f t="shared" si="307"/>
        <v>0.28792899999999999</v>
      </c>
      <c r="AR843" s="2101">
        <v>0.42799999999999999</v>
      </c>
      <c r="AS843" s="2099">
        <f t="shared" si="308"/>
        <v>0.51649999999999996</v>
      </c>
      <c r="AT843" s="2099">
        <v>0.60499999999999998</v>
      </c>
      <c r="AU843" s="2099"/>
      <c r="AV843" s="2099">
        <v>0.61099999999999999</v>
      </c>
      <c r="AW843" s="2099"/>
      <c r="AX843" s="2102">
        <v>2.9000000000000001E-2</v>
      </c>
      <c r="AY843" s="1964"/>
      <c r="AZ843" s="1965"/>
      <c r="BA843" s="1965"/>
      <c r="BB843" s="1965"/>
      <c r="BC843" s="1530" t="s">
        <v>1430</v>
      </c>
      <c r="BD843" s="1602"/>
      <c r="BE843" s="1602"/>
      <c r="BF843" s="1602"/>
      <c r="BG843" s="1602"/>
      <c r="BH843" s="1602"/>
      <c r="BI843" s="1602"/>
      <c r="BJ843" s="1602"/>
      <c r="BK843" s="1602"/>
      <c r="BL843" s="1602"/>
      <c r="BM843" s="1602"/>
      <c r="BN843" s="1602"/>
      <c r="BO843" s="1602"/>
      <c r="BP843" s="1602"/>
      <c r="BQ843" s="1602"/>
      <c r="BR843" s="1602"/>
      <c r="BS843" s="1602"/>
      <c r="BT843" s="1602"/>
      <c r="BU843" s="1602"/>
      <c r="BV843" s="1602"/>
      <c r="BW843" s="1602"/>
      <c r="BX843" s="1602"/>
      <c r="BY843" s="1602"/>
      <c r="BZ843" s="1602"/>
      <c r="CA843" s="1602"/>
      <c r="CB843" s="1602"/>
      <c r="CC843" s="1602"/>
      <c r="CD843" s="1602"/>
      <c r="CE843" s="1602"/>
      <c r="CF843" s="1602"/>
      <c r="CG843" s="1602"/>
      <c r="CH843" s="1602"/>
      <c r="CI843" s="1602"/>
      <c r="CJ843" s="1602"/>
      <c r="CK843" s="1602"/>
      <c r="CL843" s="1602"/>
      <c r="CM843" s="1602"/>
      <c r="CN843" s="1602"/>
      <c r="CO843" s="1602"/>
      <c r="CP843" s="1602"/>
      <c r="CQ843" s="1602"/>
      <c r="CR843" s="1602"/>
      <c r="CS843" s="1602"/>
      <c r="CT843" s="1602"/>
      <c r="CU843" s="1602"/>
      <c r="CV843" s="1602"/>
      <c r="CW843" s="1602"/>
      <c r="CX843" s="1602"/>
      <c r="CY843" s="1602"/>
      <c r="CZ843" s="1602"/>
      <c r="DA843" s="1602"/>
      <c r="DB843" s="1602"/>
      <c r="DC843" s="1602"/>
      <c r="DD843" s="1602"/>
      <c r="DE843" s="1602"/>
      <c r="DF843" s="1602"/>
      <c r="DG843" s="1602"/>
      <c r="DH843" s="1602"/>
      <c r="DI843" s="1602"/>
      <c r="DJ843" s="1602"/>
      <c r="DK843" s="1602"/>
      <c r="DL843" s="1602"/>
      <c r="DM843" s="1602"/>
      <c r="DN843" s="1602"/>
      <c r="DO843" s="1602"/>
      <c r="DP843" s="1602"/>
      <c r="DQ843" s="1602"/>
      <c r="DR843" s="1602"/>
      <c r="DS843" s="1602"/>
      <c r="DT843" s="1602"/>
      <c r="DU843" s="1602"/>
      <c r="DV843" s="1602"/>
      <c r="DW843" s="1602"/>
      <c r="DX843" s="1602"/>
      <c r="DY843" s="1602"/>
      <c r="DZ843" s="1602"/>
      <c r="EA843" s="1602"/>
      <c r="EB843" s="1602"/>
      <c r="EC843" s="1602"/>
      <c r="ED843" s="1602"/>
      <c r="EE843" s="1602"/>
      <c r="EF843" s="1602"/>
      <c r="EG843" s="1602"/>
      <c r="EH843" s="1602"/>
      <c r="EI843" s="1602"/>
      <c r="EJ843" s="1602"/>
      <c r="EK843" s="1602"/>
      <c r="EL843" s="1602"/>
      <c r="EM843" s="1602"/>
      <c r="EN843" s="1602"/>
      <c r="EO843" s="1602"/>
      <c r="EP843" s="1602"/>
      <c r="EQ843" s="1602"/>
      <c r="ER843" s="1602"/>
      <c r="ES843" s="1602"/>
      <c r="ET843" s="1602"/>
      <c r="EU843" s="1602"/>
      <c r="EV843" s="1602"/>
      <c r="EW843" s="1602"/>
      <c r="EX843" s="1602"/>
      <c r="EY843" s="1602"/>
      <c r="EZ843" s="1602"/>
      <c r="FA843" s="1602"/>
      <c r="FB843" s="1602"/>
      <c r="FC843" s="1602"/>
      <c r="FD843" s="1602"/>
      <c r="FE843" s="1602"/>
      <c r="FF843" s="1602"/>
      <c r="FG843" s="1602"/>
      <c r="FH843" s="1602"/>
      <c r="FI843" s="1602"/>
      <c r="FJ843" s="1602"/>
      <c r="FK843" s="1602"/>
      <c r="FL843" s="1602"/>
      <c r="FM843" s="1602"/>
      <c r="FN843" s="1602"/>
      <c r="FO843" s="1602"/>
      <c r="FP843" s="1602"/>
      <c r="FQ843" s="1602"/>
      <c r="FR843" s="1602"/>
      <c r="FS843" s="1602"/>
      <c r="FT843" s="1602"/>
      <c r="FU843" s="1602"/>
      <c r="FV843" s="1602"/>
      <c r="FW843" s="1602"/>
      <c r="FX843" s="1602"/>
      <c r="FY843" s="1602"/>
      <c r="FZ843" s="1602"/>
      <c r="GA843" s="1602"/>
      <c r="GB843" s="1602"/>
      <c r="GC843" s="1602"/>
      <c r="GD843" s="1602"/>
      <c r="GE843" s="1602"/>
      <c r="GF843" s="1602"/>
      <c r="GG843" s="1602"/>
      <c r="GH843" s="1602"/>
      <c r="GI843" s="1602"/>
      <c r="GJ843" s="1602"/>
      <c r="GK843" s="1602"/>
      <c r="GL843" s="1602"/>
      <c r="GM843" s="1602"/>
      <c r="GN843" s="1602"/>
      <c r="GO843" s="1602"/>
      <c r="GP843" s="1602"/>
      <c r="GQ843" s="1602"/>
      <c r="GR843" s="1602"/>
      <c r="GS843" s="1602"/>
      <c r="GT843" s="1602"/>
      <c r="GU843" s="1602"/>
      <c r="GV843" s="1602"/>
      <c r="GW843" s="1602"/>
      <c r="GX843" s="1602"/>
      <c r="GY843" s="1602"/>
      <c r="GZ843" s="1602"/>
      <c r="HA843" s="1602"/>
      <c r="HB843" s="1602"/>
      <c r="HC843" s="1602"/>
      <c r="HD843" s="1602"/>
      <c r="HE843" s="1602"/>
      <c r="HF843" s="1602"/>
      <c r="HG843" s="1602"/>
      <c r="HH843" s="1602"/>
      <c r="HI843" s="1602"/>
      <c r="HJ843" s="1602"/>
      <c r="HK843" s="1602"/>
      <c r="HL843" s="1602"/>
      <c r="HM843" s="1602"/>
      <c r="HN843" s="1602"/>
      <c r="HO843" s="1602"/>
      <c r="HP843" s="1602"/>
      <c r="HQ843" s="1602"/>
      <c r="HR843" s="1602"/>
      <c r="HS843" s="1602"/>
    </row>
    <row r="844" spans="1:227" s="1530" customFormat="1" ht="18.75" customHeight="1" x14ac:dyDescent="0.25">
      <c r="A844" s="1564" t="s">
        <v>38</v>
      </c>
      <c r="B844" s="1564" t="s">
        <v>118</v>
      </c>
      <c r="C844" s="2544" t="s">
        <v>143</v>
      </c>
      <c r="D844" s="1993" t="s">
        <v>146</v>
      </c>
      <c r="E844" s="1994"/>
      <c r="F844" s="2291">
        <v>0.34699999999999998</v>
      </c>
      <c r="G844" s="1904"/>
      <c r="H844" s="1904">
        <v>2.19</v>
      </c>
      <c r="I844" s="1904"/>
      <c r="J844" s="1904"/>
      <c r="K844" s="2101">
        <f t="shared" si="309"/>
        <v>2.5369999999999999</v>
      </c>
      <c r="L844" s="2382">
        <f t="shared" si="300"/>
        <v>13.677571935356719</v>
      </c>
      <c r="M844" s="2383">
        <f t="shared" si="301"/>
        <v>86.322428064643276</v>
      </c>
      <c r="N844" s="1611">
        <f t="shared" si="299"/>
        <v>3</v>
      </c>
      <c r="O844" s="2262"/>
      <c r="P844" s="2099">
        <f>[1]JH_2015!L90/1000000</f>
        <v>1.6317630000000001</v>
      </c>
      <c r="Q844" s="2718"/>
      <c r="R844" s="2206" t="s">
        <v>42</v>
      </c>
      <c r="S844" s="2321">
        <f t="shared" si="302"/>
        <v>0.2371245088900778</v>
      </c>
      <c r="T844" s="2206">
        <f>[1]JH_2015!V90/1000000</f>
        <v>0.38693100000000002</v>
      </c>
      <c r="U844" s="1857">
        <v>84.29</v>
      </c>
      <c r="V844" s="1857">
        <v>68</v>
      </c>
      <c r="W844" s="1857"/>
      <c r="X844" s="1857"/>
      <c r="Y844" s="1857"/>
      <c r="Z844" s="2439">
        <v>10261</v>
      </c>
      <c r="AA844" s="2492">
        <f t="shared" si="303"/>
        <v>435.68692736028027</v>
      </c>
      <c r="AB844" s="2096"/>
      <c r="AC844" s="2096"/>
      <c r="AD844" s="2010"/>
      <c r="AE844" s="2096"/>
      <c r="AF844" s="2096"/>
      <c r="AG844" s="2096"/>
      <c r="AH844" s="2493">
        <f t="shared" si="304"/>
        <v>2.5369999999999999</v>
      </c>
      <c r="AI844" s="2206"/>
      <c r="AJ844" s="2206"/>
      <c r="AK844" s="2206"/>
      <c r="AL844" s="2223"/>
      <c r="AM844" s="2099">
        <f t="shared" si="305"/>
        <v>1.6317630000000001</v>
      </c>
      <c r="AN844" s="2099">
        <v>2.0129999999999999</v>
      </c>
      <c r="AO844" s="2099">
        <f t="shared" si="306"/>
        <v>2.2364999999999999</v>
      </c>
      <c r="AP844" s="2099">
        <v>2.46</v>
      </c>
      <c r="AQ844" s="2100">
        <f t="shared" si="307"/>
        <v>1.6317630000000001</v>
      </c>
      <c r="AR844" s="2099">
        <v>2.367</v>
      </c>
      <c r="AS844" s="2099">
        <f t="shared" si="308"/>
        <v>2.7039999999999997</v>
      </c>
      <c r="AT844" s="2099">
        <v>3.0409999999999999</v>
      </c>
      <c r="AU844" s="2099"/>
      <c r="AV844" s="2099">
        <v>3.14</v>
      </c>
      <c r="AW844" s="2099"/>
      <c r="AX844" s="2225">
        <v>-0.60399999999999998</v>
      </c>
      <c r="AY844" s="1981"/>
      <c r="AZ844" s="1896"/>
      <c r="BA844" s="1896"/>
      <c r="BB844" s="1896"/>
      <c r="BC844" s="1530" t="s">
        <v>1432</v>
      </c>
      <c r="BD844" s="1602"/>
      <c r="BE844" s="1602"/>
      <c r="BF844" s="1602"/>
      <c r="BG844" s="1602"/>
      <c r="BH844" s="1602"/>
      <c r="BI844" s="1602"/>
      <c r="BJ844" s="1602"/>
      <c r="BK844" s="1602"/>
      <c r="BL844" s="1602"/>
      <c r="BM844" s="1602"/>
      <c r="BN844" s="1602"/>
      <c r="BO844" s="1602"/>
      <c r="BP844" s="1602"/>
      <c r="BQ844" s="1602"/>
      <c r="BR844" s="1602"/>
      <c r="BS844" s="1602"/>
      <c r="BT844" s="1602"/>
      <c r="BU844" s="1602"/>
      <c r="BV844" s="1602"/>
      <c r="BW844" s="1602"/>
      <c r="BX844" s="1602"/>
      <c r="BY844" s="1602"/>
      <c r="BZ844" s="1602"/>
      <c r="CA844" s="1602"/>
      <c r="CB844" s="1602"/>
      <c r="CC844" s="1602"/>
      <c r="CD844" s="1602"/>
      <c r="CE844" s="1602"/>
      <c r="CF844" s="1602"/>
      <c r="CG844" s="1602"/>
      <c r="CH844" s="1602"/>
      <c r="CI844" s="1602"/>
      <c r="CJ844" s="1602"/>
      <c r="CK844" s="1602"/>
      <c r="CL844" s="1602"/>
      <c r="CM844" s="1602"/>
      <c r="CN844" s="1602"/>
      <c r="CO844" s="1602"/>
      <c r="CP844" s="1602"/>
      <c r="CQ844" s="1602"/>
      <c r="CR844" s="1602"/>
      <c r="CS844" s="1602"/>
      <c r="CT844" s="1602"/>
      <c r="CU844" s="1602"/>
      <c r="CV844" s="1602"/>
      <c r="CW844" s="1602"/>
      <c r="CX844" s="1602"/>
      <c r="CY844" s="1602"/>
      <c r="CZ844" s="1602"/>
      <c r="DA844" s="1602"/>
      <c r="DB844" s="1602"/>
      <c r="DC844" s="1602"/>
      <c r="DD844" s="1602"/>
      <c r="DE844" s="1602"/>
      <c r="DF844" s="1602"/>
      <c r="DG844" s="1602"/>
      <c r="DH844" s="1602"/>
      <c r="DI844" s="1602"/>
      <c r="DJ844" s="1602"/>
      <c r="DK844" s="1602"/>
      <c r="DL844" s="1602"/>
      <c r="DM844" s="1602"/>
      <c r="DN844" s="1602"/>
      <c r="DO844" s="1602"/>
      <c r="DP844" s="1602"/>
      <c r="DQ844" s="1602"/>
      <c r="DR844" s="1602"/>
      <c r="DS844" s="1602"/>
      <c r="DT844" s="1602"/>
      <c r="DU844" s="1602"/>
      <c r="DV844" s="1602"/>
      <c r="DW844" s="1602"/>
      <c r="DX844" s="1602"/>
      <c r="DY844" s="1602"/>
      <c r="DZ844" s="1602"/>
      <c r="EA844" s="1602"/>
      <c r="EB844" s="1602"/>
      <c r="EC844" s="1602"/>
      <c r="ED844" s="1602"/>
      <c r="EE844" s="1602"/>
      <c r="EF844" s="1602"/>
      <c r="EG844" s="1602"/>
      <c r="EH844" s="1602"/>
      <c r="EI844" s="1602"/>
      <c r="EJ844" s="1602"/>
      <c r="EK844" s="1602"/>
      <c r="EL844" s="1602"/>
      <c r="EM844" s="1602"/>
      <c r="EN844" s="1602"/>
      <c r="EO844" s="1602"/>
      <c r="EP844" s="1602"/>
      <c r="EQ844" s="1602"/>
      <c r="ER844" s="1602"/>
      <c r="ES844" s="1602"/>
      <c r="ET844" s="1602"/>
      <c r="EU844" s="1602"/>
      <c r="EV844" s="1602"/>
      <c r="EW844" s="1602"/>
      <c r="EX844" s="1602"/>
      <c r="EY844" s="1602"/>
      <c r="EZ844" s="1602"/>
      <c r="FA844" s="1602"/>
      <c r="FB844" s="1602"/>
      <c r="FC844" s="1602"/>
      <c r="FD844" s="1602"/>
      <c r="FE844" s="1602"/>
      <c r="FF844" s="1602"/>
      <c r="FG844" s="1602"/>
      <c r="FH844" s="1602"/>
      <c r="FI844" s="1602"/>
      <c r="FJ844" s="1602"/>
      <c r="FK844" s="1602"/>
      <c r="FL844" s="1602"/>
      <c r="FM844" s="1602"/>
      <c r="FN844" s="1602"/>
      <c r="FO844" s="1602"/>
      <c r="FP844" s="1602"/>
      <c r="FQ844" s="1602"/>
      <c r="FR844" s="1602"/>
      <c r="FS844" s="1602"/>
      <c r="FT844" s="1602"/>
      <c r="FU844" s="1602"/>
      <c r="FV844" s="1602"/>
      <c r="FW844" s="1602"/>
      <c r="FX844" s="1602"/>
      <c r="FY844" s="1602"/>
      <c r="FZ844" s="1602"/>
      <c r="GA844" s="1602"/>
      <c r="GB844" s="1602"/>
      <c r="GC844" s="1602"/>
      <c r="GD844" s="1602"/>
      <c r="GE844" s="1602"/>
      <c r="GF844" s="1602"/>
      <c r="GG844" s="1602"/>
      <c r="GH844" s="1602"/>
      <c r="GI844" s="1602"/>
      <c r="GJ844" s="1602"/>
      <c r="GK844" s="1602"/>
      <c r="GL844" s="1602"/>
      <c r="GM844" s="1602"/>
      <c r="GN844" s="1602"/>
      <c r="GO844" s="1602"/>
      <c r="GP844" s="1602"/>
      <c r="GQ844" s="1602"/>
      <c r="GR844" s="1602"/>
      <c r="GS844" s="1602"/>
      <c r="GT844" s="1602"/>
      <c r="GU844" s="1602"/>
      <c r="GV844" s="1602"/>
      <c r="GW844" s="1602"/>
      <c r="GX844" s="1602"/>
      <c r="GY844" s="1602"/>
      <c r="GZ844" s="1602"/>
      <c r="HA844" s="1602"/>
      <c r="HB844" s="1602"/>
      <c r="HC844" s="1602"/>
      <c r="HD844" s="1602"/>
      <c r="HE844" s="1602"/>
      <c r="HF844" s="1602"/>
      <c r="HG844" s="1602"/>
      <c r="HH844" s="1602"/>
      <c r="HI844" s="1602"/>
      <c r="HJ844" s="1602"/>
      <c r="HK844" s="1602"/>
      <c r="HL844" s="1602"/>
      <c r="HM844" s="1602"/>
      <c r="HN844" s="1602"/>
      <c r="HO844" s="1602"/>
      <c r="HP844" s="1602"/>
      <c r="HQ844" s="1602"/>
      <c r="HR844" s="1602"/>
      <c r="HS844" s="1602"/>
    </row>
    <row r="845" spans="1:227" s="1530" customFormat="1" ht="18.75" customHeight="1" x14ac:dyDescent="0.25">
      <c r="A845" s="1564" t="s">
        <v>38</v>
      </c>
      <c r="B845" s="1564" t="s">
        <v>118</v>
      </c>
      <c r="C845" s="2544" t="s">
        <v>143</v>
      </c>
      <c r="D845" s="1993" t="s">
        <v>148</v>
      </c>
      <c r="E845" s="1994"/>
      <c r="F845" s="2291"/>
      <c r="G845" s="1904">
        <v>3.2605599999999999</v>
      </c>
      <c r="H845" s="1904"/>
      <c r="I845" s="1904"/>
      <c r="J845" s="1904"/>
      <c r="K845" s="2101">
        <f t="shared" si="309"/>
        <v>3.2605599999999999</v>
      </c>
      <c r="L845" s="2382">
        <f t="shared" si="300"/>
        <v>0</v>
      </c>
      <c r="M845" s="2383">
        <f t="shared" si="301"/>
        <v>100</v>
      </c>
      <c r="N845" s="1611">
        <f t="shared" si="299"/>
        <v>5</v>
      </c>
      <c r="O845" s="2262"/>
      <c r="P845" s="2099">
        <f>[1]JH_2015!L92/1000000</f>
        <v>1.8121257000000002</v>
      </c>
      <c r="Q845" s="2718"/>
      <c r="R845" s="2206" t="s">
        <v>42</v>
      </c>
      <c r="S845" s="2321">
        <f t="shared" si="302"/>
        <v>0.34338953418076895</v>
      </c>
      <c r="T845" s="2206">
        <f>[1]JH_2015!V92/1000000</f>
        <v>0.62226499999999996</v>
      </c>
      <c r="U845" s="1857">
        <v>65.25</v>
      </c>
      <c r="V845" s="1857">
        <v>68.3</v>
      </c>
      <c r="W845" s="1857"/>
      <c r="X845" s="1857"/>
      <c r="Y845" s="1857"/>
      <c r="Z845" s="2439">
        <v>30338</v>
      </c>
      <c r="AA845" s="2492">
        <f t="shared" si="303"/>
        <v>163.64717335373064</v>
      </c>
      <c r="AB845" s="2096"/>
      <c r="AC845" s="2096"/>
      <c r="AD845" s="2010"/>
      <c r="AE845" s="2096"/>
      <c r="AF845" s="2096"/>
      <c r="AG845" s="2096"/>
      <c r="AH845" s="2493">
        <f t="shared" si="304"/>
        <v>3.2605599999999999</v>
      </c>
      <c r="AI845" s="2206"/>
      <c r="AJ845" s="2206"/>
      <c r="AK845" s="2206"/>
      <c r="AL845" s="2223"/>
      <c r="AM845" s="2099">
        <f t="shared" si="305"/>
        <v>1.8121257000000002</v>
      </c>
      <c r="AN845" s="2101">
        <v>1.617</v>
      </c>
      <c r="AO845" s="2099">
        <f t="shared" si="306"/>
        <v>1.7675000000000001</v>
      </c>
      <c r="AP845" s="2101">
        <v>1.9179999999999999</v>
      </c>
      <c r="AQ845" s="2100">
        <f t="shared" si="307"/>
        <v>1.8121257000000002</v>
      </c>
      <c r="AR845" s="2101">
        <v>1.946</v>
      </c>
      <c r="AS845" s="2099">
        <f t="shared" si="308"/>
        <v>2.2170000000000001</v>
      </c>
      <c r="AT845" s="2099">
        <v>2.488</v>
      </c>
      <c r="AU845" s="2099"/>
      <c r="AV845" s="2101">
        <v>2.5710000000000002</v>
      </c>
      <c r="AW845" s="2101"/>
      <c r="AX845" s="2265">
        <v>-1.0820000000000001</v>
      </c>
      <c r="AY845" s="1964"/>
      <c r="AZ845" s="1965"/>
      <c r="BA845" s="1896"/>
      <c r="BB845" s="1896"/>
      <c r="BC845" s="1530" t="s">
        <v>1432</v>
      </c>
      <c r="BD845" s="1602"/>
      <c r="BE845" s="1602"/>
      <c r="BF845" s="1602"/>
      <c r="BG845" s="1602"/>
      <c r="BH845" s="1602"/>
      <c r="BI845" s="1602"/>
      <c r="BJ845" s="1602"/>
      <c r="BK845" s="1602"/>
      <c r="BL845" s="1602"/>
      <c r="BM845" s="1602"/>
      <c r="BN845" s="1602"/>
      <c r="BO845" s="1602"/>
      <c r="BP845" s="1602"/>
      <c r="BQ845" s="1602"/>
      <c r="BR845" s="1602"/>
      <c r="BS845" s="1602"/>
      <c r="BT845" s="1602"/>
      <c r="BU845" s="1602"/>
      <c r="BV845" s="1602"/>
      <c r="BW845" s="1602"/>
      <c r="BX845" s="1602"/>
      <c r="BY845" s="1602"/>
      <c r="BZ845" s="1602"/>
      <c r="CA845" s="1602"/>
      <c r="CB845" s="1602"/>
      <c r="CC845" s="1602"/>
      <c r="CD845" s="1602"/>
      <c r="CE845" s="1602"/>
      <c r="CF845" s="1602"/>
      <c r="CG845" s="1602"/>
      <c r="CH845" s="1602"/>
      <c r="CI845" s="1602"/>
      <c r="CJ845" s="1602"/>
      <c r="CK845" s="1602"/>
      <c r="CL845" s="1602"/>
      <c r="CM845" s="1602"/>
      <c r="CN845" s="1602"/>
      <c r="CO845" s="1602"/>
      <c r="CP845" s="1602"/>
      <c r="CQ845" s="1602"/>
      <c r="CR845" s="1602"/>
      <c r="CS845" s="1602"/>
      <c r="CT845" s="1602"/>
      <c r="CU845" s="1602"/>
      <c r="CV845" s="1602"/>
      <c r="CW845" s="1602"/>
      <c r="CX845" s="1602"/>
      <c r="CY845" s="1602"/>
      <c r="CZ845" s="1602"/>
      <c r="DA845" s="1602"/>
      <c r="DB845" s="1602"/>
      <c r="DC845" s="1602"/>
      <c r="DD845" s="1602"/>
      <c r="DE845" s="1602"/>
      <c r="DF845" s="1602"/>
      <c r="DG845" s="1602"/>
      <c r="DH845" s="1602"/>
      <c r="DI845" s="1602"/>
      <c r="DJ845" s="1602"/>
      <c r="DK845" s="1602"/>
      <c r="DL845" s="1602"/>
      <c r="DM845" s="1602"/>
      <c r="DN845" s="1602"/>
      <c r="DO845" s="1602"/>
      <c r="DP845" s="1602"/>
      <c r="DQ845" s="1602"/>
      <c r="DR845" s="1602"/>
      <c r="DS845" s="1602"/>
      <c r="DT845" s="1602"/>
      <c r="DU845" s="1602"/>
      <c r="DV845" s="1602"/>
      <c r="DW845" s="1602"/>
      <c r="DX845" s="1602"/>
      <c r="DY845" s="1602"/>
      <c r="DZ845" s="1602"/>
      <c r="EA845" s="1602"/>
      <c r="EB845" s="1602"/>
      <c r="EC845" s="1602"/>
      <c r="ED845" s="1602"/>
      <c r="EE845" s="1602"/>
      <c r="EF845" s="1602"/>
      <c r="EG845" s="1602"/>
      <c r="EH845" s="1602"/>
      <c r="EI845" s="1602"/>
      <c r="EJ845" s="1602"/>
      <c r="EK845" s="1602"/>
      <c r="EL845" s="1602"/>
      <c r="EM845" s="1602"/>
      <c r="EN845" s="1602"/>
      <c r="EO845" s="1602"/>
      <c r="EP845" s="1602"/>
      <c r="EQ845" s="1602"/>
      <c r="ER845" s="1602"/>
      <c r="ES845" s="1602"/>
      <c r="ET845" s="1602"/>
      <c r="EU845" s="1602"/>
      <c r="EV845" s="1602"/>
      <c r="EW845" s="1602"/>
      <c r="EX845" s="1602"/>
      <c r="EY845" s="1602"/>
      <c r="EZ845" s="1602"/>
      <c r="FA845" s="1602"/>
      <c r="FB845" s="1602"/>
      <c r="FC845" s="1602"/>
      <c r="FD845" s="1602"/>
      <c r="FE845" s="1602"/>
      <c r="FF845" s="1602"/>
      <c r="FG845" s="1602"/>
      <c r="FH845" s="1602"/>
      <c r="FI845" s="1602"/>
      <c r="FJ845" s="1602"/>
      <c r="FK845" s="1602"/>
      <c r="FL845" s="1602"/>
      <c r="FM845" s="1602"/>
      <c r="FN845" s="1602"/>
      <c r="FO845" s="1602"/>
      <c r="FP845" s="1602"/>
      <c r="FQ845" s="1602"/>
      <c r="FR845" s="1602"/>
      <c r="FS845" s="1602"/>
      <c r="FT845" s="1602"/>
      <c r="FU845" s="1602"/>
      <c r="FV845" s="1602"/>
      <c r="FW845" s="1602"/>
      <c r="FX845" s="1602"/>
      <c r="FY845" s="1602"/>
      <c r="FZ845" s="1602"/>
      <c r="GA845" s="1602"/>
      <c r="GB845" s="1602"/>
      <c r="GC845" s="1602"/>
      <c r="GD845" s="1602"/>
      <c r="GE845" s="1602"/>
      <c r="GF845" s="1602"/>
      <c r="GG845" s="1602"/>
      <c r="GH845" s="1602"/>
      <c r="GI845" s="1602"/>
      <c r="GJ845" s="1602"/>
      <c r="GK845" s="1602"/>
      <c r="GL845" s="1602"/>
      <c r="GM845" s="1602"/>
      <c r="GN845" s="1602"/>
      <c r="GO845" s="1602"/>
      <c r="GP845" s="1602"/>
      <c r="GQ845" s="1602"/>
      <c r="GR845" s="1602"/>
      <c r="GS845" s="1602"/>
      <c r="GT845" s="1602"/>
      <c r="GU845" s="1602"/>
      <c r="GV845" s="1602"/>
      <c r="GW845" s="1602"/>
      <c r="GX845" s="1602"/>
      <c r="GY845" s="1602"/>
      <c r="GZ845" s="1602"/>
      <c r="HA845" s="1602"/>
      <c r="HB845" s="1602"/>
      <c r="HC845" s="1602"/>
      <c r="HD845" s="1602"/>
      <c r="HE845" s="1602"/>
      <c r="HF845" s="1602"/>
      <c r="HG845" s="1602"/>
      <c r="HH845" s="1602"/>
      <c r="HI845" s="1602"/>
      <c r="HJ845" s="1602"/>
      <c r="HK845" s="1602"/>
      <c r="HL845" s="1602"/>
      <c r="HM845" s="1602"/>
      <c r="HN845" s="1602"/>
      <c r="HO845" s="1602"/>
      <c r="HP845" s="1602"/>
      <c r="HQ845" s="1602"/>
      <c r="HR845" s="1602"/>
      <c r="HS845" s="1602"/>
    </row>
    <row r="846" spans="1:227" s="1530" customFormat="1" ht="18.75" customHeight="1" x14ac:dyDescent="0.25">
      <c r="A846" s="1564" t="s">
        <v>38</v>
      </c>
      <c r="B846" s="1564" t="s">
        <v>118</v>
      </c>
      <c r="C846" s="2544" t="s">
        <v>143</v>
      </c>
      <c r="D846" s="1993" t="s">
        <v>149</v>
      </c>
      <c r="E846" s="1994"/>
      <c r="F846" s="2291"/>
      <c r="G846" s="1904"/>
      <c r="H846" s="1904">
        <v>0.34054600000000002</v>
      </c>
      <c r="I846" s="1904"/>
      <c r="J846" s="1904"/>
      <c r="K846" s="2101">
        <f t="shared" si="309"/>
        <v>0.34054600000000002</v>
      </c>
      <c r="L846" s="2382">
        <f t="shared" si="300"/>
        <v>0</v>
      </c>
      <c r="M846" s="2383">
        <f t="shared" si="301"/>
        <v>100</v>
      </c>
      <c r="N846" s="1611">
        <f t="shared" si="299"/>
        <v>5</v>
      </c>
      <c r="O846" s="2262"/>
      <c r="P846" s="2099">
        <f>[1]JH_2015!L93/1000000</f>
        <v>9.222950000000002E-2</v>
      </c>
      <c r="Q846" s="2718"/>
      <c r="R846" s="2206" t="s">
        <v>42</v>
      </c>
      <c r="S846" s="2321">
        <f t="shared" si="302"/>
        <v>-1.0354062420375256</v>
      </c>
      <c r="T846" s="2206">
        <f>[1]JH_2015!V93/1000000</f>
        <v>-9.5494999999999997E-2</v>
      </c>
      <c r="U846" s="1857">
        <v>54.46</v>
      </c>
      <c r="V846" s="1857">
        <v>58</v>
      </c>
      <c r="W846" s="1857"/>
      <c r="X846" s="1857"/>
      <c r="Y846" s="1857"/>
      <c r="Z846" s="2439">
        <v>2779</v>
      </c>
      <c r="AA846" s="2492">
        <f t="shared" si="303"/>
        <v>90.92607471890453</v>
      </c>
      <c r="AB846" s="2096"/>
      <c r="AC846" s="2096"/>
      <c r="AD846" s="2010"/>
      <c r="AE846" s="2096"/>
      <c r="AF846" s="2096"/>
      <c r="AG846" s="2096"/>
      <c r="AH846" s="2493">
        <f t="shared" si="304"/>
        <v>0.34054600000000002</v>
      </c>
      <c r="AI846" s="2206"/>
      <c r="AJ846" s="2206"/>
      <c r="AK846" s="2206"/>
      <c r="AL846" s="2223"/>
      <c r="AM846" s="2099">
        <f t="shared" si="305"/>
        <v>9.222950000000002E-2</v>
      </c>
      <c r="AN846" s="2099">
        <v>0.18099999999999999</v>
      </c>
      <c r="AO846" s="2099">
        <f t="shared" si="306"/>
        <v>0.19850000000000001</v>
      </c>
      <c r="AP846" s="2099">
        <v>0.216</v>
      </c>
      <c r="AQ846" s="2100">
        <f t="shared" si="307"/>
        <v>9.222950000000002E-2</v>
      </c>
      <c r="AR846" s="2099">
        <v>0.216</v>
      </c>
      <c r="AS846" s="2099">
        <f t="shared" si="308"/>
        <v>0.2465</v>
      </c>
      <c r="AT846" s="2099">
        <v>0.27700000000000002</v>
      </c>
      <c r="AU846" s="2099"/>
      <c r="AV846" s="2099">
        <v>0.28399999999999997</v>
      </c>
      <c r="AW846" s="2099"/>
      <c r="AX846" s="2225">
        <v>0.65700000000000003</v>
      </c>
      <c r="AY846" s="1964"/>
      <c r="AZ846" s="1896"/>
      <c r="BA846" s="1965"/>
      <c r="BB846" s="1965"/>
      <c r="BC846" s="1530" t="s">
        <v>1432</v>
      </c>
      <c r="BD846" s="1602"/>
      <c r="BE846" s="1602"/>
      <c r="BF846" s="1602"/>
      <c r="BG846" s="1602"/>
      <c r="BH846" s="1602"/>
      <c r="BI846" s="1602"/>
      <c r="BJ846" s="1602"/>
      <c r="BK846" s="1602"/>
      <c r="BL846" s="1602"/>
      <c r="BM846" s="1602"/>
      <c r="BN846" s="1602"/>
      <c r="BO846" s="1602"/>
      <c r="BP846" s="1602"/>
      <c r="BQ846" s="1602"/>
      <c r="BR846" s="1602"/>
      <c r="BS846" s="1602"/>
      <c r="BT846" s="1602"/>
      <c r="BU846" s="1602"/>
      <c r="BV846" s="1602"/>
      <c r="BW846" s="1602"/>
      <c r="BX846" s="1602"/>
      <c r="BY846" s="1602"/>
      <c r="BZ846" s="1602"/>
      <c r="CA846" s="1602"/>
      <c r="CB846" s="1602"/>
      <c r="CC846" s="1602"/>
      <c r="CD846" s="1602"/>
      <c r="CE846" s="1602"/>
      <c r="CF846" s="1602"/>
      <c r="CG846" s="1602"/>
      <c r="CH846" s="1602"/>
      <c r="CI846" s="1602"/>
      <c r="CJ846" s="1602"/>
      <c r="CK846" s="1602"/>
      <c r="CL846" s="1602"/>
      <c r="CM846" s="1602"/>
      <c r="CN846" s="1602"/>
      <c r="CO846" s="1602"/>
      <c r="CP846" s="1602"/>
      <c r="CQ846" s="1602"/>
      <c r="CR846" s="1602"/>
      <c r="CS846" s="1602"/>
      <c r="CT846" s="1602"/>
      <c r="CU846" s="1602"/>
      <c r="CV846" s="1602"/>
      <c r="CW846" s="1602"/>
      <c r="CX846" s="1602"/>
      <c r="CY846" s="1602"/>
      <c r="CZ846" s="1602"/>
      <c r="DA846" s="1602"/>
      <c r="DB846" s="1602"/>
      <c r="DC846" s="1602"/>
      <c r="DD846" s="1602"/>
      <c r="DE846" s="1602"/>
      <c r="DF846" s="1602"/>
      <c r="DG846" s="1602"/>
      <c r="DH846" s="1602"/>
      <c r="DI846" s="1602"/>
      <c r="DJ846" s="1602"/>
      <c r="DK846" s="1602"/>
      <c r="DL846" s="1602"/>
      <c r="DM846" s="1602"/>
      <c r="DN846" s="1602"/>
      <c r="DO846" s="1602"/>
      <c r="DP846" s="1602"/>
      <c r="DQ846" s="1602"/>
      <c r="DR846" s="1602"/>
      <c r="DS846" s="1602"/>
      <c r="DT846" s="1602"/>
      <c r="DU846" s="1602"/>
      <c r="DV846" s="1602"/>
      <c r="DW846" s="1602"/>
      <c r="DX846" s="1602"/>
      <c r="DY846" s="1602"/>
      <c r="DZ846" s="1602"/>
      <c r="EA846" s="1602"/>
      <c r="EB846" s="1602"/>
      <c r="EC846" s="1602"/>
      <c r="ED846" s="1602"/>
      <c r="EE846" s="1602"/>
      <c r="EF846" s="1602"/>
      <c r="EG846" s="1602"/>
      <c r="EH846" s="1602"/>
      <c r="EI846" s="1602"/>
      <c r="EJ846" s="1602"/>
      <c r="EK846" s="1602"/>
      <c r="EL846" s="1602"/>
      <c r="EM846" s="1602"/>
      <c r="EN846" s="1602"/>
      <c r="EO846" s="1602"/>
      <c r="EP846" s="1602"/>
      <c r="EQ846" s="1602"/>
      <c r="ER846" s="1602"/>
      <c r="ES846" s="1602"/>
      <c r="ET846" s="1602"/>
      <c r="EU846" s="1602"/>
      <c r="EV846" s="1602"/>
      <c r="EW846" s="1602"/>
      <c r="EX846" s="1602"/>
      <c r="EY846" s="1602"/>
      <c r="EZ846" s="1602"/>
      <c r="FA846" s="1602"/>
      <c r="FB846" s="1602"/>
      <c r="FC846" s="1602"/>
      <c r="FD846" s="1602"/>
      <c r="FE846" s="1602"/>
      <c r="FF846" s="1602"/>
      <c r="FG846" s="1602"/>
      <c r="FH846" s="1602"/>
      <c r="FI846" s="1602"/>
      <c r="FJ846" s="1602"/>
      <c r="FK846" s="1602"/>
      <c r="FL846" s="1602"/>
      <c r="FM846" s="1602"/>
      <c r="FN846" s="1602"/>
      <c r="FO846" s="1602"/>
      <c r="FP846" s="1602"/>
      <c r="FQ846" s="1602"/>
      <c r="FR846" s="1602"/>
      <c r="FS846" s="1602"/>
      <c r="FT846" s="1602"/>
      <c r="FU846" s="1602"/>
      <c r="FV846" s="1602"/>
      <c r="FW846" s="1602"/>
      <c r="FX846" s="1602"/>
      <c r="FY846" s="1602"/>
      <c r="FZ846" s="1602"/>
      <c r="GA846" s="1602"/>
      <c r="GB846" s="1602"/>
      <c r="GC846" s="1602"/>
      <c r="GD846" s="1602"/>
      <c r="GE846" s="1602"/>
      <c r="GF846" s="1602"/>
      <c r="GG846" s="1602"/>
      <c r="GH846" s="1602"/>
      <c r="GI846" s="1602"/>
      <c r="GJ846" s="1602"/>
      <c r="GK846" s="1602"/>
      <c r="GL846" s="1602"/>
      <c r="GM846" s="1602"/>
      <c r="GN846" s="1602"/>
      <c r="GO846" s="1602"/>
      <c r="GP846" s="1602"/>
      <c r="GQ846" s="1602"/>
      <c r="GR846" s="1602"/>
      <c r="GS846" s="1602"/>
      <c r="GT846" s="1602"/>
      <c r="GU846" s="1602"/>
      <c r="GV846" s="1602"/>
      <c r="GW846" s="1602"/>
      <c r="GX846" s="1602"/>
      <c r="GY846" s="1602"/>
      <c r="GZ846" s="1602"/>
      <c r="HA846" s="1602"/>
      <c r="HB846" s="1602"/>
      <c r="HC846" s="1602"/>
      <c r="HD846" s="1602"/>
      <c r="HE846" s="1602"/>
      <c r="HF846" s="1602"/>
      <c r="HG846" s="1602"/>
      <c r="HH846" s="1602"/>
      <c r="HI846" s="1602"/>
      <c r="HJ846" s="1602"/>
      <c r="HK846" s="1602"/>
      <c r="HL846" s="1602"/>
      <c r="HM846" s="1602"/>
      <c r="HN846" s="1602"/>
      <c r="HO846" s="1602"/>
      <c r="HP846" s="1602"/>
      <c r="HQ846" s="1602"/>
      <c r="HR846" s="1602"/>
      <c r="HS846" s="1602"/>
    </row>
    <row r="847" spans="1:227" s="1530" customFormat="1" ht="18.75" customHeight="1" x14ac:dyDescent="0.25">
      <c r="A847" s="1564" t="s">
        <v>38</v>
      </c>
      <c r="B847" s="1564" t="s">
        <v>118</v>
      </c>
      <c r="C847" s="2544" t="s">
        <v>143</v>
      </c>
      <c r="D847" s="1856" t="s">
        <v>150</v>
      </c>
      <c r="E847" s="1857"/>
      <c r="F847" s="2291"/>
      <c r="G847" s="1904"/>
      <c r="H847" s="1904">
        <v>0.68</v>
      </c>
      <c r="I847" s="1904"/>
      <c r="J847" s="1904"/>
      <c r="K847" s="2101">
        <f t="shared" si="309"/>
        <v>0.68</v>
      </c>
      <c r="L847" s="2382">
        <f t="shared" si="300"/>
        <v>0</v>
      </c>
      <c r="M847" s="2383">
        <f t="shared" si="301"/>
        <v>100</v>
      </c>
      <c r="N847" s="1611">
        <f t="shared" si="299"/>
        <v>5</v>
      </c>
      <c r="O847" s="2262"/>
      <c r="P847" s="2099">
        <f>[1]JH_2015!L94/1000000</f>
        <v>0.38588550000000005</v>
      </c>
      <c r="Q847" s="2718"/>
      <c r="R847" s="2206" t="s">
        <v>42</v>
      </c>
      <c r="S847" s="2321">
        <f t="shared" si="302"/>
        <v>0.44026272041836234</v>
      </c>
      <c r="T847" s="2206">
        <f>[1]JH_2015!V94/1000000</f>
        <v>0.16989099999999999</v>
      </c>
      <c r="U847" s="1857">
        <v>58.06</v>
      </c>
      <c r="V847" s="1857">
        <v>52</v>
      </c>
      <c r="W847" s="1857"/>
      <c r="X847" s="1857"/>
      <c r="Y847" s="1857"/>
      <c r="Z847" s="2439">
        <v>5245</v>
      </c>
      <c r="AA847" s="2492">
        <f t="shared" si="303"/>
        <v>201.5673113336903</v>
      </c>
      <c r="AB847" s="2096"/>
      <c r="AC847" s="2096"/>
      <c r="AD847" s="2010"/>
      <c r="AE847" s="2096"/>
      <c r="AF847" s="2096"/>
      <c r="AG847" s="2096"/>
      <c r="AH847" s="2493">
        <f t="shared" si="304"/>
        <v>0.68</v>
      </c>
      <c r="AI847" s="2206"/>
      <c r="AJ847" s="2206"/>
      <c r="AK847" s="2206"/>
      <c r="AL847" s="2223"/>
      <c r="AM847" s="2099">
        <f t="shared" si="305"/>
        <v>0.38588550000000005</v>
      </c>
      <c r="AN847" s="2101">
        <v>0.27200000000000002</v>
      </c>
      <c r="AO847" s="2099">
        <f t="shared" si="306"/>
        <v>0.29900000000000004</v>
      </c>
      <c r="AP847" s="2099">
        <v>0.32600000000000001</v>
      </c>
      <c r="AQ847" s="2100">
        <f t="shared" si="307"/>
        <v>0.38588550000000005</v>
      </c>
      <c r="AR847" s="2101">
        <v>0.32500000000000001</v>
      </c>
      <c r="AS847" s="2099">
        <f t="shared" si="308"/>
        <v>0.37</v>
      </c>
      <c r="AT847" s="2099">
        <v>0.41499999999999998</v>
      </c>
      <c r="AU847" s="2099"/>
      <c r="AV847" s="2099">
        <v>0.42599999999999999</v>
      </c>
      <c r="AW847" s="2099"/>
      <c r="AX847" s="2102">
        <v>0.254</v>
      </c>
      <c r="AY847" s="1964"/>
      <c r="AZ847" s="1965"/>
      <c r="BA847" s="1896"/>
      <c r="BB847" s="1896"/>
      <c r="BC847" s="1530" t="s">
        <v>1432</v>
      </c>
      <c r="BD847" s="1602"/>
      <c r="BE847" s="1602"/>
      <c r="BF847" s="1602"/>
      <c r="BG847" s="1602"/>
      <c r="BH847" s="1602"/>
      <c r="BI847" s="1602"/>
      <c r="BJ847" s="1602"/>
      <c r="BK847" s="1602"/>
      <c r="BL847" s="1602"/>
      <c r="BM847" s="1602"/>
      <c r="BN847" s="1602"/>
      <c r="BO847" s="1602"/>
      <c r="BP847" s="1602"/>
      <c r="BQ847" s="1602"/>
      <c r="BR847" s="1602"/>
      <c r="BS847" s="1602"/>
      <c r="BT847" s="1602"/>
      <c r="BU847" s="1602"/>
      <c r="BV847" s="1602"/>
      <c r="BW847" s="1602"/>
      <c r="BX847" s="1602"/>
      <c r="BY847" s="1602"/>
      <c r="BZ847" s="1602"/>
      <c r="CA847" s="1602"/>
      <c r="CB847" s="1602"/>
      <c r="CC847" s="1602"/>
      <c r="CD847" s="1602"/>
      <c r="CE847" s="1602"/>
      <c r="CF847" s="1602"/>
      <c r="CG847" s="1602"/>
      <c r="CH847" s="1602"/>
      <c r="CI847" s="1602"/>
      <c r="CJ847" s="1602"/>
      <c r="CK847" s="1602"/>
      <c r="CL847" s="1602"/>
      <c r="CM847" s="1602"/>
      <c r="CN847" s="1602"/>
      <c r="CO847" s="1602"/>
      <c r="CP847" s="1602"/>
      <c r="CQ847" s="1602"/>
      <c r="CR847" s="1602"/>
      <c r="CS847" s="1602"/>
      <c r="CT847" s="1602"/>
      <c r="CU847" s="1602"/>
      <c r="CV847" s="1602"/>
      <c r="CW847" s="1602"/>
      <c r="CX847" s="1602"/>
      <c r="CY847" s="1602"/>
      <c r="CZ847" s="1602"/>
      <c r="DA847" s="1602"/>
      <c r="DB847" s="1602"/>
      <c r="DC847" s="1602"/>
      <c r="DD847" s="1602"/>
      <c r="DE847" s="1602"/>
      <c r="DF847" s="1602"/>
      <c r="DG847" s="1602"/>
      <c r="DH847" s="1602"/>
      <c r="DI847" s="1602"/>
      <c r="DJ847" s="1602"/>
      <c r="DK847" s="1602"/>
      <c r="DL847" s="1602"/>
      <c r="DM847" s="1602"/>
      <c r="DN847" s="1602"/>
      <c r="DO847" s="1602"/>
      <c r="DP847" s="1602"/>
      <c r="DQ847" s="1602"/>
      <c r="DR847" s="1602"/>
      <c r="DS847" s="1602"/>
      <c r="DT847" s="1602"/>
      <c r="DU847" s="1602"/>
      <c r="DV847" s="1602"/>
      <c r="DW847" s="1602"/>
      <c r="DX847" s="1602"/>
      <c r="DY847" s="1602"/>
      <c r="DZ847" s="1602"/>
      <c r="EA847" s="1602"/>
      <c r="EB847" s="1602"/>
      <c r="EC847" s="1602"/>
      <c r="ED847" s="1602"/>
      <c r="EE847" s="1602"/>
      <c r="EF847" s="1602"/>
      <c r="EG847" s="1602"/>
      <c r="EH847" s="1602"/>
      <c r="EI847" s="1602"/>
      <c r="EJ847" s="1602"/>
      <c r="EK847" s="1602"/>
      <c r="EL847" s="1602"/>
      <c r="EM847" s="1602"/>
      <c r="EN847" s="1602"/>
      <c r="EO847" s="1602"/>
      <c r="EP847" s="1602"/>
      <c r="EQ847" s="1602"/>
      <c r="ER847" s="1602"/>
      <c r="ES847" s="1602"/>
      <c r="ET847" s="1602"/>
      <c r="EU847" s="1602"/>
      <c r="EV847" s="1602"/>
      <c r="EW847" s="1602"/>
      <c r="EX847" s="1602"/>
      <c r="EY847" s="1602"/>
      <c r="EZ847" s="1602"/>
      <c r="FA847" s="1602"/>
      <c r="FB847" s="1602"/>
      <c r="FC847" s="1602"/>
      <c r="FD847" s="1602"/>
      <c r="FE847" s="1602"/>
      <c r="FF847" s="1602"/>
      <c r="FG847" s="1602"/>
      <c r="FH847" s="1602"/>
      <c r="FI847" s="1602"/>
      <c r="FJ847" s="1602"/>
      <c r="FK847" s="1602"/>
      <c r="FL847" s="1602"/>
      <c r="FM847" s="1602"/>
      <c r="FN847" s="1602"/>
      <c r="FO847" s="1602"/>
      <c r="FP847" s="1602"/>
      <c r="FQ847" s="1602"/>
      <c r="FR847" s="1602"/>
      <c r="FS847" s="1602"/>
      <c r="FT847" s="1602"/>
      <c r="FU847" s="1602"/>
      <c r="FV847" s="1602"/>
      <c r="FW847" s="1602"/>
      <c r="FX847" s="1602"/>
      <c r="FY847" s="1602"/>
      <c r="FZ847" s="1602"/>
      <c r="GA847" s="1602"/>
      <c r="GB847" s="1602"/>
      <c r="GC847" s="1602"/>
      <c r="GD847" s="1602"/>
      <c r="GE847" s="1602"/>
      <c r="GF847" s="1602"/>
      <c r="GG847" s="1602"/>
      <c r="GH847" s="1602"/>
      <c r="GI847" s="1602"/>
      <c r="GJ847" s="1602"/>
      <c r="GK847" s="1602"/>
      <c r="GL847" s="1602"/>
      <c r="GM847" s="1602"/>
      <c r="GN847" s="1602"/>
      <c r="GO847" s="1602"/>
      <c r="GP847" s="1602"/>
      <c r="GQ847" s="1602"/>
      <c r="GR847" s="1602"/>
      <c r="GS847" s="1602"/>
      <c r="GT847" s="1602"/>
      <c r="GU847" s="1602"/>
      <c r="GV847" s="1602"/>
      <c r="GW847" s="1602"/>
      <c r="GX847" s="1602"/>
      <c r="GY847" s="1602"/>
      <c r="GZ847" s="1602"/>
      <c r="HA847" s="1602"/>
      <c r="HB847" s="1602"/>
      <c r="HC847" s="1602"/>
      <c r="HD847" s="1602"/>
      <c r="HE847" s="1602"/>
      <c r="HF847" s="1602"/>
      <c r="HG847" s="1602"/>
      <c r="HH847" s="1602"/>
      <c r="HI847" s="1602"/>
      <c r="HJ847" s="1602"/>
      <c r="HK847" s="1602"/>
      <c r="HL847" s="1602"/>
      <c r="HM847" s="1602"/>
      <c r="HN847" s="1602"/>
      <c r="HO847" s="1602"/>
      <c r="HP847" s="1602"/>
      <c r="HQ847" s="1602"/>
      <c r="HR847" s="1602"/>
      <c r="HS847" s="1602"/>
    </row>
    <row r="848" spans="1:227" s="1530" customFormat="1" ht="18.75" customHeight="1" x14ac:dyDescent="0.25">
      <c r="A848" s="1564" t="s">
        <v>38</v>
      </c>
      <c r="B848" s="1564" t="s">
        <v>118</v>
      </c>
      <c r="C848" s="2544" t="s">
        <v>143</v>
      </c>
      <c r="D848" s="1856" t="s">
        <v>145</v>
      </c>
      <c r="E848" s="1857"/>
      <c r="F848" s="2100">
        <v>7.7759999999999996E-2</v>
      </c>
      <c r="G848" s="2099"/>
      <c r="H848" s="2099"/>
      <c r="I848" s="2099"/>
      <c r="J848" s="2099"/>
      <c r="K848" s="2101">
        <f t="shared" si="309"/>
        <v>7.7759999999999996E-2</v>
      </c>
      <c r="L848" s="2382">
        <f t="shared" si="300"/>
        <v>100</v>
      </c>
      <c r="M848" s="2383">
        <f t="shared" si="301"/>
        <v>0</v>
      </c>
      <c r="N848" s="1611">
        <f t="shared" si="299"/>
        <v>5</v>
      </c>
      <c r="O848" s="2262"/>
      <c r="P848" s="2099">
        <f>[1]JH_2015!L89/1000000</f>
        <v>5.1686800000000005E-2</v>
      </c>
      <c r="Q848" s="2718"/>
      <c r="R848" s="2206" t="s">
        <v>42</v>
      </c>
      <c r="S848" s="2321">
        <f t="shared" si="302"/>
        <v>0.22913006802510502</v>
      </c>
      <c r="T848" s="2206">
        <f>[1]JH_2015!V89/1000000</f>
        <v>1.1842999999999999E-2</v>
      </c>
      <c r="U848" s="1857">
        <v>60.65</v>
      </c>
      <c r="V848" s="1857"/>
      <c r="W848" s="1857"/>
      <c r="X848" s="1857"/>
      <c r="Y848" s="1857"/>
      <c r="Z848" s="2439"/>
      <c r="AA848" s="2492"/>
      <c r="AB848" s="2096"/>
      <c r="AC848" s="2096"/>
      <c r="AD848" s="2010"/>
      <c r="AE848" s="2096"/>
      <c r="AF848" s="2096"/>
      <c r="AG848" s="2096"/>
      <c r="AH848" s="2493">
        <f t="shared" si="304"/>
        <v>7.7759999999999996E-2</v>
      </c>
      <c r="AI848" s="2206"/>
      <c r="AJ848" s="2206"/>
      <c r="AK848" s="2206"/>
      <c r="AL848" s="2223"/>
      <c r="AM848" s="2099">
        <f t="shared" si="305"/>
        <v>5.1686800000000005E-2</v>
      </c>
      <c r="AN848" s="2099">
        <v>2.8000000000000001E-2</v>
      </c>
      <c r="AO848" s="2099">
        <f t="shared" si="306"/>
        <v>2.8500000000000001E-2</v>
      </c>
      <c r="AP848" s="2099">
        <v>2.9000000000000001E-2</v>
      </c>
      <c r="AQ848" s="2100">
        <f t="shared" si="307"/>
        <v>5.1686800000000005E-2</v>
      </c>
      <c r="AR848" s="2099">
        <v>0.03</v>
      </c>
      <c r="AS848" s="2099">
        <f t="shared" si="308"/>
        <v>3.2000000000000001E-2</v>
      </c>
      <c r="AT848" s="2099">
        <v>3.4000000000000002E-2</v>
      </c>
      <c r="AU848" s="2099"/>
      <c r="AV848" s="2099">
        <v>3.4000000000000002E-2</v>
      </c>
      <c r="AW848" s="2099"/>
      <c r="AX848" s="2225">
        <v>4.2999999999999997E-2</v>
      </c>
      <c r="AY848" s="1981"/>
      <c r="AZ848" s="1896"/>
      <c r="BA848" s="1965"/>
      <c r="BB848" s="1965"/>
      <c r="BC848" s="1530" t="s">
        <v>1918</v>
      </c>
      <c r="BD848" s="1602" t="s">
        <v>145</v>
      </c>
      <c r="BE848" s="1602"/>
      <c r="BF848" s="1602"/>
      <c r="BG848" s="1602"/>
      <c r="BH848" s="1602"/>
      <c r="BI848" s="1602"/>
      <c r="BJ848" s="1602"/>
      <c r="BK848" s="1602"/>
      <c r="BL848" s="1602"/>
      <c r="BM848" s="1602"/>
      <c r="BN848" s="1602"/>
      <c r="BO848" s="1602"/>
      <c r="BP848" s="1602"/>
      <c r="BQ848" s="1602"/>
      <c r="BR848" s="1602"/>
      <c r="BS848" s="1602"/>
      <c r="BT848" s="1602"/>
      <c r="BU848" s="1602"/>
      <c r="BV848" s="1602"/>
      <c r="BW848" s="1602"/>
      <c r="BX848" s="1602"/>
      <c r="BY848" s="1602"/>
      <c r="BZ848" s="1602"/>
      <c r="CA848" s="1602"/>
      <c r="CB848" s="1602"/>
      <c r="CC848" s="1602"/>
      <c r="CD848" s="1602"/>
      <c r="CE848" s="1602"/>
      <c r="CF848" s="1602"/>
      <c r="CG848" s="1602"/>
      <c r="CH848" s="1602"/>
      <c r="CI848" s="1602"/>
      <c r="CJ848" s="1602"/>
      <c r="CK848" s="1602"/>
      <c r="CL848" s="1602"/>
      <c r="CM848" s="1602"/>
      <c r="CN848" s="1602"/>
      <c r="CO848" s="1602"/>
      <c r="CP848" s="1602"/>
      <c r="CQ848" s="1602"/>
      <c r="CR848" s="1602"/>
      <c r="CS848" s="1602"/>
      <c r="CT848" s="1602"/>
      <c r="CU848" s="1602"/>
      <c r="CV848" s="1602"/>
      <c r="CW848" s="1602"/>
      <c r="CX848" s="1602"/>
      <c r="CY848" s="1602"/>
      <c r="CZ848" s="1602"/>
      <c r="DA848" s="1602"/>
      <c r="DB848" s="1602"/>
      <c r="DC848" s="1602"/>
      <c r="DD848" s="1602"/>
      <c r="DE848" s="1602"/>
      <c r="DF848" s="1602"/>
      <c r="DG848" s="1602"/>
      <c r="DH848" s="1602"/>
      <c r="DI848" s="1602"/>
      <c r="DJ848" s="1602"/>
      <c r="DK848" s="1602"/>
      <c r="DL848" s="1602"/>
      <c r="DM848" s="1602"/>
      <c r="DN848" s="1602"/>
      <c r="DO848" s="1602"/>
      <c r="DP848" s="1602"/>
      <c r="DQ848" s="1602"/>
      <c r="DR848" s="1602"/>
      <c r="DS848" s="1602"/>
      <c r="DT848" s="1602"/>
      <c r="DU848" s="1602"/>
      <c r="DV848" s="1602"/>
      <c r="DW848" s="1602"/>
      <c r="DX848" s="1602"/>
      <c r="DY848" s="1602"/>
      <c r="DZ848" s="1602"/>
      <c r="EA848" s="1602"/>
      <c r="EB848" s="1602"/>
      <c r="EC848" s="1602"/>
      <c r="ED848" s="1602"/>
      <c r="EE848" s="1602"/>
      <c r="EF848" s="1602"/>
      <c r="EG848" s="1602"/>
      <c r="EH848" s="1602"/>
      <c r="EI848" s="1602"/>
      <c r="EJ848" s="1602"/>
      <c r="EK848" s="1602"/>
      <c r="EL848" s="1602"/>
      <c r="EM848" s="1602"/>
      <c r="EN848" s="1602"/>
      <c r="EO848" s="1602"/>
      <c r="EP848" s="1602"/>
      <c r="EQ848" s="1602"/>
      <c r="ER848" s="1602"/>
      <c r="ES848" s="1602"/>
      <c r="ET848" s="1602"/>
      <c r="EU848" s="1602"/>
      <c r="EV848" s="1602"/>
      <c r="EW848" s="1602"/>
      <c r="EX848" s="1602"/>
      <c r="EY848" s="1602"/>
      <c r="EZ848" s="1602"/>
      <c r="FA848" s="1602"/>
      <c r="FB848" s="1602"/>
      <c r="FC848" s="1602"/>
      <c r="FD848" s="1602"/>
      <c r="FE848" s="1602"/>
      <c r="FF848" s="1602"/>
      <c r="FG848" s="1602"/>
      <c r="FH848" s="1602"/>
      <c r="FI848" s="1602"/>
      <c r="FJ848" s="1602"/>
      <c r="FK848" s="1602"/>
      <c r="FL848" s="1602"/>
      <c r="FM848" s="1602"/>
      <c r="FN848" s="1602"/>
      <c r="FO848" s="1602"/>
      <c r="FP848" s="1602"/>
      <c r="FQ848" s="1602"/>
      <c r="FR848" s="1602"/>
      <c r="FS848" s="1602"/>
      <c r="FT848" s="1602"/>
      <c r="FU848" s="1602"/>
      <c r="FV848" s="1602"/>
      <c r="FW848" s="1602"/>
      <c r="FX848" s="1602"/>
      <c r="FY848" s="1602"/>
      <c r="FZ848" s="1602"/>
      <c r="GA848" s="1602"/>
      <c r="GB848" s="1602"/>
      <c r="GC848" s="1602"/>
      <c r="GD848" s="1602"/>
      <c r="GE848" s="1602"/>
      <c r="GF848" s="1602"/>
      <c r="GG848" s="1602"/>
      <c r="GH848" s="1602"/>
      <c r="GI848" s="1602"/>
      <c r="GJ848" s="1602"/>
      <c r="GK848" s="1602"/>
      <c r="GL848" s="1602"/>
      <c r="GM848" s="1602"/>
      <c r="GN848" s="1602"/>
      <c r="GO848" s="1602"/>
      <c r="GP848" s="1602"/>
      <c r="GQ848" s="1602"/>
      <c r="GR848" s="1602"/>
      <c r="GS848" s="1602"/>
      <c r="GT848" s="1602"/>
      <c r="GU848" s="1602"/>
      <c r="GV848" s="1602"/>
      <c r="GW848" s="1602"/>
      <c r="GX848" s="1602"/>
      <c r="GY848" s="1602"/>
      <c r="GZ848" s="1602"/>
      <c r="HA848" s="1602"/>
      <c r="HB848" s="1602"/>
      <c r="HC848" s="1602"/>
      <c r="HD848" s="1602"/>
      <c r="HE848" s="1602"/>
      <c r="HF848" s="1602"/>
      <c r="HG848" s="1602"/>
      <c r="HH848" s="1602"/>
      <c r="HI848" s="1602"/>
      <c r="HJ848" s="1602"/>
      <c r="HK848" s="1602"/>
      <c r="HL848" s="1602"/>
      <c r="HM848" s="1602"/>
      <c r="HN848" s="1602"/>
      <c r="HO848" s="1602"/>
      <c r="HP848" s="1602"/>
      <c r="HQ848" s="1602"/>
      <c r="HR848" s="1602"/>
      <c r="HS848" s="1602"/>
    </row>
    <row r="849" spans="1:227" s="1530" customFormat="1" ht="18.75" customHeight="1" x14ac:dyDescent="0.25">
      <c r="A849" s="1564" t="s">
        <v>38</v>
      </c>
      <c r="B849" s="1564" t="s">
        <v>118</v>
      </c>
      <c r="C849" s="2544" t="s">
        <v>143</v>
      </c>
      <c r="D849" s="1778" t="s">
        <v>151</v>
      </c>
      <c r="E849" s="1779"/>
      <c r="F849" s="2252">
        <v>0.22500000000000001</v>
      </c>
      <c r="G849" s="2251"/>
      <c r="H849" s="2251">
        <v>0.624</v>
      </c>
      <c r="I849" s="2251"/>
      <c r="J849" s="2251"/>
      <c r="K849" s="2522">
        <f t="shared" si="309"/>
        <v>0.84899999999999998</v>
      </c>
      <c r="L849" s="2523">
        <f t="shared" si="300"/>
        <v>26.501766784452297</v>
      </c>
      <c r="M849" s="2524">
        <f t="shared" si="301"/>
        <v>73.4982332155477</v>
      </c>
      <c r="N849" s="2474">
        <f t="shared" si="299"/>
        <v>5</v>
      </c>
      <c r="O849" s="2813"/>
      <c r="P849" s="2251">
        <f>[1]JH_2015!L95/1000000</f>
        <v>0.33224730000000002</v>
      </c>
      <c r="Q849" s="2814"/>
      <c r="R849" s="2248" t="s">
        <v>42</v>
      </c>
      <c r="S849" s="2548">
        <f t="shared" si="302"/>
        <v>-0.73011880006248353</v>
      </c>
      <c r="T849" s="2248">
        <f>[1]JH_2015!V95/1000000</f>
        <v>-0.24257999999999999</v>
      </c>
      <c r="U849" s="2526">
        <v>68.930000000000007</v>
      </c>
      <c r="V849" s="2526">
        <v>61.2</v>
      </c>
      <c r="W849" s="2526"/>
      <c r="X849" s="2526"/>
      <c r="Y849" s="2526"/>
      <c r="Z849" s="2529">
        <v>10004</v>
      </c>
      <c r="AA849" s="2492">
        <f>P849/Z849*1000000/365*1000</f>
        <v>90.990261429674717</v>
      </c>
      <c r="AB849" s="2532"/>
      <c r="AC849" s="2532"/>
      <c r="AD849" s="2533"/>
      <c r="AE849" s="2532"/>
      <c r="AF849" s="2532"/>
      <c r="AG849" s="2532"/>
      <c r="AH849" s="2550">
        <f t="shared" si="304"/>
        <v>0.84899999999999998</v>
      </c>
      <c r="AI849" s="2248"/>
      <c r="AJ849" s="2248"/>
      <c r="AK849" s="2248"/>
      <c r="AL849" s="2249"/>
      <c r="AM849" s="2251">
        <f t="shared" si="305"/>
        <v>0.33224730000000002</v>
      </c>
      <c r="AN849" s="2251">
        <v>0.495</v>
      </c>
      <c r="AO849" s="2251">
        <f t="shared" si="306"/>
        <v>0.54249999999999998</v>
      </c>
      <c r="AP849" s="2251">
        <v>0.59</v>
      </c>
      <c r="AQ849" s="2252">
        <f t="shared" si="307"/>
        <v>0.33224730000000002</v>
      </c>
      <c r="AR849" s="2251">
        <v>0.59299999999999997</v>
      </c>
      <c r="AS849" s="2251">
        <f t="shared" si="308"/>
        <v>0.67649999999999999</v>
      </c>
      <c r="AT849" s="2251">
        <v>0.76</v>
      </c>
      <c r="AU849" s="2251"/>
      <c r="AV849" s="2251">
        <v>0.78200000000000003</v>
      </c>
      <c r="AW849" s="2251"/>
      <c r="AX849" s="2253">
        <v>6.7000000000000004E-2</v>
      </c>
      <c r="AY849" s="1964"/>
      <c r="AZ849" s="1965"/>
      <c r="BA849" s="1896"/>
      <c r="BB849" s="1896"/>
      <c r="BC849" s="1530" t="s">
        <v>1432</v>
      </c>
      <c r="BD849" s="1602"/>
      <c r="BE849" s="1602"/>
      <c r="BF849" s="1602"/>
      <c r="BG849" s="1602"/>
      <c r="BH849" s="1602"/>
      <c r="BI849" s="1602"/>
      <c r="BJ849" s="1602"/>
      <c r="BK849" s="1602"/>
      <c r="BL849" s="1602"/>
      <c r="BM849" s="1602"/>
      <c r="BN849" s="1602"/>
      <c r="BO849" s="1602"/>
      <c r="BP849" s="1602"/>
      <c r="BQ849" s="1602"/>
      <c r="BR849" s="1602"/>
      <c r="BS849" s="1602"/>
      <c r="BT849" s="1602"/>
      <c r="BU849" s="1602"/>
      <c r="BV849" s="1602"/>
      <c r="BW849" s="1602"/>
      <c r="BX849" s="1602"/>
      <c r="BY849" s="1602"/>
      <c r="BZ849" s="1602"/>
      <c r="CA849" s="1602"/>
      <c r="CB849" s="1602"/>
      <c r="CC849" s="1602"/>
      <c r="CD849" s="1602"/>
      <c r="CE849" s="1602"/>
      <c r="CF849" s="1602"/>
      <c r="CG849" s="1602"/>
      <c r="CH849" s="1602"/>
      <c r="CI849" s="1602"/>
      <c r="CJ849" s="1602"/>
      <c r="CK849" s="1602"/>
      <c r="CL849" s="1602"/>
      <c r="CM849" s="1602"/>
      <c r="CN849" s="1602"/>
      <c r="CO849" s="1602"/>
      <c r="CP849" s="1602"/>
      <c r="CQ849" s="1602"/>
      <c r="CR849" s="1602"/>
      <c r="CS849" s="1602"/>
      <c r="CT849" s="1602"/>
      <c r="CU849" s="1602"/>
      <c r="CV849" s="1602"/>
      <c r="CW849" s="1602"/>
      <c r="CX849" s="1602"/>
      <c r="CY849" s="1602"/>
      <c r="CZ849" s="1602"/>
      <c r="DA849" s="1602"/>
      <c r="DB849" s="1602"/>
      <c r="DC849" s="1602"/>
      <c r="DD849" s="1602"/>
      <c r="DE849" s="1602"/>
      <c r="DF849" s="1602"/>
      <c r="DG849" s="1602"/>
      <c r="DH849" s="1602"/>
      <c r="DI849" s="1602"/>
      <c r="DJ849" s="1602"/>
      <c r="DK849" s="1602"/>
      <c r="DL849" s="1602"/>
      <c r="DM849" s="1602"/>
      <c r="DN849" s="1602"/>
      <c r="DO849" s="1602"/>
      <c r="DP849" s="1602"/>
      <c r="DQ849" s="1602"/>
      <c r="DR849" s="1602"/>
      <c r="DS849" s="1602"/>
      <c r="DT849" s="1602"/>
      <c r="DU849" s="1602"/>
      <c r="DV849" s="1602"/>
      <c r="DW849" s="1602"/>
      <c r="DX849" s="1602"/>
      <c r="DY849" s="1602"/>
      <c r="DZ849" s="1602"/>
      <c r="EA849" s="1602"/>
      <c r="EB849" s="1602"/>
      <c r="EC849" s="1602"/>
      <c r="ED849" s="1602"/>
      <c r="EE849" s="1602"/>
      <c r="EF849" s="1602"/>
      <c r="EG849" s="1602"/>
      <c r="EH849" s="1602"/>
      <c r="EI849" s="1602"/>
      <c r="EJ849" s="1602"/>
      <c r="EK849" s="1602"/>
      <c r="EL849" s="1602"/>
      <c r="EM849" s="1602"/>
      <c r="EN849" s="1602"/>
      <c r="EO849" s="1602"/>
      <c r="EP849" s="1602"/>
      <c r="EQ849" s="1602"/>
      <c r="ER849" s="1602"/>
      <c r="ES849" s="1602"/>
      <c r="ET849" s="1602"/>
      <c r="EU849" s="1602"/>
      <c r="EV849" s="1602"/>
      <c r="EW849" s="1602"/>
      <c r="EX849" s="1602"/>
      <c r="EY849" s="1602"/>
      <c r="EZ849" s="1602"/>
      <c r="FA849" s="1602"/>
      <c r="FB849" s="1602"/>
      <c r="FC849" s="1602"/>
      <c r="FD849" s="1602"/>
      <c r="FE849" s="1602"/>
      <c r="FF849" s="1602"/>
      <c r="FG849" s="1602"/>
      <c r="FH849" s="1602"/>
      <c r="FI849" s="1602"/>
      <c r="FJ849" s="1602"/>
      <c r="FK849" s="1602"/>
      <c r="FL849" s="1602"/>
      <c r="FM849" s="1602"/>
      <c r="FN849" s="1602"/>
      <c r="FO849" s="1602"/>
      <c r="FP849" s="1602"/>
      <c r="FQ849" s="1602"/>
      <c r="FR849" s="1602"/>
      <c r="FS849" s="1602"/>
      <c r="FT849" s="1602"/>
      <c r="FU849" s="1602"/>
      <c r="FV849" s="1602"/>
      <c r="FW849" s="1602"/>
      <c r="FX849" s="1602"/>
      <c r="FY849" s="1602"/>
      <c r="FZ849" s="1602"/>
      <c r="GA849" s="1602"/>
      <c r="GB849" s="1602"/>
      <c r="GC849" s="1602"/>
      <c r="GD849" s="1602"/>
      <c r="GE849" s="1602"/>
      <c r="GF849" s="1602"/>
      <c r="GG849" s="1602"/>
      <c r="GH849" s="1602"/>
      <c r="GI849" s="1602"/>
      <c r="GJ849" s="1602"/>
      <c r="GK849" s="1602"/>
      <c r="GL849" s="1602"/>
      <c r="GM849" s="1602"/>
      <c r="GN849" s="1602"/>
      <c r="GO849" s="1602"/>
      <c r="GP849" s="1602"/>
      <c r="GQ849" s="1602"/>
      <c r="GR849" s="1602"/>
      <c r="GS849" s="1602"/>
      <c r="GT849" s="1602"/>
      <c r="GU849" s="1602"/>
      <c r="GV849" s="1602"/>
      <c r="GW849" s="1602"/>
      <c r="GX849" s="1602"/>
      <c r="GY849" s="1602"/>
      <c r="GZ849" s="1602"/>
      <c r="HA849" s="1602"/>
      <c r="HB849" s="1602"/>
      <c r="HC849" s="1602"/>
      <c r="HD849" s="1602"/>
      <c r="HE849" s="1602"/>
      <c r="HF849" s="1602"/>
      <c r="HG849" s="1602"/>
      <c r="HH849" s="1602"/>
      <c r="HI849" s="1602"/>
      <c r="HJ849" s="1602"/>
      <c r="HK849" s="1602"/>
      <c r="HL849" s="1602"/>
      <c r="HM849" s="1602"/>
      <c r="HN849" s="1602"/>
      <c r="HO849" s="1602"/>
      <c r="HP849" s="1602"/>
      <c r="HQ849" s="1602"/>
      <c r="HR849" s="1602"/>
      <c r="HS849" s="1602"/>
    </row>
    <row r="850" spans="1:227" s="1530" customFormat="1" ht="53.05" customHeight="1" x14ac:dyDescent="0.3">
      <c r="A850" s="1564" t="s">
        <v>865</v>
      </c>
      <c r="B850" s="1564" t="s">
        <v>925</v>
      </c>
      <c r="C850" s="2002" t="s">
        <v>947</v>
      </c>
      <c r="D850" s="2002" t="s">
        <v>948</v>
      </c>
      <c r="E850" s="1603"/>
      <c r="F850" s="2450" t="s">
        <v>202</v>
      </c>
      <c r="G850" s="2451"/>
      <c r="H850" s="2452">
        <v>2</v>
      </c>
      <c r="I850" s="2455"/>
      <c r="J850" s="2455"/>
      <c r="K850" s="2125">
        <f>IF(ISNUMBER(F850),F850,0)+IF(ISNUMBER(G850),G850,0)+IF(ISNUMBER(H850),H850,0)</f>
        <v>2</v>
      </c>
      <c r="L850" s="2292">
        <f>IF(IF(ISNUMBER(K850),K850,0)&gt;0,IF(ISNUMBER(F850),F850,0)/K850*100,"")</f>
        <v>0</v>
      </c>
      <c r="M850" s="2357">
        <f>IF(IF(ISNUMBER(K850),K850,0)&gt;0,(IF(ISNUMBER(G850),G850,0)+IF(ISNUMBER(H850),H850,0))/K850*100,"")</f>
        <v>100</v>
      </c>
      <c r="N850" s="1575">
        <f t="shared" si="299"/>
        <v>5</v>
      </c>
      <c r="O850" s="2294"/>
      <c r="P850" s="2295">
        <f>AA850*Z850/1000000000*365</f>
        <v>0.64298686400224125</v>
      </c>
      <c r="Q850" s="2296" t="s">
        <v>42</v>
      </c>
      <c r="R850" s="2294"/>
      <c r="S850" s="2456"/>
      <c r="T850" s="2457"/>
      <c r="V850" s="2458"/>
      <c r="W850" s="2458"/>
      <c r="X850" s="2458"/>
      <c r="Y850" s="2458"/>
      <c r="Z850" s="2434">
        <v>8382</v>
      </c>
      <c r="AA850" s="2366">
        <v>210.1655746339159</v>
      </c>
      <c r="AB850" s="2459"/>
      <c r="AC850" s="2459"/>
      <c r="AD850" s="2459"/>
      <c r="AE850" s="2459"/>
      <c r="AF850" s="2459"/>
      <c r="AG850" s="2459"/>
      <c r="AH850" s="2167"/>
      <c r="AI850" s="2124">
        <v>8810</v>
      </c>
      <c r="AJ850" s="2124">
        <v>9238</v>
      </c>
      <c r="AK850" s="2124">
        <v>9657</v>
      </c>
      <c r="AL850" s="2113"/>
      <c r="AM850" s="2460"/>
      <c r="AN850" s="2124"/>
      <c r="AO850" s="2125"/>
      <c r="AP850" s="2126"/>
      <c r="AQ850" s="2117">
        <v>0.64298686400224137</v>
      </c>
      <c r="AR850" s="2125">
        <v>0.69926549052755183</v>
      </c>
      <c r="AS850" s="2125">
        <v>0.75782223915846203</v>
      </c>
      <c r="AT850" s="2125">
        <v>0.81789485932709993</v>
      </c>
      <c r="AU850" s="2125"/>
      <c r="AV850" s="2126"/>
      <c r="AW850" s="2127">
        <f t="shared" ref="AW850:AW868" si="310">K850-AT850</f>
        <v>1.1821051406729</v>
      </c>
      <c r="AX850" s="2119"/>
      <c r="AY850" s="1920"/>
      <c r="AZ850" s="1646"/>
      <c r="BA850" s="2039"/>
      <c r="BB850" s="2039"/>
      <c r="BC850" s="1530" t="s">
        <v>1432</v>
      </c>
    </row>
    <row r="851" spans="1:227" s="1530" customFormat="1" ht="32.5" customHeight="1" x14ac:dyDescent="0.3">
      <c r="A851" s="1564" t="s">
        <v>865</v>
      </c>
      <c r="B851" s="1564" t="s">
        <v>925</v>
      </c>
      <c r="C851" s="2002" t="s">
        <v>947</v>
      </c>
      <c r="D851" s="2003" t="s">
        <v>949</v>
      </c>
      <c r="E851" s="2004"/>
      <c r="F851" s="2450" t="s">
        <v>202</v>
      </c>
      <c r="G851" s="2451"/>
      <c r="H851" s="2452">
        <v>0.26</v>
      </c>
      <c r="I851" s="1904"/>
      <c r="J851" s="1904"/>
      <c r="K851" s="2115">
        <f>IF(ISNUMBER(F851),F851,0)+IF(ISNUMBER(G851),G851,0)+IF(ISNUMBER(H851),H851,0)</f>
        <v>0.26</v>
      </c>
      <c r="L851" s="2292">
        <f>IF(IF(ISNUMBER(K851),K851,0)&gt;0,IF(ISNUMBER(F851),F851,0)/K851*100,"")</f>
        <v>0</v>
      </c>
      <c r="M851" s="2357">
        <f>IF(IF(ISNUMBER(K851),K851,0)&gt;0,(IF(ISNUMBER(G851),G851,0)+IF(ISNUMBER(H851),H851,0))/K851*100,"")</f>
        <v>100</v>
      </c>
      <c r="N851" s="1611">
        <f t="shared" si="299"/>
        <v>5</v>
      </c>
      <c r="O851" s="2294"/>
      <c r="P851" s="2295">
        <f>AA851*Z851/1000000000*365</f>
        <v>0.10099999999999999</v>
      </c>
      <c r="Q851" s="2296" t="s">
        <v>42</v>
      </c>
      <c r="R851" s="2294"/>
      <c r="S851" s="2297"/>
      <c r="T851" s="2298"/>
      <c r="U851" s="1602"/>
      <c r="V851" s="2294"/>
      <c r="W851" s="2294"/>
      <c r="X851" s="2294"/>
      <c r="Y851" s="2294"/>
      <c r="Z851" s="2434">
        <v>1102</v>
      </c>
      <c r="AA851" s="2366">
        <v>251.10011684856923</v>
      </c>
      <c r="AB851" s="2435"/>
      <c r="AC851" s="2435"/>
      <c r="AD851" s="2435"/>
      <c r="AE851" s="2435"/>
      <c r="AF851" s="2435"/>
      <c r="AG851" s="2435"/>
      <c r="AH851" s="2167"/>
      <c r="AI851" s="2112">
        <v>1399</v>
      </c>
      <c r="AJ851" s="2112">
        <v>1756</v>
      </c>
      <c r="AK851" s="2112">
        <v>2180</v>
      </c>
      <c r="AL851" s="2113">
        <v>2677</v>
      </c>
      <c r="AM851" s="2454"/>
      <c r="AN851" s="2112"/>
      <c r="AO851" s="2115"/>
      <c r="AP851" s="2116"/>
      <c r="AQ851" s="2117">
        <v>0.10100000000000001</v>
      </c>
      <c r="AR851" s="2115">
        <v>0.128</v>
      </c>
      <c r="AS851" s="2115">
        <v>0.16</v>
      </c>
      <c r="AT851" s="2115">
        <v>0.19900000000000001</v>
      </c>
      <c r="AU851" s="2115">
        <v>0.245</v>
      </c>
      <c r="AV851" s="2116"/>
      <c r="AW851" s="2118">
        <f t="shared" si="310"/>
        <v>6.0999999999999999E-2</v>
      </c>
      <c r="AX851" s="2119"/>
      <c r="AY851" s="1920"/>
      <c r="AZ851" s="1646"/>
      <c r="BA851" s="2039"/>
      <c r="BB851" s="2039"/>
      <c r="BC851" s="1530" t="s">
        <v>1432</v>
      </c>
    </row>
    <row r="852" spans="1:227" s="1530" customFormat="1" ht="19.3" customHeight="1" x14ac:dyDescent="0.3">
      <c r="A852" s="1564" t="s">
        <v>865</v>
      </c>
      <c r="B852" s="1564" t="s">
        <v>925</v>
      </c>
      <c r="C852" s="2002" t="s">
        <v>947</v>
      </c>
      <c r="D852" s="2003" t="s">
        <v>950</v>
      </c>
      <c r="E852" s="2004"/>
      <c r="F852" s="2450">
        <v>0.14599999999999999</v>
      </c>
      <c r="G852" s="2451"/>
      <c r="H852" s="2452" t="s">
        <v>202</v>
      </c>
      <c r="I852" s="1904"/>
      <c r="J852" s="1904"/>
      <c r="K852" s="2115">
        <f>IF(ISNUMBER(F852),F852,0)+IF(ISNUMBER(G852),G852,0)+IF(ISNUMBER(H852),H852,0)</f>
        <v>0.14599999999999999</v>
      </c>
      <c r="L852" s="2292">
        <f>IF(IF(ISNUMBER(K852),K852,0)&gt;0,IF(ISNUMBER(F852),F852,0)/K852*100,"")</f>
        <v>100</v>
      </c>
      <c r="M852" s="2357">
        <f>IF(IF(ISNUMBER(K852),K852,0)&gt;0,(IF(ISNUMBER(G852),G852,0)+IF(ISNUMBER(H852),H852,0))/K852*100,"")</f>
        <v>0</v>
      </c>
      <c r="N852" s="1611">
        <f t="shared" si="299"/>
        <v>2</v>
      </c>
      <c r="O852" s="2294"/>
      <c r="P852" s="2295">
        <f>AA852*Z852/1000000000*365</f>
        <v>0.16000000000000003</v>
      </c>
      <c r="Q852" s="2296" t="s">
        <v>42</v>
      </c>
      <c r="R852" s="2294"/>
      <c r="S852" s="2297"/>
      <c r="T852" s="2298"/>
      <c r="U852" s="1602"/>
      <c r="V852" s="2294"/>
      <c r="W852" s="2294"/>
      <c r="X852" s="2294"/>
      <c r="Y852" s="2294"/>
      <c r="Z852" s="2434">
        <v>3143</v>
      </c>
      <c r="AA852" s="2366">
        <v>139.47062182105049</v>
      </c>
      <c r="AB852" s="2435"/>
      <c r="AC852" s="2435"/>
      <c r="AD852" s="2435"/>
      <c r="AE852" s="2435"/>
      <c r="AF852" s="2435"/>
      <c r="AG852" s="2435"/>
      <c r="AH852" s="2167"/>
      <c r="AI852" s="2112">
        <v>3321</v>
      </c>
      <c r="AJ852" s="2112">
        <v>3480</v>
      </c>
      <c r="AK852" s="2112">
        <v>3622</v>
      </c>
      <c r="AL852" s="2113">
        <v>3769</v>
      </c>
      <c r="AM852" s="2454"/>
      <c r="AN852" s="2112"/>
      <c r="AO852" s="2115"/>
      <c r="AP852" s="2116"/>
      <c r="AQ852" s="2117">
        <v>0.16</v>
      </c>
      <c r="AR852" s="2115">
        <v>0.16900000000000001</v>
      </c>
      <c r="AS852" s="2115">
        <v>0.17699999999999999</v>
      </c>
      <c r="AT852" s="2115">
        <v>0.185</v>
      </c>
      <c r="AU852" s="2115">
        <v>0.192</v>
      </c>
      <c r="AV852" s="2116"/>
      <c r="AW852" s="2118">
        <f t="shared" si="310"/>
        <v>-3.9000000000000007E-2</v>
      </c>
      <c r="AX852" s="2119"/>
      <c r="AY852" s="1920"/>
      <c r="AZ852" s="1646"/>
      <c r="BA852" s="2039"/>
      <c r="BB852" s="2039"/>
      <c r="BC852" s="1530" t="s">
        <v>1430</v>
      </c>
    </row>
    <row r="853" spans="1:227" s="1530" customFormat="1" ht="51" customHeight="1" x14ac:dyDescent="0.25">
      <c r="A853" s="1564" t="s">
        <v>591</v>
      </c>
      <c r="B853" s="1564" t="s">
        <v>671</v>
      </c>
      <c r="C853" s="2888" t="s">
        <v>691</v>
      </c>
      <c r="D853" s="2021" t="s">
        <v>692</v>
      </c>
      <c r="E853" s="2010"/>
      <c r="F853" s="2291"/>
      <c r="G853" s="2455"/>
      <c r="H853" s="2455">
        <v>9.125</v>
      </c>
      <c r="I853" s="2455"/>
      <c r="J853" s="2889">
        <v>11.68</v>
      </c>
      <c r="K853" s="2125">
        <f>IF(ISNUMBER(F853),F853,0)+IF(ISNUMBER(G853),G853,0)+IF(ISNUMBER(H853),H853,0)+J853</f>
        <v>20.805</v>
      </c>
      <c r="L853" s="2292">
        <f>IF(K853&gt;0,IF(ISNUMBER(F853),F853,0)/K853*100,"")</f>
        <v>0</v>
      </c>
      <c r="M853" s="2357">
        <f>IF(K853&gt;0,(IF(ISNUMBER(G853),G853,0)+IF(ISNUMBER(H853),H853,0))/K853*100,"")</f>
        <v>43.859649122807021</v>
      </c>
      <c r="N853" s="1611">
        <f t="shared" si="299"/>
        <v>2</v>
      </c>
      <c r="O853" s="2106"/>
      <c r="P853" s="2295">
        <f t="shared" ref="P853:P867" si="311">AQ853</f>
        <v>21.352</v>
      </c>
      <c r="Q853" s="2296" t="s">
        <v>42</v>
      </c>
      <c r="R853" s="2294"/>
      <c r="S853" s="2456"/>
      <c r="T853" s="2457"/>
      <c r="V853" s="2458"/>
      <c r="W853" s="2458"/>
      <c r="X853" s="2458"/>
      <c r="Y853" s="2458"/>
      <c r="Z853" s="2434">
        <v>371395</v>
      </c>
      <c r="AA853" s="2366">
        <f t="shared" ref="AA853:AA867" si="312">AR853/Z853*1000000000/365</f>
        <v>178.77801336574967</v>
      </c>
      <c r="AB853" s="2459"/>
      <c r="AC853" s="2459"/>
      <c r="AD853" s="2459"/>
      <c r="AE853" s="2459"/>
      <c r="AF853" s="2459"/>
      <c r="AG853" s="2459"/>
      <c r="AH853" s="2167"/>
      <c r="AI853" s="2124">
        <v>385123</v>
      </c>
      <c r="AJ853" s="2124">
        <v>394788</v>
      </c>
      <c r="AK853" s="2124">
        <v>402166</v>
      </c>
      <c r="AL853" s="2113"/>
      <c r="AM853" s="2460"/>
      <c r="AN853" s="2124"/>
      <c r="AO853" s="2125"/>
      <c r="AP853" s="2126"/>
      <c r="AQ853" s="2117">
        <v>21.352</v>
      </c>
      <c r="AR853" s="2125">
        <v>24.234999999999999</v>
      </c>
      <c r="AS853" s="2125">
        <v>25.917000000000002</v>
      </c>
      <c r="AT853" s="2125">
        <v>26.401</v>
      </c>
      <c r="AU853" s="2125"/>
      <c r="AV853" s="2126"/>
      <c r="AW853" s="2127">
        <f t="shared" si="310"/>
        <v>-5.5960000000000001</v>
      </c>
      <c r="AX853" s="2119"/>
      <c r="AY853" s="1920"/>
      <c r="AZ853" s="1646"/>
      <c r="BA853" s="2039"/>
      <c r="BB853" s="2039"/>
      <c r="BC853" s="1530" t="s">
        <v>1432</v>
      </c>
    </row>
    <row r="854" spans="1:227" s="1530" customFormat="1" ht="41.05" customHeight="1" x14ac:dyDescent="0.25">
      <c r="A854" s="1564" t="s">
        <v>591</v>
      </c>
      <c r="B854" s="1564" t="s">
        <v>671</v>
      </c>
      <c r="C854" s="2888" t="s">
        <v>691</v>
      </c>
      <c r="D854" s="2021" t="s">
        <v>693</v>
      </c>
      <c r="E854" s="2010"/>
      <c r="F854" s="2291">
        <v>7.1999999999999995E-2</v>
      </c>
      <c r="G854" s="1904"/>
      <c r="H854" s="1904"/>
      <c r="I854" s="1904"/>
      <c r="J854" s="1904"/>
      <c r="K854" s="2115">
        <f t="shared" ref="K854:K868" si="313">IF(ISNUMBER(F854),F854,0)+IF(ISNUMBER(G854),G854,0)+IF(ISNUMBER(H854),H854,0)</f>
        <v>7.1999999999999995E-2</v>
      </c>
      <c r="L854" s="2292">
        <f>IF(K854&gt;0,IF(ISNUMBER(F854),F854,0)/K854*100,"")</f>
        <v>100</v>
      </c>
      <c r="M854" s="2357">
        <f>IF(K854&gt;0,(IF(ISNUMBER(G854),G854,0)+IF(ISNUMBER(H854),H854,0))/K854*100,"")</f>
        <v>0</v>
      </c>
      <c r="N854" s="1611">
        <f t="shared" si="299"/>
        <v>5</v>
      </c>
      <c r="O854" s="2106"/>
      <c r="P854" s="2295">
        <f t="shared" si="311"/>
        <v>3.6999999999999998E-2</v>
      </c>
      <c r="Q854" s="2296" t="s">
        <v>42</v>
      </c>
      <c r="R854" s="2294"/>
      <c r="S854" s="2297"/>
      <c r="T854" s="2298"/>
      <c r="U854" s="1602"/>
      <c r="V854" s="2294"/>
      <c r="W854" s="2294"/>
      <c r="X854" s="2294"/>
      <c r="Y854" s="2294"/>
      <c r="Z854" s="2434">
        <v>2162</v>
      </c>
      <c r="AA854" s="2366">
        <f t="shared" si="312"/>
        <v>68.42978976847921</v>
      </c>
      <c r="AB854" s="2435"/>
      <c r="AC854" s="2435"/>
      <c r="AD854" s="2435"/>
      <c r="AE854" s="2435"/>
      <c r="AF854" s="2435"/>
      <c r="AG854" s="2435"/>
      <c r="AH854" s="2167"/>
      <c r="AI854" s="2112">
        <v>2358</v>
      </c>
      <c r="AJ854" s="2112">
        <v>2438</v>
      </c>
      <c r="AK854" s="2112">
        <v>2501</v>
      </c>
      <c r="AL854" s="2113"/>
      <c r="AM854" s="2454"/>
      <c r="AN854" s="2112"/>
      <c r="AO854" s="2115"/>
      <c r="AP854" s="2116"/>
      <c r="AQ854" s="2117">
        <v>3.6999999999999998E-2</v>
      </c>
      <c r="AR854" s="2115">
        <v>5.3999999999999999E-2</v>
      </c>
      <c r="AS854" s="2115">
        <v>6.2E-2</v>
      </c>
      <c r="AT854" s="2115">
        <v>6.4000000000000001E-2</v>
      </c>
      <c r="AU854" s="2115"/>
      <c r="AV854" s="2116"/>
      <c r="AW854" s="2118">
        <f t="shared" si="310"/>
        <v>7.9999999999999932E-3</v>
      </c>
      <c r="AX854" s="2119"/>
      <c r="AY854" s="1920"/>
      <c r="AZ854" s="1646"/>
      <c r="BA854" s="2039"/>
      <c r="BB854" s="1646"/>
      <c r="BC854" s="1530" t="s">
        <v>1430</v>
      </c>
    </row>
    <row r="855" spans="1:227" s="1530" customFormat="1" ht="37.299999999999997" customHeight="1" x14ac:dyDescent="0.25">
      <c r="A855" s="1564" t="s">
        <v>1134</v>
      </c>
      <c r="B855" s="1564" t="s">
        <v>1135</v>
      </c>
      <c r="C855" s="2561" t="s">
        <v>1162</v>
      </c>
      <c r="D855" s="1683" t="s">
        <v>1163</v>
      </c>
      <c r="E855" s="1684"/>
      <c r="F855" s="2562">
        <v>0.35</v>
      </c>
      <c r="G855" s="1904"/>
      <c r="H855" s="2563">
        <v>3.41</v>
      </c>
      <c r="I855" s="1904"/>
      <c r="J855" s="1904"/>
      <c r="K855" s="2115">
        <f t="shared" si="313"/>
        <v>3.7600000000000002</v>
      </c>
      <c r="L855" s="2292">
        <f t="shared" ref="L855:L868" si="314">IF(IF(ISNUMBER(K855),K855,0)&gt;0,IF(ISNUMBER(F855),F855,0)/K855*100,"")</f>
        <v>9.3085106382978697</v>
      </c>
      <c r="M855" s="2357">
        <f t="shared" ref="M855:M868" si="315">IF(IF(ISNUMBER(K855),K855,0)&gt;0,(IF(ISNUMBER(G855),G855,0)+IF(ISNUMBER(H855),H855,0))/K855*100,"")</f>
        <v>90.691489361702125</v>
      </c>
      <c r="N855" s="1611">
        <f t="shared" si="299"/>
        <v>5</v>
      </c>
      <c r="O855" s="2294"/>
      <c r="P855" s="2295">
        <f t="shared" si="311"/>
        <v>3.3210000000000002</v>
      </c>
      <c r="Q855" s="2296" t="s">
        <v>42</v>
      </c>
      <c r="R855" s="2294"/>
      <c r="S855" s="2297"/>
      <c r="T855" s="2298"/>
      <c r="U855" s="1602"/>
      <c r="V855" s="2294"/>
      <c r="W855" s="2294"/>
      <c r="X855" s="2294"/>
      <c r="Y855" s="2294"/>
      <c r="Z855" s="2434">
        <v>77077</v>
      </c>
      <c r="AA855" s="2366">
        <f t="shared" si="312"/>
        <v>129.98920666595458</v>
      </c>
      <c r="AB855" s="2435"/>
      <c r="AC855" s="2435"/>
      <c r="AD855" s="2435"/>
      <c r="AE855" s="2435"/>
      <c r="AF855" s="2435"/>
      <c r="AG855" s="2435"/>
      <c r="AH855" s="2167"/>
      <c r="AI855" s="2112">
        <v>75349</v>
      </c>
      <c r="AJ855" s="2112">
        <v>74059</v>
      </c>
      <c r="AK855" s="2112">
        <v>73332</v>
      </c>
      <c r="AL855" s="2113"/>
      <c r="AM855" s="2454"/>
      <c r="AN855" s="2112"/>
      <c r="AO855" s="2115"/>
      <c r="AP855" s="2116"/>
      <c r="AQ855" s="2117">
        <v>3.3210000000000002</v>
      </c>
      <c r="AR855" s="2115">
        <v>3.657</v>
      </c>
      <c r="AS855" s="2115">
        <v>3.7959999999999998</v>
      </c>
      <c r="AT855" s="2115">
        <v>3.758</v>
      </c>
      <c r="AU855" s="2115"/>
      <c r="AV855" s="2116"/>
      <c r="AW855" s="2118">
        <f t="shared" si="310"/>
        <v>2.0000000000002238E-3</v>
      </c>
      <c r="AX855" s="2119"/>
      <c r="AY855" s="1920"/>
      <c r="AZ855" s="1646"/>
      <c r="BA855" s="2039"/>
      <c r="BB855" s="1646"/>
      <c r="BC855" s="1530" t="s">
        <v>1432</v>
      </c>
    </row>
    <row r="856" spans="1:227" s="1530" customFormat="1" ht="50.5" customHeight="1" x14ac:dyDescent="0.25">
      <c r="A856" s="1564" t="s">
        <v>1134</v>
      </c>
      <c r="B856" s="1564" t="s">
        <v>1135</v>
      </c>
      <c r="C856" s="2561" t="s">
        <v>1162</v>
      </c>
      <c r="D856" s="1799" t="s">
        <v>1164</v>
      </c>
      <c r="E856" s="2588"/>
      <c r="F856" s="2589">
        <v>0</v>
      </c>
      <c r="G856" s="1904"/>
      <c r="H856" s="2590">
        <v>0.32200000000000001</v>
      </c>
      <c r="I856" s="1904"/>
      <c r="J856" s="1904"/>
      <c r="K856" s="2115">
        <f t="shared" si="313"/>
        <v>0.32200000000000001</v>
      </c>
      <c r="L856" s="2292">
        <f t="shared" si="314"/>
        <v>0</v>
      </c>
      <c r="M856" s="2357">
        <f t="shared" si="315"/>
        <v>100</v>
      </c>
      <c r="N856" s="1611">
        <f t="shared" si="299"/>
        <v>5</v>
      </c>
      <c r="O856" s="2294"/>
      <c r="P856" s="2295">
        <f t="shared" si="311"/>
        <v>0.24099999999999999</v>
      </c>
      <c r="Q856" s="2296" t="s">
        <v>42</v>
      </c>
      <c r="R856" s="2294"/>
      <c r="S856" s="2297"/>
      <c r="T856" s="2298"/>
      <c r="U856" s="1602"/>
      <c r="V856" s="2294"/>
      <c r="W856" s="2294"/>
      <c r="X856" s="2294"/>
      <c r="Y856" s="2294"/>
      <c r="Z856" s="2434">
        <v>6333</v>
      </c>
      <c r="AA856" s="2366">
        <f t="shared" si="312"/>
        <v>117.67021624065289</v>
      </c>
      <c r="AB856" s="2435"/>
      <c r="AC856" s="2435"/>
      <c r="AD856" s="2435"/>
      <c r="AE856" s="2435"/>
      <c r="AF856" s="2435"/>
      <c r="AG856" s="2435"/>
      <c r="AH856" s="2167"/>
      <c r="AI856" s="2112">
        <v>6306</v>
      </c>
      <c r="AJ856" s="2112">
        <v>6294</v>
      </c>
      <c r="AK856" s="2112">
        <v>6290</v>
      </c>
      <c r="AL856" s="2113">
        <v>6287</v>
      </c>
      <c r="AM856" s="2454"/>
      <c r="AN856" s="2112"/>
      <c r="AO856" s="2115"/>
      <c r="AP856" s="2116"/>
      <c r="AQ856" s="2117">
        <v>0.24099999999999999</v>
      </c>
      <c r="AR856" s="2115">
        <v>0.27200000000000002</v>
      </c>
      <c r="AS856" s="2115">
        <v>0.30499999999999999</v>
      </c>
      <c r="AT856" s="2115">
        <v>0.30499999999999999</v>
      </c>
      <c r="AU856" s="2115">
        <v>0.30499999999999999</v>
      </c>
      <c r="AV856" s="2116"/>
      <c r="AW856" s="2118">
        <f t="shared" si="310"/>
        <v>1.7000000000000015E-2</v>
      </c>
      <c r="AX856" s="2119"/>
      <c r="AY856" s="1920"/>
      <c r="AZ856" s="1646"/>
      <c r="BA856" s="2039"/>
      <c r="BB856" s="2039"/>
      <c r="BC856" s="1530" t="s">
        <v>1432</v>
      </c>
    </row>
    <row r="857" spans="1:227" s="1530" customFormat="1" ht="16.3" customHeight="1" x14ac:dyDescent="0.25">
      <c r="A857" s="1564" t="s">
        <v>1134</v>
      </c>
      <c r="B857" s="1564" t="s">
        <v>1135</v>
      </c>
      <c r="C857" s="2561" t="s">
        <v>1162</v>
      </c>
      <c r="D857" s="1799" t="s">
        <v>1165</v>
      </c>
      <c r="E857" s="2588"/>
      <c r="F857" s="2890">
        <v>0.01</v>
      </c>
      <c r="G857" s="1904"/>
      <c r="H857" s="2891">
        <v>0.70099999999999996</v>
      </c>
      <c r="I857" s="1904"/>
      <c r="J857" s="1904"/>
      <c r="K857" s="2115">
        <f t="shared" si="313"/>
        <v>0.71099999999999997</v>
      </c>
      <c r="L857" s="2292">
        <f t="shared" si="314"/>
        <v>1.4064697609001409</v>
      </c>
      <c r="M857" s="2357">
        <f t="shared" si="315"/>
        <v>98.593530239099863</v>
      </c>
      <c r="N857" s="1611">
        <f t="shared" si="299"/>
        <v>2</v>
      </c>
      <c r="O857" s="2294"/>
      <c r="P857" s="2295">
        <f t="shared" si="311"/>
        <v>0.86</v>
      </c>
      <c r="Q857" s="2296" t="s">
        <v>42</v>
      </c>
      <c r="R857" s="2294"/>
      <c r="S857" s="2297"/>
      <c r="T857" s="2298"/>
      <c r="U857" s="1602"/>
      <c r="V857" s="2294"/>
      <c r="W857" s="2294"/>
      <c r="X857" s="2294"/>
      <c r="Y857" s="2294"/>
      <c r="Z857" s="2434">
        <v>77208</v>
      </c>
      <c r="AA857" s="2366">
        <f t="shared" si="312"/>
        <v>36.017276937729498</v>
      </c>
      <c r="AB857" s="2435"/>
      <c r="AC857" s="2435"/>
      <c r="AD857" s="2435"/>
      <c r="AE857" s="2435"/>
      <c r="AF857" s="2435"/>
      <c r="AG857" s="2435"/>
      <c r="AH857" s="2167"/>
      <c r="AI857" s="2112">
        <v>81563</v>
      </c>
      <c r="AJ857" s="2112">
        <v>84995</v>
      </c>
      <c r="AK857" s="2112">
        <v>88054</v>
      </c>
      <c r="AL857" s="2113">
        <v>91222</v>
      </c>
      <c r="AM857" s="2454"/>
      <c r="AN857" s="2112"/>
      <c r="AO857" s="2115"/>
      <c r="AP857" s="2116"/>
      <c r="AQ857" s="2117">
        <v>0.86</v>
      </c>
      <c r="AR857" s="2115">
        <v>1.0149999999999999</v>
      </c>
      <c r="AS857" s="2115">
        <v>1.157</v>
      </c>
      <c r="AT857" s="2115">
        <v>1.2030000000000001</v>
      </c>
      <c r="AU857" s="2115">
        <v>1.25</v>
      </c>
      <c r="AV857" s="2116"/>
      <c r="AW857" s="2118">
        <f t="shared" si="310"/>
        <v>-0.4920000000000001</v>
      </c>
      <c r="AX857" s="2119"/>
      <c r="AY857" s="1920"/>
      <c r="AZ857" s="1646"/>
      <c r="BA857" s="2039"/>
      <c r="BB857" s="2039"/>
      <c r="BC857" s="1530" t="s">
        <v>1432</v>
      </c>
    </row>
    <row r="858" spans="1:227" s="1530" customFormat="1" ht="18.75" customHeight="1" x14ac:dyDescent="0.25">
      <c r="A858" s="1564" t="s">
        <v>1134</v>
      </c>
      <c r="B858" s="1564" t="s">
        <v>1135</v>
      </c>
      <c r="C858" s="2561" t="s">
        <v>1162</v>
      </c>
      <c r="D858" s="1683" t="s">
        <v>1166</v>
      </c>
      <c r="E858" s="1684"/>
      <c r="F858" s="2562">
        <v>0.16</v>
      </c>
      <c r="G858" s="1904"/>
      <c r="H858" s="2563">
        <v>0</v>
      </c>
      <c r="I858" s="1904"/>
      <c r="J858" s="1904"/>
      <c r="K858" s="2115">
        <f t="shared" si="313"/>
        <v>0.16</v>
      </c>
      <c r="L858" s="2292">
        <f t="shared" si="314"/>
        <v>100</v>
      </c>
      <c r="M858" s="2357">
        <f t="shared" si="315"/>
        <v>0</v>
      </c>
      <c r="N858" s="1611">
        <f t="shared" si="299"/>
        <v>5</v>
      </c>
      <c r="O858" s="2294"/>
      <c r="P858" s="2295">
        <f t="shared" si="311"/>
        <v>0.107</v>
      </c>
      <c r="Q858" s="2296" t="s">
        <v>42</v>
      </c>
      <c r="R858" s="2294"/>
      <c r="S858" s="2297"/>
      <c r="T858" s="2298"/>
      <c r="U858" s="1602"/>
      <c r="V858" s="2294"/>
      <c r="W858" s="2294"/>
      <c r="X858" s="2294"/>
      <c r="Y858" s="2294"/>
      <c r="Z858" s="2434">
        <v>3007</v>
      </c>
      <c r="AA858" s="2366">
        <f t="shared" si="312"/>
        <v>119.35620538378487</v>
      </c>
      <c r="AB858" s="2435"/>
      <c r="AC858" s="2435"/>
      <c r="AD858" s="2435"/>
      <c r="AE858" s="2435"/>
      <c r="AF858" s="2435"/>
      <c r="AG858" s="2435"/>
      <c r="AH858" s="2167"/>
      <c r="AI858" s="2112">
        <v>3176</v>
      </c>
      <c r="AJ858" s="2112">
        <v>3309</v>
      </c>
      <c r="AK858" s="2112">
        <v>3424</v>
      </c>
      <c r="AL858" s="2113"/>
      <c r="AM858" s="2454"/>
      <c r="AN858" s="2112"/>
      <c r="AO858" s="2115"/>
      <c r="AP858" s="2116"/>
      <c r="AQ858" s="2117">
        <v>0.107</v>
      </c>
      <c r="AR858" s="2115">
        <v>0.13100000000000001</v>
      </c>
      <c r="AS858" s="2115">
        <v>0.14499999999999999</v>
      </c>
      <c r="AT858" s="2115">
        <v>0.15</v>
      </c>
      <c r="AU858" s="2115"/>
      <c r="AV858" s="2116"/>
      <c r="AW858" s="2118">
        <f t="shared" si="310"/>
        <v>1.0000000000000009E-2</v>
      </c>
      <c r="AX858" s="2119"/>
      <c r="AY858" s="1920"/>
      <c r="AZ858" s="1646"/>
      <c r="BA858" s="2039"/>
      <c r="BB858" s="2039"/>
      <c r="BC858" s="1530" t="s">
        <v>1430</v>
      </c>
    </row>
    <row r="859" spans="1:227" s="1530" customFormat="1" ht="33" customHeight="1" x14ac:dyDescent="0.25">
      <c r="A859" s="1564" t="s">
        <v>1134</v>
      </c>
      <c r="B859" s="1564" t="s">
        <v>1135</v>
      </c>
      <c r="C859" s="2561" t="s">
        <v>1162</v>
      </c>
      <c r="D859" s="1683" t="s">
        <v>1167</v>
      </c>
      <c r="E859" s="1684"/>
      <c r="F859" s="2562">
        <v>0.11</v>
      </c>
      <c r="G859" s="1904"/>
      <c r="H859" s="2563">
        <v>3.97</v>
      </c>
      <c r="I859" s="1904"/>
      <c r="J859" s="1904"/>
      <c r="K859" s="2115">
        <f t="shared" si="313"/>
        <v>4.08</v>
      </c>
      <c r="L859" s="2292">
        <f t="shared" si="314"/>
        <v>2.6960784313725492</v>
      </c>
      <c r="M859" s="2357">
        <f t="shared" si="315"/>
        <v>97.303921568627445</v>
      </c>
      <c r="N859" s="1611">
        <f t="shared" si="299"/>
        <v>5</v>
      </c>
      <c r="O859" s="2294"/>
      <c r="P859" s="2295">
        <f t="shared" si="311"/>
        <v>2.6259999999999999</v>
      </c>
      <c r="Q859" s="2296" t="s">
        <v>42</v>
      </c>
      <c r="R859" s="2294"/>
      <c r="S859" s="2297"/>
      <c r="T859" s="2298"/>
      <c r="U859" s="1602"/>
      <c r="V859" s="2294"/>
      <c r="W859" s="2294"/>
      <c r="X859" s="2294"/>
      <c r="Y859" s="2294"/>
      <c r="Z859" s="2434">
        <v>73905</v>
      </c>
      <c r="AA859" s="2366">
        <f t="shared" si="312"/>
        <v>118.44157577341512</v>
      </c>
      <c r="AB859" s="2435"/>
      <c r="AC859" s="2435"/>
      <c r="AD859" s="2435"/>
      <c r="AE859" s="2435"/>
      <c r="AF859" s="2435"/>
      <c r="AG859" s="2435"/>
      <c r="AH859" s="2167"/>
      <c r="AI859" s="2112">
        <v>77960</v>
      </c>
      <c r="AJ859" s="2112">
        <v>81185</v>
      </c>
      <c r="AK859" s="2112">
        <v>83967</v>
      </c>
      <c r="AL859" s="2113"/>
      <c r="AM859" s="2454"/>
      <c r="AN859" s="2112"/>
      <c r="AO859" s="2115"/>
      <c r="AP859" s="2116"/>
      <c r="AQ859" s="2117">
        <v>2.6259999999999999</v>
      </c>
      <c r="AR859" s="2115">
        <v>3.1949999999999998</v>
      </c>
      <c r="AS859" s="2115">
        <v>3.548</v>
      </c>
      <c r="AT859" s="2115">
        <v>3.669</v>
      </c>
      <c r="AU859" s="2115"/>
      <c r="AV859" s="2116"/>
      <c r="AW859" s="2118">
        <f t="shared" si="310"/>
        <v>0.41100000000000003</v>
      </c>
      <c r="AX859" s="2119"/>
      <c r="AY859" s="1920"/>
      <c r="AZ859" s="1646"/>
      <c r="BA859" s="2039"/>
      <c r="BB859" s="2039"/>
      <c r="BC859" s="1530" t="s">
        <v>1432</v>
      </c>
    </row>
    <row r="860" spans="1:227" s="1530" customFormat="1" ht="18.75" customHeight="1" x14ac:dyDescent="0.25">
      <c r="A860" s="1564" t="s">
        <v>1134</v>
      </c>
      <c r="B860" s="1564" t="s">
        <v>1135</v>
      </c>
      <c r="C860" s="2561" t="s">
        <v>1162</v>
      </c>
      <c r="D860" s="1683" t="s">
        <v>1168</v>
      </c>
      <c r="E860" s="1684" t="s">
        <v>1169</v>
      </c>
      <c r="F860" s="2562">
        <v>8.5999999999999993E-2</v>
      </c>
      <c r="G860" s="1904"/>
      <c r="H860" s="2563">
        <v>0.73399999999999999</v>
      </c>
      <c r="I860" s="1904"/>
      <c r="J860" s="1904"/>
      <c r="K860" s="2115">
        <f t="shared" si="313"/>
        <v>0.82</v>
      </c>
      <c r="L860" s="2292">
        <f t="shared" si="314"/>
        <v>10.487804878048781</v>
      </c>
      <c r="M860" s="2357">
        <f t="shared" si="315"/>
        <v>89.512195121951223</v>
      </c>
      <c r="N860" s="1611">
        <f t="shared" si="299"/>
        <v>2</v>
      </c>
      <c r="O860" s="2294"/>
      <c r="P860" s="2295">
        <f t="shared" si="311"/>
        <v>1.2470000000000001</v>
      </c>
      <c r="Q860" s="2296" t="s">
        <v>42</v>
      </c>
      <c r="R860" s="2294"/>
      <c r="S860" s="2297"/>
      <c r="T860" s="2298"/>
      <c r="U860" s="1602"/>
      <c r="V860" s="2294"/>
      <c r="W860" s="2294"/>
      <c r="X860" s="2294"/>
      <c r="Y860" s="2294"/>
      <c r="Z860" s="2434">
        <v>34280</v>
      </c>
      <c r="AA860" s="2366">
        <f t="shared" si="312"/>
        <v>120.8420581512444</v>
      </c>
      <c r="AB860" s="2435"/>
      <c r="AC860" s="2435"/>
      <c r="AD860" s="2435"/>
      <c r="AE860" s="2435"/>
      <c r="AF860" s="2435"/>
      <c r="AG860" s="2435"/>
      <c r="AH860" s="2167"/>
      <c r="AI860" s="2112">
        <v>36161</v>
      </c>
      <c r="AJ860" s="2112">
        <v>37658</v>
      </c>
      <c r="AK860" s="2112">
        <v>38952</v>
      </c>
      <c r="AL860" s="2113"/>
      <c r="AM860" s="2454"/>
      <c r="AN860" s="2112"/>
      <c r="AO860" s="2115"/>
      <c r="AP860" s="2116"/>
      <c r="AQ860" s="2117">
        <v>1.2470000000000001</v>
      </c>
      <c r="AR860" s="2115">
        <v>1.512</v>
      </c>
      <c r="AS860" s="2115">
        <v>1.677</v>
      </c>
      <c r="AT860" s="2115">
        <v>1.7350000000000001</v>
      </c>
      <c r="AU860" s="2115"/>
      <c r="AV860" s="2116"/>
      <c r="AW860" s="2118">
        <f t="shared" si="310"/>
        <v>-0.91500000000000015</v>
      </c>
      <c r="AX860" s="2119"/>
      <c r="AY860" s="1920"/>
      <c r="AZ860" s="1646"/>
      <c r="BA860" s="2039"/>
      <c r="BB860" s="2039"/>
      <c r="BC860" s="1530" t="s">
        <v>1432</v>
      </c>
    </row>
    <row r="861" spans="1:227" s="1530" customFormat="1" ht="18.75" customHeight="1" x14ac:dyDescent="0.25">
      <c r="A861" s="1564" t="s">
        <v>1134</v>
      </c>
      <c r="B861" s="1564" t="s">
        <v>1135</v>
      </c>
      <c r="C861" s="2561" t="s">
        <v>1162</v>
      </c>
      <c r="D861" s="1683" t="s">
        <v>1170</v>
      </c>
      <c r="E861" s="1684"/>
      <c r="F861" s="2562">
        <v>0.114</v>
      </c>
      <c r="G861" s="1904"/>
      <c r="H861" s="2563">
        <v>3.5</v>
      </c>
      <c r="I861" s="1904"/>
      <c r="J861" s="1904"/>
      <c r="K861" s="2115">
        <f t="shared" si="313"/>
        <v>3.6139999999999999</v>
      </c>
      <c r="L861" s="2292">
        <f t="shared" si="314"/>
        <v>3.1543995572772556</v>
      </c>
      <c r="M861" s="2357">
        <f t="shared" si="315"/>
        <v>96.845600442722741</v>
      </c>
      <c r="N861" s="1611">
        <f t="shared" si="299"/>
        <v>2</v>
      </c>
      <c r="O861" s="2294"/>
      <c r="P861" s="2295">
        <f t="shared" si="311"/>
        <v>4.07</v>
      </c>
      <c r="Q861" s="2296" t="s">
        <v>42</v>
      </c>
      <c r="R861" s="2294"/>
      <c r="S861" s="2297"/>
      <c r="T861" s="2298"/>
      <c r="U861" s="1602"/>
      <c r="V861" s="2294"/>
      <c r="W861" s="2294"/>
      <c r="X861" s="2294"/>
      <c r="Y861" s="2294"/>
      <c r="Z861" s="2434">
        <v>113363</v>
      </c>
      <c r="AA861" s="2366">
        <f t="shared" si="312"/>
        <v>119.48524191713393</v>
      </c>
      <c r="AB861" s="2435"/>
      <c r="AC861" s="2435"/>
      <c r="AD861" s="2435"/>
      <c r="AE861" s="2435"/>
      <c r="AF861" s="2435"/>
      <c r="AG861" s="2435"/>
      <c r="AH861" s="2167"/>
      <c r="AI861" s="2112">
        <v>119583</v>
      </c>
      <c r="AJ861" s="2112">
        <v>124583</v>
      </c>
      <c r="AK861" s="2112">
        <v>128793</v>
      </c>
      <c r="AL861" s="2113"/>
      <c r="AM861" s="2454"/>
      <c r="AN861" s="2112"/>
      <c r="AO861" s="2115"/>
      <c r="AP861" s="2116"/>
      <c r="AQ861" s="2117">
        <v>4.07</v>
      </c>
      <c r="AR861" s="2115">
        <v>4.944</v>
      </c>
      <c r="AS861" s="2115">
        <v>5.4870000000000001</v>
      </c>
      <c r="AT861" s="2115">
        <v>5.6749999999999998</v>
      </c>
      <c r="AU861" s="2115"/>
      <c r="AV861" s="2116"/>
      <c r="AW861" s="2118">
        <f t="shared" si="310"/>
        <v>-2.0609999999999999</v>
      </c>
      <c r="AX861" s="2119"/>
      <c r="AY861" s="1920"/>
      <c r="AZ861" s="1646"/>
      <c r="BA861" s="2039"/>
      <c r="BB861" s="2039"/>
      <c r="BC861" s="1530" t="s">
        <v>1432</v>
      </c>
    </row>
    <row r="862" spans="1:227" s="1530" customFormat="1" ht="18.75" customHeight="1" x14ac:dyDescent="0.25">
      <c r="A862" s="1564" t="s">
        <v>1134</v>
      </c>
      <c r="B862" s="1564" t="s">
        <v>1135</v>
      </c>
      <c r="C862" s="2561" t="s">
        <v>1162</v>
      </c>
      <c r="D862" s="1927" t="s">
        <v>1171</v>
      </c>
      <c r="E862" s="1928"/>
      <c r="F862" s="2762">
        <v>0.27</v>
      </c>
      <c r="G862" s="1904"/>
      <c r="H862" s="2763">
        <v>1.288</v>
      </c>
      <c r="I862" s="1904"/>
      <c r="J862" s="1904"/>
      <c r="K862" s="2115">
        <f t="shared" si="313"/>
        <v>1.5580000000000001</v>
      </c>
      <c r="L862" s="2292">
        <f t="shared" si="314"/>
        <v>17.329910141206675</v>
      </c>
      <c r="M862" s="2357">
        <f t="shared" si="315"/>
        <v>82.670089858793332</v>
      </c>
      <c r="N862" s="1611">
        <f t="shared" si="299"/>
        <v>4</v>
      </c>
      <c r="O862" s="2294"/>
      <c r="P862" s="2295">
        <f t="shared" si="311"/>
        <v>1.1850000000000001</v>
      </c>
      <c r="Q862" s="2296" t="s">
        <v>42</v>
      </c>
      <c r="R862" s="2294"/>
      <c r="S862" s="2297"/>
      <c r="T862" s="2298"/>
      <c r="U862" s="1602"/>
      <c r="V862" s="2294"/>
      <c r="W862" s="2294"/>
      <c r="X862" s="2294"/>
      <c r="Y862" s="2294"/>
      <c r="Z862" s="2434">
        <v>28334</v>
      </c>
      <c r="AA862" s="2366">
        <f t="shared" si="312"/>
        <v>128.89301879440066</v>
      </c>
      <c r="AB862" s="2435"/>
      <c r="AC862" s="2435"/>
      <c r="AD862" s="2435"/>
      <c r="AE862" s="2435"/>
      <c r="AF862" s="2435"/>
      <c r="AG862" s="2435"/>
      <c r="AH862" s="2167"/>
      <c r="AI862" s="2112">
        <v>29924</v>
      </c>
      <c r="AJ862" s="2112">
        <v>31186</v>
      </c>
      <c r="AK862" s="2112">
        <v>32269</v>
      </c>
      <c r="AL862" s="2113">
        <v>33391</v>
      </c>
      <c r="AM862" s="2454"/>
      <c r="AN862" s="2112"/>
      <c r="AO862" s="2115"/>
      <c r="AP862" s="2116"/>
      <c r="AQ862" s="2117">
        <v>1.1850000000000001</v>
      </c>
      <c r="AR862" s="2115">
        <v>1.333</v>
      </c>
      <c r="AS862" s="2115">
        <v>1.4670000000000001</v>
      </c>
      <c r="AT862" s="2115">
        <v>1.522</v>
      </c>
      <c r="AU862" s="2115">
        <v>1.579</v>
      </c>
      <c r="AV862" s="2116"/>
      <c r="AW862" s="2118">
        <f t="shared" si="310"/>
        <v>3.6000000000000032E-2</v>
      </c>
      <c r="AX862" s="2119"/>
      <c r="AY862" s="1920"/>
      <c r="AZ862" s="1646"/>
      <c r="BA862" s="2039"/>
      <c r="BB862" s="2039"/>
      <c r="BC862" s="1530" t="s">
        <v>1432</v>
      </c>
    </row>
    <row r="863" spans="1:227" s="1530" customFormat="1" ht="31.3" customHeight="1" x14ac:dyDescent="0.25">
      <c r="A863" s="1564" t="s">
        <v>1134</v>
      </c>
      <c r="B863" s="1564" t="s">
        <v>1135</v>
      </c>
      <c r="C863" s="2561" t="s">
        <v>1162</v>
      </c>
      <c r="D863" s="1683" t="s">
        <v>1172</v>
      </c>
      <c r="E863" s="1684"/>
      <c r="F863" s="2562">
        <v>0.22</v>
      </c>
      <c r="G863" s="1904"/>
      <c r="H863" s="2563">
        <f>13.3+0.37+1.46</f>
        <v>15.129999999999999</v>
      </c>
      <c r="I863" s="1904"/>
      <c r="J863" s="1904"/>
      <c r="K863" s="2115">
        <f t="shared" si="313"/>
        <v>15.35</v>
      </c>
      <c r="L863" s="2292">
        <f t="shared" si="314"/>
        <v>1.4332247557003257</v>
      </c>
      <c r="M863" s="2357">
        <f t="shared" si="315"/>
        <v>98.566775244299663</v>
      </c>
      <c r="N863" s="1611">
        <f t="shared" si="299"/>
        <v>5</v>
      </c>
      <c r="O863" s="2294"/>
      <c r="P863" s="2295">
        <f t="shared" si="311"/>
        <v>11.532999999999999</v>
      </c>
      <c r="Q863" s="2296" t="s">
        <v>42</v>
      </c>
      <c r="R863" s="2294"/>
      <c r="S863" s="2297"/>
      <c r="T863" s="2298"/>
      <c r="U863" s="1602"/>
      <c r="V863" s="2294"/>
      <c r="W863" s="2294"/>
      <c r="X863" s="2294"/>
      <c r="Y863" s="2294"/>
      <c r="Z863" s="2434">
        <v>244540</v>
      </c>
      <c r="AA863" s="2366">
        <f t="shared" si="312"/>
        <v>148.59322115551592</v>
      </c>
      <c r="AB863" s="2435"/>
      <c r="AC863" s="2435"/>
      <c r="AD863" s="2435"/>
      <c r="AE863" s="2435"/>
      <c r="AF863" s="2435"/>
      <c r="AG863" s="2435"/>
      <c r="AH863" s="2167"/>
      <c r="AI863" s="2112">
        <v>249438</v>
      </c>
      <c r="AJ863" s="2112">
        <v>253230</v>
      </c>
      <c r="AK863" s="2112">
        <v>256943</v>
      </c>
      <c r="AL863" s="2113"/>
      <c r="AM863" s="2454"/>
      <c r="AN863" s="2112"/>
      <c r="AO863" s="2115"/>
      <c r="AP863" s="2116"/>
      <c r="AQ863" s="2117">
        <v>11.532999999999999</v>
      </c>
      <c r="AR863" s="2115">
        <v>13.263</v>
      </c>
      <c r="AS863" s="2115">
        <v>14.225</v>
      </c>
      <c r="AT863" s="2115">
        <v>14.430999999999999</v>
      </c>
      <c r="AU863" s="2115"/>
      <c r="AV863" s="2116"/>
      <c r="AW863" s="2118">
        <f t="shared" si="310"/>
        <v>0.91900000000000048</v>
      </c>
      <c r="AX863" s="2119"/>
      <c r="AY863" s="1920"/>
      <c r="AZ863" s="1646"/>
      <c r="BA863" s="2039"/>
      <c r="BB863" s="2039"/>
      <c r="BC863" s="1530" t="s">
        <v>1432</v>
      </c>
    </row>
    <row r="864" spans="1:227" s="1530" customFormat="1" ht="18.75" customHeight="1" x14ac:dyDescent="0.25">
      <c r="A864" s="1564" t="s">
        <v>698</v>
      </c>
      <c r="B864" s="1564" t="s">
        <v>742</v>
      </c>
      <c r="C864" s="2002" t="s">
        <v>746</v>
      </c>
      <c r="D864" s="2301" t="s">
        <v>747</v>
      </c>
      <c r="E864" s="2775"/>
      <c r="F864" s="2291" t="s">
        <v>202</v>
      </c>
      <c r="G864" s="1904"/>
      <c r="H864" s="2700">
        <f>(6.1+17.5+33.1)</f>
        <v>56.7</v>
      </c>
      <c r="I864" s="1904"/>
      <c r="J864" s="1904"/>
      <c r="K864" s="2115">
        <f t="shared" si="313"/>
        <v>56.7</v>
      </c>
      <c r="L864" s="2292">
        <f t="shared" si="314"/>
        <v>0</v>
      </c>
      <c r="M864" s="2357">
        <f t="shared" si="315"/>
        <v>100</v>
      </c>
      <c r="N864" s="1611">
        <f t="shared" si="299"/>
        <v>5</v>
      </c>
      <c r="O864" s="2294"/>
      <c r="P864" s="2295">
        <f t="shared" si="311"/>
        <v>15.792999999999999</v>
      </c>
      <c r="Q864" s="2296" t="s">
        <v>42</v>
      </c>
      <c r="R864" s="2294"/>
      <c r="S864" s="2297"/>
      <c r="T864" s="2298"/>
      <c r="U864" s="1602"/>
      <c r="V864" s="2294"/>
      <c r="W864" s="2294"/>
      <c r="X864" s="2294"/>
      <c r="Y864" s="2294"/>
      <c r="Z864" s="2434">
        <v>160814</v>
      </c>
      <c r="AA864" s="2366">
        <f t="shared" si="312"/>
        <v>299.81033137747323</v>
      </c>
      <c r="AB864" s="2435"/>
      <c r="AC864" s="2435"/>
      <c r="AD864" s="2435"/>
      <c r="AE864" s="2435"/>
      <c r="AF864" s="2435"/>
      <c r="AG864" s="2435"/>
      <c r="AH864" s="2167"/>
      <c r="AI864" s="2124">
        <v>179199</v>
      </c>
      <c r="AJ864" s="2124">
        <v>199259</v>
      </c>
      <c r="AK864" s="2124">
        <v>221100</v>
      </c>
      <c r="AL864" s="2113">
        <v>245335</v>
      </c>
      <c r="AM864" s="2454"/>
      <c r="AN864" s="2124"/>
      <c r="AO864" s="2125"/>
      <c r="AP864" s="2126"/>
      <c r="AQ864" s="2117">
        <v>15.792999999999999</v>
      </c>
      <c r="AR864" s="2125">
        <v>17.597999999999999</v>
      </c>
      <c r="AS864" s="2125">
        <v>19.568000000000001</v>
      </c>
      <c r="AT864" s="2125">
        <v>21.713000000000001</v>
      </c>
      <c r="AU864" s="2125">
        <v>24.093</v>
      </c>
      <c r="AV864" s="2126"/>
      <c r="AW864" s="2127">
        <f t="shared" si="310"/>
        <v>34.987000000000002</v>
      </c>
      <c r="AX864" s="2119"/>
      <c r="AY864" s="1920"/>
      <c r="AZ864" s="1646"/>
      <c r="BA864" s="2039"/>
      <c r="BB864" s="1646"/>
      <c r="BC864" s="1530" t="s">
        <v>1432</v>
      </c>
    </row>
    <row r="865" spans="1:227" s="1530" customFormat="1" ht="36.75" customHeight="1" x14ac:dyDescent="0.25">
      <c r="A865" s="1564" t="s">
        <v>1008</v>
      </c>
      <c r="B865" s="1564" t="s">
        <v>1052</v>
      </c>
      <c r="C865" s="2002" t="s">
        <v>1061</v>
      </c>
      <c r="D865" s="2003" t="s">
        <v>1062</v>
      </c>
      <c r="E865" s="2004"/>
      <c r="F865" s="2291">
        <v>0.3</v>
      </c>
      <c r="G865" s="2560" t="s">
        <v>1063</v>
      </c>
      <c r="H865" s="1904"/>
      <c r="I865" s="1904"/>
      <c r="J865" s="1904"/>
      <c r="K865" s="2115">
        <f t="shared" si="313"/>
        <v>0.3</v>
      </c>
      <c r="L865" s="2292">
        <f t="shared" si="314"/>
        <v>100</v>
      </c>
      <c r="M865" s="2357">
        <f t="shared" si="315"/>
        <v>0</v>
      </c>
      <c r="N865" s="1611">
        <f t="shared" si="299"/>
        <v>2</v>
      </c>
      <c r="O865" s="2294"/>
      <c r="P865" s="2295">
        <f t="shared" si="311"/>
        <v>0.50900000000000001</v>
      </c>
      <c r="Q865" s="2296" t="s">
        <v>42</v>
      </c>
      <c r="R865" s="2294"/>
      <c r="S865" s="2297"/>
      <c r="T865" s="2298"/>
      <c r="U865" s="1602"/>
      <c r="V865" s="2294"/>
      <c r="W865" s="2294"/>
      <c r="X865" s="2294"/>
      <c r="Y865" s="2294"/>
      <c r="Z865" s="2434">
        <v>8787</v>
      </c>
      <c r="AA865" s="2366">
        <f t="shared" si="312"/>
        <v>172.73338103767864</v>
      </c>
      <c r="AB865" s="2435"/>
      <c r="AC865" s="2435"/>
      <c r="AD865" s="2435"/>
      <c r="AE865" s="2435"/>
      <c r="AF865" s="2435"/>
      <c r="AG865" s="2435"/>
      <c r="AH865" s="2167"/>
      <c r="AI865" s="2112">
        <v>9565</v>
      </c>
      <c r="AJ865" s="2112">
        <v>10368</v>
      </c>
      <c r="AK865" s="2112">
        <v>11194</v>
      </c>
      <c r="AL865" s="2113">
        <v>12085</v>
      </c>
      <c r="AM865" s="2454"/>
      <c r="AN865" s="2112"/>
      <c r="AO865" s="2115"/>
      <c r="AP865" s="2116"/>
      <c r="AQ865" s="2117">
        <v>0.50900000000000001</v>
      </c>
      <c r="AR865" s="2115">
        <v>0.55400000000000005</v>
      </c>
      <c r="AS865" s="2115">
        <v>0.6</v>
      </c>
      <c r="AT865" s="2115">
        <v>0.64800000000000002</v>
      </c>
      <c r="AU865" s="2115">
        <v>0.7</v>
      </c>
      <c r="AV865" s="2116"/>
      <c r="AW865" s="2118">
        <f t="shared" si="310"/>
        <v>-0.34800000000000003</v>
      </c>
      <c r="AX865" s="2119"/>
      <c r="AY865" s="1920"/>
      <c r="AZ865" s="1646"/>
      <c r="BA865" s="1646"/>
      <c r="BB865" s="1646"/>
      <c r="BC865" s="1530" t="s">
        <v>1430</v>
      </c>
    </row>
    <row r="866" spans="1:227" s="1530" customFormat="1" ht="18.75" customHeight="1" x14ac:dyDescent="0.25">
      <c r="A866" s="1564" t="s">
        <v>1008</v>
      </c>
      <c r="B866" s="1564" t="s">
        <v>1052</v>
      </c>
      <c r="C866" s="2002" t="s">
        <v>1061</v>
      </c>
      <c r="D866" s="2003" t="s">
        <v>1064</v>
      </c>
      <c r="E866" s="2004"/>
      <c r="F866" s="2291">
        <v>0.3</v>
      </c>
      <c r="G866" s="2560" t="s">
        <v>1065</v>
      </c>
      <c r="H866" s="1904"/>
      <c r="I866" s="1904"/>
      <c r="J866" s="1904"/>
      <c r="K866" s="2115">
        <f t="shared" si="313"/>
        <v>0.3</v>
      </c>
      <c r="L866" s="2292">
        <f t="shared" si="314"/>
        <v>100</v>
      </c>
      <c r="M866" s="2357">
        <f t="shared" si="315"/>
        <v>0</v>
      </c>
      <c r="N866" s="1611">
        <f t="shared" si="299"/>
        <v>5</v>
      </c>
      <c r="O866" s="2294"/>
      <c r="P866" s="2295">
        <f t="shared" si="311"/>
        <v>0.23799999999999999</v>
      </c>
      <c r="Q866" s="2296" t="s">
        <v>42</v>
      </c>
      <c r="R866" s="2294"/>
      <c r="S866" s="2297"/>
      <c r="T866" s="2298"/>
      <c r="U866" s="1602"/>
      <c r="V866" s="2294"/>
      <c r="W866" s="2294"/>
      <c r="X866" s="2294"/>
      <c r="Y866" s="2294"/>
      <c r="Z866" s="2434">
        <v>4335</v>
      </c>
      <c r="AA866" s="2366">
        <f t="shared" si="312"/>
        <v>159.26435038157084</v>
      </c>
      <c r="AB866" s="2435"/>
      <c r="AC866" s="2435"/>
      <c r="AD866" s="2435"/>
      <c r="AE866" s="2435"/>
      <c r="AF866" s="2435"/>
      <c r="AG866" s="2435"/>
      <c r="AH866" s="2167"/>
      <c r="AI866" s="2124">
        <v>4588</v>
      </c>
      <c r="AJ866" s="2124">
        <v>4842</v>
      </c>
      <c r="AK866" s="2124">
        <v>5097</v>
      </c>
      <c r="AL866" s="2113">
        <v>5365</v>
      </c>
      <c r="AM866" s="2454"/>
      <c r="AN866" s="2124"/>
      <c r="AO866" s="2125"/>
      <c r="AP866" s="2126"/>
      <c r="AQ866" s="2117">
        <v>0.23799999999999999</v>
      </c>
      <c r="AR866" s="2125">
        <v>0.252</v>
      </c>
      <c r="AS866" s="2125">
        <v>0.26600000000000001</v>
      </c>
      <c r="AT866" s="2125">
        <v>0.28000000000000003</v>
      </c>
      <c r="AU866" s="2125">
        <v>0.29399999999999998</v>
      </c>
      <c r="AV866" s="2126"/>
      <c r="AW866" s="2127">
        <f t="shared" si="310"/>
        <v>1.9999999999999962E-2</v>
      </c>
      <c r="AX866" s="2119"/>
      <c r="AY866" s="1920"/>
      <c r="AZ866" s="1646"/>
      <c r="BA866" s="2039"/>
      <c r="BB866" s="1646"/>
      <c r="BC866" s="1530" t="s">
        <v>1430</v>
      </c>
    </row>
    <row r="867" spans="1:227" s="1530" customFormat="1" ht="54" customHeight="1" x14ac:dyDescent="0.25">
      <c r="A867" s="1564" t="s">
        <v>1008</v>
      </c>
      <c r="B867" s="1564" t="s">
        <v>1052</v>
      </c>
      <c r="C867" s="2002" t="s">
        <v>1061</v>
      </c>
      <c r="D867" s="2002" t="s">
        <v>1066</v>
      </c>
      <c r="E867" s="1603"/>
      <c r="F867" s="2470">
        <v>0.37</v>
      </c>
      <c r="G867" s="2892" t="s">
        <v>1067</v>
      </c>
      <c r="H867" s="2471"/>
      <c r="I867" s="2471"/>
      <c r="J867" s="2471"/>
      <c r="K867" s="2142">
        <f t="shared" si="313"/>
        <v>0.37</v>
      </c>
      <c r="L867" s="2292">
        <f t="shared" si="314"/>
        <v>100</v>
      </c>
      <c r="M867" s="2357">
        <f t="shared" si="315"/>
        <v>0</v>
      </c>
      <c r="N867" s="2474">
        <f t="shared" si="299"/>
        <v>2</v>
      </c>
      <c r="O867" s="2477"/>
      <c r="P867" s="2475">
        <f t="shared" si="311"/>
        <v>0.49442029443960889</v>
      </c>
      <c r="Q867" s="2476" t="s">
        <v>42</v>
      </c>
      <c r="R867" s="2477"/>
      <c r="S867" s="2478"/>
      <c r="T867" s="2479"/>
      <c r="U867" s="1830"/>
      <c r="V867" s="2477"/>
      <c r="W867" s="2477"/>
      <c r="X867" s="2477"/>
      <c r="Y867" s="2477"/>
      <c r="Z867" s="2480">
        <v>10614</v>
      </c>
      <c r="AA867" s="2481">
        <f t="shared" si="312"/>
        <v>137.33224326817435</v>
      </c>
      <c r="AB867" s="2482"/>
      <c r="AC867" s="2482"/>
      <c r="AD867" s="2482"/>
      <c r="AE867" s="2482"/>
      <c r="AF867" s="2482"/>
      <c r="AG867" s="2482"/>
      <c r="AH867" s="2352"/>
      <c r="AI867" s="2139">
        <v>11004</v>
      </c>
      <c r="AJ867" s="2139">
        <v>11281</v>
      </c>
      <c r="AK867" s="2139">
        <v>11550</v>
      </c>
      <c r="AL867" s="2140"/>
      <c r="AM867" s="2483"/>
      <c r="AN867" s="2139"/>
      <c r="AO867" s="2142"/>
      <c r="AP867" s="2143"/>
      <c r="AQ867" s="2144">
        <v>0.49442029443960889</v>
      </c>
      <c r="AR867" s="2142">
        <v>0.5320402169676669</v>
      </c>
      <c r="AS867" s="2142">
        <v>0.56537575145226193</v>
      </c>
      <c r="AT867" s="2142">
        <v>0.59927557003094811</v>
      </c>
      <c r="AU867" s="2142"/>
      <c r="AV867" s="2143"/>
      <c r="AW867" s="2145">
        <f t="shared" si="310"/>
        <v>-0.22927557003094812</v>
      </c>
      <c r="AX867" s="2146"/>
      <c r="AY867" s="1920"/>
      <c r="AZ867" s="1646"/>
      <c r="BA867" s="2039"/>
      <c r="BB867" s="2039"/>
      <c r="BC867" s="1530" t="s">
        <v>1430</v>
      </c>
    </row>
    <row r="868" spans="1:227" s="1530" customFormat="1" ht="18.75" customHeight="1" x14ac:dyDescent="0.3">
      <c r="A868" s="1564" t="s">
        <v>865</v>
      </c>
      <c r="B868" s="1564" t="s">
        <v>960</v>
      </c>
      <c r="C868" s="2585" t="s">
        <v>983</v>
      </c>
      <c r="D868" s="2003" t="s">
        <v>984</v>
      </c>
      <c r="E868" s="2004"/>
      <c r="F868" s="2450">
        <v>1.1200000000000001</v>
      </c>
      <c r="G868" s="2451"/>
      <c r="H868" s="2452">
        <v>0.78800000000000003</v>
      </c>
      <c r="I868" s="2455"/>
      <c r="J868" s="2455"/>
      <c r="K868" s="2125">
        <f t="shared" si="313"/>
        <v>1.9080000000000001</v>
      </c>
      <c r="L868" s="2292">
        <f t="shared" si="314"/>
        <v>58.700209643605874</v>
      </c>
      <c r="M868" s="2357">
        <f t="shared" si="315"/>
        <v>41.299790356394126</v>
      </c>
      <c r="N868" s="1575">
        <f t="shared" si="299"/>
        <v>2</v>
      </c>
      <c r="O868" s="2294"/>
      <c r="P868" s="2295">
        <f>AA868*Z868/1000000000*365</f>
        <v>2.1339999999999995</v>
      </c>
      <c r="Q868" s="2296" t="s">
        <v>42</v>
      </c>
      <c r="R868" s="2294"/>
      <c r="S868" s="2456"/>
      <c r="T868" s="2457"/>
      <c r="V868" s="2458"/>
      <c r="W868" s="2458"/>
      <c r="X868" s="2458"/>
      <c r="Y868" s="2458"/>
      <c r="Z868" s="2434">
        <v>34110</v>
      </c>
      <c r="AA868" s="2366">
        <v>171.40355738685878</v>
      </c>
      <c r="AB868" s="2459"/>
      <c r="AC868" s="2459"/>
      <c r="AD868" s="2459"/>
      <c r="AE868" s="2459"/>
      <c r="AF868" s="2459"/>
      <c r="AG868" s="2459"/>
      <c r="AH868" s="2167"/>
      <c r="AI868" s="2124">
        <v>37504</v>
      </c>
      <c r="AJ868" s="2124">
        <v>40466</v>
      </c>
      <c r="AK868" s="2124">
        <v>43008</v>
      </c>
      <c r="AL868" s="2113">
        <v>45709</v>
      </c>
      <c r="AM868" s="2460"/>
      <c r="AN868" s="2124"/>
      <c r="AO868" s="2125"/>
      <c r="AP868" s="2126"/>
      <c r="AQ868" s="2117">
        <v>2.1339999999999999</v>
      </c>
      <c r="AR868" s="2125">
        <v>2.3460000000000001</v>
      </c>
      <c r="AS868" s="2125">
        <v>2.5310000000000001</v>
      </c>
      <c r="AT868" s="2125">
        <v>2.69</v>
      </c>
      <c r="AU868" s="2125">
        <v>2.859</v>
      </c>
      <c r="AV868" s="2126"/>
      <c r="AW868" s="2127">
        <f t="shared" si="310"/>
        <v>-0.78199999999999981</v>
      </c>
      <c r="AX868" s="2119"/>
      <c r="AY868" s="1920"/>
      <c r="AZ868" s="1646"/>
      <c r="BA868" s="2039"/>
      <c r="BB868" s="2039"/>
      <c r="BC868" s="1530" t="s">
        <v>1430</v>
      </c>
    </row>
    <row r="869" spans="1:227" s="1530" customFormat="1" ht="18.75" customHeight="1" x14ac:dyDescent="0.25">
      <c r="A869" s="1564" t="s">
        <v>198</v>
      </c>
      <c r="B869" s="1564" t="s">
        <v>327</v>
      </c>
      <c r="C869" s="2544" t="s">
        <v>360</v>
      </c>
      <c r="D869" s="1749" t="s">
        <v>361</v>
      </c>
      <c r="E869" s="2788"/>
      <c r="F869" s="2100">
        <v>0.52400000000000002</v>
      </c>
      <c r="G869" s="2099"/>
      <c r="H869" s="2099"/>
      <c r="I869" s="2099"/>
      <c r="J869" s="2099"/>
      <c r="K869" s="2101">
        <f>SUM(F869:H869)</f>
        <v>0.52400000000000002</v>
      </c>
      <c r="L869" s="2382">
        <f>IF(K869&gt;0,IF(ISNUMBER(F869),F869,0)/K869*100,"")</f>
        <v>100</v>
      </c>
      <c r="M869" s="2383">
        <f>IF(K869&gt;0,(IF(ISNUMBER(G869),G869,0)+IF(ISNUMBER(H869),H869,0))/K869*100,"")</f>
        <v>0</v>
      </c>
      <c r="N869" s="1611">
        <f t="shared" si="299"/>
        <v>5</v>
      </c>
      <c r="O869" s="1857"/>
      <c r="P869" s="2099">
        <v>0.20300000000000001</v>
      </c>
      <c r="Q869" s="2205" t="s">
        <v>42</v>
      </c>
      <c r="R869" s="1857"/>
      <c r="S869" s="2207" t="s">
        <v>202</v>
      </c>
      <c r="T869" s="2207" t="s">
        <v>202</v>
      </c>
      <c r="U869" s="2438">
        <v>34.9</v>
      </c>
      <c r="V869" s="1857">
        <v>73.97</v>
      </c>
      <c r="W869" s="2438">
        <v>34.9</v>
      </c>
      <c r="X869" s="1857">
        <v>73.97</v>
      </c>
      <c r="Y869" s="1857">
        <v>16.899999999999999</v>
      </c>
      <c r="Z869" s="2439">
        <v>3681</v>
      </c>
      <c r="AA869" s="2440">
        <v>151.0905687480695</v>
      </c>
      <c r="AB869" s="2441">
        <f>O869/AA869*1000000/365*1000</f>
        <v>0</v>
      </c>
      <c r="AC869" s="2096"/>
      <c r="AD869" s="2096"/>
      <c r="AE869" s="2010" t="s">
        <v>205</v>
      </c>
      <c r="AF869" s="2096"/>
      <c r="AG869" s="2096" t="s">
        <v>42</v>
      </c>
      <c r="AH869" s="2097"/>
      <c r="AI869" s="2096"/>
      <c r="AJ869" s="2096"/>
      <c r="AK869" s="2096"/>
      <c r="AL869" s="2097"/>
      <c r="AM869" s="2101">
        <f>K869</f>
        <v>0.52400000000000002</v>
      </c>
      <c r="AN869" s="2099">
        <v>0.20300000000000001</v>
      </c>
      <c r="AO869" s="2099">
        <v>0.30199999999999999</v>
      </c>
      <c r="AP869" s="2099">
        <v>0.36799999999999999</v>
      </c>
      <c r="AQ869" s="2100">
        <v>0.36799999999999999</v>
      </c>
      <c r="AR869" s="2101">
        <f>AN869</f>
        <v>0.20300000000000001</v>
      </c>
      <c r="AS869" s="2099">
        <v>0.42</v>
      </c>
      <c r="AT869" s="2101">
        <f>AVERAGE(AS869,AV869)</f>
        <v>0.498</v>
      </c>
      <c r="AU869" s="2101"/>
      <c r="AV869" s="2099">
        <v>0.57599999999999996</v>
      </c>
      <c r="AW869" s="2099"/>
      <c r="AX869" s="2102">
        <v>0.59899999999999998</v>
      </c>
      <c r="AY869" s="1978">
        <v>-7.4999999999999997E-2</v>
      </c>
      <c r="AZ869" s="1979"/>
      <c r="BA869" s="1980"/>
      <c r="BB869" s="1646"/>
      <c r="BC869" s="1530" t="s">
        <v>1430</v>
      </c>
      <c r="BD869" s="1602"/>
      <c r="BE869" s="1602"/>
      <c r="BF869" s="1602"/>
      <c r="BG869" s="1602"/>
      <c r="BH869" s="1602"/>
      <c r="BI869" s="1602"/>
      <c r="BJ869" s="1602"/>
      <c r="BK869" s="1602"/>
      <c r="BL869" s="1602"/>
      <c r="BM869" s="1646"/>
      <c r="BN869" s="1646"/>
      <c r="BO869" s="1646"/>
      <c r="BP869" s="1646"/>
      <c r="BQ869" s="1646"/>
      <c r="BR869" s="1646"/>
      <c r="BS869" s="1646"/>
      <c r="BT869" s="1646"/>
      <c r="BU869" s="1646"/>
      <c r="BV869" s="1646"/>
      <c r="BW869" s="1646"/>
      <c r="BX869" s="1646"/>
      <c r="BY869" s="1646"/>
      <c r="BZ869" s="1646"/>
      <c r="CA869" s="1646"/>
      <c r="CB869" s="1646"/>
      <c r="CC869" s="1646"/>
      <c r="CD869" s="1646"/>
      <c r="CE869" s="1646"/>
      <c r="CF869" s="1646"/>
      <c r="CG869" s="1646"/>
      <c r="CH869" s="1646"/>
      <c r="CI869" s="1646"/>
      <c r="CJ869" s="1646"/>
      <c r="CK869" s="1646"/>
      <c r="CL869" s="1646"/>
      <c r="CM869" s="1646"/>
      <c r="CN869" s="1646"/>
      <c r="CO869" s="1646"/>
      <c r="CP869" s="1646"/>
      <c r="CQ869" s="1646"/>
      <c r="CR869" s="1646"/>
      <c r="CS869" s="1646"/>
      <c r="CT869" s="1646"/>
      <c r="CU869" s="1646"/>
      <c r="CV869" s="1646"/>
      <c r="CW869" s="1646"/>
      <c r="CX869" s="1646"/>
      <c r="CY869" s="1646"/>
      <c r="CZ869" s="1646"/>
      <c r="DA869" s="1646"/>
      <c r="DB869" s="1646"/>
      <c r="DC869" s="1646"/>
      <c r="DD869" s="1646"/>
      <c r="DE869" s="1646"/>
      <c r="DF869" s="1646"/>
      <c r="DG869" s="1646"/>
      <c r="DH869" s="1646"/>
      <c r="DI869" s="1646"/>
      <c r="DJ869" s="1646"/>
      <c r="DK869" s="1646"/>
      <c r="DL869" s="1646"/>
      <c r="DM869" s="1646"/>
      <c r="DN869" s="1646"/>
      <c r="DO869" s="1646"/>
      <c r="DP869" s="1646"/>
      <c r="DQ869" s="1646"/>
      <c r="DR869" s="1646"/>
      <c r="DS869" s="1646"/>
      <c r="DT869" s="1646"/>
      <c r="DU869" s="1646"/>
      <c r="DV869" s="1646"/>
      <c r="DW869" s="1646"/>
      <c r="DX869" s="1646"/>
      <c r="DY869" s="1646"/>
      <c r="DZ869" s="1646"/>
      <c r="EA869" s="1646"/>
      <c r="EB869" s="1646"/>
      <c r="EC869" s="1646"/>
      <c r="ED869" s="1646"/>
      <c r="EE869" s="1646"/>
      <c r="EF869" s="1646"/>
      <c r="EG869" s="1646"/>
      <c r="EH869" s="1646"/>
      <c r="EI869" s="1646"/>
      <c r="EJ869" s="1646"/>
      <c r="EK869" s="1646"/>
      <c r="EL869" s="1646"/>
      <c r="EM869" s="1646"/>
      <c r="EN869" s="1646"/>
      <c r="EO869" s="1646"/>
      <c r="EP869" s="1646"/>
      <c r="EQ869" s="1646"/>
      <c r="ER869" s="1646"/>
      <c r="ES869" s="1646"/>
      <c r="ET869" s="1646"/>
      <c r="EU869" s="1646"/>
      <c r="EV869" s="1646"/>
      <c r="EW869" s="1646"/>
      <c r="EX869" s="1646"/>
      <c r="EY869" s="1646"/>
      <c r="EZ869" s="1646"/>
      <c r="FA869" s="1646"/>
      <c r="FB869" s="1646"/>
      <c r="FC869" s="1646"/>
      <c r="FD869" s="1646"/>
      <c r="FE869" s="1646"/>
      <c r="FF869" s="1646"/>
      <c r="FG869" s="1646"/>
      <c r="FH869" s="1646"/>
      <c r="FI869" s="1646"/>
      <c r="FJ869" s="1646"/>
      <c r="FK869" s="1646"/>
      <c r="FL869" s="1646"/>
      <c r="FM869" s="1646"/>
      <c r="FN869" s="1646"/>
      <c r="FO869" s="1646"/>
      <c r="FP869" s="1646"/>
      <c r="FQ869" s="1646"/>
      <c r="FR869" s="1646"/>
      <c r="FS869" s="1646"/>
      <c r="FT869" s="1646"/>
      <c r="FU869" s="1646"/>
      <c r="FV869" s="1646"/>
      <c r="FW869" s="1646"/>
      <c r="FX869" s="1646"/>
      <c r="FY869" s="1646"/>
      <c r="FZ869" s="1646"/>
      <c r="GA869" s="1646"/>
      <c r="GB869" s="1646"/>
      <c r="GC869" s="1646"/>
      <c r="GD869" s="1646"/>
      <c r="GE869" s="1646"/>
      <c r="GF869" s="1646"/>
      <c r="GG869" s="1646"/>
      <c r="GH869" s="1646"/>
      <c r="GI869" s="1646"/>
      <c r="GJ869" s="1646"/>
      <c r="GK869" s="1646"/>
      <c r="GL869" s="1646"/>
      <c r="GM869" s="1646"/>
      <c r="GN869" s="1646"/>
      <c r="GO869" s="1646"/>
      <c r="GP869" s="1646"/>
      <c r="GQ869" s="1646"/>
      <c r="GR869" s="1646"/>
      <c r="GS869" s="1646"/>
      <c r="GT869" s="1646"/>
      <c r="GU869" s="1646"/>
      <c r="GV869" s="1646"/>
      <c r="GW869" s="1646"/>
      <c r="GX869" s="1646"/>
      <c r="GY869" s="1646"/>
      <c r="GZ869" s="1646"/>
      <c r="HA869" s="1646"/>
      <c r="HB869" s="1646"/>
      <c r="HC869" s="1646"/>
      <c r="HD869" s="1646"/>
      <c r="HE869" s="1646"/>
      <c r="HF869" s="1646"/>
      <c r="HG869" s="1646"/>
      <c r="HH869" s="1646"/>
      <c r="HI869" s="1646"/>
      <c r="HJ869" s="1646"/>
      <c r="HK869" s="1646"/>
      <c r="HL869" s="1646"/>
      <c r="HM869" s="1646"/>
      <c r="HN869" s="1646"/>
      <c r="HO869" s="1646"/>
      <c r="HP869" s="1646"/>
      <c r="HQ869" s="1646"/>
      <c r="HR869" s="1646"/>
      <c r="HS869" s="1646"/>
    </row>
    <row r="870" spans="1:227" s="1530" customFormat="1" ht="18.75" customHeight="1" x14ac:dyDescent="0.25">
      <c r="A870" s="1564" t="s">
        <v>198</v>
      </c>
      <c r="B870" s="1564" t="s">
        <v>327</v>
      </c>
      <c r="C870" s="2544" t="s">
        <v>360</v>
      </c>
      <c r="D870" s="1778" t="s">
        <v>362</v>
      </c>
      <c r="E870" s="1779"/>
      <c r="F870" s="2100">
        <v>0.53200000000000003</v>
      </c>
      <c r="G870" s="2099"/>
      <c r="H870" s="2099"/>
      <c r="I870" s="2099"/>
      <c r="J870" s="2099"/>
      <c r="K870" s="2101">
        <f>SUM(F870:H870)</f>
        <v>0.53200000000000003</v>
      </c>
      <c r="L870" s="2382">
        <f>IF(K870&gt;0,IF(ISNUMBER(F870),F870,0)/K870*100,"")</f>
        <v>100</v>
      </c>
      <c r="M870" s="2383">
        <f>IF(K870&gt;0,(IF(ISNUMBER(G870),G870,0)+IF(ISNUMBER(H870),H870,0))/K870*100,"")</f>
        <v>0</v>
      </c>
      <c r="N870" s="1611">
        <f t="shared" si="299"/>
        <v>3</v>
      </c>
      <c r="O870" s="1857"/>
      <c r="P870" s="2099">
        <v>0.39800000000000002</v>
      </c>
      <c r="Q870" s="2205" t="s">
        <v>42</v>
      </c>
      <c r="R870" s="1857"/>
      <c r="S870" s="2207" t="s">
        <v>202</v>
      </c>
      <c r="T870" s="2207" t="s">
        <v>202</v>
      </c>
      <c r="U870" s="2438">
        <v>34.9</v>
      </c>
      <c r="V870" s="1857">
        <v>76.22</v>
      </c>
      <c r="W870" s="2438">
        <v>34.9</v>
      </c>
      <c r="X870" s="1857">
        <v>76.22</v>
      </c>
      <c r="Y870" s="1857">
        <v>14.3</v>
      </c>
      <c r="Z870" s="2439">
        <v>6060</v>
      </c>
      <c r="AA870" s="2440">
        <v>179.93580179935802</v>
      </c>
      <c r="AB870" s="2441">
        <f>O870/AA870*1000000/365*1000</f>
        <v>0</v>
      </c>
      <c r="AC870" s="2096"/>
      <c r="AD870" s="2096"/>
      <c r="AE870" s="2010"/>
      <c r="AF870" s="2096"/>
      <c r="AG870" s="2096"/>
      <c r="AH870" s="2097"/>
      <c r="AI870" s="2096"/>
      <c r="AJ870" s="2096"/>
      <c r="AK870" s="2096"/>
      <c r="AL870" s="2097"/>
      <c r="AM870" s="2101">
        <f>K870</f>
        <v>0.53200000000000003</v>
      </c>
      <c r="AN870" s="2099">
        <v>0.39800000000000002</v>
      </c>
      <c r="AO870" s="2099">
        <v>0.56299999999999994</v>
      </c>
      <c r="AP870" s="2099">
        <v>0.67300000000000004</v>
      </c>
      <c r="AQ870" s="2100">
        <v>0.67300000000000004</v>
      </c>
      <c r="AR870" s="2101">
        <f>AN870</f>
        <v>0.39800000000000002</v>
      </c>
      <c r="AS870" s="2099">
        <v>0.76500000000000001</v>
      </c>
      <c r="AT870" s="2101">
        <f>AVERAGE(AS870,AV870)</f>
        <v>0.89749999999999996</v>
      </c>
      <c r="AU870" s="2101"/>
      <c r="AV870" s="2099">
        <v>1.03</v>
      </c>
      <c r="AW870" s="2099"/>
      <c r="AX870" s="2102">
        <v>1.075</v>
      </c>
      <c r="AY870" s="1978">
        <v>1.075</v>
      </c>
      <c r="AZ870" s="1979"/>
      <c r="BA870" s="1980"/>
      <c r="BB870" s="1646"/>
      <c r="BC870" s="1530" t="s">
        <v>1430</v>
      </c>
      <c r="BD870" s="1602"/>
      <c r="BE870" s="1602"/>
      <c r="BF870" s="1602"/>
      <c r="BG870" s="1602"/>
      <c r="BH870" s="1602"/>
      <c r="BI870" s="1602"/>
      <c r="BJ870" s="1602"/>
      <c r="BK870" s="1602"/>
      <c r="BL870" s="1602"/>
      <c r="BM870" s="1646"/>
      <c r="BN870" s="1646"/>
      <c r="BO870" s="1646"/>
      <c r="BP870" s="1646"/>
      <c r="BQ870" s="1646"/>
      <c r="BR870" s="1646"/>
      <c r="BS870" s="1646"/>
      <c r="BT870" s="1646"/>
      <c r="BU870" s="1646"/>
      <c r="BV870" s="1646"/>
      <c r="BW870" s="1646"/>
      <c r="BX870" s="1646"/>
      <c r="BY870" s="1646"/>
      <c r="BZ870" s="1646"/>
      <c r="CA870" s="1646"/>
      <c r="CB870" s="1646"/>
      <c r="CC870" s="1646"/>
      <c r="CD870" s="1646"/>
      <c r="CE870" s="1646"/>
      <c r="CF870" s="1646"/>
      <c r="CG870" s="1646"/>
      <c r="CH870" s="1646"/>
      <c r="CI870" s="1646"/>
      <c r="CJ870" s="1646"/>
      <c r="CK870" s="1646"/>
      <c r="CL870" s="1646"/>
      <c r="CM870" s="1646"/>
      <c r="CN870" s="1646"/>
      <c r="CO870" s="1646"/>
      <c r="CP870" s="1646"/>
      <c r="CQ870" s="1646"/>
      <c r="CR870" s="1646"/>
      <c r="CS870" s="1646"/>
      <c r="CT870" s="1646"/>
      <c r="CU870" s="1646"/>
      <c r="CV870" s="1646"/>
      <c r="CW870" s="1646"/>
      <c r="CX870" s="1646"/>
      <c r="CY870" s="1646"/>
      <c r="CZ870" s="1646"/>
      <c r="DA870" s="1646"/>
      <c r="DB870" s="1646"/>
      <c r="DC870" s="1646"/>
      <c r="DD870" s="1646"/>
      <c r="DE870" s="1646"/>
      <c r="DF870" s="1646"/>
      <c r="DG870" s="1646"/>
      <c r="DH870" s="1646"/>
      <c r="DI870" s="1646"/>
      <c r="DJ870" s="1646"/>
      <c r="DK870" s="1646"/>
      <c r="DL870" s="1646"/>
      <c r="DM870" s="1646"/>
      <c r="DN870" s="1646"/>
      <c r="DO870" s="1646"/>
      <c r="DP870" s="1646"/>
      <c r="DQ870" s="1646"/>
      <c r="DR870" s="1646"/>
      <c r="DS870" s="1646"/>
      <c r="DT870" s="1646"/>
      <c r="DU870" s="1646"/>
      <c r="DV870" s="1646"/>
      <c r="DW870" s="1646"/>
      <c r="DX870" s="1646"/>
      <c r="DY870" s="1646"/>
      <c r="DZ870" s="1646"/>
      <c r="EA870" s="1646"/>
      <c r="EB870" s="1646"/>
      <c r="EC870" s="1646"/>
      <c r="ED870" s="1646"/>
      <c r="EE870" s="1646"/>
      <c r="EF870" s="1646"/>
      <c r="EG870" s="1646"/>
      <c r="EH870" s="1646"/>
      <c r="EI870" s="1646"/>
      <c r="EJ870" s="1646"/>
      <c r="EK870" s="1646"/>
      <c r="EL870" s="1646"/>
      <c r="EM870" s="1646"/>
      <c r="EN870" s="1646"/>
      <c r="EO870" s="1646"/>
      <c r="EP870" s="1646"/>
      <c r="EQ870" s="1646"/>
      <c r="ER870" s="1646"/>
      <c r="ES870" s="1646"/>
      <c r="ET870" s="1646"/>
      <c r="EU870" s="1646"/>
      <c r="EV870" s="1646"/>
      <c r="EW870" s="1646"/>
      <c r="EX870" s="1646"/>
      <c r="EY870" s="1646"/>
      <c r="EZ870" s="1646"/>
      <c r="FA870" s="1646"/>
      <c r="FB870" s="1646"/>
      <c r="FC870" s="1646"/>
      <c r="FD870" s="1646"/>
      <c r="FE870" s="1646"/>
      <c r="FF870" s="1646"/>
      <c r="FG870" s="1646"/>
      <c r="FH870" s="1646"/>
      <c r="FI870" s="1646"/>
      <c r="FJ870" s="1646"/>
      <c r="FK870" s="1646"/>
      <c r="FL870" s="1646"/>
      <c r="FM870" s="1646"/>
      <c r="FN870" s="1646"/>
      <c r="FO870" s="1646"/>
      <c r="FP870" s="1646"/>
      <c r="FQ870" s="1646"/>
      <c r="FR870" s="1646"/>
      <c r="FS870" s="1646"/>
      <c r="FT870" s="1646"/>
      <c r="FU870" s="1646"/>
      <c r="FV870" s="1646"/>
      <c r="FW870" s="1646"/>
      <c r="FX870" s="1646"/>
      <c r="FY870" s="1646"/>
      <c r="FZ870" s="1646"/>
      <c r="GA870" s="1646"/>
      <c r="GB870" s="1646"/>
      <c r="GC870" s="1646"/>
      <c r="GD870" s="1646"/>
      <c r="GE870" s="1646"/>
      <c r="GF870" s="1646"/>
      <c r="GG870" s="1646"/>
      <c r="GH870" s="1646"/>
      <c r="GI870" s="1646"/>
      <c r="GJ870" s="1646"/>
      <c r="GK870" s="1646"/>
      <c r="GL870" s="1646"/>
      <c r="GM870" s="1646"/>
      <c r="GN870" s="1646"/>
      <c r="GO870" s="1646"/>
      <c r="GP870" s="1646"/>
      <c r="GQ870" s="1646"/>
      <c r="GR870" s="1646"/>
      <c r="GS870" s="1646"/>
      <c r="GT870" s="1646"/>
      <c r="GU870" s="1646"/>
      <c r="GV870" s="1646"/>
      <c r="GW870" s="1646"/>
      <c r="GX870" s="1646"/>
      <c r="GY870" s="1646"/>
      <c r="GZ870" s="1646"/>
      <c r="HA870" s="1646"/>
      <c r="HB870" s="1646"/>
      <c r="HC870" s="1646"/>
      <c r="HD870" s="1646"/>
      <c r="HE870" s="1646"/>
      <c r="HF870" s="1646"/>
      <c r="HG870" s="1646"/>
      <c r="HH870" s="1646"/>
      <c r="HI870" s="1646"/>
      <c r="HJ870" s="1646"/>
      <c r="HK870" s="1646"/>
      <c r="HL870" s="1646"/>
      <c r="HM870" s="1646"/>
      <c r="HN870" s="1646"/>
      <c r="HO870" s="1646"/>
      <c r="HP870" s="1646"/>
      <c r="HQ870" s="1646"/>
      <c r="HR870" s="1646"/>
      <c r="HS870" s="1646"/>
    </row>
    <row r="871" spans="1:227" s="1530" customFormat="1" ht="18.75" customHeight="1" x14ac:dyDescent="0.25">
      <c r="A871" s="1564" t="s">
        <v>698</v>
      </c>
      <c r="B871" s="1564" t="s">
        <v>787</v>
      </c>
      <c r="C871" s="2002" t="s">
        <v>798</v>
      </c>
      <c r="D871" s="2002" t="s">
        <v>800</v>
      </c>
      <c r="E871" s="1857" t="s">
        <v>1433</v>
      </c>
      <c r="F871" s="2291">
        <v>0.67</v>
      </c>
      <c r="G871" s="1904"/>
      <c r="H871" s="1904" t="s">
        <v>202</v>
      </c>
      <c r="I871" s="1904"/>
      <c r="J871" s="1904"/>
      <c r="K871" s="2115" t="s">
        <v>750</v>
      </c>
      <c r="L871" s="2292">
        <v>100</v>
      </c>
      <c r="M871" s="2357" t="str">
        <f>IF(IF(ISNUMBER(K871),K871,0)&gt;0,(IF(ISNUMBER(G871),G871,0)+IF(ISNUMBER(H871),H871,0))/K871*100,"")</f>
        <v/>
      </c>
      <c r="N871" s="1611">
        <f t="shared" si="299"/>
        <v>1</v>
      </c>
      <c r="O871" s="2294"/>
      <c r="P871" s="2295">
        <f t="shared" ref="P871:P879" si="316">AQ871</f>
        <v>1.0856929672737834</v>
      </c>
      <c r="Q871" s="2296" t="s">
        <v>42</v>
      </c>
      <c r="R871" s="2294"/>
      <c r="S871" s="2297"/>
      <c r="T871" s="2298"/>
      <c r="U871" s="1602"/>
      <c r="V871" s="2294"/>
      <c r="W871" s="2294"/>
      <c r="X871" s="2294"/>
      <c r="Y871" s="2294"/>
      <c r="Z871" s="2434">
        <v>23184</v>
      </c>
      <c r="AA871" s="2366">
        <f t="shared" ref="AA871:AA879" si="317">AR871/Z871*1000000000/365</f>
        <v>138.92614552695343</v>
      </c>
      <c r="AB871" s="2435"/>
      <c r="AC871" s="2435"/>
      <c r="AD871" s="2435"/>
      <c r="AE871" s="2435"/>
      <c r="AF871" s="2435"/>
      <c r="AG871" s="2435"/>
      <c r="AH871" s="2167"/>
      <c r="AI871" s="2112">
        <v>24191</v>
      </c>
      <c r="AJ871" s="2112">
        <v>24993</v>
      </c>
      <c r="AK871" s="2112">
        <v>25756</v>
      </c>
      <c r="AL871" s="2113"/>
      <c r="AM871" s="2454"/>
      <c r="AN871" s="2112"/>
      <c r="AO871" s="2115"/>
      <c r="AP871" s="2116"/>
      <c r="AQ871" s="2117">
        <v>1.0856929672737834</v>
      </c>
      <c r="AR871" s="2115">
        <v>1.1756152716323642</v>
      </c>
      <c r="AS871" s="2115">
        <v>1.2587731148367456</v>
      </c>
      <c r="AT871" s="2115">
        <v>1.3427333446458889</v>
      </c>
      <c r="AU871" s="2115"/>
      <c r="AV871" s="2116"/>
      <c r="AW871" s="2118"/>
      <c r="AX871" s="2119"/>
      <c r="AY871" s="1920"/>
      <c r="AZ871" s="1646"/>
      <c r="BA871" s="1646"/>
      <c r="BB871" s="1646"/>
      <c r="BC871" s="1530" t="s">
        <v>1430</v>
      </c>
    </row>
    <row r="872" spans="1:227" s="1530" customFormat="1" ht="18.75" customHeight="1" x14ac:dyDescent="0.25">
      <c r="A872" s="1564" t="s">
        <v>698</v>
      </c>
      <c r="B872" s="1564" t="s">
        <v>787</v>
      </c>
      <c r="C872" s="2002" t="s">
        <v>798</v>
      </c>
      <c r="D872" s="2002" t="s">
        <v>803</v>
      </c>
      <c r="E872" s="1857" t="s">
        <v>1433</v>
      </c>
      <c r="F872" s="2291">
        <v>0.83</v>
      </c>
      <c r="G872" s="1904"/>
      <c r="H872" s="1904" t="s">
        <v>202</v>
      </c>
      <c r="I872" s="1904"/>
      <c r="J872" s="1904"/>
      <c r="K872" s="2115" t="s">
        <v>750</v>
      </c>
      <c r="L872" s="2292">
        <v>100</v>
      </c>
      <c r="M872" s="2357" t="str">
        <f>IF(IF(ISNUMBER(K872),K872,0)&gt;0,(IF(ISNUMBER(G872),G872,0)+IF(ISNUMBER(H872),H872,0))/K872*100,"")</f>
        <v/>
      </c>
      <c r="N872" s="1611">
        <f t="shared" si="299"/>
        <v>1</v>
      </c>
      <c r="O872" s="2294"/>
      <c r="P872" s="2295">
        <f t="shared" si="316"/>
        <v>0.40431613822949897</v>
      </c>
      <c r="Q872" s="2296" t="s">
        <v>42</v>
      </c>
      <c r="R872" s="2294"/>
      <c r="S872" s="2297"/>
      <c r="T872" s="2298"/>
      <c r="U872" s="1602"/>
      <c r="V872" s="2294"/>
      <c r="W872" s="2294"/>
      <c r="X872" s="2294"/>
      <c r="Y872" s="2294"/>
      <c r="Z872" s="2434">
        <v>4987</v>
      </c>
      <c r="AA872" s="2366">
        <f t="shared" si="317"/>
        <v>238.7144932243562</v>
      </c>
      <c r="AB872" s="2435"/>
      <c r="AC872" s="2435"/>
      <c r="AD872" s="2435"/>
      <c r="AE872" s="2435"/>
      <c r="AF872" s="2435"/>
      <c r="AG872" s="2435"/>
      <c r="AH872" s="2167"/>
      <c r="AI872" s="2112">
        <v>5203</v>
      </c>
      <c r="AJ872" s="2112">
        <v>5376</v>
      </c>
      <c r="AK872" s="2112">
        <v>5543</v>
      </c>
      <c r="AL872" s="2113"/>
      <c r="AM872" s="2454"/>
      <c r="AN872" s="2112"/>
      <c r="AO872" s="2115"/>
      <c r="AP872" s="2116"/>
      <c r="AQ872" s="2117">
        <v>0.40431613822949897</v>
      </c>
      <c r="AR872" s="2115">
        <v>0.43452124986410046</v>
      </c>
      <c r="AS872" s="2115">
        <v>0.46208427255328127</v>
      </c>
      <c r="AT872" s="2115">
        <v>0.48996103264027302</v>
      </c>
      <c r="AU872" s="2115"/>
      <c r="AV872" s="2116"/>
      <c r="AW872" s="2118"/>
      <c r="AX872" s="2119"/>
      <c r="AY872" s="1920"/>
      <c r="AZ872" s="1646"/>
      <c r="BA872" s="1646"/>
      <c r="BB872" s="1646"/>
      <c r="BC872" s="1530" t="s">
        <v>1430</v>
      </c>
    </row>
    <row r="873" spans="1:227" s="1530" customFormat="1" ht="18.75" customHeight="1" x14ac:dyDescent="0.25">
      <c r="A873" s="1564" t="s">
        <v>698</v>
      </c>
      <c r="B873" s="1564" t="s">
        <v>787</v>
      </c>
      <c r="C873" s="2002" t="s">
        <v>798</v>
      </c>
      <c r="D873" s="2002" t="s">
        <v>805</v>
      </c>
      <c r="E873" s="1603" t="s">
        <v>1458</v>
      </c>
      <c r="F873" s="2291"/>
      <c r="G873" s="1904"/>
      <c r="H873" s="1904"/>
      <c r="I873" s="1904"/>
      <c r="J873" s="1904"/>
      <c r="K873" s="2115" t="s">
        <v>750</v>
      </c>
      <c r="L873" s="2292">
        <v>100</v>
      </c>
      <c r="M873" s="2357">
        <v>0</v>
      </c>
      <c r="N873" s="1611">
        <f t="shared" si="299"/>
        <v>1</v>
      </c>
      <c r="O873" s="2294"/>
      <c r="P873" s="2295">
        <f t="shared" si="316"/>
        <v>7.8213232440000002E-2</v>
      </c>
      <c r="Q873" s="2296" t="s">
        <v>42</v>
      </c>
      <c r="R873" s="2294"/>
      <c r="S873" s="2297"/>
      <c r="T873" s="2298"/>
      <c r="U873" s="1602"/>
      <c r="V873" s="2294"/>
      <c r="W873" s="2294"/>
      <c r="X873" s="2294"/>
      <c r="Y873" s="2294"/>
      <c r="Z873" s="2434">
        <v>1432</v>
      </c>
      <c r="AA873" s="2366">
        <f t="shared" si="317"/>
        <v>164.36356916755949</v>
      </c>
      <c r="AB873" s="2435"/>
      <c r="AC873" s="2435"/>
      <c r="AD873" s="2435"/>
      <c r="AE873" s="2435"/>
      <c r="AF873" s="2435"/>
      <c r="AG873" s="2435"/>
      <c r="AH873" s="2167"/>
      <c r="AI873" s="2112"/>
      <c r="AJ873" s="2112"/>
      <c r="AK873" s="2112"/>
      <c r="AL873" s="2113"/>
      <c r="AM873" s="2454"/>
      <c r="AN873" s="2112"/>
      <c r="AO873" s="2115"/>
      <c r="AP873" s="2116"/>
      <c r="AQ873" s="2117">
        <v>7.8213232440000002E-2</v>
      </c>
      <c r="AR873" s="2115">
        <v>8.5909550332500001E-2</v>
      </c>
      <c r="AS873" s="2115">
        <v>9.3016245149999982E-2</v>
      </c>
      <c r="AT873" s="2115">
        <v>0.10056705839999999</v>
      </c>
      <c r="AU873" s="2115"/>
      <c r="AV873" s="2116"/>
      <c r="AW873" s="2118"/>
      <c r="AX873" s="2119"/>
      <c r="AY873" s="1920"/>
      <c r="AZ873" s="1646"/>
      <c r="BA873" s="1646"/>
      <c r="BB873" s="1646"/>
      <c r="BC873" s="1602" t="s">
        <v>1430</v>
      </c>
    </row>
    <row r="874" spans="1:227" s="1530" customFormat="1" ht="18.75" customHeight="1" x14ac:dyDescent="0.25">
      <c r="A874" s="1564" t="s">
        <v>698</v>
      </c>
      <c r="B874" s="1564" t="s">
        <v>787</v>
      </c>
      <c r="C874" s="2002" t="s">
        <v>798</v>
      </c>
      <c r="D874" s="2002" t="s">
        <v>802</v>
      </c>
      <c r="E874" s="1857" t="s">
        <v>1433</v>
      </c>
      <c r="F874" s="2291" t="s">
        <v>630</v>
      </c>
      <c r="G874" s="1904"/>
      <c r="H874" s="1904" t="s">
        <v>202</v>
      </c>
      <c r="I874" s="1904"/>
      <c r="J874" s="1904"/>
      <c r="K874" s="2115" t="s">
        <v>750</v>
      </c>
      <c r="L874" s="2292">
        <v>100</v>
      </c>
      <c r="M874" s="2357" t="str">
        <f t="shared" ref="M874:M879" si="318">IF(IF(ISNUMBER(K874),K874,0)&gt;0,(IF(ISNUMBER(G874),G874,0)+IF(ISNUMBER(H874),H874,0))/K874*100,"")</f>
        <v/>
      </c>
      <c r="N874" s="1611">
        <f t="shared" si="299"/>
        <v>1</v>
      </c>
      <c r="O874" s="2294"/>
      <c r="P874" s="2295">
        <f t="shared" si="316"/>
        <v>0.72317498858297036</v>
      </c>
      <c r="Q874" s="2296" t="s">
        <v>42</v>
      </c>
      <c r="R874" s="2294"/>
      <c r="S874" s="2297"/>
      <c r="T874" s="2298"/>
      <c r="U874" s="1602"/>
      <c r="V874" s="2294"/>
      <c r="W874" s="2294"/>
      <c r="X874" s="2294"/>
      <c r="Y874" s="2294"/>
      <c r="Z874" s="2434">
        <v>16332</v>
      </c>
      <c r="AA874" s="2366">
        <f t="shared" si="317"/>
        <v>131.62636459881935</v>
      </c>
      <c r="AB874" s="2435"/>
      <c r="AC874" s="2435"/>
      <c r="AD874" s="2435"/>
      <c r="AE874" s="2435"/>
      <c r="AF874" s="2435"/>
      <c r="AG874" s="2435"/>
      <c r="AH874" s="2167"/>
      <c r="AI874" s="2112">
        <v>17040</v>
      </c>
      <c r="AJ874" s="2112">
        <v>17607</v>
      </c>
      <c r="AK874" s="2112">
        <v>18146</v>
      </c>
      <c r="AL874" s="2113"/>
      <c r="AM874" s="2454"/>
      <c r="AN874" s="2112"/>
      <c r="AO874" s="2115"/>
      <c r="AP874" s="2116"/>
      <c r="AQ874" s="2117">
        <v>0.72317498858297036</v>
      </c>
      <c r="AR874" s="2115">
        <v>0.78464845211918999</v>
      </c>
      <c r="AS874" s="2115">
        <v>0.84188318374879012</v>
      </c>
      <c r="AT874" s="2115">
        <v>0.89973428611594031</v>
      </c>
      <c r="AU874" s="2115"/>
      <c r="AV874" s="2116"/>
      <c r="AW874" s="2118"/>
      <c r="AX874" s="2119"/>
      <c r="AY874" s="1920"/>
      <c r="AZ874" s="1646"/>
      <c r="BA874" s="1646"/>
      <c r="BB874" s="1646"/>
      <c r="BC874" s="1530" t="s">
        <v>1430</v>
      </c>
    </row>
    <row r="875" spans="1:227" s="1530" customFormat="1" ht="18.75" customHeight="1" x14ac:dyDescent="0.25">
      <c r="A875" s="1564" t="s">
        <v>698</v>
      </c>
      <c r="B875" s="1564" t="s">
        <v>787</v>
      </c>
      <c r="C875" s="2002" t="s">
        <v>798</v>
      </c>
      <c r="D875" s="2301" t="s">
        <v>804</v>
      </c>
      <c r="E875" s="1857" t="s">
        <v>1433</v>
      </c>
      <c r="F875" s="2291">
        <v>0.78</v>
      </c>
      <c r="G875" s="1904"/>
      <c r="H875" s="1904" t="s">
        <v>202</v>
      </c>
      <c r="I875" s="1904"/>
      <c r="J875" s="1904"/>
      <c r="K875" s="2115" t="s">
        <v>750</v>
      </c>
      <c r="L875" s="2292">
        <v>100</v>
      </c>
      <c r="M875" s="2357" t="str">
        <f t="shared" si="318"/>
        <v/>
      </c>
      <c r="N875" s="1611">
        <f t="shared" si="299"/>
        <v>1</v>
      </c>
      <c r="O875" s="2294"/>
      <c r="P875" s="2295">
        <f t="shared" si="316"/>
        <v>0.90400000000000003</v>
      </c>
      <c r="Q875" s="2296" t="s">
        <v>42</v>
      </c>
      <c r="R875" s="2294"/>
      <c r="S875" s="2297"/>
      <c r="T875" s="2298"/>
      <c r="U875" s="1602"/>
      <c r="V875" s="2294"/>
      <c r="W875" s="2294"/>
      <c r="X875" s="2294"/>
      <c r="Y875" s="2294"/>
      <c r="Z875" s="2434">
        <v>20418</v>
      </c>
      <c r="AA875" s="2366">
        <f t="shared" si="317"/>
        <v>134.85280916516047</v>
      </c>
      <c r="AB875" s="2435"/>
      <c r="AC875" s="2435"/>
      <c r="AD875" s="2435"/>
      <c r="AE875" s="2435"/>
      <c r="AF875" s="2435"/>
      <c r="AG875" s="2435"/>
      <c r="AH875" s="2167"/>
      <c r="AI875" s="2112">
        <v>22704</v>
      </c>
      <c r="AJ875" s="2112">
        <v>25060</v>
      </c>
      <c r="AK875" s="2112">
        <v>27392</v>
      </c>
      <c r="AL875" s="2113">
        <v>29940</v>
      </c>
      <c r="AM875" s="2454"/>
      <c r="AN875" s="2112"/>
      <c r="AO875" s="2115"/>
      <c r="AP875" s="2116"/>
      <c r="AQ875" s="2117">
        <v>0.90400000000000003</v>
      </c>
      <c r="AR875" s="2115">
        <v>1.0049999999999999</v>
      </c>
      <c r="AS875" s="2115">
        <v>1.1100000000000001</v>
      </c>
      <c r="AT875" s="2115">
        <v>1.2130000000000001</v>
      </c>
      <c r="AU875" s="2115">
        <v>1.3260000000000001</v>
      </c>
      <c r="AV875" s="2116"/>
      <c r="AW875" s="2118"/>
      <c r="AX875" s="2119"/>
      <c r="AY875" s="1920"/>
      <c r="AZ875" s="1646"/>
      <c r="BA875" s="1646"/>
      <c r="BB875" s="1646"/>
      <c r="BC875" s="1530" t="s">
        <v>1430</v>
      </c>
    </row>
    <row r="876" spans="1:227" s="1530" customFormat="1" ht="18.75" customHeight="1" x14ac:dyDescent="0.3">
      <c r="A876" s="1564" t="s">
        <v>698</v>
      </c>
      <c r="B876" s="1564" t="s">
        <v>787</v>
      </c>
      <c r="C876" s="2002" t="s">
        <v>798</v>
      </c>
      <c r="D876" s="2002" t="s">
        <v>799</v>
      </c>
      <c r="E876" s="1857" t="s">
        <v>1433</v>
      </c>
      <c r="F876" s="2291">
        <v>0.69599999999999995</v>
      </c>
      <c r="G876" s="1904"/>
      <c r="H876" s="1904" t="s">
        <v>202</v>
      </c>
      <c r="I876" s="1904"/>
      <c r="J876" s="1904"/>
      <c r="K876" s="2115" t="s">
        <v>750</v>
      </c>
      <c r="L876" s="2292">
        <v>100</v>
      </c>
      <c r="M876" s="2357" t="str">
        <f t="shared" si="318"/>
        <v/>
      </c>
      <c r="N876" s="1611">
        <f t="shared" si="299"/>
        <v>1</v>
      </c>
      <c r="O876" s="2294"/>
      <c r="P876" s="2295">
        <f t="shared" si="316"/>
        <v>0.38785819974897406</v>
      </c>
      <c r="Q876" s="2296" t="s">
        <v>42</v>
      </c>
      <c r="R876" s="2294"/>
      <c r="S876" s="2297"/>
      <c r="T876" s="2298"/>
      <c r="U876" s="1602"/>
      <c r="V876" s="2294"/>
      <c r="W876" s="2294"/>
      <c r="X876" s="2294"/>
      <c r="Y876" s="2294"/>
      <c r="Z876" s="2434">
        <v>7893</v>
      </c>
      <c r="AA876" s="2366">
        <f t="shared" si="317"/>
        <v>145.55072874396186</v>
      </c>
      <c r="AB876" s="2435"/>
      <c r="AC876" s="2435"/>
      <c r="AD876" s="2435"/>
      <c r="AE876" s="2435"/>
      <c r="AF876" s="2435"/>
      <c r="AG876" s="2435"/>
      <c r="AH876" s="2167"/>
      <c r="AI876" s="2112">
        <v>8237</v>
      </c>
      <c r="AJ876" s="2112">
        <v>8510</v>
      </c>
      <c r="AK876" s="2112">
        <v>8775</v>
      </c>
      <c r="AL876" s="2113"/>
      <c r="AM876" s="2454"/>
      <c r="AN876" s="2112"/>
      <c r="AO876" s="2115"/>
      <c r="AP876" s="2116"/>
      <c r="AQ876" s="2117">
        <v>0.38785819974897406</v>
      </c>
      <c r="AR876" s="2115">
        <v>0.41932364422127322</v>
      </c>
      <c r="AS876" s="2115">
        <v>0.44826540731792319</v>
      </c>
      <c r="AT876" s="2115">
        <v>0.47773685110661307</v>
      </c>
      <c r="AU876" s="2115"/>
      <c r="AV876" s="2116"/>
      <c r="AW876" s="2118"/>
      <c r="AX876" s="2119"/>
      <c r="AY876" s="1920"/>
      <c r="AZ876" s="1646"/>
      <c r="BA876" s="1646"/>
      <c r="BB876" s="1646"/>
      <c r="BC876" s="1530" t="s">
        <v>1430</v>
      </c>
      <c r="BD876" s="2448" t="s">
        <v>1367</v>
      </c>
    </row>
    <row r="877" spans="1:227" s="1530" customFormat="1" ht="18.75" customHeight="1" x14ac:dyDescent="0.3">
      <c r="A877" s="1564" t="s">
        <v>698</v>
      </c>
      <c r="B877" s="1564" t="s">
        <v>787</v>
      </c>
      <c r="C877" s="2002" t="s">
        <v>798</v>
      </c>
      <c r="D877" s="2002" t="s">
        <v>801</v>
      </c>
      <c r="E877" s="1857" t="s">
        <v>1433</v>
      </c>
      <c r="F877" s="2291" t="s">
        <v>630</v>
      </c>
      <c r="G877" s="1904"/>
      <c r="H877" s="1904" t="s">
        <v>202</v>
      </c>
      <c r="I877" s="1904"/>
      <c r="J877" s="1904"/>
      <c r="K877" s="2115" t="s">
        <v>750</v>
      </c>
      <c r="L877" s="2292">
        <v>100</v>
      </c>
      <c r="M877" s="2357" t="str">
        <f t="shared" si="318"/>
        <v/>
      </c>
      <c r="N877" s="1611">
        <f t="shared" si="299"/>
        <v>1</v>
      </c>
      <c r="O877" s="2294"/>
      <c r="P877" s="2295">
        <f t="shared" si="316"/>
        <v>1.0701461153054324</v>
      </c>
      <c r="Q877" s="2296" t="s">
        <v>42</v>
      </c>
      <c r="R877" s="2294"/>
      <c r="S877" s="2297"/>
      <c r="T877" s="2298"/>
      <c r="U877" s="1602"/>
      <c r="V877" s="2294"/>
      <c r="W877" s="2294"/>
      <c r="X877" s="2294"/>
      <c r="Y877" s="2294"/>
      <c r="Z877" s="2434">
        <v>24062</v>
      </c>
      <c r="AA877" s="2366">
        <f t="shared" si="317"/>
        <v>132.19347777551951</v>
      </c>
      <c r="AB877" s="2435"/>
      <c r="AC877" s="2435"/>
      <c r="AD877" s="2435"/>
      <c r="AE877" s="2435"/>
      <c r="AF877" s="2435"/>
      <c r="AG877" s="2435"/>
      <c r="AH877" s="2167"/>
      <c r="AI877" s="2112">
        <v>25107</v>
      </c>
      <c r="AJ877" s="2112">
        <v>25935</v>
      </c>
      <c r="AK877" s="2112">
        <v>26730</v>
      </c>
      <c r="AL877" s="2113"/>
      <c r="AM877" s="2454"/>
      <c r="AN877" s="2112"/>
      <c r="AO877" s="2115"/>
      <c r="AP877" s="2116"/>
      <c r="AQ877" s="2117">
        <v>1.0701461153054324</v>
      </c>
      <c r="AR877" s="2115">
        <v>1.1610064037156109</v>
      </c>
      <c r="AS877" s="2115">
        <v>1.2451432127062501</v>
      </c>
      <c r="AT877" s="2115">
        <v>1.3305648424119361</v>
      </c>
      <c r="AU877" s="2115"/>
      <c r="AV877" s="2116"/>
      <c r="AW877" s="2118"/>
      <c r="AX877" s="2119"/>
      <c r="AY877" s="1920"/>
      <c r="AZ877" s="1646"/>
      <c r="BA877" s="1646"/>
      <c r="BB877" s="1646"/>
      <c r="BC877" s="1530" t="s">
        <v>1430</v>
      </c>
      <c r="BD877" s="2448" t="s">
        <v>1368</v>
      </c>
    </row>
    <row r="878" spans="1:227" s="1530" customFormat="1" ht="18.75" customHeight="1" x14ac:dyDescent="0.25">
      <c r="A878" s="1564" t="s">
        <v>1008</v>
      </c>
      <c r="B878" s="1564" t="s">
        <v>1052</v>
      </c>
      <c r="C878" s="2002" t="s">
        <v>1068</v>
      </c>
      <c r="D878" s="2003" t="s">
        <v>1069</v>
      </c>
      <c r="E878" s="2004"/>
      <c r="F878" s="2291" t="s">
        <v>202</v>
      </c>
      <c r="G878" s="1904">
        <v>2.0249999999999999</v>
      </c>
      <c r="H878" s="1904"/>
      <c r="I878" s="1904"/>
      <c r="J878" s="1904"/>
      <c r="K878" s="2115">
        <f>IF(ISNUMBER(F878),F878,0)+IF(ISNUMBER(G878),G878,0)+IF(ISNUMBER(H878),H878,0)</f>
        <v>2.0249999999999999</v>
      </c>
      <c r="L878" s="2292">
        <f>IF(IF(ISNUMBER(K878),K878,0)&gt;0,IF(ISNUMBER(F878),F878,0)/K878*100,"")</f>
        <v>0</v>
      </c>
      <c r="M878" s="2357">
        <f t="shared" si="318"/>
        <v>100</v>
      </c>
      <c r="N878" s="1611">
        <f t="shared" si="299"/>
        <v>5</v>
      </c>
      <c r="O878" s="2294"/>
      <c r="P878" s="2295">
        <f t="shared" si="316"/>
        <v>1.2809999999999999</v>
      </c>
      <c r="Q878" s="2296" t="s">
        <v>42</v>
      </c>
      <c r="R878" s="2294"/>
      <c r="S878" s="2297"/>
      <c r="T878" s="2298"/>
      <c r="U878" s="1602"/>
      <c r="V878" s="2294"/>
      <c r="W878" s="2294"/>
      <c r="X878" s="2294"/>
      <c r="Y878" s="2294"/>
      <c r="Z878" s="2434">
        <v>24056</v>
      </c>
      <c r="AA878" s="2366">
        <f t="shared" si="317"/>
        <v>154.77584266847674</v>
      </c>
      <c r="AB878" s="2435"/>
      <c r="AC878" s="2435"/>
      <c r="AD878" s="2435"/>
      <c r="AE878" s="2435"/>
      <c r="AF878" s="2435"/>
      <c r="AG878" s="2435"/>
      <c r="AH878" s="2167"/>
      <c r="AI878" s="2112">
        <v>25522</v>
      </c>
      <c r="AJ878" s="2112">
        <v>26761</v>
      </c>
      <c r="AK878" s="2112">
        <v>27796</v>
      </c>
      <c r="AL878" s="2113">
        <v>28871</v>
      </c>
      <c r="AM878" s="2454"/>
      <c r="AN878" s="2112"/>
      <c r="AO878" s="2115"/>
      <c r="AP878" s="2116"/>
      <c r="AQ878" s="2117">
        <v>1.2809999999999999</v>
      </c>
      <c r="AR878" s="2115">
        <v>1.359</v>
      </c>
      <c r="AS878" s="2115">
        <v>1.425</v>
      </c>
      <c r="AT878" s="2115">
        <v>1.48</v>
      </c>
      <c r="AU878" s="2115">
        <v>1.5369999999999999</v>
      </c>
      <c r="AV878" s="2116"/>
      <c r="AW878" s="2118">
        <f t="shared" ref="AW878:AW909" si="319">K878-AT878</f>
        <v>0.54499999999999993</v>
      </c>
      <c r="AX878" s="2119"/>
      <c r="AY878" s="1920"/>
      <c r="AZ878" s="1646"/>
      <c r="BA878" s="1646"/>
      <c r="BB878" s="1646"/>
      <c r="BC878" s="1530" t="s">
        <v>1432</v>
      </c>
    </row>
    <row r="879" spans="1:227" s="1530" customFormat="1" ht="18.75" customHeight="1" x14ac:dyDescent="0.25">
      <c r="A879" s="1564" t="s">
        <v>1008</v>
      </c>
      <c r="B879" s="1564" t="s">
        <v>1052</v>
      </c>
      <c r="C879" s="2002" t="s">
        <v>1068</v>
      </c>
      <c r="D879" s="2003" t="s">
        <v>1070</v>
      </c>
      <c r="E879" s="2004"/>
      <c r="F879" s="2291" t="s">
        <v>202</v>
      </c>
      <c r="G879" s="2455">
        <v>1.843</v>
      </c>
      <c r="H879" s="2455"/>
      <c r="I879" s="2455"/>
      <c r="J879" s="2455"/>
      <c r="K879" s="2125">
        <f>IF(ISNUMBER(F879),F879,0)+IF(ISNUMBER(G879),G879,0)+IF(ISNUMBER(H879),H879,0)</f>
        <v>1.843</v>
      </c>
      <c r="L879" s="2292">
        <f>IF(IF(ISNUMBER(K879),K879,0)&gt;0,IF(ISNUMBER(F879),F879,0)/K879*100,"")</f>
        <v>0</v>
      </c>
      <c r="M879" s="2357">
        <f t="shared" si="318"/>
        <v>100</v>
      </c>
      <c r="N879" s="1611">
        <f t="shared" si="299"/>
        <v>5</v>
      </c>
      <c r="O879" s="2294"/>
      <c r="P879" s="2295">
        <f t="shared" si="316"/>
        <v>0.97699999999999998</v>
      </c>
      <c r="Q879" s="2296" t="s">
        <v>42</v>
      </c>
      <c r="R879" s="2294"/>
      <c r="S879" s="2456"/>
      <c r="T879" s="2457"/>
      <c r="V879" s="2458"/>
      <c r="W879" s="2458"/>
      <c r="X879" s="2458"/>
      <c r="Y879" s="2458"/>
      <c r="Z879" s="2434">
        <v>17512</v>
      </c>
      <c r="AA879" s="2366">
        <f t="shared" si="317"/>
        <v>168.96437354894024</v>
      </c>
      <c r="AB879" s="2459"/>
      <c r="AC879" s="2459"/>
      <c r="AD879" s="2459"/>
      <c r="AE879" s="2459"/>
      <c r="AF879" s="2459"/>
      <c r="AG879" s="2459"/>
      <c r="AH879" s="2167"/>
      <c r="AI879" s="2124">
        <v>19352</v>
      </c>
      <c r="AJ879" s="2124">
        <v>21174</v>
      </c>
      <c r="AK879" s="2124">
        <v>22962</v>
      </c>
      <c r="AL879" s="2113">
        <v>24901</v>
      </c>
      <c r="AM879" s="2460"/>
      <c r="AN879" s="2124"/>
      <c r="AO879" s="2125"/>
      <c r="AP879" s="2126"/>
      <c r="AQ879" s="2117">
        <v>0.97699999999999998</v>
      </c>
      <c r="AR879" s="2125">
        <v>1.08</v>
      </c>
      <c r="AS879" s="2125">
        <v>1.181</v>
      </c>
      <c r="AT879" s="2125">
        <v>1.2809999999999999</v>
      </c>
      <c r="AU879" s="2125">
        <v>1.389</v>
      </c>
      <c r="AV879" s="2126"/>
      <c r="AW879" s="2127">
        <f t="shared" si="319"/>
        <v>0.56200000000000006</v>
      </c>
      <c r="AX879" s="2119"/>
      <c r="AY879" s="1920"/>
      <c r="AZ879" s="1646"/>
      <c r="BA879" s="2039"/>
      <c r="BB879" s="2039"/>
      <c r="BC879" s="1530" t="s">
        <v>1432</v>
      </c>
    </row>
    <row r="880" spans="1:227" s="1530" customFormat="1" ht="18.75" customHeight="1" x14ac:dyDescent="0.25">
      <c r="A880" s="1564" t="s">
        <v>393</v>
      </c>
      <c r="B880" s="1564" t="s">
        <v>556</v>
      </c>
      <c r="C880" s="2542" t="s">
        <v>561</v>
      </c>
      <c r="D880" s="1696" t="s">
        <v>562</v>
      </c>
      <c r="E880" s="1697" t="s">
        <v>1821</v>
      </c>
      <c r="F880" s="2291"/>
      <c r="G880" s="1904"/>
      <c r="H880" s="1904"/>
      <c r="I880" s="1904"/>
      <c r="J880" s="1904"/>
      <c r="K880" s="2115">
        <v>0.83376814814814804</v>
      </c>
      <c r="L880" s="2292" t="s">
        <v>1435</v>
      </c>
      <c r="M880" s="2357" t="s">
        <v>1440</v>
      </c>
      <c r="N880" s="1611">
        <f t="shared" si="299"/>
        <v>2</v>
      </c>
      <c r="O880" s="2893"/>
      <c r="P880" s="2433">
        <v>1.6206818249999997</v>
      </c>
      <c r="Q880" s="2296" t="s">
        <v>42</v>
      </c>
      <c r="R880" s="2294"/>
      <c r="S880" s="2297"/>
      <c r="T880" s="2298"/>
      <c r="U880" s="1602"/>
      <c r="V880" s="2294"/>
      <c r="W880" s="2294"/>
      <c r="X880" s="2294"/>
      <c r="Y880" s="2294"/>
      <c r="Z880" s="2434">
        <v>72476.258673193137</v>
      </c>
      <c r="AA880" s="2366"/>
      <c r="AB880" s="2435"/>
      <c r="AC880" s="2435"/>
      <c r="AD880" s="2435"/>
      <c r="AE880" s="2435"/>
      <c r="AF880" s="2435"/>
      <c r="AG880" s="2435"/>
      <c r="AH880" s="2167"/>
      <c r="AI880" s="1602"/>
      <c r="AJ880" s="1602"/>
      <c r="AK880" s="1602"/>
      <c r="AL880" s="2167"/>
      <c r="AM880" s="2369"/>
      <c r="AN880" s="2115"/>
      <c r="AO880" s="2115"/>
      <c r="AP880" s="2116"/>
      <c r="AQ880" s="2117"/>
      <c r="AR880" s="2115"/>
      <c r="AS880" s="2115"/>
      <c r="AT880" s="2115">
        <v>3.7998301670740178</v>
      </c>
      <c r="AU880" s="2115"/>
      <c r="AV880" s="2116"/>
      <c r="AW880" s="2118">
        <f t="shared" si="319"/>
        <v>-2.9660620189258697</v>
      </c>
      <c r="AX880" s="2119"/>
      <c r="AY880" s="1920"/>
      <c r="AZ880" s="1646"/>
      <c r="BA880" s="1646"/>
      <c r="BB880" s="1646"/>
      <c r="BC880" s="1530" t="s">
        <v>1802</v>
      </c>
      <c r="BF880" s="1530" t="e">
        <f>MATCH(D880,'&gt;50 only'!D863,0)</f>
        <v>#N/A</v>
      </c>
    </row>
    <row r="881" spans="1:227" s="1530" customFormat="1" ht="18.75" customHeight="1" x14ac:dyDescent="0.25">
      <c r="A881" s="1564" t="s">
        <v>393</v>
      </c>
      <c r="B881" s="1564" t="s">
        <v>556</v>
      </c>
      <c r="C881" s="2542" t="s">
        <v>561</v>
      </c>
      <c r="D881" s="1696" t="s">
        <v>565</v>
      </c>
      <c r="E881" s="1697" t="s">
        <v>1821</v>
      </c>
      <c r="F881" s="2291"/>
      <c r="G881" s="1904"/>
      <c r="H881" s="1904"/>
      <c r="I881" s="1904"/>
      <c r="J881" s="1904"/>
      <c r="K881" s="2115">
        <v>0.7376785185185184</v>
      </c>
      <c r="L881" s="2292" t="s">
        <v>1435</v>
      </c>
      <c r="M881" s="2357" t="s">
        <v>1440</v>
      </c>
      <c r="N881" s="1611">
        <f t="shared" si="299"/>
        <v>3</v>
      </c>
      <c r="O881" s="2893"/>
      <c r="P881" s="2433">
        <v>0.47719282000000002</v>
      </c>
      <c r="Q881" s="2296" t="s">
        <v>42</v>
      </c>
      <c r="R881" s="2294"/>
      <c r="S881" s="2297"/>
      <c r="T881" s="2298"/>
      <c r="U881" s="1602"/>
      <c r="V881" s="2294"/>
      <c r="W881" s="2294"/>
      <c r="X881" s="2294"/>
      <c r="Y881" s="2294"/>
      <c r="Z881" s="2434">
        <v>9686.8662352863776</v>
      </c>
      <c r="AA881" s="2366"/>
      <c r="AB881" s="2435"/>
      <c r="AC881" s="2435"/>
      <c r="AD881" s="2435"/>
      <c r="AE881" s="2435"/>
      <c r="AF881" s="2435"/>
      <c r="AG881" s="2435"/>
      <c r="AH881" s="2167"/>
      <c r="AI881" s="1602"/>
      <c r="AJ881" s="1602"/>
      <c r="AK881" s="1602"/>
      <c r="AL881" s="2167"/>
      <c r="AM881" s="2369"/>
      <c r="AN881" s="2115"/>
      <c r="AO881" s="2115"/>
      <c r="AP881" s="2116"/>
      <c r="AQ881" s="2117"/>
      <c r="AR881" s="2115"/>
      <c r="AS881" s="2115"/>
      <c r="AT881" s="2115">
        <v>0.91419764436413375</v>
      </c>
      <c r="AU881" s="2115"/>
      <c r="AV881" s="2116"/>
      <c r="AW881" s="2118">
        <f t="shared" si="319"/>
        <v>-0.17651912584561535</v>
      </c>
      <c r="AX881" s="2119"/>
      <c r="AY881" s="1920"/>
      <c r="AZ881" s="1646"/>
      <c r="BA881" s="2039"/>
      <c r="BB881" s="1646"/>
      <c r="BC881" s="1530" t="s">
        <v>1802</v>
      </c>
      <c r="BF881" s="1530" t="e">
        <f>MATCH(D881,'&gt;50 only'!D864,0)</f>
        <v>#N/A</v>
      </c>
    </row>
    <row r="882" spans="1:227" s="1530" customFormat="1" ht="18.75" customHeight="1" x14ac:dyDescent="0.25">
      <c r="A882" s="1564" t="s">
        <v>393</v>
      </c>
      <c r="B882" s="1564" t="s">
        <v>556</v>
      </c>
      <c r="C882" s="2542" t="s">
        <v>561</v>
      </c>
      <c r="D882" s="1696" t="s">
        <v>567</v>
      </c>
      <c r="E882" s="1697" t="s">
        <v>1823</v>
      </c>
      <c r="F882" s="2291">
        <f>K882</f>
        <v>8.7599999999999997E-2</v>
      </c>
      <c r="G882" s="1904"/>
      <c r="H882" s="1904"/>
      <c r="I882" s="1904"/>
      <c r="J882" s="1904"/>
      <c r="K882" s="2115">
        <v>8.7599999999999997E-2</v>
      </c>
      <c r="L882" s="2292">
        <f>IF(K882&gt;0,IF(ISNUMBER(F882),F882,0)/K882*100,"")</f>
        <v>100</v>
      </c>
      <c r="M882" s="2357">
        <f>IF(K882&gt;0,(IF(ISNUMBER(G882),G882,0)+IF(ISNUMBER(H882),H882,0))/K882*100,"")</f>
        <v>0</v>
      </c>
      <c r="N882" s="1611">
        <f t="shared" si="299"/>
        <v>2</v>
      </c>
      <c r="O882" s="2894"/>
      <c r="P882" s="2433">
        <v>9.0385768822188128E-2</v>
      </c>
      <c r="Q882" s="2296" t="s">
        <v>42</v>
      </c>
      <c r="R882" s="2294"/>
      <c r="S882" s="2297"/>
      <c r="T882" s="2298"/>
      <c r="U882" s="1602"/>
      <c r="V882" s="2294"/>
      <c r="W882" s="2294"/>
      <c r="X882" s="2294"/>
      <c r="Y882" s="2294"/>
      <c r="Z882" s="2434">
        <v>4220.2711429434548</v>
      </c>
      <c r="AA882" s="2366"/>
      <c r="AB882" s="2435"/>
      <c r="AC882" s="2435"/>
      <c r="AD882" s="2435"/>
      <c r="AE882" s="2435"/>
      <c r="AF882" s="2435"/>
      <c r="AG882" s="2435"/>
      <c r="AH882" s="2167"/>
      <c r="AL882" s="2167"/>
      <c r="AM882" s="2369"/>
      <c r="AN882" s="2125"/>
      <c r="AO882" s="2125"/>
      <c r="AP882" s="2126"/>
      <c r="AQ882" s="2117"/>
      <c r="AR882" s="2125"/>
      <c r="AS882" s="2125"/>
      <c r="AT882" s="2125">
        <v>0.17318950224690846</v>
      </c>
      <c r="AU882" s="2125"/>
      <c r="AV882" s="2126"/>
      <c r="AW882" s="2127">
        <f t="shared" si="319"/>
        <v>-8.5589502246908464E-2</v>
      </c>
      <c r="AX882" s="2119"/>
      <c r="AY882" s="1920"/>
      <c r="AZ882" s="1646"/>
      <c r="BA882" s="2039"/>
      <c r="BB882" s="1646"/>
      <c r="BC882" s="1530" t="s">
        <v>1802</v>
      </c>
      <c r="BF882" s="1530" t="e">
        <f>MATCH(D882,'&gt;50 only'!D865,0)</f>
        <v>#N/A</v>
      </c>
    </row>
    <row r="883" spans="1:227" s="1530" customFormat="1" ht="18.75" customHeight="1" x14ac:dyDescent="0.25">
      <c r="A883" s="1564" t="s">
        <v>393</v>
      </c>
      <c r="B883" s="1564" t="s">
        <v>556</v>
      </c>
      <c r="C883" s="2542" t="s">
        <v>561</v>
      </c>
      <c r="D883" s="1696" t="s">
        <v>564</v>
      </c>
      <c r="E883" s="2800" t="s">
        <v>1823</v>
      </c>
      <c r="F883" s="2291">
        <f>K883</f>
        <v>0.7376785185185184</v>
      </c>
      <c r="G883" s="1904"/>
      <c r="H883" s="1904"/>
      <c r="I883" s="1904"/>
      <c r="J883" s="1904"/>
      <c r="K883" s="2115">
        <v>0.7376785185185184</v>
      </c>
      <c r="L883" s="2292">
        <f>IF(K883&gt;0,IF(ISNUMBER(F883),F883,0)/K883*100,"")</f>
        <v>100</v>
      </c>
      <c r="M883" s="2357">
        <f>IF(K883&gt;0,(IF(ISNUMBER(G883),G883,0)+IF(ISNUMBER(H883),H883,0))/K883*100,"")</f>
        <v>0</v>
      </c>
      <c r="N883" s="1611">
        <f t="shared" si="299"/>
        <v>3</v>
      </c>
      <c r="O883" s="2753"/>
      <c r="P883" s="2433">
        <v>0.47719282000000002</v>
      </c>
      <c r="Q883" s="2296" t="s">
        <v>42</v>
      </c>
      <c r="R883" s="2294"/>
      <c r="S883" s="2297"/>
      <c r="T883" s="2298"/>
      <c r="U883" s="1602"/>
      <c r="V883" s="2294"/>
      <c r="W883" s="2294"/>
      <c r="X883" s="2294"/>
      <c r="Y883" s="2294"/>
      <c r="Z883" s="2434">
        <v>26451.848180421242</v>
      </c>
      <c r="AA883" s="2366"/>
      <c r="AB883" s="2435"/>
      <c r="AC883" s="2435"/>
      <c r="AD883" s="2435"/>
      <c r="AE883" s="2435"/>
      <c r="AF883" s="2435"/>
      <c r="AG883" s="2435"/>
      <c r="AH883" s="2167"/>
      <c r="AL883" s="2167"/>
      <c r="AM883" s="2369"/>
      <c r="AN883" s="2125"/>
      <c r="AO883" s="2125"/>
      <c r="AP883" s="2126"/>
      <c r="AQ883" s="2117"/>
      <c r="AR883" s="2125"/>
      <c r="AS883" s="2125"/>
      <c r="AT883" s="2125">
        <v>1.0121157042569067</v>
      </c>
      <c r="AU883" s="2125"/>
      <c r="AV883" s="2126"/>
      <c r="AW883" s="2127">
        <f t="shared" si="319"/>
        <v>-0.27443718573838827</v>
      </c>
      <c r="AX883" s="2119"/>
      <c r="AY883" s="1920"/>
      <c r="AZ883" s="1646"/>
      <c r="BA883" s="2039"/>
      <c r="BB883" s="1646"/>
      <c r="BC883" s="1530" t="s">
        <v>1802</v>
      </c>
      <c r="BF883" s="1530" t="e">
        <f>MATCH(D883,'&gt;50 only'!D866,0)</f>
        <v>#N/A</v>
      </c>
    </row>
    <row r="884" spans="1:227" s="1530" customFormat="1" ht="18.75" customHeight="1" x14ac:dyDescent="0.25">
      <c r="A884" s="1564" t="s">
        <v>393</v>
      </c>
      <c r="B884" s="1564" t="s">
        <v>556</v>
      </c>
      <c r="C884" s="2542" t="s">
        <v>561</v>
      </c>
      <c r="D884" s="1696" t="s">
        <v>566</v>
      </c>
      <c r="E884" s="1697"/>
      <c r="F884" s="2291"/>
      <c r="G884" s="1904">
        <f>K884</f>
        <v>0.25955555555555554</v>
      </c>
      <c r="H884" s="1904"/>
      <c r="I884" s="1904"/>
      <c r="J884" s="1904"/>
      <c r="K884" s="2115">
        <v>0.25955555555555554</v>
      </c>
      <c r="L884" s="2292">
        <f>IF(K884&gt;0,IF(ISNUMBER(F884),F884,0)/K884*100,"")</f>
        <v>0</v>
      </c>
      <c r="M884" s="2357">
        <f>IF(K884&gt;0,(IF(ISNUMBER(G884),G884,0)+IF(ISNUMBER(H884),H884,0))/K884*100,"")</f>
        <v>100</v>
      </c>
      <c r="N884" s="1611">
        <f t="shared" si="299"/>
        <v>2</v>
      </c>
      <c r="O884" s="2753"/>
      <c r="P884" s="2433">
        <v>0.29275338783446581</v>
      </c>
      <c r="Q884" s="2296" t="s">
        <v>42</v>
      </c>
      <c r="R884" s="2294"/>
      <c r="S884" s="2297"/>
      <c r="T884" s="2298"/>
      <c r="U884" s="1602"/>
      <c r="V884" s="2294"/>
      <c r="W884" s="2294"/>
      <c r="X884" s="2294"/>
      <c r="Y884" s="2294"/>
      <c r="Z884" s="2434">
        <v>14791.756815778861</v>
      </c>
      <c r="AA884" s="2366"/>
      <c r="AB884" s="2435"/>
      <c r="AC884" s="2435"/>
      <c r="AD884" s="2435"/>
      <c r="AE884" s="2435"/>
      <c r="AF884" s="2435"/>
      <c r="AG884" s="2435"/>
      <c r="AH884" s="2167"/>
      <c r="AL884" s="2167"/>
      <c r="AM884" s="2369"/>
      <c r="AN884" s="2125"/>
      <c r="AO884" s="2125"/>
      <c r="AP884" s="2126"/>
      <c r="AQ884" s="2117"/>
      <c r="AR884" s="2125"/>
      <c r="AS884" s="2125"/>
      <c r="AT884" s="2125">
        <v>0.56094907617470924</v>
      </c>
      <c r="AU884" s="2125"/>
      <c r="AV884" s="2126"/>
      <c r="AW884" s="2127">
        <f t="shared" si="319"/>
        <v>-0.3013935206191537</v>
      </c>
      <c r="AX884" s="2119"/>
      <c r="AY884" s="1920"/>
      <c r="AZ884" s="1646"/>
      <c r="BA884" s="2039"/>
      <c r="BB884" s="1646"/>
      <c r="BC884" s="1530" t="s">
        <v>1432</v>
      </c>
      <c r="BF884" s="1530" t="e">
        <f>MATCH(D884,'&gt;50 only'!D867,0)</f>
        <v>#N/A</v>
      </c>
    </row>
    <row r="885" spans="1:227" s="1530" customFormat="1" ht="18.75" customHeight="1" x14ac:dyDescent="0.25">
      <c r="A885" s="1564" t="s">
        <v>393</v>
      </c>
      <c r="B885" s="1564" t="s">
        <v>556</v>
      </c>
      <c r="C885" s="2542" t="s">
        <v>561</v>
      </c>
      <c r="D885" s="1696" t="s">
        <v>563</v>
      </c>
      <c r="E885" s="1697" t="s">
        <v>1823</v>
      </c>
      <c r="F885" s="2291">
        <f>K885</f>
        <v>0.20235600000000001</v>
      </c>
      <c r="G885" s="1904"/>
      <c r="H885" s="1904"/>
      <c r="I885" s="1904"/>
      <c r="J885" s="1904"/>
      <c r="K885" s="2115">
        <v>0.20235600000000001</v>
      </c>
      <c r="L885" s="2292">
        <f>IF(K885&gt;0,IF(ISNUMBER(F885),F885,0)/K885*100,"")</f>
        <v>100</v>
      </c>
      <c r="M885" s="2292">
        <f>IF(K885&gt;0,(IF(ISNUMBER(G885),G885,0)+IF(ISNUMBER(H885),H885,0))/K885*100,"")</f>
        <v>0</v>
      </c>
      <c r="N885" s="1611">
        <f t="shared" si="299"/>
        <v>2</v>
      </c>
      <c r="O885" s="2753"/>
      <c r="P885" s="2433">
        <v>0.20706932864520727</v>
      </c>
      <c r="Q885" s="2296" t="s">
        <v>42</v>
      </c>
      <c r="R885" s="2294"/>
      <c r="S885" s="2297"/>
      <c r="T885" s="2298"/>
      <c r="U885" s="1602"/>
      <c r="V885" s="2294"/>
      <c r="W885" s="2294"/>
      <c r="X885" s="2294"/>
      <c r="Y885" s="2294"/>
      <c r="Z885" s="2434">
        <v>10507.754431189125</v>
      </c>
      <c r="AA885" s="2366"/>
      <c r="AB885" s="2435"/>
      <c r="AC885" s="2435"/>
      <c r="AD885" s="2435"/>
      <c r="AE885" s="2435"/>
      <c r="AF885" s="2435"/>
      <c r="AG885" s="2435"/>
      <c r="AH885" s="2167"/>
      <c r="AL885" s="2167"/>
      <c r="AM885" s="2369"/>
      <c r="AN885" s="2125"/>
      <c r="AO885" s="2125"/>
      <c r="AP885" s="2126"/>
      <c r="AQ885" s="2117"/>
      <c r="AR885" s="2125"/>
      <c r="AS885" s="2125"/>
      <c r="AT885" s="2125">
        <v>0.40287272110931149</v>
      </c>
      <c r="AU885" s="2125"/>
      <c r="AV885" s="2126"/>
      <c r="AW885" s="2127">
        <f t="shared" si="319"/>
        <v>-0.20051672110931149</v>
      </c>
      <c r="AX885" s="2119"/>
      <c r="AY885" s="1920"/>
      <c r="AZ885" s="1646"/>
      <c r="BA885" s="2039"/>
      <c r="BB885" s="1646"/>
      <c r="BC885" s="1530" t="s">
        <v>1432</v>
      </c>
      <c r="BF885" s="1530" t="e">
        <f>MATCH(D885,'&gt;50 only'!D868,0)</f>
        <v>#N/A</v>
      </c>
    </row>
    <row r="886" spans="1:227" s="1530" customFormat="1" ht="18.75" customHeight="1" x14ac:dyDescent="0.3">
      <c r="A886" s="1564" t="s">
        <v>865</v>
      </c>
      <c r="B886" s="1564" t="s">
        <v>925</v>
      </c>
      <c r="C886" s="2002" t="s">
        <v>926</v>
      </c>
      <c r="D886" s="1566" t="s">
        <v>927</v>
      </c>
      <c r="E886" s="2895"/>
      <c r="F886" s="2450">
        <v>0.44500000000000001</v>
      </c>
      <c r="G886" s="2451"/>
      <c r="H886" s="2452" t="s">
        <v>202</v>
      </c>
      <c r="I886" s="2455"/>
      <c r="J886" s="2455"/>
      <c r="K886" s="2125">
        <f>IF(ISNUMBER(F886),F886,0)+IF(ISNUMBER(G886),G886,0)+IF(ISNUMBER(H886),H886,0)</f>
        <v>0.44500000000000001</v>
      </c>
      <c r="L886" s="2292">
        <f>IF(IF(ISNUMBER(K886),K886,0)&gt;0,IF(ISNUMBER(F886),F886,0)/K886*100,"")</f>
        <v>100</v>
      </c>
      <c r="M886" s="2292">
        <f>IF(IF(ISNUMBER(K886),K886,0)&gt;0,(IF(ISNUMBER(G886),G886,0)+IF(ISNUMBER(H886),H886,0))/K886*100,"")</f>
        <v>0</v>
      </c>
      <c r="N886" s="1611">
        <f t="shared" si="299"/>
        <v>5</v>
      </c>
      <c r="O886" s="2294"/>
      <c r="P886" s="2295">
        <f>AA886*Z886/1000000000*365</f>
        <v>3.5538825084450866E-2</v>
      </c>
      <c r="Q886" s="2296" t="s">
        <v>42</v>
      </c>
      <c r="R886" s="2294"/>
      <c r="S886" s="2456"/>
      <c r="T886" s="2457"/>
      <c r="V886" s="2458"/>
      <c r="W886" s="2458"/>
      <c r="X886" s="2458"/>
      <c r="Y886" s="2458"/>
      <c r="Z886" s="2434">
        <v>762</v>
      </c>
      <c r="AA886" s="2366">
        <v>127.77774811940769</v>
      </c>
      <c r="AB886" s="2459"/>
      <c r="AC886" s="2459"/>
      <c r="AD886" s="2459"/>
      <c r="AE886" s="2459"/>
      <c r="AF886" s="2459"/>
      <c r="AG886" s="2459"/>
      <c r="AH886" s="2167"/>
      <c r="AI886" s="2124">
        <v>812</v>
      </c>
      <c r="AJ886" s="2124">
        <v>851</v>
      </c>
      <c r="AK886" s="2124">
        <v>889</v>
      </c>
      <c r="AL886" s="2113"/>
      <c r="AM886" s="2460"/>
      <c r="AN886" s="2124"/>
      <c r="AO886" s="2125"/>
      <c r="AP886" s="2126"/>
      <c r="AQ886" s="2117">
        <v>3.5538825084450859E-2</v>
      </c>
      <c r="AR886" s="2125">
        <v>3.9306230707630056E-2</v>
      </c>
      <c r="AS886" s="2125">
        <v>4.2698497852109829E-2</v>
      </c>
      <c r="AT886" s="2125">
        <v>4.6176711868526017E-2</v>
      </c>
      <c r="AU886" s="2125"/>
      <c r="AV886" s="2126"/>
      <c r="AW886" s="2127">
        <f t="shared" si="319"/>
        <v>0.398823288131474</v>
      </c>
      <c r="AX886" s="2119"/>
      <c r="AY886" s="1920"/>
      <c r="AZ886" s="1646"/>
      <c r="BA886" s="2039"/>
      <c r="BB886" s="2039"/>
      <c r="BC886" s="1530" t="s">
        <v>1430</v>
      </c>
    </row>
    <row r="887" spans="1:227" s="1530" customFormat="1" ht="27.75" customHeight="1" x14ac:dyDescent="0.3">
      <c r="A887" s="1564" t="s">
        <v>865</v>
      </c>
      <c r="B887" s="1564" t="s">
        <v>925</v>
      </c>
      <c r="C887" s="2002" t="s">
        <v>926</v>
      </c>
      <c r="D887" s="1566" t="s">
        <v>929</v>
      </c>
      <c r="E887" s="2895"/>
      <c r="F887" s="2450">
        <v>0.56399999999999995</v>
      </c>
      <c r="G887" s="2451"/>
      <c r="H887" s="2452" t="s">
        <v>202</v>
      </c>
      <c r="I887" s="1904"/>
      <c r="J887" s="1904"/>
      <c r="K887" s="2115">
        <f>IF(ISNUMBER(F887),F887,0)+IF(ISNUMBER(G887),G887,0)+IF(ISNUMBER(H887),H887,0)</f>
        <v>0.56399999999999995</v>
      </c>
      <c r="L887" s="2292">
        <f>IF(IF(ISNUMBER(K887),K887,0)&gt;0,IF(ISNUMBER(F887),F887,0)/K887*100,"")</f>
        <v>100</v>
      </c>
      <c r="M887" s="2292">
        <f>IF(IF(ISNUMBER(K887),K887,0)&gt;0,(IF(ISNUMBER(G887),G887,0)+IF(ISNUMBER(H887),H887,0))/K887*100,"")</f>
        <v>0</v>
      </c>
      <c r="N887" s="1611">
        <f t="shared" si="299"/>
        <v>5</v>
      </c>
      <c r="O887" s="2294"/>
      <c r="P887" s="2295">
        <f>AA887*Z887/1000000000*365</f>
        <v>0.1891658148928782</v>
      </c>
      <c r="Q887" s="2296" t="s">
        <v>42</v>
      </c>
      <c r="R887" s="2294"/>
      <c r="S887" s="2297"/>
      <c r="T887" s="2298"/>
      <c r="U887" s="1602"/>
      <c r="V887" s="2294"/>
      <c r="W887" s="2294"/>
      <c r="X887" s="2294"/>
      <c r="Y887" s="2294"/>
      <c r="Z887" s="2434">
        <v>3622</v>
      </c>
      <c r="AA887" s="2366">
        <v>143.08738447151595</v>
      </c>
      <c r="AB887" s="2435"/>
      <c r="AC887" s="2435"/>
      <c r="AD887" s="2435"/>
      <c r="AE887" s="2435"/>
      <c r="AF887" s="2435"/>
      <c r="AG887" s="2435"/>
      <c r="AH887" s="2167"/>
      <c r="AI887" s="2112">
        <v>3709</v>
      </c>
      <c r="AJ887" s="2112">
        <v>3804</v>
      </c>
      <c r="AK887" s="2112">
        <v>3903</v>
      </c>
      <c r="AL887" s="2113"/>
      <c r="AM887" s="2454"/>
      <c r="AN887" s="2112"/>
      <c r="AO887" s="2115"/>
      <c r="AP887" s="2116"/>
      <c r="AQ887" s="2117">
        <v>0.1891658148928782</v>
      </c>
      <c r="AR887" s="2115">
        <v>0.2002663620767712</v>
      </c>
      <c r="AS887" s="2115">
        <v>0.21212060832332102</v>
      </c>
      <c r="AT887" s="2115">
        <v>0.2245408597711992</v>
      </c>
      <c r="AU887" s="2115"/>
      <c r="AV887" s="2116"/>
      <c r="AW887" s="2118">
        <f t="shared" si="319"/>
        <v>0.33945914022880075</v>
      </c>
      <c r="AX887" s="2119"/>
      <c r="AY887" s="1920"/>
      <c r="AZ887" s="1646"/>
      <c r="BA887" s="2039"/>
      <c r="BB887" s="2039"/>
      <c r="BC887" s="1530" t="s">
        <v>1430</v>
      </c>
    </row>
    <row r="888" spans="1:227" s="1530" customFormat="1" ht="29.05" customHeight="1" x14ac:dyDescent="0.3">
      <c r="A888" s="1564" t="s">
        <v>865</v>
      </c>
      <c r="B888" s="1564" t="s">
        <v>925</v>
      </c>
      <c r="C888" s="2002" t="s">
        <v>926</v>
      </c>
      <c r="D888" s="1566" t="s">
        <v>928</v>
      </c>
      <c r="E888" s="2895"/>
      <c r="F888" s="2450">
        <v>0.72199999999999998</v>
      </c>
      <c r="G888" s="2451"/>
      <c r="H888" s="2452" t="s">
        <v>202</v>
      </c>
      <c r="I888" s="2455"/>
      <c r="J888" s="2455"/>
      <c r="K888" s="2125">
        <f>IF(ISNUMBER(F888),F888,0)+IF(ISNUMBER(G888),G888,0)+IF(ISNUMBER(H888),H888,0)</f>
        <v>0.72199999999999998</v>
      </c>
      <c r="L888" s="2292">
        <f>IF(IF(ISNUMBER(K888),K888,0)&gt;0,IF(ISNUMBER(F888),F888,0)/K888*100,"")</f>
        <v>100</v>
      </c>
      <c r="M888" s="2292">
        <f>IF(IF(ISNUMBER(K888),K888,0)&gt;0,(IF(ISNUMBER(G888),G888,0)+IF(ISNUMBER(H888),H888,0))/K888*100,"")</f>
        <v>0</v>
      </c>
      <c r="N888" s="1611">
        <f t="shared" si="299"/>
        <v>5</v>
      </c>
      <c r="O888" s="2294"/>
      <c r="P888" s="2295">
        <f>AA888*Z888/1000000000*365</f>
        <v>0.30903436468056333</v>
      </c>
      <c r="Q888" s="2296" t="s">
        <v>42</v>
      </c>
      <c r="R888" s="2294"/>
      <c r="S888" s="2456"/>
      <c r="T888" s="2457"/>
      <c r="V888" s="2458"/>
      <c r="W888" s="2458"/>
      <c r="X888" s="2458"/>
      <c r="Y888" s="2458"/>
      <c r="Z888" s="2434">
        <v>6352</v>
      </c>
      <c r="AA888" s="2366">
        <v>133.29179664287091</v>
      </c>
      <c r="AB888" s="2459"/>
      <c r="AC888" s="2459"/>
      <c r="AD888" s="2459"/>
      <c r="AE888" s="2459"/>
      <c r="AF888" s="2459"/>
      <c r="AG888" s="2459"/>
      <c r="AH888" s="2167"/>
      <c r="AI888" s="2124">
        <v>6218</v>
      </c>
      <c r="AJ888" s="2124">
        <v>6097</v>
      </c>
      <c r="AK888" s="2124">
        <v>5989</v>
      </c>
      <c r="AL888" s="2113"/>
      <c r="AM888" s="2460"/>
      <c r="AN888" s="2124"/>
      <c r="AO888" s="2125"/>
      <c r="AP888" s="2126"/>
      <c r="AQ888" s="2117">
        <v>0.30903436468056333</v>
      </c>
      <c r="AR888" s="2125">
        <v>0.31350730548676059</v>
      </c>
      <c r="AS888" s="2125">
        <v>0.31818490584802817</v>
      </c>
      <c r="AT888" s="2125">
        <v>0.32313611035436623</v>
      </c>
      <c r="AU888" s="2125"/>
      <c r="AV888" s="2126"/>
      <c r="AW888" s="2127">
        <f t="shared" si="319"/>
        <v>0.39886388964563374</v>
      </c>
      <c r="AX888" s="2119"/>
      <c r="AY888" s="1920"/>
      <c r="AZ888" s="1646"/>
      <c r="BA888" s="2039"/>
      <c r="BB888" s="2039"/>
      <c r="BC888" s="1530" t="s">
        <v>1430</v>
      </c>
    </row>
    <row r="889" spans="1:227" s="1530" customFormat="1" ht="18.75" customHeight="1" x14ac:dyDescent="0.25">
      <c r="A889" s="1564" t="s">
        <v>393</v>
      </c>
      <c r="B889" s="1564" t="s">
        <v>394</v>
      </c>
      <c r="C889" s="1677" t="s">
        <v>407</v>
      </c>
      <c r="D889" s="1683" t="s">
        <v>409</v>
      </c>
      <c r="E889" s="2896"/>
      <c r="F889" s="2291"/>
      <c r="G889" s="1904"/>
      <c r="H889" s="1904">
        <f>K889</f>
        <v>0.19777384615384616</v>
      </c>
      <c r="I889" s="1904"/>
      <c r="J889" s="1904"/>
      <c r="K889" s="2115">
        <v>0.19777384615384616</v>
      </c>
      <c r="L889" s="2292">
        <f t="shared" ref="L889:L894" si="320">IF(K889&gt;0,IF(ISNUMBER(F889),F889,0)/K889*100,"")</f>
        <v>0</v>
      </c>
      <c r="M889" s="2357">
        <f t="shared" ref="M889:M895" si="321">IF(K889&gt;0,(IF(ISNUMBER(G889),G889,0)+IF(ISNUMBER(H889),H889,0))/K889*100,"")</f>
        <v>100</v>
      </c>
      <c r="N889" s="1611">
        <f t="shared" si="299"/>
        <v>3</v>
      </c>
      <c r="O889" s="2801"/>
      <c r="P889" s="2433">
        <v>0.17015509875000001</v>
      </c>
      <c r="Q889" s="2296" t="s">
        <v>42</v>
      </c>
      <c r="R889" s="2294"/>
      <c r="S889" s="2297"/>
      <c r="T889" s="2298"/>
      <c r="U889" s="1602"/>
      <c r="V889" s="2294"/>
      <c r="W889" s="2294"/>
      <c r="X889" s="2294"/>
      <c r="Y889" s="2294"/>
      <c r="Z889" s="2434">
        <v>5759.7749999999996</v>
      </c>
      <c r="AA889" s="2366">
        <f>P889*1000000000/365/Z889</f>
        <v>80.936903392880112</v>
      </c>
      <c r="AB889" s="2435"/>
      <c r="AC889" s="2435"/>
      <c r="AD889" s="2435"/>
      <c r="AE889" s="2435"/>
      <c r="AF889" s="2435"/>
      <c r="AG889" s="2435"/>
      <c r="AH889" s="2167"/>
      <c r="AI889" s="1602"/>
      <c r="AJ889" s="1602"/>
      <c r="AK889" s="1602"/>
      <c r="AL889" s="2167"/>
      <c r="AM889" s="2369"/>
      <c r="AN889" s="2115"/>
      <c r="AO889" s="2115"/>
      <c r="AP889" s="2116"/>
      <c r="AQ889" s="2117"/>
      <c r="AR889" s="2115"/>
      <c r="AS889" s="2115"/>
      <c r="AT889" s="2115">
        <v>0.40087877136159095</v>
      </c>
      <c r="AU889" s="2115"/>
      <c r="AV889" s="2116"/>
      <c r="AW889" s="2118">
        <f t="shared" si="319"/>
        <v>-0.20310492520774479</v>
      </c>
      <c r="AX889" s="2119"/>
      <c r="AY889" s="1920"/>
      <c r="AZ889" s="1646"/>
      <c r="BA889" s="1646"/>
      <c r="BB889" s="1646"/>
      <c r="BC889" s="1530" t="s">
        <v>1432</v>
      </c>
      <c r="BJ889" s="1646"/>
      <c r="BK889" s="1646"/>
      <c r="BL889" s="1646"/>
      <c r="BM889" s="1646"/>
      <c r="BN889" s="1646"/>
      <c r="BO889" s="1646"/>
      <c r="BP889" s="1646"/>
      <c r="BQ889" s="1646"/>
      <c r="BR889" s="1646"/>
      <c r="BS889" s="1646"/>
      <c r="BT889" s="1646"/>
      <c r="BU889" s="1646"/>
      <c r="BV889" s="1646"/>
      <c r="BW889" s="1646"/>
      <c r="BX889" s="1646"/>
      <c r="BY889" s="1646"/>
      <c r="BZ889" s="1646"/>
      <c r="CA889" s="1646"/>
      <c r="CB889" s="1646"/>
      <c r="CC889" s="1646"/>
      <c r="CD889" s="1646"/>
      <c r="CE889" s="1646"/>
      <c r="CF889" s="1646"/>
      <c r="CG889" s="1646"/>
      <c r="CH889" s="1646"/>
      <c r="CI889" s="1646"/>
      <c r="CJ889" s="1646"/>
      <c r="CK889" s="1646"/>
      <c r="CL889" s="1646"/>
      <c r="CM889" s="1646"/>
      <c r="CN889" s="1646"/>
      <c r="CO889" s="1646"/>
      <c r="CP889" s="1646"/>
      <c r="CQ889" s="1646"/>
      <c r="CR889" s="1646"/>
      <c r="CS889" s="1646"/>
      <c r="CT889" s="1646"/>
      <c r="CU889" s="1646"/>
      <c r="CV889" s="1646"/>
      <c r="CW889" s="1646"/>
      <c r="CX889" s="1646"/>
      <c r="CY889" s="1646"/>
      <c r="CZ889" s="1646"/>
      <c r="DA889" s="1646"/>
      <c r="DB889" s="1646"/>
      <c r="DC889" s="1646"/>
      <c r="DD889" s="1646"/>
      <c r="DE889" s="1646"/>
      <c r="DF889" s="1646"/>
      <c r="DG889" s="1646"/>
      <c r="DH889" s="1646"/>
      <c r="DI889" s="1646"/>
      <c r="DJ889" s="1646"/>
      <c r="DK889" s="1646"/>
      <c r="DL889" s="1646"/>
      <c r="DM889" s="1646"/>
      <c r="DN889" s="1646"/>
      <c r="DO889" s="1646"/>
      <c r="DP889" s="1646"/>
      <c r="DQ889" s="1646"/>
      <c r="DR889" s="1646"/>
      <c r="DS889" s="1646"/>
      <c r="DT889" s="1646"/>
      <c r="DU889" s="1646"/>
      <c r="DV889" s="1646"/>
      <c r="DW889" s="1646"/>
      <c r="DX889" s="1646"/>
      <c r="DY889" s="1646"/>
      <c r="DZ889" s="1646"/>
      <c r="EA889" s="1646"/>
      <c r="EB889" s="1646"/>
      <c r="EC889" s="1646"/>
      <c r="ED889" s="1646"/>
      <c r="EE889" s="1646"/>
      <c r="EF889" s="1646"/>
      <c r="EG889" s="1646"/>
      <c r="EH889" s="1646"/>
      <c r="EI889" s="1646"/>
      <c r="EJ889" s="1646"/>
      <c r="EK889" s="1646"/>
      <c r="EL889" s="1646"/>
      <c r="EM889" s="1646"/>
      <c r="EN889" s="1646"/>
      <c r="EO889" s="1646"/>
      <c r="EP889" s="1646"/>
      <c r="EQ889" s="1646"/>
      <c r="ER889" s="1646"/>
      <c r="ES889" s="1646"/>
      <c r="ET889" s="1646"/>
      <c r="EU889" s="1646"/>
      <c r="EV889" s="1646"/>
      <c r="EW889" s="1646"/>
      <c r="EX889" s="1646"/>
      <c r="EY889" s="1646"/>
      <c r="EZ889" s="1646"/>
      <c r="FA889" s="1646"/>
      <c r="FB889" s="1646"/>
      <c r="FC889" s="1646"/>
      <c r="FD889" s="1646"/>
      <c r="FE889" s="1646"/>
      <c r="FF889" s="1646"/>
      <c r="FG889" s="1646"/>
      <c r="FH889" s="1646"/>
      <c r="FI889" s="1646"/>
      <c r="FJ889" s="1646"/>
      <c r="FK889" s="1646"/>
      <c r="FL889" s="1646"/>
      <c r="FM889" s="1646"/>
      <c r="FN889" s="1646"/>
      <c r="FO889" s="1646"/>
      <c r="FP889" s="1646"/>
      <c r="FQ889" s="1646"/>
      <c r="FR889" s="1646"/>
      <c r="FS889" s="1646"/>
      <c r="FT889" s="1646"/>
      <c r="FU889" s="1646"/>
      <c r="FV889" s="1646"/>
      <c r="FW889" s="1646"/>
      <c r="FX889" s="1646"/>
      <c r="FY889" s="1646"/>
      <c r="FZ889" s="1646"/>
      <c r="GA889" s="1646"/>
      <c r="GB889" s="1646"/>
      <c r="GC889" s="1646"/>
      <c r="GD889" s="1646"/>
      <c r="GE889" s="1646"/>
      <c r="GF889" s="1646"/>
      <c r="GG889" s="1646"/>
      <c r="GH889" s="1646"/>
      <c r="GI889" s="1646"/>
      <c r="GJ889" s="1646"/>
      <c r="GK889" s="1646"/>
      <c r="GL889" s="1646"/>
      <c r="GM889" s="1646"/>
      <c r="GN889" s="1646"/>
      <c r="GO889" s="1646"/>
      <c r="GP889" s="1646"/>
      <c r="GQ889" s="1646"/>
      <c r="GR889" s="1646"/>
      <c r="GS889" s="1646"/>
      <c r="GT889" s="1646"/>
      <c r="GU889" s="1646"/>
      <c r="GV889" s="1646"/>
      <c r="GW889" s="1646"/>
      <c r="GX889" s="1646"/>
      <c r="GY889" s="1646"/>
      <c r="GZ889" s="1646"/>
      <c r="HA889" s="1646"/>
      <c r="HB889" s="1646"/>
      <c r="HC889" s="1646"/>
      <c r="HD889" s="1646"/>
      <c r="HE889" s="1646"/>
      <c r="HF889" s="1646"/>
      <c r="HG889" s="1646"/>
      <c r="HH889" s="1646"/>
      <c r="HI889" s="1646"/>
      <c r="HJ889" s="1646"/>
      <c r="HK889" s="1646"/>
      <c r="HL889" s="1646"/>
      <c r="HM889" s="1646"/>
      <c r="HN889" s="1646"/>
      <c r="HO889" s="1646"/>
      <c r="HP889" s="1646"/>
      <c r="HQ889" s="1646"/>
      <c r="HR889" s="1646"/>
      <c r="HS889" s="1646"/>
    </row>
    <row r="890" spans="1:227" s="1530" customFormat="1" ht="18.75" customHeight="1" x14ac:dyDescent="0.25">
      <c r="A890" s="1564" t="s">
        <v>393</v>
      </c>
      <c r="B890" s="1564" t="s">
        <v>394</v>
      </c>
      <c r="C890" s="1677" t="s">
        <v>407</v>
      </c>
      <c r="D890" s="2897" t="s">
        <v>408</v>
      </c>
      <c r="E890" s="2896"/>
      <c r="F890" s="2291"/>
      <c r="G890" s="1904"/>
      <c r="H890" s="1904">
        <f>K890</f>
        <v>0.62260056980056977</v>
      </c>
      <c r="I890" s="1904"/>
      <c r="J890" s="1904"/>
      <c r="K890" s="2115">
        <v>0.62260056980056977</v>
      </c>
      <c r="L890" s="2292">
        <f t="shared" si="320"/>
        <v>0</v>
      </c>
      <c r="M890" s="2357">
        <f t="shared" si="321"/>
        <v>100</v>
      </c>
      <c r="N890" s="1611">
        <f t="shared" si="299"/>
        <v>2</v>
      </c>
      <c r="O890" s="2748"/>
      <c r="P890" s="2433">
        <v>0.69451987500000001</v>
      </c>
      <c r="Q890" s="2296" t="s">
        <v>42</v>
      </c>
      <c r="R890" s="2294"/>
      <c r="S890" s="2297"/>
      <c r="T890" s="2298"/>
      <c r="U890" s="1602"/>
      <c r="V890" s="2294"/>
      <c r="W890" s="2294"/>
      <c r="X890" s="2294"/>
      <c r="Y890" s="2294"/>
      <c r="Z890" s="2434">
        <v>27152.19</v>
      </c>
      <c r="AA890" s="2366">
        <f>P890*1000000000/365/Z890</f>
        <v>70.07884734462273</v>
      </c>
      <c r="AB890" s="2435"/>
      <c r="AC890" s="2435"/>
      <c r="AD890" s="2435"/>
      <c r="AE890" s="2435"/>
      <c r="AF890" s="2435"/>
      <c r="AG890" s="2435"/>
      <c r="AH890" s="2167"/>
      <c r="AI890" s="1602"/>
      <c r="AJ890" s="1602"/>
      <c r="AK890" s="1602"/>
      <c r="AL890" s="2167"/>
      <c r="AM890" s="2369"/>
      <c r="AN890" s="2115"/>
      <c r="AO890" s="2115"/>
      <c r="AP890" s="2116"/>
      <c r="AQ890" s="2117"/>
      <c r="AR890" s="2115"/>
      <c r="AS890" s="2115"/>
      <c r="AT890" s="2115">
        <v>1.6107004965506633</v>
      </c>
      <c r="AU890" s="2115"/>
      <c r="AV890" s="2116"/>
      <c r="AW890" s="2118">
        <f t="shared" si="319"/>
        <v>-0.9880999267500935</v>
      </c>
      <c r="AX890" s="2119"/>
      <c r="AY890" s="1920"/>
      <c r="AZ890" s="1646"/>
      <c r="BA890" s="1646"/>
      <c r="BB890" s="1646"/>
      <c r="BC890" s="1530" t="s">
        <v>1432</v>
      </c>
      <c r="BJ890" s="1646"/>
      <c r="BK890" s="1646"/>
      <c r="BL890" s="1646"/>
      <c r="BM890" s="1646"/>
      <c r="BN890" s="1646"/>
      <c r="BO890" s="1646"/>
      <c r="BP890" s="1646"/>
      <c r="BQ890" s="1646"/>
      <c r="BR890" s="1646"/>
      <c r="BS890" s="1646"/>
      <c r="BT890" s="1646"/>
      <c r="BU890" s="1646"/>
      <c r="BV890" s="1646"/>
      <c r="BW890" s="1646"/>
      <c r="BX890" s="1646"/>
      <c r="BY890" s="1646"/>
      <c r="BZ890" s="1646"/>
      <c r="CA890" s="1646"/>
      <c r="CB890" s="1646"/>
      <c r="CC890" s="1646"/>
      <c r="CD890" s="1646"/>
      <c r="CE890" s="1646"/>
      <c r="CF890" s="1646"/>
      <c r="CG890" s="1646"/>
      <c r="CH890" s="1646"/>
      <c r="CI890" s="1646"/>
      <c r="CJ890" s="1646"/>
      <c r="CK890" s="1646"/>
      <c r="CL890" s="1646"/>
      <c r="CM890" s="1646"/>
      <c r="CN890" s="1646"/>
      <c r="CO890" s="1646"/>
      <c r="CP890" s="1646"/>
      <c r="CQ890" s="1646"/>
      <c r="CR890" s="1646"/>
      <c r="CS890" s="1646"/>
      <c r="CT890" s="1646"/>
      <c r="CU890" s="1646"/>
      <c r="CV890" s="1646"/>
      <c r="CW890" s="1646"/>
      <c r="CX890" s="1646"/>
      <c r="CY890" s="1646"/>
      <c r="CZ890" s="1646"/>
      <c r="DA890" s="1646"/>
      <c r="DB890" s="1646"/>
      <c r="DC890" s="1646"/>
      <c r="DD890" s="1646"/>
      <c r="DE890" s="1646"/>
      <c r="DF890" s="1646"/>
      <c r="DG890" s="1646"/>
      <c r="DH890" s="1646"/>
      <c r="DI890" s="1646"/>
      <c r="DJ890" s="1646"/>
      <c r="DK890" s="1646"/>
      <c r="DL890" s="1646"/>
      <c r="DM890" s="1646"/>
      <c r="DN890" s="1646"/>
      <c r="DO890" s="1646"/>
      <c r="DP890" s="1646"/>
      <c r="DQ890" s="1646"/>
      <c r="DR890" s="1646"/>
      <c r="DS890" s="1646"/>
      <c r="DT890" s="1646"/>
      <c r="DU890" s="1646"/>
      <c r="DV890" s="1646"/>
      <c r="DW890" s="1646"/>
      <c r="DX890" s="1646"/>
      <c r="DY890" s="1646"/>
      <c r="DZ890" s="1646"/>
      <c r="EA890" s="1646"/>
      <c r="EB890" s="1646"/>
      <c r="EC890" s="1646"/>
      <c r="ED890" s="1646"/>
      <c r="EE890" s="1646"/>
      <c r="EF890" s="1646"/>
      <c r="EG890" s="1646"/>
      <c r="EH890" s="1646"/>
      <c r="EI890" s="1646"/>
      <c r="EJ890" s="1646"/>
      <c r="EK890" s="1646"/>
      <c r="EL890" s="1646"/>
      <c r="EM890" s="1646"/>
      <c r="EN890" s="1646"/>
      <c r="EO890" s="1646"/>
      <c r="EP890" s="1646"/>
      <c r="EQ890" s="1646"/>
      <c r="ER890" s="1646"/>
      <c r="ES890" s="1646"/>
      <c r="ET890" s="1646"/>
      <c r="EU890" s="1646"/>
      <c r="EV890" s="1646"/>
      <c r="EW890" s="1646"/>
      <c r="EX890" s="1646"/>
      <c r="EY890" s="1646"/>
      <c r="EZ890" s="1646"/>
      <c r="FA890" s="1646"/>
      <c r="FB890" s="1646"/>
      <c r="FC890" s="1646"/>
      <c r="FD890" s="1646"/>
      <c r="FE890" s="1646"/>
      <c r="FF890" s="1646"/>
      <c r="FG890" s="1646"/>
      <c r="FH890" s="1646"/>
      <c r="FI890" s="1646"/>
      <c r="FJ890" s="1646"/>
      <c r="FK890" s="1646"/>
      <c r="FL890" s="1646"/>
      <c r="FM890" s="1646"/>
      <c r="FN890" s="1646"/>
      <c r="FO890" s="1646"/>
      <c r="FP890" s="1646"/>
      <c r="FQ890" s="1646"/>
      <c r="FR890" s="1646"/>
      <c r="FS890" s="1646"/>
      <c r="FT890" s="1646"/>
      <c r="FU890" s="1646"/>
      <c r="FV890" s="1646"/>
      <c r="FW890" s="1646"/>
      <c r="FX890" s="1646"/>
      <c r="FY890" s="1646"/>
      <c r="FZ890" s="1646"/>
      <c r="GA890" s="1646"/>
      <c r="GB890" s="1646"/>
      <c r="GC890" s="1646"/>
      <c r="GD890" s="1646"/>
      <c r="GE890" s="1646"/>
      <c r="GF890" s="1646"/>
      <c r="GG890" s="1646"/>
      <c r="GH890" s="1646"/>
      <c r="GI890" s="1646"/>
      <c r="GJ890" s="1646"/>
      <c r="GK890" s="1646"/>
      <c r="GL890" s="1646"/>
      <c r="GM890" s="1646"/>
      <c r="GN890" s="1646"/>
      <c r="GO890" s="1646"/>
      <c r="GP890" s="1646"/>
      <c r="GQ890" s="1646"/>
      <c r="GR890" s="1646"/>
      <c r="GS890" s="1646"/>
      <c r="GT890" s="1646"/>
      <c r="GU890" s="1646"/>
      <c r="GV890" s="1646"/>
      <c r="GW890" s="1646"/>
      <c r="GX890" s="1646"/>
      <c r="GY890" s="1646"/>
      <c r="GZ890" s="1646"/>
      <c r="HA890" s="1646"/>
      <c r="HB890" s="1646"/>
      <c r="HC890" s="1646"/>
      <c r="HD890" s="1646"/>
      <c r="HE890" s="1646"/>
      <c r="HF890" s="1646"/>
      <c r="HG890" s="1646"/>
      <c r="HH890" s="1646"/>
      <c r="HI890" s="1646"/>
      <c r="HJ890" s="1646"/>
      <c r="HK890" s="1646"/>
      <c r="HL890" s="1646"/>
      <c r="HM890" s="1646"/>
      <c r="HN890" s="1646"/>
      <c r="HO890" s="1646"/>
      <c r="HP890" s="1646"/>
      <c r="HQ890" s="1646"/>
      <c r="HR890" s="1646"/>
      <c r="HS890" s="1646"/>
    </row>
    <row r="891" spans="1:227" s="1530" customFormat="1" ht="18.75" customHeight="1" x14ac:dyDescent="0.25">
      <c r="A891" s="1564" t="s">
        <v>393</v>
      </c>
      <c r="B891" s="1564" t="s">
        <v>394</v>
      </c>
      <c r="C891" s="1677" t="s">
        <v>407</v>
      </c>
      <c r="D891" s="2897" t="s">
        <v>408</v>
      </c>
      <c r="E891" s="2896"/>
      <c r="F891" s="2291"/>
      <c r="G891" s="1904"/>
      <c r="H891" s="1904">
        <f>K891</f>
        <v>0.12166666666666666</v>
      </c>
      <c r="I891" s="1904"/>
      <c r="J891" s="1904"/>
      <c r="K891" s="2115">
        <v>0.12166666666666666</v>
      </c>
      <c r="L891" s="2292">
        <f t="shared" si="320"/>
        <v>0</v>
      </c>
      <c r="M891" s="2357">
        <f t="shared" si="321"/>
        <v>100</v>
      </c>
      <c r="N891" s="1611">
        <f t="shared" si="299"/>
        <v>2</v>
      </c>
      <c r="O891" s="2748"/>
      <c r="P891" s="2433">
        <v>0.15161229843749999</v>
      </c>
      <c r="Q891" s="2296" t="s">
        <v>42</v>
      </c>
      <c r="R891" s="2294"/>
      <c r="S891" s="2297"/>
      <c r="T891" s="2298"/>
      <c r="U891" s="1602"/>
      <c r="V891" s="2294"/>
      <c r="W891" s="2294"/>
      <c r="X891" s="2294"/>
      <c r="Y891" s="2294"/>
      <c r="Z891" s="2434">
        <v>4423.5885061173776</v>
      </c>
      <c r="AA891" s="2366">
        <f>P891*1000000000/365/Z891</f>
        <v>93.900271132433829</v>
      </c>
      <c r="AB891" s="2435"/>
      <c r="AC891" s="2435"/>
      <c r="AD891" s="2435"/>
      <c r="AE891" s="2435"/>
      <c r="AF891" s="2435"/>
      <c r="AG891" s="2435"/>
      <c r="AH891" s="2167"/>
      <c r="AI891" s="1602"/>
      <c r="AJ891" s="1602"/>
      <c r="AK891" s="1602"/>
      <c r="AL891" s="2167"/>
      <c r="AM891" s="2369"/>
      <c r="AN891" s="2115"/>
      <c r="AO891" s="2115"/>
      <c r="AP891" s="2116"/>
      <c r="AQ891" s="2117"/>
      <c r="AR891" s="2115"/>
      <c r="AS891" s="2115"/>
      <c r="AT891" s="2115">
        <v>0.33161737252233742</v>
      </c>
      <c r="AU891" s="2115"/>
      <c r="AV891" s="2116"/>
      <c r="AW891" s="2118">
        <f t="shared" si="319"/>
        <v>-0.20995070585567077</v>
      </c>
      <c r="AX891" s="2119"/>
      <c r="AY891" s="1920"/>
      <c r="AZ891" s="1646"/>
      <c r="BA891" s="1646"/>
      <c r="BB891" s="1646"/>
      <c r="BC891" s="1530" t="s">
        <v>1432</v>
      </c>
      <c r="BJ891" s="1646"/>
      <c r="BK891" s="1646"/>
      <c r="BL891" s="1646"/>
      <c r="BM891" s="1646"/>
      <c r="BN891" s="1646"/>
      <c r="BO891" s="1646"/>
      <c r="BP891" s="1646"/>
      <c r="BQ891" s="1646"/>
      <c r="BR891" s="1646"/>
      <c r="BS891" s="1646"/>
      <c r="BT891" s="1646"/>
      <c r="BU891" s="1646"/>
      <c r="BV891" s="1646"/>
      <c r="BW891" s="1646"/>
      <c r="BX891" s="1646"/>
      <c r="BY891" s="1646"/>
      <c r="BZ891" s="1646"/>
      <c r="CA891" s="1646"/>
      <c r="CB891" s="1646"/>
      <c r="CC891" s="1646"/>
      <c r="CD891" s="1646"/>
      <c r="CE891" s="1646"/>
      <c r="CF891" s="1646"/>
      <c r="CG891" s="1646"/>
      <c r="CH891" s="1646"/>
      <c r="CI891" s="1646"/>
      <c r="CJ891" s="1646"/>
      <c r="CK891" s="1646"/>
      <c r="CL891" s="1646"/>
      <c r="CM891" s="1646"/>
      <c r="CN891" s="1646"/>
      <c r="CO891" s="1646"/>
      <c r="CP891" s="1646"/>
      <c r="CQ891" s="1646"/>
      <c r="CR891" s="1646"/>
      <c r="CS891" s="1646"/>
      <c r="CT891" s="1646"/>
      <c r="CU891" s="1646"/>
      <c r="CV891" s="1646"/>
      <c r="CW891" s="1646"/>
      <c r="CX891" s="1646"/>
      <c r="CY891" s="1646"/>
      <c r="CZ891" s="1646"/>
      <c r="DA891" s="1646"/>
      <c r="DB891" s="1646"/>
      <c r="DC891" s="1646"/>
      <c r="DD891" s="1646"/>
      <c r="DE891" s="1646"/>
      <c r="DF891" s="1646"/>
      <c r="DG891" s="1646"/>
      <c r="DH891" s="1646"/>
      <c r="DI891" s="1646"/>
      <c r="DJ891" s="1646"/>
      <c r="DK891" s="1646"/>
      <c r="DL891" s="1646"/>
      <c r="DM891" s="1646"/>
      <c r="DN891" s="1646"/>
      <c r="DO891" s="1646"/>
      <c r="DP891" s="1646"/>
      <c r="DQ891" s="1646"/>
      <c r="DR891" s="1646"/>
      <c r="DS891" s="1646"/>
      <c r="DT891" s="1646"/>
      <c r="DU891" s="1646"/>
      <c r="DV891" s="1646"/>
      <c r="DW891" s="1646"/>
      <c r="DX891" s="1646"/>
      <c r="DY891" s="1646"/>
      <c r="DZ891" s="1646"/>
      <c r="EA891" s="1646"/>
      <c r="EB891" s="1646"/>
      <c r="EC891" s="1646"/>
      <c r="ED891" s="1646"/>
      <c r="EE891" s="1646"/>
      <c r="EF891" s="1646"/>
      <c r="EG891" s="1646"/>
      <c r="EH891" s="1646"/>
      <c r="EI891" s="1646"/>
      <c r="EJ891" s="1646"/>
      <c r="EK891" s="1646"/>
      <c r="EL891" s="1646"/>
      <c r="EM891" s="1646"/>
      <c r="EN891" s="1646"/>
      <c r="EO891" s="1646"/>
      <c r="EP891" s="1646"/>
      <c r="EQ891" s="1646"/>
      <c r="ER891" s="1646"/>
      <c r="ES891" s="1646"/>
      <c r="ET891" s="1646"/>
      <c r="EU891" s="1646"/>
      <c r="EV891" s="1646"/>
      <c r="EW891" s="1646"/>
      <c r="EX891" s="1646"/>
      <c r="EY891" s="1646"/>
      <c r="EZ891" s="1646"/>
      <c r="FA891" s="1646"/>
      <c r="FB891" s="1646"/>
      <c r="FC891" s="1646"/>
      <c r="FD891" s="1646"/>
      <c r="FE891" s="1646"/>
      <c r="FF891" s="1646"/>
      <c r="FG891" s="1646"/>
      <c r="FH891" s="1646"/>
      <c r="FI891" s="1646"/>
      <c r="FJ891" s="1646"/>
      <c r="FK891" s="1646"/>
      <c r="FL891" s="1646"/>
      <c r="FM891" s="1646"/>
      <c r="FN891" s="1646"/>
      <c r="FO891" s="1646"/>
      <c r="FP891" s="1646"/>
      <c r="FQ891" s="1646"/>
      <c r="FR891" s="1646"/>
      <c r="FS891" s="1646"/>
      <c r="FT891" s="1646"/>
      <c r="FU891" s="1646"/>
      <c r="FV891" s="1646"/>
      <c r="FW891" s="1646"/>
      <c r="FX891" s="1646"/>
      <c r="FY891" s="1646"/>
      <c r="FZ891" s="1646"/>
      <c r="GA891" s="1646"/>
      <c r="GB891" s="1646"/>
      <c r="GC891" s="1646"/>
      <c r="GD891" s="1646"/>
      <c r="GE891" s="1646"/>
      <c r="GF891" s="1646"/>
      <c r="GG891" s="1646"/>
      <c r="GH891" s="1646"/>
      <c r="GI891" s="1646"/>
      <c r="GJ891" s="1646"/>
      <c r="GK891" s="1646"/>
      <c r="GL891" s="1646"/>
      <c r="GM891" s="1646"/>
      <c r="GN891" s="1646"/>
      <c r="GO891" s="1646"/>
      <c r="GP891" s="1646"/>
      <c r="GQ891" s="1646"/>
      <c r="GR891" s="1646"/>
      <c r="GS891" s="1646"/>
      <c r="GT891" s="1646"/>
      <c r="GU891" s="1646"/>
      <c r="GV891" s="1646"/>
      <c r="GW891" s="1646"/>
      <c r="GX891" s="1646"/>
      <c r="GY891" s="1646"/>
      <c r="GZ891" s="1646"/>
      <c r="HA891" s="1646"/>
      <c r="HB891" s="1646"/>
      <c r="HC891" s="1646"/>
      <c r="HD891" s="1646"/>
      <c r="HE891" s="1646"/>
      <c r="HF891" s="1646"/>
      <c r="HG891" s="1646"/>
      <c r="HH891" s="1646"/>
      <c r="HI891" s="1646"/>
      <c r="HJ891" s="1646"/>
      <c r="HK891" s="1646"/>
      <c r="HL891" s="1646"/>
      <c r="HM891" s="1646"/>
      <c r="HN891" s="1646"/>
      <c r="HO891" s="1646"/>
      <c r="HP891" s="1646"/>
      <c r="HQ891" s="1646"/>
      <c r="HR891" s="1646"/>
      <c r="HS891" s="1646"/>
    </row>
    <row r="892" spans="1:227" s="1530" customFormat="1" ht="18.75" customHeight="1" x14ac:dyDescent="0.25">
      <c r="A892" s="1564" t="s">
        <v>393</v>
      </c>
      <c r="B892" s="1564" t="s">
        <v>394</v>
      </c>
      <c r="C892" s="1677" t="s">
        <v>407</v>
      </c>
      <c r="D892" s="2897" t="s">
        <v>408</v>
      </c>
      <c r="E892" s="2896"/>
      <c r="F892" s="2291"/>
      <c r="G892" s="1904"/>
      <c r="H892" s="1904">
        <f>K892</f>
        <v>6.4240000000000004</v>
      </c>
      <c r="I892" s="1904"/>
      <c r="J892" s="1904"/>
      <c r="K892" s="2115">
        <v>6.4240000000000004</v>
      </c>
      <c r="L892" s="2292">
        <f t="shared" si="320"/>
        <v>0</v>
      </c>
      <c r="M892" s="2357">
        <f t="shared" si="321"/>
        <v>100</v>
      </c>
      <c r="N892" s="1611">
        <f t="shared" si="299"/>
        <v>2</v>
      </c>
      <c r="O892" s="2748"/>
      <c r="P892" s="2433">
        <v>8.4072933437735866</v>
      </c>
      <c r="Q892" s="2296" t="s">
        <v>42</v>
      </c>
      <c r="R892" s="2294"/>
      <c r="S892" s="2297"/>
      <c r="T892" s="2298"/>
      <c r="U892" s="1602"/>
      <c r="V892" s="2294"/>
      <c r="W892" s="2294"/>
      <c r="X892" s="2294"/>
      <c r="Y892" s="2294"/>
      <c r="Z892" s="2434">
        <v>94168</v>
      </c>
      <c r="AA892" s="2366">
        <f>P892*1000000000/365/Z892</f>
        <v>244.60199211940613</v>
      </c>
      <c r="AB892" s="2435"/>
      <c r="AC892" s="2435"/>
      <c r="AD892" s="2435"/>
      <c r="AE892" s="2435"/>
      <c r="AF892" s="2435"/>
      <c r="AG892" s="2435"/>
      <c r="AH892" s="2167"/>
      <c r="AI892" s="1602"/>
      <c r="AJ892" s="1602"/>
      <c r="AK892" s="1602"/>
      <c r="AL892" s="2167"/>
      <c r="AM892" s="2369"/>
      <c r="AN892" s="2115"/>
      <c r="AO892" s="2115"/>
      <c r="AP892" s="2116"/>
      <c r="AQ892" s="2117"/>
      <c r="AR892" s="2115"/>
      <c r="AS892" s="2115"/>
      <c r="AT892" s="2115">
        <v>18.244973575047378</v>
      </c>
      <c r="AU892" s="2115"/>
      <c r="AV892" s="2116"/>
      <c r="AW892" s="2118">
        <f t="shared" si="319"/>
        <v>-11.820973575047379</v>
      </c>
      <c r="AX892" s="2119"/>
      <c r="AY892" s="1920"/>
      <c r="AZ892" s="1646"/>
      <c r="BA892" s="1646"/>
      <c r="BB892" s="1646"/>
      <c r="BC892" s="1530" t="s">
        <v>1432</v>
      </c>
      <c r="BJ892" s="1646"/>
      <c r="BK892" s="1646"/>
      <c r="BL892" s="1646"/>
      <c r="BM892" s="1646"/>
      <c r="BN892" s="1646"/>
      <c r="BO892" s="1646"/>
      <c r="BP892" s="1646"/>
      <c r="BQ892" s="1646"/>
      <c r="BR892" s="1646"/>
      <c r="BS892" s="1646"/>
      <c r="BT892" s="1646"/>
      <c r="BU892" s="1646"/>
      <c r="BV892" s="1646"/>
      <c r="BW892" s="1646"/>
      <c r="BX892" s="1646"/>
      <c r="BY892" s="1646"/>
      <c r="BZ892" s="1646"/>
      <c r="CA892" s="1646"/>
      <c r="CB892" s="1646"/>
      <c r="CC892" s="1646"/>
      <c r="CD892" s="1646"/>
      <c r="CE892" s="1646"/>
      <c r="CF892" s="1646"/>
      <c r="CG892" s="1646"/>
      <c r="CH892" s="1646"/>
      <c r="CI892" s="1646"/>
      <c r="CJ892" s="1646"/>
      <c r="CK892" s="1646"/>
      <c r="CL892" s="1646"/>
      <c r="CM892" s="1646"/>
      <c r="CN892" s="1646"/>
      <c r="CO892" s="1646"/>
      <c r="CP892" s="1646"/>
      <c r="CQ892" s="1646"/>
      <c r="CR892" s="1646"/>
      <c r="CS892" s="1646"/>
      <c r="CT892" s="1646"/>
      <c r="CU892" s="1646"/>
      <c r="CV892" s="1646"/>
      <c r="CW892" s="1646"/>
      <c r="CX892" s="1646"/>
      <c r="CY892" s="1646"/>
      <c r="CZ892" s="1646"/>
      <c r="DA892" s="1646"/>
      <c r="DB892" s="1646"/>
      <c r="DC892" s="1646"/>
      <c r="DD892" s="1646"/>
      <c r="DE892" s="1646"/>
      <c r="DF892" s="1646"/>
      <c r="DG892" s="1646"/>
      <c r="DH892" s="1646"/>
      <c r="DI892" s="1646"/>
      <c r="DJ892" s="1646"/>
      <c r="DK892" s="1646"/>
      <c r="DL892" s="1646"/>
      <c r="DM892" s="1646"/>
      <c r="DN892" s="1646"/>
      <c r="DO892" s="1646"/>
      <c r="DP892" s="1646"/>
      <c r="DQ892" s="1646"/>
      <c r="DR892" s="1646"/>
      <c r="DS892" s="1646"/>
      <c r="DT892" s="1646"/>
      <c r="DU892" s="1646"/>
      <c r="DV892" s="1646"/>
      <c r="DW892" s="1646"/>
      <c r="DX892" s="1646"/>
      <c r="DY892" s="1646"/>
      <c r="DZ892" s="1646"/>
      <c r="EA892" s="1646"/>
      <c r="EB892" s="1646"/>
      <c r="EC892" s="1646"/>
      <c r="ED892" s="1646"/>
      <c r="EE892" s="1646"/>
      <c r="EF892" s="1646"/>
      <c r="EG892" s="1646"/>
      <c r="EH892" s="1646"/>
      <c r="EI892" s="1646"/>
      <c r="EJ892" s="1646"/>
      <c r="EK892" s="1646"/>
      <c r="EL892" s="1646"/>
      <c r="EM892" s="1646"/>
      <c r="EN892" s="1646"/>
      <c r="EO892" s="1646"/>
      <c r="EP892" s="1646"/>
      <c r="EQ892" s="1646"/>
      <c r="ER892" s="1646"/>
      <c r="ES892" s="1646"/>
      <c r="ET892" s="1646"/>
      <c r="EU892" s="1646"/>
      <c r="EV892" s="1646"/>
      <c r="EW892" s="1646"/>
      <c r="EX892" s="1646"/>
      <c r="EY892" s="1646"/>
      <c r="EZ892" s="1646"/>
      <c r="FA892" s="1646"/>
      <c r="FB892" s="1646"/>
      <c r="FC892" s="1646"/>
      <c r="FD892" s="1646"/>
      <c r="FE892" s="1646"/>
      <c r="FF892" s="1646"/>
      <c r="FG892" s="1646"/>
      <c r="FH892" s="1646"/>
      <c r="FI892" s="1646"/>
      <c r="FJ892" s="1646"/>
      <c r="FK892" s="1646"/>
      <c r="FL892" s="1646"/>
      <c r="FM892" s="1646"/>
      <c r="FN892" s="1646"/>
      <c r="FO892" s="1646"/>
      <c r="FP892" s="1646"/>
      <c r="FQ892" s="1646"/>
      <c r="FR892" s="1646"/>
      <c r="FS892" s="1646"/>
      <c r="FT892" s="1646"/>
      <c r="FU892" s="1646"/>
      <c r="FV892" s="1646"/>
      <c r="FW892" s="1646"/>
      <c r="FX892" s="1646"/>
      <c r="FY892" s="1646"/>
      <c r="FZ892" s="1646"/>
      <c r="GA892" s="1646"/>
      <c r="GB892" s="1646"/>
      <c r="GC892" s="1646"/>
      <c r="GD892" s="1646"/>
      <c r="GE892" s="1646"/>
      <c r="GF892" s="1646"/>
      <c r="GG892" s="1646"/>
      <c r="GH892" s="1646"/>
      <c r="GI892" s="1646"/>
      <c r="GJ892" s="1646"/>
      <c r="GK892" s="1646"/>
      <c r="GL892" s="1646"/>
      <c r="GM892" s="1646"/>
      <c r="GN892" s="1646"/>
      <c r="GO892" s="1646"/>
      <c r="GP892" s="1646"/>
      <c r="GQ892" s="1646"/>
      <c r="GR892" s="1646"/>
      <c r="GS892" s="1646"/>
      <c r="GT892" s="1646"/>
      <c r="GU892" s="1646"/>
      <c r="GV892" s="1646"/>
      <c r="GW892" s="1646"/>
      <c r="GX892" s="1646"/>
      <c r="GY892" s="1646"/>
      <c r="GZ892" s="1646"/>
      <c r="HA892" s="1646"/>
      <c r="HB892" s="1646"/>
      <c r="HC892" s="1646"/>
      <c r="HD892" s="1646"/>
      <c r="HE892" s="1646"/>
      <c r="HF892" s="1646"/>
      <c r="HG892" s="1646"/>
      <c r="HH892" s="1646"/>
      <c r="HI892" s="1646"/>
      <c r="HJ892" s="1646"/>
      <c r="HK892" s="1646"/>
      <c r="HL892" s="1646"/>
      <c r="HM892" s="1646"/>
      <c r="HN892" s="1646"/>
      <c r="HO892" s="1646"/>
      <c r="HP892" s="1646"/>
      <c r="HQ892" s="1646"/>
      <c r="HR892" s="1646"/>
      <c r="HS892" s="1646"/>
    </row>
    <row r="893" spans="1:227" s="1530" customFormat="1" ht="18.75" customHeight="1" x14ac:dyDescent="0.25">
      <c r="A893" s="1564" t="s">
        <v>393</v>
      </c>
      <c r="B893" s="1564" t="s">
        <v>394</v>
      </c>
      <c r="C893" s="1677" t="s">
        <v>407</v>
      </c>
      <c r="D893" s="2897" t="s">
        <v>408</v>
      </c>
      <c r="E893" s="2896"/>
      <c r="F893" s="2291">
        <v>0.12166666666666666</v>
      </c>
      <c r="G893" s="1904"/>
      <c r="H893" s="1904"/>
      <c r="I893" s="1904"/>
      <c r="J893" s="1904"/>
      <c r="K893" s="2115">
        <v>0.12166666666666666</v>
      </c>
      <c r="L893" s="2292">
        <f t="shared" si="320"/>
        <v>100</v>
      </c>
      <c r="M893" s="2357">
        <f t="shared" si="321"/>
        <v>0</v>
      </c>
      <c r="N893" s="1611">
        <f t="shared" si="299"/>
        <v>2</v>
      </c>
      <c r="O893" s="2748"/>
      <c r="P893" s="2433">
        <v>0.14916058299999999</v>
      </c>
      <c r="Q893" s="2296" t="s">
        <v>42</v>
      </c>
      <c r="R893" s="2294"/>
      <c r="S893" s="2297"/>
      <c r="T893" s="2298"/>
      <c r="U893" s="1602"/>
      <c r="V893" s="2294"/>
      <c r="W893" s="2294"/>
      <c r="X893" s="2294"/>
      <c r="Y893" s="2294"/>
      <c r="Z893" s="2434">
        <v>4705.26</v>
      </c>
      <c r="AA893" s="2366">
        <f>P893*1000000000/365/Z893</f>
        <v>86.851551562899672</v>
      </c>
      <c r="AB893" s="2435"/>
      <c r="AC893" s="2435"/>
      <c r="AD893" s="2435"/>
      <c r="AE893" s="2435"/>
      <c r="AF893" s="2435"/>
      <c r="AG893" s="2435"/>
      <c r="AH893" s="2167"/>
      <c r="AI893" s="1602"/>
      <c r="AJ893" s="1602"/>
      <c r="AK893" s="1602"/>
      <c r="AL893" s="2167"/>
      <c r="AM893" s="2369"/>
      <c r="AN893" s="2115"/>
      <c r="AO893" s="2115"/>
      <c r="AP893" s="2116"/>
      <c r="AQ893" s="2117"/>
      <c r="AR893" s="2115"/>
      <c r="AS893" s="2115"/>
      <c r="AT893" s="2115">
        <v>0.25165889236813166</v>
      </c>
      <c r="AU893" s="2115"/>
      <c r="AV893" s="2116"/>
      <c r="AW893" s="2118">
        <f t="shared" si="319"/>
        <v>-0.12999222570146501</v>
      </c>
      <c r="AX893" s="2119"/>
      <c r="AY893" s="1920"/>
      <c r="AZ893" s="1646"/>
      <c r="BA893" s="1646"/>
      <c r="BB893" s="1646"/>
      <c r="BC893" s="1530" t="s">
        <v>1430</v>
      </c>
      <c r="BJ893" s="1646"/>
      <c r="BK893" s="1646"/>
      <c r="BL893" s="1646"/>
      <c r="BM893" s="1646"/>
      <c r="BN893" s="1646"/>
      <c r="BO893" s="1646"/>
      <c r="BP893" s="1646"/>
      <c r="BQ893" s="1646"/>
      <c r="BR893" s="1646"/>
      <c r="BS893" s="1646"/>
      <c r="BT893" s="1646"/>
      <c r="BU893" s="1646"/>
      <c r="BV893" s="1646"/>
      <c r="BW893" s="1646"/>
      <c r="BX893" s="1646"/>
      <c r="BY893" s="1646"/>
      <c r="BZ893" s="1646"/>
      <c r="CA893" s="1646"/>
      <c r="CB893" s="1646"/>
      <c r="CC893" s="1646"/>
      <c r="CD893" s="1646"/>
      <c r="CE893" s="1646"/>
      <c r="CF893" s="1646"/>
      <c r="CG893" s="1646"/>
      <c r="CH893" s="1646"/>
      <c r="CI893" s="1646"/>
      <c r="CJ893" s="1646"/>
      <c r="CK893" s="1646"/>
      <c r="CL893" s="1646"/>
      <c r="CM893" s="1646"/>
      <c r="CN893" s="1646"/>
      <c r="CO893" s="1646"/>
      <c r="CP893" s="1646"/>
      <c r="CQ893" s="1646"/>
      <c r="CR893" s="1646"/>
      <c r="CS893" s="1646"/>
      <c r="CT893" s="1646"/>
      <c r="CU893" s="1646"/>
      <c r="CV893" s="1646"/>
      <c r="CW893" s="1646"/>
      <c r="CX893" s="1646"/>
      <c r="CY893" s="1646"/>
      <c r="CZ893" s="1646"/>
      <c r="DA893" s="1646"/>
      <c r="DB893" s="1646"/>
      <c r="DC893" s="1646"/>
      <c r="DD893" s="1646"/>
      <c r="DE893" s="1646"/>
      <c r="DF893" s="1646"/>
      <c r="DG893" s="1646"/>
      <c r="DH893" s="1646"/>
      <c r="DI893" s="1646"/>
      <c r="DJ893" s="1646"/>
      <c r="DK893" s="1646"/>
      <c r="DL893" s="1646"/>
      <c r="DM893" s="1646"/>
      <c r="DN893" s="1646"/>
      <c r="DO893" s="1646"/>
      <c r="DP893" s="1646"/>
      <c r="DQ893" s="1646"/>
      <c r="DR893" s="1646"/>
      <c r="DS893" s="1646"/>
      <c r="DT893" s="1646"/>
      <c r="DU893" s="1646"/>
      <c r="DV893" s="1646"/>
      <c r="DW893" s="1646"/>
      <c r="DX893" s="1646"/>
      <c r="DY893" s="1646"/>
      <c r="DZ893" s="1646"/>
      <c r="EA893" s="1646"/>
      <c r="EB893" s="1646"/>
      <c r="EC893" s="1646"/>
      <c r="ED893" s="1646"/>
      <c r="EE893" s="1646"/>
      <c r="EF893" s="1646"/>
      <c r="EG893" s="1646"/>
      <c r="EH893" s="1646"/>
      <c r="EI893" s="1646"/>
      <c r="EJ893" s="1646"/>
      <c r="EK893" s="1646"/>
      <c r="EL893" s="1646"/>
      <c r="EM893" s="1646"/>
      <c r="EN893" s="1646"/>
      <c r="EO893" s="1646"/>
      <c r="EP893" s="1646"/>
      <c r="EQ893" s="1646"/>
      <c r="ER893" s="1646"/>
      <c r="ES893" s="1646"/>
      <c r="ET893" s="1646"/>
      <c r="EU893" s="1646"/>
      <c r="EV893" s="1646"/>
      <c r="EW893" s="1646"/>
      <c r="EX893" s="1646"/>
      <c r="EY893" s="1646"/>
      <c r="EZ893" s="1646"/>
      <c r="FA893" s="1646"/>
      <c r="FB893" s="1646"/>
      <c r="FC893" s="1646"/>
      <c r="FD893" s="1646"/>
      <c r="FE893" s="1646"/>
      <c r="FF893" s="1646"/>
      <c r="FG893" s="1646"/>
      <c r="FH893" s="1646"/>
      <c r="FI893" s="1646"/>
      <c r="FJ893" s="1646"/>
      <c r="FK893" s="1646"/>
      <c r="FL893" s="1646"/>
      <c r="FM893" s="1646"/>
      <c r="FN893" s="1646"/>
      <c r="FO893" s="1646"/>
      <c r="FP893" s="1646"/>
      <c r="FQ893" s="1646"/>
      <c r="FR893" s="1646"/>
      <c r="FS893" s="1646"/>
      <c r="FT893" s="1646"/>
      <c r="FU893" s="1646"/>
      <c r="FV893" s="1646"/>
      <c r="FW893" s="1646"/>
      <c r="FX893" s="1646"/>
      <c r="FY893" s="1646"/>
      <c r="FZ893" s="1646"/>
      <c r="GA893" s="1646"/>
      <c r="GB893" s="1646"/>
      <c r="GC893" s="1646"/>
      <c r="GD893" s="1646"/>
      <c r="GE893" s="1646"/>
      <c r="GF893" s="1646"/>
      <c r="GG893" s="1646"/>
      <c r="GH893" s="1646"/>
      <c r="GI893" s="1646"/>
      <c r="GJ893" s="1646"/>
      <c r="GK893" s="1646"/>
      <c r="GL893" s="1646"/>
      <c r="GM893" s="1646"/>
      <c r="GN893" s="1646"/>
      <c r="GO893" s="1646"/>
      <c r="GP893" s="1646"/>
      <c r="GQ893" s="1646"/>
      <c r="GR893" s="1646"/>
      <c r="GS893" s="1646"/>
      <c r="GT893" s="1646"/>
      <c r="GU893" s="1646"/>
      <c r="GV893" s="1646"/>
      <c r="GW893" s="1646"/>
      <c r="GX893" s="1646"/>
      <c r="GY893" s="1646"/>
      <c r="GZ893" s="1646"/>
      <c r="HA893" s="1646"/>
      <c r="HB893" s="1646"/>
      <c r="HC893" s="1646"/>
      <c r="HD893" s="1646"/>
      <c r="HE893" s="1646"/>
      <c r="HF893" s="1646"/>
      <c r="HG893" s="1646"/>
      <c r="HH893" s="1646"/>
      <c r="HI893" s="1646"/>
      <c r="HJ893" s="1646"/>
      <c r="HK893" s="1646"/>
      <c r="HL893" s="1646"/>
      <c r="HM893" s="1646"/>
      <c r="HN893" s="1646"/>
      <c r="HO893" s="1646"/>
      <c r="HP893" s="1646"/>
      <c r="HQ893" s="1646"/>
      <c r="HR893" s="1646"/>
      <c r="HS893" s="1646"/>
    </row>
    <row r="894" spans="1:227" s="1530" customFormat="1" ht="18.75" customHeight="1" x14ac:dyDescent="0.25">
      <c r="A894" s="1564" t="s">
        <v>393</v>
      </c>
      <c r="B894" s="1564" t="s">
        <v>574</v>
      </c>
      <c r="C894" s="2898" t="s">
        <v>579</v>
      </c>
      <c r="D894" s="1696" t="s">
        <v>580</v>
      </c>
      <c r="E894" s="1697"/>
      <c r="F894" s="2291"/>
      <c r="G894" s="1904">
        <f>K894</f>
        <v>3.65</v>
      </c>
      <c r="H894" s="1904"/>
      <c r="I894" s="1904"/>
      <c r="J894" s="1904"/>
      <c r="K894" s="2115">
        <v>3.65</v>
      </c>
      <c r="L894" s="2292">
        <f t="shared" si="320"/>
        <v>0</v>
      </c>
      <c r="M894" s="2357">
        <f t="shared" si="321"/>
        <v>100</v>
      </c>
      <c r="N894" s="1611">
        <f t="shared" si="299"/>
        <v>2</v>
      </c>
      <c r="O894" s="2753"/>
      <c r="P894" s="2433">
        <v>3.6938</v>
      </c>
      <c r="Q894" s="2296" t="s">
        <v>42</v>
      </c>
      <c r="R894" s="2294"/>
      <c r="S894" s="2297"/>
      <c r="T894" s="2298"/>
      <c r="U894" s="1602"/>
      <c r="V894" s="2294"/>
      <c r="W894" s="2294"/>
      <c r="X894" s="2294"/>
      <c r="Y894" s="2294"/>
      <c r="Z894" s="2434">
        <v>34218.197353604402</v>
      </c>
      <c r="AA894" s="2366"/>
      <c r="AB894" s="2435"/>
      <c r="AC894" s="2435"/>
      <c r="AD894" s="2435"/>
      <c r="AE894" s="2435"/>
      <c r="AF894" s="2435"/>
      <c r="AG894" s="2435"/>
      <c r="AH894" s="2167"/>
      <c r="AI894" s="1602"/>
      <c r="AJ894" s="1602"/>
      <c r="AK894" s="1602"/>
      <c r="AL894" s="2167"/>
      <c r="AM894" s="2369"/>
      <c r="AN894" s="2115"/>
      <c r="AO894" s="2115"/>
      <c r="AP894" s="2116"/>
      <c r="AQ894" s="2117"/>
      <c r="AR894" s="2115"/>
      <c r="AS894" s="2115"/>
      <c r="AT894" s="2115">
        <v>5.5337997727557777</v>
      </c>
      <c r="AU894" s="2115"/>
      <c r="AV894" s="2116"/>
      <c r="AW894" s="2118">
        <f t="shared" si="319"/>
        <v>-1.8837997727557778</v>
      </c>
      <c r="AX894" s="2119"/>
      <c r="AY894" s="1920"/>
      <c r="AZ894" s="1646"/>
      <c r="BA894" s="2039"/>
      <c r="BB894" s="1646"/>
      <c r="BC894" s="1530" t="s">
        <v>1432</v>
      </c>
      <c r="BF894" s="1530" t="e">
        <f>MATCH(D894,'&gt;50 only'!D877,0)</f>
        <v>#N/A</v>
      </c>
    </row>
    <row r="895" spans="1:227" s="1530" customFormat="1" ht="24" customHeight="1" x14ac:dyDescent="0.25">
      <c r="A895" s="1564" t="s">
        <v>393</v>
      </c>
      <c r="B895" s="1564" t="s">
        <v>413</v>
      </c>
      <c r="C895" s="1677" t="s">
        <v>414</v>
      </c>
      <c r="D895" s="2899" t="s">
        <v>415</v>
      </c>
      <c r="E895" s="2800" t="s">
        <v>1809</v>
      </c>
      <c r="F895" s="2291"/>
      <c r="G895" s="1904"/>
      <c r="H895" s="1904"/>
      <c r="I895" s="1904"/>
      <c r="J895" s="1904"/>
      <c r="K895" s="2115">
        <v>0.18921600000000002</v>
      </c>
      <c r="L895" s="2292">
        <v>100</v>
      </c>
      <c r="M895" s="2357">
        <f t="shared" si="321"/>
        <v>0</v>
      </c>
      <c r="N895" s="1611">
        <f t="shared" si="299"/>
        <v>2</v>
      </c>
      <c r="O895" s="2755"/>
      <c r="P895" s="2433">
        <v>0.27513700499999999</v>
      </c>
      <c r="Q895" s="2296" t="s">
        <v>42</v>
      </c>
      <c r="R895" s="2294"/>
      <c r="S895" s="2297"/>
      <c r="T895" s="2298"/>
      <c r="U895" s="1602"/>
      <c r="V895" s="2294"/>
      <c r="W895" s="2294"/>
      <c r="X895" s="2294"/>
      <c r="Y895" s="2294"/>
      <c r="Z895" s="2434">
        <v>9745.0404789299955</v>
      </c>
      <c r="AA895" s="2366">
        <f t="shared" ref="AA895:AA900" si="322">P895*1000000000/365/Z895</f>
        <v>77.352168554706438</v>
      </c>
      <c r="AB895" s="2435"/>
      <c r="AC895" s="2435"/>
      <c r="AD895" s="2435"/>
      <c r="AE895" s="2435"/>
      <c r="AF895" s="2435"/>
      <c r="AG895" s="2435"/>
      <c r="AH895" s="2167"/>
      <c r="AI895" s="1602"/>
      <c r="AJ895" s="1602"/>
      <c r="AK895" s="1602"/>
      <c r="AL895" s="2167"/>
      <c r="AM895" s="2369"/>
      <c r="AN895" s="2115"/>
      <c r="AO895" s="2115"/>
      <c r="AP895" s="2116"/>
      <c r="AQ895" s="2117"/>
      <c r="AR895" s="2115"/>
      <c r="AS895" s="2115"/>
      <c r="AT895" s="2115"/>
      <c r="AU895" s="2115"/>
      <c r="AV895" s="2116"/>
      <c r="AW895" s="2118">
        <f t="shared" si="319"/>
        <v>0.18921600000000002</v>
      </c>
      <c r="AX895" s="2119"/>
      <c r="AY895" s="1920"/>
      <c r="AZ895" s="1646"/>
      <c r="BA895" s="1646"/>
      <c r="BB895" s="1646"/>
      <c r="BC895" s="1530" t="s">
        <v>1802</v>
      </c>
      <c r="BF895" s="1530" t="e">
        <f>MATCH(D895,'&gt;50 only'!D878,0)</f>
        <v>#N/A</v>
      </c>
      <c r="BJ895" s="1646"/>
      <c r="BK895" s="1646"/>
      <c r="BL895" s="1646"/>
      <c r="BM895" s="1646"/>
      <c r="BN895" s="1646"/>
      <c r="BO895" s="1646"/>
      <c r="BP895" s="1646"/>
      <c r="BQ895" s="1646"/>
      <c r="BR895" s="1646"/>
      <c r="BS895" s="1646"/>
      <c r="BT895" s="1646"/>
      <c r="BU895" s="1646"/>
      <c r="BV895" s="1646"/>
      <c r="BW895" s="1646"/>
      <c r="BX895" s="1646"/>
      <c r="BY895" s="1646"/>
      <c r="BZ895" s="1646"/>
      <c r="CA895" s="1646"/>
      <c r="CB895" s="1646"/>
      <c r="CC895" s="1646"/>
      <c r="CD895" s="1646"/>
      <c r="CE895" s="1646"/>
      <c r="CF895" s="1646"/>
      <c r="CG895" s="1646"/>
      <c r="CH895" s="1646"/>
      <c r="CI895" s="1646"/>
      <c r="CJ895" s="1646"/>
      <c r="CK895" s="1646"/>
      <c r="CL895" s="1646"/>
      <c r="CM895" s="1646"/>
      <c r="CN895" s="1646"/>
      <c r="CO895" s="1646"/>
      <c r="CP895" s="1646"/>
      <c r="CQ895" s="1646"/>
      <c r="CR895" s="1646"/>
      <c r="CS895" s="1646"/>
      <c r="CT895" s="1646"/>
      <c r="CU895" s="1646"/>
      <c r="CV895" s="1646"/>
      <c r="CW895" s="1646"/>
      <c r="CX895" s="1646"/>
      <c r="CY895" s="1646"/>
      <c r="CZ895" s="1646"/>
      <c r="DA895" s="1646"/>
      <c r="DB895" s="1646"/>
      <c r="DC895" s="1646"/>
      <c r="DD895" s="1646"/>
      <c r="DE895" s="1646"/>
      <c r="DF895" s="1646"/>
      <c r="DG895" s="1646"/>
      <c r="DH895" s="1646"/>
      <c r="DI895" s="1646"/>
      <c r="DJ895" s="1646"/>
      <c r="DK895" s="1646"/>
      <c r="DL895" s="1646"/>
      <c r="DM895" s="1646"/>
      <c r="DN895" s="1646"/>
      <c r="DO895" s="1646"/>
      <c r="DP895" s="1646"/>
      <c r="DQ895" s="1646"/>
      <c r="DR895" s="1646"/>
      <c r="DS895" s="1646"/>
      <c r="DT895" s="1646"/>
      <c r="DU895" s="1646"/>
      <c r="DV895" s="1646"/>
      <c r="DW895" s="1646"/>
      <c r="DX895" s="1646"/>
      <c r="DY895" s="1646"/>
      <c r="DZ895" s="1646"/>
      <c r="EA895" s="1646"/>
      <c r="EB895" s="1646"/>
      <c r="EC895" s="1646"/>
      <c r="ED895" s="1646"/>
      <c r="EE895" s="1646"/>
      <c r="EF895" s="1646"/>
      <c r="EG895" s="1646"/>
      <c r="EH895" s="1646"/>
      <c r="EI895" s="1646"/>
      <c r="EJ895" s="1646"/>
      <c r="EK895" s="1646"/>
      <c r="EL895" s="1646"/>
      <c r="EM895" s="1646"/>
      <c r="EN895" s="1646"/>
      <c r="EO895" s="1646"/>
      <c r="EP895" s="1646"/>
      <c r="EQ895" s="1646"/>
      <c r="ER895" s="1646"/>
      <c r="ES895" s="1646"/>
      <c r="ET895" s="1646"/>
      <c r="EU895" s="1646"/>
      <c r="EV895" s="1646"/>
      <c r="EW895" s="1646"/>
      <c r="EX895" s="1646"/>
      <c r="EY895" s="1646"/>
      <c r="EZ895" s="1646"/>
      <c r="FA895" s="1646"/>
      <c r="FB895" s="1646"/>
      <c r="FC895" s="1646"/>
      <c r="FD895" s="1646"/>
      <c r="FE895" s="1646"/>
      <c r="FF895" s="1646"/>
      <c r="FG895" s="1646"/>
      <c r="FH895" s="1646"/>
      <c r="FI895" s="1646"/>
      <c r="FJ895" s="1646"/>
      <c r="FK895" s="1646"/>
      <c r="FL895" s="1646"/>
      <c r="FM895" s="1646"/>
      <c r="FN895" s="1646"/>
      <c r="FO895" s="1646"/>
      <c r="FP895" s="1646"/>
      <c r="FQ895" s="1646"/>
      <c r="FR895" s="1646"/>
      <c r="FS895" s="1646"/>
      <c r="FT895" s="1646"/>
      <c r="FU895" s="1646"/>
      <c r="FV895" s="1646"/>
      <c r="FW895" s="1646"/>
      <c r="FX895" s="1646"/>
      <c r="FY895" s="1646"/>
      <c r="FZ895" s="1646"/>
      <c r="GA895" s="1646"/>
      <c r="GB895" s="1646"/>
      <c r="GC895" s="1646"/>
      <c r="GD895" s="1646"/>
      <c r="GE895" s="1646"/>
      <c r="GF895" s="1646"/>
      <c r="GG895" s="1646"/>
      <c r="GH895" s="1646"/>
      <c r="GI895" s="1646"/>
      <c r="GJ895" s="1646"/>
      <c r="GK895" s="1646"/>
      <c r="GL895" s="1646"/>
      <c r="GM895" s="1646"/>
      <c r="GN895" s="1646"/>
      <c r="GO895" s="1646"/>
      <c r="GP895" s="1646"/>
      <c r="GQ895" s="1646"/>
      <c r="GR895" s="1646"/>
      <c r="GS895" s="1646"/>
      <c r="GT895" s="1646"/>
      <c r="GU895" s="1646"/>
      <c r="GV895" s="1646"/>
      <c r="GW895" s="1646"/>
      <c r="GX895" s="1646"/>
      <c r="GY895" s="1646"/>
      <c r="GZ895" s="1646"/>
      <c r="HA895" s="1646"/>
      <c r="HB895" s="1646"/>
      <c r="HC895" s="1646"/>
      <c r="HD895" s="1646"/>
      <c r="HE895" s="1646"/>
      <c r="HF895" s="1646"/>
      <c r="HG895" s="1646"/>
      <c r="HH895" s="1646"/>
      <c r="HI895" s="1646"/>
      <c r="HJ895" s="1646"/>
      <c r="HK895" s="1646"/>
      <c r="HL895" s="1646"/>
      <c r="HM895" s="1646"/>
      <c r="HN895" s="1646"/>
      <c r="HO895" s="1646"/>
      <c r="HP895" s="1646"/>
      <c r="HQ895" s="1646"/>
      <c r="HR895" s="1646"/>
      <c r="HS895" s="1646"/>
    </row>
    <row r="896" spans="1:227" s="1530" customFormat="1" ht="18.75" customHeight="1" x14ac:dyDescent="0.25">
      <c r="A896" s="1564" t="s">
        <v>393</v>
      </c>
      <c r="B896" s="1564" t="s">
        <v>413</v>
      </c>
      <c r="C896" s="1677" t="s">
        <v>414</v>
      </c>
      <c r="D896" s="1696" t="s">
        <v>416</v>
      </c>
      <c r="E896" s="1697"/>
      <c r="F896" s="2291">
        <v>0.43</v>
      </c>
      <c r="G896" s="1904">
        <f>1.13-F896</f>
        <v>0.7</v>
      </c>
      <c r="H896" s="1904"/>
      <c r="I896" s="1904"/>
      <c r="J896" s="1904"/>
      <c r="K896" s="2115">
        <v>1.4159939259259258</v>
      </c>
      <c r="L896" s="2292">
        <f>IF(K896&gt;0,IF(ISNUMBER(F896),F896,0)/K896*100,"")</f>
        <v>30.367361902263866</v>
      </c>
      <c r="M896" s="2357">
        <f>100-L896</f>
        <v>69.632638097736134</v>
      </c>
      <c r="N896" s="1611">
        <f t="shared" si="299"/>
        <v>5</v>
      </c>
      <c r="O896" s="2755"/>
      <c r="P896" s="2433">
        <v>1.1257487999999998</v>
      </c>
      <c r="Q896" s="2296" t="s">
        <v>42</v>
      </c>
      <c r="R896" s="2294"/>
      <c r="S896" s="2297"/>
      <c r="T896" s="2298"/>
      <c r="U896" s="1602"/>
      <c r="V896" s="2294"/>
      <c r="W896" s="2294"/>
      <c r="X896" s="2294"/>
      <c r="Y896" s="2294"/>
      <c r="Z896" s="2434">
        <v>37140.884487628202</v>
      </c>
      <c r="AA896" s="2366">
        <f t="shared" si="322"/>
        <v>83.04172962543764</v>
      </c>
      <c r="AB896" s="2464">
        <v>77.352168554706438</v>
      </c>
      <c r="AC896" s="2435"/>
      <c r="AD896" s="2435"/>
      <c r="AE896" s="2435"/>
      <c r="AF896" s="2435"/>
      <c r="AG896" s="2435"/>
      <c r="AH896" s="2167"/>
      <c r="AI896" s="1602"/>
      <c r="AJ896" s="1602"/>
      <c r="AK896" s="1602"/>
      <c r="AL896" s="2167"/>
      <c r="AM896" s="2369"/>
      <c r="AN896" s="2115"/>
      <c r="AO896" s="2115"/>
      <c r="AP896" s="2116"/>
      <c r="AQ896" s="2117"/>
      <c r="AR896" s="2115"/>
      <c r="AS896" s="2115"/>
      <c r="AT896" s="2115"/>
      <c r="AU896" s="2115"/>
      <c r="AV896" s="2116"/>
      <c r="AW896" s="2118">
        <f t="shared" si="319"/>
        <v>1.4159939259259258</v>
      </c>
      <c r="AX896" s="2119"/>
      <c r="AY896" s="1920"/>
      <c r="AZ896" s="1646"/>
      <c r="BA896" s="1646"/>
      <c r="BB896" s="1646"/>
      <c r="BC896" s="1530" t="s">
        <v>1432</v>
      </c>
      <c r="BF896" s="1530" t="e">
        <f>MATCH(D896,'&gt;50 only'!D879,0)</f>
        <v>#N/A</v>
      </c>
      <c r="BJ896" s="1646"/>
      <c r="BK896" s="1646"/>
      <c r="BL896" s="1646"/>
      <c r="BM896" s="1646"/>
      <c r="BN896" s="1646"/>
      <c r="BO896" s="1646"/>
      <c r="BP896" s="1646"/>
      <c r="BQ896" s="1646"/>
      <c r="BR896" s="1646"/>
      <c r="BS896" s="1646"/>
      <c r="BT896" s="1646"/>
      <c r="BU896" s="1646"/>
      <c r="BV896" s="1646"/>
      <c r="BW896" s="1646"/>
      <c r="BX896" s="1646"/>
      <c r="BY896" s="1646"/>
      <c r="BZ896" s="1646"/>
      <c r="CA896" s="1646"/>
      <c r="CB896" s="1646"/>
      <c r="CC896" s="1646"/>
      <c r="CD896" s="1646"/>
      <c r="CE896" s="1646"/>
      <c r="CF896" s="1646"/>
      <c r="CG896" s="1646"/>
      <c r="CH896" s="1646"/>
      <c r="CI896" s="1646"/>
      <c r="CJ896" s="1646"/>
      <c r="CK896" s="1646"/>
      <c r="CL896" s="1646"/>
      <c r="CM896" s="1646"/>
      <c r="CN896" s="1646"/>
      <c r="CO896" s="1646"/>
      <c r="CP896" s="1646"/>
      <c r="CQ896" s="1646"/>
      <c r="CR896" s="1646"/>
      <c r="CS896" s="1646"/>
      <c r="CT896" s="1646"/>
      <c r="CU896" s="1646"/>
      <c r="CV896" s="1646"/>
      <c r="CW896" s="1646"/>
      <c r="CX896" s="1646"/>
      <c r="CY896" s="1646"/>
      <c r="CZ896" s="1646"/>
      <c r="DA896" s="1646"/>
      <c r="DB896" s="1646"/>
      <c r="DC896" s="1646"/>
      <c r="DD896" s="1646"/>
      <c r="DE896" s="1646"/>
      <c r="DF896" s="1646"/>
      <c r="DG896" s="1646"/>
      <c r="DH896" s="1646"/>
      <c r="DI896" s="1646"/>
      <c r="DJ896" s="1646"/>
      <c r="DK896" s="1646"/>
      <c r="DL896" s="1646"/>
      <c r="DM896" s="1646"/>
      <c r="DN896" s="1646"/>
      <c r="DO896" s="1646"/>
      <c r="DP896" s="1646"/>
      <c r="DQ896" s="1646"/>
      <c r="DR896" s="1646"/>
      <c r="DS896" s="1646"/>
      <c r="DT896" s="1646"/>
      <c r="DU896" s="1646"/>
      <c r="DV896" s="1646"/>
      <c r="DW896" s="1646"/>
      <c r="DX896" s="1646"/>
      <c r="DY896" s="1646"/>
      <c r="DZ896" s="1646"/>
      <c r="EA896" s="1646"/>
      <c r="EB896" s="1646"/>
      <c r="EC896" s="1646"/>
      <c r="ED896" s="1646"/>
      <c r="EE896" s="1646"/>
      <c r="EF896" s="1646"/>
      <c r="EG896" s="1646"/>
      <c r="EH896" s="1646"/>
      <c r="EI896" s="1646"/>
      <c r="EJ896" s="1646"/>
      <c r="EK896" s="1646"/>
      <c r="EL896" s="1646"/>
      <c r="EM896" s="1646"/>
      <c r="EN896" s="1646"/>
      <c r="EO896" s="1646"/>
      <c r="EP896" s="1646"/>
      <c r="EQ896" s="1646"/>
      <c r="ER896" s="1646"/>
      <c r="ES896" s="1646"/>
      <c r="ET896" s="1646"/>
      <c r="EU896" s="1646"/>
      <c r="EV896" s="1646"/>
      <c r="EW896" s="1646"/>
      <c r="EX896" s="1646"/>
      <c r="EY896" s="1646"/>
      <c r="EZ896" s="1646"/>
      <c r="FA896" s="1646"/>
      <c r="FB896" s="1646"/>
      <c r="FC896" s="1646"/>
      <c r="FD896" s="1646"/>
      <c r="FE896" s="1646"/>
      <c r="FF896" s="1646"/>
      <c r="FG896" s="1646"/>
      <c r="FH896" s="1646"/>
      <c r="FI896" s="1646"/>
      <c r="FJ896" s="1646"/>
      <c r="FK896" s="1646"/>
      <c r="FL896" s="1646"/>
      <c r="FM896" s="1646"/>
      <c r="FN896" s="1646"/>
      <c r="FO896" s="1646"/>
      <c r="FP896" s="1646"/>
      <c r="FQ896" s="1646"/>
      <c r="FR896" s="1646"/>
      <c r="FS896" s="1646"/>
      <c r="FT896" s="1646"/>
      <c r="FU896" s="1646"/>
      <c r="FV896" s="1646"/>
      <c r="FW896" s="1646"/>
      <c r="FX896" s="1646"/>
      <c r="FY896" s="1646"/>
      <c r="FZ896" s="1646"/>
      <c r="GA896" s="1646"/>
      <c r="GB896" s="1646"/>
      <c r="GC896" s="1646"/>
      <c r="GD896" s="1646"/>
      <c r="GE896" s="1646"/>
      <c r="GF896" s="1646"/>
      <c r="GG896" s="1646"/>
      <c r="GH896" s="1646"/>
      <c r="GI896" s="1646"/>
      <c r="GJ896" s="1646"/>
      <c r="GK896" s="1646"/>
      <c r="GL896" s="1646"/>
      <c r="GM896" s="1646"/>
      <c r="GN896" s="1646"/>
      <c r="GO896" s="1646"/>
      <c r="GP896" s="1646"/>
      <c r="GQ896" s="1646"/>
      <c r="GR896" s="1646"/>
      <c r="GS896" s="1646"/>
      <c r="GT896" s="1646"/>
      <c r="GU896" s="1646"/>
      <c r="GV896" s="1646"/>
      <c r="GW896" s="1646"/>
      <c r="GX896" s="1646"/>
      <c r="GY896" s="1646"/>
      <c r="GZ896" s="1646"/>
      <c r="HA896" s="1646"/>
      <c r="HB896" s="1646"/>
      <c r="HC896" s="1646"/>
      <c r="HD896" s="1646"/>
      <c r="HE896" s="1646"/>
      <c r="HF896" s="1646"/>
      <c r="HG896" s="1646"/>
      <c r="HH896" s="1646"/>
      <c r="HI896" s="1646"/>
      <c r="HJ896" s="1646"/>
      <c r="HK896" s="1646"/>
      <c r="HL896" s="1646"/>
      <c r="HM896" s="1646"/>
      <c r="HN896" s="1646"/>
      <c r="HO896" s="1646"/>
      <c r="HP896" s="1646"/>
      <c r="HQ896" s="1646"/>
      <c r="HR896" s="1646"/>
      <c r="HS896" s="1646"/>
    </row>
    <row r="897" spans="1:227" s="1530" customFormat="1" ht="18.75" customHeight="1" x14ac:dyDescent="0.25">
      <c r="A897" s="1564" t="s">
        <v>393</v>
      </c>
      <c r="B897" s="1564" t="s">
        <v>413</v>
      </c>
      <c r="C897" s="1677" t="s">
        <v>414</v>
      </c>
      <c r="D897" s="2900" t="s">
        <v>419</v>
      </c>
      <c r="E897" s="1697" t="s">
        <v>1809</v>
      </c>
      <c r="F897" s="2291"/>
      <c r="G897" s="1904"/>
      <c r="H897" s="1904"/>
      <c r="I897" s="1904"/>
      <c r="J897" s="1904"/>
      <c r="K897" s="2115">
        <v>0.60706800000000016</v>
      </c>
      <c r="L897" s="2292">
        <v>100</v>
      </c>
      <c r="M897" s="2357">
        <f>IF(K897&gt;0,(IF(ISNUMBER(G897),G897,0)+IF(ISNUMBER(H897),H897,0))/K897*100,"")</f>
        <v>0</v>
      </c>
      <c r="N897" s="1611">
        <f t="shared" si="299"/>
        <v>5</v>
      </c>
      <c r="O897" s="2748"/>
      <c r="P897" s="2433">
        <v>0.49660484815280392</v>
      </c>
      <c r="Q897" s="2296" t="s">
        <v>42</v>
      </c>
      <c r="R897" s="2294"/>
      <c r="S897" s="2297"/>
      <c r="T897" s="2298"/>
      <c r="U897" s="1602"/>
      <c r="V897" s="2294"/>
      <c r="W897" s="2294"/>
      <c r="X897" s="2294"/>
      <c r="Y897" s="2294"/>
      <c r="Z897" s="2434">
        <v>30103.622604004548</v>
      </c>
      <c r="AA897" s="2366">
        <f t="shared" si="322"/>
        <v>45.195930261061399</v>
      </c>
      <c r="AB897" s="2464">
        <v>77.352168554706438</v>
      </c>
      <c r="AC897" s="2435"/>
      <c r="AD897" s="2435"/>
      <c r="AE897" s="2435"/>
      <c r="AF897" s="2435"/>
      <c r="AG897" s="2435"/>
      <c r="AH897" s="2167"/>
      <c r="AI897" s="1602"/>
      <c r="AJ897" s="1602"/>
      <c r="AK897" s="1602"/>
      <c r="AL897" s="2167"/>
      <c r="AM897" s="2369"/>
      <c r="AN897" s="2115"/>
      <c r="AO897" s="2115"/>
      <c r="AP897" s="2116"/>
      <c r="AQ897" s="2117"/>
      <c r="AR897" s="2115"/>
      <c r="AS897" s="2115"/>
      <c r="AT897" s="2115"/>
      <c r="AU897" s="2115"/>
      <c r="AV897" s="2116"/>
      <c r="AW897" s="2118">
        <f t="shared" si="319"/>
        <v>0.60706800000000016</v>
      </c>
      <c r="AX897" s="2119"/>
      <c r="AY897" s="1920"/>
      <c r="AZ897" s="1646"/>
      <c r="BA897" s="1646"/>
      <c r="BB897" s="1646"/>
      <c r="BC897" s="1530" t="s">
        <v>1802</v>
      </c>
      <c r="BF897" s="1530" t="e">
        <f>MATCH(D897,'&gt;50 only'!D880,0)</f>
        <v>#N/A</v>
      </c>
      <c r="BJ897" s="1646"/>
      <c r="BK897" s="1646"/>
      <c r="BL897" s="1646"/>
      <c r="BM897" s="1646"/>
      <c r="BN897" s="1646"/>
      <c r="BO897" s="1646"/>
      <c r="BP897" s="1646"/>
      <c r="BQ897" s="1646"/>
      <c r="BR897" s="1646"/>
      <c r="BS897" s="1646"/>
      <c r="BT897" s="1646"/>
      <c r="BU897" s="1646"/>
      <c r="BV897" s="1646"/>
      <c r="BW897" s="1646"/>
      <c r="BX897" s="1646"/>
      <c r="BY897" s="1646"/>
      <c r="BZ897" s="1646"/>
      <c r="CA897" s="1646"/>
      <c r="CB897" s="1646"/>
      <c r="CC897" s="1646"/>
      <c r="CD897" s="1646"/>
      <c r="CE897" s="1646"/>
      <c r="CF897" s="1646"/>
      <c r="CG897" s="1646"/>
      <c r="CH897" s="1646"/>
      <c r="CI897" s="1646"/>
      <c r="CJ897" s="1646"/>
      <c r="CK897" s="1646"/>
      <c r="CL897" s="1646"/>
      <c r="CM897" s="1646"/>
      <c r="CN897" s="1646"/>
      <c r="CO897" s="1646"/>
      <c r="CP897" s="1646"/>
      <c r="CQ897" s="1646"/>
      <c r="CR897" s="1646"/>
      <c r="CS897" s="1646"/>
      <c r="CT897" s="1646"/>
      <c r="CU897" s="1646"/>
      <c r="CV897" s="1646"/>
      <c r="CW897" s="1646"/>
      <c r="CX897" s="1646"/>
      <c r="CY897" s="1646"/>
      <c r="CZ897" s="1646"/>
      <c r="DA897" s="1646"/>
      <c r="DB897" s="1646"/>
      <c r="DC897" s="1646"/>
      <c r="DD897" s="1646"/>
      <c r="DE897" s="1646"/>
      <c r="DF897" s="1646"/>
      <c r="DG897" s="1646"/>
      <c r="DH897" s="1646"/>
      <c r="DI897" s="1646"/>
      <c r="DJ897" s="1646"/>
      <c r="DK897" s="1646"/>
      <c r="DL897" s="1646"/>
      <c r="DM897" s="1646"/>
      <c r="DN897" s="1646"/>
      <c r="DO897" s="1646"/>
      <c r="DP897" s="1646"/>
      <c r="DQ897" s="1646"/>
      <c r="DR897" s="1646"/>
      <c r="DS897" s="1646"/>
      <c r="DT897" s="1646"/>
      <c r="DU897" s="1646"/>
      <c r="DV897" s="1646"/>
      <c r="DW897" s="1646"/>
      <c r="DX897" s="1646"/>
      <c r="DY897" s="1646"/>
      <c r="DZ897" s="1646"/>
      <c r="EA897" s="1646"/>
      <c r="EB897" s="1646"/>
      <c r="EC897" s="1646"/>
      <c r="ED897" s="1646"/>
      <c r="EE897" s="1646"/>
      <c r="EF897" s="1646"/>
      <c r="EG897" s="1646"/>
      <c r="EH897" s="1646"/>
      <c r="EI897" s="1646"/>
      <c r="EJ897" s="1646"/>
      <c r="EK897" s="1646"/>
      <c r="EL897" s="1646"/>
      <c r="EM897" s="1646"/>
      <c r="EN897" s="1646"/>
      <c r="EO897" s="1646"/>
      <c r="EP897" s="1646"/>
      <c r="EQ897" s="1646"/>
      <c r="ER897" s="1646"/>
      <c r="ES897" s="1646"/>
      <c r="ET897" s="1646"/>
      <c r="EU897" s="1646"/>
      <c r="EV897" s="1646"/>
      <c r="EW897" s="1646"/>
      <c r="EX897" s="1646"/>
      <c r="EY897" s="1646"/>
      <c r="EZ897" s="1646"/>
      <c r="FA897" s="1646"/>
      <c r="FB897" s="1646"/>
      <c r="FC897" s="1646"/>
      <c r="FD897" s="1646"/>
      <c r="FE897" s="1646"/>
      <c r="FF897" s="1646"/>
      <c r="FG897" s="1646"/>
      <c r="FH897" s="1646"/>
      <c r="FI897" s="1646"/>
      <c r="FJ897" s="1646"/>
      <c r="FK897" s="1646"/>
      <c r="FL897" s="1646"/>
      <c r="FM897" s="1646"/>
      <c r="FN897" s="1646"/>
      <c r="FO897" s="1646"/>
      <c r="FP897" s="1646"/>
      <c r="FQ897" s="1646"/>
      <c r="FR897" s="1646"/>
      <c r="FS897" s="1646"/>
      <c r="FT897" s="1646"/>
      <c r="FU897" s="1646"/>
      <c r="FV897" s="1646"/>
      <c r="FW897" s="1646"/>
      <c r="FX897" s="1646"/>
      <c r="FY897" s="1646"/>
      <c r="FZ897" s="1646"/>
      <c r="GA897" s="1646"/>
      <c r="GB897" s="1646"/>
      <c r="GC897" s="1646"/>
      <c r="GD897" s="1646"/>
      <c r="GE897" s="1646"/>
      <c r="GF897" s="1646"/>
      <c r="GG897" s="1646"/>
      <c r="GH897" s="1646"/>
      <c r="GI897" s="1646"/>
      <c r="GJ897" s="1646"/>
      <c r="GK897" s="1646"/>
      <c r="GL897" s="1646"/>
      <c r="GM897" s="1646"/>
      <c r="GN897" s="1646"/>
      <c r="GO897" s="1646"/>
      <c r="GP897" s="1646"/>
      <c r="GQ897" s="1646"/>
      <c r="GR897" s="1646"/>
      <c r="GS897" s="1646"/>
      <c r="GT897" s="1646"/>
      <c r="GU897" s="1646"/>
      <c r="GV897" s="1646"/>
      <c r="GW897" s="1646"/>
      <c r="GX897" s="1646"/>
      <c r="GY897" s="1646"/>
      <c r="GZ897" s="1646"/>
      <c r="HA897" s="1646"/>
      <c r="HB897" s="1646"/>
      <c r="HC897" s="1646"/>
      <c r="HD897" s="1646"/>
      <c r="HE897" s="1646"/>
      <c r="HF897" s="1646"/>
      <c r="HG897" s="1646"/>
      <c r="HH897" s="1646"/>
      <c r="HI897" s="1646"/>
      <c r="HJ897" s="1646"/>
      <c r="HK897" s="1646"/>
      <c r="HL897" s="1646"/>
      <c r="HM897" s="1646"/>
      <c r="HN897" s="1646"/>
      <c r="HO897" s="1646"/>
      <c r="HP897" s="1646"/>
      <c r="HQ897" s="1646"/>
      <c r="HR897" s="1646"/>
      <c r="HS897" s="1646"/>
    </row>
    <row r="898" spans="1:227" s="1530" customFormat="1" ht="18.75" customHeight="1" x14ac:dyDescent="0.25">
      <c r="A898" s="1564" t="s">
        <v>393</v>
      </c>
      <c r="B898" s="1564" t="s">
        <v>413</v>
      </c>
      <c r="C898" s="1677" t="s">
        <v>414</v>
      </c>
      <c r="D898" s="1696" t="s">
        <v>428</v>
      </c>
      <c r="E898" s="1697" t="s">
        <v>1817</v>
      </c>
      <c r="F898" s="2291"/>
      <c r="G898" s="1904"/>
      <c r="H898" s="1904"/>
      <c r="I898" s="1904"/>
      <c r="J898" s="1904"/>
      <c r="K898" s="2115">
        <v>0.64888888888888885</v>
      </c>
      <c r="L898" s="2292" t="s">
        <v>1435</v>
      </c>
      <c r="M898" s="2357" t="s">
        <v>1440</v>
      </c>
      <c r="N898" s="1611">
        <f t="shared" si="299"/>
        <v>5</v>
      </c>
      <c r="O898" s="2755"/>
      <c r="P898" s="2433">
        <v>0.56577000289914581</v>
      </c>
      <c r="Q898" s="2296" t="s">
        <v>42</v>
      </c>
      <c r="R898" s="2294"/>
      <c r="S898" s="2297"/>
      <c r="T898" s="2298"/>
      <c r="U898" s="1602"/>
      <c r="V898" s="2294"/>
      <c r="W898" s="2294"/>
      <c r="X898" s="2294"/>
      <c r="Y898" s="2294"/>
      <c r="Z898" s="2434">
        <v>22701.011808012256</v>
      </c>
      <c r="AA898" s="2366">
        <f t="shared" si="322"/>
        <v>68.281309025896633</v>
      </c>
      <c r="AB898" s="2464">
        <v>77.352168554706438</v>
      </c>
      <c r="AC898" s="2435"/>
      <c r="AD898" s="2435"/>
      <c r="AE898" s="2435"/>
      <c r="AF898" s="2435"/>
      <c r="AG898" s="2435"/>
      <c r="AH898" s="2167"/>
      <c r="AI898" s="1602"/>
      <c r="AJ898" s="1602"/>
      <c r="AK898" s="1602"/>
      <c r="AL898" s="2167"/>
      <c r="AM898" s="2369"/>
      <c r="AN898" s="2115"/>
      <c r="AO898" s="2115"/>
      <c r="AP898" s="2116"/>
      <c r="AQ898" s="2117"/>
      <c r="AR898" s="2115"/>
      <c r="AS898" s="2115"/>
      <c r="AT898" s="2115"/>
      <c r="AU898" s="2115"/>
      <c r="AV898" s="2116"/>
      <c r="AW898" s="2118">
        <f t="shared" si="319"/>
        <v>0.64888888888888885</v>
      </c>
      <c r="AX898" s="2119"/>
      <c r="AY898" s="1920"/>
      <c r="AZ898" s="1646"/>
      <c r="BA898" s="1646"/>
      <c r="BB898" s="1646"/>
      <c r="BC898" s="1530" t="s">
        <v>1802</v>
      </c>
      <c r="BF898" s="1530" t="e">
        <f>MATCH(D898,'&gt;50 only'!D881,0)</f>
        <v>#N/A</v>
      </c>
      <c r="BJ898" s="1646"/>
      <c r="BK898" s="1646"/>
      <c r="BL898" s="1646"/>
      <c r="BM898" s="1646"/>
      <c r="BN898" s="1646"/>
      <c r="BO898" s="1646"/>
      <c r="BP898" s="1646"/>
      <c r="BQ898" s="1646"/>
      <c r="BR898" s="1646"/>
      <c r="BS898" s="1646"/>
      <c r="BT898" s="1646"/>
      <c r="BU898" s="1646"/>
      <c r="BV898" s="1646"/>
      <c r="BW898" s="1646"/>
      <c r="BX898" s="1646"/>
      <c r="BY898" s="1646"/>
      <c r="BZ898" s="1646"/>
      <c r="CA898" s="1646"/>
      <c r="CB898" s="1646"/>
      <c r="CC898" s="1646"/>
      <c r="CD898" s="1646"/>
      <c r="CE898" s="1646"/>
      <c r="CF898" s="1646"/>
      <c r="CG898" s="1646"/>
      <c r="CH898" s="1646"/>
      <c r="CI898" s="1646"/>
      <c r="CJ898" s="1646"/>
      <c r="CK898" s="1646"/>
      <c r="CL898" s="1646"/>
      <c r="CM898" s="1646"/>
      <c r="CN898" s="1646"/>
      <c r="CO898" s="1646"/>
      <c r="CP898" s="1646"/>
      <c r="CQ898" s="1646"/>
      <c r="CR898" s="1646"/>
      <c r="CS898" s="1646"/>
      <c r="CT898" s="1646"/>
      <c r="CU898" s="1646"/>
      <c r="CV898" s="1646"/>
      <c r="CW898" s="1646"/>
      <c r="CX898" s="1646"/>
      <c r="CY898" s="1646"/>
      <c r="CZ898" s="1646"/>
      <c r="DA898" s="1646"/>
      <c r="DB898" s="1646"/>
      <c r="DC898" s="1646"/>
      <c r="DD898" s="1646"/>
      <c r="DE898" s="1646"/>
      <c r="DF898" s="1646"/>
      <c r="DG898" s="1646"/>
      <c r="DH898" s="1646"/>
      <c r="DI898" s="1646"/>
      <c r="DJ898" s="1646"/>
      <c r="DK898" s="1646"/>
      <c r="DL898" s="1646"/>
      <c r="DM898" s="1646"/>
      <c r="DN898" s="1646"/>
      <c r="DO898" s="1646"/>
      <c r="DP898" s="1646"/>
      <c r="DQ898" s="1646"/>
      <c r="DR898" s="1646"/>
      <c r="DS898" s="1646"/>
      <c r="DT898" s="1646"/>
      <c r="DU898" s="1646"/>
      <c r="DV898" s="1646"/>
      <c r="DW898" s="1646"/>
      <c r="DX898" s="1646"/>
      <c r="DY898" s="1646"/>
      <c r="DZ898" s="1646"/>
      <c r="EA898" s="1646"/>
      <c r="EB898" s="1646"/>
      <c r="EC898" s="1646"/>
      <c r="ED898" s="1646"/>
      <c r="EE898" s="1646"/>
      <c r="EF898" s="1646"/>
      <c r="EG898" s="1646"/>
      <c r="EH898" s="1646"/>
      <c r="EI898" s="1646"/>
      <c r="EJ898" s="1646"/>
      <c r="EK898" s="1646"/>
      <c r="EL898" s="1646"/>
      <c r="EM898" s="1646"/>
      <c r="EN898" s="1646"/>
      <c r="EO898" s="1646"/>
      <c r="EP898" s="1646"/>
      <c r="EQ898" s="1646"/>
      <c r="ER898" s="1646"/>
      <c r="ES898" s="1646"/>
      <c r="ET898" s="1646"/>
      <c r="EU898" s="1646"/>
      <c r="EV898" s="1646"/>
      <c r="EW898" s="1646"/>
      <c r="EX898" s="1646"/>
      <c r="EY898" s="1646"/>
      <c r="EZ898" s="1646"/>
      <c r="FA898" s="1646"/>
      <c r="FB898" s="1646"/>
      <c r="FC898" s="1646"/>
      <c r="FD898" s="1646"/>
      <c r="FE898" s="1646"/>
      <c r="FF898" s="1646"/>
      <c r="FG898" s="1646"/>
      <c r="FH898" s="1646"/>
      <c r="FI898" s="1646"/>
      <c r="FJ898" s="1646"/>
      <c r="FK898" s="1646"/>
      <c r="FL898" s="1646"/>
      <c r="FM898" s="1646"/>
      <c r="FN898" s="1646"/>
      <c r="FO898" s="1646"/>
      <c r="FP898" s="1646"/>
      <c r="FQ898" s="1646"/>
      <c r="FR898" s="1646"/>
      <c r="FS898" s="1646"/>
      <c r="FT898" s="1646"/>
      <c r="FU898" s="1646"/>
      <c r="FV898" s="1646"/>
      <c r="FW898" s="1646"/>
      <c r="FX898" s="1646"/>
      <c r="FY898" s="1646"/>
      <c r="FZ898" s="1646"/>
      <c r="GA898" s="1646"/>
      <c r="GB898" s="1646"/>
      <c r="GC898" s="1646"/>
      <c r="GD898" s="1646"/>
      <c r="GE898" s="1646"/>
      <c r="GF898" s="1646"/>
      <c r="GG898" s="1646"/>
      <c r="GH898" s="1646"/>
      <c r="GI898" s="1646"/>
      <c r="GJ898" s="1646"/>
      <c r="GK898" s="1646"/>
      <c r="GL898" s="1646"/>
      <c r="GM898" s="1646"/>
      <c r="GN898" s="1646"/>
      <c r="GO898" s="1646"/>
      <c r="GP898" s="1646"/>
      <c r="GQ898" s="1646"/>
      <c r="GR898" s="1646"/>
      <c r="GS898" s="1646"/>
      <c r="GT898" s="1646"/>
      <c r="GU898" s="1646"/>
      <c r="GV898" s="1646"/>
      <c r="GW898" s="1646"/>
      <c r="GX898" s="1646"/>
      <c r="GY898" s="1646"/>
      <c r="GZ898" s="1646"/>
      <c r="HA898" s="1646"/>
      <c r="HB898" s="1646"/>
      <c r="HC898" s="1646"/>
      <c r="HD898" s="1646"/>
      <c r="HE898" s="1646"/>
      <c r="HF898" s="1646"/>
      <c r="HG898" s="1646"/>
      <c r="HH898" s="1646"/>
      <c r="HI898" s="1646"/>
      <c r="HJ898" s="1646"/>
      <c r="HK898" s="1646"/>
      <c r="HL898" s="1646"/>
      <c r="HM898" s="1646"/>
      <c r="HN898" s="1646"/>
      <c r="HO898" s="1646"/>
      <c r="HP898" s="1646"/>
      <c r="HQ898" s="1646"/>
      <c r="HR898" s="1646"/>
      <c r="HS898" s="1646"/>
    </row>
    <row r="899" spans="1:227" s="1530" customFormat="1" ht="102.9" x14ac:dyDescent="0.25">
      <c r="A899" s="1564" t="s">
        <v>393</v>
      </c>
      <c r="B899" s="1564" t="s">
        <v>413</v>
      </c>
      <c r="C899" s="1677" t="s">
        <v>414</v>
      </c>
      <c r="D899" s="1696" t="s">
        <v>429</v>
      </c>
      <c r="E899" s="1697" t="s">
        <v>1811</v>
      </c>
      <c r="F899" s="2291"/>
      <c r="G899" s="1904"/>
      <c r="H899" s="1904"/>
      <c r="I899" s="1904"/>
      <c r="J899" s="1904"/>
      <c r="K899" s="2115">
        <v>4.0555555555555553E-2</v>
      </c>
      <c r="L899" s="2292" t="s">
        <v>1440</v>
      </c>
      <c r="M899" s="2357" t="s">
        <v>1435</v>
      </c>
      <c r="N899" s="1611">
        <f t="shared" si="299"/>
        <v>2</v>
      </c>
      <c r="O899" s="2755"/>
      <c r="P899" s="2433">
        <v>8.1036879220567459E-2</v>
      </c>
      <c r="Q899" s="2296" t="s">
        <v>42</v>
      </c>
      <c r="R899" s="2294"/>
      <c r="S899" s="2297"/>
      <c r="T899" s="2298"/>
      <c r="U899" s="1602"/>
      <c r="V899" s="2294"/>
      <c r="W899" s="2294"/>
      <c r="X899" s="2294"/>
      <c r="Y899" s="2294"/>
      <c r="Z899" s="2434">
        <v>3815.0687305479469</v>
      </c>
      <c r="AA899" s="2366">
        <f t="shared" si="322"/>
        <v>58.19524177949711</v>
      </c>
      <c r="AB899" s="2464">
        <v>77.352168554706438</v>
      </c>
      <c r="AC899" s="2435"/>
      <c r="AD899" s="2435"/>
      <c r="AE899" s="2435"/>
      <c r="AF899" s="2435"/>
      <c r="AG899" s="2435"/>
      <c r="AH899" s="2167"/>
      <c r="AI899" s="1602"/>
      <c r="AJ899" s="1602"/>
      <c r="AK899" s="1602"/>
      <c r="AL899" s="2167"/>
      <c r="AM899" s="2369"/>
      <c r="AN899" s="2115"/>
      <c r="AO899" s="2115"/>
      <c r="AP899" s="2116"/>
      <c r="AQ899" s="2117"/>
      <c r="AR899" s="2115"/>
      <c r="AS899" s="2115"/>
      <c r="AT899" s="2115"/>
      <c r="AU899" s="2115"/>
      <c r="AV899" s="2116"/>
      <c r="AW899" s="2118">
        <f t="shared" si="319"/>
        <v>4.0555555555555553E-2</v>
      </c>
      <c r="AX899" s="2119"/>
      <c r="AY899" s="1920"/>
      <c r="AZ899" s="1646"/>
      <c r="BA899" s="1646"/>
      <c r="BB899" s="1646"/>
      <c r="BC899" s="1530" t="s">
        <v>1432</v>
      </c>
      <c r="BF899" s="1530" t="e">
        <f>MATCH(D899,'&gt;50 only'!D882,0)</f>
        <v>#N/A</v>
      </c>
      <c r="BJ899" s="1646"/>
      <c r="BK899" s="1646"/>
      <c r="BL899" s="1646"/>
      <c r="BM899" s="1646"/>
      <c r="BN899" s="1646"/>
      <c r="BO899" s="1646"/>
      <c r="BP899" s="1646"/>
      <c r="BQ899" s="1646"/>
      <c r="BR899" s="1646"/>
      <c r="BS899" s="1646"/>
      <c r="BT899" s="1646"/>
      <c r="BU899" s="1646"/>
      <c r="BV899" s="1646"/>
      <c r="BW899" s="1646"/>
      <c r="BX899" s="1646"/>
      <c r="BY899" s="1646"/>
      <c r="BZ899" s="1646"/>
      <c r="CA899" s="1646"/>
      <c r="CB899" s="1646"/>
      <c r="CC899" s="1646"/>
      <c r="CD899" s="1646"/>
      <c r="CE899" s="1646"/>
      <c r="CF899" s="1646"/>
      <c r="CG899" s="1646"/>
      <c r="CH899" s="1646"/>
      <c r="CI899" s="1646"/>
      <c r="CJ899" s="1646"/>
      <c r="CK899" s="1646"/>
      <c r="CL899" s="1646"/>
      <c r="CM899" s="1646"/>
      <c r="CN899" s="1646"/>
      <c r="CO899" s="1646"/>
      <c r="CP899" s="1646"/>
      <c r="CQ899" s="1646"/>
      <c r="CR899" s="1646"/>
      <c r="CS899" s="1646"/>
      <c r="CT899" s="1646"/>
      <c r="CU899" s="1646"/>
      <c r="CV899" s="1646"/>
      <c r="CW899" s="1646"/>
      <c r="CX899" s="1646"/>
      <c r="CY899" s="1646"/>
      <c r="CZ899" s="1646"/>
      <c r="DA899" s="1646"/>
      <c r="DB899" s="1646"/>
      <c r="DC899" s="1646"/>
      <c r="DD899" s="1646"/>
      <c r="DE899" s="1646"/>
      <c r="DF899" s="1646"/>
      <c r="DG899" s="1646"/>
      <c r="DH899" s="1646"/>
      <c r="DI899" s="1646"/>
      <c r="DJ899" s="1646"/>
      <c r="DK899" s="1646"/>
      <c r="DL899" s="1646"/>
      <c r="DM899" s="1646"/>
      <c r="DN899" s="1646"/>
      <c r="DO899" s="1646"/>
      <c r="DP899" s="1646"/>
      <c r="DQ899" s="1646"/>
      <c r="DR899" s="1646"/>
      <c r="DS899" s="1646"/>
      <c r="DT899" s="1646"/>
      <c r="DU899" s="1646"/>
      <c r="DV899" s="1646"/>
      <c r="DW899" s="1646"/>
      <c r="DX899" s="1646"/>
      <c r="DY899" s="1646"/>
      <c r="DZ899" s="1646"/>
      <c r="EA899" s="1646"/>
      <c r="EB899" s="1646"/>
      <c r="EC899" s="1646"/>
      <c r="ED899" s="1646"/>
      <c r="EE899" s="1646"/>
      <c r="EF899" s="1646"/>
      <c r="EG899" s="1646"/>
      <c r="EH899" s="1646"/>
      <c r="EI899" s="1646"/>
      <c r="EJ899" s="1646"/>
      <c r="EK899" s="1646"/>
      <c r="EL899" s="1646"/>
      <c r="EM899" s="1646"/>
      <c r="EN899" s="1646"/>
      <c r="EO899" s="1646"/>
      <c r="EP899" s="1646"/>
      <c r="EQ899" s="1646"/>
      <c r="ER899" s="1646"/>
      <c r="ES899" s="1646"/>
      <c r="ET899" s="1646"/>
      <c r="EU899" s="1646"/>
      <c r="EV899" s="1646"/>
      <c r="EW899" s="1646"/>
      <c r="EX899" s="1646"/>
      <c r="EY899" s="1646"/>
      <c r="EZ899" s="1646"/>
      <c r="FA899" s="1646"/>
      <c r="FB899" s="1646"/>
      <c r="FC899" s="1646"/>
      <c r="FD899" s="1646"/>
      <c r="FE899" s="1646"/>
      <c r="FF899" s="1646"/>
      <c r="FG899" s="1646"/>
      <c r="FH899" s="1646"/>
      <c r="FI899" s="1646"/>
      <c r="FJ899" s="1646"/>
      <c r="FK899" s="1646"/>
      <c r="FL899" s="1646"/>
      <c r="FM899" s="1646"/>
      <c r="FN899" s="1646"/>
      <c r="FO899" s="1646"/>
      <c r="FP899" s="1646"/>
      <c r="FQ899" s="1646"/>
      <c r="FR899" s="1646"/>
      <c r="FS899" s="1646"/>
      <c r="FT899" s="1646"/>
      <c r="FU899" s="1646"/>
      <c r="FV899" s="1646"/>
      <c r="FW899" s="1646"/>
      <c r="FX899" s="1646"/>
      <c r="FY899" s="1646"/>
      <c r="FZ899" s="1646"/>
      <c r="GA899" s="1646"/>
      <c r="GB899" s="1646"/>
      <c r="GC899" s="1646"/>
      <c r="GD899" s="1646"/>
      <c r="GE899" s="1646"/>
      <c r="GF899" s="1646"/>
      <c r="GG899" s="1646"/>
      <c r="GH899" s="1646"/>
      <c r="GI899" s="1646"/>
      <c r="GJ899" s="1646"/>
      <c r="GK899" s="1646"/>
      <c r="GL899" s="1646"/>
      <c r="GM899" s="1646"/>
      <c r="GN899" s="1646"/>
      <c r="GO899" s="1646"/>
      <c r="GP899" s="1646"/>
      <c r="GQ899" s="1646"/>
      <c r="GR899" s="1646"/>
      <c r="GS899" s="1646"/>
      <c r="GT899" s="1646"/>
      <c r="GU899" s="1646"/>
      <c r="GV899" s="1646"/>
      <c r="GW899" s="1646"/>
      <c r="GX899" s="1646"/>
      <c r="GY899" s="1646"/>
      <c r="GZ899" s="1646"/>
      <c r="HA899" s="1646"/>
      <c r="HB899" s="1646"/>
      <c r="HC899" s="1646"/>
      <c r="HD899" s="1646"/>
      <c r="HE899" s="1646"/>
      <c r="HF899" s="1646"/>
      <c r="HG899" s="1646"/>
      <c r="HH899" s="1646"/>
      <c r="HI899" s="1646"/>
      <c r="HJ899" s="1646"/>
      <c r="HK899" s="1646"/>
      <c r="HL899" s="1646"/>
      <c r="HM899" s="1646"/>
      <c r="HN899" s="1646"/>
      <c r="HO899" s="1646"/>
      <c r="HP899" s="1646"/>
      <c r="HQ899" s="1646"/>
      <c r="HR899" s="1646"/>
      <c r="HS899" s="1646"/>
    </row>
    <row r="900" spans="1:227" s="1530" customFormat="1" ht="18.75" customHeight="1" x14ac:dyDescent="0.25">
      <c r="A900" s="1564" t="s">
        <v>393</v>
      </c>
      <c r="B900" s="1564" t="s">
        <v>413</v>
      </c>
      <c r="C900" s="1677" t="s">
        <v>414</v>
      </c>
      <c r="D900" s="2899" t="s">
        <v>417</v>
      </c>
      <c r="E900" s="1697" t="s">
        <v>1809</v>
      </c>
      <c r="F900" s="2470"/>
      <c r="G900" s="2471"/>
      <c r="H900" s="2471"/>
      <c r="I900" s="2471"/>
      <c r="J900" s="2471"/>
      <c r="K900" s="2142">
        <v>0.21024000000000001</v>
      </c>
      <c r="L900" s="2292">
        <v>100</v>
      </c>
      <c r="M900" s="2357">
        <f>IF(K900&gt;0,(IF(ISNUMBER(G900),G900,0)+IF(ISNUMBER(H900),H900,0))/K900*100,"")</f>
        <v>0</v>
      </c>
      <c r="N900" s="2474">
        <f t="shared" ref="N900:N953" si="323">IF(OR(K900="",NOT(ISNUMBER(K900))),1,IF(P900=0,1,IF(P900&gt;K900,2,IF(AT900&gt;K900,3,IF(AU900&gt;K900,4,5)))))</f>
        <v>2</v>
      </c>
      <c r="O900" s="2774"/>
      <c r="P900" s="2767">
        <v>0.32186940499999994</v>
      </c>
      <c r="Q900" s="2476" t="s">
        <v>42</v>
      </c>
      <c r="R900" s="2477"/>
      <c r="S900" s="2478"/>
      <c r="T900" s="2479"/>
      <c r="U900" s="1830"/>
      <c r="V900" s="2477"/>
      <c r="W900" s="2477"/>
      <c r="X900" s="2477"/>
      <c r="Y900" s="2477"/>
      <c r="Z900" s="2480">
        <v>11634.399834895477</v>
      </c>
      <c r="AA900" s="2481">
        <f t="shared" si="322"/>
        <v>75.795399746917155</v>
      </c>
      <c r="AB900" s="2901">
        <v>77.352168554706438</v>
      </c>
      <c r="AC900" s="2482"/>
      <c r="AD900" s="2482"/>
      <c r="AE900" s="2482"/>
      <c r="AF900" s="2482"/>
      <c r="AG900" s="2482"/>
      <c r="AH900" s="2352"/>
      <c r="AI900" s="1830"/>
      <c r="AJ900" s="1830"/>
      <c r="AK900" s="1830"/>
      <c r="AL900" s="2352"/>
      <c r="AM900" s="2665"/>
      <c r="AN900" s="2142"/>
      <c r="AO900" s="2142"/>
      <c r="AP900" s="2143"/>
      <c r="AQ900" s="2144"/>
      <c r="AR900" s="2142"/>
      <c r="AS900" s="2142"/>
      <c r="AT900" s="2142"/>
      <c r="AU900" s="2142"/>
      <c r="AV900" s="2143"/>
      <c r="AW900" s="2145">
        <f t="shared" si="319"/>
        <v>0.21024000000000001</v>
      </c>
      <c r="AX900" s="2146"/>
      <c r="AY900" s="1920"/>
      <c r="AZ900" s="1646"/>
      <c r="BA900" s="1646"/>
      <c r="BB900" s="1646"/>
      <c r="BC900" s="1530" t="s">
        <v>1802</v>
      </c>
      <c r="BF900" s="1530" t="e">
        <f>MATCH(D900,'&gt;50 only'!D883,0)</f>
        <v>#N/A</v>
      </c>
      <c r="BJ900" s="1646"/>
      <c r="BK900" s="1646"/>
      <c r="BL900" s="1646"/>
      <c r="BM900" s="1646"/>
      <c r="BN900" s="1646"/>
      <c r="BO900" s="1646"/>
      <c r="BP900" s="1646"/>
      <c r="BQ900" s="1646"/>
      <c r="BR900" s="1646"/>
      <c r="BS900" s="1646"/>
      <c r="BT900" s="1646"/>
      <c r="BU900" s="1646"/>
      <c r="BV900" s="1646"/>
      <c r="BW900" s="1646"/>
      <c r="BX900" s="1646"/>
      <c r="BY900" s="1646"/>
      <c r="BZ900" s="1646"/>
      <c r="CA900" s="1646"/>
      <c r="CB900" s="1646"/>
      <c r="CC900" s="1646"/>
      <c r="CD900" s="1646"/>
      <c r="CE900" s="1646"/>
      <c r="CF900" s="1646"/>
      <c r="CG900" s="1646"/>
      <c r="CH900" s="1646"/>
      <c r="CI900" s="1646"/>
      <c r="CJ900" s="1646"/>
      <c r="CK900" s="1646"/>
      <c r="CL900" s="1646"/>
      <c r="CM900" s="1646"/>
      <c r="CN900" s="1646"/>
      <c r="CO900" s="1646"/>
      <c r="CP900" s="1646"/>
      <c r="CQ900" s="1646"/>
      <c r="CR900" s="1646"/>
      <c r="CS900" s="1646"/>
      <c r="CT900" s="1646"/>
      <c r="CU900" s="1646"/>
      <c r="CV900" s="1646"/>
      <c r="CW900" s="1646"/>
      <c r="CX900" s="1646"/>
      <c r="CY900" s="1646"/>
      <c r="CZ900" s="1646"/>
      <c r="DA900" s="1646"/>
      <c r="DB900" s="1646"/>
      <c r="DC900" s="1646"/>
      <c r="DD900" s="1646"/>
      <c r="DE900" s="1646"/>
      <c r="DF900" s="1646"/>
      <c r="DG900" s="1646"/>
      <c r="DH900" s="1646"/>
      <c r="DI900" s="1646"/>
      <c r="DJ900" s="1646"/>
      <c r="DK900" s="1646"/>
      <c r="DL900" s="1646"/>
      <c r="DM900" s="1646"/>
      <c r="DN900" s="1646"/>
      <c r="DO900" s="1646"/>
      <c r="DP900" s="1646"/>
      <c r="DQ900" s="1646"/>
      <c r="DR900" s="1646"/>
      <c r="DS900" s="1646"/>
      <c r="DT900" s="1646"/>
      <c r="DU900" s="1646"/>
      <c r="DV900" s="1646"/>
      <c r="DW900" s="1646"/>
      <c r="DX900" s="1646"/>
      <c r="DY900" s="1646"/>
      <c r="DZ900" s="1646"/>
      <c r="EA900" s="1646"/>
      <c r="EB900" s="1646"/>
      <c r="EC900" s="1646"/>
      <c r="ED900" s="1646"/>
      <c r="EE900" s="1646"/>
      <c r="EF900" s="1646"/>
      <c r="EG900" s="1646"/>
      <c r="EH900" s="1646"/>
      <c r="EI900" s="1646"/>
      <c r="EJ900" s="1646"/>
      <c r="EK900" s="1646"/>
      <c r="EL900" s="1646"/>
      <c r="EM900" s="1646"/>
      <c r="EN900" s="1646"/>
      <c r="EO900" s="1646"/>
      <c r="EP900" s="1646"/>
      <c r="EQ900" s="1646"/>
      <c r="ER900" s="1646"/>
      <c r="ES900" s="1646"/>
      <c r="ET900" s="1646"/>
      <c r="EU900" s="1646"/>
      <c r="EV900" s="1646"/>
      <c r="EW900" s="1646"/>
      <c r="EX900" s="1646"/>
      <c r="EY900" s="1646"/>
      <c r="EZ900" s="1646"/>
      <c r="FA900" s="1646"/>
      <c r="FB900" s="1646"/>
      <c r="FC900" s="1646"/>
      <c r="FD900" s="1646"/>
      <c r="FE900" s="1646"/>
      <c r="FF900" s="1646"/>
      <c r="FG900" s="1646"/>
      <c r="FH900" s="1646"/>
      <c r="FI900" s="1646"/>
      <c r="FJ900" s="1646"/>
      <c r="FK900" s="1646"/>
      <c r="FL900" s="1646"/>
      <c r="FM900" s="1646"/>
      <c r="FN900" s="1646"/>
      <c r="FO900" s="1646"/>
      <c r="FP900" s="1646"/>
      <c r="FQ900" s="1646"/>
      <c r="FR900" s="1646"/>
      <c r="FS900" s="1646"/>
      <c r="FT900" s="1646"/>
      <c r="FU900" s="1646"/>
      <c r="FV900" s="1646"/>
      <c r="FW900" s="1646"/>
      <c r="FX900" s="1646"/>
      <c r="FY900" s="1646"/>
      <c r="FZ900" s="1646"/>
      <c r="GA900" s="1646"/>
      <c r="GB900" s="1646"/>
      <c r="GC900" s="1646"/>
      <c r="GD900" s="1646"/>
      <c r="GE900" s="1646"/>
      <c r="GF900" s="1646"/>
      <c r="GG900" s="1646"/>
      <c r="GH900" s="1646"/>
      <c r="GI900" s="1646"/>
      <c r="GJ900" s="1646"/>
      <c r="GK900" s="1646"/>
      <c r="GL900" s="1646"/>
      <c r="GM900" s="1646"/>
      <c r="GN900" s="1646"/>
      <c r="GO900" s="1646"/>
      <c r="GP900" s="1646"/>
      <c r="GQ900" s="1646"/>
      <c r="GR900" s="1646"/>
      <c r="GS900" s="1646"/>
      <c r="GT900" s="1646"/>
      <c r="GU900" s="1646"/>
      <c r="GV900" s="1646"/>
      <c r="GW900" s="1646"/>
      <c r="GX900" s="1646"/>
      <c r="GY900" s="1646"/>
      <c r="GZ900" s="1646"/>
      <c r="HA900" s="1646"/>
      <c r="HB900" s="1646"/>
      <c r="HC900" s="1646"/>
      <c r="HD900" s="1646"/>
      <c r="HE900" s="1646"/>
      <c r="HF900" s="1646"/>
      <c r="HG900" s="1646"/>
      <c r="HH900" s="1646"/>
      <c r="HI900" s="1646"/>
      <c r="HJ900" s="1646"/>
      <c r="HK900" s="1646"/>
      <c r="HL900" s="1646"/>
      <c r="HM900" s="1646"/>
      <c r="HN900" s="1646"/>
      <c r="HO900" s="1646"/>
      <c r="HP900" s="1646"/>
      <c r="HQ900" s="1646"/>
      <c r="HR900" s="1646"/>
      <c r="HS900" s="1646"/>
    </row>
    <row r="901" spans="1:227" s="1530" customFormat="1" ht="18.75" customHeight="1" x14ac:dyDescent="0.25">
      <c r="A901" s="1564" t="s">
        <v>393</v>
      </c>
      <c r="B901" s="1564" t="s">
        <v>413</v>
      </c>
      <c r="C901" s="1677" t="s">
        <v>414</v>
      </c>
      <c r="D901" s="1900" t="s">
        <v>418</v>
      </c>
      <c r="E901" s="2902" t="s">
        <v>1452</v>
      </c>
      <c r="F901" s="2291"/>
      <c r="G901" s="1904"/>
      <c r="H901" s="1904"/>
      <c r="I901" s="1904"/>
      <c r="J901" s="1904"/>
      <c r="K901" s="2115">
        <v>0</v>
      </c>
      <c r="L901" s="2292">
        <v>0</v>
      </c>
      <c r="M901" s="2357">
        <v>100</v>
      </c>
      <c r="N901" s="1575">
        <f t="shared" si="323"/>
        <v>2</v>
      </c>
      <c r="O901" s="2755"/>
      <c r="P901" s="2433">
        <v>2.5785374999999999</v>
      </c>
      <c r="Q901" s="2296" t="s">
        <v>42</v>
      </c>
      <c r="R901" s="2294"/>
      <c r="S901" s="2297"/>
      <c r="T901" s="2298"/>
      <c r="U901" s="1602"/>
      <c r="V901" s="2294"/>
      <c r="W901" s="2294"/>
      <c r="X901" s="2294"/>
      <c r="Y901" s="2294"/>
      <c r="Z901" s="2434">
        <v>0</v>
      </c>
      <c r="AA901" s="2366"/>
      <c r="AB901" s="2464">
        <v>77.352168554706438</v>
      </c>
      <c r="AC901" s="2435"/>
      <c r="AD901" s="2435"/>
      <c r="AE901" s="2435"/>
      <c r="AF901" s="2435"/>
      <c r="AG901" s="2435"/>
      <c r="AH901" s="2167"/>
      <c r="AI901" s="1602"/>
      <c r="AJ901" s="1602"/>
      <c r="AK901" s="1602"/>
      <c r="AL901" s="2167"/>
      <c r="AM901" s="2369"/>
      <c r="AN901" s="2115"/>
      <c r="AO901" s="2115"/>
      <c r="AP901" s="2116"/>
      <c r="AQ901" s="2117"/>
      <c r="AR901" s="2115"/>
      <c r="AS901" s="2115"/>
      <c r="AT901" s="2115"/>
      <c r="AU901" s="2115"/>
      <c r="AV901" s="2116"/>
      <c r="AW901" s="2118">
        <f t="shared" si="319"/>
        <v>0</v>
      </c>
      <c r="AX901" s="2119"/>
      <c r="AY901" s="1920"/>
      <c r="AZ901" s="1646"/>
      <c r="BA901" s="1646"/>
      <c r="BB901" s="1646"/>
      <c r="BC901" s="1602" t="s">
        <v>1432</v>
      </c>
      <c r="BJ901" s="1646"/>
      <c r="BK901" s="1646"/>
      <c r="BL901" s="1646"/>
      <c r="BM901" s="1646"/>
      <c r="BN901" s="1646"/>
      <c r="BO901" s="1646"/>
      <c r="BP901" s="1646"/>
      <c r="BQ901" s="1646"/>
      <c r="BR901" s="1646"/>
      <c r="BS901" s="1646"/>
      <c r="BT901" s="1646"/>
      <c r="BU901" s="1646"/>
      <c r="BV901" s="1646"/>
      <c r="BW901" s="1646"/>
      <c r="BX901" s="1646"/>
      <c r="BY901" s="1646"/>
      <c r="BZ901" s="1646"/>
      <c r="CA901" s="1646"/>
      <c r="CB901" s="1646"/>
      <c r="CC901" s="1646"/>
      <c r="CD901" s="1646"/>
      <c r="CE901" s="1646"/>
      <c r="CF901" s="1646"/>
      <c r="CG901" s="1646"/>
      <c r="CH901" s="1646"/>
      <c r="CI901" s="1646"/>
      <c r="CJ901" s="1646"/>
      <c r="CK901" s="1646"/>
      <c r="CL901" s="1646"/>
      <c r="CM901" s="1646"/>
      <c r="CN901" s="1646"/>
      <c r="CO901" s="1646"/>
      <c r="CP901" s="1646"/>
      <c r="CQ901" s="1646"/>
      <c r="CR901" s="1646"/>
      <c r="CS901" s="1646"/>
      <c r="CT901" s="1646"/>
      <c r="CU901" s="1646"/>
      <c r="CV901" s="1646"/>
      <c r="CW901" s="1646"/>
      <c r="CX901" s="1646"/>
      <c r="CY901" s="1646"/>
      <c r="CZ901" s="1646"/>
      <c r="DA901" s="1646"/>
      <c r="DB901" s="1646"/>
      <c r="DC901" s="1646"/>
      <c r="DD901" s="1646"/>
      <c r="DE901" s="1646"/>
      <c r="DF901" s="1646"/>
      <c r="DG901" s="1646"/>
      <c r="DH901" s="1646"/>
      <c r="DI901" s="1646"/>
      <c r="DJ901" s="1646"/>
      <c r="DK901" s="1646"/>
      <c r="DL901" s="1646"/>
      <c r="DM901" s="1646"/>
      <c r="DN901" s="1646"/>
      <c r="DO901" s="1646"/>
      <c r="DP901" s="1646"/>
      <c r="DQ901" s="1646"/>
      <c r="DR901" s="1646"/>
      <c r="DS901" s="1646"/>
      <c r="DT901" s="1646"/>
      <c r="DU901" s="1646"/>
      <c r="DV901" s="1646"/>
      <c r="DW901" s="1646"/>
      <c r="DX901" s="1646"/>
      <c r="DY901" s="1646"/>
      <c r="DZ901" s="1646"/>
      <c r="EA901" s="1646"/>
      <c r="EB901" s="1646"/>
      <c r="EC901" s="1646"/>
      <c r="ED901" s="1646"/>
      <c r="EE901" s="1646"/>
      <c r="EF901" s="1646"/>
      <c r="EG901" s="1646"/>
      <c r="EH901" s="1646"/>
      <c r="EI901" s="1646"/>
      <c r="EJ901" s="1646"/>
      <c r="EK901" s="1646"/>
      <c r="EL901" s="1646"/>
      <c r="EM901" s="1646"/>
      <c r="EN901" s="1646"/>
      <c r="EO901" s="1646"/>
      <c r="EP901" s="1646"/>
      <c r="EQ901" s="1646"/>
      <c r="ER901" s="1646"/>
      <c r="ES901" s="1646"/>
      <c r="ET901" s="1646"/>
      <c r="EU901" s="1646"/>
      <c r="EV901" s="1646"/>
      <c r="EW901" s="1646"/>
      <c r="EX901" s="1646"/>
      <c r="EY901" s="1646"/>
      <c r="EZ901" s="1646"/>
      <c r="FA901" s="1646"/>
      <c r="FB901" s="1646"/>
      <c r="FC901" s="1646"/>
      <c r="FD901" s="1646"/>
      <c r="FE901" s="1646"/>
      <c r="FF901" s="1646"/>
      <c r="FG901" s="1646"/>
      <c r="FH901" s="1646"/>
      <c r="FI901" s="1646"/>
      <c r="FJ901" s="1646"/>
      <c r="FK901" s="1646"/>
      <c r="FL901" s="1646"/>
      <c r="FM901" s="1646"/>
      <c r="FN901" s="1646"/>
      <c r="FO901" s="1646"/>
      <c r="FP901" s="1646"/>
      <c r="FQ901" s="1646"/>
      <c r="FR901" s="1646"/>
      <c r="FS901" s="1646"/>
      <c r="FT901" s="1646"/>
      <c r="FU901" s="1646"/>
      <c r="FV901" s="1646"/>
      <c r="FW901" s="1646"/>
      <c r="FX901" s="1646"/>
      <c r="FY901" s="1646"/>
      <c r="FZ901" s="1646"/>
      <c r="GA901" s="1646"/>
      <c r="GB901" s="1646"/>
      <c r="GC901" s="1646"/>
      <c r="GD901" s="1646"/>
      <c r="GE901" s="1646"/>
      <c r="GF901" s="1646"/>
      <c r="GG901" s="1646"/>
      <c r="GH901" s="1646"/>
      <c r="GI901" s="1646"/>
      <c r="GJ901" s="1646"/>
      <c r="GK901" s="1646"/>
      <c r="GL901" s="1646"/>
      <c r="GM901" s="1646"/>
      <c r="GN901" s="1646"/>
      <c r="GO901" s="1646"/>
      <c r="GP901" s="1646"/>
      <c r="GQ901" s="1646"/>
      <c r="GR901" s="1646"/>
      <c r="GS901" s="1646"/>
      <c r="GT901" s="1646"/>
      <c r="GU901" s="1646"/>
      <c r="GV901" s="1646"/>
      <c r="GW901" s="1646"/>
      <c r="GX901" s="1646"/>
      <c r="GY901" s="1646"/>
      <c r="GZ901" s="1646"/>
      <c r="HA901" s="1646"/>
      <c r="HB901" s="1646"/>
      <c r="HC901" s="1646"/>
      <c r="HD901" s="1646"/>
      <c r="HE901" s="1646"/>
      <c r="HF901" s="1646"/>
      <c r="HG901" s="1646"/>
      <c r="HH901" s="1646"/>
      <c r="HI901" s="1646"/>
      <c r="HJ901" s="1646"/>
      <c r="HK901" s="1646"/>
      <c r="HL901" s="1646"/>
      <c r="HM901" s="1646"/>
      <c r="HN901" s="1646"/>
      <c r="HO901" s="1646"/>
      <c r="HP901" s="1646"/>
      <c r="HQ901" s="1646"/>
      <c r="HR901" s="1646"/>
      <c r="HS901" s="1646"/>
    </row>
    <row r="902" spans="1:227" s="1530" customFormat="1" ht="18.75" customHeight="1" x14ac:dyDescent="0.25">
      <c r="A902" s="1564" t="s">
        <v>393</v>
      </c>
      <c r="B902" s="1564" t="s">
        <v>413</v>
      </c>
      <c r="C902" s="1677" t="s">
        <v>424</v>
      </c>
      <c r="D902" s="1696" t="s">
        <v>426</v>
      </c>
      <c r="E902" s="1697"/>
      <c r="F902" s="2291"/>
      <c r="G902" s="1904"/>
      <c r="H902" s="1904"/>
      <c r="I902" s="1904"/>
      <c r="J902" s="1904"/>
      <c r="K902" s="2115">
        <v>1.8385185185185184</v>
      </c>
      <c r="L902" s="2292">
        <f>IF(K902&gt;0,IF(ISNUMBER(F902),F902,0)/K902*100,"")</f>
        <v>0</v>
      </c>
      <c r="M902" s="2357">
        <v>100</v>
      </c>
      <c r="N902" s="1611">
        <f t="shared" si="323"/>
        <v>2</v>
      </c>
      <c r="O902" s="2755"/>
      <c r="P902" s="2433">
        <v>2.7874439374999995</v>
      </c>
      <c r="Q902" s="2296" t="s">
        <v>42</v>
      </c>
      <c r="R902" s="2294"/>
      <c r="S902" s="2297"/>
      <c r="T902" s="2298"/>
      <c r="U902" s="1602"/>
      <c r="V902" s="2294"/>
      <c r="W902" s="2294"/>
      <c r="X902" s="2294"/>
      <c r="Y902" s="2294"/>
      <c r="Z902" s="2434">
        <v>0</v>
      </c>
      <c r="AA902" s="2366"/>
      <c r="AB902" s="2464">
        <v>77.352168554706438</v>
      </c>
      <c r="AC902" s="2435"/>
      <c r="AD902" s="2435"/>
      <c r="AE902" s="2435"/>
      <c r="AF902" s="2435"/>
      <c r="AG902" s="2435"/>
      <c r="AH902" s="2167"/>
      <c r="AI902" s="1602"/>
      <c r="AJ902" s="1602"/>
      <c r="AK902" s="1602"/>
      <c r="AL902" s="2167"/>
      <c r="AM902" s="2369"/>
      <c r="AN902" s="2115"/>
      <c r="AO902" s="2115"/>
      <c r="AP902" s="2116"/>
      <c r="AQ902" s="2117"/>
      <c r="AR902" s="2115"/>
      <c r="AS902" s="2115"/>
      <c r="AT902" s="2115"/>
      <c r="AU902" s="2115"/>
      <c r="AV902" s="2116"/>
      <c r="AW902" s="2118">
        <f t="shared" si="319"/>
        <v>1.8385185185185184</v>
      </c>
      <c r="AX902" s="2119"/>
      <c r="AY902" s="1920"/>
      <c r="AZ902" s="1646"/>
      <c r="BA902" s="1646"/>
      <c r="BB902" s="1646"/>
      <c r="BC902" s="1530" t="s">
        <v>1432</v>
      </c>
      <c r="BF902" s="1530" t="e">
        <f>MATCH(D902,'&gt;50 only'!D885,0)</f>
        <v>#N/A</v>
      </c>
      <c r="BJ902" s="1646"/>
      <c r="BK902" s="1646"/>
      <c r="BL902" s="1646"/>
      <c r="BM902" s="1646"/>
      <c r="BN902" s="1646"/>
      <c r="BO902" s="1646"/>
      <c r="BP902" s="1646"/>
      <c r="BQ902" s="1646"/>
      <c r="BR902" s="1646"/>
      <c r="BS902" s="1646"/>
      <c r="BT902" s="1646"/>
      <c r="BU902" s="1646"/>
      <c r="BV902" s="1646"/>
      <c r="BW902" s="1646"/>
      <c r="BX902" s="1646"/>
      <c r="BY902" s="1646"/>
      <c r="BZ902" s="1646"/>
      <c r="CA902" s="1646"/>
      <c r="CB902" s="1646"/>
      <c r="CC902" s="1646"/>
      <c r="CD902" s="1646"/>
      <c r="CE902" s="1646"/>
      <c r="CF902" s="1646"/>
      <c r="CG902" s="1646"/>
      <c r="CH902" s="1646"/>
      <c r="CI902" s="1646"/>
      <c r="CJ902" s="1646"/>
      <c r="CK902" s="1646"/>
      <c r="CL902" s="1646"/>
      <c r="CM902" s="1646"/>
      <c r="CN902" s="1646"/>
      <c r="CO902" s="1646"/>
      <c r="CP902" s="1646"/>
      <c r="CQ902" s="1646"/>
      <c r="CR902" s="1646"/>
      <c r="CS902" s="1646"/>
      <c r="CT902" s="1646"/>
      <c r="CU902" s="1646"/>
      <c r="CV902" s="1646"/>
      <c r="CW902" s="1646"/>
      <c r="CX902" s="1646"/>
      <c r="CY902" s="1646"/>
      <c r="CZ902" s="1646"/>
      <c r="DA902" s="1646"/>
      <c r="DB902" s="1646"/>
      <c r="DC902" s="1646"/>
      <c r="DD902" s="1646"/>
      <c r="DE902" s="1646"/>
      <c r="DF902" s="1646"/>
      <c r="DG902" s="1646"/>
      <c r="DH902" s="1646"/>
      <c r="DI902" s="1646"/>
      <c r="DJ902" s="1646"/>
      <c r="DK902" s="1646"/>
      <c r="DL902" s="1646"/>
      <c r="DM902" s="1646"/>
      <c r="DN902" s="1646"/>
      <c r="DO902" s="1646"/>
      <c r="DP902" s="1646"/>
      <c r="DQ902" s="1646"/>
      <c r="DR902" s="1646"/>
      <c r="DS902" s="1646"/>
      <c r="DT902" s="1646"/>
      <c r="DU902" s="1646"/>
      <c r="DV902" s="1646"/>
      <c r="DW902" s="1646"/>
      <c r="DX902" s="1646"/>
      <c r="DY902" s="1646"/>
      <c r="DZ902" s="1646"/>
      <c r="EA902" s="1646"/>
      <c r="EB902" s="1646"/>
      <c r="EC902" s="1646"/>
      <c r="ED902" s="1646"/>
      <c r="EE902" s="1646"/>
      <c r="EF902" s="1646"/>
      <c r="EG902" s="1646"/>
      <c r="EH902" s="1646"/>
      <c r="EI902" s="1646"/>
      <c r="EJ902" s="1646"/>
      <c r="EK902" s="1646"/>
      <c r="EL902" s="1646"/>
      <c r="EM902" s="1646"/>
      <c r="EN902" s="1646"/>
      <c r="EO902" s="1646"/>
      <c r="EP902" s="1646"/>
      <c r="EQ902" s="1646"/>
      <c r="ER902" s="1646"/>
      <c r="ES902" s="1646"/>
      <c r="ET902" s="1646"/>
      <c r="EU902" s="1646"/>
      <c r="EV902" s="1646"/>
      <c r="EW902" s="1646"/>
      <c r="EX902" s="1646"/>
      <c r="EY902" s="1646"/>
      <c r="EZ902" s="1646"/>
      <c r="FA902" s="1646"/>
      <c r="FB902" s="1646"/>
      <c r="FC902" s="1646"/>
      <c r="FD902" s="1646"/>
      <c r="FE902" s="1646"/>
      <c r="FF902" s="1646"/>
      <c r="FG902" s="1646"/>
      <c r="FH902" s="1646"/>
      <c r="FI902" s="1646"/>
      <c r="FJ902" s="1646"/>
      <c r="FK902" s="1646"/>
      <c r="FL902" s="1646"/>
      <c r="FM902" s="1646"/>
      <c r="FN902" s="1646"/>
      <c r="FO902" s="1646"/>
      <c r="FP902" s="1646"/>
      <c r="FQ902" s="1646"/>
      <c r="FR902" s="1646"/>
      <c r="FS902" s="1646"/>
      <c r="FT902" s="1646"/>
      <c r="FU902" s="1646"/>
      <c r="FV902" s="1646"/>
      <c r="FW902" s="1646"/>
      <c r="FX902" s="1646"/>
      <c r="FY902" s="1646"/>
      <c r="FZ902" s="1646"/>
      <c r="GA902" s="1646"/>
      <c r="GB902" s="1646"/>
      <c r="GC902" s="1646"/>
      <c r="GD902" s="1646"/>
      <c r="GE902" s="1646"/>
      <c r="GF902" s="1646"/>
      <c r="GG902" s="1646"/>
      <c r="GH902" s="1646"/>
      <c r="GI902" s="1646"/>
      <c r="GJ902" s="1646"/>
      <c r="GK902" s="1646"/>
      <c r="GL902" s="1646"/>
      <c r="GM902" s="1646"/>
      <c r="GN902" s="1646"/>
      <c r="GO902" s="1646"/>
      <c r="GP902" s="1646"/>
      <c r="GQ902" s="1646"/>
      <c r="GR902" s="1646"/>
      <c r="GS902" s="1646"/>
      <c r="GT902" s="1646"/>
      <c r="GU902" s="1646"/>
      <c r="GV902" s="1646"/>
      <c r="GW902" s="1646"/>
      <c r="GX902" s="1646"/>
      <c r="GY902" s="1646"/>
      <c r="GZ902" s="1646"/>
      <c r="HA902" s="1646"/>
      <c r="HB902" s="1646"/>
      <c r="HC902" s="1646"/>
      <c r="HD902" s="1646"/>
      <c r="HE902" s="1646"/>
      <c r="HF902" s="1646"/>
      <c r="HG902" s="1646"/>
      <c r="HH902" s="1646"/>
      <c r="HI902" s="1646"/>
      <c r="HJ902" s="1646"/>
      <c r="HK902" s="1646"/>
      <c r="HL902" s="1646"/>
      <c r="HM902" s="1646"/>
      <c r="HN902" s="1646"/>
      <c r="HO902" s="1646"/>
      <c r="HP902" s="1646"/>
      <c r="HQ902" s="1646"/>
      <c r="HR902" s="1646"/>
      <c r="HS902" s="1646"/>
    </row>
    <row r="903" spans="1:227" s="1530" customFormat="1" ht="18.75" customHeight="1" x14ac:dyDescent="0.25">
      <c r="A903" s="1564" t="s">
        <v>393</v>
      </c>
      <c r="B903" s="1564" t="s">
        <v>413</v>
      </c>
      <c r="C903" s="1677" t="s">
        <v>424</v>
      </c>
      <c r="D903" s="1696" t="s">
        <v>427</v>
      </c>
      <c r="E903" s="2800"/>
      <c r="F903" s="2291"/>
      <c r="G903" s="1904"/>
      <c r="H903" s="1904"/>
      <c r="I903" s="1904"/>
      <c r="J903" s="1904"/>
      <c r="K903" s="2115">
        <v>0.48666666666666669</v>
      </c>
      <c r="L903" s="2292">
        <f>IF(K903&gt;0,IF(ISNUMBER(F903),F903,0)/K903*100,"")</f>
        <v>0</v>
      </c>
      <c r="M903" s="2357">
        <v>100</v>
      </c>
      <c r="N903" s="1611">
        <f t="shared" si="323"/>
        <v>2</v>
      </c>
      <c r="O903" s="2755"/>
      <c r="P903" s="2433">
        <v>0.63918592845883626</v>
      </c>
      <c r="Q903" s="2296" t="s">
        <v>42</v>
      </c>
      <c r="R903" s="2294"/>
      <c r="S903" s="2297"/>
      <c r="T903" s="2298"/>
      <c r="U903" s="1602"/>
      <c r="V903" s="2294"/>
      <c r="W903" s="2294"/>
      <c r="X903" s="2294"/>
      <c r="Y903" s="2294"/>
      <c r="Z903" s="2434">
        <v>31306.439244390072</v>
      </c>
      <c r="AA903" s="2366">
        <f t="shared" ref="AA903:AA913" si="324">P903*1000000000/365/Z903</f>
        <v>55.937192692987615</v>
      </c>
      <c r="AB903" s="2464">
        <v>77.352168554706438</v>
      </c>
      <c r="AC903" s="2435"/>
      <c r="AD903" s="2435"/>
      <c r="AE903" s="2435"/>
      <c r="AF903" s="2435"/>
      <c r="AG903" s="2435"/>
      <c r="AH903" s="2167"/>
      <c r="AI903" s="1602"/>
      <c r="AJ903" s="1602"/>
      <c r="AK903" s="1602"/>
      <c r="AL903" s="2167"/>
      <c r="AM903" s="2369"/>
      <c r="AN903" s="2115"/>
      <c r="AO903" s="2115"/>
      <c r="AP903" s="2116"/>
      <c r="AQ903" s="2117"/>
      <c r="AR903" s="2115"/>
      <c r="AS903" s="2115"/>
      <c r="AT903" s="2115"/>
      <c r="AU903" s="2115"/>
      <c r="AV903" s="2116"/>
      <c r="AW903" s="2118">
        <f t="shared" si="319"/>
        <v>0.48666666666666669</v>
      </c>
      <c r="AX903" s="2119"/>
      <c r="AY903" s="1920"/>
      <c r="AZ903" s="1646"/>
      <c r="BA903" s="1646"/>
      <c r="BB903" s="1646"/>
      <c r="BC903" s="1530" t="s">
        <v>1432</v>
      </c>
      <c r="BF903" s="1530" t="e">
        <f>MATCH(D903,'&gt;50 only'!D886,0)</f>
        <v>#N/A</v>
      </c>
      <c r="BJ903" s="1646"/>
      <c r="BK903" s="1646"/>
      <c r="BL903" s="1646"/>
      <c r="BM903" s="1646"/>
      <c r="BN903" s="1646"/>
      <c r="BO903" s="1646"/>
      <c r="BP903" s="1646"/>
      <c r="BQ903" s="1646"/>
      <c r="BR903" s="1646"/>
      <c r="BS903" s="1646"/>
      <c r="BT903" s="1646"/>
      <c r="BU903" s="1646"/>
      <c r="BV903" s="1646"/>
      <c r="BW903" s="1646"/>
      <c r="BX903" s="1646"/>
      <c r="BY903" s="1646"/>
      <c r="BZ903" s="1646"/>
      <c r="CA903" s="1646"/>
      <c r="CB903" s="1646"/>
      <c r="CC903" s="1646"/>
      <c r="CD903" s="1646"/>
      <c r="CE903" s="1646"/>
      <c r="CF903" s="1646"/>
      <c r="CG903" s="1646"/>
      <c r="CH903" s="1646"/>
      <c r="CI903" s="1646"/>
      <c r="CJ903" s="1646"/>
      <c r="CK903" s="1646"/>
      <c r="CL903" s="1646"/>
      <c r="CM903" s="1646"/>
      <c r="CN903" s="1646"/>
      <c r="CO903" s="1646"/>
      <c r="CP903" s="1646"/>
      <c r="CQ903" s="1646"/>
      <c r="CR903" s="1646"/>
      <c r="CS903" s="1646"/>
      <c r="CT903" s="1646"/>
      <c r="CU903" s="1646"/>
      <c r="CV903" s="1646"/>
      <c r="CW903" s="1646"/>
      <c r="CX903" s="1646"/>
      <c r="CY903" s="1646"/>
      <c r="CZ903" s="1646"/>
      <c r="DA903" s="1646"/>
      <c r="DB903" s="1646"/>
      <c r="DC903" s="1646"/>
      <c r="DD903" s="1646"/>
      <c r="DE903" s="1646"/>
      <c r="DF903" s="1646"/>
      <c r="DG903" s="1646"/>
      <c r="DH903" s="1646"/>
      <c r="DI903" s="1646"/>
      <c r="DJ903" s="1646"/>
      <c r="DK903" s="1646"/>
      <c r="DL903" s="1646"/>
      <c r="DM903" s="1646"/>
      <c r="DN903" s="1646"/>
      <c r="DO903" s="1646"/>
      <c r="DP903" s="1646"/>
      <c r="DQ903" s="1646"/>
      <c r="DR903" s="1646"/>
      <c r="DS903" s="1646"/>
      <c r="DT903" s="1646"/>
      <c r="DU903" s="1646"/>
      <c r="DV903" s="1646"/>
      <c r="DW903" s="1646"/>
      <c r="DX903" s="1646"/>
      <c r="DY903" s="1646"/>
      <c r="DZ903" s="1646"/>
      <c r="EA903" s="1646"/>
      <c r="EB903" s="1646"/>
      <c r="EC903" s="1646"/>
      <c r="ED903" s="1646"/>
      <c r="EE903" s="1646"/>
      <c r="EF903" s="1646"/>
      <c r="EG903" s="1646"/>
      <c r="EH903" s="1646"/>
      <c r="EI903" s="1646"/>
      <c r="EJ903" s="1646"/>
      <c r="EK903" s="1646"/>
      <c r="EL903" s="1646"/>
      <c r="EM903" s="1646"/>
      <c r="EN903" s="1646"/>
      <c r="EO903" s="1646"/>
      <c r="EP903" s="1646"/>
      <c r="EQ903" s="1646"/>
      <c r="ER903" s="1646"/>
      <c r="ES903" s="1646"/>
      <c r="ET903" s="1646"/>
      <c r="EU903" s="1646"/>
      <c r="EV903" s="1646"/>
      <c r="EW903" s="1646"/>
      <c r="EX903" s="1646"/>
      <c r="EY903" s="1646"/>
      <c r="EZ903" s="1646"/>
      <c r="FA903" s="1646"/>
      <c r="FB903" s="1646"/>
      <c r="FC903" s="1646"/>
      <c r="FD903" s="1646"/>
      <c r="FE903" s="1646"/>
      <c r="FF903" s="1646"/>
      <c r="FG903" s="1646"/>
      <c r="FH903" s="1646"/>
      <c r="FI903" s="1646"/>
      <c r="FJ903" s="1646"/>
      <c r="FK903" s="1646"/>
      <c r="FL903" s="1646"/>
      <c r="FM903" s="1646"/>
      <c r="FN903" s="1646"/>
      <c r="FO903" s="1646"/>
      <c r="FP903" s="1646"/>
      <c r="FQ903" s="1646"/>
      <c r="FR903" s="1646"/>
      <c r="FS903" s="1646"/>
      <c r="FT903" s="1646"/>
      <c r="FU903" s="1646"/>
      <c r="FV903" s="1646"/>
      <c r="FW903" s="1646"/>
      <c r="FX903" s="1646"/>
      <c r="FY903" s="1646"/>
      <c r="FZ903" s="1646"/>
      <c r="GA903" s="1646"/>
      <c r="GB903" s="1646"/>
      <c r="GC903" s="1646"/>
      <c r="GD903" s="1646"/>
      <c r="GE903" s="1646"/>
      <c r="GF903" s="1646"/>
      <c r="GG903" s="1646"/>
      <c r="GH903" s="1646"/>
      <c r="GI903" s="1646"/>
      <c r="GJ903" s="1646"/>
      <c r="GK903" s="1646"/>
      <c r="GL903" s="1646"/>
      <c r="GM903" s="1646"/>
      <c r="GN903" s="1646"/>
      <c r="GO903" s="1646"/>
      <c r="GP903" s="1646"/>
      <c r="GQ903" s="1646"/>
      <c r="GR903" s="1646"/>
      <c r="GS903" s="1646"/>
      <c r="GT903" s="1646"/>
      <c r="GU903" s="1646"/>
      <c r="GV903" s="1646"/>
      <c r="GW903" s="1646"/>
      <c r="GX903" s="1646"/>
      <c r="GY903" s="1646"/>
      <c r="GZ903" s="1646"/>
      <c r="HA903" s="1646"/>
      <c r="HB903" s="1646"/>
      <c r="HC903" s="1646"/>
      <c r="HD903" s="1646"/>
      <c r="HE903" s="1646"/>
      <c r="HF903" s="1646"/>
      <c r="HG903" s="1646"/>
      <c r="HH903" s="1646"/>
      <c r="HI903" s="1646"/>
      <c r="HJ903" s="1646"/>
      <c r="HK903" s="1646"/>
      <c r="HL903" s="1646"/>
      <c r="HM903" s="1646"/>
      <c r="HN903" s="1646"/>
      <c r="HO903" s="1646"/>
      <c r="HP903" s="1646"/>
      <c r="HQ903" s="1646"/>
      <c r="HR903" s="1646"/>
      <c r="HS903" s="1646"/>
    </row>
    <row r="904" spans="1:227" s="1530" customFormat="1" ht="18.75" customHeight="1" x14ac:dyDescent="0.25">
      <c r="A904" s="1564" t="s">
        <v>393</v>
      </c>
      <c r="B904" s="1564" t="s">
        <v>413</v>
      </c>
      <c r="C904" s="1677" t="s">
        <v>424</v>
      </c>
      <c r="D904" s="1696" t="s">
        <v>425</v>
      </c>
      <c r="E904" s="2800" t="s">
        <v>1908</v>
      </c>
      <c r="F904" s="2291"/>
      <c r="G904" s="1904"/>
      <c r="H904" s="1904"/>
      <c r="I904" s="1904"/>
      <c r="J904" s="1904"/>
      <c r="K904" s="2115">
        <v>7.2999999999999995E-2</v>
      </c>
      <c r="L904" s="2292" t="s">
        <v>1435</v>
      </c>
      <c r="M904" s="2357" t="s">
        <v>1440</v>
      </c>
      <c r="N904" s="1611">
        <f t="shared" si="323"/>
        <v>2</v>
      </c>
      <c r="O904" s="2755"/>
      <c r="P904" s="2433">
        <v>0.37076417764088154</v>
      </c>
      <c r="Q904" s="2296" t="s">
        <v>42</v>
      </c>
      <c r="R904" s="2294"/>
      <c r="S904" s="2297"/>
      <c r="T904" s="2298"/>
      <c r="U904" s="1602"/>
      <c r="V904" s="2294"/>
      <c r="W904" s="2294"/>
      <c r="X904" s="2294"/>
      <c r="Y904" s="2294"/>
      <c r="Z904" s="2434">
        <v>18669.485277149532</v>
      </c>
      <c r="AA904" s="2366">
        <f t="shared" si="324"/>
        <v>54.409227272727271</v>
      </c>
      <c r="AB904" s="2464">
        <v>77.352168554706438</v>
      </c>
      <c r="AC904" s="2435"/>
      <c r="AD904" s="2435"/>
      <c r="AE904" s="2435"/>
      <c r="AF904" s="2435"/>
      <c r="AG904" s="2435"/>
      <c r="AH904" s="2167"/>
      <c r="AI904" s="1602"/>
      <c r="AJ904" s="1602"/>
      <c r="AK904" s="1602"/>
      <c r="AL904" s="2167"/>
      <c r="AM904" s="2369"/>
      <c r="AN904" s="2115"/>
      <c r="AO904" s="2115"/>
      <c r="AP904" s="2116"/>
      <c r="AQ904" s="2117"/>
      <c r="AR904" s="2115"/>
      <c r="AS904" s="2115"/>
      <c r="AT904" s="2115"/>
      <c r="AU904" s="2115"/>
      <c r="AV904" s="2116"/>
      <c r="AW904" s="2118">
        <f t="shared" si="319"/>
        <v>7.2999999999999995E-2</v>
      </c>
      <c r="AX904" s="2119"/>
      <c r="AY904" s="1920"/>
      <c r="AZ904" s="1646"/>
      <c r="BA904" s="1646"/>
      <c r="BB904" s="1646"/>
      <c r="BC904" s="1530" t="s">
        <v>1802</v>
      </c>
      <c r="BF904" s="1530" t="e">
        <f>MATCH(D904,'&gt;50 only'!D887,0)</f>
        <v>#N/A</v>
      </c>
      <c r="BJ904" s="1646"/>
      <c r="BK904" s="1646"/>
      <c r="BL904" s="1646"/>
      <c r="BM904" s="1646"/>
      <c r="BN904" s="1646"/>
      <c r="BO904" s="1646"/>
      <c r="BP904" s="1646"/>
      <c r="BQ904" s="1646"/>
      <c r="BR904" s="1646"/>
      <c r="BS904" s="1646"/>
      <c r="BT904" s="1646"/>
      <c r="BU904" s="1646"/>
      <c r="BV904" s="1646"/>
      <c r="BW904" s="1646"/>
      <c r="BX904" s="1646"/>
      <c r="BY904" s="1646"/>
      <c r="BZ904" s="1646"/>
      <c r="CA904" s="1646"/>
      <c r="CB904" s="1646"/>
      <c r="CC904" s="1646"/>
      <c r="CD904" s="1646"/>
      <c r="CE904" s="1646"/>
      <c r="CF904" s="1646"/>
      <c r="CG904" s="1646"/>
      <c r="CH904" s="1646"/>
      <c r="CI904" s="1646"/>
      <c r="CJ904" s="1646"/>
      <c r="CK904" s="1646"/>
      <c r="CL904" s="1646"/>
      <c r="CM904" s="1646"/>
      <c r="CN904" s="1646"/>
      <c r="CO904" s="1646"/>
      <c r="CP904" s="1646"/>
      <c r="CQ904" s="1646"/>
      <c r="CR904" s="1646"/>
      <c r="CS904" s="1646"/>
      <c r="CT904" s="1646"/>
      <c r="CU904" s="1646"/>
      <c r="CV904" s="1646"/>
      <c r="CW904" s="1646"/>
      <c r="CX904" s="1646"/>
      <c r="CY904" s="1646"/>
      <c r="CZ904" s="1646"/>
      <c r="DA904" s="1646"/>
      <c r="DB904" s="1646"/>
      <c r="DC904" s="1646"/>
      <c r="DD904" s="1646"/>
      <c r="DE904" s="1646"/>
      <c r="DF904" s="1646"/>
      <c r="DG904" s="1646"/>
      <c r="DH904" s="1646"/>
      <c r="DI904" s="1646"/>
      <c r="DJ904" s="1646"/>
      <c r="DK904" s="1646"/>
      <c r="DL904" s="1646"/>
      <c r="DM904" s="1646"/>
      <c r="DN904" s="1646"/>
      <c r="DO904" s="1646"/>
      <c r="DP904" s="1646"/>
      <c r="DQ904" s="1646"/>
      <c r="DR904" s="1646"/>
      <c r="DS904" s="1646"/>
      <c r="DT904" s="1646"/>
      <c r="DU904" s="1646"/>
      <c r="DV904" s="1646"/>
      <c r="DW904" s="1646"/>
      <c r="DX904" s="1646"/>
      <c r="DY904" s="1646"/>
      <c r="DZ904" s="1646"/>
      <c r="EA904" s="1646"/>
      <c r="EB904" s="1646"/>
      <c r="EC904" s="1646"/>
      <c r="ED904" s="1646"/>
      <c r="EE904" s="1646"/>
      <c r="EF904" s="1646"/>
      <c r="EG904" s="1646"/>
      <c r="EH904" s="1646"/>
      <c r="EI904" s="1646"/>
      <c r="EJ904" s="1646"/>
      <c r="EK904" s="1646"/>
      <c r="EL904" s="1646"/>
      <c r="EM904" s="1646"/>
      <c r="EN904" s="1646"/>
      <c r="EO904" s="1646"/>
      <c r="EP904" s="1646"/>
      <c r="EQ904" s="1646"/>
      <c r="ER904" s="1646"/>
      <c r="ES904" s="1646"/>
      <c r="ET904" s="1646"/>
      <c r="EU904" s="1646"/>
      <c r="EV904" s="1646"/>
      <c r="EW904" s="1646"/>
      <c r="EX904" s="1646"/>
      <c r="EY904" s="1646"/>
      <c r="EZ904" s="1646"/>
      <c r="FA904" s="1646"/>
      <c r="FB904" s="1646"/>
      <c r="FC904" s="1646"/>
      <c r="FD904" s="1646"/>
      <c r="FE904" s="1646"/>
      <c r="FF904" s="1646"/>
      <c r="FG904" s="1646"/>
      <c r="FH904" s="1646"/>
      <c r="FI904" s="1646"/>
      <c r="FJ904" s="1646"/>
      <c r="FK904" s="1646"/>
      <c r="FL904" s="1646"/>
      <c r="FM904" s="1646"/>
      <c r="FN904" s="1646"/>
      <c r="FO904" s="1646"/>
      <c r="FP904" s="1646"/>
      <c r="FQ904" s="1646"/>
      <c r="FR904" s="1646"/>
      <c r="FS904" s="1646"/>
      <c r="FT904" s="1646"/>
      <c r="FU904" s="1646"/>
      <c r="FV904" s="1646"/>
      <c r="FW904" s="1646"/>
      <c r="FX904" s="1646"/>
      <c r="FY904" s="1646"/>
      <c r="FZ904" s="1646"/>
      <c r="GA904" s="1646"/>
      <c r="GB904" s="1646"/>
      <c r="GC904" s="1646"/>
      <c r="GD904" s="1646"/>
      <c r="GE904" s="1646"/>
      <c r="GF904" s="1646"/>
      <c r="GG904" s="1646"/>
      <c r="GH904" s="1646"/>
      <c r="GI904" s="1646"/>
      <c r="GJ904" s="1646"/>
      <c r="GK904" s="1646"/>
      <c r="GL904" s="1646"/>
      <c r="GM904" s="1646"/>
      <c r="GN904" s="1646"/>
      <c r="GO904" s="1646"/>
      <c r="GP904" s="1646"/>
      <c r="GQ904" s="1646"/>
      <c r="GR904" s="1646"/>
      <c r="GS904" s="1646"/>
      <c r="GT904" s="1646"/>
      <c r="GU904" s="1646"/>
      <c r="GV904" s="1646"/>
      <c r="GW904" s="1646"/>
      <c r="GX904" s="1646"/>
      <c r="GY904" s="1646"/>
      <c r="GZ904" s="1646"/>
      <c r="HA904" s="1646"/>
      <c r="HB904" s="1646"/>
      <c r="HC904" s="1646"/>
      <c r="HD904" s="1646"/>
      <c r="HE904" s="1646"/>
      <c r="HF904" s="1646"/>
      <c r="HG904" s="1646"/>
      <c r="HH904" s="1646"/>
      <c r="HI904" s="1646"/>
      <c r="HJ904" s="1646"/>
      <c r="HK904" s="1646"/>
      <c r="HL904" s="1646"/>
      <c r="HM904" s="1646"/>
      <c r="HN904" s="1646"/>
      <c r="HO904" s="1646"/>
      <c r="HP904" s="1646"/>
      <c r="HQ904" s="1646"/>
      <c r="HR904" s="1646"/>
      <c r="HS904" s="1646"/>
    </row>
    <row r="905" spans="1:227" s="1530" customFormat="1" ht="18.75" customHeight="1" x14ac:dyDescent="0.25">
      <c r="A905" s="1564" t="s">
        <v>393</v>
      </c>
      <c r="B905" s="1564" t="s">
        <v>448</v>
      </c>
      <c r="C905" s="1677" t="s">
        <v>467</v>
      </c>
      <c r="D905" s="1696" t="s">
        <v>468</v>
      </c>
      <c r="E905" s="2800" t="s">
        <v>1756</v>
      </c>
      <c r="F905" s="2291"/>
      <c r="G905" s="1904"/>
      <c r="H905" s="1904"/>
      <c r="I905" s="1904"/>
      <c r="J905" s="1904"/>
      <c r="K905" s="2115">
        <v>23.725000000000001</v>
      </c>
      <c r="L905" s="2292">
        <v>6</v>
      </c>
      <c r="M905" s="2357">
        <v>94</v>
      </c>
      <c r="N905" s="1611">
        <f t="shared" si="323"/>
        <v>5</v>
      </c>
      <c r="O905" s="2748"/>
      <c r="P905" s="2433">
        <v>17.256515624999999</v>
      </c>
      <c r="Q905" s="2296" t="s">
        <v>42</v>
      </c>
      <c r="R905" s="2294"/>
      <c r="S905" s="2297"/>
      <c r="T905" s="2298"/>
      <c r="U905" s="1602"/>
      <c r="V905" s="2294"/>
      <c r="W905" s="2294"/>
      <c r="X905" s="2294"/>
      <c r="Y905" s="2294"/>
      <c r="Z905" s="2434">
        <v>64163.54416707233</v>
      </c>
      <c r="AA905" s="2366">
        <f t="shared" si="324"/>
        <v>736.83780429732485</v>
      </c>
      <c r="AB905" s="2435"/>
      <c r="AC905" s="2435"/>
      <c r="AD905" s="2435"/>
      <c r="AE905" s="2435"/>
      <c r="AF905" s="2435"/>
      <c r="AG905" s="2435"/>
      <c r="AH905" s="2167"/>
      <c r="AL905" s="2167"/>
      <c r="AM905" s="2369"/>
      <c r="AN905" s="2125"/>
      <c r="AO905" s="2125"/>
      <c r="AP905" s="2126"/>
      <c r="AQ905" s="2117"/>
      <c r="AR905" s="2125"/>
      <c r="AS905" s="2125"/>
      <c r="AT905" s="2125"/>
      <c r="AU905" s="2125"/>
      <c r="AV905" s="2126"/>
      <c r="AW905" s="2127">
        <f t="shared" si="319"/>
        <v>23.725000000000001</v>
      </c>
      <c r="AX905" s="2119"/>
      <c r="AY905" s="1920"/>
      <c r="AZ905" s="1646"/>
      <c r="BA905" s="2039"/>
      <c r="BB905" s="1646"/>
      <c r="BC905" s="1530" t="s">
        <v>1432</v>
      </c>
      <c r="BF905" s="1530" t="e">
        <f>MATCH(D905,'&gt;50 only'!D891,0)</f>
        <v>#N/A</v>
      </c>
    </row>
    <row r="906" spans="1:227" s="1530" customFormat="1" ht="18.75" customHeight="1" x14ac:dyDescent="0.25">
      <c r="A906" s="1564" t="s">
        <v>393</v>
      </c>
      <c r="B906" s="1564" t="s">
        <v>448</v>
      </c>
      <c r="C906" s="1677" t="s">
        <v>467</v>
      </c>
      <c r="D906" s="1696" t="s">
        <v>469</v>
      </c>
      <c r="E906" s="2800"/>
      <c r="F906" s="2291"/>
      <c r="G906" s="1904">
        <f>K906</f>
        <v>9.125</v>
      </c>
      <c r="H906" s="1904"/>
      <c r="I906" s="1904"/>
      <c r="J906" s="1904"/>
      <c r="K906" s="2115">
        <v>9.125</v>
      </c>
      <c r="L906" s="2292">
        <f>IF(K906&gt;0,IF(ISNUMBER(F906),F906,0)/K906*100,"")</f>
        <v>0</v>
      </c>
      <c r="M906" s="2357">
        <f>IF(K906&gt;0,(IF(ISNUMBER(G906),G906,0)+IF(ISNUMBER(H906),H906,0))/K906*100,"")</f>
        <v>100</v>
      </c>
      <c r="N906" s="1611">
        <f t="shared" si="323"/>
        <v>5</v>
      </c>
      <c r="O906" s="2748"/>
      <c r="P906" s="2433">
        <v>8.7917737949999992</v>
      </c>
      <c r="Q906" s="2296" t="s">
        <v>42</v>
      </c>
      <c r="R906" s="2294"/>
      <c r="S906" s="2297"/>
      <c r="T906" s="2298"/>
      <c r="U906" s="1602"/>
      <c r="V906" s="2294"/>
      <c r="W906" s="2294"/>
      <c r="X906" s="2294"/>
      <c r="Y906" s="2294"/>
      <c r="Z906" s="2434">
        <v>31179.578923385747</v>
      </c>
      <c r="AA906" s="2366">
        <f t="shared" si="324"/>
        <v>772.52651654909221</v>
      </c>
      <c r="AB906" s="2435"/>
      <c r="AC906" s="2435"/>
      <c r="AD906" s="2435"/>
      <c r="AE906" s="2435"/>
      <c r="AF906" s="2435"/>
      <c r="AG906" s="2435"/>
      <c r="AH906" s="2167"/>
      <c r="AL906" s="2167"/>
      <c r="AM906" s="2369"/>
      <c r="AN906" s="2125"/>
      <c r="AO906" s="2125"/>
      <c r="AP906" s="2126"/>
      <c r="AQ906" s="2117"/>
      <c r="AR906" s="2125"/>
      <c r="AS906" s="2125"/>
      <c r="AT906" s="2125"/>
      <c r="AU906" s="2125"/>
      <c r="AV906" s="2126"/>
      <c r="AW906" s="2127">
        <f t="shared" si="319"/>
        <v>9.125</v>
      </c>
      <c r="AX906" s="2119"/>
      <c r="AY906" s="1920"/>
      <c r="AZ906" s="1646"/>
      <c r="BA906" s="2039"/>
      <c r="BB906" s="1646"/>
      <c r="BC906" s="1530" t="s">
        <v>1432</v>
      </c>
      <c r="BF906" s="1530" t="e">
        <f>MATCH(D906,'&gt;50 only'!D888,0)</f>
        <v>#N/A</v>
      </c>
    </row>
    <row r="907" spans="1:227" s="1530" customFormat="1" ht="18.75" customHeight="1" x14ac:dyDescent="0.25">
      <c r="A907" s="1564" t="s">
        <v>393</v>
      </c>
      <c r="B907" s="1564" t="s">
        <v>448</v>
      </c>
      <c r="C907" s="1677" t="s">
        <v>467</v>
      </c>
      <c r="D907" s="1696" t="s">
        <v>470</v>
      </c>
      <c r="E907" s="2800"/>
      <c r="F907" s="2291"/>
      <c r="G907" s="1904">
        <f>K907</f>
        <v>12.41</v>
      </c>
      <c r="H907" s="1904"/>
      <c r="I907" s="1904"/>
      <c r="J907" s="1904"/>
      <c r="K907" s="2115">
        <v>12.41</v>
      </c>
      <c r="L907" s="2292">
        <f>IF(K907&gt;0,IF(ISNUMBER(F907),F907,0)/K907*100,"")</f>
        <v>0</v>
      </c>
      <c r="M907" s="2357">
        <f>IF(K907&gt;0,(IF(ISNUMBER(G907),G907,0)+IF(ISNUMBER(H907),H907,0))/K907*100,"")</f>
        <v>100</v>
      </c>
      <c r="N907" s="1611">
        <f t="shared" si="323"/>
        <v>5</v>
      </c>
      <c r="O907" s="2748"/>
      <c r="P907" s="2433">
        <v>7.171040937499999</v>
      </c>
      <c r="Q907" s="2296" t="s">
        <v>42</v>
      </c>
      <c r="R907" s="2294"/>
      <c r="S907" s="2297"/>
      <c r="T907" s="2298"/>
      <c r="U907" s="1602"/>
      <c r="V907" s="2294"/>
      <c r="W907" s="2294"/>
      <c r="X907" s="2294"/>
      <c r="Y907" s="2294"/>
      <c r="Z907" s="2434">
        <v>122066.007773972</v>
      </c>
      <c r="AA907" s="2366">
        <f t="shared" si="324"/>
        <v>160.95133983884773</v>
      </c>
      <c r="AB907" s="2435"/>
      <c r="AC907" s="2435"/>
      <c r="AD907" s="2435"/>
      <c r="AE907" s="2435"/>
      <c r="AF907" s="2435"/>
      <c r="AG907" s="2435"/>
      <c r="AH907" s="2167"/>
      <c r="AI907" s="1602"/>
      <c r="AJ907" s="1602"/>
      <c r="AK907" s="1602"/>
      <c r="AL907" s="2167"/>
      <c r="AM907" s="2369"/>
      <c r="AN907" s="2115"/>
      <c r="AO907" s="2115"/>
      <c r="AP907" s="2116"/>
      <c r="AQ907" s="2117"/>
      <c r="AR907" s="2115"/>
      <c r="AS907" s="2115"/>
      <c r="AT907" s="2115"/>
      <c r="AU907" s="2115"/>
      <c r="AV907" s="2116"/>
      <c r="AW907" s="2118">
        <f t="shared" si="319"/>
        <v>12.41</v>
      </c>
      <c r="AX907" s="2119"/>
      <c r="AY907" s="1920"/>
      <c r="AZ907" s="1646"/>
      <c r="BA907" s="2039"/>
      <c r="BB907" s="1646"/>
      <c r="BC907" s="1530" t="s">
        <v>1432</v>
      </c>
      <c r="BF907" s="1530" t="e">
        <f>MATCH(D907,'&gt;50 only'!D889,0)</f>
        <v>#N/A</v>
      </c>
    </row>
    <row r="908" spans="1:227" s="1530" customFormat="1" ht="18.75" customHeight="1" x14ac:dyDescent="0.25">
      <c r="A908" s="1564" t="s">
        <v>393</v>
      </c>
      <c r="B908" s="1564" t="s">
        <v>448</v>
      </c>
      <c r="C908" s="1677" t="s">
        <v>467</v>
      </c>
      <c r="D908" s="1696" t="s">
        <v>471</v>
      </c>
      <c r="E908" s="2800" t="s">
        <v>1457</v>
      </c>
      <c r="F908" s="2291"/>
      <c r="G908" s="1904">
        <f>K908</f>
        <v>2.92</v>
      </c>
      <c r="H908" s="1904"/>
      <c r="I908" s="1904"/>
      <c r="J908" s="1904"/>
      <c r="K908" s="2115">
        <v>2.92</v>
      </c>
      <c r="L908" s="2292">
        <f>IF(K908&gt;0,IF(ISNUMBER(F908),F908,0)/K908*100,"")</f>
        <v>0</v>
      </c>
      <c r="M908" s="2357">
        <f>IF(K908&gt;0,(IF(ISNUMBER(G908),G908,0)+IF(ISNUMBER(H908),H908,0))/K908*100,"")</f>
        <v>100</v>
      </c>
      <c r="N908" s="1611">
        <f t="shared" si="323"/>
        <v>2</v>
      </c>
      <c r="O908" s="2748"/>
      <c r="P908" s="2433">
        <v>5.8649568749999998</v>
      </c>
      <c r="Q908" s="2296" t="s">
        <v>42</v>
      </c>
      <c r="R908" s="2294"/>
      <c r="S908" s="2297"/>
      <c r="T908" s="2298"/>
      <c r="U908" s="1602"/>
      <c r="V908" s="2294"/>
      <c r="W908" s="2294"/>
      <c r="X908" s="2294"/>
      <c r="Y908" s="2294"/>
      <c r="Z908" s="2434">
        <v>31179.578923385747</v>
      </c>
      <c r="AA908" s="2366">
        <f t="shared" si="324"/>
        <v>515.34932654103841</v>
      </c>
      <c r="AB908" s="2435"/>
      <c r="AC908" s="2435"/>
      <c r="AD908" s="2435"/>
      <c r="AE908" s="2435"/>
      <c r="AF908" s="2435"/>
      <c r="AG908" s="2435"/>
      <c r="AH908" s="2167"/>
      <c r="AI908" s="1602"/>
      <c r="AJ908" s="1602"/>
      <c r="AK908" s="1602"/>
      <c r="AL908" s="2167"/>
      <c r="AM908" s="2369"/>
      <c r="AN908" s="2115"/>
      <c r="AO908" s="2115"/>
      <c r="AP908" s="2116"/>
      <c r="AQ908" s="2117"/>
      <c r="AR908" s="2115"/>
      <c r="AS908" s="2115"/>
      <c r="AT908" s="2115"/>
      <c r="AU908" s="2115"/>
      <c r="AV908" s="2116"/>
      <c r="AW908" s="2118">
        <f t="shared" si="319"/>
        <v>2.92</v>
      </c>
      <c r="AX908" s="2119"/>
      <c r="AY908" s="1920"/>
      <c r="AZ908" s="1646"/>
      <c r="BA908" s="2039"/>
      <c r="BB908" s="1646"/>
      <c r="BC908" s="1530" t="s">
        <v>1432</v>
      </c>
      <c r="BF908" s="1530" t="e">
        <f>MATCH(D908,'&gt;50 only'!D890,0)</f>
        <v>#N/A</v>
      </c>
    </row>
    <row r="909" spans="1:227" s="1530" customFormat="1" ht="18.75" customHeight="1" x14ac:dyDescent="0.25">
      <c r="A909" s="1564" t="s">
        <v>393</v>
      </c>
      <c r="B909" s="1564" t="s">
        <v>448</v>
      </c>
      <c r="C909" s="1677" t="s">
        <v>456</v>
      </c>
      <c r="D909" s="1696" t="s">
        <v>457</v>
      </c>
      <c r="E909" s="2800" t="s">
        <v>1815</v>
      </c>
      <c r="F909" s="2291"/>
      <c r="G909" s="1904"/>
      <c r="H909" s="1904"/>
      <c r="I909" s="1904"/>
      <c r="J909" s="1904"/>
      <c r="K909" s="2115">
        <v>2.0731999999999999</v>
      </c>
      <c r="L909" s="2292" t="s">
        <v>1440</v>
      </c>
      <c r="M909" s="2357" t="s">
        <v>1435</v>
      </c>
      <c r="N909" s="1611">
        <f t="shared" si="323"/>
        <v>2</v>
      </c>
      <c r="O909" s="2755"/>
      <c r="P909" s="2433">
        <v>3.3251895820000001</v>
      </c>
      <c r="Q909" s="2296" t="s">
        <v>42</v>
      </c>
      <c r="R909" s="2294"/>
      <c r="S909" s="2297"/>
      <c r="T909" s="2298"/>
      <c r="U909" s="1602"/>
      <c r="V909" s="2294"/>
      <c r="W909" s="2294"/>
      <c r="X909" s="2294"/>
      <c r="Y909" s="2294"/>
      <c r="Z909" s="2434">
        <v>85009.747276113936</v>
      </c>
      <c r="AA909" s="2366">
        <f t="shared" si="324"/>
        <v>107.16545732392004</v>
      </c>
      <c r="AB909" s="2435"/>
      <c r="AC909" s="2435"/>
      <c r="AD909" s="2435"/>
      <c r="AE909" s="2435"/>
      <c r="AF909" s="2435"/>
      <c r="AG909" s="2435"/>
      <c r="AH909" s="2167"/>
      <c r="AL909" s="2167"/>
      <c r="AM909" s="2369"/>
      <c r="AN909" s="2125"/>
      <c r="AO909" s="2125"/>
      <c r="AP909" s="2126"/>
      <c r="AQ909" s="2117"/>
      <c r="AR909" s="2125"/>
      <c r="AS909" s="2125"/>
      <c r="AT909" s="2125">
        <v>7.1926458145787953</v>
      </c>
      <c r="AU909" s="2125"/>
      <c r="AV909" s="2126"/>
      <c r="AW909" s="2127">
        <f t="shared" si="319"/>
        <v>-5.1194458145787953</v>
      </c>
      <c r="AX909" s="2119"/>
      <c r="AY909" s="1920"/>
      <c r="AZ909" s="1646"/>
      <c r="BA909" s="2039"/>
      <c r="BB909" s="1646"/>
      <c r="BC909" s="1530" t="s">
        <v>1432</v>
      </c>
      <c r="BF909" s="1530" t="e">
        <f>MATCH(D909,'&gt;50 only'!D892,0)</f>
        <v>#N/A</v>
      </c>
    </row>
    <row r="910" spans="1:227" s="1530" customFormat="1" ht="18.75" customHeight="1" x14ac:dyDescent="0.25">
      <c r="A910" s="1564" t="s">
        <v>393</v>
      </c>
      <c r="B910" s="1564" t="s">
        <v>448</v>
      </c>
      <c r="C910" s="1677" t="s">
        <v>456</v>
      </c>
      <c r="D910" s="1696" t="s">
        <v>460</v>
      </c>
      <c r="E910" s="2800"/>
      <c r="F910" s="2291"/>
      <c r="G910" s="1904">
        <f>K910</f>
        <v>0.25184999999999996</v>
      </c>
      <c r="H910" s="1904"/>
      <c r="I910" s="1904"/>
      <c r="J910" s="1904"/>
      <c r="K910" s="2115">
        <v>0.25184999999999996</v>
      </c>
      <c r="L910" s="2292">
        <f>IF(K910&gt;0,IF(ISNUMBER(F910),F910,0)/K910*100,"")</f>
        <v>0</v>
      </c>
      <c r="M910" s="2357">
        <f>IF(K910&gt;0,(IF(ISNUMBER(G910),G910,0)+IF(ISNUMBER(H910),H910,0))/K910*100,"")</f>
        <v>100</v>
      </c>
      <c r="N910" s="1611">
        <f t="shared" si="323"/>
        <v>3</v>
      </c>
      <c r="O910" s="2748"/>
      <c r="P910" s="2433">
        <v>0.24878133750000003</v>
      </c>
      <c r="Q910" s="2296" t="s">
        <v>42</v>
      </c>
      <c r="R910" s="2294"/>
      <c r="S910" s="2297"/>
      <c r="T910" s="2298"/>
      <c r="U910" s="1602"/>
      <c r="V910" s="2294"/>
      <c r="W910" s="2294"/>
      <c r="X910" s="2294"/>
      <c r="Y910" s="2294"/>
      <c r="Z910" s="2434">
        <v>3679.1778848000022</v>
      </c>
      <c r="AA910" s="2366">
        <f t="shared" si="324"/>
        <v>185.25679562691303</v>
      </c>
      <c r="AB910" s="2435"/>
      <c r="AC910" s="2435"/>
      <c r="AD910" s="2435"/>
      <c r="AE910" s="2435"/>
      <c r="AF910" s="2435"/>
      <c r="AG910" s="2435"/>
      <c r="AH910" s="2167"/>
      <c r="AL910" s="2167"/>
      <c r="AM910" s="2369"/>
      <c r="AN910" s="2125"/>
      <c r="AO910" s="2125"/>
      <c r="AP910" s="2126"/>
      <c r="AQ910" s="2117"/>
      <c r="AR910" s="2125"/>
      <c r="AS910" s="2125"/>
      <c r="AT910" s="2125">
        <v>0.58014323813031288</v>
      </c>
      <c r="AU910" s="2125"/>
      <c r="AV910" s="2126"/>
      <c r="AW910" s="2127">
        <f t="shared" ref="AW910:AW929" si="325">K910-AT910</f>
        <v>-0.32829323813031291</v>
      </c>
      <c r="AX910" s="2119"/>
      <c r="AY910" s="1920"/>
      <c r="AZ910" s="1646"/>
      <c r="BA910" s="2039"/>
      <c r="BB910" s="1646"/>
      <c r="BC910" s="1530" t="s">
        <v>1432</v>
      </c>
      <c r="BF910" s="1530" t="e">
        <f>MATCH(D910,'&gt;50 only'!D893,0)</f>
        <v>#N/A</v>
      </c>
    </row>
    <row r="911" spans="1:227" s="1530" customFormat="1" ht="18.75" customHeight="1" x14ac:dyDescent="0.25">
      <c r="A911" s="1564" t="s">
        <v>393</v>
      </c>
      <c r="B911" s="1564" t="s">
        <v>448</v>
      </c>
      <c r="C911" s="1677" t="s">
        <v>456</v>
      </c>
      <c r="D911" s="1696" t="s">
        <v>458</v>
      </c>
      <c r="E911" s="2800" t="s">
        <v>1815</v>
      </c>
      <c r="F911" s="2291"/>
      <c r="G911" s="1904"/>
      <c r="H911" s="1904"/>
      <c r="I911" s="1904"/>
      <c r="J911" s="1904"/>
      <c r="K911" s="2115">
        <v>2.7603733333333333</v>
      </c>
      <c r="L911" s="2292" t="s">
        <v>1440</v>
      </c>
      <c r="M911" s="2357" t="s">
        <v>1435</v>
      </c>
      <c r="N911" s="1611">
        <f t="shared" si="323"/>
        <v>2</v>
      </c>
      <c r="O911" s="2755"/>
      <c r="P911" s="2433">
        <v>3.2988343499999999</v>
      </c>
      <c r="Q911" s="2296" t="s">
        <v>42</v>
      </c>
      <c r="R911" s="2294"/>
      <c r="S911" s="2297"/>
      <c r="T911" s="2298"/>
      <c r="U911" s="1602"/>
      <c r="V911" s="2294"/>
      <c r="W911" s="2294"/>
      <c r="X911" s="2294"/>
      <c r="Y911" s="2294"/>
      <c r="Z911" s="2434">
        <v>94865.448937499983</v>
      </c>
      <c r="AA911" s="2366">
        <f t="shared" si="324"/>
        <v>95.270748517951418</v>
      </c>
      <c r="AB911" s="2435"/>
      <c r="AC911" s="2435"/>
      <c r="AD911" s="2435"/>
      <c r="AE911" s="2435"/>
      <c r="AF911" s="2435"/>
      <c r="AG911" s="2435"/>
      <c r="AH911" s="2167"/>
      <c r="AI911" s="1602"/>
      <c r="AJ911" s="1602"/>
      <c r="AK911" s="1602"/>
      <c r="AL911" s="2167"/>
      <c r="AM911" s="2369"/>
      <c r="AN911" s="2115"/>
      <c r="AO911" s="2115"/>
      <c r="AP911" s="2116"/>
      <c r="AQ911" s="2117"/>
      <c r="AR911" s="2115"/>
      <c r="AS911" s="2115"/>
      <c r="AT911" s="2115">
        <v>5.4917688385071406</v>
      </c>
      <c r="AU911" s="2115"/>
      <c r="AV911" s="2116"/>
      <c r="AW911" s="2118">
        <f t="shared" si="325"/>
        <v>-2.7313955051738072</v>
      </c>
      <c r="AX911" s="2119"/>
      <c r="AY911" s="1920"/>
      <c r="AZ911" s="1646"/>
      <c r="BA911" s="2039"/>
      <c r="BB911" s="1646"/>
      <c r="BC911" s="1530" t="s">
        <v>1432</v>
      </c>
      <c r="BF911" s="1530" t="e">
        <f>MATCH(D911,'&gt;50 only'!D894,0)</f>
        <v>#N/A</v>
      </c>
    </row>
    <row r="912" spans="1:227" s="1530" customFormat="1" ht="18.75" customHeight="1" x14ac:dyDescent="0.25">
      <c r="A912" s="1564" t="s">
        <v>393</v>
      </c>
      <c r="B912" s="1564" t="s">
        <v>448</v>
      </c>
      <c r="C912" s="1677" t="s">
        <v>456</v>
      </c>
      <c r="D912" s="1696" t="s">
        <v>461</v>
      </c>
      <c r="E912" s="2800"/>
      <c r="F912" s="2291"/>
      <c r="G912" s="1904">
        <f>K912</f>
        <v>1.5476000000000001</v>
      </c>
      <c r="H912" s="1904"/>
      <c r="I912" s="1904"/>
      <c r="J912" s="1904"/>
      <c r="K912" s="2115">
        <v>1.5476000000000001</v>
      </c>
      <c r="L912" s="2292">
        <f t="shared" ref="L912:L917" si="326">IF(K912&gt;0,IF(ISNUMBER(F912),F912,0)/K912*100,"")</f>
        <v>0</v>
      </c>
      <c r="M912" s="2357">
        <f t="shared" ref="M912:M917" si="327">IF(K912&gt;0,(IF(ISNUMBER(G912),G912,0)+IF(ISNUMBER(H912),H912,0))/K912*100,"")</f>
        <v>100</v>
      </c>
      <c r="N912" s="1611">
        <f t="shared" si="323"/>
        <v>2</v>
      </c>
      <c r="O912" s="2755"/>
      <c r="P912" s="2433">
        <v>3.8695929662499995</v>
      </c>
      <c r="Q912" s="2296" t="s">
        <v>42</v>
      </c>
      <c r="R912" s="2294"/>
      <c r="S912" s="2297"/>
      <c r="T912" s="2298"/>
      <c r="U912" s="1602"/>
      <c r="V912" s="2294"/>
      <c r="W912" s="2294"/>
      <c r="X912" s="2294"/>
      <c r="Y912" s="2294"/>
      <c r="Z912" s="2434">
        <v>136692.12285837493</v>
      </c>
      <c r="AA912" s="2366">
        <f t="shared" si="324"/>
        <v>77.558416266990804</v>
      </c>
      <c r="AB912" s="2435"/>
      <c r="AC912" s="2435"/>
      <c r="AD912" s="2435"/>
      <c r="AE912" s="2435"/>
      <c r="AF912" s="2435"/>
      <c r="AG912" s="2435"/>
      <c r="AH912" s="2167"/>
      <c r="AL912" s="2167"/>
      <c r="AM912" s="2369"/>
      <c r="AN912" s="2125"/>
      <c r="AO912" s="2125"/>
      <c r="AP912" s="2126"/>
      <c r="AQ912" s="2117"/>
      <c r="AR912" s="2125"/>
      <c r="AS912" s="2125"/>
      <c r="AT912" s="2125">
        <v>5.9048391521005179</v>
      </c>
      <c r="AU912" s="2125"/>
      <c r="AV912" s="2126"/>
      <c r="AW912" s="2127">
        <f t="shared" si="325"/>
        <v>-4.3572391521005178</v>
      </c>
      <c r="AX912" s="2119"/>
      <c r="AY912" s="1920"/>
      <c r="AZ912" s="1646"/>
      <c r="BA912" s="2039"/>
      <c r="BB912" s="1646"/>
      <c r="BC912" s="1530" t="s">
        <v>1432</v>
      </c>
      <c r="BF912" s="1530" t="e">
        <f>MATCH(D912,'&gt;50 only'!D895,0)</f>
        <v>#N/A</v>
      </c>
    </row>
    <row r="913" spans="1:58" s="1530" customFormat="1" ht="18.75" customHeight="1" x14ac:dyDescent="0.25">
      <c r="A913" s="1564" t="s">
        <v>393</v>
      </c>
      <c r="B913" s="1564" t="s">
        <v>448</v>
      </c>
      <c r="C913" s="1677" t="s">
        <v>456</v>
      </c>
      <c r="D913" s="1696" t="s">
        <v>459</v>
      </c>
      <c r="E913" s="2800"/>
      <c r="F913" s="2291"/>
      <c r="G913" s="1904">
        <f>K913</f>
        <v>0.59312500000000001</v>
      </c>
      <c r="H913" s="1904"/>
      <c r="I913" s="1904"/>
      <c r="J913" s="1904"/>
      <c r="K913" s="2115">
        <v>0.59312500000000001</v>
      </c>
      <c r="L913" s="2292">
        <f t="shared" si="326"/>
        <v>0</v>
      </c>
      <c r="M913" s="2357">
        <f t="shared" si="327"/>
        <v>100</v>
      </c>
      <c r="N913" s="1611">
        <f t="shared" si="323"/>
        <v>3</v>
      </c>
      <c r="O913" s="2748"/>
      <c r="P913" s="2433">
        <v>0.43685460000000004</v>
      </c>
      <c r="Q913" s="2296" t="s">
        <v>42</v>
      </c>
      <c r="R913" s="2294"/>
      <c r="S913" s="2297"/>
      <c r="T913" s="2298"/>
      <c r="U913" s="1602"/>
      <c r="V913" s="2294"/>
      <c r="W913" s="2294"/>
      <c r="X913" s="2294"/>
      <c r="Y913" s="2294"/>
      <c r="Z913" s="2434">
        <v>5323.8951172000034</v>
      </c>
      <c r="AA913" s="2366">
        <f t="shared" si="324"/>
        <v>224.80944711729879</v>
      </c>
      <c r="AB913" s="2435"/>
      <c r="AC913" s="2435"/>
      <c r="AD913" s="2435"/>
      <c r="AE913" s="2435"/>
      <c r="AF913" s="2435"/>
      <c r="AG913" s="2435"/>
      <c r="AH913" s="2167"/>
      <c r="AL913" s="2167"/>
      <c r="AM913" s="2369"/>
      <c r="AN913" s="2125"/>
      <c r="AO913" s="2125"/>
      <c r="AP913" s="2126"/>
      <c r="AQ913" s="2117"/>
      <c r="AR913" s="2125"/>
      <c r="AS913" s="2125"/>
      <c r="AT913" s="2125">
        <v>0.86528694201438383</v>
      </c>
      <c r="AU913" s="2125"/>
      <c r="AV913" s="2126"/>
      <c r="AW913" s="2127">
        <f t="shared" si="325"/>
        <v>-0.27216194201438382</v>
      </c>
      <c r="AX913" s="2119"/>
      <c r="AY913" s="1920"/>
      <c r="AZ913" s="1646"/>
      <c r="BA913" s="2039"/>
      <c r="BB913" s="1646"/>
      <c r="BC913" s="1530" t="s">
        <v>1432</v>
      </c>
      <c r="BF913" s="1530" t="e">
        <f>MATCH(D913,'&gt;50 only'!D896,0)</f>
        <v>#N/A</v>
      </c>
    </row>
    <row r="914" spans="1:58" s="1530" customFormat="1" ht="18.75" customHeight="1" x14ac:dyDescent="0.25">
      <c r="A914" s="1564" t="s">
        <v>393</v>
      </c>
      <c r="B914" s="1564" t="s">
        <v>536</v>
      </c>
      <c r="C914" s="2542" t="s">
        <v>537</v>
      </c>
      <c r="D914" s="1696" t="s">
        <v>542</v>
      </c>
      <c r="E914" s="1697"/>
      <c r="F914" s="2291">
        <f>K914</f>
        <v>0.27594000000000007</v>
      </c>
      <c r="G914" s="1904"/>
      <c r="H914" s="1904"/>
      <c r="I914" s="1904"/>
      <c r="J914" s="1904"/>
      <c r="K914" s="2115">
        <v>0.27594000000000007</v>
      </c>
      <c r="L914" s="2292">
        <f t="shared" si="326"/>
        <v>100</v>
      </c>
      <c r="M914" s="2357">
        <f t="shared" si="327"/>
        <v>0</v>
      </c>
      <c r="N914" s="1611">
        <f t="shared" si="323"/>
        <v>2</v>
      </c>
      <c r="O914" s="2894"/>
      <c r="P914" s="2433">
        <v>0.32520196799999995</v>
      </c>
      <c r="Q914" s="2296" t="s">
        <v>42</v>
      </c>
      <c r="R914" s="2294"/>
      <c r="S914" s="2297"/>
      <c r="T914" s="2298"/>
      <c r="U914" s="1602"/>
      <c r="V914" s="2294"/>
      <c r="W914" s="2294"/>
      <c r="X914" s="2294"/>
      <c r="Y914" s="2294"/>
      <c r="Z914" s="2434">
        <v>15397.046567264353</v>
      </c>
      <c r="AA914" s="2366"/>
      <c r="AB914" s="2435"/>
      <c r="AC914" s="2435"/>
      <c r="AD914" s="2435"/>
      <c r="AE914" s="2435"/>
      <c r="AF914" s="2435"/>
      <c r="AG914" s="2435"/>
      <c r="AH914" s="2167"/>
      <c r="AI914" s="1602"/>
      <c r="AJ914" s="1602"/>
      <c r="AK914" s="1602"/>
      <c r="AL914" s="2167"/>
      <c r="AM914" s="2369"/>
      <c r="AN914" s="2115"/>
      <c r="AO914" s="2115"/>
      <c r="AP914" s="2116"/>
      <c r="AQ914" s="2117"/>
      <c r="AR914" s="2115"/>
      <c r="AS914" s="2115"/>
      <c r="AT914" s="2115">
        <v>0.6371911884121696</v>
      </c>
      <c r="AU914" s="2115"/>
      <c r="AV914" s="2116"/>
      <c r="AW914" s="2118">
        <f t="shared" si="325"/>
        <v>-0.36125118841216952</v>
      </c>
      <c r="AX914" s="2119"/>
      <c r="AY914" s="1920"/>
      <c r="AZ914" s="1646"/>
      <c r="BA914" s="2039"/>
      <c r="BB914" s="1646"/>
      <c r="BC914" s="1530" t="s">
        <v>1802</v>
      </c>
      <c r="BF914" s="1530" t="e">
        <f>MATCH(D914,'&gt;50 only'!D897,0)</f>
        <v>#N/A</v>
      </c>
    </row>
    <row r="915" spans="1:58" s="1530" customFormat="1" ht="18.75" customHeight="1" x14ac:dyDescent="0.25">
      <c r="A915" s="1564" t="s">
        <v>393</v>
      </c>
      <c r="B915" s="1564" t="s">
        <v>536</v>
      </c>
      <c r="C915" s="2542" t="s">
        <v>537</v>
      </c>
      <c r="D915" s="1696" t="s">
        <v>541</v>
      </c>
      <c r="E915" s="1697"/>
      <c r="F915" s="2291">
        <f>K915</f>
        <v>0.27594000000000007</v>
      </c>
      <c r="G915" s="1904"/>
      <c r="H915" s="1904"/>
      <c r="I915" s="1904"/>
      <c r="J915" s="1904"/>
      <c r="K915" s="2115">
        <v>0.27594000000000007</v>
      </c>
      <c r="L915" s="2292">
        <f t="shared" si="326"/>
        <v>100</v>
      </c>
      <c r="M915" s="2357">
        <f t="shared" si="327"/>
        <v>0</v>
      </c>
      <c r="N915" s="1611">
        <f t="shared" si="323"/>
        <v>3</v>
      </c>
      <c r="O915" s="2753"/>
      <c r="P915" s="2433">
        <v>0.27034862400000004</v>
      </c>
      <c r="Q915" s="2296" t="s">
        <v>42</v>
      </c>
      <c r="R915" s="2294"/>
      <c r="S915" s="2297"/>
      <c r="T915" s="2298"/>
      <c r="U915" s="1602"/>
      <c r="V915" s="2294"/>
      <c r="W915" s="2294"/>
      <c r="X915" s="2294"/>
      <c r="Y915" s="2294"/>
      <c r="Z915" s="2434">
        <v>13521.300447975911</v>
      </c>
      <c r="AA915" s="2366"/>
      <c r="AB915" s="2435"/>
      <c r="AC915" s="2435"/>
      <c r="AD915" s="2435"/>
      <c r="AE915" s="2435"/>
      <c r="AF915" s="2435"/>
      <c r="AG915" s="2435"/>
      <c r="AH915" s="2167"/>
      <c r="AL915" s="2167"/>
      <c r="AM915" s="2369"/>
      <c r="AN915" s="2125"/>
      <c r="AO915" s="2125"/>
      <c r="AP915" s="2126"/>
      <c r="AQ915" s="2117"/>
      <c r="AR915" s="2125"/>
      <c r="AS915" s="2125"/>
      <c r="AT915" s="2125">
        <v>0.55099247717043642</v>
      </c>
      <c r="AU915" s="2125"/>
      <c r="AV915" s="2126"/>
      <c r="AW915" s="2127">
        <f t="shared" si="325"/>
        <v>-0.27505247717043635</v>
      </c>
      <c r="AX915" s="2119"/>
      <c r="AY915" s="1920"/>
      <c r="AZ915" s="1646"/>
      <c r="BA915" s="2039"/>
      <c r="BB915" s="1646"/>
      <c r="BC915" s="1530" t="s">
        <v>1802</v>
      </c>
      <c r="BF915" s="1530" t="e">
        <f>MATCH(D915,'&gt;50 only'!D898,0)</f>
        <v>#N/A</v>
      </c>
    </row>
    <row r="916" spans="1:58" s="1530" customFormat="1" ht="18.75" customHeight="1" x14ac:dyDescent="0.25">
      <c r="A916" s="1564" t="s">
        <v>393</v>
      </c>
      <c r="B916" s="1564" t="s">
        <v>536</v>
      </c>
      <c r="C916" s="2542" t="s">
        <v>537</v>
      </c>
      <c r="D916" s="1696" t="s">
        <v>540</v>
      </c>
      <c r="E916" s="2800"/>
      <c r="F916" s="2291">
        <f>K916</f>
        <v>6.5699999999999995E-2</v>
      </c>
      <c r="G916" s="1904"/>
      <c r="H916" s="1904"/>
      <c r="I916" s="1904"/>
      <c r="J916" s="1904"/>
      <c r="K916" s="2115">
        <v>6.5699999999999995E-2</v>
      </c>
      <c r="L916" s="2292">
        <f t="shared" si="326"/>
        <v>100</v>
      </c>
      <c r="M916" s="2357">
        <f t="shared" si="327"/>
        <v>0</v>
      </c>
      <c r="N916" s="1611">
        <f t="shared" si="323"/>
        <v>3</v>
      </c>
      <c r="O916" s="2753"/>
      <c r="P916" s="2433">
        <v>5.6295129687499994E-2</v>
      </c>
      <c r="Q916" s="2296" t="s">
        <v>42</v>
      </c>
      <c r="R916" s="2294"/>
      <c r="S916" s="2297"/>
      <c r="T916" s="2298"/>
      <c r="U916" s="1602"/>
      <c r="V916" s="2294"/>
      <c r="W916" s="2294"/>
      <c r="X916" s="2294"/>
      <c r="Y916" s="2294"/>
      <c r="Z916" s="2434">
        <v>2617.4860295774033</v>
      </c>
      <c r="AA916" s="2366"/>
      <c r="AB916" s="2435"/>
      <c r="AC916" s="2435"/>
      <c r="AD916" s="2435"/>
      <c r="AE916" s="2435"/>
      <c r="AF916" s="2435"/>
      <c r="AG916" s="2435"/>
      <c r="AH916" s="2167"/>
      <c r="AL916" s="2167"/>
      <c r="AM916" s="2369"/>
      <c r="AN916" s="2125"/>
      <c r="AO916" s="2125"/>
      <c r="AP916" s="2126"/>
      <c r="AQ916" s="2117"/>
      <c r="AR916" s="2125"/>
      <c r="AS916" s="2125"/>
      <c r="AT916" s="2125">
        <v>0.11735603891406485</v>
      </c>
      <c r="AU916" s="2125"/>
      <c r="AV916" s="2126"/>
      <c r="AW916" s="2127">
        <f t="shared" si="325"/>
        <v>-5.1656038914064853E-2</v>
      </c>
      <c r="AX916" s="2119"/>
      <c r="AY916" s="1920"/>
      <c r="AZ916" s="1646"/>
      <c r="BA916" s="2039"/>
      <c r="BB916" s="1646"/>
      <c r="BC916" s="1530" t="s">
        <v>1802</v>
      </c>
      <c r="BF916" s="1530" t="e">
        <f>MATCH(D916,'&gt;50 only'!D899,0)</f>
        <v>#N/A</v>
      </c>
    </row>
    <row r="917" spans="1:58" s="1530" customFormat="1" ht="18.75" customHeight="1" x14ac:dyDescent="0.25">
      <c r="A917" s="1564" t="s">
        <v>393</v>
      </c>
      <c r="B917" s="1564" t="s">
        <v>536</v>
      </c>
      <c r="C917" s="2542" t="s">
        <v>537</v>
      </c>
      <c r="D917" s="1696" t="s">
        <v>538</v>
      </c>
      <c r="E917" s="2800"/>
      <c r="F917" s="2291"/>
      <c r="G917" s="1904"/>
      <c r="H917" s="1904">
        <f>K917</f>
        <v>2.93825</v>
      </c>
      <c r="I917" s="1904"/>
      <c r="J917" s="1904"/>
      <c r="K917" s="2115">
        <v>2.93825</v>
      </c>
      <c r="L917" s="2292">
        <f t="shared" si="326"/>
        <v>0</v>
      </c>
      <c r="M917" s="2357">
        <f t="shared" si="327"/>
        <v>100</v>
      </c>
      <c r="N917" s="1611">
        <f t="shared" si="323"/>
        <v>3</v>
      </c>
      <c r="O917" s="2753"/>
      <c r="P917" s="2433">
        <v>2.5310474227499999</v>
      </c>
      <c r="Q917" s="2296" t="s">
        <v>42</v>
      </c>
      <c r="R917" s="2294"/>
      <c r="S917" s="2297"/>
      <c r="T917" s="2298"/>
      <c r="U917" s="1602"/>
      <c r="V917" s="2294"/>
      <c r="W917" s="2294"/>
      <c r="X917" s="2294"/>
      <c r="Y917" s="2294"/>
      <c r="Z917" s="2434">
        <v>32852.283818445016</v>
      </c>
      <c r="AA917" s="2366"/>
      <c r="AB917" s="2435"/>
      <c r="AC917" s="2435"/>
      <c r="AD917" s="2435"/>
      <c r="AE917" s="2435"/>
      <c r="AF917" s="2435"/>
      <c r="AG917" s="2435"/>
      <c r="AH917" s="2167"/>
      <c r="AL917" s="2167"/>
      <c r="AM917" s="2369"/>
      <c r="AN917" s="2125"/>
      <c r="AO917" s="2125"/>
      <c r="AP917" s="2126"/>
      <c r="AQ917" s="2117"/>
      <c r="AR917" s="2125"/>
      <c r="AS917" s="2125"/>
      <c r="AT917" s="2125">
        <v>5.9269107474207781</v>
      </c>
      <c r="AU917" s="2125"/>
      <c r="AV917" s="2126"/>
      <c r="AW917" s="2127">
        <f t="shared" si="325"/>
        <v>-2.988660747420778</v>
      </c>
      <c r="AX917" s="2119"/>
      <c r="AY917" s="1920"/>
      <c r="AZ917" s="1646"/>
      <c r="BA917" s="2039"/>
      <c r="BB917" s="1646"/>
      <c r="BC917" s="1530" t="s">
        <v>1432</v>
      </c>
      <c r="BF917" s="1530" t="e">
        <f>MATCH(D917,'&gt;50 only'!D901,0)</f>
        <v>#N/A</v>
      </c>
    </row>
    <row r="918" spans="1:58" s="1530" customFormat="1" ht="18.75" customHeight="1" x14ac:dyDescent="0.25">
      <c r="A918" s="1564" t="s">
        <v>393</v>
      </c>
      <c r="B918" s="1564" t="s">
        <v>536</v>
      </c>
      <c r="C918" s="2542" t="s">
        <v>537</v>
      </c>
      <c r="D918" s="1900" t="s">
        <v>539</v>
      </c>
      <c r="E918" s="2783" t="s">
        <v>1458</v>
      </c>
      <c r="F918" s="2291"/>
      <c r="G918" s="1904"/>
      <c r="H918" s="1904"/>
      <c r="I918" s="1904"/>
      <c r="J918" s="1904"/>
      <c r="K918" s="2115"/>
      <c r="L918" s="2292">
        <v>100</v>
      </c>
      <c r="M918" s="2357">
        <v>0</v>
      </c>
      <c r="N918" s="1611">
        <f t="shared" si="323"/>
        <v>1</v>
      </c>
      <c r="O918" s="2903"/>
      <c r="P918" s="2433"/>
      <c r="Q918" s="2296" t="s">
        <v>42</v>
      </c>
      <c r="R918" s="2294"/>
      <c r="S918" s="2297"/>
      <c r="T918" s="2298"/>
      <c r="U918" s="1602"/>
      <c r="V918" s="2294"/>
      <c r="W918" s="2294"/>
      <c r="X918" s="2294"/>
      <c r="Y918" s="2294"/>
      <c r="Z918" s="2434"/>
      <c r="AA918" s="2366"/>
      <c r="AB918" s="2435"/>
      <c r="AC918" s="2435"/>
      <c r="AD918" s="2435"/>
      <c r="AE918" s="2435"/>
      <c r="AF918" s="2435"/>
      <c r="AG918" s="2435"/>
      <c r="AH918" s="2167"/>
      <c r="AI918" s="1602"/>
      <c r="AJ918" s="1602"/>
      <c r="AK918" s="1602"/>
      <c r="AL918" s="2167"/>
      <c r="AM918" s="2369"/>
      <c r="AN918" s="2115"/>
      <c r="AO918" s="2115"/>
      <c r="AP918" s="2116"/>
      <c r="AQ918" s="2117"/>
      <c r="AR918" s="2115"/>
      <c r="AS918" s="2115"/>
      <c r="AT918" s="2115"/>
      <c r="AU918" s="2115"/>
      <c r="AV918" s="2116"/>
      <c r="AW918" s="2118">
        <f t="shared" si="325"/>
        <v>0</v>
      </c>
      <c r="AX918" s="2119"/>
      <c r="AY918" s="1920"/>
      <c r="AZ918" s="1646"/>
      <c r="BA918" s="1646"/>
      <c r="BB918" s="1646"/>
      <c r="BC918" s="1602" t="s">
        <v>1430</v>
      </c>
    </row>
    <row r="919" spans="1:58" s="1530" customFormat="1" ht="18.75" customHeight="1" x14ac:dyDescent="0.3">
      <c r="A919" s="1564" t="s">
        <v>865</v>
      </c>
      <c r="B919" s="1564" t="s">
        <v>925</v>
      </c>
      <c r="C919" s="2002" t="s">
        <v>930</v>
      </c>
      <c r="D919" s="1566" t="s">
        <v>931</v>
      </c>
      <c r="E919" s="2895"/>
      <c r="F919" s="2450">
        <v>0.255</v>
      </c>
      <c r="G919" s="2451"/>
      <c r="H919" s="2452">
        <v>1.2669999999999999</v>
      </c>
      <c r="I919" s="1904"/>
      <c r="J919" s="1904"/>
      <c r="K919" s="2115">
        <f>IF(ISNUMBER(F919),F919,0)+IF(ISNUMBER(G919),G919,0)+IF(ISNUMBER(H919),H919,0)</f>
        <v>1.5219999999999998</v>
      </c>
      <c r="L919" s="2292">
        <f>IF(IF(ISNUMBER(K919),K919,0)&gt;0,IF(ISNUMBER(F919),F919,0)/K919*100,"")</f>
        <v>16.754270696452039</v>
      </c>
      <c r="M919" s="2357">
        <f>IF(IF(ISNUMBER(K919),K919,0)&gt;0,(IF(ISNUMBER(G919),G919,0)+IF(ISNUMBER(H919),H919,0))/K919*100,"")</f>
        <v>83.245729303547961</v>
      </c>
      <c r="N919" s="1611">
        <f t="shared" si="323"/>
        <v>5</v>
      </c>
      <c r="O919" s="2294"/>
      <c r="P919" s="2295">
        <f>AA919*Z919/1000000000*365</f>
        <v>0.90703130008288024</v>
      </c>
      <c r="Q919" s="2296" t="s">
        <v>42</v>
      </c>
      <c r="R919" s="2294"/>
      <c r="S919" s="2297"/>
      <c r="T919" s="2298"/>
      <c r="U919" s="1602"/>
      <c r="V919" s="2294"/>
      <c r="W919" s="2294"/>
      <c r="X919" s="2294"/>
      <c r="Y919" s="2294"/>
      <c r="Z919" s="2434">
        <v>12305</v>
      </c>
      <c r="AA919" s="2366">
        <v>201.95182937838615</v>
      </c>
      <c r="AB919" s="2435"/>
      <c r="AC919" s="2435"/>
      <c r="AD919" s="2435"/>
      <c r="AE919" s="2435"/>
      <c r="AF919" s="2435"/>
      <c r="AG919" s="2435"/>
      <c r="AH919" s="2167"/>
      <c r="AI919" s="2112">
        <v>12741</v>
      </c>
      <c r="AJ919" s="2112">
        <v>13164</v>
      </c>
      <c r="AK919" s="2112">
        <v>13575</v>
      </c>
      <c r="AL919" s="2113"/>
      <c r="AM919" s="2454"/>
      <c r="AN919" s="2112"/>
      <c r="AO919" s="2115"/>
      <c r="AP919" s="2116"/>
      <c r="AQ919" s="2117">
        <v>0.90703130008288024</v>
      </c>
      <c r="AR919" s="2115">
        <v>0.97307827139175673</v>
      </c>
      <c r="AS919" s="2115">
        <v>1.0404184897998328</v>
      </c>
      <c r="AT919" s="2115">
        <v>1.1090298588512311</v>
      </c>
      <c r="AU919" s="2115"/>
      <c r="AV919" s="2116"/>
      <c r="AW919" s="2118">
        <f t="shared" si="325"/>
        <v>0.41297014114876873</v>
      </c>
      <c r="AX919" s="2119"/>
      <c r="AY919" s="1920"/>
      <c r="AZ919" s="1646"/>
      <c r="BA919" s="1646"/>
      <c r="BB919" s="1646"/>
      <c r="BC919" s="1530" t="s">
        <v>1432</v>
      </c>
    </row>
    <row r="920" spans="1:58" s="1530" customFormat="1" ht="18.75" customHeight="1" x14ac:dyDescent="0.3">
      <c r="A920" s="1564" t="s">
        <v>865</v>
      </c>
      <c r="B920" s="1564" t="s">
        <v>925</v>
      </c>
      <c r="C920" s="2002" t="s">
        <v>930</v>
      </c>
      <c r="D920" s="1566" t="s">
        <v>933</v>
      </c>
      <c r="E920" s="2895"/>
      <c r="F920" s="2450" t="s">
        <v>898</v>
      </c>
      <c r="G920" s="2451"/>
      <c r="H920" s="2452">
        <v>7.0999999999999994E-2</v>
      </c>
      <c r="I920" s="2455"/>
      <c r="J920" s="2455"/>
      <c r="K920" s="2125">
        <f>IF(ISNUMBER(F920),F920,0)+IF(ISNUMBER(G920),G920,0)+IF(ISNUMBER(H920),H920,0)</f>
        <v>7.0999999999999994E-2</v>
      </c>
      <c r="L920" s="2292">
        <f>IF(IF(ISNUMBER(K920),K920,0)&gt;0,IF(ISNUMBER(F920),F920,0)/K920*100,"")</f>
        <v>0</v>
      </c>
      <c r="M920" s="2357">
        <f>IF(IF(ISNUMBER(K920),K920,0)&gt;0,(IF(ISNUMBER(G920),G920,0)+IF(ISNUMBER(H920),H920,0))/K920*100,"")</f>
        <v>100</v>
      </c>
      <c r="N920" s="1611">
        <f t="shared" si="323"/>
        <v>5</v>
      </c>
      <c r="O920" s="2294"/>
      <c r="P920" s="2295">
        <f>AA920*Z920/1000000000*365</f>
        <v>6.3828978132769817E-2</v>
      </c>
      <c r="Q920" s="2296" t="s">
        <v>42</v>
      </c>
      <c r="R920" s="2294"/>
      <c r="S920" s="2456"/>
      <c r="T920" s="2457"/>
      <c r="V920" s="2458"/>
      <c r="W920" s="2458"/>
      <c r="X920" s="2458"/>
      <c r="Y920" s="2458"/>
      <c r="Z920" s="2434">
        <v>888</v>
      </c>
      <c r="AA920" s="2366">
        <v>196.93008186094602</v>
      </c>
      <c r="AB920" s="2459"/>
      <c r="AC920" s="2459"/>
      <c r="AD920" s="2459"/>
      <c r="AE920" s="2459"/>
      <c r="AF920" s="2459"/>
      <c r="AG920" s="2459"/>
      <c r="AH920" s="2167"/>
      <c r="AI920" s="2124">
        <v>867</v>
      </c>
      <c r="AJ920" s="2124">
        <v>823</v>
      </c>
      <c r="AK920" s="2124">
        <v>919</v>
      </c>
      <c r="AL920" s="2113"/>
      <c r="AM920" s="2460"/>
      <c r="AN920" s="2124"/>
      <c r="AO920" s="2125"/>
      <c r="AP920" s="2126"/>
      <c r="AQ920" s="2117">
        <v>6.3828978132769817E-2</v>
      </c>
      <c r="AR920" s="2125">
        <v>6.4626906094505651E-2</v>
      </c>
      <c r="AS920" s="2125">
        <v>6.5390259232120759E-2</v>
      </c>
      <c r="AT920" s="2125">
        <v>6.572770385501886E-2</v>
      </c>
      <c r="AU920" s="2125"/>
      <c r="AV920" s="2126"/>
      <c r="AW920" s="2127">
        <f t="shared" si="325"/>
        <v>5.272296144981134E-3</v>
      </c>
      <c r="AX920" s="2119"/>
      <c r="AY920" s="1920"/>
      <c r="AZ920" s="1646"/>
      <c r="BA920" s="2039"/>
      <c r="BB920" s="2039"/>
      <c r="BC920" s="1530" t="s">
        <v>1432</v>
      </c>
    </row>
    <row r="921" spans="1:58" s="1530" customFormat="1" ht="18.75" customHeight="1" x14ac:dyDescent="0.3">
      <c r="A921" s="1564" t="s">
        <v>865</v>
      </c>
      <c r="B921" s="1564" t="s">
        <v>925</v>
      </c>
      <c r="C921" s="2002" t="s">
        <v>930</v>
      </c>
      <c r="D921" s="1566" t="s">
        <v>932</v>
      </c>
      <c r="E921" s="2895"/>
      <c r="F921" s="2450">
        <v>0.73599999999999999</v>
      </c>
      <c r="G921" s="2451"/>
      <c r="H921" s="2452" t="s">
        <v>202</v>
      </c>
      <c r="I921" s="2455"/>
      <c r="J921" s="2455"/>
      <c r="K921" s="2125">
        <f>IF(ISNUMBER(F921),F921,0)+IF(ISNUMBER(G921),G921,0)+IF(ISNUMBER(H921),H921,0)</f>
        <v>0.73599999999999999</v>
      </c>
      <c r="L921" s="2292">
        <f>IF(IF(ISNUMBER(K921),K921,0)&gt;0,IF(ISNUMBER(F921),F921,0)/K921*100,"")</f>
        <v>100</v>
      </c>
      <c r="M921" s="2357">
        <f>IF(IF(ISNUMBER(K921),K921,0)&gt;0,(IF(ISNUMBER(G921),G921,0)+IF(ISNUMBER(H921),H921,0))/K921*100,"")</f>
        <v>0</v>
      </c>
      <c r="N921" s="1611">
        <f t="shared" si="323"/>
        <v>5</v>
      </c>
      <c r="O921" s="2294"/>
      <c r="P921" s="2295">
        <f>AA921*Z921/1000000000*365</f>
        <v>0.5069822866509428</v>
      </c>
      <c r="Q921" s="2296" t="s">
        <v>42</v>
      </c>
      <c r="R921" s="2294"/>
      <c r="S921" s="2456"/>
      <c r="T921" s="2457"/>
      <c r="V921" s="2458"/>
      <c r="W921" s="2458"/>
      <c r="X921" s="2458"/>
      <c r="Y921" s="2458"/>
      <c r="Z921" s="2434">
        <v>7463</v>
      </c>
      <c r="AA921" s="2366">
        <v>186.11718694452185</v>
      </c>
      <c r="AB921" s="2459"/>
      <c r="AC921" s="2459"/>
      <c r="AD921" s="2459"/>
      <c r="AE921" s="2459"/>
      <c r="AF921" s="2459"/>
      <c r="AG921" s="2459"/>
      <c r="AH921" s="2167"/>
      <c r="AI921" s="2124">
        <v>7729</v>
      </c>
      <c r="AJ921" s="2124">
        <v>7986</v>
      </c>
      <c r="AK921" s="2124">
        <v>8235</v>
      </c>
      <c r="AL921" s="2113"/>
      <c r="AM921" s="2460"/>
      <c r="AN921" s="2124"/>
      <c r="AO921" s="2125"/>
      <c r="AP921" s="2126"/>
      <c r="AQ921" s="2117">
        <v>0.5069822866509428</v>
      </c>
      <c r="AR921" s="2125">
        <v>0.53995793541138637</v>
      </c>
      <c r="AS921" s="2125">
        <v>0.57331344849271726</v>
      </c>
      <c r="AT921" s="2125">
        <v>0.60707047418817006</v>
      </c>
      <c r="AU921" s="2125"/>
      <c r="AV921" s="2126"/>
      <c r="AW921" s="2127">
        <f t="shared" si="325"/>
        <v>0.12892952581182993</v>
      </c>
      <c r="AX921" s="2119"/>
      <c r="AY921" s="1920"/>
      <c r="AZ921" s="1646"/>
      <c r="BA921" s="2039"/>
      <c r="BB921" s="2039"/>
      <c r="BC921" s="1530" t="s">
        <v>1430</v>
      </c>
    </row>
    <row r="922" spans="1:58" s="1530" customFormat="1" ht="18.75" customHeight="1" x14ac:dyDescent="0.25">
      <c r="A922" s="1564" t="s">
        <v>393</v>
      </c>
      <c r="B922" s="1564" t="s">
        <v>515</v>
      </c>
      <c r="C922" s="2888" t="s">
        <v>525</v>
      </c>
      <c r="D922" s="1696" t="s">
        <v>528</v>
      </c>
      <c r="E922" s="2800"/>
      <c r="F922" s="2291">
        <f>K922</f>
        <v>0.115632</v>
      </c>
      <c r="G922" s="1904"/>
      <c r="H922" s="1904"/>
      <c r="I922" s="1904"/>
      <c r="J922" s="1904"/>
      <c r="K922" s="2115">
        <v>0.115632</v>
      </c>
      <c r="L922" s="2292">
        <f>IF(K922&gt;0,IF(ISNUMBER(F922),F922,0)/K922*100,"")</f>
        <v>100</v>
      </c>
      <c r="M922" s="2357">
        <f>IF(K922&gt;0,(IF(ISNUMBER(G922),G922,0)+IF(ISNUMBER(H922),H922,0))/K922*100,"")</f>
        <v>0</v>
      </c>
      <c r="N922" s="1611">
        <f t="shared" si="323"/>
        <v>2</v>
      </c>
      <c r="O922" s="2748"/>
      <c r="P922" s="2433">
        <v>0.18299371562499991</v>
      </c>
      <c r="Q922" s="2296" t="s">
        <v>42</v>
      </c>
      <c r="R922" s="2294"/>
      <c r="S922" s="2297"/>
      <c r="T922" s="2298"/>
      <c r="U922" s="1602"/>
      <c r="V922" s="2294"/>
      <c r="W922" s="2294"/>
      <c r="X922" s="2294"/>
      <c r="Y922" s="2294"/>
      <c r="Z922" s="2434">
        <v>14770.925945809782</v>
      </c>
      <c r="AA922" s="2366">
        <f>P922*1000000000/365/Z922</f>
        <v>33.941856278154908</v>
      </c>
      <c r="AB922" s="2435"/>
      <c r="AC922" s="2435"/>
      <c r="AD922" s="2435"/>
      <c r="AE922" s="2435"/>
      <c r="AF922" s="2435"/>
      <c r="AG922" s="2435"/>
      <c r="AH922" s="2167"/>
      <c r="AI922" s="1602"/>
      <c r="AJ922" s="1602"/>
      <c r="AK922" s="1602"/>
      <c r="AL922" s="2167"/>
      <c r="AM922" s="2369"/>
      <c r="AN922" s="2115"/>
      <c r="AO922" s="2115"/>
      <c r="AP922" s="2116"/>
      <c r="AQ922" s="2117"/>
      <c r="AR922" s="2115"/>
      <c r="AS922" s="2115"/>
      <c r="AT922" s="2115">
        <v>0.31998177866357774</v>
      </c>
      <c r="AU922" s="2115"/>
      <c r="AV922" s="2116"/>
      <c r="AW922" s="2118">
        <f t="shared" si="325"/>
        <v>-0.20434977866357773</v>
      </c>
      <c r="AX922" s="2119"/>
      <c r="AY922" s="1920"/>
      <c r="AZ922" s="1646"/>
      <c r="BA922" s="2039"/>
      <c r="BB922" s="1646"/>
      <c r="BC922" s="1530" t="s">
        <v>1802</v>
      </c>
      <c r="BF922" s="1530" t="e">
        <f>MATCH(D922,'&gt;50 only'!D905,0)</f>
        <v>#N/A</v>
      </c>
    </row>
    <row r="923" spans="1:58" s="1530" customFormat="1" ht="41.5" customHeight="1" x14ac:dyDescent="0.25">
      <c r="A923" s="1564" t="s">
        <v>393</v>
      </c>
      <c r="B923" s="1564" t="s">
        <v>515</v>
      </c>
      <c r="C923" s="2888" t="s">
        <v>525</v>
      </c>
      <c r="D923" s="1696" t="s">
        <v>526</v>
      </c>
      <c r="E923" s="2800"/>
      <c r="F923" s="2291"/>
      <c r="G923" s="1904">
        <f>K923</f>
        <v>8.4792307692307674</v>
      </c>
      <c r="H923" s="1904"/>
      <c r="I923" s="1904"/>
      <c r="J923" s="1904"/>
      <c r="K923" s="2115">
        <v>8.4792307692307674</v>
      </c>
      <c r="L923" s="2292">
        <f>IF(K923&gt;0,IF(ISNUMBER(F923),F923,0)/K923*100,"")</f>
        <v>0</v>
      </c>
      <c r="M923" s="2357">
        <f>IF(K923&gt;0,(IF(ISNUMBER(G923),G923,0)+IF(ISNUMBER(H923),H923,0))/K923*100,"")</f>
        <v>100</v>
      </c>
      <c r="N923" s="1611">
        <f t="shared" si="323"/>
        <v>3</v>
      </c>
      <c r="O923" s="2755"/>
      <c r="P923" s="2433">
        <v>5.026945429301712</v>
      </c>
      <c r="Q923" s="2296" t="s">
        <v>42</v>
      </c>
      <c r="R923" s="2294"/>
      <c r="S923" s="2297"/>
      <c r="T923" s="2298"/>
      <c r="U923" s="1602"/>
      <c r="V923" s="2294"/>
      <c r="W923" s="2294"/>
      <c r="X923" s="2294"/>
      <c r="Y923" s="2294"/>
      <c r="Z923" s="2434">
        <v>102038.03144727671</v>
      </c>
      <c r="AA923" s="2366">
        <f>P923*1000000000/365/Z923</f>
        <v>134.973725341613</v>
      </c>
      <c r="AB923" s="2435"/>
      <c r="AC923" s="2435"/>
      <c r="AD923" s="2435"/>
      <c r="AE923" s="2435"/>
      <c r="AF923" s="2435"/>
      <c r="AG923" s="2435"/>
      <c r="AH923" s="2167"/>
      <c r="AL923" s="2167"/>
      <c r="AM923" s="2369"/>
      <c r="AN923" s="2125"/>
      <c r="AO923" s="2125"/>
      <c r="AP923" s="2126"/>
      <c r="AQ923" s="2117"/>
      <c r="AR923" s="2125"/>
      <c r="AS923" s="2125"/>
      <c r="AT923" s="2125">
        <v>8.8822755794117434</v>
      </c>
      <c r="AU923" s="2125"/>
      <c r="AV923" s="2126"/>
      <c r="AW923" s="2127">
        <f t="shared" si="325"/>
        <v>-0.40304481018097604</v>
      </c>
      <c r="AX923" s="2119"/>
      <c r="AY923" s="1920"/>
      <c r="AZ923" s="1646"/>
      <c r="BA923" s="2039"/>
      <c r="BB923" s="1646"/>
      <c r="BC923" s="1530" t="s">
        <v>1432</v>
      </c>
      <c r="BF923" s="1530" t="e">
        <f>MATCH(D923,'&gt;50 only'!D906,0)</f>
        <v>#N/A</v>
      </c>
    </row>
    <row r="924" spans="1:58" s="1530" customFormat="1" ht="18.75" customHeight="1" x14ac:dyDescent="0.25">
      <c r="A924" s="1564" t="s">
        <v>393</v>
      </c>
      <c r="B924" s="1564" t="s">
        <v>515</v>
      </c>
      <c r="C924" s="2888" t="s">
        <v>525</v>
      </c>
      <c r="D924" s="1696" t="s">
        <v>527</v>
      </c>
      <c r="E924" s="2800"/>
      <c r="F924" s="2291"/>
      <c r="G924" s="1904">
        <f>K924</f>
        <v>0.97333333333333327</v>
      </c>
      <c r="H924" s="1904"/>
      <c r="I924" s="1904"/>
      <c r="J924" s="1904"/>
      <c r="K924" s="2115">
        <v>0.97333333333333327</v>
      </c>
      <c r="L924" s="2292">
        <f>IF(K924&gt;0,IF(ISNUMBER(F924),F924,0)/K924*100,"")</f>
        <v>0</v>
      </c>
      <c r="M924" s="2357">
        <f>IF(K924&gt;0,(IF(ISNUMBER(G924),G924,0)+IF(ISNUMBER(H924),H924,0))/K924*100,"")</f>
        <v>100</v>
      </c>
      <c r="N924" s="1611">
        <f t="shared" si="323"/>
        <v>3</v>
      </c>
      <c r="O924" s="2755"/>
      <c r="P924" s="2433">
        <v>0.61182494819481104</v>
      </c>
      <c r="Q924" s="2296" t="s">
        <v>42</v>
      </c>
      <c r="R924" s="2294"/>
      <c r="S924" s="2297"/>
      <c r="T924" s="2298"/>
      <c r="U924" s="1602"/>
      <c r="V924" s="2294"/>
      <c r="W924" s="2294"/>
      <c r="X924" s="2294"/>
      <c r="Y924" s="2294"/>
      <c r="Z924" s="2434">
        <v>13968.017718615247</v>
      </c>
      <c r="AA924" s="2366">
        <f>P924*1000000000/365/Z924</f>
        <v>120.00505501552882</v>
      </c>
      <c r="AB924" s="2435"/>
      <c r="AC924" s="2435"/>
      <c r="AD924" s="2435"/>
      <c r="AE924" s="2435"/>
      <c r="AF924" s="2435"/>
      <c r="AG924" s="2435"/>
      <c r="AH924" s="2167"/>
      <c r="AI924" s="1602"/>
      <c r="AJ924" s="1602"/>
      <c r="AK924" s="1602"/>
      <c r="AL924" s="2167"/>
      <c r="AM924" s="2369"/>
      <c r="AN924" s="2115"/>
      <c r="AO924" s="2115"/>
      <c r="AP924" s="2116"/>
      <c r="AQ924" s="2117"/>
      <c r="AR924" s="2115"/>
      <c r="AS924" s="2115"/>
      <c r="AT924" s="2115">
        <v>1.0073484842675202</v>
      </c>
      <c r="AU924" s="2115"/>
      <c r="AV924" s="2116"/>
      <c r="AW924" s="2118">
        <f t="shared" si="325"/>
        <v>-3.4015150934186944E-2</v>
      </c>
      <c r="AX924" s="2119"/>
      <c r="AY924" s="1920"/>
      <c r="AZ924" s="1646"/>
      <c r="BA924" s="2039"/>
      <c r="BB924" s="1646"/>
      <c r="BC924" s="1530" t="s">
        <v>1432</v>
      </c>
      <c r="BF924" s="1530" t="e">
        <f>MATCH(D924,'&gt;50 only'!D907,0)</f>
        <v>#N/A</v>
      </c>
    </row>
    <row r="925" spans="1:58" s="1530" customFormat="1" ht="18.75" customHeight="1" x14ac:dyDescent="0.25">
      <c r="A925" s="1564" t="s">
        <v>393</v>
      </c>
      <c r="B925" s="1564" t="s">
        <v>574</v>
      </c>
      <c r="C925" s="2542" t="s">
        <v>585</v>
      </c>
      <c r="D925" s="1696" t="s">
        <v>586</v>
      </c>
      <c r="E925" s="2800"/>
      <c r="F925" s="2291"/>
      <c r="G925" s="1904">
        <f>K925</f>
        <v>1.9295958974358975</v>
      </c>
      <c r="H925" s="1904"/>
      <c r="I925" s="1904"/>
      <c r="J925" s="1904"/>
      <c r="K925" s="2115">
        <v>1.9295958974358975</v>
      </c>
      <c r="L925" s="2292">
        <f>IF(K925&gt;0,IF(ISNUMBER(F925),F925,0)/K925*100,"")</f>
        <v>0</v>
      </c>
      <c r="M925" s="2357">
        <f>IF(K925&gt;0,(IF(ISNUMBER(G925),G925,0)+IF(ISNUMBER(H925),H925,0))/K925*100,"")</f>
        <v>100</v>
      </c>
      <c r="N925" s="1611">
        <f t="shared" si="323"/>
        <v>3</v>
      </c>
      <c r="O925" s="2893"/>
      <c r="P925" s="2433">
        <v>1.8057896119372665</v>
      </c>
      <c r="Q925" s="2296" t="s">
        <v>42</v>
      </c>
      <c r="R925" s="2294"/>
      <c r="S925" s="2297"/>
      <c r="T925" s="2298"/>
      <c r="U925" s="1602"/>
      <c r="V925" s="2294"/>
      <c r="W925" s="2294"/>
      <c r="X925" s="2294"/>
      <c r="Y925" s="2294"/>
      <c r="Z925" s="2434">
        <v>79315.975767339332</v>
      </c>
      <c r="AA925" s="2366"/>
      <c r="AB925" s="2435"/>
      <c r="AC925" s="2435"/>
      <c r="AD925" s="2435"/>
      <c r="AE925" s="2435"/>
      <c r="AF925" s="2435"/>
      <c r="AG925" s="2435"/>
      <c r="AH925" s="2167"/>
      <c r="AI925" s="1602"/>
      <c r="AJ925" s="1602"/>
      <c r="AK925" s="1602"/>
      <c r="AL925" s="2167"/>
      <c r="AM925" s="2369"/>
      <c r="AN925" s="2115"/>
      <c r="AO925" s="2115"/>
      <c r="AP925" s="2116"/>
      <c r="AQ925" s="2117"/>
      <c r="AR925" s="2115"/>
      <c r="AS925" s="2115"/>
      <c r="AT925" s="2115">
        <v>3.5098441308226458</v>
      </c>
      <c r="AU925" s="2115"/>
      <c r="AV925" s="2116"/>
      <c r="AW925" s="2118">
        <f t="shared" si="325"/>
        <v>-1.5802482333867482</v>
      </c>
      <c r="AX925" s="2119"/>
      <c r="AY925" s="1920"/>
      <c r="AZ925" s="1646"/>
      <c r="BA925" s="2039"/>
      <c r="BB925" s="1646"/>
      <c r="BC925" s="1530" t="s">
        <v>1432</v>
      </c>
      <c r="BF925" s="1530" t="e">
        <f>MATCH(D925,'&gt;50 only'!D908,0)</f>
        <v>#N/A</v>
      </c>
    </row>
    <row r="926" spans="1:58" s="1530" customFormat="1" ht="18.75" customHeight="1" x14ac:dyDescent="0.25">
      <c r="A926" s="1564" t="s">
        <v>393</v>
      </c>
      <c r="B926" s="1564" t="s">
        <v>574</v>
      </c>
      <c r="C926" s="2542" t="s">
        <v>585</v>
      </c>
      <c r="D926" s="1696" t="s">
        <v>587</v>
      </c>
      <c r="E926" s="2800"/>
      <c r="F926" s="2291"/>
      <c r="G926" s="1904">
        <f>K926</f>
        <v>9.7333333333333313E-2</v>
      </c>
      <c r="H926" s="1904"/>
      <c r="I926" s="1904"/>
      <c r="J926" s="1904"/>
      <c r="K926" s="2115">
        <v>9.7333333333333313E-2</v>
      </c>
      <c r="L926" s="2292">
        <f>IF(K926&gt;0,IF(ISNUMBER(F926),F926,0)/K926*100,"")</f>
        <v>0</v>
      </c>
      <c r="M926" s="2357">
        <f>IF(K926&gt;0,(IF(ISNUMBER(G926),G926,0)+IF(ISNUMBER(H926),H926,0))/K926*100,"")</f>
        <v>100</v>
      </c>
      <c r="N926" s="1611">
        <f t="shared" si="323"/>
        <v>2</v>
      </c>
      <c r="O926" s="2893"/>
      <c r="P926" s="2433">
        <v>0.37206397932000002</v>
      </c>
      <c r="Q926" s="2296" t="s">
        <v>42</v>
      </c>
      <c r="R926" s="2294"/>
      <c r="S926" s="2297"/>
      <c r="T926" s="2298"/>
      <c r="U926" s="1602"/>
      <c r="V926" s="2294"/>
      <c r="W926" s="2294"/>
      <c r="X926" s="2294"/>
      <c r="Y926" s="2294"/>
      <c r="Z926" s="2434">
        <v>23463.158181645391</v>
      </c>
      <c r="AA926" s="2366"/>
      <c r="AB926" s="2435"/>
      <c r="AC926" s="2435"/>
      <c r="AD926" s="2435"/>
      <c r="AE926" s="2435"/>
      <c r="AF926" s="2435"/>
      <c r="AG926" s="2435"/>
      <c r="AH926" s="2167"/>
      <c r="AI926" s="1602"/>
      <c r="AJ926" s="1602"/>
      <c r="AK926" s="1602"/>
      <c r="AL926" s="2167"/>
      <c r="AM926" s="2369"/>
      <c r="AN926" s="2115"/>
      <c r="AO926" s="2115"/>
      <c r="AP926" s="2116"/>
      <c r="AQ926" s="2117"/>
      <c r="AR926" s="2115"/>
      <c r="AS926" s="2115"/>
      <c r="AT926" s="2115">
        <v>0.57682542354331312</v>
      </c>
      <c r="AU926" s="2115"/>
      <c r="AV926" s="2116"/>
      <c r="AW926" s="2118">
        <f t="shared" si="325"/>
        <v>-0.47949209020997979</v>
      </c>
      <c r="AX926" s="2119"/>
      <c r="AY926" s="1920"/>
      <c r="AZ926" s="1646"/>
      <c r="BA926" s="2039"/>
      <c r="BB926" s="1646"/>
      <c r="BC926" s="1530" t="s">
        <v>1432</v>
      </c>
      <c r="BF926" s="1530" t="e">
        <f>MATCH(D926,'&gt;50 only'!D909,0)</f>
        <v>#N/A</v>
      </c>
    </row>
    <row r="927" spans="1:58" s="1530" customFormat="1" ht="19.5" customHeight="1" x14ac:dyDescent="0.25">
      <c r="A927" s="1564" t="s">
        <v>393</v>
      </c>
      <c r="B927" s="1564" t="s">
        <v>500</v>
      </c>
      <c r="C927" s="1677" t="s">
        <v>511</v>
      </c>
      <c r="D927" s="1680" t="s">
        <v>513</v>
      </c>
      <c r="E927" s="2904" t="s">
        <v>1825</v>
      </c>
      <c r="F927" s="2291"/>
      <c r="G927" s="1904"/>
      <c r="H927" s="1904"/>
      <c r="I927" s="1904"/>
      <c r="J927" s="1904"/>
      <c r="K927" s="2115">
        <v>0.9462962962962963</v>
      </c>
      <c r="L927" s="2292" t="s">
        <v>1440</v>
      </c>
      <c r="M927" s="2357" t="s">
        <v>1435</v>
      </c>
      <c r="N927" s="1611">
        <f t="shared" si="323"/>
        <v>2</v>
      </c>
      <c r="O927" s="2893"/>
      <c r="P927" s="2433">
        <v>1.4712476625000002</v>
      </c>
      <c r="Q927" s="2296" t="s">
        <v>42</v>
      </c>
      <c r="R927" s="2294"/>
      <c r="S927" s="2297"/>
      <c r="T927" s="2298"/>
      <c r="U927" s="1602"/>
      <c r="V927" s="2294"/>
      <c r="W927" s="2294"/>
      <c r="X927" s="2294"/>
      <c r="Y927" s="2294"/>
      <c r="Z927" s="2434">
        <v>20540.169380608182</v>
      </c>
      <c r="AA927" s="2366">
        <f>P927*1000000000/365/Z927</f>
        <v>196.24061705664869</v>
      </c>
      <c r="AB927" s="2435"/>
      <c r="AC927" s="2435"/>
      <c r="AD927" s="2435"/>
      <c r="AE927" s="2435"/>
      <c r="AF927" s="2435"/>
      <c r="AG927" s="2435"/>
      <c r="AH927" s="2167"/>
      <c r="AL927" s="2167"/>
      <c r="AM927" s="2369"/>
      <c r="AN927" s="2125"/>
      <c r="AO927" s="2125"/>
      <c r="AP927" s="2126"/>
      <c r="AQ927" s="2117"/>
      <c r="AR927" s="2125"/>
      <c r="AS927" s="2125"/>
      <c r="AT927" s="2125">
        <v>2.810020702025811</v>
      </c>
      <c r="AU927" s="2125"/>
      <c r="AV927" s="2126"/>
      <c r="AW927" s="2127">
        <f t="shared" si="325"/>
        <v>-1.8637244057295148</v>
      </c>
      <c r="AX927" s="2119"/>
      <c r="AY927" s="1920"/>
      <c r="AZ927" s="1646"/>
      <c r="BA927" s="2039"/>
      <c r="BB927" s="1646"/>
      <c r="BC927" s="1530" t="s">
        <v>1432</v>
      </c>
      <c r="BF927" s="1530" t="e">
        <f>MATCH(D927,'&gt;50 only'!D910,0)</f>
        <v>#N/A</v>
      </c>
    </row>
    <row r="928" spans="1:58" s="1530" customFormat="1" ht="18.75" customHeight="1" x14ac:dyDescent="0.25">
      <c r="A928" s="1564" t="s">
        <v>393</v>
      </c>
      <c r="B928" s="1564" t="s">
        <v>500</v>
      </c>
      <c r="C928" s="1677" t="s">
        <v>511</v>
      </c>
      <c r="D928" s="1680" t="s">
        <v>514</v>
      </c>
      <c r="E928" s="2904" t="s">
        <v>1825</v>
      </c>
      <c r="F928" s="2291"/>
      <c r="G928" s="1904"/>
      <c r="H928" s="1904"/>
      <c r="I928" s="1904"/>
      <c r="J928" s="1904"/>
      <c r="K928" s="2115">
        <v>0.24928148148148144</v>
      </c>
      <c r="L928" s="2292" t="s">
        <v>1440</v>
      </c>
      <c r="M928" s="2357" t="s">
        <v>1435</v>
      </c>
      <c r="N928" s="1611">
        <f t="shared" si="323"/>
        <v>5</v>
      </c>
      <c r="O928" s="2753"/>
      <c r="P928" s="2433">
        <v>0.11500499999999998</v>
      </c>
      <c r="Q928" s="2296" t="s">
        <v>42</v>
      </c>
      <c r="R928" s="2294"/>
      <c r="S928" s="2297"/>
      <c r="T928" s="2298"/>
      <c r="U928" s="1602"/>
      <c r="V928" s="2294"/>
      <c r="W928" s="2294"/>
      <c r="X928" s="2294"/>
      <c r="Y928" s="2294"/>
      <c r="Z928" s="2434">
        <v>1058.5363466217887</v>
      </c>
      <c r="AA928" s="2366">
        <f>P928*1000000000/365/Z928</f>
        <v>297.65835890886007</v>
      </c>
      <c r="AB928" s="2435"/>
      <c r="AC928" s="2435"/>
      <c r="AD928" s="2435"/>
      <c r="AE928" s="2435"/>
      <c r="AF928" s="2435"/>
      <c r="AG928" s="2435"/>
      <c r="AH928" s="2167"/>
      <c r="AI928" s="1602"/>
      <c r="AJ928" s="1602"/>
      <c r="AK928" s="1602"/>
      <c r="AL928" s="2167"/>
      <c r="AM928" s="2369"/>
      <c r="AN928" s="2115"/>
      <c r="AO928" s="2115"/>
      <c r="AP928" s="2116"/>
      <c r="AQ928" s="2117"/>
      <c r="AR928" s="2115"/>
      <c r="AS928" s="2115"/>
      <c r="AT928" s="2115">
        <v>0.21127334218265925</v>
      </c>
      <c r="AU928" s="2115"/>
      <c r="AV928" s="2116"/>
      <c r="AW928" s="2118">
        <f t="shared" si="325"/>
        <v>3.8008139298822186E-2</v>
      </c>
      <c r="AX928" s="2119"/>
      <c r="AY928" s="1920"/>
      <c r="AZ928" s="1646"/>
      <c r="BA928" s="2039"/>
      <c r="BB928" s="1646"/>
      <c r="BC928" s="1530" t="s">
        <v>1432</v>
      </c>
      <c r="BF928" s="1530" t="e">
        <f>MATCH(D928,'&gt;50 only'!D911,0)</f>
        <v>#N/A</v>
      </c>
    </row>
    <row r="929" spans="1:227" s="1530" customFormat="1" ht="18.75" customHeight="1" x14ac:dyDescent="0.25">
      <c r="A929" s="1564" t="s">
        <v>393</v>
      </c>
      <c r="B929" s="1564" t="s">
        <v>500</v>
      </c>
      <c r="C929" s="1677" t="s">
        <v>511</v>
      </c>
      <c r="D929" s="1680" t="s">
        <v>512</v>
      </c>
      <c r="E929" s="2904" t="s">
        <v>1825</v>
      </c>
      <c r="F929" s="2291"/>
      <c r="G929" s="1904"/>
      <c r="H929" s="1904"/>
      <c r="I929" s="1904"/>
      <c r="J929" s="1904"/>
      <c r="K929" s="2115">
        <v>0.84853037037037038</v>
      </c>
      <c r="L929" s="2292" t="s">
        <v>1440</v>
      </c>
      <c r="M929" s="2357" t="s">
        <v>1435</v>
      </c>
      <c r="N929" s="1611">
        <f t="shared" si="323"/>
        <v>3</v>
      </c>
      <c r="O929" s="2748"/>
      <c r="P929" s="2433">
        <v>0.62534471999999997</v>
      </c>
      <c r="Q929" s="2296" t="s">
        <v>42</v>
      </c>
      <c r="R929" s="2294"/>
      <c r="S929" s="2297"/>
      <c r="T929" s="2298"/>
      <c r="U929" s="1602"/>
      <c r="V929" s="2294"/>
      <c r="W929" s="2294"/>
      <c r="X929" s="2294"/>
      <c r="Y929" s="2294"/>
      <c r="Z929" s="2434">
        <v>23385.765128912371</v>
      </c>
      <c r="AA929" s="2366">
        <f>P929*1000000000/365/Z929</f>
        <v>73.261370583137008</v>
      </c>
      <c r="AB929" s="2435"/>
      <c r="AC929" s="2435"/>
      <c r="AD929" s="2435"/>
      <c r="AE929" s="2435"/>
      <c r="AF929" s="2435"/>
      <c r="AG929" s="2435"/>
      <c r="AH929" s="2167"/>
      <c r="AI929" s="1602"/>
      <c r="AJ929" s="1602"/>
      <c r="AK929" s="1602"/>
      <c r="AL929" s="2167"/>
      <c r="AM929" s="2369"/>
      <c r="AN929" s="2115"/>
      <c r="AO929" s="2115"/>
      <c r="AP929" s="2116"/>
      <c r="AQ929" s="2117"/>
      <c r="AR929" s="2115"/>
      <c r="AS929" s="2115"/>
      <c r="AT929" s="2115">
        <v>1.1992820206893888</v>
      </c>
      <c r="AU929" s="2115"/>
      <c r="AV929" s="2116"/>
      <c r="AW929" s="2118">
        <f t="shared" si="325"/>
        <v>-0.35075165031901845</v>
      </c>
      <c r="AX929" s="2119"/>
      <c r="AY929" s="1920"/>
      <c r="AZ929" s="1646"/>
      <c r="BA929" s="2039"/>
      <c r="BB929" s="1646"/>
      <c r="BC929" s="1530" t="s">
        <v>1432</v>
      </c>
      <c r="BF929" s="1530" t="e">
        <f>MATCH(D929,'&gt;50 only'!D912,0)</f>
        <v>#N/A</v>
      </c>
    </row>
    <row r="930" spans="1:227" s="1530" customFormat="1" ht="18.75" customHeight="1" x14ac:dyDescent="0.25">
      <c r="A930" s="1564" t="s">
        <v>198</v>
      </c>
      <c r="B930" s="1564" t="s">
        <v>199</v>
      </c>
      <c r="C930" s="2544" t="s">
        <v>206</v>
      </c>
      <c r="D930" s="1952" t="s">
        <v>207</v>
      </c>
      <c r="E930" s="2788" t="s">
        <v>1934</v>
      </c>
      <c r="F930" s="2252"/>
      <c r="G930" s="2099"/>
      <c r="H930" s="2251"/>
      <c r="I930" s="2251"/>
      <c r="J930" s="2251"/>
      <c r="K930" s="2522">
        <v>2.032</v>
      </c>
      <c r="L930" s="2523" t="s">
        <v>1435</v>
      </c>
      <c r="M930" s="2524" t="s">
        <v>1440</v>
      </c>
      <c r="N930" s="2474">
        <f t="shared" si="323"/>
        <v>3</v>
      </c>
      <c r="O930" s="2844"/>
      <c r="P930" s="2251">
        <v>2.032</v>
      </c>
      <c r="Q930" s="2525" t="s">
        <v>42</v>
      </c>
      <c r="R930" s="2526"/>
      <c r="S930" s="2905" t="s">
        <v>202</v>
      </c>
      <c r="T930" s="2905" t="s">
        <v>202</v>
      </c>
      <c r="U930" s="2528">
        <v>58</v>
      </c>
      <c r="V930" s="2526"/>
      <c r="W930" s="2528">
        <v>58</v>
      </c>
      <c r="X930" s="2526"/>
      <c r="Y930" s="2526">
        <v>44.7</v>
      </c>
      <c r="Z930" s="2529">
        <v>76701</v>
      </c>
      <c r="AA930" s="2530">
        <v>72.582147399267711</v>
      </c>
      <c r="AB930" s="2531">
        <f>O930/AA930*1000000/365*1000</f>
        <v>0</v>
      </c>
      <c r="AC930" s="2532"/>
      <c r="AD930" s="2532"/>
      <c r="AE930" s="2533" t="s">
        <v>208</v>
      </c>
      <c r="AF930" s="2532" t="s">
        <v>42</v>
      </c>
      <c r="AG930" s="2532"/>
      <c r="AH930" s="2534"/>
      <c r="AI930" s="2532"/>
      <c r="AJ930" s="2532"/>
      <c r="AK930" s="2532"/>
      <c r="AL930" s="2534"/>
      <c r="AM930" s="2522">
        <f>K930</f>
        <v>2.032</v>
      </c>
      <c r="AN930" s="2251">
        <v>2.032</v>
      </c>
      <c r="AO930" s="2251">
        <v>2.1259999999999999</v>
      </c>
      <c r="AP930" s="2251">
        <v>2.2349999999999999</v>
      </c>
      <c r="AQ930" s="2252">
        <v>2.3490000000000002</v>
      </c>
      <c r="AR930" s="2522">
        <f>AN930</f>
        <v>2.032</v>
      </c>
      <c r="AS930" s="2251">
        <v>2.2229999999999999</v>
      </c>
      <c r="AT930" s="2522">
        <f>AVERAGE(AS930,AV930)</f>
        <v>2.3339999999999996</v>
      </c>
      <c r="AU930" s="2522"/>
      <c r="AV930" s="2251">
        <v>2.4449999999999998</v>
      </c>
      <c r="AW930" s="2251"/>
      <c r="AX930" s="2535">
        <v>2.7120000000000002</v>
      </c>
      <c r="AY930" s="1978">
        <v>-0.68</v>
      </c>
      <c r="AZ930" s="1979"/>
      <c r="BA930" s="1980"/>
      <c r="BB930" s="1646"/>
      <c r="BC930" s="1530" t="s">
        <v>1918</v>
      </c>
      <c r="BD930" s="1602" t="s">
        <v>1872</v>
      </c>
      <c r="BE930" s="1602"/>
      <c r="BF930" s="1530" t="e">
        <f>MATCH(D930,'&gt;50 only'!D915,0)</f>
        <v>#N/A</v>
      </c>
      <c r="BG930" s="1602"/>
      <c r="BH930" s="1602"/>
      <c r="BI930" s="1602"/>
      <c r="BJ930" s="1602"/>
      <c r="BK930" s="1602"/>
      <c r="BL930" s="1602"/>
      <c r="BM930" s="1602"/>
      <c r="BN930" s="1602"/>
      <c r="BO930" s="1602"/>
      <c r="BP930" s="1602"/>
      <c r="BQ930" s="1602"/>
      <c r="BR930" s="1602"/>
      <c r="BS930" s="1602"/>
      <c r="BT930" s="1602"/>
      <c r="BU930" s="1602"/>
      <c r="BV930" s="1602"/>
      <c r="BW930" s="1602"/>
      <c r="BX930" s="1602"/>
      <c r="BY930" s="1602"/>
      <c r="BZ930" s="1602"/>
      <c r="CA930" s="1602"/>
      <c r="CB930" s="1602"/>
      <c r="CC930" s="1602"/>
      <c r="CD930" s="1602"/>
      <c r="CE930" s="1602"/>
      <c r="CF930" s="1602"/>
      <c r="CG930" s="1602"/>
      <c r="CH930" s="1602"/>
      <c r="CI930" s="1602"/>
      <c r="CJ930" s="1602"/>
      <c r="CK930" s="1602"/>
      <c r="CL930" s="1602"/>
      <c r="CM930" s="1602"/>
      <c r="CN930" s="1602"/>
      <c r="CO930" s="1602"/>
      <c r="CP930" s="1602"/>
      <c r="CQ930" s="1602"/>
      <c r="CR930" s="1602"/>
      <c r="CS930" s="1602"/>
      <c r="CT930" s="1602"/>
      <c r="CU930" s="1602"/>
      <c r="CV930" s="1602"/>
      <c r="CW930" s="1602"/>
      <c r="CX930" s="1602"/>
      <c r="CY930" s="1602"/>
      <c r="CZ930" s="1602"/>
      <c r="DA930" s="1602"/>
      <c r="DB930" s="1602"/>
      <c r="DC930" s="1602"/>
      <c r="DD930" s="1602"/>
      <c r="DE930" s="1602"/>
      <c r="DF930" s="1602"/>
      <c r="DG930" s="1602"/>
      <c r="DH930" s="1602"/>
      <c r="DI930" s="1602"/>
      <c r="DJ930" s="1602"/>
      <c r="DK930" s="1602"/>
      <c r="DL930" s="1602"/>
      <c r="DM930" s="1602"/>
      <c r="DN930" s="1602"/>
      <c r="DO930" s="1602"/>
      <c r="DP930" s="1602"/>
      <c r="DQ930" s="1602"/>
      <c r="DR930" s="1602"/>
      <c r="DS930" s="1602"/>
      <c r="DT930" s="1602"/>
      <c r="DU930" s="1602"/>
      <c r="DV930" s="1602"/>
      <c r="DW930" s="1602"/>
      <c r="DX930" s="1602"/>
      <c r="DY930" s="1602"/>
      <c r="DZ930" s="1602"/>
      <c r="EA930" s="1602"/>
      <c r="EB930" s="1602"/>
      <c r="EC930" s="1602"/>
      <c r="ED930" s="1602"/>
      <c r="EE930" s="1602"/>
      <c r="EF930" s="1602"/>
      <c r="EG930" s="1602"/>
      <c r="EH930" s="1602"/>
      <c r="EI930" s="1602"/>
      <c r="EJ930" s="1602"/>
      <c r="EK930" s="1602"/>
      <c r="EL930" s="1602"/>
      <c r="EM930" s="1602"/>
      <c r="EN930" s="1602"/>
      <c r="EO930" s="1602"/>
      <c r="EP930" s="1602"/>
      <c r="EQ930" s="1602"/>
      <c r="ER930" s="1602"/>
      <c r="ES930" s="1602"/>
      <c r="ET930" s="1602"/>
      <c r="EU930" s="1602"/>
      <c r="EV930" s="1602"/>
      <c r="EW930" s="1602"/>
      <c r="EX930" s="1602"/>
      <c r="EY930" s="1602"/>
      <c r="EZ930" s="1602"/>
      <c r="FA930" s="1602"/>
      <c r="FB930" s="1602"/>
      <c r="FC930" s="1602"/>
      <c r="FD930" s="1602"/>
      <c r="FE930" s="1602"/>
      <c r="FF930" s="1602"/>
      <c r="FG930" s="1602"/>
      <c r="FH930" s="1602"/>
      <c r="FI930" s="1602"/>
      <c r="FJ930" s="1602"/>
      <c r="FK930" s="1602"/>
      <c r="FL930" s="1602"/>
      <c r="FM930" s="1602"/>
      <c r="FN930" s="1602"/>
      <c r="FO930" s="1602"/>
      <c r="FP930" s="1602"/>
      <c r="FQ930" s="1602"/>
      <c r="FR930" s="1602"/>
      <c r="FS930" s="1602"/>
      <c r="FT930" s="1602"/>
      <c r="FU930" s="1602"/>
      <c r="FV930" s="1602"/>
      <c r="FW930" s="1602"/>
      <c r="FX930" s="1602"/>
      <c r="FY930" s="1602"/>
      <c r="FZ930" s="1602"/>
      <c r="GA930" s="1602"/>
      <c r="GB930" s="1602"/>
      <c r="GC930" s="1602"/>
      <c r="GD930" s="1602"/>
      <c r="GE930" s="1602"/>
      <c r="GF930" s="1602"/>
      <c r="GG930" s="1602"/>
      <c r="GH930" s="1602"/>
      <c r="GI930" s="1602"/>
      <c r="GJ930" s="1602"/>
      <c r="GK930" s="1602"/>
      <c r="GL930" s="1602"/>
      <c r="GM930" s="1602"/>
      <c r="GN930" s="1602"/>
      <c r="GO930" s="1602"/>
      <c r="GP930" s="1602"/>
      <c r="GQ930" s="1602"/>
      <c r="GR930" s="1602"/>
      <c r="GS930" s="1602"/>
      <c r="GT930" s="1602"/>
      <c r="GU930" s="1602"/>
      <c r="GV930" s="1602"/>
      <c r="GW930" s="1602"/>
      <c r="GX930" s="1602"/>
      <c r="GY930" s="1602"/>
      <c r="GZ930" s="1602"/>
      <c r="HA930" s="1602"/>
      <c r="HB930" s="1602"/>
      <c r="HC930" s="1602"/>
      <c r="HD930" s="1602"/>
      <c r="HE930" s="1602"/>
      <c r="HF930" s="1602"/>
      <c r="HG930" s="1602"/>
      <c r="HH930" s="1602"/>
      <c r="HI930" s="1602"/>
      <c r="HJ930" s="1602"/>
      <c r="HK930" s="1602"/>
      <c r="HL930" s="1602"/>
      <c r="HM930" s="1602"/>
      <c r="HN930" s="1602"/>
      <c r="HO930" s="1602"/>
      <c r="HP930" s="1602"/>
      <c r="HQ930" s="1602"/>
      <c r="HR930" s="1602"/>
      <c r="HS930" s="1602"/>
    </row>
    <row r="931" spans="1:227" s="1530" customFormat="1" ht="18.75" customHeight="1" x14ac:dyDescent="0.25">
      <c r="A931" s="1564" t="s">
        <v>198</v>
      </c>
      <c r="B931" s="1564" t="s">
        <v>199</v>
      </c>
      <c r="C931" s="2544" t="s">
        <v>206</v>
      </c>
      <c r="D931" s="2706" t="s">
        <v>212</v>
      </c>
      <c r="E931" s="2787" t="s">
        <v>1433</v>
      </c>
      <c r="F931" s="2291"/>
      <c r="G931" s="1904"/>
      <c r="H931" s="1904"/>
      <c r="I931" s="1904"/>
      <c r="J931" s="1904"/>
      <c r="K931" s="2101"/>
      <c r="L931" s="2382">
        <v>100</v>
      </c>
      <c r="M931" s="2383" t="str">
        <f t="shared" ref="M931:M937" si="328">IF(K931&gt;0,(IF(ISNUMBER(G931),G931,0)+IF(ISNUMBER(H931),H931,0))/K931*100,"")</f>
        <v/>
      </c>
      <c r="N931" s="1575">
        <f t="shared" si="323"/>
        <v>1</v>
      </c>
      <c r="O931" s="2320"/>
      <c r="P931" s="2101">
        <v>1.4610000000000001</v>
      </c>
      <c r="Q931" s="2205" t="s">
        <v>42</v>
      </c>
      <c r="R931" s="2320"/>
      <c r="S931" s="2712" t="s">
        <v>202</v>
      </c>
      <c r="T931" s="2712" t="s">
        <v>202</v>
      </c>
      <c r="U931" s="2438">
        <v>58</v>
      </c>
      <c r="V931" s="2320"/>
      <c r="W931" s="2438">
        <v>58</v>
      </c>
      <c r="X931" s="2320"/>
      <c r="Y931" s="2320"/>
      <c r="Z931" s="2512">
        <v>37371</v>
      </c>
      <c r="AA931" s="2440">
        <v>107.10817816026859</v>
      </c>
      <c r="AB931" s="2441">
        <f>O931/AA931*1000000/365*1000</f>
        <v>0</v>
      </c>
      <c r="AC931" s="2262"/>
      <c r="AD931" s="2262"/>
      <c r="AE931" s="2320"/>
      <c r="AF931" s="2262"/>
      <c r="AG931" s="2262"/>
      <c r="AH931" s="2097"/>
      <c r="AI931" s="2096"/>
      <c r="AJ931" s="2096"/>
      <c r="AK931" s="2096"/>
      <c r="AL931" s="2097"/>
      <c r="AM931" s="2101">
        <f>K931</f>
        <v>0</v>
      </c>
      <c r="AN931" s="2101">
        <v>1.4610000000000001</v>
      </c>
      <c r="AO931" s="2101">
        <v>1.5980000000000001</v>
      </c>
      <c r="AP931" s="2101">
        <v>1.7649999999999999</v>
      </c>
      <c r="AQ931" s="2264">
        <v>1.9490000000000001</v>
      </c>
      <c r="AR931" s="2101">
        <f>AN931</f>
        <v>1.4610000000000001</v>
      </c>
      <c r="AS931" s="2101">
        <v>1.5980000000000001</v>
      </c>
      <c r="AT931" s="2101">
        <f>AVERAGE(AS931,AV931)</f>
        <v>1.6815</v>
      </c>
      <c r="AU931" s="2101"/>
      <c r="AV931" s="2101">
        <v>1.7649999999999999</v>
      </c>
      <c r="AW931" s="2101"/>
      <c r="AX931" s="2265">
        <v>1.9490000000000001</v>
      </c>
      <c r="AY931" s="2906">
        <v>-1.133</v>
      </c>
      <c r="AZ931" s="1979"/>
      <c r="BA931" s="1980"/>
      <c r="BB931" s="1646"/>
      <c r="BC931" s="1530" t="s">
        <v>1430</v>
      </c>
      <c r="BD931" s="1602"/>
      <c r="BE931" s="1602"/>
      <c r="BF931" s="1602"/>
      <c r="BG931" s="1602"/>
      <c r="BH931" s="1602"/>
      <c r="BI931" s="1602"/>
      <c r="BJ931" s="1602"/>
      <c r="BK931" s="1602"/>
      <c r="BL931" s="1602"/>
      <c r="BM931" s="1646"/>
      <c r="BN931" s="1646"/>
      <c r="BO931" s="1646"/>
      <c r="BP931" s="1646"/>
      <c r="BQ931" s="1646"/>
      <c r="BR931" s="1646"/>
      <c r="BS931" s="1646"/>
      <c r="BT931" s="1646"/>
      <c r="BU931" s="1646"/>
      <c r="BV931" s="1646"/>
      <c r="BW931" s="1646"/>
      <c r="BX931" s="1646"/>
      <c r="BY931" s="1646"/>
      <c r="BZ931" s="1646"/>
      <c r="CA931" s="1646"/>
      <c r="CB931" s="1646"/>
      <c r="CC931" s="1646"/>
      <c r="CD931" s="1646"/>
      <c r="CE931" s="1646"/>
      <c r="CF931" s="1646"/>
      <c r="CG931" s="1646"/>
      <c r="CH931" s="1646"/>
      <c r="CI931" s="1646"/>
      <c r="CJ931" s="1646"/>
      <c r="CK931" s="1646"/>
      <c r="CL931" s="1646"/>
      <c r="CM931" s="1646"/>
      <c r="CN931" s="1646"/>
      <c r="CO931" s="1646"/>
      <c r="CP931" s="1646"/>
      <c r="CQ931" s="1646"/>
      <c r="CR931" s="1646"/>
      <c r="CS931" s="1646"/>
      <c r="CT931" s="1646"/>
      <c r="CU931" s="1646"/>
      <c r="CV931" s="1646"/>
      <c r="CW931" s="1646"/>
      <c r="CX931" s="1646"/>
      <c r="CY931" s="1646"/>
      <c r="CZ931" s="1646"/>
      <c r="DA931" s="1646"/>
      <c r="DB931" s="1646"/>
      <c r="DC931" s="1646"/>
      <c r="DD931" s="1646"/>
      <c r="DE931" s="1646"/>
      <c r="DF931" s="1646"/>
      <c r="DG931" s="1646"/>
      <c r="DH931" s="1646"/>
      <c r="DI931" s="1646"/>
      <c r="DJ931" s="1646"/>
      <c r="DK931" s="1646"/>
      <c r="DL931" s="1646"/>
      <c r="DM931" s="1646"/>
      <c r="DN931" s="1646"/>
      <c r="DO931" s="1646"/>
      <c r="DP931" s="1646"/>
      <c r="DQ931" s="1646"/>
      <c r="DR931" s="1646"/>
      <c r="DS931" s="1646"/>
      <c r="DT931" s="1646"/>
      <c r="DU931" s="1646"/>
      <c r="DV931" s="1646"/>
      <c r="DW931" s="1646"/>
      <c r="DX931" s="1646"/>
      <c r="DY931" s="1646"/>
      <c r="DZ931" s="1646"/>
      <c r="EA931" s="1646"/>
      <c r="EB931" s="1646"/>
      <c r="EC931" s="1646"/>
      <c r="ED931" s="1646"/>
      <c r="EE931" s="1646"/>
      <c r="EF931" s="1646"/>
      <c r="EG931" s="1646"/>
      <c r="EH931" s="1646"/>
      <c r="EI931" s="1646"/>
      <c r="EJ931" s="1646"/>
      <c r="EK931" s="1646"/>
      <c r="EL931" s="1646"/>
      <c r="EM931" s="1646"/>
      <c r="EN931" s="1646"/>
      <c r="EO931" s="1646"/>
      <c r="EP931" s="1646"/>
      <c r="EQ931" s="1646"/>
      <c r="ER931" s="1646"/>
      <c r="ES931" s="1646"/>
      <c r="ET931" s="1646"/>
      <c r="EU931" s="1646"/>
      <c r="EV931" s="1646"/>
      <c r="EW931" s="1646"/>
      <c r="EX931" s="1646"/>
      <c r="EY931" s="1646"/>
      <c r="EZ931" s="1646"/>
      <c r="FA931" s="1646"/>
      <c r="FB931" s="1646"/>
      <c r="FC931" s="1646"/>
      <c r="FD931" s="1646"/>
      <c r="FE931" s="1646"/>
      <c r="FF931" s="1646"/>
      <c r="FG931" s="1646"/>
      <c r="FH931" s="1646"/>
      <c r="FI931" s="1646"/>
      <c r="FJ931" s="1646"/>
      <c r="FK931" s="1646"/>
      <c r="FL931" s="1646"/>
      <c r="FM931" s="1646"/>
      <c r="FN931" s="1646"/>
      <c r="FO931" s="1646"/>
      <c r="FP931" s="1646"/>
      <c r="FQ931" s="1646"/>
      <c r="FR931" s="1646"/>
      <c r="FS931" s="1646"/>
      <c r="FT931" s="1646"/>
      <c r="FU931" s="1646"/>
      <c r="FV931" s="1646"/>
      <c r="FW931" s="1646"/>
      <c r="FX931" s="1646"/>
      <c r="FY931" s="1646"/>
      <c r="FZ931" s="1646"/>
      <c r="GA931" s="1646"/>
      <c r="GB931" s="1646"/>
      <c r="GC931" s="1646"/>
      <c r="GD931" s="1646"/>
      <c r="GE931" s="1646"/>
      <c r="GF931" s="1646"/>
      <c r="GG931" s="1646"/>
      <c r="GH931" s="1646"/>
      <c r="GI931" s="1646"/>
      <c r="GJ931" s="1646"/>
      <c r="GK931" s="1646"/>
      <c r="GL931" s="1646"/>
      <c r="GM931" s="1646"/>
      <c r="GN931" s="1646"/>
      <c r="GO931" s="1646"/>
      <c r="GP931" s="1646"/>
      <c r="GQ931" s="1646"/>
      <c r="GR931" s="1646"/>
      <c r="GS931" s="1646"/>
      <c r="GT931" s="1646"/>
      <c r="GU931" s="1646"/>
      <c r="GV931" s="1646"/>
      <c r="GW931" s="1646"/>
      <c r="GX931" s="1646"/>
      <c r="GY931" s="1646"/>
      <c r="GZ931" s="1646"/>
      <c r="HA931" s="1646"/>
      <c r="HB931" s="1646"/>
      <c r="HC931" s="1646"/>
      <c r="HD931" s="1646"/>
      <c r="HE931" s="1646"/>
      <c r="HF931" s="1646"/>
      <c r="HG931" s="1646"/>
      <c r="HH931" s="1646"/>
      <c r="HI931" s="1646"/>
      <c r="HJ931" s="1646"/>
      <c r="HK931" s="1646"/>
      <c r="HL931" s="1646"/>
      <c r="HM931" s="1646"/>
      <c r="HN931" s="1646"/>
      <c r="HO931" s="1646"/>
      <c r="HP931" s="1646"/>
      <c r="HQ931" s="1646"/>
      <c r="HR931" s="1646"/>
      <c r="HS931" s="1646"/>
    </row>
    <row r="932" spans="1:227" s="1530" customFormat="1" ht="18.75" customHeight="1" x14ac:dyDescent="0.25">
      <c r="A932" s="1564" t="s">
        <v>198</v>
      </c>
      <c r="B932" s="1564" t="s">
        <v>199</v>
      </c>
      <c r="C932" s="2544" t="s">
        <v>206</v>
      </c>
      <c r="D932" s="2907" t="s">
        <v>211</v>
      </c>
      <c r="E932" s="2787" t="s">
        <v>1433</v>
      </c>
      <c r="F932" s="2100"/>
      <c r="G932" s="2099"/>
      <c r="H932" s="2099"/>
      <c r="I932" s="2099"/>
      <c r="J932" s="2099"/>
      <c r="K932" s="2101"/>
      <c r="L932" s="2382">
        <v>100</v>
      </c>
      <c r="M932" s="2383" t="str">
        <f t="shared" si="328"/>
        <v/>
      </c>
      <c r="N932" s="1611">
        <f t="shared" si="323"/>
        <v>1</v>
      </c>
      <c r="O932" s="1857"/>
      <c r="P932" s="2099">
        <v>0.54500000000000004</v>
      </c>
      <c r="Q932" s="2205" t="s">
        <v>42</v>
      </c>
      <c r="R932" s="1857"/>
      <c r="S932" s="2712" t="s">
        <v>202</v>
      </c>
      <c r="T932" s="2712" t="s">
        <v>202</v>
      </c>
      <c r="U932" s="2438">
        <v>58</v>
      </c>
      <c r="V932" s="1857"/>
      <c r="W932" s="2438">
        <v>58</v>
      </c>
      <c r="X932" s="1857"/>
      <c r="Y932" s="1857"/>
      <c r="Z932" s="2439">
        <v>20568</v>
      </c>
      <c r="AA932" s="2440">
        <v>72.595813153029326</v>
      </c>
      <c r="AB932" s="2441">
        <f>O932/AA932*1000000/365*1000</f>
        <v>0</v>
      </c>
      <c r="AC932" s="2096"/>
      <c r="AD932" s="2096"/>
      <c r="AE932" s="2010"/>
      <c r="AF932" s="2096"/>
      <c r="AG932" s="2096"/>
      <c r="AH932" s="2097"/>
      <c r="AI932" s="2096"/>
      <c r="AJ932" s="2096"/>
      <c r="AK932" s="2096"/>
      <c r="AL932" s="2097"/>
      <c r="AM932" s="2101">
        <f>K932</f>
        <v>0</v>
      </c>
      <c r="AN932" s="2099">
        <v>0.54500000000000004</v>
      </c>
      <c r="AO932" s="2099">
        <v>0.59599999999999997</v>
      </c>
      <c r="AP932" s="2099">
        <v>0.65800000000000003</v>
      </c>
      <c r="AQ932" s="2100">
        <v>0.72699999999999998</v>
      </c>
      <c r="AR932" s="2101">
        <f>AN932</f>
        <v>0.54500000000000004</v>
      </c>
      <c r="AS932" s="2099">
        <v>0.65100000000000002</v>
      </c>
      <c r="AT932" s="2101">
        <f>AVERAGE(AS932,AV932)</f>
        <v>0.72250000000000003</v>
      </c>
      <c r="AU932" s="2101"/>
      <c r="AV932" s="2099">
        <v>0.79400000000000004</v>
      </c>
      <c r="AW932" s="2099"/>
      <c r="AX932" s="2102">
        <v>0.96799999999999997</v>
      </c>
      <c r="AY932" s="1978">
        <v>-0.36099999999999999</v>
      </c>
      <c r="AZ932" s="1979"/>
      <c r="BA932" s="1980"/>
      <c r="BB932" s="1646"/>
      <c r="BC932" s="1530" t="s">
        <v>1430</v>
      </c>
      <c r="BD932" s="1602"/>
      <c r="BE932" s="1602"/>
      <c r="BF932" s="1602"/>
      <c r="BG932" s="1602"/>
      <c r="BH932" s="1602"/>
      <c r="BI932" s="1602"/>
      <c r="BJ932" s="1602"/>
      <c r="BK932" s="1602"/>
      <c r="BL932" s="1602"/>
      <c r="BM932" s="1646"/>
      <c r="BN932" s="1646"/>
      <c r="BO932" s="1646"/>
      <c r="BP932" s="1646"/>
      <c r="BQ932" s="1646"/>
      <c r="BR932" s="1646"/>
      <c r="BS932" s="1646"/>
      <c r="BT932" s="1646"/>
      <c r="BU932" s="1646"/>
      <c r="BV932" s="1646"/>
      <c r="BW932" s="1646"/>
      <c r="BX932" s="1646"/>
      <c r="BY932" s="1646"/>
      <c r="BZ932" s="1646"/>
      <c r="CA932" s="1646"/>
      <c r="CB932" s="1646"/>
      <c r="CC932" s="1646"/>
      <c r="CD932" s="1646"/>
      <c r="CE932" s="1646"/>
      <c r="CF932" s="1646"/>
      <c r="CG932" s="1646"/>
      <c r="CH932" s="1646"/>
      <c r="CI932" s="1646"/>
      <c r="CJ932" s="1646"/>
      <c r="CK932" s="1646"/>
      <c r="CL932" s="1646"/>
      <c r="CM932" s="1646"/>
      <c r="CN932" s="1646"/>
      <c r="CO932" s="1646"/>
      <c r="CP932" s="1646"/>
      <c r="CQ932" s="1646"/>
      <c r="CR932" s="1646"/>
      <c r="CS932" s="1646"/>
      <c r="CT932" s="1646"/>
      <c r="CU932" s="1646"/>
      <c r="CV932" s="1646"/>
      <c r="CW932" s="1646"/>
      <c r="CX932" s="1646"/>
      <c r="CY932" s="1646"/>
      <c r="CZ932" s="1646"/>
      <c r="DA932" s="1646"/>
      <c r="DB932" s="1646"/>
      <c r="DC932" s="1646"/>
      <c r="DD932" s="1646"/>
      <c r="DE932" s="1646"/>
      <c r="DF932" s="1646"/>
      <c r="DG932" s="1646"/>
      <c r="DH932" s="1646"/>
      <c r="DI932" s="1646"/>
      <c r="DJ932" s="1646"/>
      <c r="DK932" s="1646"/>
      <c r="DL932" s="1646"/>
      <c r="DM932" s="1646"/>
      <c r="DN932" s="1646"/>
      <c r="DO932" s="1646"/>
      <c r="DP932" s="1646"/>
      <c r="DQ932" s="1646"/>
      <c r="DR932" s="1646"/>
      <c r="DS932" s="1646"/>
      <c r="DT932" s="1646"/>
      <c r="DU932" s="1646"/>
      <c r="DV932" s="1646"/>
      <c r="DW932" s="1646"/>
      <c r="DX932" s="1646"/>
      <c r="DY932" s="1646"/>
      <c r="DZ932" s="1646"/>
      <c r="EA932" s="1646"/>
      <c r="EB932" s="1646"/>
      <c r="EC932" s="1646"/>
      <c r="ED932" s="1646"/>
      <c r="EE932" s="1646"/>
      <c r="EF932" s="1646"/>
      <c r="EG932" s="1646"/>
      <c r="EH932" s="1646"/>
      <c r="EI932" s="1646"/>
      <c r="EJ932" s="1646"/>
      <c r="EK932" s="1646"/>
      <c r="EL932" s="1646"/>
      <c r="EM932" s="1646"/>
      <c r="EN932" s="1646"/>
      <c r="EO932" s="1646"/>
      <c r="EP932" s="1646"/>
      <c r="EQ932" s="1646"/>
      <c r="ER932" s="1646"/>
      <c r="ES932" s="1646"/>
      <c r="ET932" s="1646"/>
      <c r="EU932" s="1646"/>
      <c r="EV932" s="1646"/>
      <c r="EW932" s="1646"/>
      <c r="EX932" s="1646"/>
      <c r="EY932" s="1646"/>
      <c r="EZ932" s="1646"/>
      <c r="FA932" s="1646"/>
      <c r="FB932" s="1646"/>
      <c r="FC932" s="1646"/>
      <c r="FD932" s="1646"/>
      <c r="FE932" s="1646"/>
      <c r="FF932" s="1646"/>
      <c r="FG932" s="1646"/>
      <c r="FH932" s="1646"/>
      <c r="FI932" s="1646"/>
      <c r="FJ932" s="1646"/>
      <c r="FK932" s="1646"/>
      <c r="FL932" s="1646"/>
      <c r="FM932" s="1646"/>
      <c r="FN932" s="1646"/>
      <c r="FO932" s="1646"/>
      <c r="FP932" s="1646"/>
      <c r="FQ932" s="1646"/>
      <c r="FR932" s="1646"/>
      <c r="FS932" s="1646"/>
      <c r="FT932" s="1646"/>
      <c r="FU932" s="1646"/>
      <c r="FV932" s="1646"/>
      <c r="FW932" s="1646"/>
      <c r="FX932" s="1646"/>
      <c r="FY932" s="1646"/>
      <c r="FZ932" s="1646"/>
      <c r="GA932" s="1646"/>
      <c r="GB932" s="1646"/>
      <c r="GC932" s="1646"/>
      <c r="GD932" s="1646"/>
      <c r="GE932" s="1646"/>
      <c r="GF932" s="1646"/>
      <c r="GG932" s="1646"/>
      <c r="GH932" s="1646"/>
      <c r="GI932" s="1646"/>
      <c r="GJ932" s="1646"/>
      <c r="GK932" s="1646"/>
      <c r="GL932" s="1646"/>
      <c r="GM932" s="1646"/>
      <c r="GN932" s="1646"/>
      <c r="GO932" s="1646"/>
      <c r="GP932" s="1646"/>
      <c r="GQ932" s="1646"/>
      <c r="GR932" s="1646"/>
      <c r="GS932" s="1646"/>
      <c r="GT932" s="1646"/>
      <c r="GU932" s="1646"/>
      <c r="GV932" s="1646"/>
      <c r="GW932" s="1646"/>
      <c r="GX932" s="1646"/>
      <c r="GY932" s="1646"/>
      <c r="GZ932" s="1646"/>
      <c r="HA932" s="1646"/>
      <c r="HB932" s="1646"/>
      <c r="HC932" s="1646"/>
      <c r="HD932" s="1646"/>
      <c r="HE932" s="1646"/>
      <c r="HF932" s="1646"/>
      <c r="HG932" s="1646"/>
      <c r="HH932" s="1646"/>
      <c r="HI932" s="1646"/>
      <c r="HJ932" s="1646"/>
      <c r="HK932" s="1646"/>
      <c r="HL932" s="1646"/>
      <c r="HM932" s="1646"/>
      <c r="HN932" s="1646"/>
      <c r="HO932" s="1646"/>
      <c r="HP932" s="1646"/>
      <c r="HQ932" s="1646"/>
      <c r="HR932" s="1646"/>
      <c r="HS932" s="1646"/>
    </row>
    <row r="933" spans="1:227" s="1530" customFormat="1" ht="18.75" customHeight="1" x14ac:dyDescent="0.25">
      <c r="A933" s="1564" t="s">
        <v>198</v>
      </c>
      <c r="B933" s="1564" t="s">
        <v>199</v>
      </c>
      <c r="C933" s="2544" t="s">
        <v>206</v>
      </c>
      <c r="D933" s="2908" t="s">
        <v>209</v>
      </c>
      <c r="E933" s="2788" t="s">
        <v>1936</v>
      </c>
      <c r="F933" s="2100"/>
      <c r="G933" s="2099"/>
      <c r="H933" s="2099">
        <v>2.4</v>
      </c>
      <c r="I933" s="2099"/>
      <c r="J933" s="2099"/>
      <c r="K933" s="2101">
        <f>SUM(F933:H933)</f>
        <v>2.4</v>
      </c>
      <c r="L933" s="2382" t="s">
        <v>1440</v>
      </c>
      <c r="M933" s="2383" t="s">
        <v>1435</v>
      </c>
      <c r="N933" s="1611">
        <f t="shared" si="323"/>
        <v>5</v>
      </c>
      <c r="O933" s="1857"/>
      <c r="P933" s="2099">
        <v>1.7509999999999999</v>
      </c>
      <c r="Q933" s="2205" t="s">
        <v>42</v>
      </c>
      <c r="R933" s="1857"/>
      <c r="S933" s="2712" t="s">
        <v>202</v>
      </c>
      <c r="T933" s="2712" t="s">
        <v>202</v>
      </c>
      <c r="U933" s="2438">
        <v>58</v>
      </c>
      <c r="V933" s="1857">
        <v>62.94</v>
      </c>
      <c r="W933" s="2438">
        <v>58</v>
      </c>
      <c r="X933" s="1857">
        <v>62.94</v>
      </c>
      <c r="Y933" s="1857">
        <v>46.5</v>
      </c>
      <c r="Z933" s="2439">
        <v>66068</v>
      </c>
      <c r="AA933" s="2440">
        <v>72.610950444581377</v>
      </c>
      <c r="AB933" s="2441">
        <f>O933/AA933*1000000/365*1000</f>
        <v>0</v>
      </c>
      <c r="AC933" s="2096"/>
      <c r="AD933" s="2096"/>
      <c r="AE933" s="2010" t="s">
        <v>210</v>
      </c>
      <c r="AF933" s="2096" t="s">
        <v>42</v>
      </c>
      <c r="AG933" s="2096"/>
      <c r="AH933" s="2097"/>
      <c r="AI933" s="2096"/>
      <c r="AJ933" s="2096"/>
      <c r="AK933" s="2096"/>
      <c r="AL933" s="2097"/>
      <c r="AM933" s="2101">
        <f>K933</f>
        <v>2.4</v>
      </c>
      <c r="AN933" s="2099">
        <v>1.7509999999999999</v>
      </c>
      <c r="AO933" s="2099">
        <v>1.915</v>
      </c>
      <c r="AP933" s="2099">
        <v>2.1150000000000002</v>
      </c>
      <c r="AQ933" s="2100">
        <v>2.3359999999999999</v>
      </c>
      <c r="AR933" s="2101">
        <f>AN933</f>
        <v>1.7509999999999999</v>
      </c>
      <c r="AS933" s="2099">
        <v>2.0920000000000001</v>
      </c>
      <c r="AT933" s="2101">
        <f>AVERAGE(AS933,AV933)</f>
        <v>2.3209999999999997</v>
      </c>
      <c r="AU933" s="2101"/>
      <c r="AV933" s="2099">
        <v>2.5499999999999998</v>
      </c>
      <c r="AW933" s="2099"/>
      <c r="AX933" s="2102">
        <v>3.109</v>
      </c>
      <c r="AY933" s="1978">
        <v>-0.70899999999999996</v>
      </c>
      <c r="AZ933" s="1979"/>
      <c r="BA933" s="1980"/>
      <c r="BB933" s="1646"/>
      <c r="BC933" s="1530" t="s">
        <v>1432</v>
      </c>
      <c r="BD933" s="1602"/>
      <c r="BE933" s="1602"/>
      <c r="BF933" s="1602"/>
      <c r="BG933" s="1602"/>
      <c r="BH933" s="1602"/>
      <c r="BI933" s="1602"/>
      <c r="BJ933" s="1602"/>
      <c r="BK933" s="1602"/>
      <c r="BL933" s="1602"/>
      <c r="BM933" s="1602"/>
      <c r="BN933" s="1602"/>
      <c r="BO933" s="1602"/>
      <c r="BP933" s="1602"/>
      <c r="BQ933" s="1602"/>
      <c r="BR933" s="1602"/>
      <c r="BS933" s="1602"/>
      <c r="BT933" s="1602"/>
      <c r="BU933" s="1602"/>
      <c r="BV933" s="1602"/>
      <c r="BW933" s="1602"/>
      <c r="BX933" s="1602"/>
      <c r="BY933" s="1602"/>
      <c r="BZ933" s="1602"/>
      <c r="CA933" s="1602"/>
      <c r="CB933" s="1602"/>
      <c r="CC933" s="1602"/>
      <c r="CD933" s="1602"/>
      <c r="CE933" s="1602"/>
      <c r="CF933" s="1602"/>
      <c r="CG933" s="1602"/>
      <c r="CH933" s="1602"/>
      <c r="CI933" s="1602"/>
      <c r="CJ933" s="1602"/>
      <c r="CK933" s="1602"/>
      <c r="CL933" s="1602"/>
      <c r="CM933" s="1602"/>
      <c r="CN933" s="1602"/>
      <c r="CO933" s="1602"/>
      <c r="CP933" s="1602"/>
      <c r="CQ933" s="1602"/>
      <c r="CR933" s="1602"/>
      <c r="CS933" s="1602"/>
      <c r="CT933" s="1602"/>
      <c r="CU933" s="1602"/>
      <c r="CV933" s="1602"/>
      <c r="CW933" s="1602"/>
      <c r="CX933" s="1602"/>
      <c r="CY933" s="1602"/>
      <c r="CZ933" s="1602"/>
      <c r="DA933" s="1602"/>
      <c r="DB933" s="1602"/>
      <c r="DC933" s="1602"/>
      <c r="DD933" s="1602"/>
      <c r="DE933" s="1602"/>
      <c r="DF933" s="1602"/>
      <c r="DG933" s="1602"/>
      <c r="DH933" s="1602"/>
      <c r="DI933" s="1602"/>
      <c r="DJ933" s="1602"/>
      <c r="DK933" s="1602"/>
      <c r="DL933" s="1602"/>
      <c r="DM933" s="1602"/>
      <c r="DN933" s="1602"/>
      <c r="DO933" s="1602"/>
      <c r="DP933" s="1602"/>
      <c r="DQ933" s="1602"/>
      <c r="DR933" s="1602"/>
      <c r="DS933" s="1602"/>
      <c r="DT933" s="1602"/>
      <c r="DU933" s="1602"/>
      <c r="DV933" s="1602"/>
      <c r="DW933" s="1602"/>
      <c r="DX933" s="1602"/>
      <c r="DY933" s="1602"/>
      <c r="DZ933" s="1602"/>
      <c r="EA933" s="1602"/>
      <c r="EB933" s="1602"/>
      <c r="EC933" s="1602"/>
      <c r="ED933" s="1602"/>
      <c r="EE933" s="1602"/>
      <c r="EF933" s="1602"/>
      <c r="EG933" s="1602"/>
      <c r="EH933" s="1602"/>
      <c r="EI933" s="1602"/>
      <c r="EJ933" s="1602"/>
      <c r="EK933" s="1602"/>
      <c r="EL933" s="1602"/>
      <c r="EM933" s="1602"/>
      <c r="EN933" s="1602"/>
      <c r="EO933" s="1602"/>
      <c r="EP933" s="1602"/>
      <c r="EQ933" s="1602"/>
      <c r="ER933" s="1602"/>
      <c r="ES933" s="1602"/>
      <c r="ET933" s="1602"/>
      <c r="EU933" s="1602"/>
      <c r="EV933" s="1602"/>
      <c r="EW933" s="1602"/>
      <c r="EX933" s="1602"/>
      <c r="EY933" s="1602"/>
      <c r="EZ933" s="1602"/>
      <c r="FA933" s="1602"/>
      <c r="FB933" s="1602"/>
      <c r="FC933" s="1602"/>
      <c r="FD933" s="1602"/>
      <c r="FE933" s="1602"/>
      <c r="FF933" s="1602"/>
      <c r="FG933" s="1602"/>
      <c r="FH933" s="1602"/>
      <c r="FI933" s="1602"/>
      <c r="FJ933" s="1602"/>
      <c r="FK933" s="1602"/>
      <c r="FL933" s="1602"/>
      <c r="FM933" s="1602"/>
      <c r="FN933" s="1602"/>
      <c r="FO933" s="1602"/>
      <c r="FP933" s="1602"/>
      <c r="FQ933" s="1602"/>
      <c r="FR933" s="1602"/>
      <c r="FS933" s="1602"/>
      <c r="FT933" s="1602"/>
      <c r="FU933" s="1602"/>
      <c r="FV933" s="1602"/>
      <c r="FW933" s="1602"/>
      <c r="FX933" s="1602"/>
      <c r="FY933" s="1602"/>
      <c r="FZ933" s="1602"/>
      <c r="GA933" s="1602"/>
      <c r="GB933" s="1602"/>
      <c r="GC933" s="1602"/>
      <c r="GD933" s="1602"/>
      <c r="GE933" s="1602"/>
      <c r="GF933" s="1602"/>
      <c r="GG933" s="1602"/>
      <c r="GH933" s="1602"/>
      <c r="GI933" s="1602"/>
      <c r="GJ933" s="1602"/>
      <c r="GK933" s="1602"/>
      <c r="GL933" s="1602"/>
      <c r="GM933" s="1602"/>
      <c r="GN933" s="1602"/>
      <c r="GO933" s="1602"/>
      <c r="GP933" s="1602"/>
      <c r="GQ933" s="1602"/>
      <c r="GR933" s="1602"/>
      <c r="GS933" s="1602"/>
      <c r="GT933" s="1602"/>
      <c r="GU933" s="1602"/>
      <c r="GV933" s="1602"/>
      <c r="GW933" s="1602"/>
      <c r="GX933" s="1602"/>
      <c r="GY933" s="1602"/>
      <c r="GZ933" s="1602"/>
      <c r="HA933" s="1602"/>
      <c r="HB933" s="1602"/>
      <c r="HC933" s="1602"/>
      <c r="HD933" s="1602"/>
      <c r="HE933" s="1602"/>
      <c r="HF933" s="1602"/>
      <c r="HG933" s="1602"/>
      <c r="HH933" s="1602"/>
      <c r="HI933" s="1602"/>
      <c r="HJ933" s="1602"/>
      <c r="HK933" s="1602"/>
      <c r="HL933" s="1602"/>
      <c r="HM933" s="1602"/>
      <c r="HN933" s="1602"/>
      <c r="HO933" s="1602"/>
      <c r="HP933" s="1602"/>
      <c r="HQ933" s="1602"/>
      <c r="HR933" s="1602"/>
      <c r="HS933" s="1602"/>
    </row>
    <row r="934" spans="1:227" s="1530" customFormat="1" ht="18.75" customHeight="1" x14ac:dyDescent="0.25">
      <c r="A934" s="1564" t="s">
        <v>393</v>
      </c>
      <c r="B934" s="1564" t="s">
        <v>574</v>
      </c>
      <c r="C934" s="2909" t="s">
        <v>581</v>
      </c>
      <c r="D934" s="2910" t="s">
        <v>583</v>
      </c>
      <c r="E934" s="2800"/>
      <c r="F934" s="2291"/>
      <c r="G934" s="1904">
        <f>K934</f>
        <v>0.6036538461538461</v>
      </c>
      <c r="H934" s="1904"/>
      <c r="I934" s="1904"/>
      <c r="J934" s="1904"/>
      <c r="K934" s="2115">
        <v>0.6036538461538461</v>
      </c>
      <c r="L934" s="2292">
        <f t="shared" ref="L934:L939" si="329">IF(K934&gt;0,IF(ISNUMBER(F934),F934,0)/K934*100,"")</f>
        <v>0</v>
      </c>
      <c r="M934" s="2357">
        <f t="shared" si="328"/>
        <v>100</v>
      </c>
      <c r="N934" s="1611">
        <f t="shared" si="323"/>
        <v>3</v>
      </c>
      <c r="O934" s="2894"/>
      <c r="P934" s="2433">
        <v>0.43623499999999998</v>
      </c>
      <c r="Q934" s="2296" t="s">
        <v>42</v>
      </c>
      <c r="R934" s="2294"/>
      <c r="S934" s="2297"/>
      <c r="T934" s="2298"/>
      <c r="U934" s="1602"/>
      <c r="V934" s="2294"/>
      <c r="W934" s="2294"/>
      <c r="X934" s="2294"/>
      <c r="Y934" s="2294"/>
      <c r="Z934" s="2434">
        <v>14685.362623218476</v>
      </c>
      <c r="AA934" s="2366"/>
      <c r="AB934" s="2435"/>
      <c r="AC934" s="2435"/>
      <c r="AD934" s="2435"/>
      <c r="AE934" s="2435"/>
      <c r="AF934" s="2435"/>
      <c r="AG934" s="2435"/>
      <c r="AH934" s="2167"/>
      <c r="AI934" s="1602"/>
      <c r="AJ934" s="1602"/>
      <c r="AK934" s="1602"/>
      <c r="AL934" s="2167"/>
      <c r="AM934" s="2369"/>
      <c r="AN934" s="2115"/>
      <c r="AO934" s="2115"/>
      <c r="AP934" s="2116"/>
      <c r="AQ934" s="2117"/>
      <c r="AR934" s="2115"/>
      <c r="AS934" s="2115"/>
      <c r="AT934" s="2115">
        <v>0.66119441779752985</v>
      </c>
      <c r="AU934" s="2115"/>
      <c r="AV934" s="2116"/>
      <c r="AW934" s="2118">
        <f t="shared" ref="AW934:AW948" si="330">K934-AT934</f>
        <v>-5.7540571643683758E-2</v>
      </c>
      <c r="AX934" s="2119"/>
      <c r="AY934" s="1920"/>
      <c r="AZ934" s="1646"/>
      <c r="BA934" s="2039"/>
      <c r="BB934" s="1646"/>
      <c r="BC934" s="1530" t="s">
        <v>1432</v>
      </c>
      <c r="BF934" s="1530" t="e">
        <f>MATCH(D934,'&gt;50 only'!D917,0)</f>
        <v>#N/A</v>
      </c>
    </row>
    <row r="935" spans="1:227" s="1530" customFormat="1" ht="18.75" customHeight="1" x14ac:dyDescent="0.25">
      <c r="A935" s="1564" t="s">
        <v>393</v>
      </c>
      <c r="B935" s="1564" t="s">
        <v>574</v>
      </c>
      <c r="C935" s="2909" t="s">
        <v>581</v>
      </c>
      <c r="D935" s="2910" t="s">
        <v>584</v>
      </c>
      <c r="E935" s="2800"/>
      <c r="F935" s="2291"/>
      <c r="G935" s="1904">
        <f>K935</f>
        <v>0.33651876923076923</v>
      </c>
      <c r="H935" s="1904"/>
      <c r="I935" s="1904"/>
      <c r="J935" s="1904"/>
      <c r="K935" s="2115">
        <v>0.33651876923076923</v>
      </c>
      <c r="L935" s="2292">
        <f t="shared" si="329"/>
        <v>0</v>
      </c>
      <c r="M935" s="2357">
        <f t="shared" si="328"/>
        <v>100</v>
      </c>
      <c r="N935" s="1611">
        <f t="shared" si="323"/>
        <v>2</v>
      </c>
      <c r="O935" s="2894"/>
      <c r="P935" s="2433">
        <v>1.5836069255</v>
      </c>
      <c r="Q935" s="2296" t="s">
        <v>42</v>
      </c>
      <c r="R935" s="2294"/>
      <c r="S935" s="2297"/>
      <c r="T935" s="2298"/>
      <c r="U935" s="1602"/>
      <c r="V935" s="2294"/>
      <c r="W935" s="2294"/>
      <c r="X935" s="2294"/>
      <c r="Y935" s="2294"/>
      <c r="Z935" s="2434">
        <v>60203.537300357042</v>
      </c>
      <c r="AA935" s="2366"/>
      <c r="AB935" s="2435"/>
      <c r="AC935" s="2435"/>
      <c r="AD935" s="2435"/>
      <c r="AE935" s="2435"/>
      <c r="AF935" s="2435"/>
      <c r="AG935" s="2435"/>
      <c r="AH935" s="2167"/>
      <c r="AI935" s="1602"/>
      <c r="AJ935" s="1602"/>
      <c r="AK935" s="1602"/>
      <c r="AL935" s="2167"/>
      <c r="AM935" s="2369"/>
      <c r="AN935" s="2115"/>
      <c r="AO935" s="2115"/>
      <c r="AP935" s="2116"/>
      <c r="AQ935" s="2117"/>
      <c r="AR935" s="2115"/>
      <c r="AS935" s="2115"/>
      <c r="AT935" s="2115">
        <v>2.2508928047142445</v>
      </c>
      <c r="AU935" s="2115"/>
      <c r="AV935" s="2116"/>
      <c r="AW935" s="2118">
        <f t="shared" si="330"/>
        <v>-1.9143740354834753</v>
      </c>
      <c r="AX935" s="2119"/>
      <c r="AY935" s="1920"/>
      <c r="AZ935" s="1646"/>
      <c r="BA935" s="2039"/>
      <c r="BB935" s="1646"/>
      <c r="BC935" s="1530" t="s">
        <v>1432</v>
      </c>
      <c r="BF935" s="1530" t="e">
        <f>MATCH(D935,'&gt;50 only'!D918,0)</f>
        <v>#N/A</v>
      </c>
    </row>
    <row r="936" spans="1:227" s="1530" customFormat="1" ht="18.75" customHeight="1" x14ac:dyDescent="0.25">
      <c r="A936" s="1564" t="s">
        <v>393</v>
      </c>
      <c r="B936" s="1564" t="s">
        <v>574</v>
      </c>
      <c r="C936" s="2909" t="s">
        <v>581</v>
      </c>
      <c r="D936" s="2910" t="s">
        <v>582</v>
      </c>
      <c r="E936" s="2800"/>
      <c r="F936" s="2291"/>
      <c r="G936" s="1904">
        <f>K936</f>
        <v>1.7365015384615385</v>
      </c>
      <c r="H936" s="1904"/>
      <c r="I936" s="1904"/>
      <c r="J936" s="1904"/>
      <c r="K936" s="2115">
        <v>1.7365015384615385</v>
      </c>
      <c r="L936" s="2292">
        <f t="shared" si="329"/>
        <v>0</v>
      </c>
      <c r="M936" s="2357">
        <f t="shared" si="328"/>
        <v>100</v>
      </c>
      <c r="N936" s="1611">
        <f t="shared" si="323"/>
        <v>2</v>
      </c>
      <c r="O936" s="2894"/>
      <c r="P936" s="2433">
        <v>2.1274530525000004</v>
      </c>
      <c r="Q936" s="2296" t="s">
        <v>42</v>
      </c>
      <c r="R936" s="2294"/>
      <c r="S936" s="2297"/>
      <c r="T936" s="2298"/>
      <c r="U936" s="1602"/>
      <c r="V936" s="2294"/>
      <c r="W936" s="2294"/>
      <c r="X936" s="2294"/>
      <c r="Y936" s="2294"/>
      <c r="Z936" s="2434">
        <v>55465</v>
      </c>
      <c r="AA936" s="2366"/>
      <c r="AB936" s="2435"/>
      <c r="AC936" s="2435"/>
      <c r="AD936" s="2435"/>
      <c r="AE936" s="2435"/>
      <c r="AF936" s="2435"/>
      <c r="AG936" s="2435"/>
      <c r="AH936" s="2167"/>
      <c r="AI936" s="1602"/>
      <c r="AJ936" s="1602"/>
      <c r="AK936" s="1602"/>
      <c r="AL936" s="2167"/>
      <c r="AM936" s="2369"/>
      <c r="AN936" s="2115"/>
      <c r="AO936" s="2115"/>
      <c r="AP936" s="2116"/>
      <c r="AQ936" s="2117"/>
      <c r="AR936" s="2115"/>
      <c r="AS936" s="2115"/>
      <c r="AT936" s="2115">
        <v>3.085336963433579</v>
      </c>
      <c r="AU936" s="2115"/>
      <c r="AV936" s="2116"/>
      <c r="AW936" s="2118">
        <f t="shared" si="330"/>
        <v>-1.3488354249720405</v>
      </c>
      <c r="AX936" s="2119"/>
      <c r="AY936" s="1920"/>
      <c r="AZ936" s="1646"/>
      <c r="BA936" s="2039"/>
      <c r="BB936" s="1646"/>
      <c r="BC936" s="1530" t="s">
        <v>1432</v>
      </c>
      <c r="BF936" s="1530" t="e">
        <f>MATCH(D936,'&gt;50 only'!D919,0)</f>
        <v>#N/A</v>
      </c>
    </row>
    <row r="937" spans="1:227" s="1530" customFormat="1" ht="18.75" customHeight="1" x14ac:dyDescent="0.25">
      <c r="A937" s="1564" t="s">
        <v>393</v>
      </c>
      <c r="B937" s="1564" t="s">
        <v>394</v>
      </c>
      <c r="C937" s="2461" t="s">
        <v>398</v>
      </c>
      <c r="D937" s="2911" t="s">
        <v>399</v>
      </c>
      <c r="E937" s="2904"/>
      <c r="F937" s="2291"/>
      <c r="G937" s="1904"/>
      <c r="H937" s="1904">
        <v>0.42099999999999999</v>
      </c>
      <c r="I937" s="1904"/>
      <c r="J937" s="1904"/>
      <c r="K937" s="2115">
        <v>0.4211538461538461</v>
      </c>
      <c r="L937" s="2292">
        <f t="shared" si="329"/>
        <v>0</v>
      </c>
      <c r="M937" s="2357">
        <f t="shared" si="328"/>
        <v>99.963470319634723</v>
      </c>
      <c r="N937" s="1611">
        <f t="shared" si="323"/>
        <v>2</v>
      </c>
      <c r="O937" s="2748"/>
      <c r="P937" s="2433">
        <v>0.49518262499999999</v>
      </c>
      <c r="Q937" s="2296" t="s">
        <v>42</v>
      </c>
      <c r="R937" s="2294"/>
      <c r="S937" s="2297"/>
      <c r="T937" s="2298"/>
      <c r="U937" s="1602"/>
      <c r="V937" s="2294"/>
      <c r="W937" s="2294"/>
      <c r="X937" s="2294"/>
      <c r="Y937" s="2294"/>
      <c r="Z937" s="2434">
        <v>16493.888920942019</v>
      </c>
      <c r="AA937" s="2366">
        <f>P937*1000000000/365/Z937</f>
        <v>82.25256836214426</v>
      </c>
      <c r="AB937" s="2435"/>
      <c r="AC937" s="2435"/>
      <c r="AD937" s="2435"/>
      <c r="AE937" s="2435"/>
      <c r="AF937" s="2435"/>
      <c r="AG937" s="2435"/>
      <c r="AH937" s="2167"/>
      <c r="AI937" s="1602"/>
      <c r="AJ937" s="1602"/>
      <c r="AK937" s="1602"/>
      <c r="AL937" s="2167"/>
      <c r="AM937" s="2369"/>
      <c r="AN937" s="2115"/>
      <c r="AO937" s="2115"/>
      <c r="AP937" s="2116"/>
      <c r="AQ937" s="2117"/>
      <c r="AR937" s="2115"/>
      <c r="AS937" s="2115"/>
      <c r="AT937" s="2115">
        <v>1.1449922221108246</v>
      </c>
      <c r="AU937" s="2115"/>
      <c r="AV937" s="2116"/>
      <c r="AW937" s="2118">
        <f t="shared" si="330"/>
        <v>-0.72383837595697853</v>
      </c>
      <c r="AX937" s="2119"/>
      <c r="AY937" s="1920"/>
      <c r="AZ937" s="1646"/>
      <c r="BA937" s="1646"/>
      <c r="BB937" s="1646"/>
      <c r="BC937" s="1530" t="s">
        <v>1432</v>
      </c>
      <c r="BJ937" s="1646"/>
      <c r="BK937" s="1646"/>
      <c r="BL937" s="1646"/>
      <c r="BM937" s="1646"/>
      <c r="BN937" s="1646"/>
      <c r="BO937" s="1646"/>
      <c r="BP937" s="1646"/>
      <c r="BQ937" s="1646"/>
      <c r="BR937" s="1646"/>
      <c r="BS937" s="1646"/>
      <c r="BT937" s="1646"/>
      <c r="BU937" s="1646"/>
      <c r="BV937" s="1646"/>
      <c r="BW937" s="1646"/>
      <c r="BX937" s="1646"/>
      <c r="BY937" s="1646"/>
      <c r="BZ937" s="1646"/>
      <c r="CA937" s="1646"/>
      <c r="CB937" s="1646"/>
      <c r="CC937" s="1646"/>
      <c r="CD937" s="1646"/>
      <c r="CE937" s="1646"/>
      <c r="CF937" s="1646"/>
      <c r="CG937" s="1646"/>
      <c r="CH937" s="1646"/>
      <c r="CI937" s="1646"/>
      <c r="CJ937" s="1646"/>
      <c r="CK937" s="1646"/>
      <c r="CL937" s="1646"/>
      <c r="CM937" s="1646"/>
      <c r="CN937" s="1646"/>
      <c r="CO937" s="1646"/>
      <c r="CP937" s="1646"/>
      <c r="CQ937" s="1646"/>
      <c r="CR937" s="1646"/>
      <c r="CS937" s="1646"/>
      <c r="CT937" s="1646"/>
      <c r="CU937" s="1646"/>
      <c r="CV937" s="1646"/>
      <c r="CW937" s="1646"/>
      <c r="CX937" s="1646"/>
      <c r="CY937" s="1646"/>
      <c r="CZ937" s="1646"/>
      <c r="DA937" s="1646"/>
      <c r="DB937" s="1646"/>
      <c r="DC937" s="1646"/>
      <c r="DD937" s="1646"/>
      <c r="DE937" s="1646"/>
      <c r="DF937" s="1646"/>
      <c r="DG937" s="1646"/>
      <c r="DH937" s="1646"/>
      <c r="DI937" s="1646"/>
      <c r="DJ937" s="1646"/>
      <c r="DK937" s="1646"/>
      <c r="DL937" s="1646"/>
      <c r="DM937" s="1646"/>
      <c r="DN937" s="1646"/>
      <c r="DO937" s="1646"/>
      <c r="DP937" s="1646"/>
      <c r="DQ937" s="1646"/>
      <c r="DR937" s="1646"/>
      <c r="DS937" s="1646"/>
      <c r="DT937" s="1646"/>
      <c r="DU937" s="1646"/>
      <c r="DV937" s="1646"/>
      <c r="DW937" s="1646"/>
      <c r="DX937" s="1646"/>
      <c r="DY937" s="1646"/>
      <c r="DZ937" s="1646"/>
      <c r="EA937" s="1646"/>
      <c r="EB937" s="1646"/>
      <c r="EC937" s="1646"/>
      <c r="ED937" s="1646"/>
      <c r="EE937" s="1646"/>
      <c r="EF937" s="1646"/>
      <c r="EG937" s="1646"/>
      <c r="EH937" s="1646"/>
      <c r="EI937" s="1646"/>
      <c r="EJ937" s="1646"/>
      <c r="EK937" s="1646"/>
      <c r="EL937" s="1646"/>
      <c r="EM937" s="1646"/>
      <c r="EN937" s="1646"/>
      <c r="EO937" s="1646"/>
      <c r="EP937" s="1646"/>
      <c r="EQ937" s="1646"/>
      <c r="ER937" s="1646"/>
      <c r="ES937" s="1646"/>
      <c r="ET937" s="1646"/>
      <c r="EU937" s="1646"/>
      <c r="EV937" s="1646"/>
      <c r="EW937" s="1646"/>
      <c r="EX937" s="1646"/>
      <c r="EY937" s="1646"/>
      <c r="EZ937" s="1646"/>
      <c r="FA937" s="1646"/>
      <c r="FB937" s="1646"/>
      <c r="FC937" s="1646"/>
      <c r="FD937" s="1646"/>
      <c r="FE937" s="1646"/>
      <c r="FF937" s="1646"/>
      <c r="FG937" s="1646"/>
      <c r="FH937" s="1646"/>
      <c r="FI937" s="1646"/>
      <c r="FJ937" s="1646"/>
      <c r="FK937" s="1646"/>
      <c r="FL937" s="1646"/>
      <c r="FM937" s="1646"/>
      <c r="FN937" s="1646"/>
      <c r="FO937" s="1646"/>
      <c r="FP937" s="1646"/>
      <c r="FQ937" s="1646"/>
      <c r="FR937" s="1646"/>
      <c r="FS937" s="1646"/>
      <c r="FT937" s="1646"/>
      <c r="FU937" s="1646"/>
      <c r="FV937" s="1646"/>
      <c r="FW937" s="1646"/>
      <c r="FX937" s="1646"/>
      <c r="FY937" s="1646"/>
      <c r="FZ937" s="1646"/>
      <c r="GA937" s="1646"/>
      <c r="GB937" s="1646"/>
      <c r="GC937" s="1646"/>
      <c r="GD937" s="1646"/>
      <c r="GE937" s="1646"/>
      <c r="GF937" s="1646"/>
      <c r="GG937" s="1646"/>
      <c r="GH937" s="1646"/>
      <c r="GI937" s="1646"/>
      <c r="GJ937" s="1646"/>
      <c r="GK937" s="1646"/>
      <c r="GL937" s="1646"/>
      <c r="GM937" s="1646"/>
      <c r="GN937" s="1646"/>
      <c r="GO937" s="1646"/>
      <c r="GP937" s="1646"/>
      <c r="GQ937" s="1646"/>
      <c r="GR937" s="1646"/>
      <c r="GS937" s="1646"/>
      <c r="GT937" s="1646"/>
      <c r="GU937" s="1646"/>
      <c r="GV937" s="1646"/>
      <c r="GW937" s="1646"/>
      <c r="GX937" s="1646"/>
      <c r="GY937" s="1646"/>
      <c r="GZ937" s="1646"/>
      <c r="HA937" s="1646"/>
      <c r="HB937" s="1646"/>
      <c r="HC937" s="1646"/>
      <c r="HD937" s="1646"/>
      <c r="HE937" s="1646"/>
      <c r="HF937" s="1646"/>
      <c r="HG937" s="1646"/>
      <c r="HH937" s="1646"/>
      <c r="HI937" s="1646"/>
      <c r="HJ937" s="1646"/>
      <c r="HK937" s="1646"/>
      <c r="HL937" s="1646"/>
      <c r="HM937" s="1646"/>
      <c r="HN937" s="1646"/>
      <c r="HO937" s="1646"/>
      <c r="HP937" s="1646"/>
      <c r="HQ937" s="1646"/>
      <c r="HR937" s="1646"/>
      <c r="HS937" s="1646"/>
    </row>
    <row r="938" spans="1:227" s="1530" customFormat="1" ht="18.75" customHeight="1" x14ac:dyDescent="0.25">
      <c r="A938" s="1564" t="s">
        <v>393</v>
      </c>
      <c r="B938" s="1564" t="s">
        <v>394</v>
      </c>
      <c r="C938" s="2461" t="s">
        <v>398</v>
      </c>
      <c r="D938" s="2911" t="s">
        <v>399</v>
      </c>
      <c r="E938" s="2904"/>
      <c r="F938" s="2291"/>
      <c r="G938" s="1904"/>
      <c r="H938" s="1904">
        <v>0.104</v>
      </c>
      <c r="I938" s="1904"/>
      <c r="J938" s="1904"/>
      <c r="K938" s="2115">
        <v>0.10388461538461538</v>
      </c>
      <c r="L938" s="2292">
        <f t="shared" si="329"/>
        <v>0</v>
      </c>
      <c r="M938" s="2357">
        <v>100</v>
      </c>
      <c r="N938" s="1611">
        <f t="shared" si="323"/>
        <v>2</v>
      </c>
      <c r="O938" s="2748"/>
      <c r="P938" s="2433">
        <v>0.13550169600000003</v>
      </c>
      <c r="Q938" s="2296" t="s">
        <v>42</v>
      </c>
      <c r="R938" s="2294"/>
      <c r="S938" s="2297"/>
      <c r="T938" s="2298"/>
      <c r="U938" s="1602"/>
      <c r="V938" s="2294"/>
      <c r="W938" s="2294"/>
      <c r="X938" s="2294"/>
      <c r="Y938" s="2294"/>
      <c r="Z938" s="2434">
        <v>4715.6724999999997</v>
      </c>
      <c r="AA938" s="2366">
        <f>P938*1000000000/365/Z938</f>
        <v>78.724195390513515</v>
      </c>
      <c r="AB938" s="2435"/>
      <c r="AC938" s="2435"/>
      <c r="AD938" s="2435"/>
      <c r="AE938" s="2435"/>
      <c r="AF938" s="2435"/>
      <c r="AG938" s="2435"/>
      <c r="AH938" s="2167"/>
      <c r="AI938" s="1602"/>
      <c r="AJ938" s="1602"/>
      <c r="AK938" s="1602"/>
      <c r="AL938" s="2167"/>
      <c r="AM938" s="2369"/>
      <c r="AN938" s="2115"/>
      <c r="AO938" s="2115"/>
      <c r="AP938" s="2116"/>
      <c r="AQ938" s="2117"/>
      <c r="AR938" s="2115"/>
      <c r="AS938" s="2115"/>
      <c r="AT938" s="2115">
        <v>0.30940433830570141</v>
      </c>
      <c r="AU938" s="2115"/>
      <c r="AV938" s="2116"/>
      <c r="AW938" s="2118">
        <f t="shared" si="330"/>
        <v>-0.20551972292108603</v>
      </c>
      <c r="AX938" s="2119"/>
      <c r="AY938" s="1920"/>
      <c r="AZ938" s="1646"/>
      <c r="BA938" s="1646"/>
      <c r="BB938" s="1646"/>
      <c r="BC938" s="1530" t="s">
        <v>1432</v>
      </c>
      <c r="BJ938" s="1646"/>
      <c r="BK938" s="1646"/>
      <c r="BL938" s="1646"/>
      <c r="BM938" s="1646"/>
      <c r="BN938" s="1646"/>
      <c r="BO938" s="1646"/>
      <c r="BP938" s="1646"/>
      <c r="BQ938" s="1646"/>
      <c r="BR938" s="1646"/>
      <c r="BS938" s="1646"/>
      <c r="BT938" s="1646"/>
      <c r="BU938" s="1646"/>
      <c r="BV938" s="1646"/>
      <c r="BW938" s="1646"/>
      <c r="BX938" s="1646"/>
      <c r="BY938" s="1646"/>
      <c r="BZ938" s="1646"/>
      <c r="CA938" s="1646"/>
      <c r="CB938" s="1646"/>
      <c r="CC938" s="1646"/>
      <c r="CD938" s="1646"/>
      <c r="CE938" s="1646"/>
      <c r="CF938" s="1646"/>
      <c r="CG938" s="1646"/>
      <c r="CH938" s="1646"/>
      <c r="CI938" s="1646"/>
      <c r="CJ938" s="1646"/>
      <c r="CK938" s="1646"/>
      <c r="CL938" s="1646"/>
      <c r="CM938" s="1646"/>
      <c r="CN938" s="1646"/>
      <c r="CO938" s="1646"/>
      <c r="CP938" s="1646"/>
      <c r="CQ938" s="1646"/>
      <c r="CR938" s="1646"/>
      <c r="CS938" s="1646"/>
      <c r="CT938" s="1646"/>
      <c r="CU938" s="1646"/>
      <c r="CV938" s="1646"/>
      <c r="CW938" s="1646"/>
      <c r="CX938" s="1646"/>
      <c r="CY938" s="1646"/>
      <c r="CZ938" s="1646"/>
      <c r="DA938" s="1646"/>
      <c r="DB938" s="1646"/>
      <c r="DC938" s="1646"/>
      <c r="DD938" s="1646"/>
      <c r="DE938" s="1646"/>
      <c r="DF938" s="1646"/>
      <c r="DG938" s="1646"/>
      <c r="DH938" s="1646"/>
      <c r="DI938" s="1646"/>
      <c r="DJ938" s="1646"/>
      <c r="DK938" s="1646"/>
      <c r="DL938" s="1646"/>
      <c r="DM938" s="1646"/>
      <c r="DN938" s="1646"/>
      <c r="DO938" s="1646"/>
      <c r="DP938" s="1646"/>
      <c r="DQ938" s="1646"/>
      <c r="DR938" s="1646"/>
      <c r="DS938" s="1646"/>
      <c r="DT938" s="1646"/>
      <c r="DU938" s="1646"/>
      <c r="DV938" s="1646"/>
      <c r="DW938" s="1646"/>
      <c r="DX938" s="1646"/>
      <c r="DY938" s="1646"/>
      <c r="DZ938" s="1646"/>
      <c r="EA938" s="1646"/>
      <c r="EB938" s="1646"/>
      <c r="EC938" s="1646"/>
      <c r="ED938" s="1646"/>
      <c r="EE938" s="1646"/>
      <c r="EF938" s="1646"/>
      <c r="EG938" s="1646"/>
      <c r="EH938" s="1646"/>
      <c r="EI938" s="1646"/>
      <c r="EJ938" s="1646"/>
      <c r="EK938" s="1646"/>
      <c r="EL938" s="1646"/>
      <c r="EM938" s="1646"/>
      <c r="EN938" s="1646"/>
      <c r="EO938" s="1646"/>
      <c r="EP938" s="1646"/>
      <c r="EQ938" s="1646"/>
      <c r="ER938" s="1646"/>
      <c r="ES938" s="1646"/>
      <c r="ET938" s="1646"/>
      <c r="EU938" s="1646"/>
      <c r="EV938" s="1646"/>
      <c r="EW938" s="1646"/>
      <c r="EX938" s="1646"/>
      <c r="EY938" s="1646"/>
      <c r="EZ938" s="1646"/>
      <c r="FA938" s="1646"/>
      <c r="FB938" s="1646"/>
      <c r="FC938" s="1646"/>
      <c r="FD938" s="1646"/>
      <c r="FE938" s="1646"/>
      <c r="FF938" s="1646"/>
      <c r="FG938" s="1646"/>
      <c r="FH938" s="1646"/>
      <c r="FI938" s="1646"/>
      <c r="FJ938" s="1646"/>
      <c r="FK938" s="1646"/>
      <c r="FL938" s="1646"/>
      <c r="FM938" s="1646"/>
      <c r="FN938" s="1646"/>
      <c r="FO938" s="1646"/>
      <c r="FP938" s="1646"/>
      <c r="FQ938" s="1646"/>
      <c r="FR938" s="1646"/>
      <c r="FS938" s="1646"/>
      <c r="FT938" s="1646"/>
      <c r="FU938" s="1646"/>
      <c r="FV938" s="1646"/>
      <c r="FW938" s="1646"/>
      <c r="FX938" s="1646"/>
      <c r="FY938" s="1646"/>
      <c r="FZ938" s="1646"/>
      <c r="GA938" s="1646"/>
      <c r="GB938" s="1646"/>
      <c r="GC938" s="1646"/>
      <c r="GD938" s="1646"/>
      <c r="GE938" s="1646"/>
      <c r="GF938" s="1646"/>
      <c r="GG938" s="1646"/>
      <c r="GH938" s="1646"/>
      <c r="GI938" s="1646"/>
      <c r="GJ938" s="1646"/>
      <c r="GK938" s="1646"/>
      <c r="GL938" s="1646"/>
      <c r="GM938" s="1646"/>
      <c r="GN938" s="1646"/>
      <c r="GO938" s="1646"/>
      <c r="GP938" s="1646"/>
      <c r="GQ938" s="1646"/>
      <c r="GR938" s="1646"/>
      <c r="GS938" s="1646"/>
      <c r="GT938" s="1646"/>
      <c r="GU938" s="1646"/>
      <c r="GV938" s="1646"/>
      <c r="GW938" s="1646"/>
      <c r="GX938" s="1646"/>
      <c r="GY938" s="1646"/>
      <c r="GZ938" s="1646"/>
      <c r="HA938" s="1646"/>
      <c r="HB938" s="1646"/>
      <c r="HC938" s="1646"/>
      <c r="HD938" s="1646"/>
      <c r="HE938" s="1646"/>
      <c r="HF938" s="1646"/>
      <c r="HG938" s="1646"/>
      <c r="HH938" s="1646"/>
      <c r="HI938" s="1646"/>
      <c r="HJ938" s="1646"/>
      <c r="HK938" s="1646"/>
      <c r="HL938" s="1646"/>
      <c r="HM938" s="1646"/>
      <c r="HN938" s="1646"/>
      <c r="HO938" s="1646"/>
      <c r="HP938" s="1646"/>
      <c r="HQ938" s="1646"/>
      <c r="HR938" s="1646"/>
      <c r="HS938" s="1646"/>
    </row>
    <row r="939" spans="1:227" s="1530" customFormat="1" ht="18.75" customHeight="1" x14ac:dyDescent="0.25">
      <c r="A939" s="1564" t="s">
        <v>393</v>
      </c>
      <c r="B939" s="1564" t="s">
        <v>394</v>
      </c>
      <c r="C939" s="2461" t="s">
        <v>398</v>
      </c>
      <c r="D939" s="2911" t="s">
        <v>399</v>
      </c>
      <c r="E939" s="2904"/>
      <c r="F939" s="2291"/>
      <c r="G939" s="1904"/>
      <c r="H939" s="1904">
        <v>0.48699999999999999</v>
      </c>
      <c r="I939" s="1904"/>
      <c r="J939" s="1904"/>
      <c r="K939" s="2115">
        <v>0.48666666666666664</v>
      </c>
      <c r="L939" s="2292">
        <f t="shared" si="329"/>
        <v>0</v>
      </c>
      <c r="M939" s="2357">
        <v>100</v>
      </c>
      <c r="N939" s="1611">
        <f t="shared" si="323"/>
        <v>2</v>
      </c>
      <c r="O939" s="2748"/>
      <c r="P939" s="2433">
        <v>0.61068208499999999</v>
      </c>
      <c r="Q939" s="2296" t="s">
        <v>42</v>
      </c>
      <c r="R939" s="2294"/>
      <c r="S939" s="2297"/>
      <c r="T939" s="2298"/>
      <c r="U939" s="1602"/>
      <c r="V939" s="2294"/>
      <c r="W939" s="2294"/>
      <c r="X939" s="2294"/>
      <c r="Y939" s="2294"/>
      <c r="Z939" s="2434">
        <v>20912.341898066006</v>
      </c>
      <c r="AA939" s="2366">
        <f>P939*1000000000/365/Z939</f>
        <v>80.005463323763664</v>
      </c>
      <c r="AB939" s="2435"/>
      <c r="AC939" s="2435"/>
      <c r="AD939" s="2435"/>
      <c r="AE939" s="2435"/>
      <c r="AF939" s="2435"/>
      <c r="AG939" s="2435"/>
      <c r="AH939" s="2167"/>
      <c r="AI939" s="1602"/>
      <c r="AJ939" s="1602"/>
      <c r="AK939" s="1602"/>
      <c r="AL939" s="2167"/>
      <c r="AM939" s="2369"/>
      <c r="AN939" s="2115"/>
      <c r="AO939" s="2115"/>
      <c r="AP939" s="2116"/>
      <c r="AQ939" s="2117"/>
      <c r="AR939" s="2115"/>
      <c r="AS939" s="2115"/>
      <c r="AT939" s="2115">
        <v>1.1449922221108246</v>
      </c>
      <c r="AU939" s="2115"/>
      <c r="AV939" s="2116"/>
      <c r="AW939" s="2118">
        <f t="shared" si="330"/>
        <v>-0.65832555544415805</v>
      </c>
      <c r="AX939" s="2119"/>
      <c r="AY939" s="1920"/>
      <c r="AZ939" s="1646"/>
      <c r="BA939" s="1646"/>
      <c r="BB939" s="1646"/>
      <c r="BC939" s="1530" t="s">
        <v>1432</v>
      </c>
      <c r="BJ939" s="1646"/>
      <c r="BK939" s="1646"/>
      <c r="BL939" s="1646"/>
      <c r="BM939" s="1646"/>
      <c r="BN939" s="1646"/>
      <c r="BO939" s="1646"/>
      <c r="BP939" s="1646"/>
      <c r="BQ939" s="1646"/>
      <c r="BR939" s="1646"/>
      <c r="BS939" s="1646"/>
      <c r="BT939" s="1646"/>
      <c r="BU939" s="1646"/>
      <c r="BV939" s="1646"/>
      <c r="BW939" s="1646"/>
      <c r="BX939" s="1646"/>
      <c r="BY939" s="1646"/>
      <c r="BZ939" s="1646"/>
      <c r="CA939" s="1646"/>
      <c r="CB939" s="1646"/>
      <c r="CC939" s="1646"/>
      <c r="CD939" s="1646"/>
      <c r="CE939" s="1646"/>
      <c r="CF939" s="1646"/>
      <c r="CG939" s="1646"/>
      <c r="CH939" s="1646"/>
      <c r="CI939" s="1646"/>
      <c r="CJ939" s="1646"/>
      <c r="CK939" s="1646"/>
      <c r="CL939" s="1646"/>
      <c r="CM939" s="1646"/>
      <c r="CN939" s="1646"/>
      <c r="CO939" s="1646"/>
      <c r="CP939" s="1646"/>
      <c r="CQ939" s="1646"/>
      <c r="CR939" s="1646"/>
      <c r="CS939" s="1646"/>
      <c r="CT939" s="1646"/>
      <c r="CU939" s="1646"/>
      <c r="CV939" s="1646"/>
      <c r="CW939" s="1646"/>
      <c r="CX939" s="1646"/>
      <c r="CY939" s="1646"/>
      <c r="CZ939" s="1646"/>
      <c r="DA939" s="1646"/>
      <c r="DB939" s="1646"/>
      <c r="DC939" s="1646"/>
      <c r="DD939" s="1646"/>
      <c r="DE939" s="1646"/>
      <c r="DF939" s="1646"/>
      <c r="DG939" s="1646"/>
      <c r="DH939" s="1646"/>
      <c r="DI939" s="1646"/>
      <c r="DJ939" s="1646"/>
      <c r="DK939" s="1646"/>
      <c r="DL939" s="1646"/>
      <c r="DM939" s="1646"/>
      <c r="DN939" s="1646"/>
      <c r="DO939" s="1646"/>
      <c r="DP939" s="1646"/>
      <c r="DQ939" s="1646"/>
      <c r="DR939" s="1646"/>
      <c r="DS939" s="1646"/>
      <c r="DT939" s="1646"/>
      <c r="DU939" s="1646"/>
      <c r="DV939" s="1646"/>
      <c r="DW939" s="1646"/>
      <c r="DX939" s="1646"/>
      <c r="DY939" s="1646"/>
      <c r="DZ939" s="1646"/>
      <c r="EA939" s="1646"/>
      <c r="EB939" s="1646"/>
      <c r="EC939" s="1646"/>
      <c r="ED939" s="1646"/>
      <c r="EE939" s="1646"/>
      <c r="EF939" s="1646"/>
      <c r="EG939" s="1646"/>
      <c r="EH939" s="1646"/>
      <c r="EI939" s="1646"/>
      <c r="EJ939" s="1646"/>
      <c r="EK939" s="1646"/>
      <c r="EL939" s="1646"/>
      <c r="EM939" s="1646"/>
      <c r="EN939" s="1646"/>
      <c r="EO939" s="1646"/>
      <c r="EP939" s="1646"/>
      <c r="EQ939" s="1646"/>
      <c r="ER939" s="1646"/>
      <c r="ES939" s="1646"/>
      <c r="ET939" s="1646"/>
      <c r="EU939" s="1646"/>
      <c r="EV939" s="1646"/>
      <c r="EW939" s="1646"/>
      <c r="EX939" s="1646"/>
      <c r="EY939" s="1646"/>
      <c r="EZ939" s="1646"/>
      <c r="FA939" s="1646"/>
      <c r="FB939" s="1646"/>
      <c r="FC939" s="1646"/>
      <c r="FD939" s="1646"/>
      <c r="FE939" s="1646"/>
      <c r="FF939" s="1646"/>
      <c r="FG939" s="1646"/>
      <c r="FH939" s="1646"/>
      <c r="FI939" s="1646"/>
      <c r="FJ939" s="1646"/>
      <c r="FK939" s="1646"/>
      <c r="FL939" s="1646"/>
      <c r="FM939" s="1646"/>
      <c r="FN939" s="1646"/>
      <c r="FO939" s="1646"/>
      <c r="FP939" s="1646"/>
      <c r="FQ939" s="1646"/>
      <c r="FR939" s="1646"/>
      <c r="FS939" s="1646"/>
      <c r="FT939" s="1646"/>
      <c r="FU939" s="1646"/>
      <c r="FV939" s="1646"/>
      <c r="FW939" s="1646"/>
      <c r="FX939" s="1646"/>
      <c r="FY939" s="1646"/>
      <c r="FZ939" s="1646"/>
      <c r="GA939" s="1646"/>
      <c r="GB939" s="1646"/>
      <c r="GC939" s="1646"/>
      <c r="GD939" s="1646"/>
      <c r="GE939" s="1646"/>
      <c r="GF939" s="1646"/>
      <c r="GG939" s="1646"/>
      <c r="GH939" s="1646"/>
      <c r="GI939" s="1646"/>
      <c r="GJ939" s="1646"/>
      <c r="GK939" s="1646"/>
      <c r="GL939" s="1646"/>
      <c r="GM939" s="1646"/>
      <c r="GN939" s="1646"/>
      <c r="GO939" s="1646"/>
      <c r="GP939" s="1646"/>
      <c r="GQ939" s="1646"/>
      <c r="GR939" s="1646"/>
      <c r="GS939" s="1646"/>
      <c r="GT939" s="1646"/>
      <c r="GU939" s="1646"/>
      <c r="GV939" s="1646"/>
      <c r="GW939" s="1646"/>
      <c r="GX939" s="1646"/>
      <c r="GY939" s="1646"/>
      <c r="GZ939" s="1646"/>
      <c r="HA939" s="1646"/>
      <c r="HB939" s="1646"/>
      <c r="HC939" s="1646"/>
      <c r="HD939" s="1646"/>
      <c r="HE939" s="1646"/>
      <c r="HF939" s="1646"/>
      <c r="HG939" s="1646"/>
      <c r="HH939" s="1646"/>
      <c r="HI939" s="1646"/>
      <c r="HJ939" s="1646"/>
      <c r="HK939" s="1646"/>
      <c r="HL939" s="1646"/>
      <c r="HM939" s="1646"/>
      <c r="HN939" s="1646"/>
      <c r="HO939" s="1646"/>
      <c r="HP939" s="1646"/>
      <c r="HQ939" s="1646"/>
      <c r="HR939" s="1646"/>
      <c r="HS939" s="1646"/>
    </row>
    <row r="940" spans="1:227" s="1530" customFormat="1" ht="18.75" customHeight="1" x14ac:dyDescent="0.25">
      <c r="A940" s="1564" t="s">
        <v>393</v>
      </c>
      <c r="B940" s="1564" t="s">
        <v>394</v>
      </c>
      <c r="C940" s="1677" t="s">
        <v>398</v>
      </c>
      <c r="D940" s="2912" t="s">
        <v>400</v>
      </c>
      <c r="E940" s="2904" t="s">
        <v>1820</v>
      </c>
      <c r="F940" s="2291" t="s">
        <v>42</v>
      </c>
      <c r="G940" s="1904"/>
      <c r="H940" s="1904" t="s">
        <v>42</v>
      </c>
      <c r="I940" s="1904"/>
      <c r="J940" s="1904"/>
      <c r="K940" s="2115">
        <v>2.5287805629629627</v>
      </c>
      <c r="L940" s="2292">
        <v>100</v>
      </c>
      <c r="M940" s="2357">
        <f>IF(K940&gt;0,(IF(ISNUMBER(G940),G940,0)+IF(ISNUMBER(H940),H940,0))/K940*100,"")</f>
        <v>0</v>
      </c>
      <c r="N940" s="1611">
        <f t="shared" si="323"/>
        <v>2</v>
      </c>
      <c r="O940" s="2755"/>
      <c r="P940" s="2433">
        <v>2.8417129654520026</v>
      </c>
      <c r="Q940" s="2296" t="s">
        <v>42</v>
      </c>
      <c r="R940" s="2294"/>
      <c r="S940" s="2297"/>
      <c r="T940" s="2298"/>
      <c r="U940" s="1602"/>
      <c r="V940" s="2294"/>
      <c r="W940" s="2294"/>
      <c r="X940" s="2294"/>
      <c r="Y940" s="2294"/>
      <c r="Z940" s="2434">
        <v>73908.040068842151</v>
      </c>
      <c r="AA940" s="2366">
        <f>P940*1000000000/365/Z940</f>
        <v>105.34056872011801</v>
      </c>
      <c r="AB940" s="2435"/>
      <c r="AC940" s="2435"/>
      <c r="AD940" s="2435"/>
      <c r="AE940" s="2435"/>
      <c r="AF940" s="2435"/>
      <c r="AG940" s="2435"/>
      <c r="AH940" s="2167"/>
      <c r="AI940" s="1602"/>
      <c r="AJ940" s="1602"/>
      <c r="AK940" s="1602"/>
      <c r="AL940" s="2167"/>
      <c r="AM940" s="2369"/>
      <c r="AN940" s="2115"/>
      <c r="AO940" s="2115"/>
      <c r="AP940" s="2116"/>
      <c r="AQ940" s="2117"/>
      <c r="AR940" s="2115"/>
      <c r="AS940" s="2115"/>
      <c r="AT940" s="2115">
        <v>6.8223594239151257</v>
      </c>
      <c r="AU940" s="2115"/>
      <c r="AV940" s="2116"/>
      <c r="AW940" s="2118">
        <f t="shared" si="330"/>
        <v>-4.293578860952163</v>
      </c>
      <c r="AX940" s="2119"/>
      <c r="AY940" s="1920"/>
      <c r="AZ940" s="1646"/>
      <c r="BA940" s="1646"/>
      <c r="BB940" s="1646"/>
      <c r="BC940" s="1530" t="s">
        <v>1802</v>
      </c>
      <c r="BF940" s="1530" t="e">
        <f>MATCH(D940,'&gt;50 only'!D923,0)</f>
        <v>#N/A</v>
      </c>
      <c r="BJ940" s="1646"/>
      <c r="BK940" s="1646"/>
      <c r="BL940" s="1646"/>
      <c r="BM940" s="1646"/>
      <c r="BN940" s="1646"/>
      <c r="BO940" s="1646"/>
      <c r="BP940" s="1646"/>
      <c r="BQ940" s="1646"/>
      <c r="BR940" s="1646"/>
      <c r="BS940" s="1646"/>
      <c r="BT940" s="1646"/>
      <c r="BU940" s="1646"/>
      <c r="BV940" s="1646"/>
      <c r="BW940" s="1646"/>
      <c r="BX940" s="1646"/>
      <c r="BY940" s="1646"/>
      <c r="BZ940" s="1646"/>
      <c r="CA940" s="1646"/>
      <c r="CB940" s="1646"/>
      <c r="CC940" s="1646"/>
      <c r="CD940" s="1646"/>
      <c r="CE940" s="1646"/>
      <c r="CF940" s="1646"/>
      <c r="CG940" s="1646"/>
      <c r="CH940" s="1646"/>
      <c r="CI940" s="1646"/>
      <c r="CJ940" s="1646"/>
      <c r="CK940" s="1646"/>
      <c r="CL940" s="1646"/>
      <c r="CM940" s="1646"/>
      <c r="CN940" s="1646"/>
      <c r="CO940" s="1646"/>
      <c r="CP940" s="1646"/>
      <c r="CQ940" s="1646"/>
      <c r="CR940" s="1646"/>
      <c r="CS940" s="1646"/>
      <c r="CT940" s="1646"/>
      <c r="CU940" s="1646"/>
      <c r="CV940" s="1646"/>
      <c r="CW940" s="1646"/>
      <c r="CX940" s="1646"/>
      <c r="CY940" s="1646"/>
      <c r="CZ940" s="1646"/>
      <c r="DA940" s="1646"/>
      <c r="DB940" s="1646"/>
      <c r="DC940" s="1646"/>
      <c r="DD940" s="1646"/>
      <c r="DE940" s="1646"/>
      <c r="DF940" s="1646"/>
      <c r="DG940" s="1646"/>
      <c r="DH940" s="1646"/>
      <c r="DI940" s="1646"/>
      <c r="DJ940" s="1646"/>
      <c r="DK940" s="1646"/>
      <c r="DL940" s="1646"/>
      <c r="DM940" s="1646"/>
      <c r="DN940" s="1646"/>
      <c r="DO940" s="1646"/>
      <c r="DP940" s="1646"/>
      <c r="DQ940" s="1646"/>
      <c r="DR940" s="1646"/>
      <c r="DS940" s="1646"/>
      <c r="DT940" s="1646"/>
      <c r="DU940" s="1646"/>
      <c r="DV940" s="1646"/>
      <c r="DW940" s="1646"/>
      <c r="DX940" s="1646"/>
      <c r="DY940" s="1646"/>
      <c r="DZ940" s="1646"/>
      <c r="EA940" s="1646"/>
      <c r="EB940" s="1646"/>
      <c r="EC940" s="1646"/>
      <c r="ED940" s="1646"/>
      <c r="EE940" s="1646"/>
      <c r="EF940" s="1646"/>
      <c r="EG940" s="1646"/>
      <c r="EH940" s="1646"/>
      <c r="EI940" s="1646"/>
      <c r="EJ940" s="1646"/>
      <c r="EK940" s="1646"/>
      <c r="EL940" s="1646"/>
      <c r="EM940" s="1646"/>
      <c r="EN940" s="1646"/>
      <c r="EO940" s="1646"/>
      <c r="EP940" s="1646"/>
      <c r="EQ940" s="1646"/>
      <c r="ER940" s="1646"/>
      <c r="ES940" s="1646"/>
      <c r="ET940" s="1646"/>
      <c r="EU940" s="1646"/>
      <c r="EV940" s="1646"/>
      <c r="EW940" s="1646"/>
      <c r="EX940" s="1646"/>
      <c r="EY940" s="1646"/>
      <c r="EZ940" s="1646"/>
      <c r="FA940" s="1646"/>
      <c r="FB940" s="1646"/>
      <c r="FC940" s="1646"/>
      <c r="FD940" s="1646"/>
      <c r="FE940" s="1646"/>
      <c r="FF940" s="1646"/>
      <c r="FG940" s="1646"/>
      <c r="FH940" s="1646"/>
      <c r="FI940" s="1646"/>
      <c r="FJ940" s="1646"/>
      <c r="FK940" s="1646"/>
      <c r="FL940" s="1646"/>
      <c r="FM940" s="1646"/>
      <c r="FN940" s="1646"/>
      <c r="FO940" s="1646"/>
      <c r="FP940" s="1646"/>
      <c r="FQ940" s="1646"/>
      <c r="FR940" s="1646"/>
      <c r="FS940" s="1646"/>
      <c r="FT940" s="1646"/>
      <c r="FU940" s="1646"/>
      <c r="FV940" s="1646"/>
      <c r="FW940" s="1646"/>
      <c r="FX940" s="1646"/>
      <c r="FY940" s="1646"/>
      <c r="FZ940" s="1646"/>
      <c r="GA940" s="1646"/>
      <c r="GB940" s="1646"/>
      <c r="GC940" s="1646"/>
      <c r="GD940" s="1646"/>
      <c r="GE940" s="1646"/>
      <c r="GF940" s="1646"/>
      <c r="GG940" s="1646"/>
      <c r="GH940" s="1646"/>
      <c r="GI940" s="1646"/>
      <c r="GJ940" s="1646"/>
      <c r="GK940" s="1646"/>
      <c r="GL940" s="1646"/>
      <c r="GM940" s="1646"/>
      <c r="GN940" s="1646"/>
      <c r="GO940" s="1646"/>
      <c r="GP940" s="1646"/>
      <c r="GQ940" s="1646"/>
      <c r="GR940" s="1646"/>
      <c r="GS940" s="1646"/>
      <c r="GT940" s="1646"/>
      <c r="GU940" s="1646"/>
      <c r="GV940" s="1646"/>
      <c r="GW940" s="1646"/>
      <c r="GX940" s="1646"/>
      <c r="GY940" s="1646"/>
      <c r="GZ940" s="1646"/>
      <c r="HA940" s="1646"/>
      <c r="HB940" s="1646"/>
      <c r="HC940" s="1646"/>
      <c r="HD940" s="1646"/>
      <c r="HE940" s="1646"/>
      <c r="HF940" s="1646"/>
      <c r="HG940" s="1646"/>
      <c r="HH940" s="1646"/>
      <c r="HI940" s="1646"/>
      <c r="HJ940" s="1646"/>
      <c r="HK940" s="1646"/>
      <c r="HL940" s="1646"/>
      <c r="HM940" s="1646"/>
      <c r="HN940" s="1646"/>
      <c r="HO940" s="1646"/>
      <c r="HP940" s="1646"/>
      <c r="HQ940" s="1646"/>
      <c r="HR940" s="1646"/>
      <c r="HS940" s="1646"/>
    </row>
    <row r="941" spans="1:227" s="1530" customFormat="1" ht="18.75" customHeight="1" x14ac:dyDescent="0.25">
      <c r="A941" s="1564" t="s">
        <v>393</v>
      </c>
      <c r="B941" s="1564" t="s">
        <v>490</v>
      </c>
      <c r="C941" s="2913" t="s">
        <v>494</v>
      </c>
      <c r="D941" s="2910" t="s">
        <v>495</v>
      </c>
      <c r="E941" s="2800"/>
      <c r="F941" s="2291"/>
      <c r="G941" s="1904">
        <f>K941</f>
        <v>1.7013076923076922</v>
      </c>
      <c r="H941" s="1904"/>
      <c r="I941" s="1904"/>
      <c r="J941" s="1904"/>
      <c r="K941" s="2115">
        <v>1.7013076923076922</v>
      </c>
      <c r="L941" s="2292">
        <f>IF(K941&gt;0,IF(ISNUMBER(F941),F941,0)/K941*100,"")</f>
        <v>0</v>
      </c>
      <c r="M941" s="2357">
        <f>IF(K941&gt;0,(IF(ISNUMBER(G941),G941,0)+IF(ISNUMBER(H941),H941,0))/K941*100,"")</f>
        <v>100</v>
      </c>
      <c r="N941" s="1611">
        <f t="shared" si="323"/>
        <v>3</v>
      </c>
      <c r="O941" s="2755"/>
      <c r="P941" s="2433">
        <v>1.2001978322343747</v>
      </c>
      <c r="Q941" s="2296" t="s">
        <v>42</v>
      </c>
      <c r="R941" s="2294"/>
      <c r="S941" s="2297"/>
      <c r="T941" s="2298"/>
      <c r="U941" s="1602"/>
      <c r="V941" s="2294"/>
      <c r="W941" s="2294"/>
      <c r="X941" s="2294"/>
      <c r="Y941" s="2294"/>
      <c r="Z941" s="2434">
        <v>4370.5692670072085</v>
      </c>
      <c r="AA941" s="2366">
        <f>P941*1000000000/365/Z941</f>
        <v>752.35353522950209</v>
      </c>
      <c r="AB941" s="2435"/>
      <c r="AC941" s="2435"/>
      <c r="AD941" s="2435"/>
      <c r="AE941" s="2435"/>
      <c r="AF941" s="2435"/>
      <c r="AG941" s="2435"/>
      <c r="AH941" s="2167"/>
      <c r="AI941" s="1602"/>
      <c r="AJ941" s="1602"/>
      <c r="AK941" s="1602"/>
      <c r="AL941" s="2167"/>
      <c r="AM941" s="2369"/>
      <c r="AN941" s="2115"/>
      <c r="AO941" s="2115"/>
      <c r="AP941" s="2116"/>
      <c r="AQ941" s="2117"/>
      <c r="AR941" s="2115"/>
      <c r="AS941" s="2115"/>
      <c r="AT941" s="2115">
        <v>1.8991838713932554</v>
      </c>
      <c r="AU941" s="2115"/>
      <c r="AV941" s="2116"/>
      <c r="AW941" s="2118">
        <f t="shared" si="330"/>
        <v>-0.19787617908556321</v>
      </c>
      <c r="AX941" s="2119"/>
      <c r="AY941" s="1920"/>
      <c r="AZ941" s="1646"/>
      <c r="BA941" s="1646"/>
      <c r="BB941" s="1646"/>
      <c r="BC941" s="1530" t="s">
        <v>1432</v>
      </c>
      <c r="BF941" s="1530" t="e">
        <f>MATCH(D941,'&gt;50 only'!D924,0)</f>
        <v>#N/A</v>
      </c>
    </row>
    <row r="942" spans="1:227" s="1530" customFormat="1" ht="18.75" customHeight="1" x14ac:dyDescent="0.25">
      <c r="A942" s="1564" t="s">
        <v>698</v>
      </c>
      <c r="B942" s="1564" t="s">
        <v>742</v>
      </c>
      <c r="C942" s="2510" t="s">
        <v>743</v>
      </c>
      <c r="D942" s="2914" t="s">
        <v>744</v>
      </c>
      <c r="E942" s="2783" t="s">
        <v>1442</v>
      </c>
      <c r="F942" s="2291" t="s">
        <v>202</v>
      </c>
      <c r="G942" s="1904"/>
      <c r="H942" s="2560" t="s">
        <v>745</v>
      </c>
      <c r="I942" s="1904"/>
      <c r="J942" s="1904"/>
      <c r="K942" s="2115">
        <f>IF(ISNUMBER(F942),F942,0)+IF(ISNUMBER(G942),G942,0)+IF(ISNUMBER(H942),H942,0)</f>
        <v>0</v>
      </c>
      <c r="L942" s="2292" t="s">
        <v>1440</v>
      </c>
      <c r="M942" s="2357" t="s">
        <v>1435</v>
      </c>
      <c r="N942" s="1611">
        <f t="shared" si="323"/>
        <v>2</v>
      </c>
      <c r="O942" s="2294"/>
      <c r="P942" s="2295">
        <f>AQ942</f>
        <v>1.6074884657102833</v>
      </c>
      <c r="Q942" s="2296" t="s">
        <v>42</v>
      </c>
      <c r="R942" s="2294"/>
      <c r="S942" s="2297"/>
      <c r="T942" s="2298"/>
      <c r="U942" s="1602"/>
      <c r="V942" s="2294"/>
      <c r="W942" s="2294"/>
      <c r="X942" s="2294"/>
      <c r="Y942" s="2294"/>
      <c r="Z942" s="2434">
        <v>22651</v>
      </c>
      <c r="AA942" s="2366">
        <f>AR942/Z942*1000000000/365</f>
        <v>207.18000122730027</v>
      </c>
      <c r="AB942" s="2435"/>
      <c r="AC942" s="2435"/>
      <c r="AD942" s="2435"/>
      <c r="AE942" s="2435"/>
      <c r="AF942" s="2435"/>
      <c r="AG942" s="2435"/>
      <c r="AH942" s="2167"/>
      <c r="AI942" s="2112">
        <v>23334</v>
      </c>
      <c r="AJ942" s="2112">
        <v>23998</v>
      </c>
      <c r="AK942" s="2112">
        <v>24649</v>
      </c>
      <c r="AL942" s="2113"/>
      <c r="AM942" s="2454"/>
      <c r="AN942" s="2112"/>
      <c r="AO942" s="2115"/>
      <c r="AP942" s="2116"/>
      <c r="AQ942" s="2117">
        <v>1.6074884657102833</v>
      </c>
      <c r="AR942" s="2115">
        <v>1.7128844858468462</v>
      </c>
      <c r="AS942" s="2115">
        <v>1.8201718797626063</v>
      </c>
      <c r="AT942" s="2115">
        <v>1.9296813098831109</v>
      </c>
      <c r="AU942" s="2115"/>
      <c r="AV942" s="2116"/>
      <c r="AW942" s="2118">
        <f t="shared" si="330"/>
        <v>-1.9296813098831109</v>
      </c>
      <c r="AX942" s="2119"/>
      <c r="AY942" s="1920"/>
      <c r="AZ942" s="1646"/>
      <c r="BA942" s="1646"/>
      <c r="BB942" s="1646"/>
      <c r="BC942" s="1602" t="s">
        <v>1432</v>
      </c>
    </row>
    <row r="943" spans="1:227" s="1530" customFormat="1" ht="18.75" customHeight="1" x14ac:dyDescent="0.25">
      <c r="A943" s="1564" t="s">
        <v>591</v>
      </c>
      <c r="B943" s="1564" t="s">
        <v>671</v>
      </c>
      <c r="C943" s="1683" t="s">
        <v>672</v>
      </c>
      <c r="D943" s="2915" t="s">
        <v>673</v>
      </c>
      <c r="E943" s="2378"/>
      <c r="F943" s="2916">
        <v>0.17</v>
      </c>
      <c r="G943" s="1904"/>
      <c r="H943" s="1904"/>
      <c r="I943" s="1904"/>
      <c r="J943" s="1904"/>
      <c r="K943" s="2917">
        <f>IF(ISNUMBER(F943),F943,0)+IF(ISNUMBER(G943),G943,0)+IF(ISNUMBER(H943),H943,0)</f>
        <v>0.17</v>
      </c>
      <c r="L943" s="2292">
        <f>IF(K943&gt;0,IF(ISNUMBER(F943),F943,0)/K943*100,"")</f>
        <v>100</v>
      </c>
      <c r="M943" s="2357">
        <f>IF(K943&gt;0,(IF(ISNUMBER(G943),G943,0)+IF(ISNUMBER(H943),H943,0))/K943*100,"")</f>
        <v>0</v>
      </c>
      <c r="N943" s="1611">
        <f t="shared" si="323"/>
        <v>2</v>
      </c>
      <c r="O943" s="2106"/>
      <c r="P943" s="2295">
        <f>AQ943</f>
        <v>3.2679999999999998</v>
      </c>
      <c r="Q943" s="2296" t="s">
        <v>42</v>
      </c>
      <c r="R943" s="2294"/>
      <c r="S943" s="2297"/>
      <c r="T943" s="2298"/>
      <c r="U943" s="1602"/>
      <c r="V943" s="2294"/>
      <c r="W943" s="2294"/>
      <c r="X943" s="2294"/>
      <c r="Y943" s="2294"/>
      <c r="Z943" s="2434">
        <v>53491</v>
      </c>
      <c r="AA943" s="2366">
        <f>AR943/Z943*1000000000/365</f>
        <v>189.50825935895503</v>
      </c>
      <c r="AB943" s="2435"/>
      <c r="AC943" s="2435"/>
      <c r="AD943" s="2435"/>
      <c r="AE943" s="2435"/>
      <c r="AF943" s="2435"/>
      <c r="AG943" s="2435"/>
      <c r="AH943" s="2167"/>
      <c r="AI943" s="2112">
        <v>55622</v>
      </c>
      <c r="AJ943" s="2112">
        <v>57578</v>
      </c>
      <c r="AK943" s="2112">
        <v>59085</v>
      </c>
      <c r="AL943" s="2113"/>
      <c r="AM943" s="2454"/>
      <c r="AN943" s="2112"/>
      <c r="AO943" s="2115"/>
      <c r="AP943" s="2116"/>
      <c r="AQ943" s="2117">
        <v>3.2679999999999998</v>
      </c>
      <c r="AR943" s="2115">
        <v>3.7</v>
      </c>
      <c r="AS943" s="2115">
        <v>3.9870000000000001</v>
      </c>
      <c r="AT943" s="2115">
        <v>4.0910000000000002</v>
      </c>
      <c r="AU943" s="2115"/>
      <c r="AV943" s="2116"/>
      <c r="AW943" s="2118">
        <f t="shared" si="330"/>
        <v>-3.9210000000000003</v>
      </c>
      <c r="AX943" s="2119"/>
      <c r="AY943" s="1920"/>
      <c r="AZ943" s="1646"/>
      <c r="BA943" s="2039"/>
      <c r="BB943" s="1646"/>
      <c r="BC943" s="1530" t="s">
        <v>1430</v>
      </c>
    </row>
    <row r="944" spans="1:227" s="1530" customFormat="1" ht="17.05" customHeight="1" x14ac:dyDescent="0.25">
      <c r="A944" s="1564" t="s">
        <v>393</v>
      </c>
      <c r="B944" s="1564" t="s">
        <v>574</v>
      </c>
      <c r="C944" s="2542" t="s">
        <v>575</v>
      </c>
      <c r="D944" s="2910" t="s">
        <v>576</v>
      </c>
      <c r="E944" s="2800"/>
      <c r="F944" s="2291"/>
      <c r="G944" s="1904">
        <f>K944</f>
        <v>8.9425000000000008</v>
      </c>
      <c r="H944" s="1904"/>
      <c r="I944" s="1904"/>
      <c r="J944" s="1904"/>
      <c r="K944" s="2115">
        <v>8.9425000000000008</v>
      </c>
      <c r="L944" s="2292">
        <f>IF(K944&gt;0,IF(ISNUMBER(F944),F944,0)/K944*100,"")</f>
        <v>0</v>
      </c>
      <c r="M944" s="2357">
        <f>IF(K944&gt;0,(IF(ISNUMBER(G944),G944,0)+IF(ISNUMBER(H944),H944,0))/K944*100,"")</f>
        <v>100</v>
      </c>
      <c r="N944" s="1611">
        <f t="shared" si="323"/>
        <v>3</v>
      </c>
      <c r="O944" s="2753"/>
      <c r="P944" s="2433">
        <v>6.1501770000000011</v>
      </c>
      <c r="Q944" s="2296" t="s">
        <v>42</v>
      </c>
      <c r="R944" s="2294"/>
      <c r="S944" s="2297"/>
      <c r="T944" s="2298"/>
      <c r="U944" s="1602"/>
      <c r="V944" s="2294"/>
      <c r="W944" s="2294"/>
      <c r="X944" s="2294"/>
      <c r="Y944" s="2294"/>
      <c r="Z944" s="2434">
        <v>78471.760912435784</v>
      </c>
      <c r="AA944" s="2366"/>
      <c r="AB944" s="2435"/>
      <c r="AC944" s="2435"/>
      <c r="AD944" s="2435"/>
      <c r="AE944" s="2435"/>
      <c r="AF944" s="2435"/>
      <c r="AG944" s="2435"/>
      <c r="AH944" s="2167"/>
      <c r="AI944" s="1602"/>
      <c r="AJ944" s="1602"/>
      <c r="AK944" s="1602"/>
      <c r="AL944" s="2167"/>
      <c r="AM944" s="2369"/>
      <c r="AN944" s="2115"/>
      <c r="AO944" s="2115"/>
      <c r="AP944" s="2116"/>
      <c r="AQ944" s="2117"/>
      <c r="AR944" s="2115"/>
      <c r="AS944" s="2115"/>
      <c r="AT944" s="2115">
        <v>11.995596190102574</v>
      </c>
      <c r="AU944" s="2115"/>
      <c r="AV944" s="2116"/>
      <c r="AW944" s="2118">
        <f t="shared" si="330"/>
        <v>-3.0530961901025737</v>
      </c>
      <c r="AX944" s="2119"/>
      <c r="AY944" s="1920"/>
      <c r="AZ944" s="1646"/>
      <c r="BA944" s="1646"/>
      <c r="BB944" s="1646"/>
      <c r="BC944" s="1530" t="s">
        <v>1432</v>
      </c>
      <c r="BF944" s="1530" t="e">
        <f>MATCH(D944,'&gt;50 only'!D927,0)</f>
        <v>#N/A</v>
      </c>
    </row>
    <row r="945" spans="1:227" s="1530" customFormat="1" ht="17.05" customHeight="1" x14ac:dyDescent="0.25">
      <c r="A945" s="1564" t="s">
        <v>393</v>
      </c>
      <c r="B945" s="1564" t="s">
        <v>574</v>
      </c>
      <c r="C945" s="2542" t="s">
        <v>575</v>
      </c>
      <c r="D945" s="2910" t="s">
        <v>577</v>
      </c>
      <c r="E945" s="2800"/>
      <c r="F945" s="2291"/>
      <c r="G945" s="1904">
        <f>K945</f>
        <v>1.471769846153846</v>
      </c>
      <c r="H945" s="1904"/>
      <c r="I945" s="1904"/>
      <c r="J945" s="1904"/>
      <c r="K945" s="2115">
        <v>1.471769846153846</v>
      </c>
      <c r="L945" s="2292">
        <f>IF(K945&gt;0,IF(ISNUMBER(F945),F945,0)/K945*100,"")</f>
        <v>0</v>
      </c>
      <c r="M945" s="2357">
        <f>IF(K945&gt;0,(IF(ISNUMBER(G945),G945,0)+IF(ISNUMBER(H945),H945,0))/K945*100,"")</f>
        <v>100</v>
      </c>
      <c r="N945" s="1611">
        <f t="shared" si="323"/>
        <v>2</v>
      </c>
      <c r="O945" s="2894"/>
      <c r="P945" s="2433">
        <v>1.7498905189999998</v>
      </c>
      <c r="Q945" s="2296" t="s">
        <v>42</v>
      </c>
      <c r="R945" s="2294"/>
      <c r="S945" s="2297"/>
      <c r="T945" s="2298"/>
      <c r="U945" s="1602"/>
      <c r="V945" s="2294"/>
      <c r="W945" s="2294"/>
      <c r="X945" s="2294"/>
      <c r="Y945" s="2294"/>
      <c r="Z945" s="2434">
        <v>93411.206939291194</v>
      </c>
      <c r="AA945" s="2366"/>
      <c r="AB945" s="2435"/>
      <c r="AC945" s="2435"/>
      <c r="AD945" s="2435"/>
      <c r="AE945" s="2435"/>
      <c r="AF945" s="2435"/>
      <c r="AG945" s="2435"/>
      <c r="AH945" s="2167"/>
      <c r="AI945" s="1602"/>
      <c r="AJ945" s="1602"/>
      <c r="AK945" s="1602"/>
      <c r="AL945" s="2167"/>
      <c r="AM945" s="2369"/>
      <c r="AN945" s="2115"/>
      <c r="AO945" s="2115"/>
      <c r="AP945" s="2116"/>
      <c r="AQ945" s="2117"/>
      <c r="AR945" s="2115"/>
      <c r="AS945" s="2115"/>
      <c r="AT945" s="2115">
        <v>2.6534885232685084</v>
      </c>
      <c r="AU945" s="2115"/>
      <c r="AV945" s="2116"/>
      <c r="AW945" s="2118">
        <f t="shared" si="330"/>
        <v>-1.1817186771146624</v>
      </c>
      <c r="AX945" s="2119"/>
      <c r="AY945" s="1920"/>
      <c r="AZ945" s="1646"/>
      <c r="BA945" s="2039"/>
      <c r="BB945" s="1646"/>
      <c r="BC945" s="1530" t="s">
        <v>1432</v>
      </c>
      <c r="BF945" s="1530" t="e">
        <f>MATCH(D945,'&gt;50 only'!D928,0)</f>
        <v>#N/A</v>
      </c>
    </row>
    <row r="946" spans="1:227" s="1530" customFormat="1" ht="17.05" customHeight="1" x14ac:dyDescent="0.25">
      <c r="A946" s="1564" t="s">
        <v>393</v>
      </c>
      <c r="B946" s="1564" t="s">
        <v>574</v>
      </c>
      <c r="C946" s="2542" t="s">
        <v>575</v>
      </c>
      <c r="D946" s="2910" t="s">
        <v>578</v>
      </c>
      <c r="E946" s="2800"/>
      <c r="F946" s="2291"/>
      <c r="G946" s="1904">
        <f>K946</f>
        <v>0.28076923076923077</v>
      </c>
      <c r="H946" s="1904"/>
      <c r="I946" s="1904"/>
      <c r="J946" s="1904"/>
      <c r="K946" s="2115">
        <v>0.28076923076923077</v>
      </c>
      <c r="L946" s="2292">
        <f>IF(K946&gt;0,IF(ISNUMBER(F946),F946,0)/K946*100,"")</f>
        <v>0</v>
      </c>
      <c r="M946" s="2357">
        <f>IF(K946&gt;0,(IF(ISNUMBER(G946),G946,0)+IF(ISNUMBER(H946),H946,0))/K946*100,"")</f>
        <v>100</v>
      </c>
      <c r="N946" s="1611">
        <f t="shared" si="323"/>
        <v>2</v>
      </c>
      <c r="O946" s="2753"/>
      <c r="P946" s="2433">
        <v>0.61274620000000002</v>
      </c>
      <c r="Q946" s="2296" t="s">
        <v>42</v>
      </c>
      <c r="R946" s="2294"/>
      <c r="S946" s="2297"/>
      <c r="T946" s="2298"/>
      <c r="U946" s="1602"/>
      <c r="V946" s="2294"/>
      <c r="W946" s="2294"/>
      <c r="X946" s="2294"/>
      <c r="Y946" s="2294"/>
      <c r="Z946" s="2434">
        <v>16048.357440559732</v>
      </c>
      <c r="AA946" s="2366"/>
      <c r="AB946" s="2435"/>
      <c r="AC946" s="2435"/>
      <c r="AD946" s="2435"/>
      <c r="AE946" s="2435"/>
      <c r="AF946" s="2435"/>
      <c r="AG946" s="2435"/>
      <c r="AH946" s="2167"/>
      <c r="AI946" s="1602"/>
      <c r="AJ946" s="1602"/>
      <c r="AK946" s="1602"/>
      <c r="AL946" s="2167"/>
      <c r="AM946" s="2369"/>
      <c r="AN946" s="2115"/>
      <c r="AO946" s="2115"/>
      <c r="AP946" s="2116"/>
      <c r="AQ946" s="2117"/>
      <c r="AR946" s="2115"/>
      <c r="AS946" s="2115"/>
      <c r="AT946" s="2115">
        <v>0.80840202513157144</v>
      </c>
      <c r="AU946" s="2115"/>
      <c r="AV946" s="2116"/>
      <c r="AW946" s="2118">
        <f t="shared" si="330"/>
        <v>-0.52763279436234067</v>
      </c>
      <c r="AX946" s="2119"/>
      <c r="AY946" s="1920"/>
      <c r="AZ946" s="1646"/>
      <c r="BA946" s="2039"/>
      <c r="BB946" s="1646"/>
      <c r="BC946" s="1530" t="s">
        <v>1432</v>
      </c>
      <c r="BF946" s="1530" t="e">
        <f>MATCH(D946,'&gt;50 only'!D929,0)</f>
        <v>#N/A</v>
      </c>
    </row>
    <row r="947" spans="1:227" s="1530" customFormat="1" ht="17.05" customHeight="1" x14ac:dyDescent="0.25">
      <c r="A947" s="1564" t="s">
        <v>393</v>
      </c>
      <c r="B947" s="1564" t="s">
        <v>448</v>
      </c>
      <c r="C947" s="1677" t="s">
        <v>462</v>
      </c>
      <c r="D947" s="2910" t="s">
        <v>464</v>
      </c>
      <c r="E947" s="2800"/>
      <c r="F947" s="2291"/>
      <c r="G947" s="1904">
        <f>K947</f>
        <v>0.59312500000000001</v>
      </c>
      <c r="H947" s="1904"/>
      <c r="I947" s="1904"/>
      <c r="J947" s="1904"/>
      <c r="K947" s="2115">
        <v>0.59312500000000001</v>
      </c>
      <c r="L947" s="2292">
        <f>IF(K947&gt;0,IF(ISNUMBER(F947),F947,0)/K947*100,"")</f>
        <v>0</v>
      </c>
      <c r="M947" s="2357">
        <f>IF(K947&gt;0,(IF(ISNUMBER(G947),G947,0)+IF(ISNUMBER(H947),H947,0))/K947*100,"")</f>
        <v>100</v>
      </c>
      <c r="N947" s="1611">
        <f t="shared" si="323"/>
        <v>3</v>
      </c>
      <c r="O947" s="2755"/>
      <c r="P947" s="2433">
        <v>0.49142953125</v>
      </c>
      <c r="Q947" s="2296" t="s">
        <v>42</v>
      </c>
      <c r="R947" s="2294"/>
      <c r="S947" s="2297"/>
      <c r="T947" s="2298"/>
      <c r="U947" s="1602"/>
      <c r="V947" s="2294"/>
      <c r="W947" s="2294"/>
      <c r="X947" s="2294"/>
      <c r="Y947" s="2294"/>
      <c r="Z947" s="2434">
        <v>13943.070850500009</v>
      </c>
      <c r="AA947" s="2366">
        <f>P947*1000000000/365/Z947</f>
        <v>96.562822625905113</v>
      </c>
      <c r="AB947" s="2435"/>
      <c r="AC947" s="2435"/>
      <c r="AD947" s="2435"/>
      <c r="AE947" s="2435"/>
      <c r="AF947" s="2435"/>
      <c r="AG947" s="2435"/>
      <c r="AH947" s="2167"/>
      <c r="AL947" s="2167"/>
      <c r="AM947" s="2369"/>
      <c r="AN947" s="2125"/>
      <c r="AO947" s="2125"/>
      <c r="AP947" s="2126"/>
      <c r="AQ947" s="2117"/>
      <c r="AR947" s="2125"/>
      <c r="AS947" s="2125"/>
      <c r="AT947" s="2125">
        <v>0.99048509692908526</v>
      </c>
      <c r="AU947" s="2125"/>
      <c r="AV947" s="2126"/>
      <c r="AW947" s="2127">
        <f t="shared" si="330"/>
        <v>-0.39736009692908525</v>
      </c>
      <c r="AX947" s="2119"/>
      <c r="AY947" s="1920"/>
      <c r="AZ947" s="1646"/>
      <c r="BA947" s="2039"/>
      <c r="BB947" s="1646"/>
      <c r="BC947" s="1530" t="s">
        <v>1432</v>
      </c>
      <c r="BF947" s="1530" t="e">
        <f>MATCH(D947,'&gt;50 only'!D930,0)</f>
        <v>#N/A</v>
      </c>
    </row>
    <row r="948" spans="1:227" s="1530" customFormat="1" ht="17.05" customHeight="1" x14ac:dyDescent="0.25">
      <c r="A948" s="1564" t="s">
        <v>393</v>
      </c>
      <c r="B948" s="1564" t="s">
        <v>448</v>
      </c>
      <c r="C948" s="1677" t="s">
        <v>462</v>
      </c>
      <c r="D948" s="2910" t="s">
        <v>463</v>
      </c>
      <c r="E948" s="2800" t="s">
        <v>1816</v>
      </c>
      <c r="F948" s="2291"/>
      <c r="G948" s="1904"/>
      <c r="H948" s="1904"/>
      <c r="I948" s="1904"/>
      <c r="J948" s="1904"/>
      <c r="K948" s="2115">
        <v>0.99630399999999997</v>
      </c>
      <c r="L948" s="2292" t="s">
        <v>1435</v>
      </c>
      <c r="M948" s="2357" t="s">
        <v>1440</v>
      </c>
      <c r="N948" s="1611">
        <f t="shared" si="323"/>
        <v>2</v>
      </c>
      <c r="O948" s="2801"/>
      <c r="P948" s="2433">
        <v>1.8698229887499997</v>
      </c>
      <c r="Q948" s="2296" t="s">
        <v>42</v>
      </c>
      <c r="R948" s="2294"/>
      <c r="S948" s="2297"/>
      <c r="T948" s="2298"/>
      <c r="U948" s="1602"/>
      <c r="V948" s="2294"/>
      <c r="W948" s="2294"/>
      <c r="X948" s="2294"/>
      <c r="Y948" s="2294"/>
      <c r="Z948" s="2434">
        <v>49702.80990624999</v>
      </c>
      <c r="AA948" s="2366">
        <f>P948*1000000000/365/Z948</f>
        <v>103.06867395559323</v>
      </c>
      <c r="AB948" s="2435"/>
      <c r="AC948" s="2435"/>
      <c r="AD948" s="2435"/>
      <c r="AE948" s="2435"/>
      <c r="AF948" s="2435"/>
      <c r="AG948" s="2435"/>
      <c r="AH948" s="2167"/>
      <c r="AL948" s="2167"/>
      <c r="AM948" s="2369"/>
      <c r="AN948" s="2125"/>
      <c r="AO948" s="2125"/>
      <c r="AP948" s="2126"/>
      <c r="AQ948" s="2117"/>
      <c r="AR948" s="2125"/>
      <c r="AS948" s="2125"/>
      <c r="AT948" s="2125">
        <v>3.2688126655276162</v>
      </c>
      <c r="AU948" s="2125"/>
      <c r="AV948" s="2126"/>
      <c r="AW948" s="2127">
        <f t="shared" si="330"/>
        <v>-2.2725086655276163</v>
      </c>
      <c r="AX948" s="2119"/>
      <c r="AY948" s="1920"/>
      <c r="AZ948" s="1646"/>
      <c r="BA948" s="2039"/>
      <c r="BB948" s="1646"/>
      <c r="BC948" s="1530" t="s">
        <v>1802</v>
      </c>
      <c r="BF948" s="1530" t="e">
        <f>MATCH(D948,'&gt;50 only'!D931,0)</f>
        <v>#N/A</v>
      </c>
    </row>
    <row r="949" spans="1:227" s="1530" customFormat="1" ht="17.05" customHeight="1" x14ac:dyDescent="0.25">
      <c r="A949" s="1564" t="s">
        <v>38</v>
      </c>
      <c r="B949" s="1564" t="s">
        <v>39</v>
      </c>
      <c r="C949" s="2259" t="s">
        <v>63</v>
      </c>
      <c r="D949" s="2918" t="s">
        <v>64</v>
      </c>
      <c r="E949" s="2787"/>
      <c r="F949" s="2291"/>
      <c r="G949" s="1904">
        <v>6.1</v>
      </c>
      <c r="H949" s="1904"/>
      <c r="I949" s="1904"/>
      <c r="J949" s="1904"/>
      <c r="K949" s="2099">
        <f>SUM(F949:J949)</f>
        <v>6.1</v>
      </c>
      <c r="L949" s="2382">
        <f>IF(K949&gt;0,IF(ISNUMBER(F949),F949,0)/K949*100,"")</f>
        <v>0</v>
      </c>
      <c r="M949" s="2383">
        <f>IF(K949&gt;0,(IF(ISNUMBER(G949),G949,0)+IF(ISNUMBER(H949),H949,0))/K949*100,"")</f>
        <v>100</v>
      </c>
      <c r="N949" s="1611">
        <f t="shared" si="323"/>
        <v>3</v>
      </c>
      <c r="O949" s="2262"/>
      <c r="P949" s="2099">
        <f>[1]JH_2015!L22/1000000</f>
        <v>4.6382842000000002</v>
      </c>
      <c r="Q949" s="1857"/>
      <c r="R949" s="1857" t="s">
        <v>42</v>
      </c>
      <c r="S949" s="2321">
        <f>+T949/P949</f>
        <v>0.13660547148016502</v>
      </c>
      <c r="T949" s="2206">
        <f>[1]JH_2015!V22/1000000</f>
        <v>0.63361500000000004</v>
      </c>
      <c r="U949" s="1857">
        <v>98.44</v>
      </c>
      <c r="V949" s="1857">
        <v>92.9</v>
      </c>
      <c r="W949" s="1857"/>
      <c r="X949" s="1857"/>
      <c r="Y949" s="1857"/>
      <c r="Z949" s="2439">
        <v>34223</v>
      </c>
      <c r="AA949" s="2492">
        <f>P949/Z949*1000000/365*1000</f>
        <v>371.31835155320925</v>
      </c>
      <c r="AB949" s="2096"/>
      <c r="AC949" s="2096"/>
      <c r="AD949" s="2010"/>
      <c r="AE949" s="2096"/>
      <c r="AF949" s="2096"/>
      <c r="AG949" s="2096"/>
      <c r="AH949" s="2493">
        <f>K949</f>
        <v>6.1</v>
      </c>
      <c r="AI949" s="2206"/>
      <c r="AJ949" s="2206"/>
      <c r="AK949" s="2206"/>
      <c r="AL949" s="2223"/>
      <c r="AM949" s="2099">
        <v>4.7759999999999998</v>
      </c>
      <c r="AN949" s="2099">
        <v>5.2229999999999999</v>
      </c>
      <c r="AO949" s="2099">
        <v>6.0609999999999999</v>
      </c>
      <c r="AP949" s="2099">
        <v>7.0339999999999998</v>
      </c>
      <c r="AQ949" s="2100">
        <f>AM949</f>
        <v>4.7759999999999998</v>
      </c>
      <c r="AR949" s="2099">
        <v>5.3789999999999996</v>
      </c>
      <c r="AS949" s="2099">
        <f>AVERAGE(AR949,AT949)</f>
        <v>5.968</v>
      </c>
      <c r="AT949" s="2099">
        <v>6.5570000000000004</v>
      </c>
      <c r="AU949" s="2099"/>
      <c r="AV949" s="2099">
        <v>7.9930000000000003</v>
      </c>
      <c r="AW949" s="2099"/>
      <c r="AX949" s="2225">
        <v>-1.893</v>
      </c>
      <c r="AY949" s="1964"/>
      <c r="AZ949" s="1965"/>
      <c r="BA949" s="1965"/>
      <c r="BB949" s="1965"/>
      <c r="BC949" s="1530" t="s">
        <v>1432</v>
      </c>
      <c r="BE949" s="1963"/>
      <c r="BF949" s="1963"/>
      <c r="BG949" s="1963"/>
      <c r="BH949" s="1963"/>
    </row>
    <row r="950" spans="1:227" s="1530" customFormat="1" ht="17.05" customHeight="1" x14ac:dyDescent="0.25">
      <c r="A950" s="1564" t="s">
        <v>38</v>
      </c>
      <c r="B950" s="1564" t="s">
        <v>39</v>
      </c>
      <c r="C950" s="2259" t="s">
        <v>63</v>
      </c>
      <c r="D950" s="2907" t="s">
        <v>65</v>
      </c>
      <c r="E950" s="2792"/>
      <c r="F950" s="2100">
        <v>0.40200000000000002</v>
      </c>
      <c r="G950" s="2099">
        <v>7.4999999999999997E-2</v>
      </c>
      <c r="H950" s="2099"/>
      <c r="I950" s="2099"/>
      <c r="J950" s="2099"/>
      <c r="K950" s="2099">
        <f>SUM(F950:J950)</f>
        <v>0.47700000000000004</v>
      </c>
      <c r="L950" s="2382">
        <f>IF(K950&gt;0,IF(ISNUMBER(F950),F950,0)/K950*100,"")</f>
        <v>84.276729559748432</v>
      </c>
      <c r="M950" s="2383">
        <f>IF(K950&gt;0,(IF(ISNUMBER(G950),G950,0)+IF(ISNUMBER(H950),H950,0))/K950*100,"")</f>
        <v>15.723270440251572</v>
      </c>
      <c r="N950" s="1611">
        <f t="shared" si="323"/>
        <v>5</v>
      </c>
      <c r="O950" s="2262"/>
      <c r="P950" s="2099">
        <f>[1]JH_2015!L23/1000000</f>
        <v>0.21114390000000002</v>
      </c>
      <c r="Q950" s="1857"/>
      <c r="R950" s="1857" t="s">
        <v>42</v>
      </c>
      <c r="S950" s="2321">
        <f>+T950/P950</f>
        <v>0.56091130267083245</v>
      </c>
      <c r="T950" s="2206">
        <f>[1]JH_2015!V23/1000000</f>
        <v>0.118433</v>
      </c>
      <c r="U950" s="1857">
        <v>96.36</v>
      </c>
      <c r="V950" s="1857">
        <v>81.2</v>
      </c>
      <c r="W950" s="1857"/>
      <c r="X950" s="1857"/>
      <c r="Y950" s="1857"/>
      <c r="Z950" s="2439">
        <v>1614</v>
      </c>
      <c r="AA950" s="2492">
        <f>P950/Z950*1000000/365*1000</f>
        <v>358.41167184396807</v>
      </c>
      <c r="AB950" s="2096"/>
      <c r="AC950" s="2096"/>
      <c r="AD950" s="2010"/>
      <c r="AE950" s="2096"/>
      <c r="AF950" s="2096"/>
      <c r="AG950" s="2096"/>
      <c r="AH950" s="2493">
        <f>K950</f>
        <v>0.47700000000000004</v>
      </c>
      <c r="AI950" s="2206"/>
      <c r="AJ950" s="2206"/>
      <c r="AK950" s="2206"/>
      <c r="AL950" s="2223"/>
      <c r="AM950" s="2099">
        <v>0.17399999999999999</v>
      </c>
      <c r="AN950" s="2101">
        <v>0.191</v>
      </c>
      <c r="AO950" s="2099">
        <v>0.221</v>
      </c>
      <c r="AP950" s="2101">
        <v>0.25700000000000001</v>
      </c>
      <c r="AQ950" s="2100">
        <f>AM950</f>
        <v>0.17399999999999999</v>
      </c>
      <c r="AR950" s="2101">
        <v>0.19600000000000001</v>
      </c>
      <c r="AS950" s="2099">
        <f>AVERAGE(AR950,AT950)</f>
        <v>0.2175</v>
      </c>
      <c r="AT950" s="2099">
        <v>0.23899999999999999</v>
      </c>
      <c r="AU950" s="2099"/>
      <c r="AV950" s="2101">
        <v>0.29099999999999998</v>
      </c>
      <c r="AW950" s="2101"/>
      <c r="AX950" s="2265">
        <v>0.186</v>
      </c>
      <c r="AY950" s="1964"/>
      <c r="AZ950" s="1965"/>
      <c r="BA950" s="1965"/>
      <c r="BB950" s="1965"/>
      <c r="BC950" s="1530" t="s">
        <v>1430</v>
      </c>
      <c r="BE950" s="1963"/>
      <c r="BF950" s="1963"/>
      <c r="BG950" s="1963"/>
      <c r="BH950" s="1963"/>
    </row>
    <row r="951" spans="1:227" s="1530" customFormat="1" ht="17.05" customHeight="1" x14ac:dyDescent="0.25">
      <c r="A951" s="1564" t="s">
        <v>38</v>
      </c>
      <c r="B951" s="1564" t="s">
        <v>39</v>
      </c>
      <c r="C951" s="2259" t="s">
        <v>63</v>
      </c>
      <c r="D951" s="2918" t="s">
        <v>66</v>
      </c>
      <c r="E951" s="2787"/>
      <c r="F951" s="2100">
        <f>0.35+0.215</f>
        <v>0.56499999999999995</v>
      </c>
      <c r="G951" s="2099"/>
      <c r="H951" s="2099">
        <v>0.125</v>
      </c>
      <c r="I951" s="2099"/>
      <c r="J951" s="2099"/>
      <c r="K951" s="2099">
        <f>SUM(F951:J951)</f>
        <v>0.69</v>
      </c>
      <c r="L951" s="2382">
        <f>IF(K951&gt;0,IF(ISNUMBER(F951),F951,0)/K951*100,"")</f>
        <v>81.884057971014485</v>
      </c>
      <c r="M951" s="2383">
        <f>IF(K951&gt;0,(IF(ISNUMBER(G951),G951,0)+IF(ISNUMBER(H951),H951,0))/K951*100,"")</f>
        <v>18.115942028985511</v>
      </c>
      <c r="N951" s="1611">
        <f t="shared" si="323"/>
        <v>2</v>
      </c>
      <c r="O951" s="2262"/>
      <c r="P951" s="2491">
        <f>[1]JH_2015!L24/1000000</f>
        <v>0.83996000000000015</v>
      </c>
      <c r="Q951" s="1857"/>
      <c r="R951" s="1857" t="s">
        <v>42</v>
      </c>
      <c r="S951" s="2321">
        <f>+T951/P951</f>
        <v>0.21149578551359585</v>
      </c>
      <c r="T951" s="2206">
        <f>[1]JH_2015!V24/1000000</f>
        <v>0.177648</v>
      </c>
      <c r="U951" s="1857">
        <v>96.51</v>
      </c>
      <c r="V951" s="1857"/>
      <c r="W951" s="1857"/>
      <c r="X951" s="1857"/>
      <c r="Y951" s="1857"/>
      <c r="Z951" s="2439">
        <v>7072</v>
      </c>
      <c r="AA951" s="2492">
        <f>P951/Z951*1000000/365*1000</f>
        <v>325.40445050517582</v>
      </c>
      <c r="AB951" s="2096"/>
      <c r="AC951" s="2096"/>
      <c r="AD951" s="2010"/>
      <c r="AE951" s="2096"/>
      <c r="AF951" s="2096"/>
      <c r="AG951" s="2096"/>
      <c r="AH951" s="2493">
        <f>K951</f>
        <v>0.69</v>
      </c>
      <c r="AI951" s="2206"/>
      <c r="AJ951" s="2206"/>
      <c r="AK951" s="2206"/>
      <c r="AL951" s="2223"/>
      <c r="AM951" s="2099">
        <v>0.879</v>
      </c>
      <c r="AN951" s="2099">
        <v>0.99</v>
      </c>
      <c r="AO951" s="2099">
        <v>1.2070000000000001</v>
      </c>
      <c r="AP951" s="2099">
        <v>1.4710000000000001</v>
      </c>
      <c r="AQ951" s="2100">
        <f>AM951</f>
        <v>0.879</v>
      </c>
      <c r="AR951" s="2099">
        <v>1.05</v>
      </c>
      <c r="AS951" s="2099">
        <f>AVERAGE(AR951,AT951)</f>
        <v>1.2305000000000001</v>
      </c>
      <c r="AT951" s="2099">
        <v>1.411</v>
      </c>
      <c r="AU951" s="2099"/>
      <c r="AV951" s="2099">
        <v>1.8959999999999999</v>
      </c>
      <c r="AW951" s="2099"/>
      <c r="AX951" s="2225">
        <v>-1.206</v>
      </c>
      <c r="AY951" s="1964"/>
      <c r="AZ951" s="1965"/>
      <c r="BA951" s="1965"/>
      <c r="BB951" s="1965"/>
      <c r="BC951" s="1530" t="s">
        <v>1918</v>
      </c>
      <c r="BD951" s="1699"/>
      <c r="BE951" s="1963"/>
      <c r="BF951" s="1963"/>
      <c r="BG951" s="1963"/>
      <c r="BH951" s="1963"/>
      <c r="BI951" s="1699"/>
      <c r="BJ951" s="1699"/>
      <c r="BK951" s="1699"/>
      <c r="BL951" s="1699"/>
      <c r="BM951" s="1699"/>
      <c r="BN951" s="1699"/>
      <c r="BO951" s="1699"/>
      <c r="BP951" s="1699"/>
      <c r="BQ951" s="1699"/>
      <c r="BR951" s="1699"/>
      <c r="BS951" s="1699"/>
      <c r="BT951" s="1699"/>
      <c r="BU951" s="1699"/>
      <c r="BV951" s="1699"/>
      <c r="BW951" s="1699"/>
      <c r="BX951" s="1699"/>
      <c r="BY951" s="1699"/>
      <c r="BZ951" s="1699"/>
      <c r="CA951" s="1699"/>
      <c r="CB951" s="1699"/>
      <c r="CC951" s="1699"/>
      <c r="CD951" s="1699"/>
      <c r="CE951" s="1699"/>
      <c r="CF951" s="1699"/>
      <c r="CG951" s="1699"/>
      <c r="CH951" s="1699"/>
      <c r="CI951" s="1699"/>
      <c r="CJ951" s="1699"/>
      <c r="CK951" s="1699"/>
      <c r="CL951" s="1699"/>
      <c r="CM951" s="1699"/>
      <c r="CN951" s="1699"/>
      <c r="CO951" s="1699"/>
      <c r="CP951" s="1699"/>
      <c r="CQ951" s="1699"/>
      <c r="CR951" s="1699"/>
      <c r="CS951" s="1699"/>
      <c r="CT951" s="1699"/>
      <c r="CU951" s="1699"/>
      <c r="CV951" s="1699"/>
      <c r="CW951" s="1699"/>
      <c r="CX951" s="1699"/>
      <c r="CY951" s="1699"/>
      <c r="CZ951" s="1699"/>
      <c r="DA951" s="1699"/>
      <c r="DB951" s="1699"/>
      <c r="DC951" s="1699"/>
      <c r="DD951" s="1699"/>
      <c r="DE951" s="1699"/>
      <c r="DF951" s="1699"/>
      <c r="DG951" s="1699"/>
      <c r="DH951" s="1699"/>
      <c r="DI951" s="1699"/>
      <c r="DJ951" s="1699"/>
      <c r="DK951" s="1699"/>
      <c r="DL951" s="1699"/>
      <c r="DM951" s="1699"/>
      <c r="DN951" s="1699"/>
      <c r="DO951" s="1699"/>
      <c r="DP951" s="1699"/>
      <c r="DQ951" s="1699"/>
      <c r="DR951" s="1699"/>
      <c r="DS951" s="1699"/>
      <c r="DT951" s="1699"/>
      <c r="DU951" s="1699"/>
      <c r="DV951" s="1699"/>
      <c r="DW951" s="1699"/>
      <c r="DX951" s="1699"/>
      <c r="DY951" s="1699"/>
      <c r="DZ951" s="1699"/>
      <c r="EA951" s="1699"/>
      <c r="EB951" s="1699"/>
      <c r="EC951" s="1699"/>
      <c r="ED951" s="1699"/>
      <c r="EE951" s="1699"/>
      <c r="EF951" s="1699"/>
      <c r="EG951" s="1699"/>
      <c r="EH951" s="1699"/>
      <c r="EI951" s="1699"/>
      <c r="EJ951" s="1699"/>
      <c r="EK951" s="1699"/>
      <c r="EL951" s="1699"/>
      <c r="EM951" s="1699"/>
      <c r="EN951" s="1699"/>
      <c r="EO951" s="1699"/>
      <c r="EP951" s="1699"/>
      <c r="EQ951" s="1699"/>
      <c r="ER951" s="1699"/>
      <c r="ES951" s="1699"/>
      <c r="ET951" s="1699"/>
      <c r="EU951" s="1699"/>
      <c r="EV951" s="1699"/>
      <c r="EW951" s="1699"/>
      <c r="EX951" s="1699"/>
      <c r="EY951" s="1699"/>
      <c r="EZ951" s="1699"/>
      <c r="FA951" s="1699"/>
      <c r="FB951" s="1699"/>
      <c r="FC951" s="1699"/>
      <c r="FD951" s="1699"/>
      <c r="FE951" s="1699"/>
      <c r="FF951" s="1699"/>
      <c r="FG951" s="1699"/>
      <c r="FH951" s="1699"/>
      <c r="FI951" s="1699"/>
      <c r="FJ951" s="1699"/>
      <c r="FK951" s="1699"/>
      <c r="FL951" s="1699"/>
      <c r="FM951" s="1699"/>
      <c r="FN951" s="1699"/>
      <c r="FO951" s="1699"/>
      <c r="FP951" s="1699"/>
      <c r="FQ951" s="1699"/>
      <c r="FR951" s="1699"/>
      <c r="FS951" s="1699"/>
      <c r="FT951" s="1699"/>
      <c r="FU951" s="1699"/>
      <c r="FV951" s="1699"/>
      <c r="FW951" s="1699"/>
      <c r="FX951" s="1699"/>
      <c r="FY951" s="1699"/>
      <c r="FZ951" s="1699"/>
      <c r="GA951" s="1699"/>
      <c r="GB951" s="1699"/>
      <c r="GC951" s="1699"/>
      <c r="GD951" s="1699"/>
      <c r="GE951" s="1699"/>
      <c r="GF951" s="1699"/>
      <c r="GG951" s="1699"/>
      <c r="GH951" s="1699"/>
      <c r="GI951" s="1699"/>
      <c r="GJ951" s="1699"/>
      <c r="GK951" s="1699"/>
      <c r="GL951" s="1699"/>
      <c r="GM951" s="1699"/>
      <c r="GN951" s="1699"/>
      <c r="GO951" s="1699"/>
      <c r="GP951" s="1699"/>
      <c r="GQ951" s="1699"/>
      <c r="GR951" s="1699"/>
      <c r="GS951" s="1699"/>
      <c r="GT951" s="1699"/>
      <c r="GU951" s="1699"/>
      <c r="GV951" s="1699"/>
      <c r="GW951" s="1699"/>
      <c r="GX951" s="1699"/>
      <c r="GY951" s="1699"/>
      <c r="GZ951" s="1699"/>
      <c r="HA951" s="1699"/>
      <c r="HB951" s="1699"/>
      <c r="HC951" s="1699"/>
      <c r="HD951" s="1699"/>
      <c r="HE951" s="1699"/>
      <c r="HF951" s="1699"/>
      <c r="HG951" s="1699"/>
      <c r="HH951" s="1699"/>
      <c r="HI951" s="1699"/>
      <c r="HJ951" s="1699"/>
      <c r="HK951" s="1699"/>
      <c r="HL951" s="1699"/>
      <c r="HM951" s="1699"/>
      <c r="HN951" s="1699"/>
      <c r="HO951" s="1699"/>
      <c r="HP951" s="1699"/>
      <c r="HQ951" s="1699"/>
      <c r="HR951" s="1699"/>
      <c r="HS951" s="1699"/>
    </row>
    <row r="952" spans="1:227" s="1530" customFormat="1" ht="17.05" customHeight="1" x14ac:dyDescent="0.25">
      <c r="A952" s="1564" t="s">
        <v>38</v>
      </c>
      <c r="B952" s="1564" t="s">
        <v>39</v>
      </c>
      <c r="C952" s="2259" t="s">
        <v>63</v>
      </c>
      <c r="D952" s="2907" t="s">
        <v>67</v>
      </c>
      <c r="E952" s="2792"/>
      <c r="F952" s="2100">
        <v>2.5000000000000001E-2</v>
      </c>
      <c r="G952" s="2099"/>
      <c r="H952" s="2099">
        <v>0.63</v>
      </c>
      <c r="I952" s="2099"/>
      <c r="J952" s="2099"/>
      <c r="K952" s="2099">
        <f>SUM(F952:J952)</f>
        <v>0.65500000000000003</v>
      </c>
      <c r="L952" s="2382">
        <f>IF(K952&gt;0,IF(ISNUMBER(F952),F952,0)/K952*100,"")</f>
        <v>3.8167938931297711</v>
      </c>
      <c r="M952" s="2383">
        <f>IF(K952&gt;0,(IF(ISNUMBER(G952),G952,0)+IF(ISNUMBER(H952),H952,0))/K952*100,"")</f>
        <v>96.183206106870216</v>
      </c>
      <c r="N952" s="1611">
        <f t="shared" si="323"/>
        <v>2</v>
      </c>
      <c r="O952" s="2262"/>
      <c r="P952" s="2099">
        <f>[1]JH_2015!L25/1000000</f>
        <v>1.0122937000000001</v>
      </c>
      <c r="Q952" s="1857"/>
      <c r="R952" s="1857" t="s">
        <v>42</v>
      </c>
      <c r="S952" s="2321">
        <f>+T952/P952</f>
        <v>0.48868228657355073</v>
      </c>
      <c r="T952" s="2206">
        <f>[1]JH_2015!V25/1000000</f>
        <v>0.49469000000000002</v>
      </c>
      <c r="U952" s="1857">
        <v>95.64</v>
      </c>
      <c r="V952" s="1857">
        <v>83.7</v>
      </c>
      <c r="W952" s="1857"/>
      <c r="X952" s="1857"/>
      <c r="Y952" s="1857"/>
      <c r="Z952" s="2439">
        <v>10334</v>
      </c>
      <c r="AA952" s="2492">
        <f>P952/Z952*1000000/365*1000</f>
        <v>268.37694960908397</v>
      </c>
      <c r="AB952" s="2096"/>
      <c r="AC952" s="2096"/>
      <c r="AD952" s="2010"/>
      <c r="AE952" s="2096"/>
      <c r="AF952" s="2096"/>
      <c r="AG952" s="2096"/>
      <c r="AH952" s="2493">
        <f>K952</f>
        <v>0.65500000000000003</v>
      </c>
      <c r="AI952" s="2206"/>
      <c r="AJ952" s="2206"/>
      <c r="AK952" s="2206"/>
      <c r="AL952" s="2223"/>
      <c r="AM952" s="2099">
        <v>0.877</v>
      </c>
      <c r="AN952" s="2101">
        <v>0.98799999999999999</v>
      </c>
      <c r="AO952" s="2099">
        <v>1.204</v>
      </c>
      <c r="AP952" s="2099">
        <v>1.468</v>
      </c>
      <c r="AQ952" s="2100">
        <f>AM952</f>
        <v>0.877</v>
      </c>
      <c r="AR952" s="2101">
        <v>1.0469999999999999</v>
      </c>
      <c r="AS952" s="2099">
        <f>AVERAGE(AR952,AT952)</f>
        <v>1.2269999999999999</v>
      </c>
      <c r="AT952" s="2099">
        <v>1.407</v>
      </c>
      <c r="AU952" s="2099"/>
      <c r="AV952" s="2099">
        <v>1.8919999999999999</v>
      </c>
      <c r="AW952" s="2099"/>
      <c r="AX952" s="2102">
        <v>-1.2370000000000001</v>
      </c>
      <c r="AY952" s="1981"/>
      <c r="AZ952" s="1896"/>
      <c r="BA952" s="1965"/>
      <c r="BB952" s="1965"/>
      <c r="BC952" s="1530" t="s">
        <v>1432</v>
      </c>
    </row>
    <row r="953" spans="1:227" s="1530" customFormat="1" ht="17.05" customHeight="1" thickBot="1" x14ac:dyDescent="0.3">
      <c r="A953" s="1564" t="s">
        <v>38</v>
      </c>
      <c r="B953" s="1564" t="s">
        <v>39</v>
      </c>
      <c r="C953" s="2259" t="s">
        <v>63</v>
      </c>
      <c r="D953" s="2919" t="s">
        <v>68</v>
      </c>
      <c r="E953" s="2823"/>
      <c r="F953" s="2720"/>
      <c r="G953" s="2595"/>
      <c r="H953" s="2595">
        <v>1.1339999999999999</v>
      </c>
      <c r="I953" s="2595"/>
      <c r="J953" s="2595"/>
      <c r="K953" s="2725">
        <f>SUM(F953:J953)</f>
        <v>1.1339999999999999</v>
      </c>
      <c r="L953" s="2722">
        <f>IF(K953&gt;0,IF(ISNUMBER(F953),F953,0)/K953*100,"")</f>
        <v>0</v>
      </c>
      <c r="M953" s="2723">
        <f>IF(K953&gt;0,(IF(ISNUMBER(G953),G953,0)+IF(ISNUMBER(H953),H953,0))/K953*100,"")</f>
        <v>100</v>
      </c>
      <c r="N953" s="2597">
        <f t="shared" si="323"/>
        <v>3</v>
      </c>
      <c r="O953" s="2724"/>
      <c r="P953" s="2725">
        <f>[1]JH_2015!L26/1000000</f>
        <v>1.0853766</v>
      </c>
      <c r="Q953" s="2729"/>
      <c r="R953" s="2729" t="s">
        <v>42</v>
      </c>
      <c r="S953" s="2728">
        <f>+T953/P953</f>
        <v>0.36110507633940142</v>
      </c>
      <c r="T953" s="2727">
        <f>[1]JH_2015!V26/1000000</f>
        <v>0.39193499999999998</v>
      </c>
      <c r="U953" s="2920">
        <v>96.99</v>
      </c>
      <c r="V953" s="2920">
        <v>83.7</v>
      </c>
      <c r="W953" s="2920"/>
      <c r="X953" s="2920"/>
      <c r="Y953" s="2920"/>
      <c r="Z953" s="2921">
        <v>13257</v>
      </c>
      <c r="AA953" s="2731">
        <f>P953/Z953*1000000/365*1000</f>
        <v>224.30674515712039</v>
      </c>
      <c r="AB953" s="2922"/>
      <c r="AC953" s="2922"/>
      <c r="AD953" s="2920"/>
      <c r="AE953" s="2922"/>
      <c r="AF953" s="2922"/>
      <c r="AG953" s="2922"/>
      <c r="AH953" s="2734">
        <f>K953</f>
        <v>1.1339999999999999</v>
      </c>
      <c r="AI953" s="2727"/>
      <c r="AJ953" s="2727"/>
      <c r="AK953" s="2727"/>
      <c r="AL953" s="2735"/>
      <c r="AM953" s="2725">
        <v>1.2390000000000001</v>
      </c>
      <c r="AN953" s="2725">
        <v>1.395</v>
      </c>
      <c r="AO953" s="2725">
        <v>1.7010000000000001</v>
      </c>
      <c r="AP953" s="2725">
        <v>2.073</v>
      </c>
      <c r="AQ953" s="2736">
        <f>AM953</f>
        <v>1.2390000000000001</v>
      </c>
      <c r="AR953" s="2725">
        <v>1.4790000000000001</v>
      </c>
      <c r="AS953" s="2725">
        <f>AVERAGE(AR953,AT953)</f>
        <v>1.7335</v>
      </c>
      <c r="AT953" s="2725">
        <v>1.988</v>
      </c>
      <c r="AU953" s="2725"/>
      <c r="AV953" s="2725">
        <v>2.6720000000000002</v>
      </c>
      <c r="AW953" s="2725"/>
      <c r="AX953" s="2737">
        <v>-1.538</v>
      </c>
      <c r="AY953" s="2923"/>
      <c r="AZ953" s="2924"/>
      <c r="BA953" s="2924"/>
      <c r="BB953" s="2924"/>
      <c r="BC953" s="1530" t="s">
        <v>1432</v>
      </c>
      <c r="BD953" s="1699"/>
      <c r="BE953" s="1699"/>
      <c r="BF953" s="1699"/>
      <c r="BG953" s="1699"/>
      <c r="BH953" s="1699"/>
      <c r="BI953" s="1699"/>
      <c r="BJ953" s="1699"/>
      <c r="BK953" s="1699"/>
      <c r="BL953" s="1699"/>
      <c r="BM953" s="1699"/>
      <c r="BN953" s="1699"/>
      <c r="BO953" s="1699"/>
      <c r="BP953" s="1699"/>
      <c r="BQ953" s="1699"/>
      <c r="BR953" s="1699"/>
      <c r="BS953" s="1699"/>
      <c r="BT953" s="1699"/>
      <c r="BU953" s="1699"/>
      <c r="BV953" s="1699"/>
      <c r="BW953" s="1699"/>
      <c r="BX953" s="1699"/>
      <c r="BY953" s="1699"/>
      <c r="BZ953" s="1699"/>
      <c r="CA953" s="1699"/>
      <c r="CB953" s="1699"/>
      <c r="CC953" s="1699"/>
      <c r="CD953" s="1699"/>
      <c r="CE953" s="1699"/>
      <c r="CF953" s="1699"/>
      <c r="CG953" s="1699"/>
      <c r="CH953" s="1699"/>
      <c r="CI953" s="1699"/>
      <c r="CJ953" s="1699"/>
      <c r="CK953" s="1699"/>
      <c r="CL953" s="1699"/>
      <c r="CM953" s="1699"/>
      <c r="CN953" s="1699"/>
      <c r="CO953" s="1699"/>
      <c r="CP953" s="1699"/>
      <c r="CQ953" s="1699"/>
      <c r="CR953" s="1699"/>
      <c r="CS953" s="1699"/>
      <c r="CT953" s="1699"/>
      <c r="CU953" s="1699"/>
      <c r="CV953" s="1699"/>
      <c r="CW953" s="1699"/>
      <c r="CX953" s="1699"/>
      <c r="CY953" s="1699"/>
      <c r="CZ953" s="1699"/>
      <c r="DA953" s="1699"/>
      <c r="DB953" s="1699"/>
      <c r="DC953" s="1699"/>
      <c r="DD953" s="1699"/>
      <c r="DE953" s="1699"/>
      <c r="DF953" s="1699"/>
      <c r="DG953" s="1699"/>
      <c r="DH953" s="1699"/>
      <c r="DI953" s="1699"/>
      <c r="DJ953" s="1699"/>
      <c r="DK953" s="1699"/>
      <c r="DL953" s="1699"/>
      <c r="DM953" s="1699"/>
      <c r="DN953" s="1699"/>
      <c r="DO953" s="1699"/>
      <c r="DP953" s="1699"/>
      <c r="DQ953" s="1699"/>
      <c r="DR953" s="1699"/>
      <c r="DS953" s="1699"/>
      <c r="DT953" s="1699"/>
      <c r="DU953" s="1699"/>
      <c r="DV953" s="1699"/>
      <c r="DW953" s="1699"/>
      <c r="DX953" s="1699"/>
      <c r="DY953" s="1699"/>
      <c r="DZ953" s="1699"/>
      <c r="EA953" s="1699"/>
      <c r="EB953" s="1699"/>
      <c r="EC953" s="1699"/>
      <c r="ED953" s="1699"/>
      <c r="EE953" s="1699"/>
      <c r="EF953" s="1699"/>
      <c r="EG953" s="1699"/>
      <c r="EH953" s="1699"/>
      <c r="EI953" s="1699"/>
      <c r="EJ953" s="1699"/>
      <c r="EK953" s="1699"/>
      <c r="EL953" s="1699"/>
      <c r="EM953" s="1699"/>
      <c r="EN953" s="1699"/>
      <c r="EO953" s="1699"/>
      <c r="EP953" s="1699"/>
      <c r="EQ953" s="1699"/>
      <c r="ER953" s="1699"/>
      <c r="ES953" s="1699"/>
      <c r="ET953" s="1699"/>
      <c r="EU953" s="1699"/>
      <c r="EV953" s="1699"/>
      <c r="EW953" s="1699"/>
      <c r="EX953" s="1699"/>
      <c r="EY953" s="1699"/>
      <c r="EZ953" s="1699"/>
      <c r="FA953" s="1699"/>
      <c r="FB953" s="1699"/>
      <c r="FC953" s="1699"/>
      <c r="FD953" s="1699"/>
      <c r="FE953" s="1699"/>
      <c r="FF953" s="1699"/>
      <c r="FG953" s="1699"/>
      <c r="FH953" s="1699"/>
      <c r="FI953" s="1699"/>
      <c r="FJ953" s="1699"/>
      <c r="FK953" s="1699"/>
      <c r="FL953" s="1699"/>
      <c r="FM953" s="1699"/>
      <c r="FN953" s="1699"/>
      <c r="FO953" s="1699"/>
      <c r="FP953" s="1699"/>
      <c r="FQ953" s="1699"/>
      <c r="FR953" s="1699"/>
      <c r="FS953" s="1699"/>
      <c r="FT953" s="1699"/>
      <c r="FU953" s="1699"/>
      <c r="FV953" s="1699"/>
      <c r="FW953" s="1699"/>
      <c r="FX953" s="1699"/>
      <c r="FY953" s="1699"/>
      <c r="FZ953" s="1699"/>
      <c r="GA953" s="1699"/>
      <c r="GB953" s="1699"/>
      <c r="GC953" s="1699"/>
      <c r="GD953" s="1699"/>
      <c r="GE953" s="1699"/>
      <c r="GF953" s="1699"/>
      <c r="GG953" s="1699"/>
      <c r="GH953" s="1699"/>
      <c r="GI953" s="1699"/>
      <c r="GJ953" s="1699"/>
      <c r="GK953" s="1699"/>
      <c r="GL953" s="1699"/>
      <c r="GM953" s="1699"/>
      <c r="GN953" s="1699"/>
      <c r="GO953" s="1699"/>
      <c r="GP953" s="1699"/>
      <c r="GQ953" s="1699"/>
      <c r="GR953" s="1699"/>
      <c r="GS953" s="1699"/>
      <c r="GT953" s="1699"/>
      <c r="GU953" s="1699"/>
      <c r="GV953" s="1699"/>
      <c r="GW953" s="1699"/>
      <c r="GX953" s="1699"/>
      <c r="GY953" s="1699"/>
      <c r="GZ953" s="1699"/>
      <c r="HA953" s="1699"/>
      <c r="HB953" s="1699"/>
      <c r="HC953" s="1699"/>
      <c r="HD953" s="1699"/>
      <c r="HE953" s="1699"/>
      <c r="HF953" s="1699"/>
      <c r="HG953" s="1699"/>
      <c r="HH953" s="1699"/>
      <c r="HI953" s="1699"/>
      <c r="HJ953" s="1699"/>
      <c r="HK953" s="1699"/>
      <c r="HL953" s="1699"/>
      <c r="HM953" s="1699"/>
      <c r="HN953" s="1699"/>
      <c r="HO953" s="1699"/>
      <c r="HP953" s="1699"/>
      <c r="HQ953" s="1699"/>
      <c r="HR953" s="1699"/>
      <c r="HS953" s="1699"/>
    </row>
    <row r="954" spans="1:227" s="1530" customFormat="1" thickTop="1" x14ac:dyDescent="0.25">
      <c r="B954" s="2925"/>
      <c r="C954" s="2926"/>
      <c r="D954" s="1699"/>
      <c r="E954" s="1699"/>
      <c r="F954" s="2455"/>
      <c r="G954" s="2455"/>
      <c r="H954" s="2455"/>
      <c r="I954" s="2455"/>
      <c r="J954" s="2455"/>
      <c r="K954" s="2927"/>
      <c r="L954" s="2928"/>
      <c r="M954" s="2929"/>
      <c r="N954" s="2616"/>
      <c r="O954" s="2616"/>
      <c r="P954" s="2930"/>
      <c r="Q954" s="2616"/>
      <c r="R954" s="2616"/>
      <c r="S954" s="2619"/>
      <c r="T954" s="2620"/>
      <c r="U954" s="2621"/>
      <c r="V954" s="2616"/>
      <c r="W954" s="2616"/>
      <c r="X954" s="2616"/>
      <c r="Y954" s="2616"/>
      <c r="Z954" s="2931"/>
      <c r="AA954" s="2931"/>
      <c r="AB954" s="2932"/>
      <c r="AC954" s="2039"/>
      <c r="AD954" s="2039"/>
      <c r="AE954" s="2039"/>
      <c r="AF954" s="2039"/>
      <c r="AG954" s="2039"/>
      <c r="AH954" s="2928"/>
      <c r="AI954" s="2928"/>
      <c r="AJ954" s="2928"/>
      <c r="AK954" s="2928"/>
      <c r="AL954" s="2928"/>
      <c r="AM954" s="2933"/>
      <c r="AN954" s="2927"/>
      <c r="AO954" s="2927"/>
      <c r="AP954" s="2934"/>
      <c r="AQ954" s="2933"/>
      <c r="AR954" s="2927"/>
      <c r="AS954" s="2927"/>
      <c r="AT954" s="2927"/>
      <c r="AU954" s="2927"/>
      <c r="AV954" s="2934"/>
      <c r="AW954" s="2934"/>
      <c r="AX954" s="2933"/>
      <c r="AY954" s="1920"/>
      <c r="AZ954" s="1646"/>
      <c r="BA954" s="2039"/>
      <c r="BB954" s="2039"/>
    </row>
    <row r="955" spans="1:227" s="1530" customFormat="1" ht="10.3" x14ac:dyDescent="0.25">
      <c r="B955" s="2925"/>
      <c r="C955" s="2935"/>
      <c r="D955" s="1699"/>
      <c r="E955" s="1699"/>
      <c r="F955" s="2455"/>
      <c r="G955" s="2455"/>
      <c r="H955" s="2455"/>
      <c r="I955" s="2455"/>
      <c r="J955" s="2455"/>
      <c r="K955" s="2927"/>
      <c r="L955" s="2928"/>
      <c r="M955" s="2936"/>
      <c r="N955" s="2294"/>
      <c r="O955" s="2294"/>
      <c r="P955" s="2937"/>
      <c r="Q955" s="2294"/>
      <c r="R955" s="2294"/>
      <c r="S955" s="2297"/>
      <c r="T955" s="2298"/>
      <c r="U955" s="1602"/>
      <c r="V955" s="2294"/>
      <c r="W955" s="2294"/>
      <c r="X955" s="2294"/>
      <c r="Y955" s="2294"/>
      <c r="Z955" s="2938"/>
      <c r="AA955" s="2938"/>
      <c r="AB955" s="1646"/>
      <c r="AC955" s="2039"/>
      <c r="AD955" s="2039"/>
      <c r="AE955" s="2039"/>
      <c r="AF955" s="2039"/>
      <c r="AG955" s="2039"/>
      <c r="AH955" s="2928"/>
      <c r="AI955" s="2928"/>
      <c r="AJ955" s="2928"/>
      <c r="AK955" s="2928"/>
      <c r="AL955" s="2928"/>
      <c r="AM955" s="2933"/>
      <c r="AN955" s="2927"/>
      <c r="AO955" s="2927"/>
      <c r="AP955" s="2934"/>
      <c r="AQ955" s="2933"/>
      <c r="AR955" s="2927"/>
      <c r="AS955" s="2927"/>
      <c r="AT955" s="2927"/>
      <c r="AU955" s="2927"/>
      <c r="AV955" s="2934"/>
      <c r="AW955" s="2934"/>
      <c r="AX955" s="2933"/>
      <c r="AY955" s="1920"/>
      <c r="AZ955" s="1646"/>
      <c r="BA955" s="2039"/>
      <c r="BB955" s="2039"/>
    </row>
    <row r="956" spans="1:227" x14ac:dyDescent="0.3">
      <c r="M956" s="2940"/>
      <c r="N956" s="2940"/>
      <c r="O956" s="2940"/>
      <c r="P956" s="2940"/>
      <c r="Q956" s="2940"/>
      <c r="R956" s="2940"/>
      <c r="S956" s="2940"/>
      <c r="T956" s="2940"/>
      <c r="U956" s="2940"/>
      <c r="V956" s="2940"/>
      <c r="W956" s="2940"/>
      <c r="X956" s="2940"/>
      <c r="Y956" s="2940"/>
      <c r="Z956" s="2940"/>
      <c r="AA956" s="2940"/>
      <c r="AB956" s="2940"/>
    </row>
    <row r="957" spans="1:227" x14ac:dyDescent="0.3">
      <c r="M957" s="2940"/>
      <c r="N957" s="2940"/>
      <c r="O957" s="2940"/>
      <c r="P957" s="2940"/>
      <c r="Q957" s="2940"/>
      <c r="R957" s="2940"/>
      <c r="S957" s="2940"/>
      <c r="T957" s="2940"/>
      <c r="U957" s="2940"/>
      <c r="V957" s="2940"/>
      <c r="W957" s="2940"/>
      <c r="X957" s="2940"/>
      <c r="Y957" s="2940"/>
      <c r="Z957" s="2940"/>
      <c r="AA957" s="2940"/>
      <c r="AB957" s="2940"/>
    </row>
    <row r="958" spans="1:227" x14ac:dyDescent="0.3">
      <c r="M958" s="2940"/>
      <c r="N958" s="2940"/>
      <c r="O958" s="2940"/>
      <c r="P958" s="2940"/>
      <c r="Q958" s="2940"/>
      <c r="R958" s="2940"/>
      <c r="S958" s="2940"/>
      <c r="T958" s="2940"/>
      <c r="U958" s="2940"/>
      <c r="V958" s="2940"/>
      <c r="W958" s="2940"/>
      <c r="X958" s="2940"/>
      <c r="Y958" s="2940"/>
      <c r="Z958" s="2940"/>
      <c r="AA958" s="2940"/>
      <c r="AB958" s="2940"/>
    </row>
  </sheetData>
  <autoFilter ref="A3:HS953">
    <sortState ref="A4:HS953">
      <sortCondition ref="C3:C953"/>
    </sortState>
  </autoFilter>
  <conditionalFormatting sqref="BD139:BE281">
    <cfRule type="containsText" dxfId="15" priority="90" stopIfTrue="1" operator="containsText" text="no">
      <formula>NOT(ISERROR(SEARCH("no",BD139)))</formula>
    </cfRule>
    <cfRule type="containsText" dxfId="14" priority="91" stopIfTrue="1" operator="containsText" text="yes">
      <formula>NOT(ISERROR(SEARCH("yes",BD139)))</formula>
    </cfRule>
  </conditionalFormatting>
  <conditionalFormatting sqref="S4:S12 S36 S44 S46 S48 S81 S104 S113:S115 S122:S123 S125:S126 S129 S71:S72 S74 S28:S32 S52:S54">
    <cfRule type="colorScale" priority="92">
      <colorScale>
        <cfvo type="min"/>
        <cfvo type="percentile" val="50"/>
        <cfvo type="max"/>
        <color rgb="FF63BE7B"/>
        <color rgb="FFFCFCFF"/>
        <color rgb="FFF8696B"/>
      </colorScale>
    </cfRule>
  </conditionalFormatting>
  <conditionalFormatting sqref="S13">
    <cfRule type="colorScale" priority="87">
      <colorScale>
        <cfvo type="min"/>
        <cfvo type="percentile" val="50"/>
        <cfvo type="max"/>
        <color rgb="FF63BE7B"/>
        <color rgb="FFFCFCFF"/>
        <color rgb="FFF8696B"/>
      </colorScale>
    </cfRule>
  </conditionalFormatting>
  <conditionalFormatting sqref="S14">
    <cfRule type="colorScale" priority="86">
      <colorScale>
        <cfvo type="min"/>
        <cfvo type="percentile" val="50"/>
        <cfvo type="max"/>
        <color rgb="FF63BE7B"/>
        <color rgb="FFFCFCFF"/>
        <color rgb="FFF8696B"/>
      </colorScale>
    </cfRule>
  </conditionalFormatting>
  <conditionalFormatting sqref="S18">
    <cfRule type="colorScale" priority="85">
      <colorScale>
        <cfvo type="min"/>
        <cfvo type="percentile" val="50"/>
        <cfvo type="max"/>
        <color rgb="FF63BE7B"/>
        <color rgb="FFFCFCFF"/>
        <color rgb="FFF8696B"/>
      </colorScale>
    </cfRule>
  </conditionalFormatting>
  <conditionalFormatting sqref="S19:S20">
    <cfRule type="colorScale" priority="84">
      <colorScale>
        <cfvo type="min"/>
        <cfvo type="percentile" val="50"/>
        <cfvo type="max"/>
        <color rgb="FF63BE7B"/>
        <color rgb="FFFCFCFF"/>
        <color rgb="FFF8696B"/>
      </colorScale>
    </cfRule>
  </conditionalFormatting>
  <conditionalFormatting sqref="S21:S29">
    <cfRule type="colorScale" priority="83">
      <colorScale>
        <cfvo type="min"/>
        <cfvo type="percentile" val="50"/>
        <cfvo type="max"/>
        <color rgb="FF63BE7B"/>
        <color rgb="FFFCFCFF"/>
        <color rgb="FFF8696B"/>
      </colorScale>
    </cfRule>
  </conditionalFormatting>
  <conditionalFormatting sqref="S33:S35">
    <cfRule type="colorScale" priority="82">
      <colorScale>
        <cfvo type="min"/>
        <cfvo type="percentile" val="50"/>
        <cfvo type="max"/>
        <color rgb="FF63BE7B"/>
        <color rgb="FFFCFCFF"/>
        <color rgb="FFF8696B"/>
      </colorScale>
    </cfRule>
  </conditionalFormatting>
  <conditionalFormatting sqref="S37:S42">
    <cfRule type="colorScale" priority="81">
      <colorScale>
        <cfvo type="min"/>
        <cfvo type="percentile" val="50"/>
        <cfvo type="max"/>
        <color rgb="FF63BE7B"/>
        <color rgb="FFFCFCFF"/>
        <color rgb="FFF8696B"/>
      </colorScale>
    </cfRule>
  </conditionalFormatting>
  <conditionalFormatting sqref="S45">
    <cfRule type="colorScale" priority="80">
      <colorScale>
        <cfvo type="min"/>
        <cfvo type="percentile" val="50"/>
        <cfvo type="max"/>
        <color rgb="FF63BE7B"/>
        <color rgb="FFFCFCFF"/>
        <color rgb="FFF8696B"/>
      </colorScale>
    </cfRule>
  </conditionalFormatting>
  <conditionalFormatting sqref="S43">
    <cfRule type="colorScale" priority="79">
      <colorScale>
        <cfvo type="min"/>
        <cfvo type="percentile" val="50"/>
        <cfvo type="max"/>
        <color rgb="FF63BE7B"/>
        <color rgb="FFFCFCFF"/>
        <color rgb="FFF8696B"/>
      </colorScale>
    </cfRule>
  </conditionalFormatting>
  <conditionalFormatting sqref="S47">
    <cfRule type="colorScale" priority="78">
      <colorScale>
        <cfvo type="min"/>
        <cfvo type="percentile" val="50"/>
        <cfvo type="max"/>
        <color rgb="FF63BE7B"/>
        <color rgb="FFFCFCFF"/>
        <color rgb="FFF8696B"/>
      </colorScale>
    </cfRule>
  </conditionalFormatting>
  <conditionalFormatting sqref="S49">
    <cfRule type="colorScale" priority="77">
      <colorScale>
        <cfvo type="min"/>
        <cfvo type="percentile" val="50"/>
        <cfvo type="max"/>
        <color rgb="FF63BE7B"/>
        <color rgb="FFFCFCFF"/>
        <color rgb="FFF8696B"/>
      </colorScale>
    </cfRule>
  </conditionalFormatting>
  <conditionalFormatting sqref="S50">
    <cfRule type="colorScale" priority="76">
      <colorScale>
        <cfvo type="min"/>
        <cfvo type="percentile" val="50"/>
        <cfvo type="max"/>
        <color rgb="FF63BE7B"/>
        <color rgb="FFFCFCFF"/>
        <color rgb="FFF8696B"/>
      </colorScale>
    </cfRule>
  </conditionalFormatting>
  <conditionalFormatting sqref="S51:S54">
    <cfRule type="colorScale" priority="75">
      <colorScale>
        <cfvo type="min"/>
        <cfvo type="percentile" val="50"/>
        <cfvo type="max"/>
        <color rgb="FF63BE7B"/>
        <color rgb="FFFCFCFF"/>
        <color rgb="FFF8696B"/>
      </colorScale>
    </cfRule>
  </conditionalFormatting>
  <conditionalFormatting sqref="S55">
    <cfRule type="colorScale" priority="74">
      <colorScale>
        <cfvo type="min"/>
        <cfvo type="percentile" val="50"/>
        <cfvo type="max"/>
        <color rgb="FF63BE7B"/>
        <color rgb="FFFCFCFF"/>
        <color rgb="FFF8696B"/>
      </colorScale>
    </cfRule>
  </conditionalFormatting>
  <conditionalFormatting sqref="S56:S64">
    <cfRule type="colorScale" priority="73">
      <colorScale>
        <cfvo type="min"/>
        <cfvo type="percentile" val="50"/>
        <cfvo type="max"/>
        <color rgb="FF63BE7B"/>
        <color rgb="FFFCFCFF"/>
        <color rgb="FFF8696B"/>
      </colorScale>
    </cfRule>
  </conditionalFormatting>
  <conditionalFormatting sqref="S65:S70">
    <cfRule type="colorScale" priority="72">
      <colorScale>
        <cfvo type="min"/>
        <cfvo type="percentile" val="50"/>
        <cfvo type="max"/>
        <color rgb="FF63BE7B"/>
        <color rgb="FFFCFCFF"/>
        <color rgb="FFF8696B"/>
      </colorScale>
    </cfRule>
  </conditionalFormatting>
  <conditionalFormatting sqref="S73">
    <cfRule type="colorScale" priority="71">
      <colorScale>
        <cfvo type="min"/>
        <cfvo type="percentile" val="50"/>
        <cfvo type="max"/>
        <color rgb="FF63BE7B"/>
        <color rgb="FFFCFCFF"/>
        <color rgb="FFF8696B"/>
      </colorScale>
    </cfRule>
  </conditionalFormatting>
  <conditionalFormatting sqref="S75:S77">
    <cfRule type="colorScale" priority="70">
      <colorScale>
        <cfvo type="min"/>
        <cfvo type="percentile" val="50"/>
        <cfvo type="max"/>
        <color rgb="FF63BE7B"/>
        <color rgb="FFFCFCFF"/>
        <color rgb="FFF8696B"/>
      </colorScale>
    </cfRule>
  </conditionalFormatting>
  <conditionalFormatting sqref="S78:S80">
    <cfRule type="colorScale" priority="69">
      <colorScale>
        <cfvo type="min"/>
        <cfvo type="percentile" val="50"/>
        <cfvo type="max"/>
        <color rgb="FF63BE7B"/>
        <color rgb="FFFCFCFF"/>
        <color rgb="FFF8696B"/>
      </colorScale>
    </cfRule>
  </conditionalFormatting>
  <conditionalFormatting sqref="S82:S84">
    <cfRule type="colorScale" priority="68">
      <colorScale>
        <cfvo type="min"/>
        <cfvo type="percentile" val="50"/>
        <cfvo type="max"/>
        <color rgb="FF63BE7B"/>
        <color rgb="FFFCFCFF"/>
        <color rgb="FFF8696B"/>
      </colorScale>
    </cfRule>
  </conditionalFormatting>
  <conditionalFormatting sqref="S86:S94">
    <cfRule type="colorScale" priority="67">
      <colorScale>
        <cfvo type="min"/>
        <cfvo type="percentile" val="50"/>
        <cfvo type="max"/>
        <color rgb="FF63BE7B"/>
        <color rgb="FFFCFCFF"/>
        <color rgb="FFF8696B"/>
      </colorScale>
    </cfRule>
  </conditionalFormatting>
  <conditionalFormatting sqref="S85">
    <cfRule type="colorScale" priority="66">
      <colorScale>
        <cfvo type="min"/>
        <cfvo type="percentile" val="50"/>
        <cfvo type="max"/>
        <color rgb="FF63BE7B"/>
        <color rgb="FFFCFCFF"/>
        <color rgb="FFF8696B"/>
      </colorScale>
    </cfRule>
  </conditionalFormatting>
  <conditionalFormatting sqref="S95:S99">
    <cfRule type="colorScale" priority="65">
      <colorScale>
        <cfvo type="min"/>
        <cfvo type="percentile" val="50"/>
        <cfvo type="max"/>
        <color rgb="FF63BE7B"/>
        <color rgb="FFFCFCFF"/>
        <color rgb="FFF8696B"/>
      </colorScale>
    </cfRule>
  </conditionalFormatting>
  <conditionalFormatting sqref="S100">
    <cfRule type="colorScale" priority="64">
      <colorScale>
        <cfvo type="min"/>
        <cfvo type="percentile" val="50"/>
        <cfvo type="max"/>
        <color rgb="FF63BE7B"/>
        <color rgb="FFFCFCFF"/>
        <color rgb="FFF8696B"/>
      </colorScale>
    </cfRule>
  </conditionalFormatting>
  <conditionalFormatting sqref="S101:S103">
    <cfRule type="colorScale" priority="63">
      <colorScale>
        <cfvo type="min"/>
        <cfvo type="percentile" val="50"/>
        <cfvo type="max"/>
        <color rgb="FF63BE7B"/>
        <color rgb="FFFCFCFF"/>
        <color rgb="FFF8696B"/>
      </colorScale>
    </cfRule>
  </conditionalFormatting>
  <conditionalFormatting sqref="S105">
    <cfRule type="colorScale" priority="62">
      <colorScale>
        <cfvo type="min"/>
        <cfvo type="percentile" val="50"/>
        <cfvo type="max"/>
        <color rgb="FF63BE7B"/>
        <color rgb="FFFCFCFF"/>
        <color rgb="FFF8696B"/>
      </colorScale>
    </cfRule>
  </conditionalFormatting>
  <conditionalFormatting sqref="S106:S112">
    <cfRule type="colorScale" priority="61">
      <colorScale>
        <cfvo type="min"/>
        <cfvo type="percentile" val="50"/>
        <cfvo type="max"/>
        <color rgb="FF63BE7B"/>
        <color rgb="FFFCFCFF"/>
        <color rgb="FFF8696B"/>
      </colorScale>
    </cfRule>
  </conditionalFormatting>
  <conditionalFormatting sqref="S116:S122">
    <cfRule type="colorScale" priority="60">
      <colorScale>
        <cfvo type="min"/>
        <cfvo type="percentile" val="50"/>
        <cfvo type="max"/>
        <color rgb="FF63BE7B"/>
        <color rgb="FFFCFCFF"/>
        <color rgb="FFF8696B"/>
      </colorScale>
    </cfRule>
  </conditionalFormatting>
  <conditionalFormatting sqref="S124">
    <cfRule type="colorScale" priority="59">
      <colorScale>
        <cfvo type="min"/>
        <cfvo type="percentile" val="50"/>
        <cfvo type="max"/>
        <color rgb="FF63BE7B"/>
        <color rgb="FFFCFCFF"/>
        <color rgb="FFF8696B"/>
      </colorScale>
    </cfRule>
  </conditionalFormatting>
  <conditionalFormatting sqref="S127:S128">
    <cfRule type="colorScale" priority="58">
      <colorScale>
        <cfvo type="min"/>
        <cfvo type="percentile" val="50"/>
        <cfvo type="max"/>
        <color rgb="FF63BE7B"/>
        <color rgb="FFFCFCFF"/>
        <color rgb="FFF8696B"/>
      </colorScale>
    </cfRule>
  </conditionalFormatting>
  <conditionalFormatting sqref="S130:S138">
    <cfRule type="colorScale" priority="57">
      <colorScale>
        <cfvo type="min"/>
        <cfvo type="percentile" val="50"/>
        <cfvo type="max"/>
        <color rgb="FF63BE7B"/>
        <color rgb="FFFCFCFF"/>
        <color rgb="FFF8696B"/>
      </colorScale>
    </cfRule>
  </conditionalFormatting>
  <conditionalFormatting sqref="S4:S138">
    <cfRule type="colorScale" priority="56">
      <colorScale>
        <cfvo type="min"/>
        <cfvo type="percentile" val="50"/>
        <cfvo type="max"/>
        <color rgb="FF63BE7B"/>
        <color rgb="FFFCFCFF"/>
        <color rgb="FFF8696B"/>
      </colorScale>
    </cfRule>
  </conditionalFormatting>
  <conditionalFormatting sqref="P5 P7 P9:P17 P19:P22 P24:P26 P28:P32 P38:P40 P43:P48 P50:P53 P55 P57:P72 P74:P76 P78:P79 P81 P83:P84 P87:P89 P91:P138">
    <cfRule type="cellIs" dxfId="13" priority="55" operator="greaterThan">
      <formula>$AM5</formula>
    </cfRule>
  </conditionalFormatting>
  <conditionalFormatting sqref="S15:S17">
    <cfRule type="colorScale" priority="93">
      <colorScale>
        <cfvo type="min"/>
        <cfvo type="percentile" val="50"/>
        <cfvo type="max"/>
        <color rgb="FF63BE7B"/>
        <color rgb="FFFCFCFF"/>
        <color rgb="FFF8696B"/>
      </colorScale>
    </cfRule>
  </conditionalFormatting>
  <conditionalFormatting sqref="N4:N138">
    <cfRule type="iconSet" priority="94">
      <iconSet iconSet="4TrafficLights">
        <cfvo type="percent" val="0"/>
        <cfvo type="percent" val="25"/>
        <cfvo type="percent" val="50"/>
        <cfvo type="percent" val="75"/>
      </iconSet>
    </cfRule>
  </conditionalFormatting>
  <conditionalFormatting sqref="S31">
    <cfRule type="colorScale" priority="54">
      <colorScale>
        <cfvo type="min"/>
        <cfvo type="percentile" val="50"/>
        <cfvo type="max"/>
        <color rgb="FF63BE7B"/>
        <color rgb="FFFCFCFF"/>
        <color rgb="FFF8696B"/>
      </colorScale>
    </cfRule>
  </conditionalFormatting>
  <conditionalFormatting sqref="S32">
    <cfRule type="colorScale" priority="53">
      <colorScale>
        <cfvo type="min"/>
        <cfvo type="percentile" val="50"/>
        <cfvo type="max"/>
        <color rgb="FF63BE7B"/>
        <color rgb="FFFCFCFF"/>
        <color rgb="FFF8696B"/>
      </colorScale>
    </cfRule>
  </conditionalFormatting>
  <conditionalFormatting sqref="BF8:BF12">
    <cfRule type="iconSet" priority="52">
      <iconSet iconSet="4TrafficLights">
        <cfvo type="percent" val="0"/>
        <cfvo type="percent" val="25"/>
        <cfvo type="percent" val="50"/>
        <cfvo type="percent" val="75"/>
      </iconSet>
    </cfRule>
  </conditionalFormatting>
  <conditionalFormatting sqref="S167:S173 S139:S147 S175:S177 S182:S183 S187:S189 S193:S197 S201:S203 S206:S212 S163:S165">
    <cfRule type="colorScale" priority="50">
      <colorScale>
        <cfvo type="min"/>
        <cfvo type="percentile" val="50"/>
        <cfvo type="max"/>
        <color rgb="FF63BE7B"/>
        <color rgb="FFFCFCFF"/>
        <color rgb="FFF8696B"/>
      </colorScale>
    </cfRule>
  </conditionalFormatting>
  <conditionalFormatting sqref="U139:U141">
    <cfRule type="colorScale" priority="49">
      <colorScale>
        <cfvo type="min"/>
        <cfvo type="percentile" val="50"/>
        <cfvo type="max"/>
        <color rgb="FFF8696B"/>
        <color rgb="FFFCFCFF"/>
        <color rgb="FF63BE7B"/>
      </colorScale>
    </cfRule>
  </conditionalFormatting>
  <conditionalFormatting sqref="S166">
    <cfRule type="colorScale" priority="48">
      <colorScale>
        <cfvo type="min"/>
        <cfvo type="percentile" val="50"/>
        <cfvo type="max"/>
        <color rgb="FF63BE7B"/>
        <color rgb="FFFCFCFF"/>
        <color rgb="FFF8696B"/>
      </colorScale>
    </cfRule>
  </conditionalFormatting>
  <conditionalFormatting sqref="S174">
    <cfRule type="colorScale" priority="47">
      <colorScale>
        <cfvo type="min"/>
        <cfvo type="percentile" val="50"/>
        <cfvo type="max"/>
        <color rgb="FF63BE7B"/>
        <color rgb="FFFCFCFF"/>
        <color rgb="FFF8696B"/>
      </colorScale>
    </cfRule>
  </conditionalFormatting>
  <conditionalFormatting sqref="S178:S181">
    <cfRule type="colorScale" priority="46">
      <colorScale>
        <cfvo type="min"/>
        <cfvo type="percentile" val="50"/>
        <cfvo type="max"/>
        <color rgb="FF63BE7B"/>
        <color rgb="FFFCFCFF"/>
        <color rgb="FFF8696B"/>
      </colorScale>
    </cfRule>
  </conditionalFormatting>
  <conditionalFormatting sqref="S184">
    <cfRule type="colorScale" priority="45">
      <colorScale>
        <cfvo type="min"/>
        <cfvo type="percentile" val="50"/>
        <cfvo type="max"/>
        <color rgb="FF63BE7B"/>
        <color rgb="FFFCFCFF"/>
        <color rgb="FFF8696B"/>
      </colorScale>
    </cfRule>
  </conditionalFormatting>
  <conditionalFormatting sqref="S185">
    <cfRule type="colorScale" priority="44">
      <colorScale>
        <cfvo type="min"/>
        <cfvo type="percentile" val="50"/>
        <cfvo type="max"/>
        <color rgb="FF63BE7B"/>
        <color rgb="FFFCFCFF"/>
        <color rgb="FFF8696B"/>
      </colorScale>
    </cfRule>
  </conditionalFormatting>
  <conditionalFormatting sqref="S186">
    <cfRule type="colorScale" priority="43">
      <colorScale>
        <cfvo type="min"/>
        <cfvo type="percentile" val="50"/>
        <cfvo type="max"/>
        <color rgb="FF63BE7B"/>
        <color rgb="FFFCFCFF"/>
        <color rgb="FFF8696B"/>
      </colorScale>
    </cfRule>
  </conditionalFormatting>
  <conditionalFormatting sqref="S190">
    <cfRule type="colorScale" priority="42">
      <colorScale>
        <cfvo type="min"/>
        <cfvo type="percentile" val="50"/>
        <cfvo type="max"/>
        <color rgb="FF63BE7B"/>
        <color rgb="FFFCFCFF"/>
        <color rgb="FFF8696B"/>
      </colorScale>
    </cfRule>
  </conditionalFormatting>
  <conditionalFormatting sqref="S191">
    <cfRule type="colorScale" priority="41">
      <colorScale>
        <cfvo type="min"/>
        <cfvo type="percentile" val="50"/>
        <cfvo type="max"/>
        <color rgb="FF63BE7B"/>
        <color rgb="FFFCFCFF"/>
        <color rgb="FFF8696B"/>
      </colorScale>
    </cfRule>
  </conditionalFormatting>
  <conditionalFormatting sqref="S192">
    <cfRule type="colorScale" priority="40">
      <colorScale>
        <cfvo type="min"/>
        <cfvo type="percentile" val="50"/>
        <cfvo type="max"/>
        <color rgb="FF63BE7B"/>
        <color rgb="FFFCFCFF"/>
        <color rgb="FFF8696B"/>
      </colorScale>
    </cfRule>
  </conditionalFormatting>
  <conditionalFormatting sqref="S148">
    <cfRule type="colorScale" priority="39">
      <colorScale>
        <cfvo type="min"/>
        <cfvo type="percentile" val="50"/>
        <cfvo type="max"/>
        <color rgb="FF63BE7B"/>
        <color rgb="FFFCFCFF"/>
        <color rgb="FFF8696B"/>
      </colorScale>
    </cfRule>
  </conditionalFormatting>
  <conditionalFormatting sqref="S149">
    <cfRule type="colorScale" priority="38">
      <colorScale>
        <cfvo type="min"/>
        <cfvo type="percentile" val="50"/>
        <cfvo type="max"/>
        <color rgb="FF63BE7B"/>
        <color rgb="FFFCFCFF"/>
        <color rgb="FFF8696B"/>
      </colorScale>
    </cfRule>
  </conditionalFormatting>
  <conditionalFormatting sqref="S150:S162">
    <cfRule type="colorScale" priority="37">
      <colorScale>
        <cfvo type="min"/>
        <cfvo type="percentile" val="50"/>
        <cfvo type="max"/>
        <color rgb="FF63BE7B"/>
        <color rgb="FFFCFCFF"/>
        <color rgb="FFF8696B"/>
      </colorScale>
    </cfRule>
  </conditionalFormatting>
  <conditionalFormatting sqref="S198:S200">
    <cfRule type="colorScale" priority="36">
      <colorScale>
        <cfvo type="min"/>
        <cfvo type="percentile" val="50"/>
        <cfvo type="max"/>
        <color rgb="FF63BE7B"/>
        <color rgb="FFFCFCFF"/>
        <color rgb="FFF8696B"/>
      </colorScale>
    </cfRule>
  </conditionalFormatting>
  <conditionalFormatting sqref="S205">
    <cfRule type="colorScale" priority="35">
      <colorScale>
        <cfvo type="min"/>
        <cfvo type="percentile" val="50"/>
        <cfvo type="max"/>
        <color rgb="FF63BE7B"/>
        <color rgb="FFFCFCFF"/>
        <color rgb="FFF8696B"/>
      </colorScale>
    </cfRule>
  </conditionalFormatting>
  <conditionalFormatting sqref="S223:S225 S232:S235">
    <cfRule type="colorScale" priority="34">
      <colorScale>
        <cfvo type="min"/>
        <cfvo type="percentile" val="50"/>
        <cfvo type="max"/>
        <color rgb="FF63BE7B"/>
        <color rgb="FFFCFCFF"/>
        <color rgb="FFF8696B"/>
      </colorScale>
    </cfRule>
  </conditionalFormatting>
  <conditionalFormatting sqref="S204">
    <cfRule type="colorScale" priority="33">
      <colorScale>
        <cfvo type="min"/>
        <cfvo type="percentile" val="50"/>
        <cfvo type="max"/>
        <color rgb="FF63BE7B"/>
        <color rgb="FFFCFCFF"/>
        <color rgb="FFF8696B"/>
      </colorScale>
    </cfRule>
  </conditionalFormatting>
  <conditionalFormatting sqref="S236:S258">
    <cfRule type="colorScale" priority="32">
      <colorScale>
        <cfvo type="min"/>
        <cfvo type="percentile" val="50"/>
        <cfvo type="max"/>
        <color rgb="FF63BE7B"/>
        <color rgb="FFFCFCFF"/>
        <color rgb="FFF8696B"/>
      </colorScale>
    </cfRule>
  </conditionalFormatting>
  <conditionalFormatting sqref="S259:S262">
    <cfRule type="colorScale" priority="31">
      <colorScale>
        <cfvo type="min"/>
        <cfvo type="percentile" val="50"/>
        <cfvo type="max"/>
        <color rgb="FF63BE7B"/>
        <color rgb="FFFCFCFF"/>
        <color rgb="FFF8696B"/>
      </colorScale>
    </cfRule>
  </conditionalFormatting>
  <conditionalFormatting sqref="S229">
    <cfRule type="colorScale" priority="30">
      <colorScale>
        <cfvo type="min"/>
        <cfvo type="percentile" val="50"/>
        <cfvo type="max"/>
        <color rgb="FF63BE7B"/>
        <color rgb="FFFCFCFF"/>
        <color rgb="FFF8696B"/>
      </colorScale>
    </cfRule>
  </conditionalFormatting>
  <conditionalFormatting sqref="S226">
    <cfRule type="colorScale" priority="29">
      <colorScale>
        <cfvo type="min"/>
        <cfvo type="percentile" val="50"/>
        <cfvo type="max"/>
        <color rgb="FF63BE7B"/>
        <color rgb="FFFCFCFF"/>
        <color rgb="FFF8696B"/>
      </colorScale>
    </cfRule>
  </conditionalFormatting>
  <conditionalFormatting sqref="S226">
    <cfRule type="colorScale" priority="28">
      <colorScale>
        <cfvo type="min"/>
        <cfvo type="percentile" val="50"/>
        <cfvo type="max"/>
        <color rgb="FFF8696B"/>
        <color rgb="FFFCFCFF"/>
        <color rgb="FF63BE7B"/>
      </colorScale>
    </cfRule>
  </conditionalFormatting>
  <conditionalFormatting sqref="S227">
    <cfRule type="colorScale" priority="27">
      <colorScale>
        <cfvo type="min"/>
        <cfvo type="percentile" val="50"/>
        <cfvo type="max"/>
        <color rgb="FF63BE7B"/>
        <color rgb="FFFCFCFF"/>
        <color rgb="FFF8696B"/>
      </colorScale>
    </cfRule>
  </conditionalFormatting>
  <conditionalFormatting sqref="S227">
    <cfRule type="colorScale" priority="26">
      <colorScale>
        <cfvo type="min"/>
        <cfvo type="percentile" val="50"/>
        <cfvo type="max"/>
        <color rgb="FFF8696B"/>
        <color rgb="FFFCFCFF"/>
        <color rgb="FF63BE7B"/>
      </colorScale>
    </cfRule>
  </conditionalFormatting>
  <conditionalFormatting sqref="S227">
    <cfRule type="colorScale" priority="25">
      <colorScale>
        <cfvo type="min"/>
        <cfvo type="percentile" val="50"/>
        <cfvo type="max"/>
        <color rgb="FF63BE7B"/>
        <color rgb="FFFCFCFF"/>
        <color rgb="FFF8696B"/>
      </colorScale>
    </cfRule>
  </conditionalFormatting>
  <conditionalFormatting sqref="S228">
    <cfRule type="colorScale" priority="24">
      <colorScale>
        <cfvo type="min"/>
        <cfvo type="percentile" val="50"/>
        <cfvo type="max"/>
        <color rgb="FF63BE7B"/>
        <color rgb="FFFCFCFF"/>
        <color rgb="FFF8696B"/>
      </colorScale>
    </cfRule>
  </conditionalFormatting>
  <conditionalFormatting sqref="S228">
    <cfRule type="colorScale" priority="23">
      <colorScale>
        <cfvo type="min"/>
        <cfvo type="percentile" val="50"/>
        <cfvo type="max"/>
        <color rgb="FFF8696B"/>
        <color rgb="FFFCFCFF"/>
        <color rgb="FF63BE7B"/>
      </colorScale>
    </cfRule>
  </conditionalFormatting>
  <conditionalFormatting sqref="S228">
    <cfRule type="colorScale" priority="22">
      <colorScale>
        <cfvo type="min"/>
        <cfvo type="percentile" val="50"/>
        <cfvo type="max"/>
        <color rgb="FF63BE7B"/>
        <color rgb="FFFCFCFF"/>
        <color rgb="FFF8696B"/>
      </colorScale>
    </cfRule>
  </conditionalFormatting>
  <conditionalFormatting sqref="S230">
    <cfRule type="colorScale" priority="21">
      <colorScale>
        <cfvo type="min"/>
        <cfvo type="percentile" val="50"/>
        <cfvo type="max"/>
        <color rgb="FF63BE7B"/>
        <color rgb="FFFCFCFF"/>
        <color rgb="FFF8696B"/>
      </colorScale>
    </cfRule>
  </conditionalFormatting>
  <conditionalFormatting sqref="S230">
    <cfRule type="colorScale" priority="20">
      <colorScale>
        <cfvo type="min"/>
        <cfvo type="percentile" val="50"/>
        <cfvo type="max"/>
        <color rgb="FFF8696B"/>
        <color rgb="FFFCFCFF"/>
        <color rgb="FF63BE7B"/>
      </colorScale>
    </cfRule>
  </conditionalFormatting>
  <conditionalFormatting sqref="S230">
    <cfRule type="colorScale" priority="19">
      <colorScale>
        <cfvo type="min"/>
        <cfvo type="percentile" val="50"/>
        <cfvo type="max"/>
        <color rgb="FF63BE7B"/>
        <color rgb="FFFCFCFF"/>
        <color rgb="FFF8696B"/>
      </colorScale>
    </cfRule>
  </conditionalFormatting>
  <conditionalFormatting sqref="S231">
    <cfRule type="colorScale" priority="18">
      <colorScale>
        <cfvo type="min"/>
        <cfvo type="percentile" val="50"/>
        <cfvo type="max"/>
        <color rgb="FF63BE7B"/>
        <color rgb="FFFCFCFF"/>
        <color rgb="FFF8696B"/>
      </colorScale>
    </cfRule>
  </conditionalFormatting>
  <conditionalFormatting sqref="S231">
    <cfRule type="colorScale" priority="17">
      <colorScale>
        <cfvo type="min"/>
        <cfvo type="percentile" val="50"/>
        <cfvo type="max"/>
        <color rgb="FFF8696B"/>
        <color rgb="FFFCFCFF"/>
        <color rgb="FF63BE7B"/>
      </colorScale>
    </cfRule>
  </conditionalFormatting>
  <conditionalFormatting sqref="S231">
    <cfRule type="colorScale" priority="16">
      <colorScale>
        <cfvo type="min"/>
        <cfvo type="percentile" val="50"/>
        <cfvo type="max"/>
        <color rgb="FF63BE7B"/>
        <color rgb="FFFCFCFF"/>
        <color rgb="FFF8696B"/>
      </colorScale>
    </cfRule>
  </conditionalFormatting>
  <conditionalFormatting sqref="S213:S222">
    <cfRule type="colorScale" priority="51">
      <colorScale>
        <cfvo type="min"/>
        <cfvo type="percentile" val="50"/>
        <cfvo type="max"/>
        <color rgb="FF63BE7B"/>
        <color rgb="FFFCFCFF"/>
        <color rgb="FFF8696B"/>
      </colorScale>
    </cfRule>
  </conditionalFormatting>
  <conditionalFormatting sqref="W139:W141">
    <cfRule type="colorScale" priority="15">
      <colorScale>
        <cfvo type="min"/>
        <cfvo type="percentile" val="50"/>
        <cfvo type="max"/>
        <color rgb="FFF8696B"/>
        <color rgb="FFFCFCFF"/>
        <color rgb="FF63BE7B"/>
      </colorScale>
    </cfRule>
  </conditionalFormatting>
  <conditionalFormatting sqref="S271">
    <cfRule type="colorScale" priority="14">
      <colorScale>
        <cfvo type="min"/>
        <cfvo type="percentile" val="50"/>
        <cfvo type="max"/>
        <color rgb="FF63BE7B"/>
        <color rgb="FFFCFCFF"/>
        <color rgb="FFF8696B"/>
      </colorScale>
    </cfRule>
  </conditionalFormatting>
  <conditionalFormatting sqref="S271">
    <cfRule type="colorScale" priority="13">
      <colorScale>
        <cfvo type="min"/>
        <cfvo type="percentile" val="50"/>
        <cfvo type="max"/>
        <color rgb="FFF8696B"/>
        <color rgb="FFFCFCFF"/>
        <color rgb="FF63BE7B"/>
      </colorScale>
    </cfRule>
  </conditionalFormatting>
  <conditionalFormatting sqref="S271">
    <cfRule type="colorScale" priority="12">
      <colorScale>
        <cfvo type="min"/>
        <cfvo type="percentile" val="50"/>
        <cfvo type="max"/>
        <color rgb="FF63BE7B"/>
        <color rgb="FFFCFCFF"/>
        <color rgb="FFF8696B"/>
      </colorScale>
    </cfRule>
  </conditionalFormatting>
  <conditionalFormatting sqref="AB271">
    <cfRule type="colorScale" priority="11">
      <colorScale>
        <cfvo type="min"/>
        <cfvo type="percentile" val="50"/>
        <cfvo type="max"/>
        <color rgb="FF5A8AC6"/>
        <color rgb="FFFCFCFF"/>
        <color rgb="FFF8696B"/>
      </colorScale>
    </cfRule>
  </conditionalFormatting>
  <conditionalFormatting sqref="S263:S270 S272:S281">
    <cfRule type="colorScale" priority="95">
      <colorScale>
        <cfvo type="min"/>
        <cfvo type="percentile" val="50"/>
        <cfvo type="max"/>
        <color rgb="FF63BE7B"/>
        <color rgb="FFFCFCFF"/>
        <color rgb="FFF8696B"/>
      </colorScale>
    </cfRule>
  </conditionalFormatting>
  <conditionalFormatting sqref="S232:S270 S139:S225 S272:S281">
    <cfRule type="colorScale" priority="96">
      <colorScale>
        <cfvo type="min"/>
        <cfvo type="percentile" val="50"/>
        <cfvo type="max"/>
        <color rgb="FFF8696B"/>
        <color rgb="FFFCFCFF"/>
        <color rgb="FF63BE7B"/>
      </colorScale>
    </cfRule>
  </conditionalFormatting>
  <conditionalFormatting sqref="S232:S270 S229 S139:S226 S272:S281">
    <cfRule type="colorScale" priority="97">
      <colorScale>
        <cfvo type="min"/>
        <cfvo type="percentile" val="50"/>
        <cfvo type="max"/>
        <color rgb="FF63BE7B"/>
        <color rgb="FFFCFCFF"/>
        <color rgb="FFF8696B"/>
      </colorScale>
    </cfRule>
  </conditionalFormatting>
  <conditionalFormatting sqref="N139:N156">
    <cfRule type="iconSet" priority="98">
      <iconSet iconSet="4TrafficLights" showValue="0">
        <cfvo type="percent" val="0"/>
        <cfvo type="percent" val="25"/>
        <cfvo type="percent" val="50"/>
        <cfvo type="percent" val="75"/>
      </iconSet>
    </cfRule>
    <cfRule type="iconSet" priority="99">
      <iconSet iconSet="4TrafficLights">
        <cfvo type="percent" val="0"/>
        <cfvo type="percent" val="25"/>
        <cfvo type="percent" val="50"/>
        <cfvo type="percent" val="75"/>
      </iconSet>
    </cfRule>
  </conditionalFormatting>
  <conditionalFormatting sqref="AB139:AB270 AB272:AB281">
    <cfRule type="colorScale" priority="100">
      <colorScale>
        <cfvo type="min"/>
        <cfvo type="percentile" val="50"/>
        <cfvo type="max"/>
        <color rgb="FF5A8AC6"/>
        <color rgb="FFFCFCFF"/>
        <color rgb="FFF8696B"/>
      </colorScale>
    </cfRule>
  </conditionalFormatting>
  <conditionalFormatting sqref="U139:U281">
    <cfRule type="colorScale" priority="101">
      <colorScale>
        <cfvo type="min"/>
        <cfvo type="percentile" val="50"/>
        <cfvo type="max"/>
        <color rgb="FF63BE7B"/>
        <color rgb="FFFCFCFF"/>
        <color rgb="FFF8696B"/>
      </colorScale>
    </cfRule>
  </conditionalFormatting>
  <conditionalFormatting sqref="W272:W281 W139:W270">
    <cfRule type="colorScale" priority="102">
      <colorScale>
        <cfvo type="min"/>
        <cfvo type="percentile" val="50"/>
        <cfvo type="max"/>
        <color rgb="FF63BE7B"/>
        <color rgb="FFFCFCFF"/>
        <color rgb="FFF8696B"/>
      </colorScale>
    </cfRule>
  </conditionalFormatting>
  <conditionalFormatting sqref="N498:N820 N157:N496">
    <cfRule type="iconSet" priority="9">
      <iconSet iconSet="4TrafficLights" showValue="0">
        <cfvo type="percent" val="0"/>
        <cfvo type="percent" val="25"/>
        <cfvo type="percent" val="50"/>
        <cfvo type="percent" val="75"/>
      </iconSet>
    </cfRule>
    <cfRule type="iconSet" priority="10">
      <iconSet iconSet="4TrafficLights">
        <cfvo type="percent" val="0"/>
        <cfvo type="percent" val="25"/>
        <cfvo type="percent" val="50"/>
        <cfvo type="percent" val="75"/>
      </iconSet>
    </cfRule>
  </conditionalFormatting>
  <conditionalFormatting sqref="N497">
    <cfRule type="iconSet" priority="7">
      <iconSet iconSet="4TrafficLights" showValue="0">
        <cfvo type="percent" val="0"/>
        <cfvo type="percent" val="25"/>
        <cfvo type="percent" val="50"/>
        <cfvo type="percent" val="75"/>
      </iconSet>
    </cfRule>
    <cfRule type="iconSet" priority="8">
      <iconSet iconSet="4TrafficLights">
        <cfvo type="percent" val="0"/>
        <cfvo type="percent" val="25"/>
        <cfvo type="percent" val="50"/>
        <cfvo type="percent" val="75"/>
      </iconSet>
    </cfRule>
  </conditionalFormatting>
  <conditionalFormatting sqref="L4:M953">
    <cfRule type="cellIs" dxfId="12" priority="6" operator="greaterThan">
      <formula>50</formula>
    </cfRule>
  </conditionalFormatting>
  <conditionalFormatting sqref="N4:N138">
    <cfRule type="iconSet" priority="4">
      <iconSet iconSet="4TrafficLights" showValue="0">
        <cfvo type="percent" val="0"/>
        <cfvo type="percent" val="25"/>
        <cfvo type="percent" val="50"/>
        <cfvo type="percent" val="75"/>
      </iconSet>
    </cfRule>
    <cfRule type="iconSet" priority="5">
      <iconSet iconSet="4TrafficLights">
        <cfvo type="percent" val="0"/>
        <cfvo type="percent" val="25"/>
        <cfvo type="percent" val="50"/>
        <cfvo type="percent" val="75"/>
      </iconSet>
    </cfRule>
  </conditionalFormatting>
  <conditionalFormatting sqref="W271">
    <cfRule type="colorScale" priority="1">
      <colorScale>
        <cfvo type="min"/>
        <cfvo type="percentile" val="50"/>
        <cfvo type="max"/>
        <color rgb="FF63BE7B"/>
        <color rgb="FFFCFCFF"/>
        <color rgb="FFF8696B"/>
      </colorScale>
    </cfRule>
  </conditionalFormatting>
  <conditionalFormatting sqref="AA4:AA953">
    <cfRule type="colorScale" priority="294">
      <colorScale>
        <cfvo type="min"/>
        <cfvo type="percentile" val="50"/>
        <cfvo type="max"/>
        <color rgb="FF5A8AC6"/>
        <color rgb="FFFCFCFF"/>
        <color rgb="FFF8696B"/>
      </colorScale>
    </cfRule>
  </conditionalFormatting>
  <conditionalFormatting sqref="N4:N953">
    <cfRule type="iconSet" priority="296">
      <iconSet iconSet="4TrafficLights" showValue="0">
        <cfvo type="percent" val="0"/>
        <cfvo type="percent" val="25"/>
        <cfvo type="percent" val="50"/>
        <cfvo type="percent" val="75"/>
      </iconSet>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S397"/>
  <sheetViews>
    <sheetView zoomScale="85" zoomScaleNormal="85" workbookViewId="0">
      <pane xSplit="4" ySplit="3" topLeftCell="E376" activePane="bottomRight" state="frozen"/>
      <selection pane="topRight" activeCell="E1" sqref="E1"/>
      <selection pane="bottomLeft" activeCell="A4" sqref="A4"/>
      <selection pane="bottomRight" activeCell="Z4" sqref="Z4:Z397"/>
    </sheetView>
  </sheetViews>
  <sheetFormatPr defaultColWidth="3.3828125" defaultRowHeight="14.6" x14ac:dyDescent="0.4"/>
  <cols>
    <col min="1" max="1" width="5.765625" customWidth="1"/>
    <col min="2" max="3" width="10.07421875" customWidth="1"/>
    <col min="4" max="4" width="24.15234375" customWidth="1"/>
    <col min="5" max="5" width="9.3828125" style="2977" customWidth="1"/>
    <col min="6" max="10" width="7.61328125" customWidth="1"/>
    <col min="11" max="11" width="4.3046875" customWidth="1"/>
    <col min="12" max="12" width="5.61328125" customWidth="1"/>
    <col min="13" max="13" width="5.07421875" customWidth="1"/>
    <col min="14" max="14" width="3.3828125" customWidth="1"/>
    <col min="15" max="15" width="3.07421875" customWidth="1"/>
    <col min="16" max="16" width="3.69140625" customWidth="1"/>
    <col min="17" max="17" width="2.3828125" customWidth="1"/>
    <col min="18" max="18" width="2.07421875" customWidth="1"/>
    <col min="19" max="19" width="3.3828125" customWidth="1"/>
    <col min="20" max="20" width="3.4609375" customWidth="1"/>
    <col min="21" max="25" width="3.3828125" customWidth="1"/>
    <col min="26" max="26" width="4.61328125" customWidth="1"/>
    <col min="27" max="34" width="3.3828125" customWidth="1"/>
    <col min="35" max="38" width="3.69140625" customWidth="1"/>
    <col min="39" max="47" width="3.84375" customWidth="1"/>
    <col min="48" max="48" width="7.921875" customWidth="1"/>
    <col min="49" max="55" width="3.84375" customWidth="1"/>
    <col min="56" max="56" width="14.84375" customWidth="1"/>
    <col min="57" max="57" width="16.4609375" bestFit="1" customWidth="1"/>
  </cols>
  <sheetData>
    <row r="1" spans="1:227" s="2" customFormat="1" ht="35.25" customHeight="1" x14ac:dyDescent="0.3">
      <c r="A1" s="904" t="s">
        <v>0</v>
      </c>
      <c r="B1" s="904" t="s">
        <v>0</v>
      </c>
      <c r="C1" s="904" t="s">
        <v>0</v>
      </c>
      <c r="D1" s="904" t="s">
        <v>0</v>
      </c>
      <c r="E1" s="2941"/>
      <c r="F1" s="905"/>
      <c r="G1" s="905"/>
      <c r="H1" s="905"/>
      <c r="I1" s="905"/>
      <c r="J1" s="906"/>
      <c r="K1" s="1"/>
      <c r="L1" s="907" t="s">
        <v>1</v>
      </c>
      <c r="M1" s="907" t="s">
        <v>1</v>
      </c>
      <c r="N1" s="899" t="s">
        <v>2</v>
      </c>
      <c r="O1" s="899" t="s">
        <v>2</v>
      </c>
      <c r="P1" s="899" t="s">
        <v>2</v>
      </c>
      <c r="Q1" s="899" t="s">
        <v>2</v>
      </c>
      <c r="R1" s="899" t="s">
        <v>2</v>
      </c>
      <c r="S1" s="899" t="s">
        <v>2</v>
      </c>
      <c r="T1" s="899" t="s">
        <v>2</v>
      </c>
      <c r="U1" s="899" t="s">
        <v>2</v>
      </c>
      <c r="V1" s="899" t="s">
        <v>2</v>
      </c>
      <c r="W1" s="899" t="s">
        <v>2</v>
      </c>
      <c r="X1" s="899" t="s">
        <v>2</v>
      </c>
      <c r="Y1" s="899" t="s">
        <v>2</v>
      </c>
      <c r="Z1" s="899" t="s">
        <v>2</v>
      </c>
      <c r="AA1" s="899" t="s">
        <v>2</v>
      </c>
      <c r="AB1" s="899" t="s">
        <v>3</v>
      </c>
      <c r="AC1" s="899" t="s">
        <v>3</v>
      </c>
      <c r="AD1" s="899" t="s">
        <v>3</v>
      </c>
      <c r="AE1" s="899" t="s">
        <v>3</v>
      </c>
      <c r="AF1" s="899" t="s">
        <v>3</v>
      </c>
      <c r="AG1" s="899" t="s">
        <v>3</v>
      </c>
      <c r="AH1" s="900" t="s">
        <v>4</v>
      </c>
      <c r="AI1" s="900" t="s">
        <v>1396</v>
      </c>
      <c r="AJ1" s="900" t="s">
        <v>1397</v>
      </c>
      <c r="AK1" s="900" t="s">
        <v>1398</v>
      </c>
      <c r="AL1" s="900" t="s">
        <v>1399</v>
      </c>
      <c r="AM1" s="900" t="s">
        <v>1400</v>
      </c>
      <c r="AN1" s="900" t="s">
        <v>1401</v>
      </c>
      <c r="AO1" s="900" t="s">
        <v>1402</v>
      </c>
      <c r="AP1" s="900" t="s">
        <v>1403</v>
      </c>
      <c r="AQ1" s="900" t="s">
        <v>1404</v>
      </c>
      <c r="AR1" s="900" t="s">
        <v>1405</v>
      </c>
      <c r="AS1" s="900" t="s">
        <v>1406</v>
      </c>
      <c r="AT1" s="900" t="s">
        <v>1407</v>
      </c>
      <c r="AU1" s="900" t="s">
        <v>1408</v>
      </c>
      <c r="AV1" s="900" t="s">
        <v>1409</v>
      </c>
      <c r="AW1" s="900" t="s">
        <v>1410</v>
      </c>
      <c r="AX1" s="900" t="s">
        <v>1411</v>
      </c>
      <c r="AY1" s="900" t="s">
        <v>5</v>
      </c>
      <c r="AZ1" s="900" t="s">
        <v>5</v>
      </c>
      <c r="BA1" s="900" t="s">
        <v>5</v>
      </c>
      <c r="BB1" s="900" t="s">
        <v>5</v>
      </c>
      <c r="BC1" s="907" t="s">
        <v>1</v>
      </c>
    </row>
    <row r="2" spans="1:227" s="2" customFormat="1" ht="39" customHeight="1" x14ac:dyDescent="0.3">
      <c r="A2" s="893" t="s">
        <v>6</v>
      </c>
      <c r="B2" s="894" t="s">
        <v>7</v>
      </c>
      <c r="C2" s="11" t="s">
        <v>8</v>
      </c>
      <c r="D2" s="584" t="s">
        <v>9</v>
      </c>
      <c r="E2" s="585" t="s">
        <v>10</v>
      </c>
      <c r="F2" s="895" t="s">
        <v>11</v>
      </c>
      <c r="G2" s="895"/>
      <c r="H2" s="895"/>
      <c r="I2" s="895"/>
      <c r="J2" s="896"/>
      <c r="K2" s="3" t="s">
        <v>12</v>
      </c>
      <c r="L2" s="577" t="s">
        <v>13</v>
      </c>
      <c r="M2" s="577" t="s">
        <v>14</v>
      </c>
      <c r="N2" s="586" t="s">
        <v>15</v>
      </c>
      <c r="O2" s="586" t="s">
        <v>16</v>
      </c>
      <c r="P2" s="589" t="s">
        <v>17</v>
      </c>
      <c r="Q2" s="897"/>
      <c r="R2" s="898"/>
      <c r="S2" s="587" t="s">
        <v>18</v>
      </c>
      <c r="T2" s="588"/>
      <c r="U2" s="579" t="s">
        <v>19</v>
      </c>
      <c r="V2" s="581" t="s">
        <v>20</v>
      </c>
      <c r="W2" s="580" t="s">
        <v>21</v>
      </c>
      <c r="X2" s="580" t="s">
        <v>19</v>
      </c>
      <c r="Y2" s="580" t="s">
        <v>20</v>
      </c>
      <c r="Z2" s="4" t="s">
        <v>22</v>
      </c>
      <c r="AA2" s="5" t="s">
        <v>23</v>
      </c>
      <c r="AB2" s="899" t="s">
        <v>24</v>
      </c>
      <c r="AC2" s="899" t="s">
        <v>24</v>
      </c>
      <c r="AD2" s="899" t="s">
        <v>25</v>
      </c>
      <c r="AE2" s="899" t="s">
        <v>25</v>
      </c>
      <c r="AF2" s="899" t="s">
        <v>25</v>
      </c>
      <c r="AG2" s="899" t="s">
        <v>25</v>
      </c>
      <c r="AH2" s="901" t="s">
        <v>26</v>
      </c>
      <c r="AI2" s="589" t="s">
        <v>27</v>
      </c>
      <c r="AJ2" s="589" t="s">
        <v>27</v>
      </c>
      <c r="AK2" s="589" t="s">
        <v>27</v>
      </c>
      <c r="AL2" s="589" t="s">
        <v>27</v>
      </c>
      <c r="AM2" s="590" t="s">
        <v>28</v>
      </c>
      <c r="AN2" s="590" t="s">
        <v>28</v>
      </c>
      <c r="AO2" s="590" t="s">
        <v>28</v>
      </c>
      <c r="AP2" s="590" t="s">
        <v>28</v>
      </c>
      <c r="AQ2" s="590" t="s">
        <v>29</v>
      </c>
      <c r="AR2" s="590" t="s">
        <v>29</v>
      </c>
      <c r="AS2" s="590" t="s">
        <v>29</v>
      </c>
      <c r="AT2" s="590" t="s">
        <v>29</v>
      </c>
      <c r="AU2" s="590" t="s">
        <v>29</v>
      </c>
      <c r="AV2" s="590" t="s">
        <v>29</v>
      </c>
      <c r="AW2" s="590" t="s">
        <v>30</v>
      </c>
      <c r="AX2" s="590" t="s">
        <v>30</v>
      </c>
      <c r="AY2" s="902" t="s">
        <v>31</v>
      </c>
      <c r="AZ2" s="903"/>
      <c r="BA2" s="902" t="s">
        <v>32</v>
      </c>
      <c r="BB2" s="903"/>
      <c r="BC2" s="577" t="s">
        <v>13</v>
      </c>
    </row>
    <row r="3" spans="1:227" s="2" customFormat="1" ht="58.4" customHeight="1" thickBot="1" x14ac:dyDescent="0.35">
      <c r="A3" s="893" t="s">
        <v>6</v>
      </c>
      <c r="B3" s="894" t="s">
        <v>7</v>
      </c>
      <c r="C3" s="11" t="s">
        <v>8</v>
      </c>
      <c r="D3" s="584" t="s">
        <v>9</v>
      </c>
      <c r="E3" s="585" t="s">
        <v>1444</v>
      </c>
      <c r="F3" s="6" t="s">
        <v>1375</v>
      </c>
      <c r="G3" s="3" t="s">
        <v>1376</v>
      </c>
      <c r="H3" s="3" t="s">
        <v>1377</v>
      </c>
      <c r="I3" s="3" t="s">
        <v>1378</v>
      </c>
      <c r="J3" s="3" t="s">
        <v>1379</v>
      </c>
      <c r="K3" s="7" t="s">
        <v>1349</v>
      </c>
      <c r="L3" s="577" t="s">
        <v>1390</v>
      </c>
      <c r="M3" s="577" t="s">
        <v>1391</v>
      </c>
      <c r="N3" s="586" t="s">
        <v>15</v>
      </c>
      <c r="O3" s="586" t="s">
        <v>16</v>
      </c>
      <c r="P3" s="8" t="s">
        <v>1380</v>
      </c>
      <c r="Q3" s="577" t="s">
        <v>1381</v>
      </c>
      <c r="R3" s="577" t="s">
        <v>1382</v>
      </c>
      <c r="S3" s="9" t="s">
        <v>1383</v>
      </c>
      <c r="T3" s="10" t="s">
        <v>1384</v>
      </c>
      <c r="U3" s="579" t="s">
        <v>1385</v>
      </c>
      <c r="V3" s="579" t="s">
        <v>1386</v>
      </c>
      <c r="W3" s="579" t="s">
        <v>1387</v>
      </c>
      <c r="X3" s="579" t="s">
        <v>1385</v>
      </c>
      <c r="Y3" s="579" t="s">
        <v>1386</v>
      </c>
      <c r="Z3" s="4" t="s">
        <v>1388</v>
      </c>
      <c r="AA3" s="5" t="s">
        <v>1389</v>
      </c>
      <c r="AB3" s="577" t="s">
        <v>33</v>
      </c>
      <c r="AC3" s="577" t="s">
        <v>34</v>
      </c>
      <c r="AD3" s="577" t="s">
        <v>35</v>
      </c>
      <c r="AE3" s="11" t="s">
        <v>32</v>
      </c>
      <c r="AF3" s="11" t="s">
        <v>36</v>
      </c>
      <c r="AG3" s="11" t="s">
        <v>37</v>
      </c>
      <c r="AH3" s="901" t="s">
        <v>26</v>
      </c>
      <c r="AI3" s="578" t="s">
        <v>1392</v>
      </c>
      <c r="AJ3" s="578" t="s">
        <v>1393</v>
      </c>
      <c r="AK3" s="578" t="s">
        <v>1394</v>
      </c>
      <c r="AL3" s="578" t="s">
        <v>1395</v>
      </c>
      <c r="AM3" s="12" t="s">
        <v>1412</v>
      </c>
      <c r="AN3" s="12" t="s">
        <v>1413</v>
      </c>
      <c r="AO3" s="12" t="s">
        <v>1414</v>
      </c>
      <c r="AP3" s="12" t="s">
        <v>1415</v>
      </c>
      <c r="AQ3" s="12" t="s">
        <v>1416</v>
      </c>
      <c r="AR3" s="12" t="s">
        <v>1417</v>
      </c>
      <c r="AS3" s="12" t="s">
        <v>1418</v>
      </c>
      <c r="AT3" s="12" t="s">
        <v>1419</v>
      </c>
      <c r="AU3" s="12" t="s">
        <v>1420</v>
      </c>
      <c r="AV3" s="12" t="s">
        <v>1421</v>
      </c>
      <c r="AW3" s="13" t="s">
        <v>1422</v>
      </c>
      <c r="AX3" s="13" t="s">
        <v>1423</v>
      </c>
      <c r="AY3" s="14" t="s">
        <v>1424</v>
      </c>
      <c r="AZ3" s="14" t="s">
        <v>1425</v>
      </c>
      <c r="BA3" s="14" t="s">
        <v>1426</v>
      </c>
      <c r="BB3" s="15" t="s">
        <v>1427</v>
      </c>
      <c r="BC3" s="577" t="s">
        <v>1429</v>
      </c>
      <c r="BD3" s="1299" t="s">
        <v>1843</v>
      </c>
      <c r="BE3" s="577" t="s">
        <v>1718</v>
      </c>
    </row>
    <row r="4" spans="1:227" s="2" customFormat="1" ht="17.05" customHeight="1" thickTop="1" thickBot="1" x14ac:dyDescent="0.45">
      <c r="A4" s="868" t="s">
        <v>393</v>
      </c>
      <c r="B4" s="868" t="s">
        <v>394</v>
      </c>
      <c r="C4" s="1471" t="s">
        <v>401</v>
      </c>
      <c r="D4" s="265" t="s">
        <v>405</v>
      </c>
      <c r="E4" s="2942"/>
      <c r="F4" s="219">
        <v>7.8839999999999993E-2</v>
      </c>
      <c r="G4" s="124"/>
      <c r="H4" s="124"/>
      <c r="I4" s="124"/>
      <c r="J4" s="124"/>
      <c r="K4" s="252">
        <v>7.8839999999999993E-2</v>
      </c>
      <c r="L4" s="520">
        <f>IF(K4&gt;0,IF(ISNUMBER(F4),F4,0)/K4*100,"")</f>
        <v>100</v>
      </c>
      <c r="M4" s="521">
        <f>IF(K4&gt;0,(IF(ISNUMBER(G4),G4,0)+IF(ISNUMBER(H4),H4,0))/K4*100,"")</f>
        <v>0</v>
      </c>
      <c r="N4" s="504">
        <f>IF(OR(K4="",NOT(ISNUMBER(K4))),1,IF(P4=0,1,IF(P4&gt;K4,2,IF(AT4&gt;K4,3,IF(AU4&gt;K4,4,5)))))</f>
        <v>2</v>
      </c>
      <c r="O4" s="672"/>
      <c r="P4" s="532">
        <v>8.0606752713965973E-2</v>
      </c>
      <c r="Q4" s="227" t="s">
        <v>42</v>
      </c>
      <c r="R4" s="254"/>
      <c r="S4" s="305"/>
      <c r="T4" s="306"/>
      <c r="U4" s="90"/>
      <c r="V4" s="254"/>
      <c r="W4" s="254"/>
      <c r="X4" s="254"/>
      <c r="Y4" s="254"/>
      <c r="Z4" s="258">
        <v>4055.9399999999996</v>
      </c>
      <c r="AA4" s="259">
        <f>P4*1000000000/365/Z4</f>
        <v>54.448640363128483</v>
      </c>
      <c r="AB4" s="260"/>
      <c r="AC4" s="260"/>
      <c r="AD4" s="260"/>
      <c r="AE4" s="260"/>
      <c r="AF4" s="260"/>
      <c r="AG4" s="260"/>
      <c r="AH4" s="121"/>
      <c r="AI4" s="90"/>
      <c r="AJ4" s="90"/>
      <c r="AK4" s="90"/>
      <c r="AL4" s="121"/>
      <c r="AM4" s="262"/>
      <c r="AN4" s="252"/>
      <c r="AO4" s="252"/>
      <c r="AP4" s="263"/>
      <c r="AQ4" s="264"/>
      <c r="AR4" s="252"/>
      <c r="AS4" s="252"/>
      <c r="AT4" s="252">
        <v>0.17263843909308585</v>
      </c>
      <c r="AU4" s="252"/>
      <c r="AV4" s="263"/>
      <c r="AW4" s="557">
        <f>K4-AT4</f>
        <v>-9.3798439093085856E-2</v>
      </c>
      <c r="AX4" s="551"/>
      <c r="AY4" s="167"/>
      <c r="AZ4" s="167"/>
      <c r="BA4" s="167"/>
      <c r="BB4" s="167"/>
      <c r="BC4" s="2" t="s">
        <v>1430</v>
      </c>
      <c r="BD4" s="973" t="s">
        <v>1705</v>
      </c>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c r="DB4" s="167"/>
      <c r="DC4" s="167"/>
      <c r="DD4" s="167"/>
      <c r="DE4" s="167"/>
      <c r="DF4" s="167"/>
      <c r="DG4" s="167"/>
      <c r="DH4" s="167"/>
      <c r="DI4" s="167"/>
      <c r="DJ4" s="167"/>
      <c r="DK4" s="167"/>
      <c r="DL4" s="167"/>
      <c r="DM4" s="167"/>
      <c r="DN4" s="167"/>
      <c r="DO4" s="167"/>
      <c r="DP4" s="167"/>
      <c r="DQ4" s="167"/>
      <c r="DR4" s="167"/>
      <c r="DS4" s="167"/>
      <c r="DT4" s="167"/>
      <c r="DU4" s="167"/>
      <c r="DV4" s="167"/>
      <c r="DW4" s="167"/>
      <c r="DX4" s="167"/>
      <c r="DY4" s="167"/>
      <c r="DZ4" s="167"/>
      <c r="EA4" s="167"/>
      <c r="EB4" s="167"/>
      <c r="EC4" s="167"/>
      <c r="ED4" s="167"/>
      <c r="EE4" s="167"/>
      <c r="EF4" s="167"/>
      <c r="EG4" s="167"/>
      <c r="EH4" s="167"/>
      <c r="EI4" s="167"/>
      <c r="EJ4" s="167"/>
      <c r="EK4" s="167"/>
      <c r="EL4" s="167"/>
      <c r="EM4" s="167"/>
      <c r="EN4" s="167"/>
      <c r="EO4" s="167"/>
      <c r="EP4" s="167"/>
      <c r="EQ4" s="167"/>
      <c r="ER4" s="167"/>
      <c r="ES4" s="167"/>
      <c r="ET4" s="167"/>
      <c r="EU4" s="167"/>
      <c r="EV4" s="167"/>
      <c r="EW4" s="167"/>
      <c r="EX4" s="167"/>
      <c r="EY4" s="167"/>
      <c r="EZ4" s="167"/>
      <c r="FA4" s="167"/>
      <c r="FB4" s="167"/>
      <c r="FC4" s="167"/>
      <c r="FD4" s="167"/>
      <c r="FE4" s="167"/>
      <c r="FF4" s="167"/>
      <c r="FG4" s="167"/>
      <c r="FH4" s="167"/>
      <c r="FI4" s="167"/>
      <c r="FJ4" s="167"/>
      <c r="FK4" s="167"/>
      <c r="FL4" s="167"/>
      <c r="FM4" s="167"/>
      <c r="FN4" s="167"/>
      <c r="FO4" s="167"/>
      <c r="FP4" s="167"/>
      <c r="FQ4" s="167"/>
      <c r="FR4" s="167"/>
      <c r="FS4" s="167"/>
      <c r="FT4" s="167"/>
      <c r="FU4" s="167"/>
      <c r="FV4" s="167"/>
      <c r="FW4" s="167"/>
      <c r="FX4" s="167"/>
      <c r="FY4" s="167"/>
      <c r="FZ4" s="167"/>
      <c r="GA4" s="167"/>
      <c r="GB4" s="167"/>
      <c r="GC4" s="167"/>
      <c r="GD4" s="167"/>
      <c r="GE4" s="167"/>
      <c r="GF4" s="167"/>
      <c r="GG4" s="167"/>
      <c r="GH4" s="167"/>
      <c r="GI4" s="167"/>
      <c r="GJ4" s="167"/>
      <c r="GK4" s="167"/>
      <c r="GL4" s="167"/>
      <c r="GM4" s="167"/>
      <c r="GN4" s="167"/>
      <c r="GO4" s="167"/>
      <c r="GP4" s="167"/>
      <c r="GQ4" s="167"/>
      <c r="GR4" s="167"/>
      <c r="GS4" s="167"/>
      <c r="GT4" s="167"/>
      <c r="GU4" s="167"/>
      <c r="GV4" s="167"/>
      <c r="GW4" s="167"/>
      <c r="GX4" s="167"/>
      <c r="GY4" s="167"/>
      <c r="GZ4" s="167"/>
      <c r="HA4" s="167"/>
      <c r="HB4" s="167"/>
      <c r="HC4" s="167"/>
      <c r="HD4" s="167"/>
      <c r="HE4" s="167"/>
      <c r="HF4" s="167"/>
      <c r="HG4" s="167"/>
      <c r="HH4" s="167"/>
      <c r="HI4" s="167"/>
      <c r="HJ4" s="167"/>
      <c r="HK4" s="167"/>
      <c r="HL4" s="167"/>
      <c r="HM4" s="167"/>
      <c r="HN4" s="167"/>
      <c r="HO4" s="167"/>
      <c r="HP4" s="167"/>
      <c r="HQ4" s="167"/>
      <c r="HR4" s="167"/>
      <c r="HS4" s="167"/>
    </row>
    <row r="5" spans="1:227" s="2" customFormat="1" ht="17.05" customHeight="1" thickTop="1" thickBot="1" x14ac:dyDescent="0.45">
      <c r="A5" s="868" t="s">
        <v>393</v>
      </c>
      <c r="B5" s="868" t="s">
        <v>394</v>
      </c>
      <c r="C5" s="1471" t="s">
        <v>401</v>
      </c>
      <c r="D5" s="876" t="s">
        <v>406</v>
      </c>
      <c r="E5" s="433" t="s">
        <v>1443</v>
      </c>
      <c r="F5" s="219" t="s">
        <v>42</v>
      </c>
      <c r="G5" s="124"/>
      <c r="H5" s="124"/>
      <c r="I5" s="124"/>
      <c r="J5" s="124"/>
      <c r="K5" s="268">
        <v>0</v>
      </c>
      <c r="L5" s="520" t="s">
        <v>1435</v>
      </c>
      <c r="M5" s="521" t="s">
        <v>1440</v>
      </c>
      <c r="N5" s="504">
        <f>IF(OR(K5="",NOT(ISNUMBER(K5))),1,IF(P5=0,1,IF(P5&gt;K5,2,IF(AT5&gt;K5,3,IF(AU5&gt;K5,4,5)))))</f>
        <v>2</v>
      </c>
      <c r="O5" s="672"/>
      <c r="P5" s="532">
        <v>2.9475031720176594E-2</v>
      </c>
      <c r="Q5" s="227" t="s">
        <v>42</v>
      </c>
      <c r="R5" s="254"/>
      <c r="S5" s="305"/>
      <c r="T5" s="306"/>
      <c r="U5" s="90"/>
      <c r="V5" s="254"/>
      <c r="W5" s="254"/>
      <c r="X5" s="254"/>
      <c r="Y5" s="254"/>
      <c r="Z5" s="258">
        <v>1212.5749999999998</v>
      </c>
      <c r="AA5" s="259">
        <f>P5*1000000000/365/Z5</f>
        <v>66.596714893617019</v>
      </c>
      <c r="AB5" s="260"/>
      <c r="AC5" s="260"/>
      <c r="AD5" s="260"/>
      <c r="AE5" s="260"/>
      <c r="AF5" s="260"/>
      <c r="AG5" s="260"/>
      <c r="AH5" s="121"/>
      <c r="AI5" s="90"/>
      <c r="AJ5" s="90"/>
      <c r="AK5" s="90"/>
      <c r="AL5" s="121"/>
      <c r="AM5" s="262"/>
      <c r="AN5" s="252"/>
      <c r="AO5" s="252"/>
      <c r="AP5" s="263"/>
      <c r="AQ5" s="264"/>
      <c r="AR5" s="252"/>
      <c r="AS5" s="252"/>
      <c r="AT5" s="252">
        <v>6.4180436296036356E-2</v>
      </c>
      <c r="AU5" s="252"/>
      <c r="AV5" s="263"/>
      <c r="AW5" s="557">
        <f>K5-AT5</f>
        <v>-6.4180436296036356E-2</v>
      </c>
      <c r="AX5" s="551"/>
      <c r="AY5" s="167"/>
      <c r="AZ5" s="167"/>
      <c r="BA5" s="167"/>
      <c r="BB5" s="167"/>
      <c r="BC5" s="90" t="s">
        <v>1430</v>
      </c>
      <c r="BD5" s="2" t="s">
        <v>1858</v>
      </c>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67"/>
      <c r="CU5" s="167"/>
      <c r="CV5" s="167"/>
      <c r="CW5" s="167"/>
      <c r="CX5" s="167"/>
      <c r="CY5" s="167"/>
      <c r="CZ5" s="167"/>
      <c r="DA5" s="167"/>
      <c r="DB5" s="167"/>
      <c r="DC5" s="167"/>
      <c r="DD5" s="167"/>
      <c r="DE5" s="167"/>
      <c r="DF5" s="167"/>
      <c r="DG5" s="167"/>
      <c r="DH5" s="167"/>
      <c r="DI5" s="167"/>
      <c r="DJ5" s="167"/>
      <c r="DK5" s="167"/>
      <c r="DL5" s="167"/>
      <c r="DM5" s="167"/>
      <c r="DN5" s="167"/>
      <c r="DO5" s="167"/>
      <c r="DP5" s="167"/>
      <c r="DQ5" s="167"/>
      <c r="DR5" s="167"/>
      <c r="DS5" s="167"/>
      <c r="DT5" s="167"/>
      <c r="DU5" s="167"/>
      <c r="DV5" s="167"/>
      <c r="DW5" s="167"/>
      <c r="DX5" s="167"/>
      <c r="DY5" s="167"/>
      <c r="DZ5" s="167"/>
      <c r="EA5" s="167"/>
      <c r="EB5" s="167"/>
      <c r="EC5" s="167"/>
      <c r="ED5" s="167"/>
      <c r="EE5" s="167"/>
      <c r="EF5" s="167"/>
      <c r="EG5" s="167"/>
      <c r="EH5" s="167"/>
      <c r="EI5" s="167"/>
      <c r="EJ5" s="167"/>
      <c r="EK5" s="167"/>
      <c r="EL5" s="167"/>
      <c r="EM5" s="167"/>
      <c r="EN5" s="167"/>
      <c r="EO5" s="167"/>
      <c r="EP5" s="167"/>
      <c r="EQ5" s="167"/>
      <c r="ER5" s="167"/>
      <c r="ES5" s="167"/>
      <c r="ET5" s="167"/>
      <c r="EU5" s="167"/>
      <c r="EV5" s="167"/>
      <c r="EW5" s="167"/>
      <c r="EX5" s="167"/>
      <c r="EY5" s="167"/>
      <c r="EZ5" s="167"/>
      <c r="FA5" s="167"/>
      <c r="FB5" s="167"/>
      <c r="FC5" s="167"/>
      <c r="FD5" s="167"/>
      <c r="FE5" s="167"/>
      <c r="FF5" s="167"/>
      <c r="FG5" s="167"/>
      <c r="FH5" s="167"/>
      <c r="FI5" s="167"/>
      <c r="FJ5" s="167"/>
      <c r="FK5" s="167"/>
      <c r="FL5" s="167"/>
      <c r="FM5" s="167"/>
      <c r="FN5" s="167"/>
      <c r="FO5" s="167"/>
      <c r="FP5" s="167"/>
      <c r="FQ5" s="167"/>
      <c r="FR5" s="167"/>
      <c r="FS5" s="167"/>
      <c r="FT5" s="167"/>
      <c r="FU5" s="167"/>
      <c r="FV5" s="167"/>
      <c r="FW5" s="167"/>
      <c r="FX5" s="167"/>
      <c r="FY5" s="167"/>
      <c r="FZ5" s="167"/>
      <c r="GA5" s="167"/>
      <c r="GB5" s="167"/>
      <c r="GC5" s="167"/>
      <c r="GD5" s="167"/>
      <c r="GE5" s="167"/>
      <c r="GF5" s="167"/>
      <c r="GG5" s="167"/>
      <c r="GH5" s="167"/>
      <c r="GI5" s="167"/>
      <c r="GJ5" s="167"/>
      <c r="GK5" s="167"/>
      <c r="GL5" s="167"/>
      <c r="GM5" s="167"/>
      <c r="GN5" s="167"/>
      <c r="GO5" s="167"/>
      <c r="GP5" s="167"/>
      <c r="GQ5" s="167"/>
      <c r="GR5" s="167"/>
      <c r="GS5" s="167"/>
      <c r="GT5" s="167"/>
      <c r="GU5" s="167"/>
      <c r="GV5" s="167"/>
      <c r="GW5" s="167"/>
      <c r="GX5" s="167"/>
      <c r="GY5" s="167"/>
      <c r="GZ5" s="167"/>
      <c r="HA5" s="167"/>
      <c r="HB5" s="167"/>
      <c r="HC5" s="167"/>
      <c r="HD5" s="167"/>
      <c r="HE5" s="167"/>
      <c r="HF5" s="167"/>
      <c r="HG5" s="167"/>
      <c r="HH5" s="167"/>
      <c r="HI5" s="167"/>
      <c r="HJ5" s="167"/>
      <c r="HK5" s="167"/>
      <c r="HL5" s="167"/>
      <c r="HM5" s="167"/>
      <c r="HN5" s="167"/>
      <c r="HO5" s="167"/>
      <c r="HP5" s="167"/>
      <c r="HQ5" s="167"/>
      <c r="HR5" s="167"/>
      <c r="HS5" s="167"/>
    </row>
    <row r="6" spans="1:227" s="2" customFormat="1" ht="17.05" customHeight="1" thickTop="1" thickBot="1" x14ac:dyDescent="0.45">
      <c r="A6" s="868" t="s">
        <v>393</v>
      </c>
      <c r="B6" s="868" t="s">
        <v>394</v>
      </c>
      <c r="C6" s="1471" t="s">
        <v>401</v>
      </c>
      <c r="D6" s="1278" t="s">
        <v>402</v>
      </c>
      <c r="E6" s="2942" t="s">
        <v>1818</v>
      </c>
      <c r="F6" s="219" t="s">
        <v>42</v>
      </c>
      <c r="G6" s="124"/>
      <c r="H6" s="124" t="s">
        <v>42</v>
      </c>
      <c r="I6" s="124"/>
      <c r="J6" s="124"/>
      <c r="K6" s="252">
        <v>6.3537037037037036</v>
      </c>
      <c r="L6" s="520" t="s">
        <v>1435</v>
      </c>
      <c r="M6" s="521" t="s">
        <v>1440</v>
      </c>
      <c r="N6" s="504">
        <v>2</v>
      </c>
      <c r="O6" s="692"/>
      <c r="P6" s="532">
        <v>6.35881205</v>
      </c>
      <c r="Q6" s="227" t="s">
        <v>42</v>
      </c>
      <c r="R6" s="254"/>
      <c r="S6" s="305"/>
      <c r="T6" s="306"/>
      <c r="U6" s="90"/>
      <c r="V6" s="254"/>
      <c r="W6" s="254"/>
      <c r="X6" s="254"/>
      <c r="Y6" s="254"/>
      <c r="Z6" s="258">
        <v>0</v>
      </c>
      <c r="AA6" s="259"/>
      <c r="AB6" s="260"/>
      <c r="AC6" s="260"/>
      <c r="AD6" s="260"/>
      <c r="AE6" s="260"/>
      <c r="AF6" s="260"/>
      <c r="AG6" s="260"/>
      <c r="AH6" s="121"/>
      <c r="AI6" s="90"/>
      <c r="AJ6" s="90"/>
      <c r="AK6" s="90"/>
      <c r="AL6" s="121"/>
      <c r="AM6" s="262"/>
      <c r="AN6" s="252"/>
      <c r="AO6" s="252"/>
      <c r="AP6" s="263"/>
      <c r="AQ6" s="264"/>
      <c r="AR6" s="252"/>
      <c r="AS6" s="252"/>
      <c r="AT6" s="252">
        <v>16.722702678416042</v>
      </c>
      <c r="AU6" s="252"/>
      <c r="AV6" s="263"/>
      <c r="AW6" s="557">
        <v>-10.368998974712337</v>
      </c>
      <c r="AX6" s="551"/>
      <c r="AY6" s="167"/>
      <c r="AZ6" s="167"/>
      <c r="BA6" s="167"/>
      <c r="BB6" s="167"/>
      <c r="BC6" s="2" t="s">
        <v>1802</v>
      </c>
      <c r="BD6" s="2" t="s">
        <v>1895</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row>
    <row r="7" spans="1:227" s="2" customFormat="1" ht="17.05" customHeight="1" thickTop="1" thickBot="1" x14ac:dyDescent="0.45">
      <c r="A7" s="868" t="s">
        <v>1134</v>
      </c>
      <c r="B7" s="868" t="s">
        <v>1218</v>
      </c>
      <c r="C7" s="915" t="s">
        <v>1231</v>
      </c>
      <c r="D7" s="269" t="s">
        <v>1232</v>
      </c>
      <c r="E7" s="2943"/>
      <c r="F7" s="446">
        <v>1.194</v>
      </c>
      <c r="G7" s="124"/>
      <c r="H7" s="447" t="s">
        <v>1138</v>
      </c>
      <c r="I7" s="124"/>
      <c r="J7" s="124"/>
      <c r="K7" s="252">
        <f t="shared" ref="K7:K12" si="0">IF(ISNUMBER(F7),F7,0)+IF(ISNUMBER(G7),G7,0)+IF(ISNUMBER(H7),H7,0)</f>
        <v>1.194</v>
      </c>
      <c r="L7" s="520">
        <f t="shared" ref="L7:L12" si="1">IF(IF(ISNUMBER(K7),K7,0)&gt;0,IF(ISNUMBER(F7),F7,0)/K7*100,"")</f>
        <v>100</v>
      </c>
      <c r="M7" s="521">
        <f t="shared" ref="M7:M12" si="2">IF(IF(ISNUMBER(K7),K7,0)&gt;0,(IF(ISNUMBER(G7),G7,0)+IF(ISNUMBER(H7),H7,0))/K7*100,"")</f>
        <v>0</v>
      </c>
      <c r="N7" s="504">
        <f t="shared" ref="N7:N38" si="3">IF(OR(K7="",NOT(ISNUMBER(K7))),1,IF(P7=0,1,IF(P7&gt;K7,2,IF(AT7&gt;K7,3,IF(AU7&gt;K7,4,5)))))</f>
        <v>2</v>
      </c>
      <c r="O7" s="254"/>
      <c r="P7" s="534">
        <f t="shared" ref="P7:P12" si="4">AQ7</f>
        <v>1.458</v>
      </c>
      <c r="Q7" s="227" t="s">
        <v>42</v>
      </c>
      <c r="R7" s="254"/>
      <c r="S7" s="305"/>
      <c r="T7" s="306"/>
      <c r="U7" s="90"/>
      <c r="V7" s="254"/>
      <c r="W7" s="254"/>
      <c r="X7" s="254"/>
      <c r="Y7" s="254"/>
      <c r="Z7" s="258">
        <v>35107</v>
      </c>
      <c r="AA7" s="259">
        <f t="shared" ref="AA7:AA12" si="5">AR7/Z7*1000000000/365</f>
        <v>133.52525800771107</v>
      </c>
      <c r="AB7" s="260"/>
      <c r="AC7" s="260"/>
      <c r="AD7" s="260"/>
      <c r="AE7" s="260"/>
      <c r="AF7" s="260"/>
      <c r="AG7" s="260"/>
      <c r="AH7" s="121"/>
      <c r="AI7" s="261">
        <v>36441</v>
      </c>
      <c r="AJ7" s="261">
        <v>37472</v>
      </c>
      <c r="AK7" s="261">
        <v>38783</v>
      </c>
      <c r="AL7" s="342"/>
      <c r="AM7" s="262"/>
      <c r="AN7" s="252"/>
      <c r="AO7" s="252"/>
      <c r="AP7" s="263"/>
      <c r="AQ7" s="264">
        <v>1.458</v>
      </c>
      <c r="AR7" s="252">
        <v>1.7110000000000001</v>
      </c>
      <c r="AS7" s="252">
        <v>1.861</v>
      </c>
      <c r="AT7" s="252">
        <v>1.927</v>
      </c>
      <c r="AU7" s="252"/>
      <c r="AV7" s="263"/>
      <c r="AW7" s="557">
        <f t="shared" ref="AW7:AW12" si="6">K7-AT7</f>
        <v>-0.7330000000000001</v>
      </c>
      <c r="AX7" s="551"/>
      <c r="AY7" s="167"/>
      <c r="AZ7" s="167"/>
      <c r="BA7" s="167"/>
      <c r="BB7" s="167"/>
      <c r="BC7" s="2" t="s">
        <v>1430</v>
      </c>
      <c r="BD7" s="866" t="s">
        <v>1467</v>
      </c>
    </row>
    <row r="8" spans="1:227" s="2" customFormat="1" ht="17.05" customHeight="1" thickTop="1" thickBot="1" x14ac:dyDescent="0.45">
      <c r="A8" s="868" t="s">
        <v>1134</v>
      </c>
      <c r="B8" s="868" t="s">
        <v>1218</v>
      </c>
      <c r="C8" s="915" t="s">
        <v>1231</v>
      </c>
      <c r="D8" s="269" t="s">
        <v>1233</v>
      </c>
      <c r="E8" s="2943"/>
      <c r="F8" s="446">
        <v>1.345</v>
      </c>
      <c r="G8" s="124"/>
      <c r="H8" s="447" t="s">
        <v>1138</v>
      </c>
      <c r="I8" s="124"/>
      <c r="J8" s="124"/>
      <c r="K8" s="252">
        <f t="shared" si="0"/>
        <v>1.345</v>
      </c>
      <c r="L8" s="520">
        <f t="shared" si="1"/>
        <v>100</v>
      </c>
      <c r="M8" s="521">
        <f t="shared" si="2"/>
        <v>0</v>
      </c>
      <c r="N8" s="504">
        <f t="shared" si="3"/>
        <v>5</v>
      </c>
      <c r="O8" s="254"/>
      <c r="P8" s="534">
        <f t="shared" si="4"/>
        <v>0.76700000000000002</v>
      </c>
      <c r="Q8" s="227" t="s">
        <v>42</v>
      </c>
      <c r="R8" s="254"/>
      <c r="S8" s="305"/>
      <c r="T8" s="306"/>
      <c r="U8" s="90"/>
      <c r="V8" s="254"/>
      <c r="W8" s="254"/>
      <c r="X8" s="254"/>
      <c r="Y8" s="254"/>
      <c r="Z8" s="258">
        <v>18975</v>
      </c>
      <c r="AA8" s="259">
        <f t="shared" si="5"/>
        <v>120.99554207952063</v>
      </c>
      <c r="AB8" s="260"/>
      <c r="AC8" s="260"/>
      <c r="AD8" s="260"/>
      <c r="AE8" s="260"/>
      <c r="AF8" s="260"/>
      <c r="AG8" s="260"/>
      <c r="AH8" s="121"/>
      <c r="AI8" s="261">
        <v>18259</v>
      </c>
      <c r="AJ8" s="261">
        <v>17645</v>
      </c>
      <c r="AK8" s="261">
        <v>17231</v>
      </c>
      <c r="AL8" s="342"/>
      <c r="AM8" s="262"/>
      <c r="AN8" s="252"/>
      <c r="AO8" s="252"/>
      <c r="AP8" s="263"/>
      <c r="AQ8" s="264">
        <v>0.76700000000000002</v>
      </c>
      <c r="AR8" s="252">
        <v>0.83799999999999997</v>
      </c>
      <c r="AS8" s="252">
        <v>0.85699999999999998</v>
      </c>
      <c r="AT8" s="252">
        <v>0.83699999999999997</v>
      </c>
      <c r="AU8" s="252"/>
      <c r="AV8" s="263"/>
      <c r="AW8" s="557">
        <f t="shared" si="6"/>
        <v>0.50800000000000001</v>
      </c>
      <c r="AX8" s="551"/>
      <c r="AY8" s="167"/>
      <c r="AZ8" s="167"/>
      <c r="BA8" s="167"/>
      <c r="BB8" s="167"/>
      <c r="BC8" s="2" t="s">
        <v>1430</v>
      </c>
      <c r="BD8" s="866" t="s">
        <v>1468</v>
      </c>
    </row>
    <row r="9" spans="1:227" s="2" customFormat="1" ht="17.05" customHeight="1" thickTop="1" thickBot="1" x14ac:dyDescent="0.45">
      <c r="A9" s="868" t="s">
        <v>1134</v>
      </c>
      <c r="B9" s="868" t="s">
        <v>1218</v>
      </c>
      <c r="C9" s="915" t="s">
        <v>1231</v>
      </c>
      <c r="D9" s="269" t="s">
        <v>1234</v>
      </c>
      <c r="E9" s="2943"/>
      <c r="F9" s="446">
        <v>1.1339999999999999</v>
      </c>
      <c r="G9" s="124"/>
      <c r="H9" s="447" t="s">
        <v>1138</v>
      </c>
      <c r="I9" s="124"/>
      <c r="J9" s="124"/>
      <c r="K9" s="252">
        <f t="shared" si="0"/>
        <v>1.1339999999999999</v>
      </c>
      <c r="L9" s="520">
        <f t="shared" si="1"/>
        <v>100</v>
      </c>
      <c r="M9" s="521">
        <f t="shared" si="2"/>
        <v>0</v>
      </c>
      <c r="N9" s="504">
        <f t="shared" si="3"/>
        <v>2</v>
      </c>
      <c r="O9" s="254"/>
      <c r="P9" s="534">
        <f t="shared" si="4"/>
        <v>1.1679999999999999</v>
      </c>
      <c r="Q9" s="227" t="s">
        <v>42</v>
      </c>
      <c r="R9" s="254"/>
      <c r="S9" s="305"/>
      <c r="T9" s="306"/>
      <c r="U9" s="90"/>
      <c r="V9" s="254"/>
      <c r="W9" s="254"/>
      <c r="X9" s="254"/>
      <c r="Y9" s="254"/>
      <c r="Z9" s="258">
        <v>30038</v>
      </c>
      <c r="AA9" s="259">
        <f t="shared" si="5"/>
        <v>120.30423563942293</v>
      </c>
      <c r="AB9" s="260"/>
      <c r="AC9" s="260"/>
      <c r="AD9" s="260"/>
      <c r="AE9" s="260"/>
      <c r="AF9" s="260"/>
      <c r="AG9" s="260"/>
      <c r="AH9" s="121"/>
      <c r="AI9" s="261">
        <v>29758</v>
      </c>
      <c r="AJ9" s="261">
        <v>29532</v>
      </c>
      <c r="AK9" s="261">
        <v>29609</v>
      </c>
      <c r="AL9" s="342"/>
      <c r="AM9" s="262"/>
      <c r="AN9" s="252"/>
      <c r="AO9" s="252"/>
      <c r="AP9" s="263"/>
      <c r="AQ9" s="264">
        <v>1.1679999999999999</v>
      </c>
      <c r="AR9" s="252">
        <v>1.319</v>
      </c>
      <c r="AS9" s="252">
        <v>1.39</v>
      </c>
      <c r="AT9" s="252">
        <v>1.393</v>
      </c>
      <c r="AU9" s="252"/>
      <c r="AV9" s="263"/>
      <c r="AW9" s="557">
        <f t="shared" si="6"/>
        <v>-0.25900000000000012</v>
      </c>
      <c r="AX9" s="551"/>
      <c r="AY9" s="167"/>
      <c r="AZ9" s="167"/>
      <c r="BA9" s="167"/>
      <c r="BB9" s="167"/>
      <c r="BC9" s="2" t="s">
        <v>1430</v>
      </c>
      <c r="BD9" s="866" t="s">
        <v>1477</v>
      </c>
    </row>
    <row r="10" spans="1:227" s="2" customFormat="1" ht="17.05" customHeight="1" thickTop="1" thickBot="1" x14ac:dyDescent="0.45">
      <c r="A10" s="868" t="s">
        <v>1134</v>
      </c>
      <c r="B10" s="868" t="s">
        <v>1218</v>
      </c>
      <c r="C10" s="915" t="s">
        <v>1231</v>
      </c>
      <c r="D10" s="269" t="s">
        <v>1235</v>
      </c>
      <c r="E10" s="2943"/>
      <c r="F10" s="446">
        <v>1.7110000000000001</v>
      </c>
      <c r="G10" s="124"/>
      <c r="H10" s="447" t="s">
        <v>1138</v>
      </c>
      <c r="I10" s="124"/>
      <c r="J10" s="124"/>
      <c r="K10" s="252">
        <f t="shared" si="0"/>
        <v>1.7110000000000001</v>
      </c>
      <c r="L10" s="520">
        <f t="shared" si="1"/>
        <v>100</v>
      </c>
      <c r="M10" s="521">
        <f t="shared" si="2"/>
        <v>0</v>
      </c>
      <c r="N10" s="504">
        <f t="shared" si="3"/>
        <v>3</v>
      </c>
      <c r="O10" s="254"/>
      <c r="P10" s="534">
        <f t="shared" si="4"/>
        <v>1.4330000000000001</v>
      </c>
      <c r="Q10" s="227" t="s">
        <v>42</v>
      </c>
      <c r="R10" s="254"/>
      <c r="S10" s="305"/>
      <c r="T10" s="306"/>
      <c r="U10" s="90"/>
      <c r="V10" s="254"/>
      <c r="W10" s="254"/>
      <c r="X10" s="254"/>
      <c r="Y10" s="254"/>
      <c r="Z10" s="258">
        <v>32570</v>
      </c>
      <c r="AA10" s="259">
        <f t="shared" si="5"/>
        <v>142.24368168034286</v>
      </c>
      <c r="AB10" s="260"/>
      <c r="AC10" s="260"/>
      <c r="AD10" s="260"/>
      <c r="AE10" s="260"/>
      <c r="AF10" s="260"/>
      <c r="AG10" s="260"/>
      <c r="AH10" s="121"/>
      <c r="AI10" s="261">
        <v>34211</v>
      </c>
      <c r="AJ10" s="261">
        <v>35493</v>
      </c>
      <c r="AK10" s="261">
        <v>37037</v>
      </c>
      <c r="AL10" s="342"/>
      <c r="AM10" s="262"/>
      <c r="AN10" s="252"/>
      <c r="AO10" s="252"/>
      <c r="AP10" s="263"/>
      <c r="AQ10" s="264">
        <v>1.4330000000000001</v>
      </c>
      <c r="AR10" s="252">
        <v>1.6910000000000001</v>
      </c>
      <c r="AS10" s="252">
        <v>1.851</v>
      </c>
      <c r="AT10" s="252">
        <v>1.931</v>
      </c>
      <c r="AU10" s="252"/>
      <c r="AV10" s="263"/>
      <c r="AW10" s="557">
        <f t="shared" si="6"/>
        <v>-0.21999999999999997</v>
      </c>
      <c r="AX10" s="551"/>
      <c r="AY10" s="167"/>
      <c r="AZ10" s="167"/>
      <c r="BA10" s="296"/>
      <c r="BB10" s="167"/>
      <c r="BC10" s="2" t="s">
        <v>1430</v>
      </c>
      <c r="BD10" s="866" t="s">
        <v>1538</v>
      </c>
    </row>
    <row r="11" spans="1:227" s="2" customFormat="1" ht="17.05" customHeight="1" thickTop="1" x14ac:dyDescent="0.4">
      <c r="A11" s="868" t="s">
        <v>1134</v>
      </c>
      <c r="B11" s="868" t="s">
        <v>1218</v>
      </c>
      <c r="C11" s="915" t="s">
        <v>1231</v>
      </c>
      <c r="D11" s="269" t="s">
        <v>1236</v>
      </c>
      <c r="E11" s="2943"/>
      <c r="F11" s="446">
        <v>0.318</v>
      </c>
      <c r="G11" s="124"/>
      <c r="H11" s="447">
        <v>0.21</v>
      </c>
      <c r="I11" s="124"/>
      <c r="J11" s="124"/>
      <c r="K11" s="252">
        <f t="shared" si="0"/>
        <v>0.52800000000000002</v>
      </c>
      <c r="L11" s="520">
        <f t="shared" si="1"/>
        <v>60.227272727272727</v>
      </c>
      <c r="M11" s="521">
        <f t="shared" si="2"/>
        <v>39.772727272727273</v>
      </c>
      <c r="N11" s="504">
        <f t="shared" si="3"/>
        <v>3</v>
      </c>
      <c r="O11" s="254"/>
      <c r="P11" s="534">
        <f t="shared" si="4"/>
        <v>0.50900000000000001</v>
      </c>
      <c r="Q11" s="227" t="s">
        <v>42</v>
      </c>
      <c r="R11" s="254"/>
      <c r="S11" s="305"/>
      <c r="T11" s="306"/>
      <c r="U11" s="90"/>
      <c r="V11" s="254"/>
      <c r="W11" s="254"/>
      <c r="X11" s="254"/>
      <c r="Y11" s="254"/>
      <c r="Z11" s="258">
        <v>12409</v>
      </c>
      <c r="AA11" s="259">
        <f t="shared" si="5"/>
        <v>130.48417134271745</v>
      </c>
      <c r="AB11" s="260"/>
      <c r="AC11" s="260"/>
      <c r="AD11" s="260"/>
      <c r="AE11" s="260"/>
      <c r="AF11" s="260"/>
      <c r="AG11" s="260"/>
      <c r="AH11" s="121"/>
      <c r="AI11" s="261">
        <v>12711</v>
      </c>
      <c r="AJ11" s="261">
        <v>12942</v>
      </c>
      <c r="AK11" s="261">
        <v>13277</v>
      </c>
      <c r="AL11" s="342"/>
      <c r="AM11" s="262"/>
      <c r="AN11" s="252"/>
      <c r="AO11" s="252"/>
      <c r="AP11" s="263"/>
      <c r="AQ11" s="264">
        <v>0.50900000000000001</v>
      </c>
      <c r="AR11" s="252">
        <v>0.59099999999999997</v>
      </c>
      <c r="AS11" s="252">
        <v>0.63700000000000001</v>
      </c>
      <c r="AT11" s="252">
        <v>0.65300000000000002</v>
      </c>
      <c r="AU11" s="252"/>
      <c r="AV11" s="263"/>
      <c r="AW11" s="557">
        <f t="shared" si="6"/>
        <v>-0.125</v>
      </c>
      <c r="AX11" s="551"/>
      <c r="AY11" s="167"/>
      <c r="AZ11" s="167"/>
      <c r="BA11" s="296"/>
      <c r="BB11" s="296"/>
      <c r="BC11" s="2" t="s">
        <v>1430</v>
      </c>
      <c r="BD11" s="866" t="s">
        <v>1547</v>
      </c>
    </row>
    <row r="12" spans="1:227" s="2" customFormat="1" ht="17.05" customHeight="1" x14ac:dyDescent="0.4">
      <c r="A12" s="868" t="s">
        <v>1134</v>
      </c>
      <c r="B12" s="868" t="s">
        <v>1218</v>
      </c>
      <c r="C12" s="908" t="s">
        <v>1231</v>
      </c>
      <c r="D12" s="269" t="s">
        <v>1237</v>
      </c>
      <c r="E12" s="2943"/>
      <c r="F12" s="446">
        <v>1.21</v>
      </c>
      <c r="G12" s="124"/>
      <c r="H12" s="447" t="s">
        <v>1138</v>
      </c>
      <c r="I12" s="124"/>
      <c r="J12" s="124"/>
      <c r="K12" s="252">
        <f t="shared" si="0"/>
        <v>1.21</v>
      </c>
      <c r="L12" s="520">
        <f t="shared" si="1"/>
        <v>100</v>
      </c>
      <c r="M12" s="521">
        <f t="shared" si="2"/>
        <v>0</v>
      </c>
      <c r="N12" s="504">
        <f t="shared" si="3"/>
        <v>2</v>
      </c>
      <c r="O12" s="254"/>
      <c r="P12" s="534">
        <f t="shared" si="4"/>
        <v>1.4870000000000001</v>
      </c>
      <c r="Q12" s="227" t="s">
        <v>42</v>
      </c>
      <c r="R12" s="254"/>
      <c r="S12" s="305"/>
      <c r="T12" s="306"/>
      <c r="U12" s="90"/>
      <c r="V12" s="254"/>
      <c r="W12" s="254"/>
      <c r="X12" s="254"/>
      <c r="Y12" s="254"/>
      <c r="Z12" s="258">
        <v>36099</v>
      </c>
      <c r="AA12" s="259">
        <f t="shared" si="5"/>
        <v>134.10609408601232</v>
      </c>
      <c r="AB12" s="260"/>
      <c r="AC12" s="260"/>
      <c r="AD12" s="260"/>
      <c r="AE12" s="260"/>
      <c r="AF12" s="260"/>
      <c r="AG12" s="260"/>
      <c r="AH12" s="121"/>
      <c r="AI12" s="261">
        <v>37888</v>
      </c>
      <c r="AJ12" s="261">
        <v>39285</v>
      </c>
      <c r="AK12" s="261">
        <v>40971</v>
      </c>
      <c r="AL12" s="342"/>
      <c r="AM12" s="262"/>
      <c r="AN12" s="252"/>
      <c r="AO12" s="252"/>
      <c r="AP12" s="263"/>
      <c r="AQ12" s="264">
        <v>1.4870000000000001</v>
      </c>
      <c r="AR12" s="252">
        <v>1.7669999999999999</v>
      </c>
      <c r="AS12" s="252">
        <v>1.9390000000000001</v>
      </c>
      <c r="AT12" s="252">
        <v>2.0219999999999998</v>
      </c>
      <c r="AU12" s="252"/>
      <c r="AV12" s="263"/>
      <c r="AW12" s="557">
        <f t="shared" si="6"/>
        <v>-0.81199999999999983</v>
      </c>
      <c r="AX12" s="551"/>
      <c r="AY12" s="167"/>
      <c r="AZ12" s="167"/>
      <c r="BA12" s="296"/>
      <c r="BB12" s="296"/>
      <c r="BC12" s="2" t="s">
        <v>1430</v>
      </c>
      <c r="BD12" s="866" t="s">
        <v>1612</v>
      </c>
    </row>
    <row r="13" spans="1:227" s="2" customFormat="1" ht="17.05" customHeight="1" x14ac:dyDescent="0.4">
      <c r="A13" s="868" t="s">
        <v>198</v>
      </c>
      <c r="B13" s="868" t="s">
        <v>238</v>
      </c>
      <c r="C13" s="889" t="s">
        <v>239</v>
      </c>
      <c r="D13" s="16" t="s">
        <v>243</v>
      </c>
      <c r="E13" s="2944"/>
      <c r="F13" s="178">
        <v>0.67600000000000005</v>
      </c>
      <c r="G13" s="177"/>
      <c r="H13" s="177"/>
      <c r="I13" s="177"/>
      <c r="J13" s="177"/>
      <c r="K13" s="179">
        <f>SUM(F13:H13)</f>
        <v>0.67600000000000005</v>
      </c>
      <c r="L13" s="518">
        <f t="shared" ref="L13:L20" si="7">IF(K13&gt;0,IF(ISNUMBER(F13),F13,0)/K13*100,"")</f>
        <v>100</v>
      </c>
      <c r="M13" s="667">
        <f t="shared" ref="M13:M20" si="8">IF(K13&gt;0,(IF(ISNUMBER(G13),G13,0)+IF(ISNUMBER(H13),H13,0))/K13*100,"")</f>
        <v>0</v>
      </c>
      <c r="N13" s="504">
        <f t="shared" si="3"/>
        <v>5</v>
      </c>
      <c r="O13" s="58"/>
      <c r="P13" s="177">
        <v>0.48099999999999998</v>
      </c>
      <c r="Q13" s="222" t="s">
        <v>42</v>
      </c>
      <c r="R13" s="58"/>
      <c r="S13" s="220" t="s">
        <v>202</v>
      </c>
      <c r="T13" s="220" t="s">
        <v>202</v>
      </c>
      <c r="U13" s="368">
        <v>33.1</v>
      </c>
      <c r="V13" s="58"/>
      <c r="W13" s="368">
        <v>33.1</v>
      </c>
      <c r="X13" s="58"/>
      <c r="Y13" s="58"/>
      <c r="Z13" s="743">
        <v>14538</v>
      </c>
      <c r="AA13" s="234">
        <v>90.645771026144047</v>
      </c>
      <c r="AB13" s="763">
        <f>O13/AA13*1000000/365*1000</f>
        <v>0</v>
      </c>
      <c r="AC13" s="174"/>
      <c r="AD13" s="174"/>
      <c r="AE13" s="364"/>
      <c r="AF13" s="174"/>
      <c r="AG13" s="174"/>
      <c r="AH13" s="175"/>
      <c r="AI13" s="174"/>
      <c r="AJ13" s="174"/>
      <c r="AK13" s="174"/>
      <c r="AL13" s="175"/>
      <c r="AM13" s="179">
        <f>K13</f>
        <v>0.67600000000000005</v>
      </c>
      <c r="AN13" s="177">
        <v>0.48099999999999998</v>
      </c>
      <c r="AO13" s="177">
        <v>0.48099999999999998</v>
      </c>
      <c r="AP13" s="177">
        <v>0.48099999999999998</v>
      </c>
      <c r="AQ13" s="178">
        <v>0.48099999999999998</v>
      </c>
      <c r="AR13" s="179">
        <f>AN13</f>
        <v>0.48099999999999998</v>
      </c>
      <c r="AS13" s="177">
        <v>0.48099999999999998</v>
      </c>
      <c r="AT13" s="179">
        <f>AVERAGE(AS13,AV13)</f>
        <v>0.48099999999999998</v>
      </c>
      <c r="AU13" s="179"/>
      <c r="AV13" s="177">
        <v>0.48099999999999998</v>
      </c>
      <c r="AW13" s="177"/>
      <c r="AX13" s="546">
        <v>0.48099999999999998</v>
      </c>
      <c r="AY13" s="828">
        <v>0.19500000000000001</v>
      </c>
      <c r="AZ13" s="164"/>
      <c r="BA13" s="165"/>
      <c r="BB13" s="167"/>
      <c r="BC13" s="2" t="s">
        <v>1430</v>
      </c>
      <c r="BD13" t="s">
        <v>1649</v>
      </c>
      <c r="BE13" s="90"/>
      <c r="BF13" s="90"/>
      <c r="BG13" s="90"/>
      <c r="BH13" s="90"/>
      <c r="BI13" s="90"/>
      <c r="BJ13" s="90"/>
      <c r="BK13" s="90"/>
      <c r="BL13" s="90"/>
      <c r="BM13" s="167"/>
      <c r="BN13" s="167"/>
      <c r="BO13" s="167"/>
      <c r="BP13" s="167"/>
      <c r="BQ13" s="167"/>
      <c r="BR13" s="167"/>
      <c r="BS13" s="167"/>
      <c r="BT13" s="167"/>
      <c r="BU13" s="167"/>
      <c r="BV13" s="167"/>
      <c r="BW13" s="167"/>
      <c r="BX13" s="167"/>
      <c r="BY13" s="167"/>
      <c r="BZ13" s="167"/>
      <c r="CA13" s="167"/>
      <c r="CB13" s="167"/>
      <c r="CC13" s="167"/>
      <c r="CD13" s="167"/>
      <c r="CE13" s="167"/>
      <c r="CF13" s="167"/>
      <c r="CG13" s="167"/>
      <c r="CH13" s="167"/>
      <c r="CI13" s="167"/>
      <c r="CJ13" s="167"/>
      <c r="CK13" s="167"/>
      <c r="CL13" s="167"/>
      <c r="CM13" s="167"/>
      <c r="CN13" s="167"/>
      <c r="CO13" s="167"/>
      <c r="CP13" s="167"/>
      <c r="CQ13" s="167"/>
      <c r="CR13" s="167"/>
      <c r="CS13" s="167"/>
      <c r="CT13" s="167"/>
      <c r="CU13" s="167"/>
      <c r="CV13" s="167"/>
      <c r="CW13" s="167"/>
      <c r="CX13" s="167"/>
      <c r="CY13" s="167"/>
      <c r="CZ13" s="167"/>
      <c r="DA13" s="167"/>
      <c r="DB13" s="167"/>
      <c r="DC13" s="167"/>
      <c r="DD13" s="167"/>
      <c r="DE13" s="167"/>
      <c r="DF13" s="167"/>
      <c r="DG13" s="167"/>
      <c r="DH13" s="167"/>
      <c r="DI13" s="167"/>
      <c r="DJ13" s="167"/>
      <c r="DK13" s="167"/>
      <c r="DL13" s="167"/>
      <c r="DM13" s="167"/>
      <c r="DN13" s="167"/>
      <c r="DO13" s="167"/>
      <c r="DP13" s="167"/>
      <c r="DQ13" s="167"/>
      <c r="DR13" s="167"/>
      <c r="DS13" s="167"/>
      <c r="DT13" s="167"/>
      <c r="DU13" s="167"/>
      <c r="DV13" s="167"/>
      <c r="DW13" s="167"/>
      <c r="DX13" s="167"/>
      <c r="DY13" s="167"/>
      <c r="DZ13" s="167"/>
      <c r="EA13" s="167"/>
      <c r="EB13" s="167"/>
      <c r="EC13" s="167"/>
      <c r="ED13" s="167"/>
      <c r="EE13" s="167"/>
      <c r="EF13" s="167"/>
      <c r="EG13" s="167"/>
      <c r="EH13" s="167"/>
      <c r="EI13" s="167"/>
      <c r="EJ13" s="167"/>
      <c r="EK13" s="167"/>
      <c r="EL13" s="167"/>
      <c r="EM13" s="167"/>
      <c r="EN13" s="167"/>
      <c r="EO13" s="167"/>
      <c r="EP13" s="167"/>
      <c r="EQ13" s="167"/>
      <c r="ER13" s="167"/>
      <c r="ES13" s="167"/>
      <c r="ET13" s="167"/>
      <c r="EU13" s="167"/>
      <c r="EV13" s="167"/>
      <c r="EW13" s="167"/>
      <c r="EX13" s="167"/>
      <c r="EY13" s="167"/>
      <c r="EZ13" s="167"/>
      <c r="FA13" s="167"/>
      <c r="FB13" s="167"/>
      <c r="FC13" s="167"/>
      <c r="FD13" s="167"/>
      <c r="FE13" s="167"/>
      <c r="FF13" s="167"/>
      <c r="FG13" s="167"/>
      <c r="FH13" s="167"/>
      <c r="FI13" s="167"/>
      <c r="FJ13" s="167"/>
      <c r="FK13" s="167"/>
      <c r="FL13" s="167"/>
      <c r="FM13" s="167"/>
      <c r="FN13" s="167"/>
      <c r="FO13" s="167"/>
      <c r="FP13" s="167"/>
      <c r="FQ13" s="167"/>
      <c r="FR13" s="167"/>
      <c r="FS13" s="167"/>
      <c r="FT13" s="167"/>
      <c r="FU13" s="167"/>
      <c r="FV13" s="167"/>
      <c r="FW13" s="167"/>
      <c r="FX13" s="167"/>
      <c r="FY13" s="167"/>
      <c r="FZ13" s="167"/>
      <c r="GA13" s="167"/>
      <c r="GB13" s="167"/>
      <c r="GC13" s="167"/>
      <c r="GD13" s="167"/>
      <c r="GE13" s="167"/>
      <c r="GF13" s="167"/>
      <c r="GG13" s="167"/>
      <c r="GH13" s="167"/>
      <c r="GI13" s="167"/>
      <c r="GJ13" s="167"/>
      <c r="GK13" s="167"/>
      <c r="GL13" s="167"/>
      <c r="GM13" s="167"/>
      <c r="GN13" s="167"/>
      <c r="GO13" s="167"/>
      <c r="GP13" s="167"/>
      <c r="GQ13" s="167"/>
      <c r="GR13" s="167"/>
      <c r="GS13" s="167"/>
      <c r="GT13" s="167"/>
      <c r="GU13" s="167"/>
      <c r="GV13" s="167"/>
      <c r="GW13" s="167"/>
      <c r="GX13" s="167"/>
      <c r="GY13" s="167"/>
      <c r="GZ13" s="167"/>
      <c r="HA13" s="167"/>
      <c r="HB13" s="167"/>
      <c r="HC13" s="167"/>
      <c r="HD13" s="167"/>
      <c r="HE13" s="167"/>
      <c r="HF13" s="167"/>
      <c r="HG13" s="167"/>
      <c r="HH13" s="167"/>
      <c r="HI13" s="167"/>
      <c r="HJ13" s="167"/>
      <c r="HK13" s="167"/>
      <c r="HL13" s="167"/>
      <c r="HM13" s="167"/>
      <c r="HN13" s="167"/>
      <c r="HO13" s="167"/>
      <c r="HP13" s="167"/>
      <c r="HQ13" s="167"/>
      <c r="HR13" s="167"/>
      <c r="HS13" s="167"/>
    </row>
    <row r="14" spans="1:227" s="2" customFormat="1" ht="17.05" customHeight="1" x14ac:dyDescent="0.4">
      <c r="A14" s="868" t="s">
        <v>198</v>
      </c>
      <c r="B14" s="868" t="s">
        <v>276</v>
      </c>
      <c r="C14" s="889" t="s">
        <v>277</v>
      </c>
      <c r="D14" s="168" t="s">
        <v>279</v>
      </c>
      <c r="E14" s="2945"/>
      <c r="F14" s="178">
        <v>7.0000000000000007E-2</v>
      </c>
      <c r="G14" s="177"/>
      <c r="H14" s="177"/>
      <c r="I14" s="177"/>
      <c r="J14" s="177"/>
      <c r="K14" s="179">
        <f>SUM(F14:H14)</f>
        <v>7.0000000000000007E-2</v>
      </c>
      <c r="L14" s="518">
        <f t="shared" si="7"/>
        <v>100</v>
      </c>
      <c r="M14" s="667">
        <f t="shared" si="8"/>
        <v>0</v>
      </c>
      <c r="N14" s="504">
        <f t="shared" si="3"/>
        <v>3</v>
      </c>
      <c r="O14" s="58"/>
      <c r="P14" s="177">
        <v>7.0000000000000007E-2</v>
      </c>
      <c r="Q14" s="222"/>
      <c r="R14" s="222" t="s">
        <v>42</v>
      </c>
      <c r="S14" s="220">
        <v>26.6</v>
      </c>
      <c r="T14" s="220">
        <v>1.9E-2</v>
      </c>
      <c r="U14" s="368">
        <v>37.5</v>
      </c>
      <c r="V14" s="58"/>
      <c r="W14" s="368">
        <v>37.5</v>
      </c>
      <c r="X14" s="58"/>
      <c r="Y14" s="58"/>
      <c r="Z14" s="743">
        <v>1873</v>
      </c>
      <c r="AA14" s="234">
        <v>102.39232350123237</v>
      </c>
      <c r="AB14" s="763">
        <f>O14/AA14*1000000/365*1000</f>
        <v>0</v>
      </c>
      <c r="AC14" s="174"/>
      <c r="AD14" s="174"/>
      <c r="AE14" s="364"/>
      <c r="AF14" s="174"/>
      <c r="AG14" s="174"/>
      <c r="AH14" s="175"/>
      <c r="AI14" s="174"/>
      <c r="AJ14" s="174"/>
      <c r="AK14" s="174"/>
      <c r="AL14" s="175"/>
      <c r="AM14" s="179">
        <f>K14</f>
        <v>7.0000000000000007E-2</v>
      </c>
      <c r="AN14" s="177">
        <v>7.0000000000000007E-2</v>
      </c>
      <c r="AO14" s="177">
        <v>7.1999999999999995E-2</v>
      </c>
      <c r="AP14" s="177">
        <v>7.5999999999999998E-2</v>
      </c>
      <c r="AQ14" s="178">
        <v>0.08</v>
      </c>
      <c r="AR14" s="179">
        <f>AN14</f>
        <v>7.0000000000000007E-2</v>
      </c>
      <c r="AS14" s="177">
        <v>7.3999999999999996E-2</v>
      </c>
      <c r="AT14" s="179">
        <f>AVERAGE(AS14,AV14)</f>
        <v>7.8E-2</v>
      </c>
      <c r="AU14" s="179"/>
      <c r="AV14" s="177">
        <v>8.2000000000000003E-2</v>
      </c>
      <c r="AW14" s="177"/>
      <c r="AX14" s="546">
        <v>9.0999999999999998E-2</v>
      </c>
      <c r="AY14" s="828">
        <v>-2.1000000000000001E-2</v>
      </c>
      <c r="AZ14" s="164"/>
      <c r="BA14" s="165"/>
      <c r="BB14" s="167"/>
      <c r="BC14" s="2" t="s">
        <v>1430</v>
      </c>
      <c r="BD14" s="866" t="s">
        <v>279</v>
      </c>
      <c r="BE14" s="90"/>
      <c r="BF14" s="90"/>
      <c r="BG14" s="90"/>
      <c r="BH14" s="90"/>
      <c r="BI14" s="90"/>
      <c r="BJ14" s="90"/>
      <c r="BK14" s="90"/>
      <c r="BL14" s="90"/>
      <c r="BM14" s="167"/>
      <c r="BN14" s="167"/>
      <c r="BO14" s="167"/>
      <c r="BP14" s="167"/>
      <c r="BQ14" s="167"/>
      <c r="BR14" s="167"/>
      <c r="BS14" s="167"/>
      <c r="BT14" s="167"/>
      <c r="BU14" s="167"/>
      <c r="BV14" s="167"/>
      <c r="BW14" s="167"/>
      <c r="BX14" s="167"/>
      <c r="BY14" s="167"/>
      <c r="BZ14" s="167"/>
      <c r="CA14" s="167"/>
      <c r="CB14" s="167"/>
      <c r="CC14" s="167"/>
      <c r="CD14" s="167"/>
      <c r="CE14" s="167"/>
      <c r="CF14" s="167"/>
      <c r="CG14" s="167"/>
      <c r="CH14" s="167"/>
      <c r="CI14" s="167"/>
      <c r="CJ14" s="167"/>
      <c r="CK14" s="167"/>
      <c r="CL14" s="167"/>
      <c r="CM14" s="167"/>
      <c r="CN14" s="167"/>
      <c r="CO14" s="167"/>
      <c r="CP14" s="167"/>
      <c r="CQ14" s="167"/>
      <c r="CR14" s="167"/>
      <c r="CS14" s="167"/>
      <c r="CT14" s="167"/>
      <c r="CU14" s="167"/>
      <c r="CV14" s="167"/>
      <c r="CW14" s="167"/>
      <c r="CX14" s="167"/>
      <c r="CY14" s="167"/>
      <c r="CZ14" s="167"/>
      <c r="DA14" s="167"/>
      <c r="DB14" s="167"/>
      <c r="DC14" s="167"/>
      <c r="DD14" s="167"/>
      <c r="DE14" s="167"/>
      <c r="DF14" s="167"/>
      <c r="DG14" s="167"/>
      <c r="DH14" s="167"/>
      <c r="DI14" s="167"/>
      <c r="DJ14" s="167"/>
      <c r="DK14" s="167"/>
      <c r="DL14" s="167"/>
      <c r="DM14" s="167"/>
      <c r="DN14" s="167"/>
      <c r="DO14" s="167"/>
      <c r="DP14" s="167"/>
      <c r="DQ14" s="167"/>
      <c r="DR14" s="167"/>
      <c r="DS14" s="167"/>
      <c r="DT14" s="167"/>
      <c r="DU14" s="167"/>
      <c r="DV14" s="167"/>
      <c r="DW14" s="167"/>
      <c r="DX14" s="167"/>
      <c r="DY14" s="167"/>
      <c r="DZ14" s="167"/>
      <c r="EA14" s="167"/>
      <c r="EB14" s="167"/>
      <c r="EC14" s="167"/>
      <c r="ED14" s="167"/>
      <c r="EE14" s="167"/>
      <c r="EF14" s="167"/>
      <c r="EG14" s="167"/>
      <c r="EH14" s="167"/>
      <c r="EI14" s="167"/>
      <c r="EJ14" s="167"/>
      <c r="EK14" s="167"/>
      <c r="EL14" s="167"/>
      <c r="EM14" s="167"/>
      <c r="EN14" s="167"/>
      <c r="EO14" s="167"/>
      <c r="EP14" s="167"/>
      <c r="EQ14" s="167"/>
      <c r="ER14" s="167"/>
      <c r="ES14" s="167"/>
      <c r="ET14" s="167"/>
      <c r="EU14" s="167"/>
      <c r="EV14" s="167"/>
      <c r="EW14" s="167"/>
      <c r="EX14" s="167"/>
      <c r="EY14" s="167"/>
      <c r="EZ14" s="167"/>
      <c r="FA14" s="167"/>
      <c r="FB14" s="167"/>
      <c r="FC14" s="167"/>
      <c r="FD14" s="167"/>
      <c r="FE14" s="167"/>
      <c r="FF14" s="167"/>
      <c r="FG14" s="167"/>
      <c r="FH14" s="167"/>
      <c r="FI14" s="167"/>
      <c r="FJ14" s="167"/>
      <c r="FK14" s="167"/>
      <c r="FL14" s="167"/>
      <c r="FM14" s="167"/>
      <c r="FN14" s="167"/>
      <c r="FO14" s="167"/>
      <c r="FP14" s="167"/>
      <c r="FQ14" s="167"/>
      <c r="FR14" s="167"/>
      <c r="FS14" s="167"/>
      <c r="FT14" s="167"/>
      <c r="FU14" s="167"/>
      <c r="FV14" s="167"/>
      <c r="FW14" s="167"/>
      <c r="FX14" s="167"/>
      <c r="FY14" s="167"/>
      <c r="FZ14" s="167"/>
      <c r="GA14" s="167"/>
      <c r="GB14" s="167"/>
      <c r="GC14" s="167"/>
      <c r="GD14" s="167"/>
      <c r="GE14" s="167"/>
      <c r="GF14" s="167"/>
      <c r="GG14" s="167"/>
      <c r="GH14" s="167"/>
      <c r="GI14" s="167"/>
      <c r="GJ14" s="167"/>
      <c r="GK14" s="167"/>
      <c r="GL14" s="167"/>
      <c r="GM14" s="167"/>
      <c r="GN14" s="167"/>
      <c r="GO14" s="167"/>
      <c r="GP14" s="167"/>
      <c r="GQ14" s="167"/>
      <c r="GR14" s="167"/>
      <c r="GS14" s="167"/>
      <c r="GT14" s="167"/>
      <c r="GU14" s="167"/>
      <c r="GV14" s="167"/>
      <c r="GW14" s="167"/>
      <c r="GX14" s="167"/>
      <c r="GY14" s="167"/>
      <c r="GZ14" s="167"/>
      <c r="HA14" s="167"/>
      <c r="HB14" s="167"/>
      <c r="HC14" s="167"/>
      <c r="HD14" s="167"/>
      <c r="HE14" s="167"/>
      <c r="HF14" s="167"/>
      <c r="HG14" s="167"/>
      <c r="HH14" s="167"/>
      <c r="HI14" s="167"/>
      <c r="HJ14" s="167"/>
      <c r="HK14" s="167"/>
      <c r="HL14" s="167"/>
      <c r="HM14" s="167"/>
      <c r="HN14" s="167"/>
      <c r="HO14" s="167"/>
      <c r="HP14" s="167"/>
      <c r="HQ14" s="167"/>
      <c r="HR14" s="167"/>
      <c r="HS14" s="167"/>
    </row>
    <row r="15" spans="1:227" s="2" customFormat="1" ht="17.05" customHeight="1" x14ac:dyDescent="0.4">
      <c r="A15" s="868" t="s">
        <v>198</v>
      </c>
      <c r="B15" s="868" t="s">
        <v>276</v>
      </c>
      <c r="C15" s="889" t="s">
        <v>277</v>
      </c>
      <c r="D15" s="168" t="s">
        <v>278</v>
      </c>
      <c r="E15" s="2945"/>
      <c r="F15" s="178">
        <v>0.26800000000000002</v>
      </c>
      <c r="G15" s="177"/>
      <c r="H15" s="177"/>
      <c r="I15" s="177"/>
      <c r="J15" s="177"/>
      <c r="K15" s="179">
        <f>SUM(F15:H15)</f>
        <v>0.26800000000000002</v>
      </c>
      <c r="L15" s="518">
        <f t="shared" si="7"/>
        <v>100</v>
      </c>
      <c r="M15" s="667">
        <f t="shared" si="8"/>
        <v>0</v>
      </c>
      <c r="N15" s="504">
        <f t="shared" si="3"/>
        <v>2</v>
      </c>
      <c r="O15" s="58"/>
      <c r="P15" s="177">
        <v>0.29799999999999999</v>
      </c>
      <c r="Q15" s="222"/>
      <c r="R15" s="222" t="s">
        <v>42</v>
      </c>
      <c r="S15" s="220">
        <v>58.6</v>
      </c>
      <c r="T15" s="220">
        <v>0.17499999999999999</v>
      </c>
      <c r="U15" s="368">
        <v>37.5</v>
      </c>
      <c r="V15" s="58">
        <v>33.04</v>
      </c>
      <c r="W15" s="368">
        <v>37.5</v>
      </c>
      <c r="X15" s="58">
        <v>33.04</v>
      </c>
      <c r="Y15" s="58">
        <v>18.649999999999999</v>
      </c>
      <c r="Z15" s="743">
        <v>9169</v>
      </c>
      <c r="AA15" s="234">
        <v>89.043336913991027</v>
      </c>
      <c r="AB15" s="763">
        <f>O15/AA15*1000000/365*1000</f>
        <v>0</v>
      </c>
      <c r="AC15" s="174"/>
      <c r="AD15" s="174"/>
      <c r="AE15" s="364" t="s">
        <v>205</v>
      </c>
      <c r="AF15" s="174"/>
      <c r="AG15" s="174" t="s">
        <v>42</v>
      </c>
      <c r="AH15" s="175"/>
      <c r="AI15" s="174"/>
      <c r="AJ15" s="174"/>
      <c r="AK15" s="174"/>
      <c r="AL15" s="175"/>
      <c r="AM15" s="179">
        <f>K15</f>
        <v>0.26800000000000002</v>
      </c>
      <c r="AN15" s="177">
        <v>0.29799999999999999</v>
      </c>
      <c r="AO15" s="177">
        <v>0.32600000000000001</v>
      </c>
      <c r="AP15" s="177">
        <v>0.378</v>
      </c>
      <c r="AQ15" s="178">
        <v>0.439</v>
      </c>
      <c r="AR15" s="179">
        <f>AN15</f>
        <v>0.29799999999999999</v>
      </c>
      <c r="AS15" s="177">
        <v>0.33600000000000002</v>
      </c>
      <c r="AT15" s="179">
        <f>AVERAGE(AS15,AV15)</f>
        <v>0.3725</v>
      </c>
      <c r="AU15" s="179"/>
      <c r="AV15" s="177">
        <v>0.40899999999999997</v>
      </c>
      <c r="AW15" s="177"/>
      <c r="AX15" s="546">
        <v>0.499</v>
      </c>
      <c r="AY15" s="828">
        <v>-0.23100000000000001</v>
      </c>
      <c r="AZ15" s="164"/>
      <c r="BA15" s="165"/>
      <c r="BB15" s="167"/>
      <c r="BC15" s="2" t="s">
        <v>1430</v>
      </c>
      <c r="BD15" s="866" t="s">
        <v>278</v>
      </c>
      <c r="BE15" s="90"/>
      <c r="BF15" s="90"/>
      <c r="BG15" s="90"/>
      <c r="BH15" s="90"/>
      <c r="BI15" s="90"/>
      <c r="BJ15" s="90"/>
      <c r="BK15" s="90"/>
      <c r="BL15" s="90"/>
      <c r="BM15" s="167"/>
      <c r="BN15" s="167"/>
      <c r="BO15" s="167"/>
      <c r="BP15" s="167"/>
      <c r="BQ15" s="167"/>
      <c r="BR15" s="167"/>
      <c r="BS15" s="167"/>
      <c r="BT15" s="167"/>
      <c r="BU15" s="167"/>
      <c r="BV15" s="167"/>
      <c r="BW15" s="167"/>
      <c r="BX15" s="167"/>
      <c r="BY15" s="167"/>
      <c r="BZ15" s="167"/>
      <c r="CA15" s="167"/>
      <c r="CB15" s="167"/>
      <c r="CC15" s="167"/>
      <c r="CD15" s="167"/>
      <c r="CE15" s="167"/>
      <c r="CF15" s="167"/>
      <c r="CG15" s="167"/>
      <c r="CH15" s="167"/>
      <c r="CI15" s="167"/>
      <c r="CJ15" s="167"/>
      <c r="CK15" s="167"/>
      <c r="CL15" s="167"/>
      <c r="CM15" s="167"/>
      <c r="CN15" s="167"/>
      <c r="CO15" s="167"/>
      <c r="CP15" s="167"/>
      <c r="CQ15" s="167"/>
      <c r="CR15" s="167"/>
      <c r="CS15" s="167"/>
      <c r="CT15" s="167"/>
      <c r="CU15" s="167"/>
      <c r="CV15" s="167"/>
      <c r="CW15" s="167"/>
      <c r="CX15" s="167"/>
      <c r="CY15" s="167"/>
      <c r="CZ15" s="167"/>
      <c r="DA15" s="167"/>
      <c r="DB15" s="167"/>
      <c r="DC15" s="167"/>
      <c r="DD15" s="167"/>
      <c r="DE15" s="167"/>
      <c r="DF15" s="167"/>
      <c r="DG15" s="167"/>
      <c r="DH15" s="167"/>
      <c r="DI15" s="167"/>
      <c r="DJ15" s="167"/>
      <c r="DK15" s="167"/>
      <c r="DL15" s="167"/>
      <c r="DM15" s="167"/>
      <c r="DN15" s="167"/>
      <c r="DO15" s="167"/>
      <c r="DP15" s="167"/>
      <c r="DQ15" s="167"/>
      <c r="DR15" s="167"/>
      <c r="DS15" s="167"/>
      <c r="DT15" s="167"/>
      <c r="DU15" s="167"/>
      <c r="DV15" s="167"/>
      <c r="DW15" s="167"/>
      <c r="DX15" s="167"/>
      <c r="DY15" s="167"/>
      <c r="DZ15" s="167"/>
      <c r="EA15" s="167"/>
      <c r="EB15" s="167"/>
      <c r="EC15" s="167"/>
      <c r="ED15" s="167"/>
      <c r="EE15" s="167"/>
      <c r="EF15" s="167"/>
      <c r="EG15" s="167"/>
      <c r="EH15" s="167"/>
      <c r="EI15" s="167"/>
      <c r="EJ15" s="167"/>
      <c r="EK15" s="167"/>
      <c r="EL15" s="167"/>
      <c r="EM15" s="167"/>
      <c r="EN15" s="167"/>
      <c r="EO15" s="167"/>
      <c r="EP15" s="167"/>
      <c r="EQ15" s="167"/>
      <c r="ER15" s="167"/>
      <c r="ES15" s="167"/>
      <c r="ET15" s="167"/>
      <c r="EU15" s="167"/>
      <c r="EV15" s="167"/>
      <c r="EW15" s="167"/>
      <c r="EX15" s="167"/>
      <c r="EY15" s="167"/>
      <c r="EZ15" s="167"/>
      <c r="FA15" s="167"/>
      <c r="FB15" s="167"/>
      <c r="FC15" s="167"/>
      <c r="FD15" s="167"/>
      <c r="FE15" s="167"/>
      <c r="FF15" s="167"/>
      <c r="FG15" s="167"/>
      <c r="FH15" s="167"/>
      <c r="FI15" s="167"/>
      <c r="FJ15" s="167"/>
      <c r="FK15" s="167"/>
      <c r="FL15" s="167"/>
      <c r="FM15" s="167"/>
      <c r="FN15" s="167"/>
      <c r="FO15" s="167"/>
      <c r="FP15" s="167"/>
      <c r="FQ15" s="167"/>
      <c r="FR15" s="167"/>
      <c r="FS15" s="167"/>
      <c r="FT15" s="167"/>
      <c r="FU15" s="167"/>
      <c r="FV15" s="167"/>
      <c r="FW15" s="167"/>
      <c r="FX15" s="167"/>
      <c r="FY15" s="167"/>
      <c r="FZ15" s="167"/>
      <c r="GA15" s="167"/>
      <c r="GB15" s="167"/>
      <c r="GC15" s="167"/>
      <c r="GD15" s="167"/>
      <c r="GE15" s="167"/>
      <c r="GF15" s="167"/>
      <c r="GG15" s="167"/>
      <c r="GH15" s="167"/>
      <c r="GI15" s="167"/>
      <c r="GJ15" s="167"/>
      <c r="GK15" s="167"/>
      <c r="GL15" s="167"/>
      <c r="GM15" s="167"/>
      <c r="GN15" s="167"/>
      <c r="GO15" s="167"/>
      <c r="GP15" s="167"/>
      <c r="GQ15" s="167"/>
      <c r="GR15" s="167"/>
      <c r="GS15" s="167"/>
      <c r="GT15" s="167"/>
      <c r="GU15" s="167"/>
      <c r="GV15" s="167"/>
      <c r="GW15" s="167"/>
      <c r="GX15" s="167"/>
      <c r="GY15" s="167"/>
      <c r="GZ15" s="167"/>
      <c r="HA15" s="167"/>
      <c r="HB15" s="167"/>
      <c r="HC15" s="167"/>
      <c r="HD15" s="167"/>
      <c r="HE15" s="167"/>
      <c r="HF15" s="167"/>
      <c r="HG15" s="167"/>
      <c r="HH15" s="167"/>
      <c r="HI15" s="167"/>
      <c r="HJ15" s="167"/>
      <c r="HK15" s="167"/>
      <c r="HL15" s="167"/>
      <c r="HM15" s="167"/>
      <c r="HN15" s="167"/>
      <c r="HO15" s="167"/>
      <c r="HP15" s="167"/>
      <c r="HQ15" s="167"/>
      <c r="HR15" s="167"/>
      <c r="HS15" s="167"/>
    </row>
    <row r="16" spans="1:227" s="2" customFormat="1" ht="17.05" customHeight="1" x14ac:dyDescent="0.4">
      <c r="A16" s="868" t="s">
        <v>198</v>
      </c>
      <c r="B16" s="868" t="s">
        <v>276</v>
      </c>
      <c r="C16" s="889" t="s">
        <v>277</v>
      </c>
      <c r="D16" s="168" t="s">
        <v>280</v>
      </c>
      <c r="E16" s="2945"/>
      <c r="F16" s="178">
        <v>0.36</v>
      </c>
      <c r="G16" s="177"/>
      <c r="H16" s="177"/>
      <c r="I16" s="177"/>
      <c r="J16" s="177"/>
      <c r="K16" s="179">
        <f>SUM(F16:H16)</f>
        <v>0.36</v>
      </c>
      <c r="L16" s="518">
        <f t="shared" si="7"/>
        <v>100</v>
      </c>
      <c r="M16" s="667">
        <f t="shared" si="8"/>
        <v>0</v>
      </c>
      <c r="N16" s="504">
        <f t="shared" si="3"/>
        <v>3</v>
      </c>
      <c r="O16" s="58"/>
      <c r="P16" s="177">
        <v>0.35299999999999998</v>
      </c>
      <c r="Q16" s="222"/>
      <c r="R16" s="222" t="s">
        <v>42</v>
      </c>
      <c r="S16" s="220">
        <v>25.8</v>
      </c>
      <c r="T16" s="220">
        <v>9.0999999999999998E-2</v>
      </c>
      <c r="U16" s="368">
        <v>37.5</v>
      </c>
      <c r="V16" s="58">
        <v>36.46</v>
      </c>
      <c r="W16" s="368">
        <v>37.5</v>
      </c>
      <c r="X16" s="58">
        <v>36.46</v>
      </c>
      <c r="Y16" s="58">
        <v>14.6</v>
      </c>
      <c r="Z16" s="743">
        <v>7910</v>
      </c>
      <c r="AA16" s="234">
        <v>122.26590236045928</v>
      </c>
      <c r="AB16" s="763">
        <f>O16/AA16*1000000/365*1000</f>
        <v>0</v>
      </c>
      <c r="AC16" s="174"/>
      <c r="AD16" s="174"/>
      <c r="AE16" s="364" t="s">
        <v>205</v>
      </c>
      <c r="AF16" s="174"/>
      <c r="AG16" s="174" t="s">
        <v>42</v>
      </c>
      <c r="AH16" s="175"/>
      <c r="AI16" s="174"/>
      <c r="AJ16" s="174"/>
      <c r="AK16" s="174"/>
      <c r="AL16" s="175"/>
      <c r="AM16" s="179">
        <f>K16</f>
        <v>0.36</v>
      </c>
      <c r="AN16" s="177">
        <v>0.35299999999999998</v>
      </c>
      <c r="AO16" s="177">
        <v>0.375</v>
      </c>
      <c r="AP16" s="177">
        <v>0.41399999999999998</v>
      </c>
      <c r="AQ16" s="178">
        <v>0.45700000000000002</v>
      </c>
      <c r="AR16" s="179">
        <f>AN16</f>
        <v>0.35299999999999998</v>
      </c>
      <c r="AS16" s="177">
        <v>0.39700000000000002</v>
      </c>
      <c r="AT16" s="179">
        <f>AVERAGE(AS16,AV16)</f>
        <v>0.4405</v>
      </c>
      <c r="AU16" s="179"/>
      <c r="AV16" s="177">
        <v>0.48399999999999999</v>
      </c>
      <c r="AW16" s="177"/>
      <c r="AX16" s="546">
        <v>0.59</v>
      </c>
      <c r="AY16" s="828">
        <v>-0.22700000000000001</v>
      </c>
      <c r="AZ16" s="164"/>
      <c r="BA16" s="165"/>
      <c r="BB16" s="167"/>
      <c r="BC16" s="2" t="s">
        <v>1430</v>
      </c>
      <c r="BD16" s="1136" t="s">
        <v>280</v>
      </c>
      <c r="BE16" s="90"/>
      <c r="BF16" s="90"/>
      <c r="BG16" s="90"/>
      <c r="BH16" s="90"/>
      <c r="BI16" s="90"/>
      <c r="BJ16" s="90"/>
      <c r="BK16" s="90"/>
      <c r="BL16" s="90"/>
      <c r="BM16" s="167"/>
      <c r="BN16" s="167"/>
      <c r="BO16" s="167"/>
      <c r="BP16" s="167"/>
      <c r="BQ16" s="167"/>
      <c r="BR16" s="167"/>
      <c r="BS16" s="167"/>
      <c r="BT16" s="167"/>
      <c r="BU16" s="167"/>
      <c r="BV16" s="167"/>
      <c r="BW16" s="167"/>
      <c r="BX16" s="167"/>
      <c r="BY16" s="167"/>
      <c r="BZ16" s="167"/>
      <c r="CA16" s="167"/>
      <c r="CB16" s="167"/>
      <c r="CC16" s="167"/>
      <c r="CD16" s="167"/>
      <c r="CE16" s="167"/>
      <c r="CF16" s="167"/>
      <c r="CG16" s="167"/>
      <c r="CH16" s="167"/>
      <c r="CI16" s="167"/>
      <c r="CJ16" s="167"/>
      <c r="CK16" s="167"/>
      <c r="CL16" s="167"/>
      <c r="CM16" s="167"/>
      <c r="CN16" s="167"/>
      <c r="CO16" s="167"/>
      <c r="CP16" s="167"/>
      <c r="CQ16" s="167"/>
      <c r="CR16" s="167"/>
      <c r="CS16" s="167"/>
      <c r="CT16" s="167"/>
      <c r="CU16" s="167"/>
      <c r="CV16" s="167"/>
      <c r="CW16" s="167"/>
      <c r="CX16" s="167"/>
      <c r="CY16" s="167"/>
      <c r="CZ16" s="167"/>
      <c r="DA16" s="167"/>
      <c r="DB16" s="167"/>
      <c r="DC16" s="167"/>
      <c r="DD16" s="167"/>
      <c r="DE16" s="167"/>
      <c r="DF16" s="167"/>
      <c r="DG16" s="167"/>
      <c r="DH16" s="167"/>
      <c r="DI16" s="167"/>
      <c r="DJ16" s="167"/>
      <c r="DK16" s="167"/>
      <c r="DL16" s="167"/>
      <c r="DM16" s="167"/>
      <c r="DN16" s="167"/>
      <c r="DO16" s="167"/>
      <c r="DP16" s="167"/>
      <c r="DQ16" s="167"/>
      <c r="DR16" s="167"/>
      <c r="DS16" s="167"/>
      <c r="DT16" s="167"/>
      <c r="DU16" s="167"/>
      <c r="DV16" s="167"/>
      <c r="DW16" s="167"/>
      <c r="DX16" s="167"/>
      <c r="DY16" s="167"/>
      <c r="DZ16" s="167"/>
      <c r="EA16" s="167"/>
      <c r="EB16" s="167"/>
      <c r="EC16" s="167"/>
      <c r="ED16" s="167"/>
      <c r="EE16" s="167"/>
      <c r="EF16" s="167"/>
      <c r="EG16" s="167"/>
      <c r="EH16" s="167"/>
      <c r="EI16" s="167"/>
      <c r="EJ16" s="167"/>
      <c r="EK16" s="167"/>
      <c r="EL16" s="167"/>
      <c r="EM16" s="167"/>
      <c r="EN16" s="167"/>
      <c r="EO16" s="167"/>
      <c r="EP16" s="167"/>
      <c r="EQ16" s="167"/>
      <c r="ER16" s="167"/>
      <c r="ES16" s="167"/>
      <c r="ET16" s="167"/>
      <c r="EU16" s="167"/>
      <c r="EV16" s="167"/>
      <c r="EW16" s="167"/>
      <c r="EX16" s="167"/>
      <c r="EY16" s="167"/>
      <c r="EZ16" s="167"/>
      <c r="FA16" s="167"/>
      <c r="FB16" s="167"/>
      <c r="FC16" s="167"/>
      <c r="FD16" s="167"/>
      <c r="FE16" s="167"/>
      <c r="FF16" s="167"/>
      <c r="FG16" s="167"/>
      <c r="FH16" s="167"/>
      <c r="FI16" s="167"/>
      <c r="FJ16" s="167"/>
      <c r="FK16" s="167"/>
      <c r="FL16" s="167"/>
      <c r="FM16" s="167"/>
      <c r="FN16" s="167"/>
      <c r="FO16" s="167"/>
      <c r="FP16" s="167"/>
      <c r="FQ16" s="167"/>
      <c r="FR16" s="167"/>
      <c r="FS16" s="167"/>
      <c r="FT16" s="167"/>
      <c r="FU16" s="167"/>
      <c r="FV16" s="167"/>
      <c r="FW16" s="167"/>
      <c r="FX16" s="167"/>
      <c r="FY16" s="167"/>
      <c r="FZ16" s="167"/>
      <c r="GA16" s="167"/>
      <c r="GB16" s="167"/>
      <c r="GC16" s="167"/>
      <c r="GD16" s="167"/>
      <c r="GE16" s="167"/>
      <c r="GF16" s="167"/>
      <c r="GG16" s="167"/>
      <c r="GH16" s="167"/>
      <c r="GI16" s="167"/>
      <c r="GJ16" s="167"/>
      <c r="GK16" s="167"/>
      <c r="GL16" s="167"/>
      <c r="GM16" s="167"/>
      <c r="GN16" s="167"/>
      <c r="GO16" s="167"/>
      <c r="GP16" s="167"/>
      <c r="GQ16" s="167"/>
      <c r="GR16" s="167"/>
      <c r="GS16" s="167"/>
      <c r="GT16" s="167"/>
      <c r="GU16" s="167"/>
      <c r="GV16" s="167"/>
      <c r="GW16" s="167"/>
      <c r="GX16" s="167"/>
      <c r="GY16" s="167"/>
      <c r="GZ16" s="167"/>
      <c r="HA16" s="167"/>
      <c r="HB16" s="167"/>
      <c r="HC16" s="167"/>
      <c r="HD16" s="167"/>
      <c r="HE16" s="167"/>
      <c r="HF16" s="167"/>
      <c r="HG16" s="167"/>
      <c r="HH16" s="167"/>
      <c r="HI16" s="167"/>
      <c r="HJ16" s="167"/>
      <c r="HK16" s="167"/>
      <c r="HL16" s="167"/>
      <c r="HM16" s="167"/>
      <c r="HN16" s="167"/>
      <c r="HO16" s="167"/>
      <c r="HP16" s="167"/>
      <c r="HQ16" s="167"/>
      <c r="HR16" s="167"/>
      <c r="HS16" s="167"/>
    </row>
    <row r="17" spans="1:227" s="2" customFormat="1" ht="17.05" customHeight="1" x14ac:dyDescent="0.4">
      <c r="A17" s="868" t="s">
        <v>38</v>
      </c>
      <c r="B17" s="868" t="s">
        <v>69</v>
      </c>
      <c r="C17" s="889" t="s">
        <v>76</v>
      </c>
      <c r="D17" s="16" t="s">
        <v>76</v>
      </c>
      <c r="E17" s="2944"/>
      <c r="F17" s="178">
        <v>2.71</v>
      </c>
      <c r="G17" s="177">
        <v>0.373</v>
      </c>
      <c r="H17" s="177"/>
      <c r="I17" s="177"/>
      <c r="J17" s="177">
        <v>0.442</v>
      </c>
      <c r="K17" s="177">
        <f>SUM(F17:J17)</f>
        <v>3.5250000000000004</v>
      </c>
      <c r="L17" s="518">
        <f t="shared" si="7"/>
        <v>76.879432624113463</v>
      </c>
      <c r="M17" s="667">
        <f t="shared" si="8"/>
        <v>10.581560283687942</v>
      </c>
      <c r="N17" s="504">
        <f t="shared" si="3"/>
        <v>5</v>
      </c>
      <c r="O17" s="510"/>
      <c r="P17" s="177">
        <f>[1]JH_2015!L32/1000000</f>
        <v>2.6564920000000001</v>
      </c>
      <c r="Q17" s="58"/>
      <c r="R17" s="58" t="s">
        <v>42</v>
      </c>
      <c r="S17" s="716">
        <f>+T17/P17</f>
        <v>0.46317775472314621</v>
      </c>
      <c r="T17" s="708">
        <f>[1]JH_2015!V32/1000000</f>
        <v>1.2304280000000001</v>
      </c>
      <c r="U17" s="58">
        <v>96.27</v>
      </c>
      <c r="V17" s="58">
        <v>90.7</v>
      </c>
      <c r="W17" s="58"/>
      <c r="X17" s="58"/>
      <c r="Y17" s="58"/>
      <c r="Z17" s="743">
        <v>35481</v>
      </c>
      <c r="AA17" s="755">
        <f>P17/Z17*1000000/365*1000</f>
        <v>205.12556788062912</v>
      </c>
      <c r="AB17" s="209"/>
      <c r="AC17" s="209"/>
      <c r="AD17" s="613"/>
      <c r="AE17" s="782"/>
      <c r="AF17" s="782"/>
      <c r="AG17" s="209"/>
      <c r="AH17" s="786">
        <f>K17</f>
        <v>3.5250000000000004</v>
      </c>
      <c r="AI17" s="708"/>
      <c r="AJ17" s="708"/>
      <c r="AK17" s="708"/>
      <c r="AL17" s="792"/>
      <c r="AM17" s="177">
        <v>2.5249999999999999</v>
      </c>
      <c r="AN17" s="177">
        <v>2.681</v>
      </c>
      <c r="AO17" s="177">
        <v>2.9609999999999999</v>
      </c>
      <c r="AP17" s="177">
        <v>3.2709999999999999</v>
      </c>
      <c r="AQ17" s="178">
        <f>AM17</f>
        <v>2.5249999999999999</v>
      </c>
      <c r="AR17" s="177">
        <v>2.7610000000000001</v>
      </c>
      <c r="AS17" s="177">
        <f>AVERAGE(AR17,AT17)</f>
        <v>2.9830000000000001</v>
      </c>
      <c r="AT17" s="177">
        <v>3.2050000000000001</v>
      </c>
      <c r="AU17" s="177"/>
      <c r="AV17" s="177">
        <v>3.7189999999999999</v>
      </c>
      <c r="AW17" s="177"/>
      <c r="AX17" s="821">
        <v>-0.185</v>
      </c>
      <c r="AY17" s="149"/>
      <c r="AZ17" s="149"/>
      <c r="BA17" s="149"/>
      <c r="BB17" s="149"/>
      <c r="BC17" s="2" t="s">
        <v>1430</v>
      </c>
      <c r="BD17" s="866" t="s">
        <v>76</v>
      </c>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c r="CU17" s="90"/>
      <c r="CV17" s="90"/>
      <c r="CW17" s="90"/>
      <c r="CX17" s="90"/>
      <c r="CY17" s="90"/>
      <c r="CZ17" s="90"/>
      <c r="DA17" s="90"/>
      <c r="DB17" s="90"/>
      <c r="DC17" s="90"/>
      <c r="DD17" s="90"/>
      <c r="DE17" s="90"/>
      <c r="DF17" s="90"/>
      <c r="DG17" s="90"/>
      <c r="DH17" s="90"/>
      <c r="DI17" s="90"/>
      <c r="DJ17" s="90"/>
      <c r="DK17" s="90"/>
      <c r="DL17" s="90"/>
      <c r="DM17" s="90"/>
      <c r="DN17" s="90"/>
      <c r="DO17" s="90"/>
      <c r="DP17" s="90"/>
      <c r="DQ17" s="90"/>
      <c r="DR17" s="90"/>
      <c r="DS17" s="90"/>
      <c r="DT17" s="90"/>
      <c r="DU17" s="90"/>
      <c r="DV17" s="90"/>
      <c r="DW17" s="90"/>
      <c r="DX17" s="90"/>
      <c r="DY17" s="90"/>
      <c r="DZ17" s="90"/>
      <c r="EA17" s="90"/>
      <c r="EB17" s="90"/>
      <c r="EC17" s="90"/>
      <c r="ED17" s="90"/>
      <c r="EE17" s="90"/>
      <c r="EF17" s="90"/>
      <c r="EG17" s="90"/>
      <c r="EH17" s="90"/>
      <c r="EI17" s="90"/>
      <c r="EJ17" s="90"/>
      <c r="EK17" s="90"/>
      <c r="EL17" s="90"/>
      <c r="EM17" s="90"/>
      <c r="EN17" s="90"/>
      <c r="EO17" s="90"/>
      <c r="EP17" s="90"/>
      <c r="EQ17" s="90"/>
      <c r="ER17" s="90"/>
      <c r="ES17" s="90"/>
      <c r="ET17" s="90"/>
      <c r="EU17" s="90"/>
      <c r="EV17" s="90"/>
      <c r="EW17" s="90"/>
      <c r="EX17" s="90"/>
      <c r="EY17" s="90"/>
      <c r="EZ17" s="90"/>
      <c r="FA17" s="90"/>
      <c r="FB17" s="90"/>
      <c r="FC17" s="90"/>
      <c r="FD17" s="90"/>
      <c r="FE17" s="90"/>
      <c r="FF17" s="90"/>
      <c r="FG17" s="90"/>
      <c r="FH17" s="90"/>
      <c r="FI17" s="90"/>
      <c r="FJ17" s="90"/>
      <c r="FK17" s="90"/>
      <c r="FL17" s="90"/>
      <c r="FM17" s="90"/>
      <c r="FN17" s="90"/>
      <c r="FO17" s="90"/>
      <c r="FP17" s="90"/>
      <c r="FQ17" s="90"/>
      <c r="FR17" s="90"/>
      <c r="FS17" s="90"/>
      <c r="FT17" s="90"/>
      <c r="FU17" s="90"/>
      <c r="FV17" s="90"/>
      <c r="FW17" s="90"/>
      <c r="FX17" s="90"/>
      <c r="FY17" s="90"/>
      <c r="FZ17" s="90"/>
      <c r="GA17" s="90"/>
      <c r="GB17" s="90"/>
      <c r="GC17" s="90"/>
      <c r="GD17" s="90"/>
      <c r="GE17" s="90"/>
      <c r="GF17" s="90"/>
      <c r="GG17" s="90"/>
      <c r="GH17" s="90"/>
      <c r="GI17" s="90"/>
      <c r="GJ17" s="90"/>
      <c r="GK17" s="90"/>
      <c r="GL17" s="90"/>
      <c r="GM17" s="90"/>
      <c r="GN17" s="90"/>
      <c r="GO17" s="90"/>
      <c r="GP17" s="90"/>
      <c r="GQ17" s="90"/>
      <c r="GR17" s="90"/>
      <c r="GS17" s="90"/>
      <c r="GT17" s="90"/>
      <c r="GU17" s="90"/>
      <c r="GV17" s="90"/>
      <c r="GW17" s="90"/>
      <c r="GX17" s="90"/>
      <c r="GY17" s="90"/>
      <c r="GZ17" s="90"/>
      <c r="HA17" s="90"/>
      <c r="HB17" s="90"/>
      <c r="HC17" s="90"/>
      <c r="HD17" s="90"/>
      <c r="HE17" s="90"/>
      <c r="HF17" s="90"/>
      <c r="HG17" s="90"/>
      <c r="HH17" s="90"/>
      <c r="HI17" s="90"/>
      <c r="HJ17" s="90"/>
      <c r="HK17" s="90"/>
      <c r="HL17" s="90"/>
      <c r="HM17" s="90"/>
      <c r="HN17" s="90"/>
      <c r="HO17" s="90"/>
      <c r="HP17" s="90"/>
      <c r="HQ17" s="90"/>
      <c r="HR17" s="90"/>
      <c r="HS17" s="90"/>
    </row>
    <row r="18" spans="1:227" s="2" customFormat="1" ht="17.05" customHeight="1" x14ac:dyDescent="0.4">
      <c r="A18" s="868" t="s">
        <v>38</v>
      </c>
      <c r="B18" s="868" t="s">
        <v>69</v>
      </c>
      <c r="C18" s="889" t="s">
        <v>76</v>
      </c>
      <c r="D18" s="16" t="s">
        <v>77</v>
      </c>
      <c r="E18" s="2944"/>
      <c r="F18" s="219">
        <v>0.32200000000000001</v>
      </c>
      <c r="G18" s="124"/>
      <c r="H18" s="124"/>
      <c r="I18" s="124"/>
      <c r="J18" s="124"/>
      <c r="K18" s="177">
        <f>SUM(F18:J18)</f>
        <v>0.32200000000000001</v>
      </c>
      <c r="L18" s="518">
        <f t="shared" si="7"/>
        <v>100</v>
      </c>
      <c r="M18" s="667">
        <f t="shared" si="8"/>
        <v>0</v>
      </c>
      <c r="N18" s="504">
        <f t="shared" si="3"/>
        <v>5</v>
      </c>
      <c r="O18" s="510"/>
      <c r="P18" s="177">
        <f>[1]JH_2015!L33/1000000</f>
        <v>0.113789</v>
      </c>
      <c r="Q18" s="58"/>
      <c r="R18" s="58" t="s">
        <v>42</v>
      </c>
      <c r="S18" s="716">
        <f>+T18/P18</f>
        <v>0.51734350420515163</v>
      </c>
      <c r="T18" s="708">
        <f>[1]JH_2015!V33/1000000</f>
        <v>5.8867999999999997E-2</v>
      </c>
      <c r="U18" s="58">
        <v>86.43</v>
      </c>
      <c r="V18" s="58">
        <v>58.6</v>
      </c>
      <c r="W18" s="58"/>
      <c r="X18" s="58"/>
      <c r="Y18" s="58"/>
      <c r="Z18" s="743">
        <v>1661</v>
      </c>
      <c r="AA18" s="755">
        <f>P18/Z18*1000000/365*1000</f>
        <v>187.68855203582589</v>
      </c>
      <c r="AB18" s="213"/>
      <c r="AC18" s="213"/>
      <c r="AD18" s="368"/>
      <c r="AE18" s="213"/>
      <c r="AF18" s="213"/>
      <c r="AG18" s="213"/>
      <c r="AH18" s="786">
        <f>K18</f>
        <v>0.32200000000000001</v>
      </c>
      <c r="AI18" s="708"/>
      <c r="AJ18" s="708"/>
      <c r="AK18" s="708"/>
      <c r="AL18" s="792"/>
      <c r="AM18" s="177">
        <v>0.108</v>
      </c>
      <c r="AN18" s="177">
        <v>0.115</v>
      </c>
      <c r="AO18" s="177">
        <v>0.127</v>
      </c>
      <c r="AP18" s="177">
        <v>0.14000000000000001</v>
      </c>
      <c r="AQ18" s="178">
        <f>AM18</f>
        <v>0.108</v>
      </c>
      <c r="AR18" s="177">
        <v>0.11799999999999999</v>
      </c>
      <c r="AS18" s="177">
        <f>AVERAGE(AR18,AT18)</f>
        <v>0.1275</v>
      </c>
      <c r="AT18" s="177">
        <v>0.13700000000000001</v>
      </c>
      <c r="AU18" s="177"/>
      <c r="AV18" s="177">
        <v>0.159</v>
      </c>
      <c r="AW18" s="177"/>
      <c r="AX18" s="821">
        <v>0.16300000000000001</v>
      </c>
      <c r="AY18" s="827"/>
      <c r="AZ18" s="827"/>
      <c r="BA18" s="827"/>
      <c r="BB18" s="827"/>
      <c r="BC18" s="2" t="s">
        <v>1430</v>
      </c>
      <c r="BD18" s="866" t="s">
        <v>77</v>
      </c>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90"/>
      <c r="EF18" s="90"/>
      <c r="EG18" s="90"/>
      <c r="EH18" s="90"/>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90"/>
      <c r="GH18" s="90"/>
      <c r="GI18" s="90"/>
      <c r="GJ18" s="90"/>
      <c r="GK18" s="90"/>
      <c r="GL18" s="90"/>
      <c r="GM18" s="90"/>
      <c r="GN18" s="90"/>
      <c r="GO18" s="90"/>
      <c r="GP18" s="90"/>
      <c r="GQ18" s="90"/>
      <c r="GR18" s="90"/>
      <c r="GS18" s="90"/>
      <c r="GT18" s="90"/>
      <c r="GU18" s="90"/>
      <c r="GV18" s="90"/>
      <c r="GW18" s="90"/>
      <c r="GX18" s="90"/>
      <c r="GY18" s="90"/>
      <c r="GZ18" s="90"/>
      <c r="HA18" s="90"/>
      <c r="HB18" s="90"/>
      <c r="HC18" s="90"/>
      <c r="HD18" s="90"/>
      <c r="HE18" s="90"/>
      <c r="HF18" s="90"/>
      <c r="HG18" s="90"/>
      <c r="HH18" s="90"/>
      <c r="HI18" s="90"/>
      <c r="HJ18" s="90"/>
      <c r="HK18" s="90"/>
      <c r="HL18" s="90"/>
      <c r="HM18" s="90"/>
      <c r="HN18" s="90"/>
      <c r="HO18" s="90"/>
      <c r="HP18" s="90"/>
      <c r="HQ18" s="90"/>
      <c r="HR18" s="90"/>
      <c r="HS18" s="90"/>
    </row>
    <row r="19" spans="1:227" s="2" customFormat="1" ht="17.05" customHeight="1" x14ac:dyDescent="0.4">
      <c r="A19" s="868" t="s">
        <v>38</v>
      </c>
      <c r="B19" s="868" t="s">
        <v>69</v>
      </c>
      <c r="C19" s="889" t="s">
        <v>76</v>
      </c>
      <c r="D19" s="16" t="s">
        <v>79</v>
      </c>
      <c r="E19" s="2944"/>
      <c r="F19" s="178">
        <v>0.45</v>
      </c>
      <c r="G19" s="177"/>
      <c r="H19" s="177"/>
      <c r="I19" s="177"/>
      <c r="J19" s="177"/>
      <c r="K19" s="177">
        <f>SUM(F19:J19)</f>
        <v>0.45</v>
      </c>
      <c r="L19" s="518">
        <f t="shared" si="7"/>
        <v>100</v>
      </c>
      <c r="M19" s="667">
        <f t="shared" si="8"/>
        <v>0</v>
      </c>
      <c r="N19" s="504">
        <f t="shared" si="3"/>
        <v>1</v>
      </c>
      <c r="O19" s="510"/>
      <c r="P19" s="177"/>
      <c r="Q19" s="58" t="s">
        <v>42</v>
      </c>
      <c r="R19" s="58"/>
      <c r="S19" s="719"/>
      <c r="T19" s="708"/>
      <c r="U19" s="58">
        <v>11.5</v>
      </c>
      <c r="V19" s="58">
        <v>57.3</v>
      </c>
      <c r="W19" s="58"/>
      <c r="X19" s="58"/>
      <c r="Y19" s="58"/>
      <c r="Z19" s="743">
        <v>5291</v>
      </c>
      <c r="AA19" s="755">
        <f>P19/Z19*1000000/365*1000</f>
        <v>0</v>
      </c>
      <c r="AB19" s="213"/>
      <c r="AC19" s="213"/>
      <c r="AD19" s="368"/>
      <c r="AE19" s="213"/>
      <c r="AF19" s="213"/>
      <c r="AG19" s="213"/>
      <c r="AH19" s="786">
        <f>K19</f>
        <v>0.45</v>
      </c>
      <c r="AI19" s="708"/>
      <c r="AJ19" s="708"/>
      <c r="AK19" s="708"/>
      <c r="AL19" s="792"/>
      <c r="AM19" s="177">
        <v>0.311</v>
      </c>
      <c r="AN19" s="177">
        <v>0.33</v>
      </c>
      <c r="AO19" s="177">
        <v>0.36499999999999999</v>
      </c>
      <c r="AP19" s="177">
        <v>0.40300000000000002</v>
      </c>
      <c r="AQ19" s="178">
        <f>AM19</f>
        <v>0.311</v>
      </c>
      <c r="AR19" s="177">
        <v>0.34</v>
      </c>
      <c r="AS19" s="177">
        <f>AVERAGE(AR19,AT19)</f>
        <v>0.36750000000000005</v>
      </c>
      <c r="AT19" s="177">
        <v>0.39500000000000002</v>
      </c>
      <c r="AU19" s="177"/>
      <c r="AV19" s="177">
        <v>0.45800000000000002</v>
      </c>
      <c r="AW19" s="177"/>
      <c r="AX19" s="821">
        <v>-8.0000000000000002E-3</v>
      </c>
      <c r="AY19" s="827"/>
      <c r="AZ19" s="827"/>
      <c r="BA19" s="827"/>
      <c r="BB19" s="827"/>
      <c r="BC19" s="2" t="s">
        <v>1430</v>
      </c>
      <c r="BD19" s="866" t="s">
        <v>79</v>
      </c>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0"/>
      <c r="CV19" s="90"/>
      <c r="CW19" s="90"/>
      <c r="CX19" s="90"/>
      <c r="CY19" s="90"/>
      <c r="CZ19" s="90"/>
      <c r="DA19" s="90"/>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90"/>
      <c r="EF19" s="90"/>
      <c r="EG19" s="90"/>
      <c r="EH19" s="90"/>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90"/>
      <c r="GH19" s="90"/>
      <c r="GI19" s="90"/>
      <c r="GJ19" s="90"/>
      <c r="GK19" s="90"/>
      <c r="GL19" s="90"/>
      <c r="GM19" s="90"/>
      <c r="GN19" s="90"/>
      <c r="GO19" s="90"/>
      <c r="GP19" s="90"/>
      <c r="GQ19" s="90"/>
      <c r="GR19" s="90"/>
      <c r="GS19" s="90"/>
      <c r="GT19" s="90"/>
      <c r="GU19" s="90"/>
      <c r="GV19" s="90"/>
      <c r="GW19" s="90"/>
      <c r="GX19" s="90"/>
      <c r="GY19" s="90"/>
      <c r="GZ19" s="90"/>
      <c r="HA19" s="90"/>
      <c r="HB19" s="90"/>
      <c r="HC19" s="90"/>
      <c r="HD19" s="90"/>
      <c r="HE19" s="90"/>
      <c r="HF19" s="90"/>
      <c r="HG19" s="90"/>
      <c r="HH19" s="90"/>
      <c r="HI19" s="90"/>
      <c r="HJ19" s="90"/>
      <c r="HK19" s="90"/>
      <c r="HL19" s="90"/>
      <c r="HM19" s="90"/>
      <c r="HN19" s="90"/>
      <c r="HO19" s="90"/>
      <c r="HP19" s="90"/>
      <c r="HQ19" s="90"/>
      <c r="HR19" s="90"/>
      <c r="HS19" s="90"/>
    </row>
    <row r="20" spans="1:227" s="2" customFormat="1" ht="17.05" customHeight="1" x14ac:dyDescent="0.4">
      <c r="A20" s="868" t="s">
        <v>38</v>
      </c>
      <c r="B20" s="868" t="s">
        <v>69</v>
      </c>
      <c r="C20" s="889" t="s">
        <v>76</v>
      </c>
      <c r="D20" s="57" t="s">
        <v>78</v>
      </c>
      <c r="E20" s="170"/>
      <c r="F20" s="219">
        <v>0.316</v>
      </c>
      <c r="G20" s="124"/>
      <c r="H20" s="124">
        <v>9.8926E-2</v>
      </c>
      <c r="I20" s="124"/>
      <c r="J20" s="124"/>
      <c r="K20" s="177">
        <f>SUM(F20:J20)</f>
        <v>0.41492600000000002</v>
      </c>
      <c r="L20" s="518">
        <f t="shared" si="7"/>
        <v>76.158158322206845</v>
      </c>
      <c r="M20" s="667">
        <f t="shared" si="8"/>
        <v>23.841841677793145</v>
      </c>
      <c r="N20" s="504">
        <f t="shared" si="3"/>
        <v>5</v>
      </c>
      <c r="O20" s="510"/>
      <c r="P20" s="177">
        <f>[1]JH_2015!L34/1000000</f>
        <v>0.17315700000000001</v>
      </c>
      <c r="Q20" s="58"/>
      <c r="R20" s="58" t="s">
        <v>42</v>
      </c>
      <c r="S20" s="716">
        <f>+T20/P20</f>
        <v>0.57086343607246604</v>
      </c>
      <c r="T20" s="708">
        <f>[1]JH_2015!V34/1000000</f>
        <v>9.8849000000000006E-2</v>
      </c>
      <c r="U20" s="58">
        <v>74.45</v>
      </c>
      <c r="V20" s="58">
        <v>87.9</v>
      </c>
      <c r="W20" s="58"/>
      <c r="X20" s="58"/>
      <c r="Y20" s="58"/>
      <c r="Z20" s="743">
        <v>1619</v>
      </c>
      <c r="AA20" s="755">
        <f>P20/Z20*1000000/365*1000</f>
        <v>293.02207518593417</v>
      </c>
      <c r="AB20" s="213"/>
      <c r="AC20" s="213"/>
      <c r="AD20" s="368"/>
      <c r="AE20" s="213"/>
      <c r="AF20" s="213"/>
      <c r="AG20" s="213"/>
      <c r="AH20" s="786">
        <f>K20</f>
        <v>0.41492600000000002</v>
      </c>
      <c r="AI20" s="708"/>
      <c r="AJ20" s="708"/>
      <c r="AK20" s="708"/>
      <c r="AL20" s="792"/>
      <c r="AM20" s="177">
        <v>0.158</v>
      </c>
      <c r="AN20" s="179">
        <v>0.16300000000000001</v>
      </c>
      <c r="AO20" s="177">
        <v>0.17199999999999999</v>
      </c>
      <c r="AP20" s="179">
        <v>0.18</v>
      </c>
      <c r="AQ20" s="178">
        <f>AM20</f>
        <v>0.158</v>
      </c>
      <c r="AR20" s="179">
        <v>0.16800000000000001</v>
      </c>
      <c r="AS20" s="177">
        <f>AVERAGE(AR20,AT20)</f>
        <v>0.17699999999999999</v>
      </c>
      <c r="AT20" s="177">
        <v>0.186</v>
      </c>
      <c r="AU20" s="177"/>
      <c r="AV20" s="179">
        <v>0.20499999999999999</v>
      </c>
      <c r="AW20" s="179"/>
      <c r="AX20" s="547">
        <v>0.21099999999999999</v>
      </c>
      <c r="AY20" s="827"/>
      <c r="AZ20" s="827"/>
      <c r="BA20" s="827"/>
      <c r="BB20" s="827"/>
      <c r="BC20" s="2" t="s">
        <v>1430</v>
      </c>
      <c r="BD20" s="2" t="s">
        <v>78</v>
      </c>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c r="CU20" s="90"/>
      <c r="CV20" s="90"/>
      <c r="CW20" s="90"/>
      <c r="CX20" s="90"/>
      <c r="CY20" s="90"/>
      <c r="CZ20" s="90"/>
      <c r="DA20" s="90"/>
      <c r="DB20" s="90"/>
      <c r="DC20" s="90"/>
      <c r="DD20" s="90"/>
      <c r="DE20" s="90"/>
      <c r="DF20" s="90"/>
      <c r="DG20" s="90"/>
      <c r="DH20" s="90"/>
      <c r="DI20" s="90"/>
      <c r="DJ20" s="90"/>
      <c r="DK20" s="90"/>
      <c r="DL20" s="90"/>
      <c r="DM20" s="90"/>
      <c r="DN20" s="90"/>
      <c r="DO20" s="90"/>
      <c r="DP20" s="90"/>
      <c r="DQ20" s="90"/>
      <c r="DR20" s="90"/>
      <c r="DS20" s="90"/>
      <c r="DT20" s="90"/>
      <c r="DU20" s="90"/>
      <c r="DV20" s="90"/>
      <c r="DW20" s="90"/>
      <c r="DX20" s="90"/>
      <c r="DY20" s="90"/>
      <c r="DZ20" s="90"/>
      <c r="EA20" s="90"/>
      <c r="EB20" s="90"/>
      <c r="EC20" s="90"/>
      <c r="ED20" s="90"/>
      <c r="EE20" s="90"/>
      <c r="EF20" s="90"/>
      <c r="EG20" s="90"/>
      <c r="EH20" s="90"/>
      <c r="EI20" s="90"/>
      <c r="EJ20" s="90"/>
      <c r="EK20" s="90"/>
      <c r="EL20" s="90"/>
      <c r="EM20" s="90"/>
      <c r="EN20" s="90"/>
      <c r="EO20" s="90"/>
      <c r="EP20" s="90"/>
      <c r="EQ20" s="90"/>
      <c r="ER20" s="90"/>
      <c r="ES20" s="90"/>
      <c r="ET20" s="90"/>
      <c r="EU20" s="90"/>
      <c r="EV20" s="90"/>
      <c r="EW20" s="90"/>
      <c r="EX20" s="90"/>
      <c r="EY20" s="90"/>
      <c r="EZ20" s="90"/>
      <c r="FA20" s="90"/>
      <c r="FB20" s="90"/>
      <c r="FC20" s="90"/>
      <c r="FD20" s="90"/>
      <c r="FE20" s="90"/>
      <c r="FF20" s="90"/>
      <c r="FG20" s="90"/>
      <c r="FH20" s="90"/>
      <c r="FI20" s="90"/>
      <c r="FJ20" s="90"/>
      <c r="FK20" s="90"/>
      <c r="FL20" s="90"/>
      <c r="FM20" s="90"/>
      <c r="FN20" s="90"/>
      <c r="FO20" s="90"/>
      <c r="FP20" s="90"/>
      <c r="FQ20" s="90"/>
      <c r="FR20" s="90"/>
      <c r="FS20" s="90"/>
      <c r="FT20" s="90"/>
      <c r="FU20" s="90"/>
      <c r="FV20" s="90"/>
      <c r="FW20" s="90"/>
      <c r="FX20" s="90"/>
      <c r="FY20" s="90"/>
      <c r="FZ20" s="90"/>
      <c r="GA20" s="90"/>
      <c r="GB20" s="90"/>
      <c r="GC20" s="90"/>
      <c r="GD20" s="90"/>
      <c r="GE20" s="90"/>
      <c r="GF20" s="90"/>
      <c r="GG20" s="90"/>
      <c r="GH20" s="90"/>
      <c r="GI20" s="90"/>
      <c r="GJ20" s="90"/>
      <c r="GK20" s="90"/>
      <c r="GL20" s="90"/>
      <c r="GM20" s="90"/>
      <c r="GN20" s="90"/>
      <c r="GO20" s="90"/>
      <c r="GP20" s="90"/>
      <c r="GQ20" s="90"/>
      <c r="GR20" s="90"/>
      <c r="GS20" s="90"/>
      <c r="GT20" s="90"/>
      <c r="GU20" s="90"/>
      <c r="GV20" s="90"/>
      <c r="GW20" s="90"/>
      <c r="GX20" s="90"/>
      <c r="GY20" s="90"/>
      <c r="GZ20" s="90"/>
      <c r="HA20" s="90"/>
      <c r="HB20" s="90"/>
      <c r="HC20" s="90"/>
      <c r="HD20" s="90"/>
      <c r="HE20" s="90"/>
      <c r="HF20" s="90"/>
      <c r="HG20" s="90"/>
      <c r="HH20" s="90"/>
      <c r="HI20" s="90"/>
      <c r="HJ20" s="90"/>
      <c r="HK20" s="90"/>
      <c r="HL20" s="90"/>
      <c r="HM20" s="90"/>
      <c r="HN20" s="90"/>
      <c r="HO20" s="90"/>
      <c r="HP20" s="90"/>
      <c r="HQ20" s="90"/>
      <c r="HR20" s="90"/>
      <c r="HS20" s="90"/>
    </row>
    <row r="21" spans="1:227" s="2" customFormat="1" ht="17.05" customHeight="1" x14ac:dyDescent="0.4">
      <c r="A21" s="868" t="s">
        <v>1134</v>
      </c>
      <c r="B21" s="868" t="s">
        <v>1173</v>
      </c>
      <c r="C21" s="917" t="s">
        <v>1204</v>
      </c>
      <c r="D21" s="468" t="s">
        <v>1208</v>
      </c>
      <c r="E21" s="778"/>
      <c r="F21" s="457">
        <v>0.23300000000000001</v>
      </c>
      <c r="G21" s="124"/>
      <c r="H21" s="262" t="s">
        <v>202</v>
      </c>
      <c r="I21" s="124"/>
      <c r="J21" s="124"/>
      <c r="K21" s="252">
        <f>IF(ISNUMBER(F21),F21,0)+IF(ISNUMBER(G21),G21,0)+IF(ISNUMBER(H21),H21,0)</f>
        <v>0.23300000000000001</v>
      </c>
      <c r="L21" s="520">
        <f>IF(IF(ISNUMBER(K21),K21,0)&gt;0,IF(ISNUMBER(F21),F21,0)/K21*100,"")</f>
        <v>100</v>
      </c>
      <c r="M21" s="521">
        <f>IF(IF(ISNUMBER(K21),K21,0)&gt;0,(IF(ISNUMBER(G21),G21,0)+IF(ISNUMBER(H21),H21,0))/K21*100,"")</f>
        <v>0</v>
      </c>
      <c r="N21" s="504">
        <f t="shared" si="3"/>
        <v>5</v>
      </c>
      <c r="O21" s="254"/>
      <c r="P21" s="534">
        <f>AQ21</f>
        <v>3.5999999999999997E-2</v>
      </c>
      <c r="Q21" s="227" t="s">
        <v>42</v>
      </c>
      <c r="R21" s="254"/>
      <c r="S21" s="305"/>
      <c r="T21" s="306"/>
      <c r="U21" s="90"/>
      <c r="V21" s="254"/>
      <c r="W21" s="254"/>
      <c r="X21" s="254"/>
      <c r="Y21" s="254"/>
      <c r="Z21" s="258">
        <v>2094</v>
      </c>
      <c r="AA21" s="259">
        <f>AR21/Z21*1000000000/365</f>
        <v>61.49337310777041</v>
      </c>
      <c r="AB21" s="260"/>
      <c r="AC21" s="260"/>
      <c r="AD21" s="260"/>
      <c r="AE21" s="260"/>
      <c r="AF21" s="260"/>
      <c r="AG21" s="260"/>
      <c r="AH21" s="121"/>
      <c r="AI21" s="261">
        <v>2079</v>
      </c>
      <c r="AJ21" s="261">
        <v>2119</v>
      </c>
      <c r="AK21" s="261">
        <v>2149</v>
      </c>
      <c r="AL21" s="342"/>
      <c r="AM21" s="262"/>
      <c r="AN21" s="252"/>
      <c r="AO21" s="252"/>
      <c r="AP21" s="263"/>
      <c r="AQ21" s="264">
        <v>3.5999999999999997E-2</v>
      </c>
      <c r="AR21" s="252">
        <v>4.7E-2</v>
      </c>
      <c r="AS21" s="252">
        <v>5.3999999999999999E-2</v>
      </c>
      <c r="AT21" s="252">
        <v>5.5E-2</v>
      </c>
      <c r="AU21" s="252"/>
      <c r="AV21" s="263"/>
      <c r="AW21" s="557">
        <f>K21-AT21</f>
        <v>0.17800000000000002</v>
      </c>
      <c r="AX21" s="551"/>
      <c r="AY21" s="167"/>
      <c r="AZ21" s="167"/>
      <c r="BA21" s="296"/>
      <c r="BB21" s="296"/>
      <c r="BC21" s="2" t="s">
        <v>1430</v>
      </c>
      <c r="BD21" s="866" t="s">
        <v>1639</v>
      </c>
    </row>
    <row r="22" spans="1:227" s="2" customFormat="1" ht="17.05" customHeight="1" x14ac:dyDescent="0.4">
      <c r="A22" s="868" t="s">
        <v>38</v>
      </c>
      <c r="B22" s="868" t="s">
        <v>152</v>
      </c>
      <c r="C22" s="889" t="s">
        <v>153</v>
      </c>
      <c r="D22" s="16" t="s">
        <v>155</v>
      </c>
      <c r="E22" s="2944"/>
      <c r="F22" s="219">
        <v>5.7000000000000002E-2</v>
      </c>
      <c r="G22" s="124"/>
      <c r="H22" s="124"/>
      <c r="I22" s="124"/>
      <c r="J22" s="124"/>
      <c r="K22" s="179">
        <f>SUM(F22:J22)</f>
        <v>5.7000000000000002E-2</v>
      </c>
      <c r="L22" s="518">
        <f>IF(K22&gt;0,IF(ISNUMBER(F22),F22,0)/K22*100,"")</f>
        <v>100</v>
      </c>
      <c r="M22" s="667">
        <f>IF(K22&gt;0,(IF(ISNUMBER(G22),G22,0)+IF(ISNUMBER(H22),H22,0))/K22*100,"")</f>
        <v>0</v>
      </c>
      <c r="N22" s="504">
        <f t="shared" si="3"/>
        <v>2</v>
      </c>
      <c r="O22" s="510"/>
      <c r="P22" s="177">
        <f>[1]JH_2015!L97/1000000</f>
        <v>6.2390000000000001E-2</v>
      </c>
      <c r="Q22" s="699"/>
      <c r="R22" s="708" t="s">
        <v>42</v>
      </c>
      <c r="S22" s="716">
        <f>+T22/P22</f>
        <v>-1.0258054175348614E-3</v>
      </c>
      <c r="T22" s="708">
        <f>[1]JH_2015!V97/1000000</f>
        <v>-6.3999999999999997E-5</v>
      </c>
      <c r="U22" s="58">
        <v>90.98</v>
      </c>
      <c r="V22" s="58"/>
      <c r="W22" s="58"/>
      <c r="X22" s="58"/>
      <c r="Y22" s="58"/>
      <c r="Z22" s="743">
        <v>578</v>
      </c>
      <c r="AA22" s="755">
        <f>P22/Z22*1000000/365*1000</f>
        <v>295.72925060435136</v>
      </c>
      <c r="AB22" s="174"/>
      <c r="AC22" s="174"/>
      <c r="AD22" s="364"/>
      <c r="AE22" s="174"/>
      <c r="AF22" s="174"/>
      <c r="AG22" s="174"/>
      <c r="AH22" s="786">
        <f>K22</f>
        <v>5.7000000000000002E-2</v>
      </c>
      <c r="AI22" s="708"/>
      <c r="AJ22" s="708"/>
      <c r="AK22" s="708"/>
      <c r="AL22" s="792"/>
      <c r="AM22" s="177">
        <f>P22</f>
        <v>6.2390000000000001E-2</v>
      </c>
      <c r="AN22" s="177">
        <v>5.2999999999999999E-2</v>
      </c>
      <c r="AO22" s="177">
        <f>AVERAGE(AN22,AP22)</f>
        <v>5.6999999999999995E-2</v>
      </c>
      <c r="AP22" s="177">
        <v>6.0999999999999999E-2</v>
      </c>
      <c r="AQ22" s="178">
        <f>AM22</f>
        <v>6.2390000000000001E-2</v>
      </c>
      <c r="AR22" s="177">
        <v>5.3999999999999999E-2</v>
      </c>
      <c r="AS22" s="177">
        <f>AVERAGE(AR22,AT22)</f>
        <v>6.0499999999999998E-2</v>
      </c>
      <c r="AT22" s="177">
        <v>6.7000000000000004E-2</v>
      </c>
      <c r="AU22" s="177"/>
      <c r="AV22" s="177">
        <v>7.1999999999999995E-2</v>
      </c>
      <c r="AW22" s="177"/>
      <c r="AX22" s="821">
        <v>-1.4999999999999999E-2</v>
      </c>
      <c r="AY22" s="142"/>
      <c r="AZ22" s="142"/>
      <c r="BA22" s="118"/>
      <c r="BB22" s="118"/>
      <c r="BC22" s="2" t="s">
        <v>1430</v>
      </c>
      <c r="BD22" s="19" t="s">
        <v>155</v>
      </c>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c r="CU22" s="90"/>
      <c r="CV22" s="90"/>
      <c r="CW22" s="90"/>
      <c r="CX22" s="90"/>
      <c r="CY22" s="90"/>
      <c r="CZ22" s="90"/>
      <c r="DA22" s="90"/>
      <c r="DB22" s="90"/>
      <c r="DC22" s="90"/>
      <c r="DD22" s="90"/>
      <c r="DE22" s="90"/>
      <c r="DF22" s="90"/>
      <c r="DG22" s="90"/>
      <c r="DH22" s="90"/>
      <c r="DI22" s="90"/>
      <c r="DJ22" s="90"/>
      <c r="DK22" s="90"/>
      <c r="DL22" s="90"/>
      <c r="DM22" s="90"/>
      <c r="DN22" s="90"/>
      <c r="DO22" s="90"/>
      <c r="DP22" s="90"/>
      <c r="DQ22" s="90"/>
      <c r="DR22" s="90"/>
      <c r="DS22" s="90"/>
      <c r="DT22" s="90"/>
      <c r="DU22" s="90"/>
      <c r="DV22" s="90"/>
      <c r="DW22" s="90"/>
      <c r="DX22" s="90"/>
      <c r="DY22" s="90"/>
      <c r="DZ22" s="90"/>
      <c r="EA22" s="90"/>
      <c r="EB22" s="90"/>
      <c r="EC22" s="90"/>
      <c r="ED22" s="90"/>
      <c r="EE22" s="90"/>
      <c r="EF22" s="90"/>
      <c r="EG22" s="90"/>
      <c r="EH22" s="90"/>
      <c r="EI22" s="90"/>
      <c r="EJ22" s="90"/>
      <c r="EK22" s="90"/>
      <c r="EL22" s="90"/>
      <c r="EM22" s="90"/>
      <c r="EN22" s="90"/>
      <c r="EO22" s="90"/>
      <c r="EP22" s="90"/>
      <c r="EQ22" s="90"/>
      <c r="ER22" s="90"/>
      <c r="ES22" s="90"/>
      <c r="ET22" s="90"/>
      <c r="EU22" s="90"/>
      <c r="EV22" s="90"/>
      <c r="EW22" s="90"/>
      <c r="EX22" s="90"/>
      <c r="EY22" s="90"/>
      <c r="EZ22" s="90"/>
      <c r="FA22" s="90"/>
      <c r="FB22" s="90"/>
      <c r="FC22" s="90"/>
      <c r="FD22" s="90"/>
      <c r="FE22" s="90"/>
      <c r="FF22" s="90"/>
      <c r="FG22" s="90"/>
      <c r="FH22" s="90"/>
      <c r="FI22" s="90"/>
      <c r="FJ22" s="90"/>
      <c r="FK22" s="90"/>
      <c r="FL22" s="90"/>
      <c r="FM22" s="90"/>
      <c r="FN22" s="90"/>
      <c r="FO22" s="90"/>
      <c r="FP22" s="90"/>
      <c r="FQ22" s="90"/>
      <c r="FR22" s="90"/>
      <c r="FS22" s="90"/>
      <c r="FT22" s="90"/>
      <c r="FU22" s="90"/>
      <c r="FV22" s="90"/>
      <c r="FW22" s="90"/>
      <c r="FX22" s="90"/>
      <c r="FY22" s="90"/>
      <c r="FZ22" s="90"/>
      <c r="GA22" s="90"/>
      <c r="GB22" s="90"/>
      <c r="GC22" s="90"/>
      <c r="GD22" s="90"/>
      <c r="GE22" s="90"/>
      <c r="GF22" s="90"/>
      <c r="GG22" s="90"/>
      <c r="GH22" s="90"/>
      <c r="GI22" s="90"/>
      <c r="GJ22" s="90"/>
      <c r="GK22" s="90"/>
      <c r="GL22" s="90"/>
      <c r="GM22" s="90"/>
      <c r="GN22" s="90"/>
      <c r="GO22" s="90"/>
      <c r="GP22" s="90"/>
      <c r="GQ22" s="90"/>
      <c r="GR22" s="90"/>
      <c r="GS22" s="90"/>
      <c r="GT22" s="90"/>
      <c r="GU22" s="90"/>
      <c r="GV22" s="90"/>
      <c r="GW22" s="90"/>
      <c r="GX22" s="90"/>
      <c r="GY22" s="90"/>
      <c r="GZ22" s="90"/>
      <c r="HA22" s="90"/>
      <c r="HB22" s="90"/>
      <c r="HC22" s="90"/>
      <c r="HD22" s="90"/>
      <c r="HE22" s="90"/>
      <c r="HF22" s="90"/>
      <c r="HG22" s="90"/>
      <c r="HH22" s="90"/>
      <c r="HI22" s="90"/>
      <c r="HJ22" s="90"/>
      <c r="HK22" s="90"/>
      <c r="HL22" s="90"/>
      <c r="HM22" s="90"/>
      <c r="HN22" s="90"/>
      <c r="HO22" s="90"/>
      <c r="HP22" s="90"/>
      <c r="HQ22" s="90"/>
      <c r="HR22" s="90"/>
      <c r="HS22" s="90"/>
    </row>
    <row r="23" spans="1:227" s="2" customFormat="1" ht="17.05" customHeight="1" x14ac:dyDescent="0.4">
      <c r="A23" s="868" t="s">
        <v>38</v>
      </c>
      <c r="B23" s="868" t="s">
        <v>152</v>
      </c>
      <c r="C23" s="889" t="s">
        <v>153</v>
      </c>
      <c r="D23" s="16" t="s">
        <v>156</v>
      </c>
      <c r="E23" s="2944"/>
      <c r="F23" s="178">
        <v>7.5999999999999998E-2</v>
      </c>
      <c r="G23" s="177">
        <v>1.9E-2</v>
      </c>
      <c r="H23" s="177"/>
      <c r="I23" s="177"/>
      <c r="J23" s="177"/>
      <c r="K23" s="179">
        <f>SUM(F23:J23)</f>
        <v>9.5000000000000001E-2</v>
      </c>
      <c r="L23" s="518">
        <f>IF(K23&gt;0,IF(ISNUMBER(F23),F23,0)/K23*100,"")</f>
        <v>80</v>
      </c>
      <c r="M23" s="667">
        <f>IF(K23&gt;0,(IF(ISNUMBER(G23),G23,0)+IF(ISNUMBER(H23),H23,0))/K23*100,"")</f>
        <v>20</v>
      </c>
      <c r="N23" s="504">
        <f t="shared" si="3"/>
        <v>3</v>
      </c>
      <c r="O23" s="510"/>
      <c r="P23" s="177">
        <f>[1]JH_2015!L98/1000000</f>
        <v>8.7364200000000017E-2</v>
      </c>
      <c r="Q23" s="699"/>
      <c r="R23" s="708" t="s">
        <v>42</v>
      </c>
      <c r="S23" s="716">
        <f>+T23/P23</f>
        <v>0.12755796996939248</v>
      </c>
      <c r="T23" s="708">
        <f>[1]JH_2015!V98/1000000</f>
        <v>1.1143999999999999E-2</v>
      </c>
      <c r="U23" s="58">
        <v>90.16</v>
      </c>
      <c r="V23" s="58">
        <v>38</v>
      </c>
      <c r="W23" s="58"/>
      <c r="X23" s="58"/>
      <c r="Y23" s="58"/>
      <c r="Z23" s="743">
        <v>1530</v>
      </c>
      <c r="AA23" s="755">
        <f>P23/Z23*1000000/365*1000</f>
        <v>156.44050496911098</v>
      </c>
      <c r="AB23" s="174"/>
      <c r="AC23" s="174"/>
      <c r="AD23" s="364"/>
      <c r="AE23" s="174"/>
      <c r="AF23" s="174"/>
      <c r="AG23" s="174"/>
      <c r="AH23" s="786">
        <f>K23</f>
        <v>9.5000000000000001E-2</v>
      </c>
      <c r="AI23" s="708"/>
      <c r="AJ23" s="708"/>
      <c r="AK23" s="708"/>
      <c r="AL23" s="792"/>
      <c r="AM23" s="177">
        <f>P23</f>
        <v>8.7364200000000017E-2</v>
      </c>
      <c r="AN23" s="177">
        <v>8.5999999999999993E-2</v>
      </c>
      <c r="AO23" s="177">
        <f>AVERAGE(AN23,AP23)</f>
        <v>9.2499999999999999E-2</v>
      </c>
      <c r="AP23" s="177">
        <v>9.9000000000000005E-2</v>
      </c>
      <c r="AQ23" s="178">
        <f>AM23</f>
        <v>8.7364200000000017E-2</v>
      </c>
      <c r="AR23" s="177">
        <v>9.2999999999999999E-2</v>
      </c>
      <c r="AS23" s="177">
        <f>AVERAGE(AR23,AT23)</f>
        <v>0.10050000000000001</v>
      </c>
      <c r="AT23" s="177">
        <v>0.108</v>
      </c>
      <c r="AU23" s="177"/>
      <c r="AV23" s="177">
        <v>0.11700000000000001</v>
      </c>
      <c r="AW23" s="177"/>
      <c r="AX23" s="821">
        <v>-2.1999999999999999E-2</v>
      </c>
      <c r="AY23" s="142"/>
      <c r="AZ23" s="142"/>
      <c r="BA23" s="118"/>
      <c r="BB23" s="118"/>
      <c r="BC23" s="2" t="s">
        <v>1430</v>
      </c>
      <c r="BD23" s="2" t="s">
        <v>156</v>
      </c>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c r="CL23" s="90"/>
      <c r="CM23" s="90"/>
      <c r="CN23" s="90"/>
      <c r="CO23" s="90"/>
      <c r="CP23" s="90"/>
      <c r="CQ23" s="90"/>
      <c r="CR23" s="90"/>
      <c r="CS23" s="90"/>
      <c r="CT23" s="90"/>
      <c r="CU23" s="90"/>
      <c r="CV23" s="90"/>
      <c r="CW23" s="90"/>
      <c r="CX23" s="90"/>
      <c r="CY23" s="90"/>
      <c r="CZ23" s="90"/>
      <c r="DA23" s="90"/>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90"/>
      <c r="EF23" s="90"/>
      <c r="EG23" s="90"/>
      <c r="EH23" s="90"/>
      <c r="EI23" s="90"/>
      <c r="EJ23" s="90"/>
      <c r="EK23" s="90"/>
      <c r="EL23" s="90"/>
      <c r="EM23" s="90"/>
      <c r="EN23" s="90"/>
      <c r="EO23" s="90"/>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90"/>
      <c r="GH23" s="90"/>
      <c r="GI23" s="90"/>
      <c r="GJ23" s="90"/>
      <c r="GK23" s="90"/>
      <c r="GL23" s="90"/>
      <c r="GM23" s="90"/>
      <c r="GN23" s="90"/>
      <c r="GO23" s="90"/>
      <c r="GP23" s="90"/>
      <c r="GQ23" s="90"/>
      <c r="GR23" s="90"/>
      <c r="GS23" s="90"/>
      <c r="GT23" s="90"/>
      <c r="GU23" s="90"/>
      <c r="GV23" s="90"/>
      <c r="GW23" s="90"/>
      <c r="GX23" s="90"/>
      <c r="GY23" s="90"/>
      <c r="GZ23" s="90"/>
      <c r="HA23" s="90"/>
      <c r="HB23" s="90"/>
      <c r="HC23" s="90"/>
      <c r="HD23" s="90"/>
      <c r="HE23" s="90"/>
      <c r="HF23" s="90"/>
      <c r="HG23" s="90"/>
      <c r="HH23" s="90"/>
      <c r="HI23" s="90"/>
      <c r="HJ23" s="90"/>
      <c r="HK23" s="90"/>
      <c r="HL23" s="90"/>
      <c r="HM23" s="90"/>
      <c r="HN23" s="90"/>
      <c r="HO23" s="90"/>
      <c r="HP23" s="90"/>
      <c r="HQ23" s="90"/>
      <c r="HR23" s="90"/>
      <c r="HS23" s="90"/>
    </row>
    <row r="24" spans="1:227" s="2" customFormat="1" ht="17.05" customHeight="1" x14ac:dyDescent="0.4">
      <c r="A24" s="868" t="s">
        <v>38</v>
      </c>
      <c r="B24" s="868" t="s">
        <v>152</v>
      </c>
      <c r="C24" s="889" t="s">
        <v>153</v>
      </c>
      <c r="D24" s="16" t="s">
        <v>157</v>
      </c>
      <c r="E24" s="2944"/>
      <c r="F24" s="219">
        <v>4.65E-2</v>
      </c>
      <c r="G24" s="124"/>
      <c r="H24" s="124"/>
      <c r="I24" s="124"/>
      <c r="J24" s="124"/>
      <c r="K24" s="179">
        <f>SUM(F24:J24)</f>
        <v>4.65E-2</v>
      </c>
      <c r="L24" s="518">
        <f>IF(K24&gt;0,IF(ISNUMBER(F24),F24,0)/K24*100,"")</f>
        <v>100</v>
      </c>
      <c r="M24" s="667">
        <f>IF(K24&gt;0,(IF(ISNUMBER(G24),G24,0)+IF(ISNUMBER(H24),H24,0))/K24*100,"")</f>
        <v>0</v>
      </c>
      <c r="N24" s="504">
        <f t="shared" si="3"/>
        <v>2</v>
      </c>
      <c r="O24" s="510"/>
      <c r="P24" s="694">
        <f>[1]JH_2015!L99/1000000</f>
        <v>6.0891600000000004E-2</v>
      </c>
      <c r="Q24" s="699"/>
      <c r="R24" s="708" t="s">
        <v>42</v>
      </c>
      <c r="S24" s="716">
        <f>+T24/P24</f>
        <v>0.28363518120726011</v>
      </c>
      <c r="T24" s="708">
        <f>[1]JH_2015!V99/1000000</f>
        <v>1.7271000000000002E-2</v>
      </c>
      <c r="U24" s="58">
        <v>73.34</v>
      </c>
      <c r="V24" s="58"/>
      <c r="W24" s="58"/>
      <c r="X24" s="58"/>
      <c r="Y24" s="58"/>
      <c r="Z24" s="743">
        <v>574</v>
      </c>
      <c r="AA24" s="755">
        <f>P24/Z24*1000000/365*1000</f>
        <v>290.63815569662546</v>
      </c>
      <c r="AB24" s="174"/>
      <c r="AC24" s="174"/>
      <c r="AD24" s="364"/>
      <c r="AE24" s="174"/>
      <c r="AF24" s="174"/>
      <c r="AG24" s="174"/>
      <c r="AH24" s="786">
        <f>K24</f>
        <v>4.65E-2</v>
      </c>
      <c r="AI24" s="708"/>
      <c r="AJ24" s="708"/>
      <c r="AK24" s="708"/>
      <c r="AL24" s="792"/>
      <c r="AM24" s="177">
        <f>P24</f>
        <v>6.0891600000000004E-2</v>
      </c>
      <c r="AN24" s="177">
        <v>7.8E-2</v>
      </c>
      <c r="AO24" s="177">
        <f>AVERAGE(AN24,AP24)</f>
        <v>7.9000000000000001E-2</v>
      </c>
      <c r="AP24" s="177">
        <v>0.08</v>
      </c>
      <c r="AQ24" s="178">
        <f>AM24</f>
        <v>6.0891600000000004E-2</v>
      </c>
      <c r="AR24" s="177">
        <v>7.9000000000000001E-2</v>
      </c>
      <c r="AS24" s="177">
        <f>AVERAGE(AR24,AT24)</f>
        <v>0.08</v>
      </c>
      <c r="AT24" s="177">
        <v>8.1000000000000003E-2</v>
      </c>
      <c r="AU24" s="177"/>
      <c r="AV24" s="177">
        <v>8.3000000000000004E-2</v>
      </c>
      <c r="AW24" s="177"/>
      <c r="AX24" s="821">
        <v>-3.5999999999999997E-2</v>
      </c>
      <c r="AY24" s="142"/>
      <c r="AZ24" s="142"/>
      <c r="BA24" s="142"/>
      <c r="BB24" s="142"/>
      <c r="BC24" s="2" t="s">
        <v>1430</v>
      </c>
      <c r="BD24" s="2" t="s">
        <v>157</v>
      </c>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c r="CL24" s="90"/>
      <c r="CM24" s="90"/>
      <c r="CN24" s="90"/>
      <c r="CO24" s="90"/>
      <c r="CP24" s="90"/>
      <c r="CQ24" s="90"/>
      <c r="CR24" s="90"/>
      <c r="CS24" s="90"/>
      <c r="CT24" s="90"/>
      <c r="CU24" s="90"/>
      <c r="CV24" s="90"/>
      <c r="CW24" s="90"/>
      <c r="CX24" s="90"/>
      <c r="CY24" s="90"/>
      <c r="CZ24" s="90"/>
      <c r="DA24" s="90"/>
      <c r="DB24" s="90"/>
      <c r="DC24" s="90"/>
      <c r="DD24" s="90"/>
      <c r="DE24" s="90"/>
      <c r="DF24" s="90"/>
      <c r="DG24" s="90"/>
      <c r="DH24" s="90"/>
      <c r="DI24" s="90"/>
      <c r="DJ24" s="90"/>
      <c r="DK24" s="90"/>
      <c r="DL24" s="90"/>
      <c r="DM24" s="90"/>
      <c r="DN24" s="90"/>
      <c r="DO24" s="90"/>
      <c r="DP24" s="90"/>
      <c r="DQ24" s="90"/>
      <c r="DR24" s="90"/>
      <c r="DS24" s="90"/>
      <c r="DT24" s="90"/>
      <c r="DU24" s="90"/>
      <c r="DV24" s="90"/>
      <c r="DW24" s="90"/>
      <c r="DX24" s="90"/>
      <c r="DY24" s="90"/>
      <c r="DZ24" s="90"/>
      <c r="EA24" s="90"/>
      <c r="EB24" s="90"/>
      <c r="EC24" s="90"/>
      <c r="ED24" s="90"/>
      <c r="EE24" s="90"/>
      <c r="EF24" s="90"/>
      <c r="EG24" s="90"/>
      <c r="EH24" s="90"/>
      <c r="EI24" s="90"/>
      <c r="EJ24" s="90"/>
      <c r="EK24" s="90"/>
      <c r="EL24" s="90"/>
      <c r="EM24" s="90"/>
      <c r="EN24" s="90"/>
      <c r="EO24" s="90"/>
      <c r="EP24" s="90"/>
      <c r="EQ24" s="90"/>
      <c r="ER24" s="90"/>
      <c r="ES24" s="90"/>
      <c r="ET24" s="90"/>
      <c r="EU24" s="90"/>
      <c r="EV24" s="90"/>
      <c r="EW24" s="90"/>
      <c r="EX24" s="90"/>
      <c r="EY24" s="90"/>
      <c r="EZ24" s="90"/>
      <c r="FA24" s="90"/>
      <c r="FB24" s="90"/>
      <c r="FC24" s="90"/>
      <c r="FD24" s="90"/>
      <c r="FE24" s="90"/>
      <c r="FF24" s="90"/>
      <c r="FG24" s="90"/>
      <c r="FH24" s="90"/>
      <c r="FI24" s="90"/>
      <c r="FJ24" s="90"/>
      <c r="FK24" s="90"/>
      <c r="FL24" s="90"/>
      <c r="FM24" s="90"/>
      <c r="FN24" s="90"/>
      <c r="FO24" s="90"/>
      <c r="FP24" s="90"/>
      <c r="FQ24" s="90"/>
      <c r="FR24" s="90"/>
      <c r="FS24" s="90"/>
      <c r="FT24" s="90"/>
      <c r="FU24" s="90"/>
      <c r="FV24" s="90"/>
      <c r="FW24" s="90"/>
      <c r="FX24" s="90"/>
      <c r="FY24" s="90"/>
      <c r="FZ24" s="90"/>
      <c r="GA24" s="90"/>
      <c r="GB24" s="90"/>
      <c r="GC24" s="90"/>
      <c r="GD24" s="90"/>
      <c r="GE24" s="90"/>
      <c r="GF24" s="90"/>
      <c r="GG24" s="90"/>
      <c r="GH24" s="90"/>
      <c r="GI24" s="90"/>
      <c r="GJ24" s="90"/>
      <c r="GK24" s="90"/>
      <c r="GL24" s="90"/>
      <c r="GM24" s="90"/>
      <c r="GN24" s="90"/>
      <c r="GO24" s="90"/>
      <c r="GP24" s="90"/>
      <c r="GQ24" s="90"/>
      <c r="GR24" s="90"/>
      <c r="GS24" s="90"/>
      <c r="GT24" s="90"/>
      <c r="GU24" s="90"/>
      <c r="GV24" s="90"/>
      <c r="GW24" s="90"/>
      <c r="GX24" s="90"/>
      <c r="GY24" s="90"/>
      <c r="GZ24" s="90"/>
      <c r="HA24" s="90"/>
      <c r="HB24" s="90"/>
      <c r="HC24" s="90"/>
      <c r="HD24" s="90"/>
      <c r="HE24" s="90"/>
      <c r="HF24" s="90"/>
      <c r="HG24" s="90"/>
      <c r="HH24" s="90"/>
      <c r="HI24" s="90"/>
      <c r="HJ24" s="90"/>
      <c r="HK24" s="90"/>
      <c r="HL24" s="90"/>
      <c r="HM24" s="90"/>
      <c r="HN24" s="90"/>
      <c r="HO24" s="90"/>
      <c r="HP24" s="90"/>
      <c r="HQ24" s="90"/>
      <c r="HR24" s="90"/>
      <c r="HS24" s="90"/>
    </row>
    <row r="25" spans="1:227" s="2" customFormat="1" ht="17.05" customHeight="1" x14ac:dyDescent="0.4">
      <c r="A25" s="868" t="s">
        <v>1134</v>
      </c>
      <c r="B25" s="868" t="s">
        <v>1218</v>
      </c>
      <c r="C25" s="908" t="s">
        <v>1219</v>
      </c>
      <c r="D25" s="269" t="s">
        <v>1220</v>
      </c>
      <c r="E25" s="2943"/>
      <c r="F25" s="446">
        <v>6.3E-2</v>
      </c>
      <c r="G25" s="124"/>
      <c r="H25" s="447" t="s">
        <v>1138</v>
      </c>
      <c r="I25" s="124"/>
      <c r="J25" s="124"/>
      <c r="K25" s="252">
        <f t="shared" ref="K25:K35" si="9">IF(ISNUMBER(F25),F25,0)+IF(ISNUMBER(G25),G25,0)+IF(ISNUMBER(H25),H25,0)</f>
        <v>6.3E-2</v>
      </c>
      <c r="L25" s="520">
        <f t="shared" ref="L25:L35" si="10">IF(IF(ISNUMBER(K25),K25,0)&gt;0,IF(ISNUMBER(F25),F25,0)/K25*100,"")</f>
        <v>100</v>
      </c>
      <c r="M25" s="521">
        <f t="shared" ref="M25:M35" si="11">IF(IF(ISNUMBER(K25),K25,0)&gt;0,(IF(ISNUMBER(G25),G25,0)+IF(ISNUMBER(H25),H25,0))/K25*100,"")</f>
        <v>0</v>
      </c>
      <c r="N25" s="504">
        <f t="shared" si="3"/>
        <v>2</v>
      </c>
      <c r="O25" s="254"/>
      <c r="P25" s="534">
        <f t="shared" ref="P25:P35" si="12">AQ25</f>
        <v>0.156</v>
      </c>
      <c r="Q25" s="227" t="s">
        <v>42</v>
      </c>
      <c r="R25" s="254"/>
      <c r="S25" s="305"/>
      <c r="T25" s="306"/>
      <c r="U25" s="90"/>
      <c r="V25" s="254"/>
      <c r="W25" s="254"/>
      <c r="X25" s="254"/>
      <c r="Y25" s="254"/>
      <c r="Z25" s="258">
        <v>4279</v>
      </c>
      <c r="AA25" s="259">
        <f t="shared" ref="AA25:AA35" si="13">AR25/Z25*1000000000/365</f>
        <v>128.05449999519797</v>
      </c>
      <c r="AB25" s="260"/>
      <c r="AC25" s="260"/>
      <c r="AD25" s="260"/>
      <c r="AE25" s="260"/>
      <c r="AF25" s="260"/>
      <c r="AG25" s="260"/>
      <c r="AH25" s="121"/>
      <c r="AI25" s="261">
        <v>4774</v>
      </c>
      <c r="AJ25" s="261">
        <v>5187</v>
      </c>
      <c r="AK25" s="261">
        <v>5659</v>
      </c>
      <c r="AL25" s="342"/>
      <c r="AM25" s="262"/>
      <c r="AN25" s="252"/>
      <c r="AO25" s="252"/>
      <c r="AP25" s="263"/>
      <c r="AQ25" s="264">
        <v>0.156</v>
      </c>
      <c r="AR25" s="252">
        <v>0.2</v>
      </c>
      <c r="AS25" s="252">
        <v>0.23100000000000001</v>
      </c>
      <c r="AT25" s="252">
        <v>0.252</v>
      </c>
      <c r="AU25" s="252"/>
      <c r="AV25" s="263"/>
      <c r="AW25" s="557">
        <f t="shared" ref="AW25:AW35" si="14">K25-AT25</f>
        <v>-0.189</v>
      </c>
      <c r="AX25" s="551"/>
      <c r="AY25" s="167"/>
      <c r="AZ25" s="167"/>
      <c r="BA25" s="167"/>
      <c r="BB25" s="167"/>
      <c r="BC25" s="2" t="s">
        <v>1430</v>
      </c>
      <c r="BD25" s="866" t="s">
        <v>1470</v>
      </c>
    </row>
    <row r="26" spans="1:227" s="2" customFormat="1" ht="17.05" customHeight="1" x14ac:dyDescent="0.4">
      <c r="A26" s="868" t="s">
        <v>1134</v>
      </c>
      <c r="B26" s="868" t="s">
        <v>1218</v>
      </c>
      <c r="C26" s="908" t="s">
        <v>1219</v>
      </c>
      <c r="D26" s="269" t="s">
        <v>1221</v>
      </c>
      <c r="E26" s="2943"/>
      <c r="F26" s="446">
        <v>0.221</v>
      </c>
      <c r="G26" s="124"/>
      <c r="H26" s="447" t="s">
        <v>1138</v>
      </c>
      <c r="I26" s="124"/>
      <c r="J26" s="124"/>
      <c r="K26" s="252">
        <f t="shared" si="9"/>
        <v>0.221</v>
      </c>
      <c r="L26" s="520">
        <f t="shared" si="10"/>
        <v>100</v>
      </c>
      <c r="M26" s="521">
        <f t="shared" si="11"/>
        <v>0</v>
      </c>
      <c r="N26" s="504">
        <f t="shared" si="3"/>
        <v>2</v>
      </c>
      <c r="O26" s="254"/>
      <c r="P26" s="534">
        <f t="shared" si="12"/>
        <v>0.45300000000000001</v>
      </c>
      <c r="Q26" s="227" t="s">
        <v>42</v>
      </c>
      <c r="R26" s="254"/>
      <c r="S26" s="305"/>
      <c r="T26" s="306"/>
      <c r="U26" s="90"/>
      <c r="V26" s="254"/>
      <c r="W26" s="254"/>
      <c r="X26" s="254"/>
      <c r="Y26" s="254"/>
      <c r="Z26" s="258">
        <v>8379</v>
      </c>
      <c r="AA26" s="259">
        <f t="shared" si="13"/>
        <v>181.79826604999124</v>
      </c>
      <c r="AB26" s="260"/>
      <c r="AC26" s="260"/>
      <c r="AD26" s="260"/>
      <c r="AE26" s="260"/>
      <c r="AF26" s="260"/>
      <c r="AG26" s="260"/>
      <c r="AH26" s="121"/>
      <c r="AI26" s="261">
        <v>9348</v>
      </c>
      <c r="AJ26" s="261">
        <v>10152</v>
      </c>
      <c r="AK26" s="261">
        <v>11071</v>
      </c>
      <c r="AL26" s="342"/>
      <c r="AM26" s="262"/>
      <c r="AN26" s="252"/>
      <c r="AO26" s="252"/>
      <c r="AP26" s="263"/>
      <c r="AQ26" s="264">
        <v>0.45300000000000001</v>
      </c>
      <c r="AR26" s="252">
        <v>0.55600000000000005</v>
      </c>
      <c r="AS26" s="252">
        <v>0.63100000000000001</v>
      </c>
      <c r="AT26" s="252">
        <v>0.68799999999999994</v>
      </c>
      <c r="AU26" s="252"/>
      <c r="AV26" s="263"/>
      <c r="AW26" s="557">
        <f t="shared" si="14"/>
        <v>-0.46699999999999997</v>
      </c>
      <c r="AX26" s="551"/>
      <c r="AY26" s="167"/>
      <c r="AZ26" s="167"/>
      <c r="BA26" s="167"/>
      <c r="BB26" s="167"/>
      <c r="BC26" s="2" t="s">
        <v>1430</v>
      </c>
      <c r="BD26" s="866" t="s">
        <v>1472</v>
      </c>
    </row>
    <row r="27" spans="1:227" s="2" customFormat="1" ht="17.05" customHeight="1" x14ac:dyDescent="0.4">
      <c r="A27" s="868" t="s">
        <v>1134</v>
      </c>
      <c r="B27" s="868" t="s">
        <v>1218</v>
      </c>
      <c r="C27" s="908" t="s">
        <v>1219</v>
      </c>
      <c r="D27" s="269" t="s">
        <v>1222</v>
      </c>
      <c r="E27" s="2943"/>
      <c r="F27" s="446">
        <v>0.72</v>
      </c>
      <c r="G27" s="124"/>
      <c r="H27" s="447" t="s">
        <v>1138</v>
      </c>
      <c r="I27" s="124"/>
      <c r="J27" s="124"/>
      <c r="K27" s="252">
        <f t="shared" si="9"/>
        <v>0.72</v>
      </c>
      <c r="L27" s="520">
        <f t="shared" si="10"/>
        <v>100</v>
      </c>
      <c r="M27" s="521">
        <f t="shared" si="11"/>
        <v>0</v>
      </c>
      <c r="N27" s="504">
        <f t="shared" si="3"/>
        <v>2</v>
      </c>
      <c r="O27" s="254"/>
      <c r="P27" s="534">
        <f t="shared" si="12"/>
        <v>1.837</v>
      </c>
      <c r="Q27" s="227" t="s">
        <v>42</v>
      </c>
      <c r="R27" s="254"/>
      <c r="S27" s="305"/>
      <c r="T27" s="306"/>
      <c r="U27" s="90"/>
      <c r="V27" s="254"/>
      <c r="W27" s="254"/>
      <c r="X27" s="254"/>
      <c r="Y27" s="254"/>
      <c r="Z27" s="258">
        <v>29411</v>
      </c>
      <c r="AA27" s="259">
        <f t="shared" si="13"/>
        <v>188.63504149738029</v>
      </c>
      <c r="AB27" s="260"/>
      <c r="AC27" s="260"/>
      <c r="AD27" s="260"/>
      <c r="AE27" s="260"/>
      <c r="AF27" s="260"/>
      <c r="AG27" s="260"/>
      <c r="AH27" s="121"/>
      <c r="AI27" s="261">
        <v>30059</v>
      </c>
      <c r="AJ27" s="261">
        <v>30494</v>
      </c>
      <c r="AK27" s="261">
        <v>31081</v>
      </c>
      <c r="AL27" s="342"/>
      <c r="AM27" s="262"/>
      <c r="AN27" s="252"/>
      <c r="AO27" s="252"/>
      <c r="AP27" s="263"/>
      <c r="AQ27" s="264">
        <v>1.837</v>
      </c>
      <c r="AR27" s="252">
        <v>2.0249999999999999</v>
      </c>
      <c r="AS27" s="252">
        <v>2.1259999999999999</v>
      </c>
      <c r="AT27" s="252">
        <v>2.153</v>
      </c>
      <c r="AU27" s="252"/>
      <c r="AV27" s="263"/>
      <c r="AW27" s="557">
        <f t="shared" si="14"/>
        <v>-1.4330000000000001</v>
      </c>
      <c r="AX27" s="551"/>
      <c r="AY27" s="167"/>
      <c r="AZ27" s="167"/>
      <c r="BA27" s="167"/>
      <c r="BB27" s="167"/>
      <c r="BC27" s="2" t="s">
        <v>1430</v>
      </c>
      <c r="BD27" s="866" t="s">
        <v>1475</v>
      </c>
    </row>
    <row r="28" spans="1:227" s="2" customFormat="1" ht="17.05" customHeight="1" x14ac:dyDescent="0.4">
      <c r="A28" s="868" t="s">
        <v>1134</v>
      </c>
      <c r="B28" s="868" t="s">
        <v>1218</v>
      </c>
      <c r="C28" s="908" t="s">
        <v>1219</v>
      </c>
      <c r="D28" s="269" t="s">
        <v>1223</v>
      </c>
      <c r="E28" s="2943"/>
      <c r="F28" s="446">
        <v>1</v>
      </c>
      <c r="G28" s="124"/>
      <c r="H28" s="447" t="s">
        <v>1138</v>
      </c>
      <c r="I28" s="124"/>
      <c r="J28" s="124"/>
      <c r="K28" s="252">
        <f t="shared" si="9"/>
        <v>1</v>
      </c>
      <c r="L28" s="520">
        <f t="shared" si="10"/>
        <v>100</v>
      </c>
      <c r="M28" s="521">
        <f t="shared" si="11"/>
        <v>0</v>
      </c>
      <c r="N28" s="504">
        <f t="shared" si="3"/>
        <v>2</v>
      </c>
      <c r="O28" s="254"/>
      <c r="P28" s="534">
        <f t="shared" si="12"/>
        <v>1.1819999999999999</v>
      </c>
      <c r="Q28" s="227" t="s">
        <v>42</v>
      </c>
      <c r="R28" s="254"/>
      <c r="S28" s="305"/>
      <c r="T28" s="306"/>
      <c r="U28" s="90"/>
      <c r="V28" s="254"/>
      <c r="W28" s="254"/>
      <c r="X28" s="254"/>
      <c r="Y28" s="254"/>
      <c r="Z28" s="258">
        <v>28105</v>
      </c>
      <c r="AA28" s="259">
        <f t="shared" si="13"/>
        <v>145.24788403564909</v>
      </c>
      <c r="AB28" s="260"/>
      <c r="AC28" s="260"/>
      <c r="AD28" s="260"/>
      <c r="AE28" s="260"/>
      <c r="AF28" s="260"/>
      <c r="AG28" s="260"/>
      <c r="AH28" s="121"/>
      <c r="AI28" s="261">
        <v>31358</v>
      </c>
      <c r="AJ28" s="261">
        <v>34054</v>
      </c>
      <c r="AK28" s="261">
        <v>37129</v>
      </c>
      <c r="AL28" s="342"/>
      <c r="AM28" s="262"/>
      <c r="AN28" s="252"/>
      <c r="AO28" s="252"/>
      <c r="AP28" s="263"/>
      <c r="AQ28" s="264">
        <v>1.1819999999999999</v>
      </c>
      <c r="AR28" s="252">
        <v>1.49</v>
      </c>
      <c r="AS28" s="252">
        <v>1.71</v>
      </c>
      <c r="AT28" s="252">
        <v>1.865</v>
      </c>
      <c r="AU28" s="252"/>
      <c r="AV28" s="263"/>
      <c r="AW28" s="557">
        <f t="shared" si="14"/>
        <v>-0.86499999999999999</v>
      </c>
      <c r="AX28" s="551"/>
      <c r="AY28" s="167"/>
      <c r="AZ28" s="167"/>
      <c r="BA28" s="167"/>
      <c r="BB28" s="167"/>
      <c r="BC28" s="2" t="s">
        <v>1430</v>
      </c>
      <c r="BD28" s="866" t="s">
        <v>1485</v>
      </c>
    </row>
    <row r="29" spans="1:227" s="2" customFormat="1" ht="17.05" customHeight="1" x14ac:dyDescent="0.4">
      <c r="A29" s="868" t="s">
        <v>1134</v>
      </c>
      <c r="B29" s="868" t="s">
        <v>1218</v>
      </c>
      <c r="C29" s="908" t="s">
        <v>1219</v>
      </c>
      <c r="D29" s="269" t="s">
        <v>1224</v>
      </c>
      <c r="E29" s="2943"/>
      <c r="F29" s="446">
        <v>0.55200000000000005</v>
      </c>
      <c r="G29" s="124"/>
      <c r="H29" s="447" t="s">
        <v>1138</v>
      </c>
      <c r="I29" s="124"/>
      <c r="J29" s="124"/>
      <c r="K29" s="252">
        <f t="shared" si="9"/>
        <v>0.55200000000000005</v>
      </c>
      <c r="L29" s="520">
        <f t="shared" si="10"/>
        <v>100</v>
      </c>
      <c r="M29" s="521">
        <f t="shared" si="11"/>
        <v>0</v>
      </c>
      <c r="N29" s="504">
        <f t="shared" si="3"/>
        <v>2</v>
      </c>
      <c r="O29" s="254"/>
      <c r="P29" s="534">
        <f t="shared" si="12"/>
        <v>0.94199999999999995</v>
      </c>
      <c r="Q29" s="227" t="s">
        <v>42</v>
      </c>
      <c r="R29" s="254"/>
      <c r="S29" s="305"/>
      <c r="T29" s="306"/>
      <c r="U29" s="90"/>
      <c r="V29" s="254"/>
      <c r="W29" s="254"/>
      <c r="X29" s="254"/>
      <c r="Y29" s="254"/>
      <c r="Z29" s="258">
        <v>24979</v>
      </c>
      <c r="AA29" s="259">
        <f t="shared" si="13"/>
        <v>106.6101004295663</v>
      </c>
      <c r="AB29" s="260"/>
      <c r="AC29" s="260"/>
      <c r="AD29" s="260"/>
      <c r="AE29" s="260"/>
      <c r="AF29" s="260"/>
      <c r="AG29" s="260"/>
      <c r="AH29" s="121"/>
      <c r="AI29" s="261">
        <v>21971</v>
      </c>
      <c r="AJ29" s="261">
        <v>19487</v>
      </c>
      <c r="AK29" s="261">
        <v>17377</v>
      </c>
      <c r="AL29" s="342"/>
      <c r="AM29" s="262"/>
      <c r="AN29" s="252"/>
      <c r="AO29" s="252"/>
      <c r="AP29" s="263"/>
      <c r="AQ29" s="264">
        <v>0.94199999999999995</v>
      </c>
      <c r="AR29" s="252">
        <v>0.97199999999999998</v>
      </c>
      <c r="AS29" s="252">
        <v>0.93700000000000006</v>
      </c>
      <c r="AT29" s="252">
        <v>0.85299999999999998</v>
      </c>
      <c r="AU29" s="252"/>
      <c r="AV29" s="263"/>
      <c r="AW29" s="557">
        <f t="shared" si="14"/>
        <v>-0.30099999999999993</v>
      </c>
      <c r="AX29" s="551"/>
      <c r="AY29" s="167"/>
      <c r="AZ29" s="167"/>
      <c r="BA29" s="296"/>
      <c r="BB29" s="167"/>
      <c r="BC29" s="2" t="s">
        <v>1430</v>
      </c>
      <c r="BD29" s="866" t="s">
        <v>1532</v>
      </c>
    </row>
    <row r="30" spans="1:227" s="2" customFormat="1" ht="17.05" customHeight="1" x14ac:dyDescent="0.4">
      <c r="A30" s="868" t="s">
        <v>1134</v>
      </c>
      <c r="B30" s="868" t="s">
        <v>1218</v>
      </c>
      <c r="C30" s="908" t="s">
        <v>1219</v>
      </c>
      <c r="D30" s="269" t="s">
        <v>1225</v>
      </c>
      <c r="E30" s="2943"/>
      <c r="F30" s="446">
        <v>0.45600000000000002</v>
      </c>
      <c r="G30" s="124"/>
      <c r="H30" s="447" t="s">
        <v>1138</v>
      </c>
      <c r="I30" s="124"/>
      <c r="J30" s="124"/>
      <c r="K30" s="252">
        <f t="shared" si="9"/>
        <v>0.45600000000000002</v>
      </c>
      <c r="L30" s="520">
        <f t="shared" si="10"/>
        <v>100</v>
      </c>
      <c r="M30" s="521">
        <f t="shared" si="11"/>
        <v>0</v>
      </c>
      <c r="N30" s="504">
        <f t="shared" si="3"/>
        <v>5</v>
      </c>
      <c r="O30" s="254"/>
      <c r="P30" s="534">
        <f t="shared" si="12"/>
        <v>0.34200000000000003</v>
      </c>
      <c r="Q30" s="227" t="s">
        <v>42</v>
      </c>
      <c r="R30" s="254"/>
      <c r="S30" s="305"/>
      <c r="T30" s="306"/>
      <c r="U30" s="90"/>
      <c r="V30" s="254"/>
      <c r="W30" s="254"/>
      <c r="X30" s="254"/>
      <c r="Y30" s="254"/>
      <c r="Z30" s="258">
        <v>7603</v>
      </c>
      <c r="AA30" s="259">
        <f t="shared" si="13"/>
        <v>132.60807287678441</v>
      </c>
      <c r="AB30" s="260"/>
      <c r="AC30" s="260"/>
      <c r="AD30" s="260"/>
      <c r="AE30" s="260"/>
      <c r="AF30" s="260"/>
      <c r="AG30" s="260"/>
      <c r="AH30" s="121"/>
      <c r="AI30" s="261">
        <v>7309</v>
      </c>
      <c r="AJ30" s="261">
        <v>7069</v>
      </c>
      <c r="AK30" s="261">
        <v>6875</v>
      </c>
      <c r="AL30" s="342"/>
      <c r="AM30" s="262"/>
      <c r="AN30" s="252"/>
      <c r="AO30" s="252"/>
      <c r="AP30" s="263"/>
      <c r="AQ30" s="264">
        <v>0.34200000000000003</v>
      </c>
      <c r="AR30" s="252">
        <v>0.36799999999999999</v>
      </c>
      <c r="AS30" s="252">
        <v>0.375</v>
      </c>
      <c r="AT30" s="252">
        <v>0.36499999999999999</v>
      </c>
      <c r="AU30" s="252"/>
      <c r="AV30" s="263"/>
      <c r="AW30" s="557">
        <f t="shared" si="14"/>
        <v>9.1000000000000025E-2</v>
      </c>
      <c r="AX30" s="551"/>
      <c r="AY30" s="167"/>
      <c r="AZ30" s="167"/>
      <c r="BA30" s="296"/>
      <c r="BB30" s="167"/>
      <c r="BC30" s="2" t="s">
        <v>1430</v>
      </c>
      <c r="BD30" s="866" t="s">
        <v>1534</v>
      </c>
    </row>
    <row r="31" spans="1:227" s="2" customFormat="1" ht="17.05" customHeight="1" x14ac:dyDescent="0.4">
      <c r="A31" s="868" t="s">
        <v>1134</v>
      </c>
      <c r="B31" s="868" t="s">
        <v>1218</v>
      </c>
      <c r="C31" s="908" t="s">
        <v>1219</v>
      </c>
      <c r="D31" s="269" t="s">
        <v>1226</v>
      </c>
      <c r="E31" s="2943"/>
      <c r="F31" s="446">
        <v>0.376</v>
      </c>
      <c r="G31" s="124"/>
      <c r="H31" s="447" t="s">
        <v>1138</v>
      </c>
      <c r="I31" s="124"/>
      <c r="J31" s="124"/>
      <c r="K31" s="252">
        <f t="shared" si="9"/>
        <v>0.376</v>
      </c>
      <c r="L31" s="520">
        <f t="shared" si="10"/>
        <v>100</v>
      </c>
      <c r="M31" s="521">
        <f t="shared" si="11"/>
        <v>0</v>
      </c>
      <c r="N31" s="504">
        <f t="shared" si="3"/>
        <v>2</v>
      </c>
      <c r="O31" s="254"/>
      <c r="P31" s="534">
        <f t="shared" si="12"/>
        <v>0.6</v>
      </c>
      <c r="Q31" s="227" t="s">
        <v>42</v>
      </c>
      <c r="R31" s="254"/>
      <c r="S31" s="305"/>
      <c r="T31" s="306"/>
      <c r="U31" s="90"/>
      <c r="V31" s="254"/>
      <c r="W31" s="254"/>
      <c r="X31" s="254"/>
      <c r="Y31" s="254"/>
      <c r="Z31" s="258">
        <v>12713</v>
      </c>
      <c r="AA31" s="259">
        <f t="shared" si="13"/>
        <v>152.57815050713916</v>
      </c>
      <c r="AB31" s="260"/>
      <c r="AC31" s="260"/>
      <c r="AD31" s="260"/>
      <c r="AE31" s="260"/>
      <c r="AF31" s="260"/>
      <c r="AG31" s="260"/>
      <c r="AH31" s="121"/>
      <c r="AI31" s="261">
        <v>13441</v>
      </c>
      <c r="AJ31" s="261">
        <v>13996</v>
      </c>
      <c r="AK31" s="261">
        <v>14640</v>
      </c>
      <c r="AL31" s="342"/>
      <c r="AM31" s="262"/>
      <c r="AN31" s="252"/>
      <c r="AO31" s="252"/>
      <c r="AP31" s="263"/>
      <c r="AQ31" s="264">
        <v>0.6</v>
      </c>
      <c r="AR31" s="252">
        <v>0.70799999999999996</v>
      </c>
      <c r="AS31" s="252">
        <v>1.3480000000000001</v>
      </c>
      <c r="AT31" s="252">
        <v>0.81</v>
      </c>
      <c r="AU31" s="252"/>
      <c r="AV31" s="263"/>
      <c r="AW31" s="557">
        <f t="shared" si="14"/>
        <v>-0.43400000000000005</v>
      </c>
      <c r="AX31" s="551"/>
      <c r="AY31" s="167"/>
      <c r="AZ31" s="167"/>
      <c r="BA31" s="296"/>
      <c r="BB31" s="167"/>
      <c r="BC31" s="2" t="s">
        <v>1430</v>
      </c>
      <c r="BD31" s="866" t="s">
        <v>1541</v>
      </c>
    </row>
    <row r="32" spans="1:227" s="2" customFormat="1" ht="17.05" customHeight="1" x14ac:dyDescent="0.4">
      <c r="A32" s="868" t="s">
        <v>1134</v>
      </c>
      <c r="B32" s="868" t="s">
        <v>1218</v>
      </c>
      <c r="C32" s="887" t="s">
        <v>1219</v>
      </c>
      <c r="D32" s="452" t="s">
        <v>1227</v>
      </c>
      <c r="E32" s="2946"/>
      <c r="F32" s="454">
        <v>0.74399999999999999</v>
      </c>
      <c r="G32" s="124"/>
      <c r="H32" s="455" t="s">
        <v>1138</v>
      </c>
      <c r="I32" s="124"/>
      <c r="J32" s="124"/>
      <c r="K32" s="252">
        <f t="shared" si="9"/>
        <v>0.74399999999999999</v>
      </c>
      <c r="L32" s="520">
        <f t="shared" si="10"/>
        <v>100</v>
      </c>
      <c r="M32" s="521">
        <f t="shared" si="11"/>
        <v>0</v>
      </c>
      <c r="N32" s="504">
        <f t="shared" si="3"/>
        <v>2</v>
      </c>
      <c r="O32" s="254"/>
      <c r="P32" s="534">
        <f t="shared" si="12"/>
        <v>1.0620000000000001</v>
      </c>
      <c r="Q32" s="227" t="s">
        <v>42</v>
      </c>
      <c r="R32" s="254"/>
      <c r="S32" s="305"/>
      <c r="T32" s="306"/>
      <c r="U32" s="90"/>
      <c r="V32" s="254"/>
      <c r="W32" s="254"/>
      <c r="X32" s="254"/>
      <c r="Y32" s="254"/>
      <c r="Z32" s="258">
        <v>18205</v>
      </c>
      <c r="AA32" s="259">
        <f t="shared" si="13"/>
        <v>184.20349670608331</v>
      </c>
      <c r="AB32" s="260"/>
      <c r="AC32" s="260"/>
      <c r="AD32" s="260"/>
      <c r="AE32" s="260"/>
      <c r="AF32" s="260"/>
      <c r="AG32" s="260"/>
      <c r="AH32" s="121"/>
      <c r="AI32" s="261">
        <v>20173</v>
      </c>
      <c r="AJ32" s="261">
        <v>21781</v>
      </c>
      <c r="AK32" s="261">
        <v>23603</v>
      </c>
      <c r="AL32" s="342">
        <v>25578</v>
      </c>
      <c r="AM32" s="262"/>
      <c r="AN32" s="252"/>
      <c r="AO32" s="252"/>
      <c r="AP32" s="263"/>
      <c r="AQ32" s="264">
        <v>1.0620000000000001</v>
      </c>
      <c r="AR32" s="252">
        <v>1.224</v>
      </c>
      <c r="AS32" s="252">
        <v>1.365</v>
      </c>
      <c r="AT32" s="252">
        <v>1.45</v>
      </c>
      <c r="AU32" s="252">
        <v>1.5429999999999999</v>
      </c>
      <c r="AV32" s="263"/>
      <c r="AW32" s="557">
        <f t="shared" si="14"/>
        <v>-0.70599999999999996</v>
      </c>
      <c r="AX32" s="551"/>
      <c r="AY32" s="167"/>
      <c r="AZ32" s="167"/>
      <c r="BA32" s="296"/>
      <c r="BB32" s="296"/>
      <c r="BC32" s="2" t="s">
        <v>1430</v>
      </c>
      <c r="BD32" s="866" t="s">
        <v>1656</v>
      </c>
    </row>
    <row r="33" spans="1:227" s="2" customFormat="1" ht="17.05" customHeight="1" x14ac:dyDescent="0.4">
      <c r="A33" s="868" t="s">
        <v>1134</v>
      </c>
      <c r="B33" s="868" t="s">
        <v>1218</v>
      </c>
      <c r="C33" s="908" t="s">
        <v>1219</v>
      </c>
      <c r="D33" s="269" t="s">
        <v>1228</v>
      </c>
      <c r="E33" s="2943"/>
      <c r="F33" s="446">
        <v>0.97499999999999998</v>
      </c>
      <c r="G33" s="21"/>
      <c r="H33" s="960" t="s">
        <v>1138</v>
      </c>
      <c r="I33" s="124"/>
      <c r="J33" s="124"/>
      <c r="K33" s="252">
        <f t="shared" si="9"/>
        <v>0.97499999999999998</v>
      </c>
      <c r="L33" s="520">
        <f t="shared" si="10"/>
        <v>100</v>
      </c>
      <c r="M33" s="521">
        <f t="shared" si="11"/>
        <v>0</v>
      </c>
      <c r="N33" s="504">
        <f t="shared" si="3"/>
        <v>5</v>
      </c>
      <c r="O33" s="254"/>
      <c r="P33" s="534">
        <f t="shared" si="12"/>
        <v>0.76400000000000001</v>
      </c>
      <c r="Q33" s="227" t="s">
        <v>42</v>
      </c>
      <c r="R33" s="254"/>
      <c r="S33" s="305"/>
      <c r="T33" s="306"/>
      <c r="U33" s="90"/>
      <c r="V33" s="254"/>
      <c r="W33" s="254"/>
      <c r="X33" s="254"/>
      <c r="Y33" s="254"/>
      <c r="Z33" s="258">
        <v>17501</v>
      </c>
      <c r="AA33" s="259">
        <f t="shared" si="13"/>
        <v>137.60466133833449</v>
      </c>
      <c r="AB33" s="260"/>
      <c r="AC33" s="260"/>
      <c r="AD33" s="260"/>
      <c r="AE33" s="260"/>
      <c r="AF33" s="260"/>
      <c r="AG33" s="260"/>
      <c r="AH33" s="121"/>
      <c r="AI33" s="261">
        <v>17923</v>
      </c>
      <c r="AJ33" s="261">
        <v>18210</v>
      </c>
      <c r="AK33" s="261">
        <v>18586</v>
      </c>
      <c r="AL33" s="342"/>
      <c r="AM33" s="262"/>
      <c r="AN33" s="252"/>
      <c r="AO33" s="252"/>
      <c r="AP33" s="263"/>
      <c r="AQ33" s="264">
        <v>0.76400000000000001</v>
      </c>
      <c r="AR33" s="252">
        <v>0.879</v>
      </c>
      <c r="AS33" s="252">
        <v>0.94299999999999995</v>
      </c>
      <c r="AT33" s="252">
        <v>0.96299999999999997</v>
      </c>
      <c r="AU33" s="252"/>
      <c r="AV33" s="263"/>
      <c r="AW33" s="557">
        <f t="shared" si="14"/>
        <v>1.2000000000000011E-2</v>
      </c>
      <c r="AX33" s="551"/>
      <c r="AY33" s="167"/>
      <c r="AZ33" s="167"/>
      <c r="BA33" s="296"/>
      <c r="BB33" s="296"/>
      <c r="BC33" s="2" t="s">
        <v>1430</v>
      </c>
      <c r="BD33" s="866" t="s">
        <v>1658</v>
      </c>
    </row>
    <row r="34" spans="1:227" s="2" customFormat="1" ht="17.05" customHeight="1" x14ac:dyDescent="0.4">
      <c r="A34" s="868" t="s">
        <v>1134</v>
      </c>
      <c r="B34" s="868" t="s">
        <v>1218</v>
      </c>
      <c r="C34" s="908" t="s">
        <v>1219</v>
      </c>
      <c r="D34" s="269" t="s">
        <v>1229</v>
      </c>
      <c r="E34" s="2947"/>
      <c r="F34" s="463">
        <v>1.631</v>
      </c>
      <c r="G34" s="271"/>
      <c r="H34" s="464" t="s">
        <v>1138</v>
      </c>
      <c r="I34" s="271"/>
      <c r="J34" s="271"/>
      <c r="K34" s="272">
        <f t="shared" si="9"/>
        <v>1.631</v>
      </c>
      <c r="L34" s="524">
        <f t="shared" si="10"/>
        <v>100</v>
      </c>
      <c r="M34" s="525">
        <f t="shared" si="11"/>
        <v>0</v>
      </c>
      <c r="N34" s="465">
        <f t="shared" si="3"/>
        <v>2</v>
      </c>
      <c r="O34" s="274"/>
      <c r="P34" s="537">
        <f t="shared" si="12"/>
        <v>1.952</v>
      </c>
      <c r="Q34" s="273" t="s">
        <v>42</v>
      </c>
      <c r="R34" s="274"/>
      <c r="S34" s="275"/>
      <c r="T34" s="276"/>
      <c r="U34" s="111"/>
      <c r="V34" s="274"/>
      <c r="W34" s="274"/>
      <c r="X34" s="274"/>
      <c r="Y34" s="274"/>
      <c r="Z34" s="277">
        <v>50046</v>
      </c>
      <c r="AA34" s="278">
        <f t="shared" si="13"/>
        <v>120.38239887796378</v>
      </c>
      <c r="AB34" s="279"/>
      <c r="AC34" s="279"/>
      <c r="AD34" s="279"/>
      <c r="AE34" s="279"/>
      <c r="AF34" s="279"/>
      <c r="AG34" s="279"/>
      <c r="AH34" s="280"/>
      <c r="AI34" s="388">
        <v>48253</v>
      </c>
      <c r="AJ34" s="388">
        <v>46582</v>
      </c>
      <c r="AK34" s="388">
        <v>45215</v>
      </c>
      <c r="AL34" s="389"/>
      <c r="AM34" s="281"/>
      <c r="AN34" s="272"/>
      <c r="AO34" s="272"/>
      <c r="AP34" s="282"/>
      <c r="AQ34" s="283">
        <v>1.952</v>
      </c>
      <c r="AR34" s="272">
        <v>2.1989999999999998</v>
      </c>
      <c r="AS34" s="272">
        <v>2.3029999999999999</v>
      </c>
      <c r="AT34" s="272">
        <v>2.2799999999999998</v>
      </c>
      <c r="AU34" s="272"/>
      <c r="AV34" s="282"/>
      <c r="AW34" s="558">
        <f t="shared" si="14"/>
        <v>-0.6489999999999998</v>
      </c>
      <c r="AX34" s="552"/>
      <c r="AY34" s="167"/>
      <c r="AZ34" s="167"/>
      <c r="BA34" s="296"/>
      <c r="BB34" s="296"/>
      <c r="BC34" s="2" t="s">
        <v>1430</v>
      </c>
      <c r="BD34" s="866" t="s">
        <v>1664</v>
      </c>
    </row>
    <row r="35" spans="1:227" s="2" customFormat="1" ht="17.05" customHeight="1" x14ac:dyDescent="0.4">
      <c r="A35" s="868" t="s">
        <v>1134</v>
      </c>
      <c r="B35" s="868" t="s">
        <v>1218</v>
      </c>
      <c r="C35" s="887" t="s">
        <v>1219</v>
      </c>
      <c r="D35" s="269" t="s">
        <v>1230</v>
      </c>
      <c r="E35" s="2943"/>
      <c r="F35" s="446">
        <v>7.3999999999999996E-2</v>
      </c>
      <c r="G35" s="124"/>
      <c r="H35" s="447" t="s">
        <v>1138</v>
      </c>
      <c r="I35" s="124"/>
      <c r="J35" s="124"/>
      <c r="K35" s="252">
        <f t="shared" si="9"/>
        <v>7.3999999999999996E-2</v>
      </c>
      <c r="L35" s="520">
        <f t="shared" si="10"/>
        <v>100</v>
      </c>
      <c r="M35" s="521">
        <f t="shared" si="11"/>
        <v>0</v>
      </c>
      <c r="N35" s="348">
        <f t="shared" si="3"/>
        <v>2</v>
      </c>
      <c r="O35" s="254"/>
      <c r="P35" s="534">
        <f t="shared" si="12"/>
        <v>0.155</v>
      </c>
      <c r="Q35" s="227" t="s">
        <v>42</v>
      </c>
      <c r="R35" s="254"/>
      <c r="S35" s="305"/>
      <c r="T35" s="306"/>
      <c r="U35" s="90"/>
      <c r="V35" s="254"/>
      <c r="W35" s="254"/>
      <c r="X35" s="254"/>
      <c r="Y35" s="254"/>
      <c r="Z35" s="258">
        <v>4102</v>
      </c>
      <c r="AA35" s="259">
        <f t="shared" si="13"/>
        <v>132.91211103170522</v>
      </c>
      <c r="AB35" s="260"/>
      <c r="AC35" s="260"/>
      <c r="AD35" s="260"/>
      <c r="AE35" s="260"/>
      <c r="AF35" s="260"/>
      <c r="AG35" s="260"/>
      <c r="AH35" s="121"/>
      <c r="AI35" s="261">
        <v>4487</v>
      </c>
      <c r="AJ35" s="261">
        <v>4776</v>
      </c>
      <c r="AK35" s="261">
        <v>5109</v>
      </c>
      <c r="AL35" s="342"/>
      <c r="AM35" s="262"/>
      <c r="AN35" s="252"/>
      <c r="AO35" s="252"/>
      <c r="AP35" s="263"/>
      <c r="AQ35" s="264">
        <v>0.155</v>
      </c>
      <c r="AR35" s="252">
        <v>0.19900000000000001</v>
      </c>
      <c r="AS35" s="252">
        <v>0.23</v>
      </c>
      <c r="AT35" s="252">
        <v>0.251</v>
      </c>
      <c r="AU35" s="252"/>
      <c r="AV35" s="263"/>
      <c r="AW35" s="557">
        <f t="shared" si="14"/>
        <v>-0.17699999999999999</v>
      </c>
      <c r="AX35" s="551"/>
      <c r="AY35" s="167"/>
      <c r="AZ35" s="167"/>
      <c r="BA35" s="296"/>
      <c r="BB35" s="296"/>
      <c r="BC35" s="2" t="s">
        <v>1430</v>
      </c>
      <c r="BD35" s="866" t="s">
        <v>1665</v>
      </c>
    </row>
    <row r="36" spans="1:227" s="2" customFormat="1" ht="17.05" customHeight="1" x14ac:dyDescent="0.4">
      <c r="A36" s="868" t="s">
        <v>198</v>
      </c>
      <c r="B36" s="868" t="s">
        <v>276</v>
      </c>
      <c r="C36" s="889" t="s">
        <v>281</v>
      </c>
      <c r="D36" s="168" t="s">
        <v>283</v>
      </c>
      <c r="E36" s="2945"/>
      <c r="F36" s="178">
        <v>0.64</v>
      </c>
      <c r="G36" s="177"/>
      <c r="H36" s="43"/>
      <c r="I36" s="177"/>
      <c r="J36" s="177"/>
      <c r="K36" s="179">
        <f>SUM(F36:H36)</f>
        <v>0.64</v>
      </c>
      <c r="L36" s="518">
        <f>IF(K36&gt;0,IF(ISNUMBER(F36),F36,0)/K36*100,"")</f>
        <v>100</v>
      </c>
      <c r="M36" s="667">
        <f>IF(K36&gt;0,(IF(ISNUMBER(G36),G36,0)+IF(ISNUMBER(H36),H36,0))/K36*100,"")</f>
        <v>0</v>
      </c>
      <c r="N36" s="504">
        <f t="shared" si="3"/>
        <v>5</v>
      </c>
      <c r="O36" s="58"/>
      <c r="P36" s="177">
        <v>0.61699999999999999</v>
      </c>
      <c r="Q36" s="222" t="s">
        <v>42</v>
      </c>
      <c r="R36" s="58"/>
      <c r="S36" s="220" t="s">
        <v>202</v>
      </c>
      <c r="T36" s="220" t="s">
        <v>202</v>
      </c>
      <c r="U36" s="368">
        <v>35.9</v>
      </c>
      <c r="V36" s="58">
        <v>42.63</v>
      </c>
      <c r="W36" s="368">
        <v>35.9</v>
      </c>
      <c r="X36" s="58">
        <v>42.63</v>
      </c>
      <c r="Y36" s="58">
        <v>0.4</v>
      </c>
      <c r="Z36" s="743">
        <v>6986</v>
      </c>
      <c r="AA36" s="234">
        <v>241.97122228802027</v>
      </c>
      <c r="AB36" s="763">
        <f>O36/AA36*1000000/365*1000</f>
        <v>0</v>
      </c>
      <c r="AC36" s="174"/>
      <c r="AD36" s="174"/>
      <c r="AE36" s="364"/>
      <c r="AF36" s="174"/>
      <c r="AG36" s="174"/>
      <c r="AH36" s="175"/>
      <c r="AI36" s="174"/>
      <c r="AJ36" s="174"/>
      <c r="AK36" s="174"/>
      <c r="AL36" s="175"/>
      <c r="AM36" s="179">
        <f>K36</f>
        <v>0.64</v>
      </c>
      <c r="AN36" s="177">
        <v>0.56899999999999995</v>
      </c>
      <c r="AO36" s="177">
        <v>0.58699999999999997</v>
      </c>
      <c r="AP36" s="177">
        <v>0.61699999999999999</v>
      </c>
      <c r="AQ36" s="178">
        <v>0.64800000000000002</v>
      </c>
      <c r="AR36" s="179">
        <f>AN36</f>
        <v>0.56899999999999995</v>
      </c>
      <c r="AS36" s="177">
        <v>0.60399999999999998</v>
      </c>
      <c r="AT36" s="179">
        <f>AVERAGE(AS36,AV36)</f>
        <v>0.63600000000000001</v>
      </c>
      <c r="AU36" s="179"/>
      <c r="AV36" s="177">
        <v>0.66800000000000004</v>
      </c>
      <c r="AW36" s="177"/>
      <c r="AX36" s="546">
        <v>0.73799999999999999</v>
      </c>
      <c r="AY36" s="828">
        <v>-0.13800000000000001</v>
      </c>
      <c r="AZ36" s="164"/>
      <c r="BA36" s="165"/>
      <c r="BB36" s="167"/>
      <c r="BC36" s="2" t="s">
        <v>1430</v>
      </c>
      <c r="BD36" s="866" t="s">
        <v>283</v>
      </c>
      <c r="BE36" s="90"/>
      <c r="BF36" s="90"/>
      <c r="BG36" s="90"/>
      <c r="BH36" s="90"/>
      <c r="BI36" s="90"/>
      <c r="BJ36" s="90"/>
      <c r="BK36" s="90"/>
      <c r="BL36" s="90"/>
      <c r="BM36" s="167"/>
      <c r="BN36" s="167"/>
      <c r="BO36" s="167"/>
      <c r="BP36" s="167"/>
      <c r="BQ36" s="167"/>
      <c r="BR36" s="167"/>
      <c r="BS36" s="167"/>
      <c r="BT36" s="167"/>
      <c r="BU36" s="167"/>
      <c r="BV36" s="167"/>
      <c r="BW36" s="167"/>
      <c r="BX36" s="167"/>
      <c r="BY36" s="167"/>
      <c r="BZ36" s="167"/>
      <c r="CA36" s="167"/>
      <c r="CB36" s="167"/>
      <c r="CC36" s="167"/>
      <c r="CD36" s="167"/>
      <c r="CE36" s="167"/>
      <c r="CF36" s="167"/>
      <c r="CG36" s="167"/>
      <c r="CH36" s="167"/>
      <c r="CI36" s="167"/>
      <c r="CJ36" s="167"/>
      <c r="CK36" s="167"/>
      <c r="CL36" s="167"/>
      <c r="CM36" s="167"/>
      <c r="CN36" s="167"/>
      <c r="CO36" s="167"/>
      <c r="CP36" s="167"/>
      <c r="CQ36" s="167"/>
      <c r="CR36" s="167"/>
      <c r="CS36" s="167"/>
      <c r="CT36" s="167"/>
      <c r="CU36" s="167"/>
      <c r="CV36" s="167"/>
      <c r="CW36" s="167"/>
      <c r="CX36" s="167"/>
      <c r="CY36" s="167"/>
      <c r="CZ36" s="167"/>
      <c r="DA36" s="167"/>
      <c r="DB36" s="167"/>
      <c r="DC36" s="167"/>
      <c r="DD36" s="167"/>
      <c r="DE36" s="167"/>
      <c r="DF36" s="167"/>
      <c r="DG36" s="167"/>
      <c r="DH36" s="167"/>
      <c r="DI36" s="167"/>
      <c r="DJ36" s="167"/>
      <c r="DK36" s="167"/>
      <c r="DL36" s="167"/>
      <c r="DM36" s="167"/>
      <c r="DN36" s="167"/>
      <c r="DO36" s="167"/>
      <c r="DP36" s="167"/>
      <c r="DQ36" s="167"/>
      <c r="DR36" s="167"/>
      <c r="DS36" s="167"/>
      <c r="DT36" s="167"/>
      <c r="DU36" s="167"/>
      <c r="DV36" s="167"/>
      <c r="DW36" s="167"/>
      <c r="DX36" s="167"/>
      <c r="DY36" s="167"/>
      <c r="DZ36" s="167"/>
      <c r="EA36" s="167"/>
      <c r="EB36" s="167"/>
      <c r="EC36" s="167"/>
      <c r="ED36" s="167"/>
      <c r="EE36" s="167"/>
      <c r="EF36" s="167"/>
      <c r="EG36" s="167"/>
      <c r="EH36" s="167"/>
      <c r="EI36" s="167"/>
      <c r="EJ36" s="167"/>
      <c r="EK36" s="167"/>
      <c r="EL36" s="167"/>
      <c r="EM36" s="167"/>
      <c r="EN36" s="167"/>
      <c r="EO36" s="167"/>
      <c r="EP36" s="167"/>
      <c r="EQ36" s="167"/>
      <c r="ER36" s="167"/>
      <c r="ES36" s="167"/>
      <c r="ET36" s="167"/>
      <c r="EU36" s="167"/>
      <c r="EV36" s="167"/>
      <c r="EW36" s="167"/>
      <c r="EX36" s="167"/>
      <c r="EY36" s="167"/>
      <c r="EZ36" s="167"/>
      <c r="FA36" s="167"/>
      <c r="FB36" s="167"/>
      <c r="FC36" s="167"/>
      <c r="FD36" s="167"/>
      <c r="FE36" s="167"/>
      <c r="FF36" s="167"/>
      <c r="FG36" s="167"/>
      <c r="FH36" s="167"/>
      <c r="FI36" s="167"/>
      <c r="FJ36" s="167"/>
      <c r="FK36" s="167"/>
      <c r="FL36" s="167"/>
      <c r="FM36" s="167"/>
      <c r="FN36" s="167"/>
      <c r="FO36" s="167"/>
      <c r="FP36" s="167"/>
      <c r="FQ36" s="167"/>
      <c r="FR36" s="167"/>
      <c r="FS36" s="167"/>
      <c r="FT36" s="167"/>
      <c r="FU36" s="167"/>
      <c r="FV36" s="167"/>
      <c r="FW36" s="167"/>
      <c r="FX36" s="167"/>
      <c r="FY36" s="167"/>
      <c r="FZ36" s="167"/>
      <c r="GA36" s="167"/>
      <c r="GB36" s="167"/>
      <c r="GC36" s="167"/>
      <c r="GD36" s="167"/>
      <c r="GE36" s="167"/>
      <c r="GF36" s="167"/>
      <c r="GG36" s="167"/>
      <c r="GH36" s="167"/>
      <c r="GI36" s="167"/>
      <c r="GJ36" s="167"/>
      <c r="GK36" s="167"/>
      <c r="GL36" s="167"/>
      <c r="GM36" s="167"/>
      <c r="GN36" s="167"/>
      <c r="GO36" s="167"/>
      <c r="GP36" s="167"/>
      <c r="GQ36" s="167"/>
      <c r="GR36" s="167"/>
      <c r="GS36" s="167"/>
      <c r="GT36" s="167"/>
      <c r="GU36" s="167"/>
      <c r="GV36" s="167"/>
      <c r="GW36" s="167"/>
      <c r="GX36" s="167"/>
      <c r="GY36" s="167"/>
      <c r="GZ36" s="167"/>
      <c r="HA36" s="167"/>
      <c r="HB36" s="167"/>
      <c r="HC36" s="167"/>
      <c r="HD36" s="167"/>
      <c r="HE36" s="167"/>
      <c r="HF36" s="167"/>
      <c r="HG36" s="167"/>
      <c r="HH36" s="167"/>
      <c r="HI36" s="167"/>
      <c r="HJ36" s="167"/>
      <c r="HK36" s="167"/>
      <c r="HL36" s="167"/>
      <c r="HM36" s="167"/>
      <c r="HN36" s="167"/>
      <c r="HO36" s="167"/>
      <c r="HP36" s="167"/>
      <c r="HQ36" s="167"/>
      <c r="HR36" s="167"/>
      <c r="HS36" s="167"/>
    </row>
    <row r="37" spans="1:227" s="2" customFormat="1" ht="17.05" customHeight="1" x14ac:dyDescent="0.4">
      <c r="A37" s="868" t="s">
        <v>38</v>
      </c>
      <c r="B37" s="868" t="s">
        <v>39</v>
      </c>
      <c r="C37" s="601" t="s">
        <v>47</v>
      </c>
      <c r="D37" s="16" t="s">
        <v>49</v>
      </c>
      <c r="E37" s="2944"/>
      <c r="F37" s="178">
        <v>0.622</v>
      </c>
      <c r="G37" s="177"/>
      <c r="H37" s="177">
        <v>6.7000000000000004E-2</v>
      </c>
      <c r="I37" s="177"/>
      <c r="J37" s="177"/>
      <c r="K37" s="177">
        <f>SUM(F37:J37)</f>
        <v>0.68900000000000006</v>
      </c>
      <c r="L37" s="518">
        <f>IF(K37&gt;0,IF(ISNUMBER(F37),F37,0)/K37*100,"")</f>
        <v>90.275761973875163</v>
      </c>
      <c r="M37" s="667">
        <f>IF(K37&gt;0,(IF(ISNUMBER(G37),G37,0)+IF(ISNUMBER(H37),H37,0))/K37*100,"")</f>
        <v>9.7242380261248176</v>
      </c>
      <c r="N37" s="504">
        <f t="shared" si="3"/>
        <v>5</v>
      </c>
      <c r="O37" s="510"/>
      <c r="P37" s="177">
        <f>[1]JH_2015!L9/1000000</f>
        <v>0.34805649999999999</v>
      </c>
      <c r="Q37" s="58"/>
      <c r="R37" s="58" t="s">
        <v>42</v>
      </c>
      <c r="S37" s="716">
        <f>+T37/P37</f>
        <v>0.20845178871821102</v>
      </c>
      <c r="T37" s="708">
        <f>[1]JH_2015!V9/1000000</f>
        <v>7.2553000000000006E-2</v>
      </c>
      <c r="U37" s="58">
        <v>88.9</v>
      </c>
      <c r="V37" s="58">
        <v>79.3</v>
      </c>
      <c r="W37" s="58"/>
      <c r="X37" s="58"/>
      <c r="Y37" s="58"/>
      <c r="Z37" s="743">
        <v>3386</v>
      </c>
      <c r="AA37" s="755">
        <f>P37/Z37*1000000/365*1000</f>
        <v>281.6241736724142</v>
      </c>
      <c r="AB37" s="174"/>
      <c r="AC37" s="174"/>
      <c r="AD37" s="364"/>
      <c r="AE37" s="174"/>
      <c r="AF37" s="174"/>
      <c r="AG37" s="174"/>
      <c r="AH37" s="786">
        <f>K37</f>
        <v>0.68900000000000006</v>
      </c>
      <c r="AI37" s="708"/>
      <c r="AJ37" s="708"/>
      <c r="AK37" s="708"/>
      <c r="AL37" s="792"/>
      <c r="AM37" s="177">
        <f>P37</f>
        <v>0.34805649999999999</v>
      </c>
      <c r="AN37" s="177">
        <v>0.36099999999999999</v>
      </c>
      <c r="AO37" s="177">
        <v>0.39900000000000002</v>
      </c>
      <c r="AP37" s="177">
        <v>0.441</v>
      </c>
      <c r="AQ37" s="178">
        <f>AM37</f>
        <v>0.34805649999999999</v>
      </c>
      <c r="AR37" s="177">
        <v>0.372</v>
      </c>
      <c r="AS37" s="177">
        <f>AVERAGE(AR37,AT37)</f>
        <v>0.40200000000000002</v>
      </c>
      <c r="AT37" s="177">
        <v>0.432</v>
      </c>
      <c r="AU37" s="177"/>
      <c r="AV37" s="177">
        <v>0.501</v>
      </c>
      <c r="AW37" s="177"/>
      <c r="AX37" s="821">
        <v>0.188</v>
      </c>
      <c r="AY37" s="118"/>
      <c r="AZ37" s="142"/>
      <c r="BA37" s="118"/>
      <c r="BB37" s="118"/>
      <c r="BC37" s="2" t="s">
        <v>1430</v>
      </c>
      <c r="BD37" s="866" t="s">
        <v>49</v>
      </c>
      <c r="BE37" s="51"/>
      <c r="BF37" s="55"/>
      <c r="BG37" s="56"/>
      <c r="BH37" s="42"/>
    </row>
    <row r="38" spans="1:227" s="2" customFormat="1" ht="17.05" customHeight="1" x14ac:dyDescent="0.4">
      <c r="A38" s="868" t="s">
        <v>198</v>
      </c>
      <c r="B38" s="868" t="s">
        <v>276</v>
      </c>
      <c r="C38" s="889" t="s">
        <v>285</v>
      </c>
      <c r="D38" s="168" t="s">
        <v>286</v>
      </c>
      <c r="E38" s="2945"/>
      <c r="F38" s="178">
        <v>1.48</v>
      </c>
      <c r="G38" s="177"/>
      <c r="H38" s="177"/>
      <c r="I38" s="177"/>
      <c r="J38" s="177"/>
      <c r="K38" s="179">
        <f>SUM(F38:H38)</f>
        <v>1.48</v>
      </c>
      <c r="L38" s="518">
        <f>IF(K38&gt;0,IF(ISNUMBER(F38),F38,0)/K38*100,"")</f>
        <v>100</v>
      </c>
      <c r="M38" s="667">
        <f>IF(K38&gt;0,(IF(ISNUMBER(G38),G38,0)+IF(ISNUMBER(H38),H38,0))/K38*100,"")</f>
        <v>0</v>
      </c>
      <c r="N38" s="504">
        <f t="shared" si="3"/>
        <v>5</v>
      </c>
      <c r="O38" s="58"/>
      <c r="P38" s="177">
        <v>0.872</v>
      </c>
      <c r="Q38" s="222"/>
      <c r="R38" s="222" t="s">
        <v>42</v>
      </c>
      <c r="S38" s="220">
        <v>46</v>
      </c>
      <c r="T38" s="220">
        <v>0.40100000000000002</v>
      </c>
      <c r="U38" s="368">
        <v>35</v>
      </c>
      <c r="V38" s="58">
        <v>42.11</v>
      </c>
      <c r="W38" s="368">
        <v>35</v>
      </c>
      <c r="X38" s="58">
        <v>42.11</v>
      </c>
      <c r="Y38" s="58">
        <v>5.3</v>
      </c>
      <c r="Z38" s="743">
        <v>13770</v>
      </c>
      <c r="AA38" s="234">
        <v>173.49608539509157</v>
      </c>
      <c r="AB38" s="763">
        <f>O38/AA38*1000000/365*1000</f>
        <v>0</v>
      </c>
      <c r="AC38" s="174"/>
      <c r="AD38" s="174"/>
      <c r="AE38" s="364"/>
      <c r="AF38" s="174"/>
      <c r="AG38" s="174"/>
      <c r="AH38" s="175"/>
      <c r="AI38" s="174"/>
      <c r="AJ38" s="174"/>
      <c r="AK38" s="174"/>
      <c r="AL38" s="175"/>
      <c r="AM38" s="179">
        <f>K38</f>
        <v>1.48</v>
      </c>
      <c r="AN38" s="177">
        <v>0.872</v>
      </c>
      <c r="AO38" s="177">
        <v>0.92600000000000005</v>
      </c>
      <c r="AP38" s="177">
        <v>1.0229999999999999</v>
      </c>
      <c r="AQ38" s="178">
        <v>1.1299999999999999</v>
      </c>
      <c r="AR38" s="179">
        <f>AN38</f>
        <v>0.872</v>
      </c>
      <c r="AS38" s="177">
        <v>0.98099999999999998</v>
      </c>
      <c r="AT38" s="179">
        <f>AVERAGE(AS38,AV38)</f>
        <v>1.0874999999999999</v>
      </c>
      <c r="AU38" s="179"/>
      <c r="AV38" s="177">
        <v>1.194</v>
      </c>
      <c r="AW38" s="177"/>
      <c r="AX38" s="546">
        <v>1.4530000000000001</v>
      </c>
      <c r="AY38" s="828">
        <v>2.7E-2</v>
      </c>
      <c r="AZ38" s="164"/>
      <c r="BA38" s="165"/>
      <c r="BB38" s="167"/>
      <c r="BC38" s="2" t="s">
        <v>1430</v>
      </c>
      <c r="BD38" s="866" t="s">
        <v>286</v>
      </c>
      <c r="BF38" s="90"/>
      <c r="BG38" s="90"/>
      <c r="BH38" s="90"/>
      <c r="BI38" s="90"/>
      <c r="BJ38" s="90"/>
      <c r="BK38" s="90"/>
      <c r="BL38" s="90"/>
      <c r="BM38" s="167"/>
      <c r="BN38" s="167"/>
      <c r="BO38" s="167"/>
      <c r="BP38" s="167"/>
      <c r="BQ38" s="167"/>
      <c r="BR38" s="167"/>
      <c r="BS38" s="167"/>
      <c r="BT38" s="167"/>
      <c r="BU38" s="167"/>
      <c r="BV38" s="167"/>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167"/>
      <c r="CS38" s="167"/>
      <c r="CT38" s="167"/>
      <c r="CU38" s="167"/>
      <c r="CV38" s="167"/>
      <c r="CW38" s="167"/>
      <c r="CX38" s="167"/>
      <c r="CY38" s="167"/>
      <c r="CZ38" s="167"/>
      <c r="DA38" s="167"/>
      <c r="DB38" s="167"/>
      <c r="DC38" s="167"/>
      <c r="DD38" s="167"/>
      <c r="DE38" s="167"/>
      <c r="DF38" s="167"/>
      <c r="DG38" s="167"/>
      <c r="DH38" s="167"/>
      <c r="DI38" s="167"/>
      <c r="DJ38" s="167"/>
      <c r="DK38" s="167"/>
      <c r="DL38" s="167"/>
      <c r="DM38" s="167"/>
      <c r="DN38" s="167"/>
      <c r="DO38" s="167"/>
      <c r="DP38" s="167"/>
      <c r="DQ38" s="167"/>
      <c r="DR38" s="167"/>
      <c r="DS38" s="167"/>
      <c r="DT38" s="167"/>
      <c r="DU38" s="167"/>
      <c r="DV38" s="167"/>
      <c r="DW38" s="167"/>
      <c r="DX38" s="167"/>
      <c r="DY38" s="167"/>
      <c r="DZ38" s="167"/>
      <c r="EA38" s="167"/>
      <c r="EB38" s="167"/>
      <c r="EC38" s="167"/>
      <c r="ED38" s="167"/>
      <c r="EE38" s="167"/>
      <c r="EF38" s="167"/>
      <c r="EG38" s="167"/>
      <c r="EH38" s="167"/>
      <c r="EI38" s="167"/>
      <c r="EJ38" s="167"/>
      <c r="EK38" s="167"/>
      <c r="EL38" s="167"/>
      <c r="EM38" s="167"/>
      <c r="EN38" s="167"/>
      <c r="EO38" s="167"/>
      <c r="EP38" s="167"/>
      <c r="EQ38" s="167"/>
      <c r="ER38" s="167"/>
      <c r="ES38" s="167"/>
      <c r="ET38" s="167"/>
      <c r="EU38" s="167"/>
      <c r="EV38" s="167"/>
      <c r="EW38" s="167"/>
      <c r="EX38" s="167"/>
      <c r="EY38" s="167"/>
      <c r="EZ38" s="167"/>
      <c r="FA38" s="167"/>
      <c r="FB38" s="167"/>
      <c r="FC38" s="167"/>
      <c r="FD38" s="167"/>
      <c r="FE38" s="167"/>
      <c r="FF38" s="167"/>
      <c r="FG38" s="167"/>
      <c r="FH38" s="167"/>
      <c r="FI38" s="167"/>
      <c r="FJ38" s="167"/>
      <c r="FK38" s="167"/>
      <c r="FL38" s="167"/>
      <c r="FM38" s="167"/>
      <c r="FN38" s="167"/>
      <c r="FO38" s="167"/>
      <c r="FP38" s="167"/>
      <c r="FQ38" s="167"/>
      <c r="FR38" s="167"/>
      <c r="FS38" s="167"/>
      <c r="FT38" s="167"/>
      <c r="FU38" s="167"/>
      <c r="FV38" s="167"/>
      <c r="FW38" s="167"/>
      <c r="FX38" s="167"/>
      <c r="FY38" s="167"/>
      <c r="FZ38" s="167"/>
      <c r="GA38" s="167"/>
      <c r="GB38" s="167"/>
      <c r="GC38" s="167"/>
      <c r="GD38" s="167"/>
      <c r="GE38" s="167"/>
      <c r="GF38" s="167"/>
      <c r="GG38" s="167"/>
      <c r="GH38" s="167"/>
      <c r="GI38" s="167"/>
      <c r="GJ38" s="167"/>
      <c r="GK38" s="167"/>
      <c r="GL38" s="167"/>
      <c r="GM38" s="167"/>
      <c r="GN38" s="167"/>
      <c r="GO38" s="167"/>
      <c r="GP38" s="167"/>
      <c r="GQ38" s="167"/>
      <c r="GR38" s="167"/>
      <c r="GS38" s="167"/>
      <c r="GT38" s="167"/>
      <c r="GU38" s="167"/>
      <c r="GV38" s="167"/>
      <c r="GW38" s="167"/>
      <c r="GX38" s="167"/>
      <c r="GY38" s="167"/>
      <c r="GZ38" s="167"/>
      <c r="HA38" s="167"/>
      <c r="HB38" s="167"/>
      <c r="HC38" s="167"/>
      <c r="HD38" s="167"/>
      <c r="HE38" s="167"/>
      <c r="HF38" s="167"/>
      <c r="HG38" s="167"/>
      <c r="HH38" s="167"/>
      <c r="HI38" s="167"/>
      <c r="HJ38" s="167"/>
      <c r="HK38" s="167"/>
      <c r="HL38" s="167"/>
      <c r="HM38" s="167"/>
      <c r="HN38" s="167"/>
      <c r="HO38" s="167"/>
      <c r="HP38" s="167"/>
      <c r="HQ38" s="167"/>
      <c r="HR38" s="167"/>
      <c r="HS38" s="167"/>
    </row>
    <row r="39" spans="1:227" s="2" customFormat="1" ht="17.05" customHeight="1" x14ac:dyDescent="0.4">
      <c r="A39" s="868" t="s">
        <v>198</v>
      </c>
      <c r="B39" s="868" t="s">
        <v>276</v>
      </c>
      <c r="C39" s="889" t="s">
        <v>285</v>
      </c>
      <c r="D39" s="1280" t="s">
        <v>288</v>
      </c>
      <c r="E39" s="2945"/>
      <c r="F39" s="178">
        <v>9.6000000000000002E-2</v>
      </c>
      <c r="G39" s="177"/>
      <c r="H39" s="177"/>
      <c r="I39" s="177"/>
      <c r="J39" s="177"/>
      <c r="K39" s="179">
        <v>9.6000000000000002E-2</v>
      </c>
      <c r="L39" s="518">
        <v>100</v>
      </c>
      <c r="M39" s="667">
        <v>0</v>
      </c>
      <c r="N39" s="504">
        <v>3</v>
      </c>
      <c r="O39" s="58"/>
      <c r="P39" s="177">
        <v>9.6000000000000002E-2</v>
      </c>
      <c r="Q39" s="222"/>
      <c r="R39" s="222" t="s">
        <v>42</v>
      </c>
      <c r="S39" s="220">
        <v>62.8</v>
      </c>
      <c r="T39" s="220">
        <v>0.06</v>
      </c>
      <c r="U39" s="368">
        <v>35</v>
      </c>
      <c r="V39" s="58">
        <v>42.86</v>
      </c>
      <c r="W39" s="368">
        <v>35</v>
      </c>
      <c r="X39" s="58">
        <v>42.86</v>
      </c>
      <c r="Y39" s="58">
        <v>6.8</v>
      </c>
      <c r="Z39" s="743">
        <v>1587</v>
      </c>
      <c r="AA39" s="234">
        <v>165.73011885956961</v>
      </c>
      <c r="AB39" s="763">
        <v>0</v>
      </c>
      <c r="AC39" s="174"/>
      <c r="AD39" s="174"/>
      <c r="AE39" s="364"/>
      <c r="AF39" s="174"/>
      <c r="AG39" s="174"/>
      <c r="AH39" s="175"/>
      <c r="AI39" s="174"/>
      <c r="AJ39" s="174"/>
      <c r="AK39" s="174"/>
      <c r="AL39" s="175"/>
      <c r="AM39" s="179">
        <v>9.6000000000000002E-2</v>
      </c>
      <c r="AN39" s="177">
        <v>9.6000000000000002E-2</v>
      </c>
      <c r="AO39" s="177">
        <v>0.10199999999999999</v>
      </c>
      <c r="AP39" s="177">
        <v>0.113</v>
      </c>
      <c r="AQ39" s="178">
        <v>0.124</v>
      </c>
      <c r="AR39" s="179">
        <v>9.6000000000000002E-2</v>
      </c>
      <c r="AS39" s="177">
        <v>0.108</v>
      </c>
      <c r="AT39" s="179">
        <v>0.12</v>
      </c>
      <c r="AU39" s="179"/>
      <c r="AV39" s="177">
        <v>0.13200000000000001</v>
      </c>
      <c r="AW39" s="177"/>
      <c r="AX39" s="546">
        <v>0.161</v>
      </c>
      <c r="AY39" s="828">
        <v>-6.5000000000000002E-2</v>
      </c>
      <c r="AZ39" s="164"/>
      <c r="BA39" s="165"/>
      <c r="BB39" s="167"/>
      <c r="BC39" s="2" t="s">
        <v>1802</v>
      </c>
      <c r="BD39" s="866" t="s">
        <v>288</v>
      </c>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row>
    <row r="40" spans="1:227" s="2" customFormat="1" ht="17.05" customHeight="1" x14ac:dyDescent="0.4">
      <c r="A40" s="868" t="s">
        <v>38</v>
      </c>
      <c r="B40" s="868" t="s">
        <v>118</v>
      </c>
      <c r="C40" s="889" t="s">
        <v>119</v>
      </c>
      <c r="D40" s="16" t="s">
        <v>120</v>
      </c>
      <c r="E40" s="2944"/>
      <c r="F40" s="219">
        <v>0.7</v>
      </c>
      <c r="G40" s="124">
        <v>0.36299999999999999</v>
      </c>
      <c r="H40" s="124"/>
      <c r="I40" s="124"/>
      <c r="J40" s="124"/>
      <c r="K40" s="179">
        <f t="shared" ref="K40:K50" si="15">SUM(F40:J40)</f>
        <v>1.0629999999999999</v>
      </c>
      <c r="L40" s="518">
        <f t="shared" ref="L40:L50" si="16">IF(K40&gt;0,IF(ISNUMBER(F40),F40,0)/K40*100,"")</f>
        <v>65.851364063969896</v>
      </c>
      <c r="M40" s="667">
        <f t="shared" ref="M40:M50" si="17">IF(K40&gt;0,(IF(ISNUMBER(G40),G40,0)+IF(ISNUMBER(H40),H40,0))/K40*100,"")</f>
        <v>34.148635936030104</v>
      </c>
      <c r="N40" s="504">
        <f t="shared" ref="N40:N61" si="18">IF(OR(K40="",NOT(ISNUMBER(K40))),1,IF(P40=0,1,IF(P40&gt;K40,2,IF(AT40&gt;K40,3,IF(AU40&gt;K40,4,5)))))</f>
        <v>2</v>
      </c>
      <c r="O40" s="510"/>
      <c r="P40" s="694">
        <f>[1]JH_2015!L67/1000000</f>
        <v>1.3637414999999999</v>
      </c>
      <c r="Q40" s="699"/>
      <c r="R40" s="708" t="s">
        <v>42</v>
      </c>
      <c r="S40" s="716">
        <f>+T40/P40</f>
        <v>0.18615698063012676</v>
      </c>
      <c r="T40" s="708">
        <f>[1]JH_2015!V67/1000000</f>
        <v>0.25386999999999998</v>
      </c>
      <c r="U40" s="58">
        <v>91.23</v>
      </c>
      <c r="V40" s="58">
        <v>38.4</v>
      </c>
      <c r="W40" s="58"/>
      <c r="X40" s="58"/>
      <c r="Y40" s="58"/>
      <c r="Z40" s="743">
        <v>15524</v>
      </c>
      <c r="AA40" s="755">
        <f t="shared" ref="AA40:AA50" si="19">P40/Z40*1000000/365*1000</f>
        <v>240.6775368585275</v>
      </c>
      <c r="AB40" s="174"/>
      <c r="AC40" s="174"/>
      <c r="AD40" s="364"/>
      <c r="AE40" s="174"/>
      <c r="AF40" s="174"/>
      <c r="AG40" s="174"/>
      <c r="AH40" s="786">
        <f t="shared" ref="AH40:AH50" si="20">K40</f>
        <v>1.0629999999999999</v>
      </c>
      <c r="AI40" s="708"/>
      <c r="AJ40" s="708"/>
      <c r="AK40" s="708"/>
      <c r="AL40" s="792"/>
      <c r="AM40" s="177">
        <v>1.5549999999999999</v>
      </c>
      <c r="AN40" s="179">
        <v>1.7509999999999999</v>
      </c>
      <c r="AO40" s="177">
        <v>2.1349999999999998</v>
      </c>
      <c r="AP40" s="179">
        <v>2.6030000000000002</v>
      </c>
      <c r="AQ40" s="178">
        <f t="shared" ref="AQ40:AQ50" si="21">AM40</f>
        <v>1.5549999999999999</v>
      </c>
      <c r="AR40" s="179">
        <v>1.9119999999999999</v>
      </c>
      <c r="AS40" s="177">
        <f t="shared" ref="AS40:AS50" si="22">AVERAGE(AR40,AT40)</f>
        <v>2.3045</v>
      </c>
      <c r="AT40" s="177">
        <v>2.6970000000000001</v>
      </c>
      <c r="AU40" s="177"/>
      <c r="AV40" s="179">
        <v>3.8039999999999998</v>
      </c>
      <c r="AW40" s="179"/>
      <c r="AX40" s="547">
        <v>-2.7410000000000001</v>
      </c>
      <c r="AY40" s="118"/>
      <c r="AZ40" s="118"/>
      <c r="BA40" s="118"/>
      <c r="BB40" s="118"/>
      <c r="BC40" s="2" t="s">
        <v>1430</v>
      </c>
      <c r="BD40" s="866" t="s">
        <v>120</v>
      </c>
      <c r="BE40" s="90"/>
      <c r="BF40" s="90"/>
      <c r="BG40" s="90"/>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90"/>
      <c r="EF40" s="90"/>
      <c r="EG40" s="90"/>
      <c r="EH40" s="90"/>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0"/>
      <c r="GZ40" s="90"/>
      <c r="HA40" s="90"/>
      <c r="HB40" s="90"/>
      <c r="HC40" s="90"/>
      <c r="HD40" s="90"/>
      <c r="HE40" s="90"/>
      <c r="HF40" s="90"/>
      <c r="HG40" s="90"/>
      <c r="HH40" s="90"/>
      <c r="HI40" s="90"/>
      <c r="HJ40" s="90"/>
      <c r="HK40" s="90"/>
      <c r="HL40" s="90"/>
      <c r="HM40" s="90"/>
      <c r="HN40" s="90"/>
      <c r="HO40" s="90"/>
      <c r="HP40" s="90"/>
      <c r="HQ40" s="90"/>
      <c r="HR40" s="90"/>
      <c r="HS40" s="90"/>
    </row>
    <row r="41" spans="1:227" s="2" customFormat="1" ht="17.05" customHeight="1" x14ac:dyDescent="0.4">
      <c r="A41" s="868" t="s">
        <v>38</v>
      </c>
      <c r="B41" s="868" t="s">
        <v>118</v>
      </c>
      <c r="C41" s="889" t="s">
        <v>119</v>
      </c>
      <c r="D41" s="16" t="s">
        <v>125</v>
      </c>
      <c r="E41" s="2944"/>
      <c r="F41" s="219">
        <v>6.3E-2</v>
      </c>
      <c r="G41" s="124"/>
      <c r="H41" s="124"/>
      <c r="I41" s="124"/>
      <c r="J41" s="124"/>
      <c r="K41" s="179">
        <f t="shared" si="15"/>
        <v>6.3E-2</v>
      </c>
      <c r="L41" s="518">
        <f t="shared" si="16"/>
        <v>100</v>
      </c>
      <c r="M41" s="667">
        <f t="shared" si="17"/>
        <v>0</v>
      </c>
      <c r="N41" s="504">
        <f t="shared" si="18"/>
        <v>1</v>
      </c>
      <c r="O41" s="510"/>
      <c r="P41" s="177"/>
      <c r="Q41" s="58" t="s">
        <v>42</v>
      </c>
      <c r="R41" s="58"/>
      <c r="S41" s="719"/>
      <c r="T41" s="708"/>
      <c r="U41" s="58">
        <v>74.2</v>
      </c>
      <c r="V41" s="58"/>
      <c r="W41" s="58"/>
      <c r="X41" s="58"/>
      <c r="Y41" s="58"/>
      <c r="Z41" s="743">
        <v>1412</v>
      </c>
      <c r="AA41" s="755">
        <f t="shared" si="19"/>
        <v>0</v>
      </c>
      <c r="AB41" s="174"/>
      <c r="AC41" s="174"/>
      <c r="AD41" s="364"/>
      <c r="AE41" s="174"/>
      <c r="AF41" s="174"/>
      <c r="AG41" s="174"/>
      <c r="AH41" s="792">
        <f t="shared" si="20"/>
        <v>6.3E-2</v>
      </c>
      <c r="AI41" s="708"/>
      <c r="AJ41" s="708"/>
      <c r="AK41" s="708"/>
      <c r="AL41" s="792"/>
      <c r="AM41" s="177">
        <f>P41</f>
        <v>0</v>
      </c>
      <c r="AN41" s="177">
        <v>3.2000000000000001E-2</v>
      </c>
      <c r="AO41" s="177">
        <f t="shared" ref="AO41:AO50" si="23">AVERAGE(AN41,AP41)</f>
        <v>3.5500000000000004E-2</v>
      </c>
      <c r="AP41" s="177">
        <v>3.9E-2</v>
      </c>
      <c r="AQ41" s="178">
        <f t="shared" si="21"/>
        <v>0</v>
      </c>
      <c r="AR41" s="177">
        <v>3.7999999999999999E-2</v>
      </c>
      <c r="AS41" s="177">
        <f t="shared" si="22"/>
        <v>4.2999999999999997E-2</v>
      </c>
      <c r="AT41" s="177">
        <v>4.8000000000000001E-2</v>
      </c>
      <c r="AU41" s="177"/>
      <c r="AV41" s="177">
        <v>5.3999999999999999E-2</v>
      </c>
      <c r="AW41" s="177"/>
      <c r="AX41" s="821">
        <v>8.0000000000000002E-3</v>
      </c>
      <c r="AY41" s="118"/>
      <c r="AZ41" s="118"/>
      <c r="BA41" s="142"/>
      <c r="BB41" s="142"/>
      <c r="BC41" s="2" t="s">
        <v>1430</v>
      </c>
      <c r="BD41" s="866" t="s">
        <v>125</v>
      </c>
      <c r="BE41" s="90"/>
      <c r="BF41" s="90"/>
      <c r="BG41" s="90"/>
      <c r="BH41" s="90"/>
      <c r="BI41" s="90"/>
      <c r="BJ41" s="90"/>
      <c r="BK41" s="90"/>
      <c r="BL41" s="90"/>
      <c r="BM41" s="90"/>
      <c r="BN41" s="90"/>
      <c r="BO41" s="90"/>
      <c r="BP41" s="90"/>
      <c r="BQ41" s="90"/>
      <c r="BR41" s="90"/>
      <c r="BS41" s="90"/>
      <c r="BT41" s="90"/>
      <c r="BU41" s="90"/>
      <c r="BV41" s="90"/>
      <c r="BW41" s="90"/>
      <c r="BX41" s="90"/>
      <c r="BY41" s="90"/>
      <c r="BZ41" s="90"/>
      <c r="CA41" s="90"/>
      <c r="CB41" s="90"/>
      <c r="CC41" s="90"/>
      <c r="CD41" s="90"/>
      <c r="CE41" s="90"/>
      <c r="CF41" s="90"/>
      <c r="CG41" s="90"/>
      <c r="CH41" s="90"/>
      <c r="CI41" s="90"/>
      <c r="CJ41" s="90"/>
      <c r="CK41" s="90"/>
      <c r="CL41" s="90"/>
      <c r="CM41" s="90"/>
      <c r="CN41" s="90"/>
      <c r="CO41" s="90"/>
      <c r="CP41" s="90"/>
      <c r="CQ41" s="90"/>
      <c r="CR41" s="90"/>
      <c r="CS41" s="90"/>
      <c r="CT41" s="90"/>
      <c r="CU41" s="90"/>
      <c r="CV41" s="90"/>
      <c r="CW41" s="90"/>
      <c r="CX41" s="90"/>
      <c r="CY41" s="90"/>
      <c r="CZ41" s="90"/>
      <c r="DA41" s="90"/>
      <c r="DB41" s="90"/>
      <c r="DC41" s="90"/>
      <c r="DD41" s="90"/>
      <c r="DE41" s="90"/>
      <c r="DF41" s="90"/>
      <c r="DG41" s="90"/>
      <c r="DH41" s="90"/>
      <c r="DI41" s="90"/>
      <c r="DJ41" s="90"/>
      <c r="DK41" s="90"/>
      <c r="DL41" s="90"/>
      <c r="DM41" s="90"/>
      <c r="DN41" s="90"/>
      <c r="DO41" s="90"/>
      <c r="DP41" s="90"/>
      <c r="DQ41" s="90"/>
      <c r="DR41" s="90"/>
      <c r="DS41" s="90"/>
      <c r="DT41" s="90"/>
      <c r="DU41" s="90"/>
      <c r="DV41" s="90"/>
      <c r="DW41" s="90"/>
      <c r="DX41" s="90"/>
      <c r="DY41" s="90"/>
      <c r="DZ41" s="90"/>
      <c r="EA41" s="90"/>
      <c r="EB41" s="90"/>
      <c r="EC41" s="90"/>
      <c r="ED41" s="90"/>
      <c r="EE41" s="90"/>
      <c r="EF41" s="90"/>
      <c r="EG41" s="90"/>
      <c r="EH41" s="90"/>
      <c r="EI41" s="90"/>
      <c r="EJ41" s="90"/>
      <c r="EK41" s="90"/>
      <c r="EL41" s="90"/>
      <c r="EM41" s="90"/>
      <c r="EN41" s="90"/>
      <c r="EO41" s="90"/>
      <c r="EP41" s="90"/>
      <c r="EQ41" s="90"/>
      <c r="ER41" s="90"/>
      <c r="ES41" s="90"/>
      <c r="ET41" s="90"/>
      <c r="EU41" s="90"/>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90"/>
      <c r="GH41" s="90"/>
      <c r="GI41" s="90"/>
      <c r="GJ41" s="90"/>
      <c r="GK41" s="90"/>
      <c r="GL41" s="90"/>
      <c r="GM41" s="90"/>
      <c r="GN41" s="90"/>
      <c r="GO41" s="90"/>
      <c r="GP41" s="90"/>
      <c r="GQ41" s="90"/>
      <c r="GR41" s="90"/>
      <c r="GS41" s="90"/>
      <c r="GT41" s="90"/>
      <c r="GU41" s="90"/>
      <c r="GV41" s="90"/>
      <c r="GW41" s="90"/>
      <c r="GX41" s="90"/>
      <c r="GY41" s="90"/>
      <c r="GZ41" s="90"/>
      <c r="HA41" s="90"/>
      <c r="HB41" s="90"/>
      <c r="HC41" s="90"/>
      <c r="HD41" s="90"/>
      <c r="HE41" s="90"/>
      <c r="HF41" s="90"/>
      <c r="HG41" s="90"/>
      <c r="HH41" s="90"/>
      <c r="HI41" s="90"/>
      <c r="HJ41" s="90"/>
      <c r="HK41" s="90"/>
      <c r="HL41" s="90"/>
      <c r="HM41" s="90"/>
      <c r="HN41" s="90"/>
      <c r="HO41" s="90"/>
      <c r="HP41" s="90"/>
      <c r="HQ41" s="90"/>
      <c r="HR41" s="90"/>
      <c r="HS41" s="90"/>
    </row>
    <row r="42" spans="1:227" s="2" customFormat="1" ht="17.05" customHeight="1" x14ac:dyDescent="0.4">
      <c r="A42" s="868" t="s">
        <v>38</v>
      </c>
      <c r="B42" s="868" t="s">
        <v>118</v>
      </c>
      <c r="C42" s="889" t="s">
        <v>119</v>
      </c>
      <c r="D42" s="16" t="s">
        <v>121</v>
      </c>
      <c r="E42" s="2944"/>
      <c r="F42" s="178">
        <v>0.3</v>
      </c>
      <c r="G42" s="177"/>
      <c r="H42" s="177"/>
      <c r="I42" s="177"/>
      <c r="J42" s="177"/>
      <c r="K42" s="179">
        <f t="shared" si="15"/>
        <v>0.3</v>
      </c>
      <c r="L42" s="518">
        <f t="shared" si="16"/>
        <v>100</v>
      </c>
      <c r="M42" s="667">
        <f t="shared" si="17"/>
        <v>0</v>
      </c>
      <c r="N42" s="504">
        <f t="shared" si="18"/>
        <v>3</v>
      </c>
      <c r="O42" s="510"/>
      <c r="P42" s="177">
        <f>[1]JH_2015!L68/1000000</f>
        <v>0.18083230000000003</v>
      </c>
      <c r="Q42" s="699"/>
      <c r="R42" s="708" t="s">
        <v>42</v>
      </c>
      <c r="S42" s="716">
        <f t="shared" ref="S42:S49" si="24">+T42/P42</f>
        <v>0.23957556255160165</v>
      </c>
      <c r="T42" s="708">
        <f>[1]JH_2015!V68/1000000</f>
        <v>4.3323E-2</v>
      </c>
      <c r="U42" s="58">
        <v>79.92</v>
      </c>
      <c r="V42" s="58"/>
      <c r="W42" s="58"/>
      <c r="X42" s="58"/>
      <c r="Y42" s="58"/>
      <c r="Z42" s="743">
        <v>548</v>
      </c>
      <c r="AA42" s="755">
        <f t="shared" si="19"/>
        <v>904.07109289071093</v>
      </c>
      <c r="AB42" s="174"/>
      <c r="AC42" s="174"/>
      <c r="AD42" s="364"/>
      <c r="AE42" s="174"/>
      <c r="AF42" s="174"/>
      <c r="AG42" s="174"/>
      <c r="AH42" s="792">
        <f t="shared" si="20"/>
        <v>0.3</v>
      </c>
      <c r="AI42" s="708"/>
      <c r="AJ42" s="708"/>
      <c r="AK42" s="708"/>
      <c r="AL42" s="792"/>
      <c r="AM42" s="177">
        <f>P42</f>
        <v>0.18083230000000003</v>
      </c>
      <c r="AN42" s="177">
        <v>0.23200000000000001</v>
      </c>
      <c r="AO42" s="177">
        <f t="shared" si="23"/>
        <v>0.26050000000000001</v>
      </c>
      <c r="AP42" s="177">
        <v>0.28899999999999998</v>
      </c>
      <c r="AQ42" s="178">
        <f t="shared" si="21"/>
        <v>0.18083230000000003</v>
      </c>
      <c r="AR42" s="177">
        <v>0.28999999999999998</v>
      </c>
      <c r="AS42" s="177">
        <f t="shared" si="22"/>
        <v>0.34050000000000002</v>
      </c>
      <c r="AT42" s="177">
        <v>0.39100000000000001</v>
      </c>
      <c r="AU42" s="177"/>
      <c r="AV42" s="177">
        <v>0.41199999999999998</v>
      </c>
      <c r="AW42" s="177"/>
      <c r="AX42" s="821">
        <v>-0.112</v>
      </c>
      <c r="AY42" s="142"/>
      <c r="AZ42" s="142"/>
      <c r="BA42" s="118"/>
      <c r="BB42" s="118"/>
      <c r="BC42" s="2" t="s">
        <v>1430</v>
      </c>
      <c r="BD42" s="2" t="s">
        <v>121</v>
      </c>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90"/>
      <c r="EF42" s="90"/>
      <c r="EG42" s="90"/>
      <c r="EH42" s="90"/>
      <c r="EI42" s="90"/>
      <c r="EJ42" s="90"/>
      <c r="EK42" s="90"/>
      <c r="EL42" s="90"/>
      <c r="EM42" s="90"/>
      <c r="EN42" s="90"/>
      <c r="EO42" s="90"/>
      <c r="EP42" s="90"/>
      <c r="EQ42" s="90"/>
      <c r="ER42" s="90"/>
      <c r="ES42" s="90"/>
      <c r="ET42" s="90"/>
      <c r="EU42" s="90"/>
      <c r="EV42" s="90"/>
      <c r="EW42" s="90"/>
      <c r="EX42" s="90"/>
      <c r="EY42" s="90"/>
      <c r="EZ42" s="90"/>
      <c r="FA42" s="90"/>
      <c r="FB42" s="90"/>
      <c r="FC42" s="90"/>
      <c r="FD42" s="90"/>
      <c r="FE42" s="90"/>
      <c r="FF42" s="90"/>
      <c r="FG42" s="90"/>
      <c r="FH42" s="90"/>
      <c r="FI42" s="90"/>
      <c r="FJ42" s="90"/>
      <c r="FK42" s="90"/>
      <c r="FL42" s="90"/>
      <c r="FM42" s="90"/>
      <c r="FN42" s="90"/>
      <c r="FO42" s="90"/>
      <c r="FP42" s="90"/>
      <c r="FQ42" s="90"/>
      <c r="FR42" s="90"/>
      <c r="FS42" s="90"/>
      <c r="FT42" s="90"/>
      <c r="FU42" s="90"/>
      <c r="FV42" s="90"/>
      <c r="FW42" s="90"/>
      <c r="FX42" s="90"/>
      <c r="FY42" s="90"/>
      <c r="FZ42" s="90"/>
      <c r="GA42" s="90"/>
      <c r="GB42" s="90"/>
      <c r="GC42" s="90"/>
      <c r="GD42" s="90"/>
      <c r="GE42" s="90"/>
      <c r="GF42" s="90"/>
      <c r="GG42" s="90"/>
      <c r="GH42" s="90"/>
      <c r="GI42" s="90"/>
      <c r="GJ42" s="90"/>
      <c r="GK42" s="90"/>
      <c r="GL42" s="90"/>
      <c r="GM42" s="90"/>
      <c r="GN42" s="90"/>
      <c r="GO42" s="90"/>
      <c r="GP42" s="90"/>
      <c r="GQ42" s="90"/>
      <c r="GR42" s="90"/>
      <c r="GS42" s="90"/>
      <c r="GT42" s="90"/>
      <c r="GU42" s="90"/>
      <c r="GV42" s="90"/>
      <c r="GW42" s="90"/>
      <c r="GX42" s="90"/>
      <c r="GY42" s="90"/>
      <c r="GZ42" s="90"/>
      <c r="HA42" s="90"/>
      <c r="HB42" s="90"/>
      <c r="HC42" s="90"/>
      <c r="HD42" s="90"/>
      <c r="HE42" s="90"/>
      <c r="HF42" s="90"/>
      <c r="HG42" s="90"/>
      <c r="HH42" s="90"/>
      <c r="HI42" s="90"/>
      <c r="HJ42" s="90"/>
      <c r="HK42" s="90"/>
      <c r="HL42" s="90"/>
      <c r="HM42" s="90"/>
      <c r="HN42" s="90"/>
      <c r="HO42" s="90"/>
      <c r="HP42" s="90"/>
      <c r="HQ42" s="90"/>
      <c r="HR42" s="90"/>
      <c r="HS42" s="90"/>
    </row>
    <row r="43" spans="1:227" s="2" customFormat="1" ht="17.05" customHeight="1" x14ac:dyDescent="0.4">
      <c r="A43" s="868" t="s">
        <v>38</v>
      </c>
      <c r="B43" s="868" t="s">
        <v>118</v>
      </c>
      <c r="C43" s="889" t="s">
        <v>119</v>
      </c>
      <c r="D43" s="16" t="s">
        <v>126</v>
      </c>
      <c r="E43" s="2944"/>
      <c r="F43" s="178">
        <v>0.42</v>
      </c>
      <c r="G43" s="177"/>
      <c r="H43" s="177"/>
      <c r="I43" s="177"/>
      <c r="J43" s="177"/>
      <c r="K43" s="179">
        <f t="shared" si="15"/>
        <v>0.42</v>
      </c>
      <c r="L43" s="518">
        <f t="shared" si="16"/>
        <v>100</v>
      </c>
      <c r="M43" s="667">
        <f t="shared" si="17"/>
        <v>0</v>
      </c>
      <c r="N43" s="504">
        <f t="shared" si="18"/>
        <v>3</v>
      </c>
      <c r="O43" s="510"/>
      <c r="P43" s="177">
        <f>[1]JH_2015!L73/1000000</f>
        <v>0.39060450000000008</v>
      </c>
      <c r="Q43" s="58"/>
      <c r="R43" s="58" t="s">
        <v>42</v>
      </c>
      <c r="S43" s="716">
        <f t="shared" si="24"/>
        <v>0.23067834599959802</v>
      </c>
      <c r="T43" s="708">
        <f>[1]JH_2015!V73/1000000</f>
        <v>9.0104000000000004E-2</v>
      </c>
      <c r="U43" s="58">
        <v>87.07</v>
      </c>
      <c r="V43" s="58">
        <v>31.5</v>
      </c>
      <c r="W43" s="58"/>
      <c r="X43" s="58"/>
      <c r="Y43" s="58"/>
      <c r="Z43" s="743">
        <v>4214</v>
      </c>
      <c r="AA43" s="755">
        <f t="shared" si="19"/>
        <v>253.95095279271317</v>
      </c>
      <c r="AB43" s="174"/>
      <c r="AC43" s="174"/>
      <c r="AD43" s="364"/>
      <c r="AE43" s="174"/>
      <c r="AF43" s="174"/>
      <c r="AG43" s="174"/>
      <c r="AH43" s="792">
        <f t="shared" si="20"/>
        <v>0.42</v>
      </c>
      <c r="AI43" s="708"/>
      <c r="AJ43" s="708"/>
      <c r="AK43" s="708"/>
      <c r="AL43" s="792"/>
      <c r="AM43" s="177">
        <f>P43</f>
        <v>0.39060450000000008</v>
      </c>
      <c r="AN43" s="179">
        <v>0.41499999999999998</v>
      </c>
      <c r="AO43" s="177">
        <f t="shared" si="23"/>
        <v>0.47299999999999998</v>
      </c>
      <c r="AP43" s="179">
        <v>0.53100000000000003</v>
      </c>
      <c r="AQ43" s="178">
        <f t="shared" si="21"/>
        <v>0.39060450000000008</v>
      </c>
      <c r="AR43" s="179">
        <v>0.502</v>
      </c>
      <c r="AS43" s="177">
        <f t="shared" si="22"/>
        <v>0.58699999999999997</v>
      </c>
      <c r="AT43" s="177">
        <v>0.67200000000000004</v>
      </c>
      <c r="AU43" s="177"/>
      <c r="AV43" s="179">
        <v>0.72299999999999998</v>
      </c>
      <c r="AW43" s="179"/>
      <c r="AX43" s="547">
        <v>-0.30299999999999999</v>
      </c>
      <c r="AY43" s="118"/>
      <c r="AZ43" s="118"/>
      <c r="BA43" s="142"/>
      <c r="BB43" s="142"/>
      <c r="BC43" s="2" t="s">
        <v>1430</v>
      </c>
      <c r="BD43" s="866" t="s">
        <v>126</v>
      </c>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90"/>
      <c r="EF43" s="90"/>
      <c r="EG43" s="90"/>
      <c r="EH43" s="90"/>
      <c r="EI43" s="90"/>
      <c r="EJ43" s="90"/>
      <c r="EK43" s="90"/>
      <c r="EL43" s="90"/>
      <c r="EM43" s="90"/>
      <c r="EN43" s="90"/>
      <c r="EO43" s="90"/>
      <c r="EP43" s="90"/>
      <c r="EQ43" s="90"/>
      <c r="ER43" s="90"/>
      <c r="ES43" s="90"/>
      <c r="ET43" s="90"/>
      <c r="EU43" s="90"/>
      <c r="EV43" s="90"/>
      <c r="EW43" s="90"/>
      <c r="EX43" s="90"/>
      <c r="EY43" s="90"/>
      <c r="EZ43" s="90"/>
      <c r="FA43" s="90"/>
      <c r="FB43" s="90"/>
      <c r="FC43" s="90"/>
      <c r="FD43" s="90"/>
      <c r="FE43" s="90"/>
      <c r="FF43" s="90"/>
      <c r="FG43" s="90"/>
      <c r="FH43" s="90"/>
      <c r="FI43" s="90"/>
      <c r="FJ43" s="90"/>
      <c r="FK43" s="90"/>
      <c r="FL43" s="90"/>
      <c r="FM43" s="90"/>
      <c r="FN43" s="90"/>
      <c r="FO43" s="90"/>
      <c r="FP43" s="90"/>
      <c r="FQ43" s="90"/>
      <c r="FR43" s="90"/>
      <c r="FS43" s="90"/>
      <c r="FT43" s="90"/>
      <c r="FU43" s="90"/>
      <c r="FV43" s="90"/>
      <c r="FW43" s="90"/>
      <c r="FX43" s="90"/>
      <c r="FY43" s="90"/>
      <c r="FZ43" s="90"/>
      <c r="GA43" s="90"/>
      <c r="GB43" s="90"/>
      <c r="GC43" s="90"/>
      <c r="GD43" s="90"/>
      <c r="GE43" s="90"/>
      <c r="GF43" s="90"/>
      <c r="GG43" s="90"/>
      <c r="GH43" s="90"/>
      <c r="GI43" s="90"/>
      <c r="GJ43" s="90"/>
      <c r="GK43" s="90"/>
      <c r="GL43" s="90"/>
      <c r="GM43" s="90"/>
      <c r="GN43" s="90"/>
      <c r="GO43" s="90"/>
      <c r="GP43" s="90"/>
      <c r="GQ43" s="90"/>
      <c r="GR43" s="90"/>
      <c r="GS43" s="90"/>
      <c r="GT43" s="90"/>
      <c r="GU43" s="90"/>
      <c r="GV43" s="90"/>
      <c r="GW43" s="90"/>
      <c r="GX43" s="90"/>
      <c r="GY43" s="90"/>
      <c r="GZ43" s="90"/>
      <c r="HA43" s="90"/>
      <c r="HB43" s="90"/>
      <c r="HC43" s="90"/>
      <c r="HD43" s="90"/>
      <c r="HE43" s="90"/>
      <c r="HF43" s="90"/>
      <c r="HG43" s="90"/>
      <c r="HH43" s="90"/>
      <c r="HI43" s="90"/>
      <c r="HJ43" s="90"/>
      <c r="HK43" s="90"/>
      <c r="HL43" s="90"/>
      <c r="HM43" s="90"/>
      <c r="HN43" s="90"/>
      <c r="HO43" s="90"/>
      <c r="HP43" s="90"/>
      <c r="HQ43" s="90"/>
      <c r="HR43" s="90"/>
      <c r="HS43" s="90"/>
    </row>
    <row r="44" spans="1:227" s="2" customFormat="1" ht="17.05" customHeight="1" x14ac:dyDescent="0.4">
      <c r="A44" s="868" t="s">
        <v>38</v>
      </c>
      <c r="B44" s="868" t="s">
        <v>118</v>
      </c>
      <c r="C44" s="889" t="s">
        <v>119</v>
      </c>
      <c r="D44" s="16" t="s">
        <v>127</v>
      </c>
      <c r="E44" s="2944"/>
      <c r="F44" s="219">
        <v>1.139</v>
      </c>
      <c r="G44" s="124"/>
      <c r="H44" s="124"/>
      <c r="I44" s="124"/>
      <c r="J44" s="124"/>
      <c r="K44" s="179">
        <f t="shared" si="15"/>
        <v>1.139</v>
      </c>
      <c r="L44" s="518">
        <f t="shared" si="16"/>
        <v>100</v>
      </c>
      <c r="M44" s="667">
        <f t="shared" si="17"/>
        <v>0</v>
      </c>
      <c r="N44" s="504">
        <f t="shared" si="18"/>
        <v>5</v>
      </c>
      <c r="O44" s="510"/>
      <c r="P44" s="177">
        <f>[1]JH_2015!L74/1000000</f>
        <v>0.58328380000000002</v>
      </c>
      <c r="Q44" s="699"/>
      <c r="R44" s="708" t="s">
        <v>42</v>
      </c>
      <c r="S44" s="716">
        <f t="shared" si="24"/>
        <v>0.18396533557078046</v>
      </c>
      <c r="T44" s="708">
        <f>[1]JH_2015!V74/1000000</f>
        <v>0.107304</v>
      </c>
      <c r="U44" s="58">
        <v>84.49</v>
      </c>
      <c r="V44" s="58">
        <v>17.600000000000001</v>
      </c>
      <c r="W44" s="58"/>
      <c r="X44" s="58"/>
      <c r="Y44" s="58"/>
      <c r="Z44" s="743">
        <v>3877</v>
      </c>
      <c r="AA44" s="755">
        <f t="shared" si="19"/>
        <v>412.18411354634458</v>
      </c>
      <c r="AB44" s="174"/>
      <c r="AC44" s="174"/>
      <c r="AD44" s="364"/>
      <c r="AE44" s="174"/>
      <c r="AF44" s="174"/>
      <c r="AG44" s="174"/>
      <c r="AH44" s="792">
        <f t="shared" si="20"/>
        <v>1.139</v>
      </c>
      <c r="AI44" s="708"/>
      <c r="AJ44" s="708"/>
      <c r="AK44" s="708"/>
      <c r="AL44" s="792"/>
      <c r="AM44" s="177">
        <f>P44</f>
        <v>0.58328380000000002</v>
      </c>
      <c r="AN44" s="177">
        <v>0.57599999999999996</v>
      </c>
      <c r="AO44" s="177">
        <f t="shared" si="23"/>
        <v>0.63100000000000001</v>
      </c>
      <c r="AP44" s="177">
        <v>0.68600000000000005</v>
      </c>
      <c r="AQ44" s="178">
        <f t="shared" si="21"/>
        <v>0.58328380000000002</v>
      </c>
      <c r="AR44" s="177">
        <v>0.67600000000000005</v>
      </c>
      <c r="AS44" s="177">
        <f t="shared" si="22"/>
        <v>0.76449999999999996</v>
      </c>
      <c r="AT44" s="177">
        <v>0.85299999999999998</v>
      </c>
      <c r="AU44" s="177"/>
      <c r="AV44" s="177">
        <v>0.92600000000000005</v>
      </c>
      <c r="AW44" s="177"/>
      <c r="AX44" s="821">
        <v>0.21299999999999999</v>
      </c>
      <c r="AY44" s="118"/>
      <c r="AZ44" s="142"/>
      <c r="BA44" s="142"/>
      <c r="BB44" s="142"/>
      <c r="BC44" s="2" t="s">
        <v>1430</v>
      </c>
      <c r="BD44" s="866" t="s">
        <v>127</v>
      </c>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90"/>
      <c r="EF44" s="90"/>
      <c r="EG44" s="90"/>
      <c r="EH44" s="90"/>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90"/>
      <c r="GH44" s="90"/>
      <c r="GI44" s="90"/>
      <c r="GJ44" s="90"/>
      <c r="GK44" s="90"/>
      <c r="GL44" s="90"/>
      <c r="GM44" s="90"/>
      <c r="GN44" s="90"/>
      <c r="GO44" s="90"/>
      <c r="GP44" s="90"/>
      <c r="GQ44" s="90"/>
      <c r="GR44" s="90"/>
      <c r="GS44" s="90"/>
      <c r="GT44" s="90"/>
      <c r="GU44" s="90"/>
      <c r="GV44" s="90"/>
      <c r="GW44" s="90"/>
      <c r="GX44" s="90"/>
      <c r="GY44" s="90"/>
      <c r="GZ44" s="90"/>
      <c r="HA44" s="90"/>
      <c r="HB44" s="90"/>
      <c r="HC44" s="90"/>
      <c r="HD44" s="90"/>
      <c r="HE44" s="90"/>
      <c r="HF44" s="90"/>
      <c r="HG44" s="90"/>
      <c r="HH44" s="90"/>
      <c r="HI44" s="90"/>
      <c r="HJ44" s="90"/>
      <c r="HK44" s="90"/>
      <c r="HL44" s="90"/>
      <c r="HM44" s="90"/>
      <c r="HN44" s="90"/>
      <c r="HO44" s="90"/>
      <c r="HP44" s="90"/>
      <c r="HQ44" s="90"/>
      <c r="HR44" s="90"/>
      <c r="HS44" s="90"/>
    </row>
    <row r="45" spans="1:227" s="2" customFormat="1" ht="17.05" customHeight="1" x14ac:dyDescent="0.4">
      <c r="A45" s="868" t="s">
        <v>38</v>
      </c>
      <c r="B45" s="868" t="s">
        <v>118</v>
      </c>
      <c r="C45" s="889" t="s">
        <v>119</v>
      </c>
      <c r="D45" s="16" t="s">
        <v>124</v>
      </c>
      <c r="E45" s="2944"/>
      <c r="F45" s="178">
        <v>0.10199999999999999</v>
      </c>
      <c r="G45" s="177"/>
      <c r="H45" s="177"/>
      <c r="I45" s="177"/>
      <c r="J45" s="177"/>
      <c r="K45" s="179">
        <f t="shared" si="15"/>
        <v>0.10199999999999999</v>
      </c>
      <c r="L45" s="518">
        <f t="shared" si="16"/>
        <v>100</v>
      </c>
      <c r="M45" s="667">
        <f t="shared" si="17"/>
        <v>0</v>
      </c>
      <c r="N45" s="504">
        <f t="shared" si="18"/>
        <v>5</v>
      </c>
      <c r="O45" s="510"/>
      <c r="P45" s="179">
        <f>[1]JH_2015!L71/1000000</f>
        <v>3.56169E-2</v>
      </c>
      <c r="Q45" s="699"/>
      <c r="R45" s="708" t="s">
        <v>42</v>
      </c>
      <c r="S45" s="716">
        <f t="shared" si="24"/>
        <v>0.41617883645123521</v>
      </c>
      <c r="T45" s="708">
        <f>[1]JH_2015!V71/1000000</f>
        <v>1.4822999999999999E-2</v>
      </c>
      <c r="U45" s="58">
        <v>83.78</v>
      </c>
      <c r="V45" s="58"/>
      <c r="W45" s="58"/>
      <c r="X45" s="58"/>
      <c r="Y45" s="58"/>
      <c r="Z45" s="743">
        <v>44</v>
      </c>
      <c r="AA45" s="755">
        <f t="shared" si="19"/>
        <v>2217.7397260273974</v>
      </c>
      <c r="AB45" s="174"/>
      <c r="AC45" s="174"/>
      <c r="AD45" s="364"/>
      <c r="AE45" s="174"/>
      <c r="AF45" s="174"/>
      <c r="AG45" s="174"/>
      <c r="AH45" s="792">
        <f t="shared" si="20"/>
        <v>0.10199999999999999</v>
      </c>
      <c r="AI45" s="708"/>
      <c r="AJ45" s="708"/>
      <c r="AK45" s="708"/>
      <c r="AL45" s="792"/>
      <c r="AM45" s="177">
        <v>0.03</v>
      </c>
      <c r="AN45" s="177">
        <v>3.1E-2</v>
      </c>
      <c r="AO45" s="177">
        <f t="shared" si="23"/>
        <v>3.15E-2</v>
      </c>
      <c r="AP45" s="177">
        <v>3.2000000000000001E-2</v>
      </c>
      <c r="AQ45" s="178">
        <f t="shared" si="21"/>
        <v>0.03</v>
      </c>
      <c r="AR45" s="177">
        <v>3.3000000000000002E-2</v>
      </c>
      <c r="AS45" s="177">
        <f t="shared" si="22"/>
        <v>3.4000000000000002E-2</v>
      </c>
      <c r="AT45" s="177">
        <v>3.5000000000000003E-2</v>
      </c>
      <c r="AU45" s="177"/>
      <c r="AV45" s="177">
        <v>3.6999999999999998E-2</v>
      </c>
      <c r="AW45" s="177"/>
      <c r="AX45" s="821">
        <v>6.5000000000000002E-2</v>
      </c>
      <c r="AY45" s="118"/>
      <c r="AZ45" s="118"/>
      <c r="BA45" s="142"/>
      <c r="BB45" s="142"/>
      <c r="BC45" s="2" t="s">
        <v>1430</v>
      </c>
      <c r="BD45" t="s">
        <v>124</v>
      </c>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90"/>
      <c r="EF45" s="90"/>
      <c r="EG45" s="90"/>
      <c r="EH45" s="90"/>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90"/>
      <c r="GH45" s="90"/>
      <c r="GI45" s="90"/>
      <c r="GJ45" s="90"/>
      <c r="GK45" s="90"/>
      <c r="GL45" s="90"/>
      <c r="GM45" s="90"/>
      <c r="GN45" s="90"/>
      <c r="GO45" s="90"/>
      <c r="GP45" s="90"/>
      <c r="GQ45" s="90"/>
      <c r="GR45" s="90"/>
      <c r="GS45" s="90"/>
      <c r="GT45" s="90"/>
      <c r="GU45" s="90"/>
      <c r="GV45" s="90"/>
      <c r="GW45" s="90"/>
      <c r="GX45" s="90"/>
      <c r="GY45" s="90"/>
      <c r="GZ45" s="90"/>
      <c r="HA45" s="90"/>
      <c r="HB45" s="90"/>
      <c r="HC45" s="90"/>
      <c r="HD45" s="90"/>
      <c r="HE45" s="90"/>
      <c r="HF45" s="90"/>
      <c r="HG45" s="90"/>
      <c r="HH45" s="90"/>
      <c r="HI45" s="90"/>
      <c r="HJ45" s="90"/>
      <c r="HK45" s="90"/>
      <c r="HL45" s="90"/>
      <c r="HM45" s="90"/>
      <c r="HN45" s="90"/>
      <c r="HO45" s="90"/>
      <c r="HP45" s="90"/>
      <c r="HQ45" s="90"/>
      <c r="HR45" s="90"/>
      <c r="HS45" s="90"/>
    </row>
    <row r="46" spans="1:227" s="2" customFormat="1" ht="17.05" customHeight="1" x14ac:dyDescent="0.4">
      <c r="A46" s="868" t="s">
        <v>38</v>
      </c>
      <c r="B46" s="868" t="s">
        <v>152</v>
      </c>
      <c r="C46" s="889" t="s">
        <v>161</v>
      </c>
      <c r="D46" s="16" t="s">
        <v>162</v>
      </c>
      <c r="E46" s="2944"/>
      <c r="F46" s="219">
        <v>0.8</v>
      </c>
      <c r="G46" s="124"/>
      <c r="H46" s="124">
        <v>0.748</v>
      </c>
      <c r="I46" s="124"/>
      <c r="J46" s="124"/>
      <c r="K46" s="179">
        <f t="shared" si="15"/>
        <v>1.548</v>
      </c>
      <c r="L46" s="518">
        <f t="shared" si="16"/>
        <v>51.679586563307502</v>
      </c>
      <c r="M46" s="667">
        <f t="shared" si="17"/>
        <v>48.320413436692505</v>
      </c>
      <c r="N46" s="504">
        <f t="shared" si="18"/>
        <v>5</v>
      </c>
      <c r="O46" s="510"/>
      <c r="P46" s="177">
        <f>[1]JH_2015!L102/1000000</f>
        <v>0.89256750000000007</v>
      </c>
      <c r="Q46" s="699"/>
      <c r="R46" s="708" t="s">
        <v>42</v>
      </c>
      <c r="S46" s="716">
        <f t="shared" si="24"/>
        <v>0.32925913166231119</v>
      </c>
      <c r="T46" s="708">
        <f>[1]JH_2015!V102/1000000</f>
        <v>0.29388599999999998</v>
      </c>
      <c r="U46" s="58">
        <v>82.92</v>
      </c>
      <c r="V46" s="58">
        <v>66.900000000000006</v>
      </c>
      <c r="W46" s="58"/>
      <c r="X46" s="58"/>
      <c r="Y46" s="58"/>
      <c r="Z46" s="743">
        <v>7177</v>
      </c>
      <c r="AA46" s="755">
        <f t="shared" si="19"/>
        <v>340.72598731488154</v>
      </c>
      <c r="AB46" s="174"/>
      <c r="AC46" s="174"/>
      <c r="AD46" s="364"/>
      <c r="AE46" s="174"/>
      <c r="AF46" s="174"/>
      <c r="AG46" s="174"/>
      <c r="AH46" s="786">
        <f t="shared" si="20"/>
        <v>1.548</v>
      </c>
      <c r="AI46" s="708"/>
      <c r="AJ46" s="708"/>
      <c r="AK46" s="708"/>
      <c r="AL46" s="792"/>
      <c r="AM46" s="177">
        <f>P46</f>
        <v>0.89256750000000007</v>
      </c>
      <c r="AN46" s="177">
        <v>0.98</v>
      </c>
      <c r="AO46" s="177">
        <f t="shared" si="23"/>
        <v>1.0895000000000001</v>
      </c>
      <c r="AP46" s="177">
        <v>1.1990000000000001</v>
      </c>
      <c r="AQ46" s="178">
        <f t="shared" si="21"/>
        <v>0.89256750000000007</v>
      </c>
      <c r="AR46" s="177">
        <v>1.1359999999999999</v>
      </c>
      <c r="AS46" s="177">
        <f t="shared" si="22"/>
        <v>1.2885</v>
      </c>
      <c r="AT46" s="177">
        <v>1.4410000000000001</v>
      </c>
      <c r="AU46" s="177"/>
      <c r="AV46" s="177">
        <v>1.526</v>
      </c>
      <c r="AW46" s="177"/>
      <c r="AX46" s="821">
        <v>2.1000000000000001E-2</v>
      </c>
      <c r="AY46" s="142"/>
      <c r="AZ46" s="142"/>
      <c r="BA46" s="118"/>
      <c r="BB46" s="118"/>
      <c r="BC46" s="2" t="s">
        <v>1430</v>
      </c>
      <c r="BD46" s="866" t="s">
        <v>162</v>
      </c>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90"/>
      <c r="EF46" s="90"/>
      <c r="EG46" s="90"/>
      <c r="EH46" s="90"/>
      <c r="EI46" s="90"/>
      <c r="EJ46" s="90"/>
      <c r="EK46" s="90"/>
      <c r="EL46" s="90"/>
      <c r="EM46" s="90"/>
      <c r="EN46" s="90"/>
      <c r="EO46" s="90"/>
      <c r="EP46" s="90"/>
      <c r="EQ46" s="90"/>
      <c r="ER46" s="90"/>
      <c r="ES46" s="90"/>
      <c r="ET46" s="90"/>
      <c r="EU46" s="90"/>
      <c r="EV46" s="90"/>
      <c r="EW46" s="90"/>
      <c r="EX46" s="90"/>
      <c r="EY46" s="90"/>
      <c r="EZ46" s="90"/>
      <c r="FA46" s="90"/>
      <c r="FB46" s="90"/>
      <c r="FC46" s="90"/>
      <c r="FD46" s="90"/>
      <c r="FE46" s="90"/>
      <c r="FF46" s="90"/>
      <c r="FG46" s="90"/>
      <c r="FH46" s="90"/>
      <c r="FI46" s="90"/>
      <c r="FJ46" s="90"/>
      <c r="FK46" s="90"/>
      <c r="FL46" s="90"/>
      <c r="FM46" s="90"/>
      <c r="FN46" s="90"/>
      <c r="FO46" s="90"/>
      <c r="FP46" s="90"/>
      <c r="FQ46" s="90"/>
      <c r="FR46" s="90"/>
      <c r="FS46" s="90"/>
      <c r="FT46" s="90"/>
      <c r="FU46" s="90"/>
      <c r="FV46" s="90"/>
      <c r="FW46" s="90"/>
      <c r="FX46" s="90"/>
      <c r="FY46" s="90"/>
      <c r="FZ46" s="90"/>
      <c r="GA46" s="90"/>
      <c r="GB46" s="90"/>
      <c r="GC46" s="90"/>
      <c r="GD46" s="90"/>
      <c r="GE46" s="90"/>
      <c r="GF46" s="90"/>
      <c r="GG46" s="90"/>
      <c r="GH46" s="90"/>
      <c r="GI46" s="90"/>
      <c r="GJ46" s="90"/>
      <c r="GK46" s="90"/>
      <c r="GL46" s="90"/>
      <c r="GM46" s="90"/>
      <c r="GN46" s="90"/>
      <c r="GO46" s="90"/>
      <c r="GP46" s="90"/>
      <c r="GQ46" s="90"/>
      <c r="GR46" s="90"/>
      <c r="GS46" s="90"/>
      <c r="GT46" s="90"/>
      <c r="GU46" s="90"/>
      <c r="GV46" s="90"/>
      <c r="GW46" s="90"/>
      <c r="GX46" s="90"/>
      <c r="GY46" s="90"/>
      <c r="GZ46" s="90"/>
      <c r="HA46" s="90"/>
      <c r="HB46" s="90"/>
      <c r="HC46" s="90"/>
      <c r="HD46" s="90"/>
      <c r="HE46" s="90"/>
      <c r="HF46" s="90"/>
      <c r="HG46" s="90"/>
      <c r="HH46" s="90"/>
      <c r="HI46" s="90"/>
      <c r="HJ46" s="90"/>
      <c r="HK46" s="90"/>
      <c r="HL46" s="90"/>
      <c r="HM46" s="90"/>
      <c r="HN46" s="90"/>
      <c r="HO46" s="90"/>
      <c r="HP46" s="90"/>
      <c r="HQ46" s="90"/>
      <c r="HR46" s="90"/>
      <c r="HS46" s="90"/>
    </row>
    <row r="47" spans="1:227" s="2" customFormat="1" ht="17.05" customHeight="1" x14ac:dyDescent="0.4">
      <c r="A47" s="868" t="s">
        <v>38</v>
      </c>
      <c r="B47" s="868" t="s">
        <v>152</v>
      </c>
      <c r="C47" s="889" t="s">
        <v>161</v>
      </c>
      <c r="D47" s="16" t="s">
        <v>164</v>
      </c>
      <c r="E47" s="2944"/>
      <c r="F47" s="178">
        <v>0.187</v>
      </c>
      <c r="G47" s="177"/>
      <c r="H47" s="177"/>
      <c r="I47" s="177"/>
      <c r="J47" s="177"/>
      <c r="K47" s="179">
        <f t="shared" si="15"/>
        <v>0.187</v>
      </c>
      <c r="L47" s="518">
        <f t="shared" si="16"/>
        <v>100</v>
      </c>
      <c r="M47" s="667">
        <f t="shared" si="17"/>
        <v>0</v>
      </c>
      <c r="N47" s="504">
        <f t="shared" si="18"/>
        <v>2</v>
      </c>
      <c r="O47" s="510"/>
      <c r="P47" s="694">
        <f>[1]JH_2015!L104/1000000</f>
        <v>0.27208100000000002</v>
      </c>
      <c r="Q47" s="699"/>
      <c r="R47" s="708" t="s">
        <v>42</v>
      </c>
      <c r="S47" s="716">
        <f t="shared" si="24"/>
        <v>0.3601059978462296</v>
      </c>
      <c r="T47" s="708">
        <f>[1]JH_2015!V104/1000000</f>
        <v>9.7977999999999996E-2</v>
      </c>
      <c r="U47" s="58">
        <v>79.569999999999993</v>
      </c>
      <c r="V47" s="58">
        <v>56.7</v>
      </c>
      <c r="W47" s="58"/>
      <c r="X47" s="58"/>
      <c r="Y47" s="58"/>
      <c r="Z47" s="743">
        <v>1525</v>
      </c>
      <c r="AA47" s="755">
        <f t="shared" si="19"/>
        <v>488.80485066247473</v>
      </c>
      <c r="AB47" s="174"/>
      <c r="AC47" s="174"/>
      <c r="AD47" s="364"/>
      <c r="AE47" s="174"/>
      <c r="AF47" s="174"/>
      <c r="AG47" s="209"/>
      <c r="AH47" s="786">
        <f t="shared" si="20"/>
        <v>0.187</v>
      </c>
      <c r="AI47" s="708"/>
      <c r="AJ47" s="708"/>
      <c r="AK47" s="708"/>
      <c r="AL47" s="792"/>
      <c r="AM47" s="177">
        <f>P47</f>
        <v>0.27208100000000002</v>
      </c>
      <c r="AN47" s="177">
        <v>0.221</v>
      </c>
      <c r="AO47" s="177">
        <f t="shared" si="23"/>
        <v>0.22799999999999998</v>
      </c>
      <c r="AP47" s="177">
        <v>0.23499999999999999</v>
      </c>
      <c r="AQ47" s="178">
        <f t="shared" si="21"/>
        <v>0.27208100000000002</v>
      </c>
      <c r="AR47" s="177">
        <v>0.255</v>
      </c>
      <c r="AS47" s="177">
        <f t="shared" si="22"/>
        <v>0.26550000000000001</v>
      </c>
      <c r="AT47" s="177">
        <v>0.27600000000000002</v>
      </c>
      <c r="AU47" s="177"/>
      <c r="AV47" s="177">
        <v>0.28699999999999998</v>
      </c>
      <c r="AW47" s="177"/>
      <c r="AX47" s="821">
        <v>-0.1</v>
      </c>
      <c r="AY47" s="118"/>
      <c r="AZ47" s="118"/>
      <c r="BA47" s="118"/>
      <c r="BB47" s="118"/>
      <c r="BC47" s="2" t="s">
        <v>1430</v>
      </c>
      <c r="BD47" s="866" t="s">
        <v>1528</v>
      </c>
      <c r="BE47" s="90"/>
      <c r="BF47" s="90"/>
      <c r="BG47" s="90"/>
      <c r="BH47" s="90"/>
      <c r="BI47" s="90"/>
      <c r="BJ47" s="90"/>
      <c r="BK47" s="90"/>
      <c r="BL47" s="90"/>
      <c r="BM47" s="90"/>
      <c r="BN47" s="90"/>
      <c r="BO47" s="90"/>
      <c r="BP47" s="90"/>
      <c r="BQ47" s="90"/>
      <c r="BR47" s="90"/>
      <c r="BS47" s="90"/>
      <c r="BT47" s="90"/>
      <c r="BU47" s="90"/>
      <c r="BV47" s="90"/>
      <c r="BW47" s="90"/>
      <c r="BX47" s="90"/>
      <c r="BY47" s="90"/>
      <c r="BZ47" s="90"/>
      <c r="CA47" s="90"/>
      <c r="CB47" s="90"/>
      <c r="CC47" s="90"/>
      <c r="CD47" s="90"/>
      <c r="CE47" s="90"/>
      <c r="CF47" s="90"/>
      <c r="CG47" s="90"/>
      <c r="CH47" s="90"/>
      <c r="CI47" s="90"/>
      <c r="CJ47" s="90"/>
      <c r="CK47" s="90"/>
      <c r="CL47" s="90"/>
      <c r="CM47" s="90"/>
      <c r="CN47" s="90"/>
      <c r="CO47" s="90"/>
      <c r="CP47" s="90"/>
      <c r="CQ47" s="90"/>
      <c r="CR47" s="90"/>
      <c r="CS47" s="90"/>
      <c r="CT47" s="90"/>
      <c r="CU47" s="90"/>
      <c r="CV47" s="90"/>
      <c r="CW47" s="90"/>
      <c r="CX47" s="90"/>
      <c r="CY47" s="90"/>
      <c r="CZ47" s="90"/>
      <c r="DA47" s="90"/>
      <c r="DB47" s="90"/>
      <c r="DC47" s="90"/>
      <c r="DD47" s="90"/>
      <c r="DE47" s="90"/>
      <c r="DF47" s="90"/>
      <c r="DG47" s="90"/>
      <c r="DH47" s="90"/>
      <c r="DI47" s="90"/>
      <c r="DJ47" s="90"/>
      <c r="DK47" s="90"/>
      <c r="DL47" s="90"/>
      <c r="DM47" s="90"/>
      <c r="DN47" s="90"/>
      <c r="DO47" s="90"/>
      <c r="DP47" s="90"/>
      <c r="DQ47" s="90"/>
      <c r="DR47" s="90"/>
      <c r="DS47" s="90"/>
      <c r="DT47" s="90"/>
      <c r="DU47" s="90"/>
      <c r="DV47" s="90"/>
      <c r="DW47" s="90"/>
      <c r="DX47" s="90"/>
      <c r="DY47" s="90"/>
      <c r="DZ47" s="90"/>
      <c r="EA47" s="90"/>
      <c r="EB47" s="90"/>
      <c r="EC47" s="90"/>
      <c r="ED47" s="90"/>
      <c r="EE47" s="90"/>
      <c r="EF47" s="90"/>
      <c r="EG47" s="90"/>
      <c r="EH47" s="90"/>
      <c r="EI47" s="90"/>
      <c r="EJ47" s="90"/>
      <c r="EK47" s="90"/>
      <c r="EL47" s="90"/>
      <c r="EM47" s="90"/>
      <c r="EN47" s="90"/>
      <c r="EO47" s="90"/>
      <c r="EP47" s="90"/>
      <c r="EQ47" s="90"/>
      <c r="ER47" s="90"/>
      <c r="ES47" s="90"/>
      <c r="ET47" s="90"/>
      <c r="EU47" s="90"/>
      <c r="EV47" s="90"/>
      <c r="EW47" s="90"/>
      <c r="EX47" s="90"/>
      <c r="EY47" s="90"/>
      <c r="EZ47" s="90"/>
      <c r="FA47" s="90"/>
      <c r="FB47" s="90"/>
      <c r="FC47" s="90"/>
      <c r="FD47" s="90"/>
      <c r="FE47" s="90"/>
      <c r="FF47" s="90"/>
      <c r="FG47" s="90"/>
      <c r="FH47" s="90"/>
      <c r="FI47" s="90"/>
      <c r="FJ47" s="90"/>
      <c r="FK47" s="90"/>
      <c r="FL47" s="90"/>
      <c r="FM47" s="90"/>
      <c r="FN47" s="90"/>
      <c r="FO47" s="90"/>
      <c r="FP47" s="90"/>
      <c r="FQ47" s="90"/>
      <c r="FR47" s="90"/>
      <c r="FS47" s="90"/>
      <c r="FT47" s="90"/>
      <c r="FU47" s="90"/>
      <c r="FV47" s="90"/>
      <c r="FW47" s="90"/>
      <c r="FX47" s="90"/>
      <c r="FY47" s="90"/>
      <c r="FZ47" s="90"/>
      <c r="GA47" s="90"/>
      <c r="GB47" s="90"/>
      <c r="GC47" s="90"/>
      <c r="GD47" s="90"/>
      <c r="GE47" s="90"/>
      <c r="GF47" s="90"/>
      <c r="GG47" s="90"/>
      <c r="GH47" s="90"/>
      <c r="GI47" s="90"/>
      <c r="GJ47" s="90"/>
      <c r="GK47" s="90"/>
      <c r="GL47" s="90"/>
      <c r="GM47" s="90"/>
      <c r="GN47" s="90"/>
      <c r="GO47" s="90"/>
      <c r="GP47" s="90"/>
      <c r="GQ47" s="90"/>
      <c r="GR47" s="90"/>
      <c r="GS47" s="90"/>
      <c r="GT47" s="90"/>
      <c r="GU47" s="90"/>
      <c r="GV47" s="90"/>
      <c r="GW47" s="90"/>
      <c r="GX47" s="90"/>
      <c r="GY47" s="90"/>
      <c r="GZ47" s="90"/>
      <c r="HA47" s="90"/>
      <c r="HB47" s="90"/>
      <c r="HC47" s="90"/>
      <c r="HD47" s="90"/>
      <c r="HE47" s="90"/>
      <c r="HF47" s="90"/>
      <c r="HG47" s="90"/>
      <c r="HH47" s="90"/>
      <c r="HI47" s="90"/>
      <c r="HJ47" s="90"/>
      <c r="HK47" s="90"/>
      <c r="HL47" s="90"/>
      <c r="HM47" s="90"/>
      <c r="HN47" s="90"/>
      <c r="HO47" s="90"/>
      <c r="HP47" s="90"/>
      <c r="HQ47" s="90"/>
      <c r="HR47" s="90"/>
      <c r="HS47" s="90"/>
    </row>
    <row r="48" spans="1:227" s="2" customFormat="1" ht="17.05" customHeight="1" x14ac:dyDescent="0.4">
      <c r="A48" s="868" t="s">
        <v>38</v>
      </c>
      <c r="B48" s="868" t="s">
        <v>152</v>
      </c>
      <c r="C48" s="889" t="s">
        <v>161</v>
      </c>
      <c r="D48" s="16" t="s">
        <v>165</v>
      </c>
      <c r="E48" s="2944"/>
      <c r="F48" s="178">
        <v>0.109</v>
      </c>
      <c r="G48" s="177"/>
      <c r="H48" s="177"/>
      <c r="I48" s="177"/>
      <c r="J48" s="177"/>
      <c r="K48" s="179">
        <f t="shared" si="15"/>
        <v>0.109</v>
      </c>
      <c r="L48" s="518">
        <f t="shared" si="16"/>
        <v>100</v>
      </c>
      <c r="M48" s="667">
        <f t="shared" si="17"/>
        <v>0</v>
      </c>
      <c r="N48" s="504">
        <f t="shared" si="18"/>
        <v>2</v>
      </c>
      <c r="O48" s="510"/>
      <c r="P48" s="694">
        <f>[1]JH_2015!L105/1000000</f>
        <v>0.28323680000000007</v>
      </c>
      <c r="Q48" s="699"/>
      <c r="R48" s="708" t="s">
        <v>42</v>
      </c>
      <c r="S48" s="716">
        <f t="shared" si="24"/>
        <v>0.32916626653033776</v>
      </c>
      <c r="T48" s="708">
        <f>[1]JH_2015!V105/1000000</f>
        <v>9.3231999999999995E-2</v>
      </c>
      <c r="U48" s="58">
        <v>82.2</v>
      </c>
      <c r="V48" s="58">
        <v>56.8</v>
      </c>
      <c r="W48" s="58"/>
      <c r="X48" s="58"/>
      <c r="Y48" s="58"/>
      <c r="Z48" s="743">
        <v>2261</v>
      </c>
      <c r="AA48" s="755">
        <f t="shared" si="19"/>
        <v>343.20709105560042</v>
      </c>
      <c r="AB48" s="174"/>
      <c r="AC48" s="174"/>
      <c r="AD48" s="364"/>
      <c r="AE48" s="174"/>
      <c r="AF48" s="174"/>
      <c r="AG48" s="209"/>
      <c r="AH48" s="786">
        <f t="shared" si="20"/>
        <v>0.109</v>
      </c>
      <c r="AI48" s="708"/>
      <c r="AJ48" s="708"/>
      <c r="AK48" s="708"/>
      <c r="AL48" s="792"/>
      <c r="AM48" s="177">
        <f>P48</f>
        <v>0.28323680000000007</v>
      </c>
      <c r="AN48" s="179">
        <v>0.184</v>
      </c>
      <c r="AO48" s="177">
        <f t="shared" si="23"/>
        <v>0.20500000000000002</v>
      </c>
      <c r="AP48" s="179">
        <v>0.22600000000000001</v>
      </c>
      <c r="AQ48" s="178">
        <f t="shared" si="21"/>
        <v>0.28323680000000007</v>
      </c>
      <c r="AR48" s="179">
        <v>0.219</v>
      </c>
      <c r="AS48" s="177">
        <f t="shared" si="22"/>
        <v>0.251</v>
      </c>
      <c r="AT48" s="177">
        <v>0.28299999999999997</v>
      </c>
      <c r="AU48" s="177"/>
      <c r="AV48" s="179">
        <v>0.29499999999999998</v>
      </c>
      <c r="AW48" s="179"/>
      <c r="AX48" s="547">
        <v>-0.186</v>
      </c>
      <c r="AY48" s="118"/>
      <c r="AZ48" s="118"/>
      <c r="BA48" s="118"/>
      <c r="BB48" s="118"/>
      <c r="BC48" s="2" t="s">
        <v>1430</v>
      </c>
      <c r="BD48" s="866" t="s">
        <v>165</v>
      </c>
      <c r="BE48" s="90"/>
      <c r="BF48" s="90"/>
      <c r="BG48" s="90"/>
      <c r="BH48" s="90"/>
      <c r="BI48" s="90"/>
      <c r="BJ48" s="90"/>
      <c r="BK48" s="90"/>
      <c r="BL48" s="90"/>
      <c r="BM48" s="90"/>
      <c r="BN48" s="90"/>
      <c r="BO48" s="90"/>
      <c r="BP48" s="90"/>
      <c r="BQ48" s="90"/>
      <c r="BR48" s="90"/>
      <c r="BS48" s="90"/>
      <c r="BT48" s="90"/>
      <c r="BU48" s="90"/>
      <c r="BV48" s="90"/>
      <c r="BW48" s="90"/>
      <c r="BX48" s="90"/>
      <c r="BY48" s="90"/>
      <c r="BZ48" s="90"/>
      <c r="CA48" s="90"/>
      <c r="CB48" s="90"/>
      <c r="CC48" s="90"/>
      <c r="CD48" s="90"/>
      <c r="CE48" s="90"/>
      <c r="CF48" s="90"/>
      <c r="CG48" s="90"/>
      <c r="CH48" s="90"/>
      <c r="CI48" s="90"/>
      <c r="CJ48" s="90"/>
      <c r="CK48" s="90"/>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c r="DW48" s="90"/>
      <c r="DX48" s="90"/>
      <c r="DY48" s="90"/>
      <c r="DZ48" s="90"/>
      <c r="EA48" s="90"/>
      <c r="EB48" s="90"/>
      <c r="EC48" s="90"/>
      <c r="ED48" s="90"/>
      <c r="EE48" s="90"/>
      <c r="EF48" s="90"/>
      <c r="EG48" s="90"/>
      <c r="EH48" s="90"/>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0"/>
      <c r="GZ48" s="90"/>
      <c r="HA48" s="90"/>
      <c r="HB48" s="90"/>
      <c r="HC48" s="90"/>
      <c r="HD48" s="90"/>
      <c r="HE48" s="90"/>
      <c r="HF48" s="90"/>
      <c r="HG48" s="90"/>
      <c r="HH48" s="90"/>
      <c r="HI48" s="90"/>
      <c r="HJ48" s="90"/>
      <c r="HK48" s="90"/>
      <c r="HL48" s="90"/>
      <c r="HM48" s="90"/>
      <c r="HN48" s="90"/>
      <c r="HO48" s="90"/>
      <c r="HP48" s="90"/>
      <c r="HQ48" s="90"/>
      <c r="HR48" s="90"/>
      <c r="HS48" s="90"/>
    </row>
    <row r="49" spans="1:227" s="2" customFormat="1" ht="28.3" customHeight="1" x14ac:dyDescent="0.4">
      <c r="A49" s="868" t="s">
        <v>38</v>
      </c>
      <c r="B49" s="868" t="s">
        <v>152</v>
      </c>
      <c r="C49" s="889" t="s">
        <v>161</v>
      </c>
      <c r="D49" s="147" t="s">
        <v>168</v>
      </c>
      <c r="E49" s="2948"/>
      <c r="F49" s="219">
        <v>0.53700000000000003</v>
      </c>
      <c r="G49" s="124"/>
      <c r="H49" s="21"/>
      <c r="I49" s="124"/>
      <c r="J49" s="124"/>
      <c r="K49" s="179">
        <f t="shared" si="15"/>
        <v>0.53700000000000003</v>
      </c>
      <c r="L49" s="518">
        <f t="shared" si="16"/>
        <v>100</v>
      </c>
      <c r="M49" s="667">
        <f t="shared" si="17"/>
        <v>0</v>
      </c>
      <c r="N49" s="504">
        <f t="shared" si="18"/>
        <v>2</v>
      </c>
      <c r="O49" s="510"/>
      <c r="P49" s="694">
        <f>[1]JH_2015!L108/1000000</f>
        <v>0.84612699999999996</v>
      </c>
      <c r="Q49" s="699"/>
      <c r="R49" s="708" t="s">
        <v>42</v>
      </c>
      <c r="S49" s="716">
        <f t="shared" si="24"/>
        <v>0.31660140853559809</v>
      </c>
      <c r="T49" s="708">
        <f>[1]JH_2015!V108/1000000</f>
        <v>0.26788499999999998</v>
      </c>
      <c r="U49" s="58">
        <v>87.31</v>
      </c>
      <c r="V49" s="58">
        <v>66.2</v>
      </c>
      <c r="W49" s="58"/>
      <c r="X49" s="58"/>
      <c r="Y49" s="58"/>
      <c r="Z49" s="743">
        <v>6120</v>
      </c>
      <c r="AA49" s="755">
        <f t="shared" si="19"/>
        <v>378.78368699077805</v>
      </c>
      <c r="AB49" s="174"/>
      <c r="AC49" s="174"/>
      <c r="AD49" s="364"/>
      <c r="AE49" s="174"/>
      <c r="AF49" s="174"/>
      <c r="AG49" s="209"/>
      <c r="AH49" s="786">
        <f t="shared" si="20"/>
        <v>0.53700000000000003</v>
      </c>
      <c r="AI49" s="708"/>
      <c r="AJ49" s="708"/>
      <c r="AK49" s="708"/>
      <c r="AL49" s="792"/>
      <c r="AM49" s="177">
        <f>P49</f>
        <v>0.84612699999999996</v>
      </c>
      <c r="AN49" s="177">
        <v>0.83299999999999996</v>
      </c>
      <c r="AO49" s="177">
        <f t="shared" si="23"/>
        <v>0.88549999999999995</v>
      </c>
      <c r="AP49" s="177">
        <v>0.93799999999999994</v>
      </c>
      <c r="AQ49" s="178">
        <f t="shared" si="21"/>
        <v>0.84612699999999996</v>
      </c>
      <c r="AR49" s="177">
        <v>0.92300000000000004</v>
      </c>
      <c r="AS49" s="177">
        <f t="shared" si="22"/>
        <v>1.0024999999999999</v>
      </c>
      <c r="AT49" s="177">
        <v>1.0820000000000001</v>
      </c>
      <c r="AU49" s="177"/>
      <c r="AV49" s="177">
        <v>1.117</v>
      </c>
      <c r="AW49" s="177"/>
      <c r="AX49" s="821">
        <v>-0.57999999999999996</v>
      </c>
      <c r="AY49" s="118"/>
      <c r="AZ49" s="118"/>
      <c r="BA49" s="118"/>
      <c r="BB49" s="118"/>
      <c r="BC49" s="2" t="s">
        <v>1430</v>
      </c>
      <c r="BD49" s="866" t="s">
        <v>1562</v>
      </c>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0"/>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c r="DI49" s="90"/>
      <c r="DJ49" s="90"/>
      <c r="DK49" s="90"/>
      <c r="DL49" s="90"/>
      <c r="DM49" s="90"/>
      <c r="DN49" s="90"/>
      <c r="DO49" s="90"/>
      <c r="DP49" s="90"/>
      <c r="DQ49" s="90"/>
      <c r="DR49" s="90"/>
      <c r="DS49" s="90"/>
      <c r="DT49" s="90"/>
      <c r="DU49" s="90"/>
      <c r="DV49" s="90"/>
      <c r="DW49" s="90"/>
      <c r="DX49" s="90"/>
      <c r="DY49" s="90"/>
      <c r="DZ49" s="90"/>
      <c r="EA49" s="90"/>
      <c r="EB49" s="90"/>
      <c r="EC49" s="90"/>
      <c r="ED49" s="90"/>
      <c r="EE49" s="90"/>
      <c r="EF49" s="90"/>
      <c r="EG49" s="90"/>
      <c r="EH49" s="90"/>
      <c r="EI49" s="90"/>
      <c r="EJ49" s="90"/>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90"/>
      <c r="GH49" s="90"/>
      <c r="GI49" s="90"/>
      <c r="GJ49" s="90"/>
      <c r="GK49" s="90"/>
      <c r="GL49" s="90"/>
      <c r="GM49" s="90"/>
      <c r="GN49" s="90"/>
      <c r="GO49" s="90"/>
      <c r="GP49" s="90"/>
      <c r="GQ49" s="90"/>
      <c r="GR49" s="90"/>
      <c r="GS49" s="90"/>
      <c r="GT49" s="90"/>
      <c r="GU49" s="90"/>
      <c r="GV49" s="90"/>
      <c r="GW49" s="90"/>
      <c r="GX49" s="90"/>
      <c r="GY49" s="90"/>
      <c r="GZ49" s="90"/>
      <c r="HA49" s="90"/>
      <c r="HB49" s="90"/>
      <c r="HC49" s="90"/>
      <c r="HD49" s="90"/>
      <c r="HE49" s="90"/>
      <c r="HF49" s="90"/>
      <c r="HG49" s="90"/>
      <c r="HH49" s="90"/>
      <c r="HI49" s="90"/>
      <c r="HJ49" s="90"/>
      <c r="HK49" s="90"/>
      <c r="HL49" s="90"/>
      <c r="HM49" s="90"/>
      <c r="HN49" s="90"/>
      <c r="HO49" s="90"/>
      <c r="HP49" s="90"/>
      <c r="HQ49" s="90"/>
      <c r="HR49" s="90"/>
      <c r="HS49" s="90"/>
    </row>
    <row r="50" spans="1:227" s="2" customFormat="1" ht="17.05" customHeight="1" x14ac:dyDescent="0.4">
      <c r="A50" s="868" t="s">
        <v>38</v>
      </c>
      <c r="B50" s="868" t="s">
        <v>152</v>
      </c>
      <c r="C50" s="889" t="s">
        <v>161</v>
      </c>
      <c r="D50" s="16" t="s">
        <v>167</v>
      </c>
      <c r="E50" s="2944"/>
      <c r="F50" s="178">
        <v>0.13100000000000001</v>
      </c>
      <c r="G50" s="177"/>
      <c r="H50" s="177"/>
      <c r="I50" s="177"/>
      <c r="J50" s="177"/>
      <c r="K50" s="179">
        <f t="shared" si="15"/>
        <v>0.13100000000000001</v>
      </c>
      <c r="L50" s="518">
        <f t="shared" si="16"/>
        <v>100</v>
      </c>
      <c r="M50" s="667">
        <f t="shared" si="17"/>
        <v>0</v>
      </c>
      <c r="N50" s="504">
        <f t="shared" si="18"/>
        <v>1</v>
      </c>
      <c r="O50" s="510"/>
      <c r="P50" s="177"/>
      <c r="Q50" s="58" t="s">
        <v>42</v>
      </c>
      <c r="R50" s="708"/>
      <c r="S50" s="716"/>
      <c r="T50" s="708"/>
      <c r="U50" s="58">
        <v>82.22</v>
      </c>
      <c r="V50" s="58"/>
      <c r="W50" s="58"/>
      <c r="X50" s="58"/>
      <c r="Y50" s="58"/>
      <c r="Z50" s="743">
        <v>298</v>
      </c>
      <c r="AA50" s="755">
        <f t="shared" si="19"/>
        <v>0</v>
      </c>
      <c r="AB50" s="174"/>
      <c r="AC50" s="174"/>
      <c r="AD50" s="364"/>
      <c r="AE50" s="174"/>
      <c r="AF50" s="174"/>
      <c r="AG50" s="209"/>
      <c r="AH50" s="786">
        <f t="shared" si="20"/>
        <v>0.13100000000000001</v>
      </c>
      <c r="AI50" s="708"/>
      <c r="AJ50" s="708"/>
      <c r="AK50" s="708"/>
      <c r="AL50" s="792"/>
      <c r="AM50" s="177">
        <f>P50</f>
        <v>0</v>
      </c>
      <c r="AN50" s="179">
        <v>3.6999999999999998E-2</v>
      </c>
      <c r="AO50" s="177">
        <f t="shared" si="23"/>
        <v>3.95E-2</v>
      </c>
      <c r="AP50" s="177">
        <v>4.2000000000000003E-2</v>
      </c>
      <c r="AQ50" s="178">
        <f t="shared" si="21"/>
        <v>0</v>
      </c>
      <c r="AR50" s="179">
        <v>4.1000000000000002E-2</v>
      </c>
      <c r="AS50" s="177">
        <f t="shared" si="22"/>
        <v>4.3499999999999997E-2</v>
      </c>
      <c r="AT50" s="177">
        <v>4.5999999999999999E-2</v>
      </c>
      <c r="AU50" s="177"/>
      <c r="AV50" s="177">
        <v>4.9000000000000002E-2</v>
      </c>
      <c r="AW50" s="177"/>
      <c r="AX50" s="546">
        <v>8.2000000000000003E-2</v>
      </c>
      <c r="AY50" s="118"/>
      <c r="AZ50" s="118"/>
      <c r="BA50" s="118"/>
      <c r="BB50" s="118"/>
      <c r="BC50" s="2" t="s">
        <v>1430</v>
      </c>
      <c r="BD50" s="2" t="s">
        <v>1567</v>
      </c>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90"/>
      <c r="EF50" s="90"/>
      <c r="EG50" s="90"/>
      <c r="EH50" s="90"/>
      <c r="EI50" s="90"/>
      <c r="EJ50" s="90"/>
      <c r="EK50" s="90"/>
      <c r="EL50" s="90"/>
      <c r="EM50" s="90"/>
      <c r="EN50" s="90"/>
      <c r="EO50" s="90"/>
      <c r="EP50" s="90"/>
      <c r="EQ50" s="90"/>
      <c r="ER50" s="90"/>
      <c r="ES50" s="90"/>
      <c r="ET50" s="90"/>
      <c r="EU50" s="90"/>
      <c r="EV50" s="90"/>
      <c r="EW50" s="90"/>
      <c r="EX50" s="90"/>
      <c r="EY50" s="90"/>
      <c r="EZ50" s="90"/>
      <c r="FA50" s="90"/>
      <c r="FB50" s="90"/>
      <c r="FC50" s="90"/>
      <c r="FD50" s="90"/>
      <c r="FE50" s="90"/>
      <c r="FF50" s="90"/>
      <c r="FG50" s="90"/>
      <c r="FH50" s="90"/>
      <c r="FI50" s="90"/>
      <c r="FJ50" s="90"/>
      <c r="FK50" s="90"/>
      <c r="FL50" s="90"/>
      <c r="FM50" s="90"/>
      <c r="FN50" s="90"/>
      <c r="FO50" s="90"/>
      <c r="FP50" s="90"/>
      <c r="FQ50" s="90"/>
      <c r="FR50" s="90"/>
      <c r="FS50" s="90"/>
      <c r="FT50" s="90"/>
      <c r="FU50" s="90"/>
      <c r="FV50" s="90"/>
      <c r="FW50" s="90"/>
      <c r="FX50" s="90"/>
      <c r="FY50" s="90"/>
      <c r="FZ50" s="90"/>
      <c r="GA50" s="90"/>
      <c r="GB50" s="90"/>
      <c r="GC50" s="90"/>
      <c r="GD50" s="90"/>
      <c r="GE50" s="90"/>
      <c r="GF50" s="90"/>
      <c r="GG50" s="90"/>
      <c r="GH50" s="90"/>
      <c r="GI50" s="90"/>
      <c r="GJ50" s="90"/>
      <c r="GK50" s="90"/>
      <c r="GL50" s="90"/>
      <c r="GM50" s="90"/>
      <c r="GN50" s="90"/>
      <c r="GO50" s="90"/>
      <c r="GP50" s="90"/>
      <c r="GQ50" s="90"/>
      <c r="GR50" s="90"/>
      <c r="GS50" s="90"/>
      <c r="GT50" s="90"/>
      <c r="GU50" s="90"/>
      <c r="GV50" s="90"/>
      <c r="GW50" s="90"/>
      <c r="GX50" s="90"/>
      <c r="GY50" s="90"/>
      <c r="GZ50" s="90"/>
      <c r="HA50" s="90"/>
      <c r="HB50" s="90"/>
      <c r="HC50" s="90"/>
      <c r="HD50" s="90"/>
      <c r="HE50" s="90"/>
      <c r="HF50" s="90"/>
      <c r="HG50" s="90"/>
      <c r="HH50" s="90"/>
      <c r="HI50" s="90"/>
      <c r="HJ50" s="90"/>
      <c r="HK50" s="90"/>
      <c r="HL50" s="90"/>
      <c r="HM50" s="90"/>
      <c r="HN50" s="90"/>
      <c r="HO50" s="90"/>
      <c r="HP50" s="90"/>
      <c r="HQ50" s="90"/>
      <c r="HR50" s="90"/>
      <c r="HS50" s="90"/>
    </row>
    <row r="51" spans="1:227" s="2" customFormat="1" ht="17.05" customHeight="1" x14ac:dyDescent="0.4">
      <c r="A51" s="868" t="s">
        <v>1008</v>
      </c>
      <c r="B51" s="868" t="s">
        <v>1081</v>
      </c>
      <c r="C51" s="594" t="s">
        <v>1087</v>
      </c>
      <c r="D51" s="412" t="s">
        <v>1092</v>
      </c>
      <c r="E51" s="170" t="s">
        <v>1433</v>
      </c>
      <c r="F51" s="435" t="s">
        <v>1093</v>
      </c>
      <c r="G51" s="124"/>
      <c r="H51" s="124" t="s">
        <v>202</v>
      </c>
      <c r="I51" s="124"/>
      <c r="J51" s="124"/>
      <c r="K51" s="252">
        <f>IF(ISNUMBER(F51),F51,0)+IF(ISNUMBER(G51),G51,0)+IF(ISNUMBER(H51),H51,0)</f>
        <v>0</v>
      </c>
      <c r="L51" s="520">
        <v>100</v>
      </c>
      <c r="M51" s="521" t="str">
        <f t="shared" ref="M51:M57" si="25">IF(IF(ISNUMBER(K51),K51,0)&gt;0,(IF(ISNUMBER(G51),G51,0)+IF(ISNUMBER(H51),H51,0))/K51*100,"")</f>
        <v/>
      </c>
      <c r="N51" s="504">
        <f t="shared" si="18"/>
        <v>2</v>
      </c>
      <c r="O51" s="254"/>
      <c r="P51" s="534">
        <f>AQ51</f>
        <v>0.17899999999999999</v>
      </c>
      <c r="Q51" s="227" t="s">
        <v>42</v>
      </c>
      <c r="R51" s="254"/>
      <c r="S51" s="305"/>
      <c r="T51" s="306"/>
      <c r="U51" s="90"/>
      <c r="V51" s="254"/>
      <c r="W51" s="254"/>
      <c r="X51" s="254"/>
      <c r="Y51" s="254"/>
      <c r="Z51" s="258">
        <v>4709</v>
      </c>
      <c r="AA51" s="259">
        <f>AR51/Z51*1000000000/365</f>
        <v>121.59752383224198</v>
      </c>
      <c r="AB51" s="260"/>
      <c r="AC51" s="260"/>
      <c r="AD51" s="260"/>
      <c r="AE51" s="260"/>
      <c r="AF51" s="260"/>
      <c r="AG51" s="260"/>
      <c r="AH51" s="121"/>
      <c r="AI51" s="373">
        <v>5505</v>
      </c>
      <c r="AJ51" s="373">
        <v>6367</v>
      </c>
      <c r="AK51" s="373">
        <v>7259</v>
      </c>
      <c r="AL51" s="342">
        <v>8275</v>
      </c>
      <c r="AM51" s="371"/>
      <c r="AN51" s="373"/>
      <c r="AO51" s="292"/>
      <c r="AP51" s="295"/>
      <c r="AQ51" s="264">
        <v>0.17899999999999999</v>
      </c>
      <c r="AR51" s="292">
        <v>0.20899999999999999</v>
      </c>
      <c r="AS51" s="292">
        <v>0.24199999999999999</v>
      </c>
      <c r="AT51" s="292">
        <v>0.27600000000000002</v>
      </c>
      <c r="AU51" s="292">
        <v>0.315</v>
      </c>
      <c r="AV51" s="295"/>
      <c r="AW51" s="559">
        <f t="shared" ref="AW51:AW56" si="26">K51-AT51</f>
        <v>-0.27600000000000002</v>
      </c>
      <c r="AX51" s="551"/>
      <c r="AY51" s="167"/>
      <c r="AZ51" s="167"/>
      <c r="BA51" s="296"/>
      <c r="BB51" s="167"/>
      <c r="BC51" s="2" t="s">
        <v>1430</v>
      </c>
      <c r="BD51" s="866" t="s">
        <v>1365</v>
      </c>
    </row>
    <row r="52" spans="1:227" s="2" customFormat="1" ht="17.05" customHeight="1" x14ac:dyDescent="0.4">
      <c r="A52" s="868" t="s">
        <v>1008</v>
      </c>
      <c r="B52" s="868" t="s">
        <v>1081</v>
      </c>
      <c r="C52" s="594" t="s">
        <v>1087</v>
      </c>
      <c r="D52" s="365" t="s">
        <v>1090</v>
      </c>
      <c r="E52" s="434"/>
      <c r="F52" s="219">
        <v>0.5</v>
      </c>
      <c r="G52" s="124"/>
      <c r="H52" s="124" t="s">
        <v>202</v>
      </c>
      <c r="I52" s="251"/>
      <c r="J52" s="251"/>
      <c r="K52" s="292">
        <f>IF(ISNUMBER(F52),F52,0)+IF(ISNUMBER(G52),G52,0)+IF(ISNUMBER(H52),H52,0)</f>
        <v>0.5</v>
      </c>
      <c r="L52" s="520">
        <f>IF(IF(ISNUMBER(K52),K52,0)&gt;0,IF(ISNUMBER(F52),F52,0)/K52*100,"")</f>
        <v>100</v>
      </c>
      <c r="M52" s="521">
        <f t="shared" si="25"/>
        <v>0</v>
      </c>
      <c r="N52" s="504">
        <f t="shared" si="18"/>
        <v>5</v>
      </c>
      <c r="O52" s="254"/>
      <c r="P52" s="534">
        <f>AQ52</f>
        <v>0.31046427938086674</v>
      </c>
      <c r="Q52" s="227" t="s">
        <v>42</v>
      </c>
      <c r="R52" s="254"/>
      <c r="S52" s="255"/>
      <c r="T52" s="256"/>
      <c r="V52" s="257"/>
      <c r="W52" s="257"/>
      <c r="X52" s="257"/>
      <c r="Y52" s="257"/>
      <c r="Z52" s="258">
        <v>6434</v>
      </c>
      <c r="AA52" s="259">
        <f>AR52/Z52*1000000000/365</f>
        <v>143.29778010823793</v>
      </c>
      <c r="AB52" s="293"/>
      <c r="AC52" s="293"/>
      <c r="AD52" s="293"/>
      <c r="AE52" s="293"/>
      <c r="AF52" s="293"/>
      <c r="AG52" s="293"/>
      <c r="AH52" s="121"/>
      <c r="AI52" s="373">
        <v>6706</v>
      </c>
      <c r="AJ52" s="373">
        <v>6959</v>
      </c>
      <c r="AK52" s="373">
        <v>7202</v>
      </c>
      <c r="AL52" s="342"/>
      <c r="AM52" s="374"/>
      <c r="AN52" s="373"/>
      <c r="AO52" s="292"/>
      <c r="AP52" s="295"/>
      <c r="AQ52" s="264">
        <v>0.31046427938086674</v>
      </c>
      <c r="AR52" s="292">
        <v>0.33652193978398703</v>
      </c>
      <c r="AS52" s="292">
        <v>0.36263861108512463</v>
      </c>
      <c r="AT52" s="292">
        <v>0.38919072094732393</v>
      </c>
      <c r="AU52" s="292"/>
      <c r="AV52" s="295"/>
      <c r="AW52" s="559">
        <f t="shared" si="26"/>
        <v>0.11080927905267607</v>
      </c>
      <c r="AX52" s="551"/>
      <c r="AY52" s="167"/>
      <c r="AZ52" s="167"/>
      <c r="BA52" s="296"/>
      <c r="BB52" s="296"/>
      <c r="BC52" s="2" t="s">
        <v>1430</v>
      </c>
      <c r="BD52" s="2" t="s">
        <v>1885</v>
      </c>
    </row>
    <row r="53" spans="1:227" s="2" customFormat="1" ht="17.05" customHeight="1" x14ac:dyDescent="0.4">
      <c r="A53" s="868" t="s">
        <v>865</v>
      </c>
      <c r="B53" s="868" t="s">
        <v>988</v>
      </c>
      <c r="C53" s="594" t="s">
        <v>992</v>
      </c>
      <c r="D53" s="365" t="s">
        <v>993</v>
      </c>
      <c r="E53" s="433"/>
      <c r="F53" s="628">
        <v>0.19</v>
      </c>
      <c r="G53" s="636"/>
      <c r="H53" s="647" t="s">
        <v>994</v>
      </c>
      <c r="I53" s="124"/>
      <c r="J53" s="124"/>
      <c r="K53" s="252">
        <f>IF(ISNUMBER(F53),F53,0)+IF(ISNUMBER(G53),G53,0)+IF(ISNUMBER(H53),H53,0)</f>
        <v>0.19</v>
      </c>
      <c r="L53" s="520">
        <f>IF(IF(ISNUMBER(K53),K53,0)&gt;0,IF(ISNUMBER(F53),F53,0)/K53*100,"")</f>
        <v>100</v>
      </c>
      <c r="M53" s="521">
        <f t="shared" si="25"/>
        <v>0</v>
      </c>
      <c r="N53" s="504">
        <f t="shared" si="18"/>
        <v>2</v>
      </c>
      <c r="O53" s="254"/>
      <c r="P53" s="534">
        <f>AA53*Z53/1000000000*365</f>
        <v>1.5062933773685547</v>
      </c>
      <c r="Q53" s="227" t="s">
        <v>42</v>
      </c>
      <c r="R53" s="254"/>
      <c r="S53" s="305"/>
      <c r="T53" s="306"/>
      <c r="U53" s="90"/>
      <c r="V53" s="254"/>
      <c r="W53" s="254"/>
      <c r="X53" s="254"/>
      <c r="Y53" s="254"/>
      <c r="Z53" s="258">
        <v>21355</v>
      </c>
      <c r="AA53" s="259">
        <v>193.24894267725372</v>
      </c>
      <c r="AB53" s="260"/>
      <c r="AC53" s="260"/>
      <c r="AD53" s="260"/>
      <c r="AE53" s="260"/>
      <c r="AF53" s="260"/>
      <c r="AG53" s="260"/>
      <c r="AH53" s="121"/>
      <c r="AI53" s="261">
        <v>21862</v>
      </c>
      <c r="AJ53" s="261">
        <v>22340</v>
      </c>
      <c r="AK53" s="261">
        <v>22822</v>
      </c>
      <c r="AL53" s="342"/>
      <c r="AM53" s="371"/>
      <c r="AN53" s="261"/>
      <c r="AO53" s="252"/>
      <c r="AP53" s="263"/>
      <c r="AQ53" s="264">
        <v>1.506293377368555</v>
      </c>
      <c r="AR53" s="252">
        <v>1.600237660306894</v>
      </c>
      <c r="AS53" s="252">
        <v>1.6946806610525946</v>
      </c>
      <c r="AT53" s="252">
        <v>1.7919819994114039</v>
      </c>
      <c r="AU53" s="252"/>
      <c r="AV53" s="263"/>
      <c r="AW53" s="557">
        <f t="shared" si="26"/>
        <v>-1.601981999411404</v>
      </c>
      <c r="AX53" s="551"/>
      <c r="AY53" s="167"/>
      <c r="AZ53" s="167"/>
      <c r="BA53" s="296"/>
      <c r="BB53" s="296"/>
      <c r="BC53" s="2" t="s">
        <v>1430</v>
      </c>
      <c r="BD53" s="866" t="s">
        <v>1481</v>
      </c>
    </row>
    <row r="54" spans="1:227" s="2" customFormat="1" ht="17.05" customHeight="1" x14ac:dyDescent="0.4">
      <c r="A54" s="868" t="s">
        <v>865</v>
      </c>
      <c r="B54" s="868" t="s">
        <v>988</v>
      </c>
      <c r="C54" s="594" t="s">
        <v>992</v>
      </c>
      <c r="D54" s="412" t="s">
        <v>995</v>
      </c>
      <c r="E54" s="423"/>
      <c r="F54" s="628">
        <v>0.19</v>
      </c>
      <c r="G54" s="636"/>
      <c r="H54" s="647" t="s">
        <v>996</v>
      </c>
      <c r="I54" s="251"/>
      <c r="J54" s="251"/>
      <c r="K54" s="292">
        <f>IF(ISNUMBER(F54),F54,0)+IF(ISNUMBER(G54),G54,0)+IF(ISNUMBER(H54),H54,0)</f>
        <v>0.19</v>
      </c>
      <c r="L54" s="520">
        <f>IF(IF(ISNUMBER(K54),K54,0)&gt;0,IF(ISNUMBER(F54),F54,0)/K54*100,"")</f>
        <v>100</v>
      </c>
      <c r="M54" s="521">
        <f t="shared" si="25"/>
        <v>0</v>
      </c>
      <c r="N54" s="504">
        <f t="shared" si="18"/>
        <v>2</v>
      </c>
      <c r="O54" s="254"/>
      <c r="P54" s="534">
        <f>AA54*Z54/1000000000*365</f>
        <v>0.38199999999999995</v>
      </c>
      <c r="Q54" s="227" t="s">
        <v>42</v>
      </c>
      <c r="R54" s="254"/>
      <c r="S54" s="255"/>
      <c r="T54" s="256"/>
      <c r="V54" s="257"/>
      <c r="W54" s="257"/>
      <c r="X54" s="257"/>
      <c r="Y54" s="257"/>
      <c r="Z54" s="258">
        <v>7584</v>
      </c>
      <c r="AA54" s="259">
        <v>137.99780359516791</v>
      </c>
      <c r="AB54" s="293"/>
      <c r="AC54" s="293"/>
      <c r="AD54" s="293"/>
      <c r="AE54" s="293"/>
      <c r="AF54" s="293"/>
      <c r="AG54" s="293"/>
      <c r="AH54" s="121"/>
      <c r="AI54" s="373">
        <v>8243</v>
      </c>
      <c r="AJ54" s="373">
        <v>8849</v>
      </c>
      <c r="AK54" s="373">
        <v>9400</v>
      </c>
      <c r="AL54" s="342">
        <v>9985</v>
      </c>
      <c r="AM54" s="374"/>
      <c r="AN54" s="373"/>
      <c r="AO54" s="292"/>
      <c r="AP54" s="295"/>
      <c r="AQ54" s="264">
        <v>0.38200000000000001</v>
      </c>
      <c r="AR54" s="292">
        <v>0.41499999999999998</v>
      </c>
      <c r="AS54" s="292">
        <v>0.44500000000000001</v>
      </c>
      <c r="AT54" s="292">
        <v>0.47299999999999998</v>
      </c>
      <c r="AU54" s="292">
        <v>0.503</v>
      </c>
      <c r="AV54" s="295"/>
      <c r="AW54" s="559">
        <f t="shared" si="26"/>
        <v>-0.28299999999999997</v>
      </c>
      <c r="AX54" s="551"/>
      <c r="AY54" s="167"/>
      <c r="AZ54" s="167"/>
      <c r="BA54" s="296"/>
      <c r="BB54" s="296"/>
      <c r="BC54" s="2" t="s">
        <v>1430</v>
      </c>
      <c r="BD54" s="866" t="s">
        <v>1691</v>
      </c>
    </row>
    <row r="55" spans="1:227" s="2" customFormat="1" ht="17.05" customHeight="1" x14ac:dyDescent="0.4">
      <c r="A55" s="868" t="s">
        <v>698</v>
      </c>
      <c r="B55" s="868" t="s">
        <v>811</v>
      </c>
      <c r="C55" s="908" t="s">
        <v>831</v>
      </c>
      <c r="D55" s="398" t="s">
        <v>832</v>
      </c>
      <c r="E55" s="2949"/>
      <c r="F55" s="219">
        <v>1.89</v>
      </c>
      <c r="G55" s="124"/>
      <c r="H55" s="124"/>
      <c r="I55" s="251"/>
      <c r="J55" s="251"/>
      <c r="K55" s="292">
        <f>IF(ISNUMBER(F55),F55,0)+IF(ISNUMBER(G55),G55,0)+IF(ISNUMBER(H55),H55,0)</f>
        <v>1.89</v>
      </c>
      <c r="L55" s="520">
        <f>IF(IF(ISNUMBER(K55),K55,0)&gt;0,IF(ISNUMBER(F55),F55,0)/K55*100,"")</f>
        <v>100</v>
      </c>
      <c r="M55" s="521">
        <f t="shared" si="25"/>
        <v>0</v>
      </c>
      <c r="N55" s="504">
        <f t="shared" si="18"/>
        <v>5</v>
      </c>
      <c r="O55" s="254"/>
      <c r="P55" s="534">
        <f t="shared" ref="P55:P61" si="27">AQ55</f>
        <v>0.104</v>
      </c>
      <c r="Q55" s="227" t="s">
        <v>42</v>
      </c>
      <c r="R55" s="254"/>
      <c r="S55" s="255"/>
      <c r="T55" s="256"/>
      <c r="V55" s="257"/>
      <c r="W55" s="257"/>
      <c r="X55" s="257"/>
      <c r="Y55" s="257"/>
      <c r="Z55" s="258">
        <v>2024</v>
      </c>
      <c r="AA55" s="259">
        <f t="shared" ref="AA55:AA61" si="28">AR55/Z55*1000000000/365</f>
        <v>157.01987113541611</v>
      </c>
      <c r="AB55" s="293"/>
      <c r="AC55" s="293"/>
      <c r="AD55" s="293"/>
      <c r="AE55" s="293"/>
      <c r="AF55" s="293"/>
      <c r="AG55" s="293"/>
      <c r="AH55" s="121"/>
      <c r="AI55" s="373">
        <v>2037</v>
      </c>
      <c r="AJ55" s="373">
        <v>2035</v>
      </c>
      <c r="AK55" s="373">
        <v>2084</v>
      </c>
      <c r="AL55" s="342"/>
      <c r="AM55" s="374"/>
      <c r="AN55" s="373"/>
      <c r="AO55" s="292"/>
      <c r="AP55" s="295"/>
      <c r="AQ55" s="264">
        <v>0.104</v>
      </c>
      <c r="AR55" s="292">
        <v>0.11600000000000001</v>
      </c>
      <c r="AS55" s="292">
        <v>0.121</v>
      </c>
      <c r="AT55" s="292">
        <v>0.124</v>
      </c>
      <c r="AU55" s="292"/>
      <c r="AV55" s="295"/>
      <c r="AW55" s="559">
        <f t="shared" si="26"/>
        <v>1.766</v>
      </c>
      <c r="AX55" s="551"/>
      <c r="AY55" s="167"/>
      <c r="AZ55" s="167"/>
      <c r="BA55" s="296"/>
      <c r="BB55" s="296"/>
      <c r="BC55" s="2" t="s">
        <v>1430</v>
      </c>
      <c r="BD55" s="866" t="s">
        <v>1594</v>
      </c>
    </row>
    <row r="56" spans="1:227" s="2" customFormat="1" ht="17.05" customHeight="1" x14ac:dyDescent="0.4">
      <c r="A56" s="868" t="s">
        <v>698</v>
      </c>
      <c r="B56" s="868" t="s">
        <v>811</v>
      </c>
      <c r="C56" s="908" t="s">
        <v>831</v>
      </c>
      <c r="D56" s="398" t="s">
        <v>833</v>
      </c>
      <c r="E56" s="2949"/>
      <c r="F56" s="219">
        <v>2.8</v>
      </c>
      <c r="G56" s="124"/>
      <c r="H56" s="124"/>
      <c r="I56" s="124"/>
      <c r="J56" s="124">
        <v>2.4</v>
      </c>
      <c r="K56" s="252">
        <f>IF(ISNUMBER(F56),F56,0)+IF(ISNUMBER(G56),G56,0)+IF(ISNUMBER(H56),H56,0)+J56</f>
        <v>5.1999999999999993</v>
      </c>
      <c r="L56" s="520">
        <f>IF(IF(ISNUMBER(K56),K56,0)&gt;0,IF(ISNUMBER(F56),F56,0)/K56*100,"")</f>
        <v>53.846153846153854</v>
      </c>
      <c r="M56" s="521">
        <f t="shared" si="25"/>
        <v>0</v>
      </c>
      <c r="N56" s="504">
        <f t="shared" si="18"/>
        <v>5</v>
      </c>
      <c r="O56" s="254"/>
      <c r="P56" s="534">
        <f t="shared" si="27"/>
        <v>3.169</v>
      </c>
      <c r="Q56" s="227" t="s">
        <v>42</v>
      </c>
      <c r="R56" s="254"/>
      <c r="S56" s="305"/>
      <c r="T56" s="306"/>
      <c r="U56" s="90"/>
      <c r="V56" s="254"/>
      <c r="W56" s="254"/>
      <c r="X56" s="254"/>
      <c r="Y56" s="254"/>
      <c r="Z56" s="258">
        <v>61208</v>
      </c>
      <c r="AA56" s="259">
        <f t="shared" si="28"/>
        <v>158.31935300784392</v>
      </c>
      <c r="AB56" s="260"/>
      <c r="AC56" s="260"/>
      <c r="AD56" s="260"/>
      <c r="AE56" s="260"/>
      <c r="AF56" s="260"/>
      <c r="AG56" s="260"/>
      <c r="AH56" s="121"/>
      <c r="AI56" s="261">
        <v>61821</v>
      </c>
      <c r="AJ56" s="261">
        <v>62247</v>
      </c>
      <c r="AK56" s="261">
        <v>63863</v>
      </c>
      <c r="AL56" s="342"/>
      <c r="AM56" s="371"/>
      <c r="AN56" s="261"/>
      <c r="AO56" s="252"/>
      <c r="AP56" s="263"/>
      <c r="AQ56" s="264">
        <v>3.169</v>
      </c>
      <c r="AR56" s="252">
        <v>3.5369999999999999</v>
      </c>
      <c r="AS56" s="252">
        <v>3.7309999999999999</v>
      </c>
      <c r="AT56" s="252">
        <v>3.827</v>
      </c>
      <c r="AU56" s="252"/>
      <c r="AV56" s="263"/>
      <c r="AW56" s="557">
        <f t="shared" si="26"/>
        <v>1.3729999999999993</v>
      </c>
      <c r="AX56" s="551"/>
      <c r="AY56" s="167"/>
      <c r="AZ56" s="167"/>
      <c r="BA56" s="296"/>
      <c r="BB56" s="296"/>
      <c r="BC56" s="2" t="s">
        <v>1430</v>
      </c>
      <c r="BD56" s="866" t="s">
        <v>1657</v>
      </c>
    </row>
    <row r="57" spans="1:227" s="2" customFormat="1" ht="17.05" customHeight="1" x14ac:dyDescent="0.4">
      <c r="A57" s="868" t="s">
        <v>698</v>
      </c>
      <c r="B57" s="868" t="s">
        <v>787</v>
      </c>
      <c r="C57" s="594" t="s">
        <v>806</v>
      </c>
      <c r="D57" s="365" t="s">
        <v>808</v>
      </c>
      <c r="E57" s="394" t="s">
        <v>1436</v>
      </c>
      <c r="F57" s="219"/>
      <c r="G57" s="124"/>
      <c r="H57" s="124"/>
      <c r="I57" s="124"/>
      <c r="J57" s="124"/>
      <c r="K57" s="252" t="s">
        <v>750</v>
      </c>
      <c r="L57" s="520">
        <v>100</v>
      </c>
      <c r="M57" s="521" t="str">
        <f t="shared" si="25"/>
        <v/>
      </c>
      <c r="N57" s="504">
        <f t="shared" si="18"/>
        <v>1</v>
      </c>
      <c r="O57" s="254"/>
      <c r="P57" s="534">
        <f t="shared" si="27"/>
        <v>3.7969818839224105</v>
      </c>
      <c r="Q57" s="227" t="s">
        <v>42</v>
      </c>
      <c r="R57" s="254"/>
      <c r="S57" s="305"/>
      <c r="T57" s="306"/>
      <c r="U57" s="90"/>
      <c r="V57" s="254"/>
      <c r="W57" s="254"/>
      <c r="X57" s="254"/>
      <c r="Y57" s="254"/>
      <c r="Z57" s="258">
        <v>39386</v>
      </c>
      <c r="AA57" s="259">
        <f t="shared" si="28"/>
        <v>302.48479439591512</v>
      </c>
      <c r="AB57" s="260"/>
      <c r="AC57" s="260"/>
      <c r="AD57" s="260"/>
      <c r="AE57" s="260"/>
      <c r="AF57" s="260"/>
      <c r="AG57" s="260"/>
      <c r="AH57" s="121"/>
      <c r="AI57" s="261"/>
      <c r="AJ57" s="261"/>
      <c r="AK57" s="261"/>
      <c r="AL57" s="342"/>
      <c r="AM57" s="371"/>
      <c r="AN57" s="261"/>
      <c r="AO57" s="252"/>
      <c r="AP57" s="263"/>
      <c r="AQ57" s="264">
        <v>3.7969818839224105</v>
      </c>
      <c r="AR57" s="252">
        <v>4.3484881309082919</v>
      </c>
      <c r="AS57" s="252">
        <v>4.7400514181940903</v>
      </c>
      <c r="AT57" s="252">
        <v>5.0921749427345571</v>
      </c>
      <c r="AU57" s="252"/>
      <c r="AV57" s="263"/>
      <c r="AW57" s="557"/>
      <c r="AX57" s="551"/>
      <c r="AY57" s="167"/>
      <c r="AZ57" s="167"/>
      <c r="BA57" s="167"/>
      <c r="BB57" s="167"/>
      <c r="BC57" s="2" t="s">
        <v>1430</v>
      </c>
      <c r="BD57" s="866" t="s">
        <v>1487</v>
      </c>
    </row>
    <row r="58" spans="1:227" s="2" customFormat="1" ht="17.05" customHeight="1" x14ac:dyDescent="0.4">
      <c r="A58" s="868" t="s">
        <v>698</v>
      </c>
      <c r="B58" s="868" t="s">
        <v>787</v>
      </c>
      <c r="C58" s="594" t="s">
        <v>806</v>
      </c>
      <c r="D58" s="365" t="s">
        <v>809</v>
      </c>
      <c r="E58" s="433" t="s">
        <v>1450</v>
      </c>
      <c r="F58" s="219"/>
      <c r="G58" s="124"/>
      <c r="H58" s="124"/>
      <c r="I58" s="124"/>
      <c r="J58" s="124"/>
      <c r="K58" s="252" t="s">
        <v>750</v>
      </c>
      <c r="L58" s="520">
        <v>100</v>
      </c>
      <c r="M58" s="521">
        <v>0</v>
      </c>
      <c r="N58" s="504">
        <f t="shared" si="18"/>
        <v>1</v>
      </c>
      <c r="O58" s="254"/>
      <c r="P58" s="534">
        <f t="shared" si="27"/>
        <v>0.79394728530000003</v>
      </c>
      <c r="Q58" s="227" t="s">
        <v>42</v>
      </c>
      <c r="R58" s="254"/>
      <c r="S58" s="305"/>
      <c r="T58" s="306"/>
      <c r="U58" s="90"/>
      <c r="V58" s="254"/>
      <c r="W58" s="254"/>
      <c r="X58" s="254"/>
      <c r="Y58" s="254"/>
      <c r="Z58" s="258">
        <v>13939</v>
      </c>
      <c r="AA58" s="259">
        <f t="shared" si="28"/>
        <v>173.97577553076172</v>
      </c>
      <c r="AB58" s="260"/>
      <c r="AC58" s="260"/>
      <c r="AD58" s="260"/>
      <c r="AE58" s="260"/>
      <c r="AF58" s="260"/>
      <c r="AG58" s="260"/>
      <c r="AH58" s="121"/>
      <c r="AI58" s="261"/>
      <c r="AJ58" s="261"/>
      <c r="AK58" s="261"/>
      <c r="AL58" s="342"/>
      <c r="AM58" s="371"/>
      <c r="AN58" s="261"/>
      <c r="AO58" s="252"/>
      <c r="AP58" s="263"/>
      <c r="AQ58" s="264">
        <v>0.79394728530000003</v>
      </c>
      <c r="AR58" s="252">
        <v>0.88514264232000006</v>
      </c>
      <c r="AS58" s="252">
        <v>0.95993558610000018</v>
      </c>
      <c r="AT58" s="252">
        <v>1.0357334641200002</v>
      </c>
      <c r="AU58" s="252"/>
      <c r="AV58" s="263"/>
      <c r="AW58" s="557"/>
      <c r="AX58" s="551"/>
      <c r="AY58" s="167"/>
      <c r="AZ58" s="167"/>
      <c r="BA58" s="167"/>
      <c r="BB58" s="167"/>
      <c r="BC58" s="90" t="s">
        <v>1430</v>
      </c>
      <c r="BD58" s="2" t="s">
        <v>1882</v>
      </c>
    </row>
    <row r="59" spans="1:227" s="2" customFormat="1" ht="17.05" customHeight="1" x14ac:dyDescent="0.4">
      <c r="A59" s="868" t="s">
        <v>591</v>
      </c>
      <c r="B59" s="868" t="s">
        <v>671</v>
      </c>
      <c r="C59" s="910" t="s">
        <v>694</v>
      </c>
      <c r="D59" s="335" t="s">
        <v>695</v>
      </c>
      <c r="E59" s="2950"/>
      <c r="F59" s="219">
        <v>2.6190000000000002</v>
      </c>
      <c r="G59" s="124"/>
      <c r="H59" s="124"/>
      <c r="I59" s="124"/>
      <c r="J59" s="124"/>
      <c r="K59" s="252">
        <f>IF(ISNUMBER(F59),F59,0)+IF(ISNUMBER(G59),G59,0)+IF(ISNUMBER(H59),H59,0)</f>
        <v>2.6190000000000002</v>
      </c>
      <c r="L59" s="520">
        <f>IF(K59&gt;0,IF(ISNUMBER(F59),F59,0)/K59*100,"")</f>
        <v>100</v>
      </c>
      <c r="M59" s="521">
        <f>IF(K59&gt;0,(IF(ISNUMBER(G59),G59,0)+IF(ISNUMBER(H59),H59,0))/K59*100,"")</f>
        <v>0</v>
      </c>
      <c r="N59" s="504">
        <f t="shared" si="18"/>
        <v>5</v>
      </c>
      <c r="O59" s="254"/>
      <c r="P59" s="534">
        <f t="shared" si="27"/>
        <v>1.1930000000000001</v>
      </c>
      <c r="Q59" s="227" t="s">
        <v>42</v>
      </c>
      <c r="R59" s="254"/>
      <c r="S59" s="305"/>
      <c r="T59" s="306"/>
      <c r="U59" s="90"/>
      <c r="V59" s="254"/>
      <c r="W59" s="254"/>
      <c r="X59" s="254"/>
      <c r="Y59" s="254"/>
      <c r="Z59" s="258">
        <v>54495</v>
      </c>
      <c r="AA59" s="259">
        <f t="shared" si="28"/>
        <v>75.110573170593767</v>
      </c>
      <c r="AB59" s="260"/>
      <c r="AC59" s="260"/>
      <c r="AD59" s="260"/>
      <c r="AE59" s="260"/>
      <c r="AF59" s="260"/>
      <c r="AG59" s="260"/>
      <c r="AH59" s="121"/>
      <c r="AI59" s="373">
        <v>58416</v>
      </c>
      <c r="AJ59" s="373">
        <v>59752</v>
      </c>
      <c r="AK59" s="373">
        <v>59991</v>
      </c>
      <c r="AL59" s="342">
        <v>60230</v>
      </c>
      <c r="AM59" s="371"/>
      <c r="AN59" s="373"/>
      <c r="AO59" s="292"/>
      <c r="AP59" s="295"/>
      <c r="AQ59" s="264">
        <v>1.1930000000000001</v>
      </c>
      <c r="AR59" s="292">
        <v>1.494</v>
      </c>
      <c r="AS59" s="292">
        <v>1.7310000000000001</v>
      </c>
      <c r="AT59" s="292">
        <v>1.7450000000000001</v>
      </c>
      <c r="AU59" s="292">
        <v>1.7589999999999999</v>
      </c>
      <c r="AV59" s="295"/>
      <c r="AW59" s="559">
        <f>K59-AT59</f>
        <v>0.87400000000000011</v>
      </c>
      <c r="AX59" s="551"/>
      <c r="AY59" s="167"/>
      <c r="AZ59" s="167"/>
      <c r="BA59" s="296"/>
      <c r="BB59" s="167"/>
      <c r="BC59" s="2" t="s">
        <v>1430</v>
      </c>
      <c r="BD59" s="2" t="s">
        <v>1638</v>
      </c>
    </row>
    <row r="60" spans="1:227" s="2" customFormat="1" ht="17.05" customHeight="1" x14ac:dyDescent="0.4">
      <c r="A60" s="868" t="s">
        <v>591</v>
      </c>
      <c r="B60" s="868" t="s">
        <v>671</v>
      </c>
      <c r="C60" s="910" t="s">
        <v>694</v>
      </c>
      <c r="D60" s="372" t="s">
        <v>696</v>
      </c>
      <c r="E60" s="394"/>
      <c r="F60" s="219">
        <v>0.16</v>
      </c>
      <c r="G60" s="124"/>
      <c r="H60" s="124"/>
      <c r="I60" s="124"/>
      <c r="J60" s="124"/>
      <c r="K60" s="252">
        <f>IF(ISNUMBER(F60),F60,0)+IF(ISNUMBER(G60),G60,0)+IF(ISNUMBER(H60),H60,0)</f>
        <v>0.16</v>
      </c>
      <c r="L60" s="520">
        <f>IF(K60&gt;0,IF(ISNUMBER(F60),F60,0)/K60*100,"")</f>
        <v>100</v>
      </c>
      <c r="M60" s="521">
        <f>IF(K60&gt;0,(IF(ISNUMBER(G60),G60,0)+IF(ISNUMBER(H60),H60,0))/K60*100,"")</f>
        <v>0</v>
      </c>
      <c r="N60" s="504">
        <f t="shared" si="18"/>
        <v>5</v>
      </c>
      <c r="O60" s="254"/>
      <c r="P60" s="534">
        <f t="shared" si="27"/>
        <v>0.115</v>
      </c>
      <c r="Q60" s="227" t="s">
        <v>42</v>
      </c>
      <c r="R60" s="254"/>
      <c r="S60" s="305"/>
      <c r="T60" s="306"/>
      <c r="U60" s="90"/>
      <c r="V60" s="254"/>
      <c r="W60" s="254"/>
      <c r="X60" s="254"/>
      <c r="Y60" s="254"/>
      <c r="Z60" s="258">
        <v>2580</v>
      </c>
      <c r="AA60" s="259">
        <f t="shared" si="28"/>
        <v>152.91494106403312</v>
      </c>
      <c r="AB60" s="260"/>
      <c r="AC60" s="260"/>
      <c r="AD60" s="260"/>
      <c r="AE60" s="260"/>
      <c r="AF60" s="260"/>
      <c r="AG60" s="260"/>
      <c r="AH60" s="121"/>
      <c r="AI60" s="261">
        <v>2888</v>
      </c>
      <c r="AJ60" s="261">
        <v>2983</v>
      </c>
      <c r="AK60" s="261">
        <v>2997</v>
      </c>
      <c r="AL60" s="342"/>
      <c r="AM60" s="371"/>
      <c r="AN60" s="261"/>
      <c r="AO60" s="252"/>
      <c r="AP60" s="263"/>
      <c r="AQ60" s="264">
        <v>0.115</v>
      </c>
      <c r="AR60" s="252">
        <v>0.14399999999999999</v>
      </c>
      <c r="AS60" s="252">
        <v>0.157</v>
      </c>
      <c r="AT60" s="252">
        <v>0.158</v>
      </c>
      <c r="AU60" s="252"/>
      <c r="AV60" s="263"/>
      <c r="AW60" s="557">
        <f>K60-AT60</f>
        <v>2.0000000000000018E-3</v>
      </c>
      <c r="AX60" s="551"/>
      <c r="AY60" s="167"/>
      <c r="AZ60" s="167"/>
      <c r="BA60" s="296"/>
      <c r="BB60" s="167"/>
      <c r="BC60" s="2" t="s">
        <v>1430</v>
      </c>
      <c r="BD60" s="866" t="s">
        <v>1552</v>
      </c>
    </row>
    <row r="61" spans="1:227" s="2" customFormat="1" ht="17.05" customHeight="1" x14ac:dyDescent="0.4">
      <c r="A61" s="868" t="s">
        <v>591</v>
      </c>
      <c r="B61" s="868" t="s">
        <v>671</v>
      </c>
      <c r="C61" s="910" t="s">
        <v>694</v>
      </c>
      <c r="D61" s="372" t="s">
        <v>697</v>
      </c>
      <c r="E61" s="394"/>
      <c r="F61" s="219">
        <v>9</v>
      </c>
      <c r="G61" s="124"/>
      <c r="H61" s="124"/>
      <c r="I61" s="124"/>
      <c r="J61" s="124"/>
      <c r="K61" s="252">
        <f>IF(ISNUMBER(F61),F61,0)+IF(ISNUMBER(G61),G61,0)+IF(ISNUMBER(H61),H61,0)</f>
        <v>9</v>
      </c>
      <c r="L61" s="520">
        <f>IF(K61&gt;0,IF(ISNUMBER(F61),F61,0)/K61*100,"")</f>
        <v>100</v>
      </c>
      <c r="M61" s="521">
        <f>IF(K61&gt;0,(IF(ISNUMBER(G61),G61,0)+IF(ISNUMBER(H61),H61,0))/K61*100,"")</f>
        <v>0</v>
      </c>
      <c r="N61" s="504">
        <f t="shared" si="18"/>
        <v>2</v>
      </c>
      <c r="O61" s="254"/>
      <c r="P61" s="534">
        <f t="shared" si="27"/>
        <v>9.4390000000000001</v>
      </c>
      <c r="Q61" s="227" t="s">
        <v>42</v>
      </c>
      <c r="R61" s="254"/>
      <c r="S61" s="305"/>
      <c r="T61" s="306"/>
      <c r="U61" s="90"/>
      <c r="V61" s="254"/>
      <c r="W61" s="254"/>
      <c r="X61" s="254"/>
      <c r="Y61" s="254"/>
      <c r="Z61" s="258">
        <v>212643</v>
      </c>
      <c r="AA61" s="259">
        <f t="shared" si="28"/>
        <v>136.40458163238287</v>
      </c>
      <c r="AB61" s="260"/>
      <c r="AC61" s="260"/>
      <c r="AD61" s="260"/>
      <c r="AE61" s="260"/>
      <c r="AF61" s="260"/>
      <c r="AG61" s="260"/>
      <c r="AH61" s="121"/>
      <c r="AI61" s="261">
        <v>212467</v>
      </c>
      <c r="AJ61" s="261">
        <v>212512</v>
      </c>
      <c r="AK61" s="261">
        <v>212530</v>
      </c>
      <c r="AL61" s="342"/>
      <c r="AM61" s="371"/>
      <c r="AN61" s="261"/>
      <c r="AO61" s="252"/>
      <c r="AP61" s="263"/>
      <c r="AQ61" s="264">
        <v>9.4390000000000001</v>
      </c>
      <c r="AR61" s="252">
        <v>10.587</v>
      </c>
      <c r="AS61" s="252">
        <v>11.167</v>
      </c>
      <c r="AT61" s="252">
        <v>11.167999999999999</v>
      </c>
      <c r="AU61" s="252"/>
      <c r="AV61" s="263"/>
      <c r="AW61" s="557">
        <f>K61-AT61</f>
        <v>-2.1679999999999993</v>
      </c>
      <c r="AX61" s="551"/>
      <c r="AY61" s="167"/>
      <c r="AZ61" s="167"/>
      <c r="BA61" s="296"/>
      <c r="BB61" s="167"/>
      <c r="BC61" s="2" t="s">
        <v>1430</v>
      </c>
      <c r="BD61" s="2" t="s">
        <v>1713</v>
      </c>
    </row>
    <row r="62" spans="1:227" s="2" customFormat="1" ht="17.05" customHeight="1" x14ac:dyDescent="0.4">
      <c r="A62" s="868" t="s">
        <v>393</v>
      </c>
      <c r="B62" s="868" t="s">
        <v>472</v>
      </c>
      <c r="C62" s="877" t="s">
        <v>481</v>
      </c>
      <c r="D62" s="1279" t="s">
        <v>484</v>
      </c>
      <c r="E62" s="2951"/>
      <c r="F62" s="219">
        <v>0.21024000000000001</v>
      </c>
      <c r="G62" s="124"/>
      <c r="H62" s="124"/>
      <c r="I62" s="124"/>
      <c r="J62" s="124"/>
      <c r="K62" s="252">
        <v>0.21024000000000001</v>
      </c>
      <c r="L62" s="520">
        <v>100</v>
      </c>
      <c r="M62" s="521">
        <v>0</v>
      </c>
      <c r="N62" s="504">
        <v>3</v>
      </c>
      <c r="O62" s="1024"/>
      <c r="P62" s="532">
        <v>0.16766813699999999</v>
      </c>
      <c r="Q62" s="227" t="s">
        <v>42</v>
      </c>
      <c r="R62" s="254"/>
      <c r="S62" s="305"/>
      <c r="T62" s="306"/>
      <c r="U62" s="90"/>
      <c r="V62" s="254"/>
      <c r="W62" s="254"/>
      <c r="X62" s="254"/>
      <c r="Y62" s="254"/>
      <c r="Z62" s="258">
        <v>4849.5397333616484</v>
      </c>
      <c r="AA62" s="259">
        <v>94.7233725592517</v>
      </c>
      <c r="AB62" s="260"/>
      <c r="AC62" s="260"/>
      <c r="AD62" s="260"/>
      <c r="AE62" s="260"/>
      <c r="AF62" s="260"/>
      <c r="AG62" s="260"/>
      <c r="AH62" s="121"/>
      <c r="AI62" s="90"/>
      <c r="AJ62" s="90"/>
      <c r="AK62" s="90"/>
      <c r="AL62" s="121"/>
      <c r="AM62" s="262"/>
      <c r="AN62" s="252"/>
      <c r="AO62" s="252"/>
      <c r="AP62" s="263"/>
      <c r="AQ62" s="264"/>
      <c r="AR62" s="252"/>
      <c r="AS62" s="252"/>
      <c r="AT62" s="252">
        <v>0.29787825822862157</v>
      </c>
      <c r="AU62" s="252"/>
      <c r="AV62" s="263"/>
      <c r="AW62" s="557">
        <v>-8.7638258228621563E-2</v>
      </c>
      <c r="AX62" s="551"/>
      <c r="AY62" s="167"/>
      <c r="AZ62" s="167"/>
      <c r="BA62" s="167"/>
      <c r="BB62" s="167"/>
      <c r="BC62" s="2" t="s">
        <v>1802</v>
      </c>
      <c r="BD62" s="2" t="s">
        <v>1875</v>
      </c>
      <c r="BE62" t="s">
        <v>1899</v>
      </c>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row>
    <row r="63" spans="1:227" s="2" customFormat="1" ht="17.05" customHeight="1" x14ac:dyDescent="0.4">
      <c r="A63" s="868" t="s">
        <v>393</v>
      </c>
      <c r="B63" s="868" t="s">
        <v>472</v>
      </c>
      <c r="C63" s="877" t="s">
        <v>481</v>
      </c>
      <c r="D63" s="1279" t="s">
        <v>483</v>
      </c>
      <c r="E63" s="2951" t="s">
        <v>1821</v>
      </c>
      <c r="F63" s="219"/>
      <c r="G63" s="124"/>
      <c r="H63" s="124"/>
      <c r="I63" s="124"/>
      <c r="J63" s="124"/>
      <c r="K63" s="252">
        <v>0.97418400000000005</v>
      </c>
      <c r="L63" s="520" t="s">
        <v>1435</v>
      </c>
      <c r="M63" s="521" t="s">
        <v>1440</v>
      </c>
      <c r="N63" s="504">
        <v>2</v>
      </c>
      <c r="O63" s="1396"/>
      <c r="P63" s="532">
        <v>1.3854041505554382</v>
      </c>
      <c r="Q63" s="227" t="s">
        <v>42</v>
      </c>
      <c r="R63" s="254"/>
      <c r="S63" s="305"/>
      <c r="T63" s="306"/>
      <c r="U63" s="90"/>
      <c r="V63" s="254"/>
      <c r="W63" s="254"/>
      <c r="X63" s="254"/>
      <c r="Y63" s="254"/>
      <c r="Z63" s="258">
        <v>52315.740047418811</v>
      </c>
      <c r="AA63" s="259">
        <v>72.552310381169846</v>
      </c>
      <c r="AB63" s="260"/>
      <c r="AC63" s="260"/>
      <c r="AD63" s="260"/>
      <c r="AE63" s="260"/>
      <c r="AF63" s="260"/>
      <c r="AG63" s="260"/>
      <c r="AH63" s="121"/>
      <c r="AI63" s="90"/>
      <c r="AJ63" s="90"/>
      <c r="AK63" s="90"/>
      <c r="AL63" s="121"/>
      <c r="AM63" s="262"/>
      <c r="AN63" s="252"/>
      <c r="AO63" s="252"/>
      <c r="AP63" s="263"/>
      <c r="AQ63" s="264"/>
      <c r="AR63" s="252"/>
      <c r="AS63" s="252"/>
      <c r="AT63" s="252">
        <v>2.3777560818147867</v>
      </c>
      <c r="AU63" s="252"/>
      <c r="AV63" s="263"/>
      <c r="AW63" s="557">
        <v>-1.4035720818147865</v>
      </c>
      <c r="AX63" s="551"/>
      <c r="AY63" s="167"/>
      <c r="AZ63" s="167"/>
      <c r="BA63" s="167"/>
      <c r="BB63" s="167"/>
      <c r="BC63" s="2" t="s">
        <v>1802</v>
      </c>
      <c r="BD63" s="2" t="s">
        <v>1883</v>
      </c>
      <c r="BE63" t="s">
        <v>1899</v>
      </c>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row>
    <row r="64" spans="1:227" s="2" customFormat="1" ht="17.05" customHeight="1" x14ac:dyDescent="0.4">
      <c r="A64" s="868" t="s">
        <v>1134</v>
      </c>
      <c r="B64" s="868" t="s">
        <v>1262</v>
      </c>
      <c r="C64" s="595" t="s">
        <v>1289</v>
      </c>
      <c r="D64" s="472" t="s">
        <v>1294</v>
      </c>
      <c r="E64" s="170"/>
      <c r="F64" s="178">
        <v>1.6</v>
      </c>
      <c r="G64" s="124"/>
      <c r="H64" s="177">
        <v>0.14799999999999999</v>
      </c>
      <c r="I64" s="124"/>
      <c r="J64" s="124"/>
      <c r="K64" s="252">
        <f>IF(ISNUMBER(F64),F64,0)+IF(ISNUMBER(G64),G64,0)+IF(ISNUMBER(H64),H64,0)</f>
        <v>1.748</v>
      </c>
      <c r="L64" s="520">
        <f>IF(IF(ISNUMBER(K64),K64,0)&gt;0,IF(ISNUMBER(F64),F64,0)/K64*100,"")</f>
        <v>91.533180778032047</v>
      </c>
      <c r="M64" s="521">
        <f>IF(IF(ISNUMBER(K64),K64,0)&gt;0,(IF(ISNUMBER(G64),G64,0)+IF(ISNUMBER(H64),H64,0))/K64*100,"")</f>
        <v>8.4668192219679632</v>
      </c>
      <c r="N64" s="504">
        <f t="shared" ref="N64:N73" si="29">IF(OR(K64="",NOT(ISNUMBER(K64))),1,IF(P64=0,1,IF(P64&gt;K64,2,IF(AT64&gt;K64,3,IF(AU64&gt;K64,4,5)))))</f>
        <v>3</v>
      </c>
      <c r="O64" s="254"/>
      <c r="P64" s="534">
        <f>AQ64</f>
        <v>1.4139999999999999</v>
      </c>
      <c r="Q64" s="227" t="s">
        <v>42</v>
      </c>
      <c r="R64" s="254"/>
      <c r="S64" s="305"/>
      <c r="T64" s="306"/>
      <c r="U64" s="90"/>
      <c r="V64" s="254"/>
      <c r="W64" s="254"/>
      <c r="X64" s="254"/>
      <c r="Y64" s="254"/>
      <c r="Z64" s="258">
        <v>32490</v>
      </c>
      <c r="AA64" s="259">
        <f>AR64/Z64*1000000000/365</f>
        <v>138.12469168595607</v>
      </c>
      <c r="AB64" s="260"/>
      <c r="AC64" s="260"/>
      <c r="AD64" s="260"/>
      <c r="AE64" s="260"/>
      <c r="AF64" s="260"/>
      <c r="AG64" s="260"/>
      <c r="AH64" s="121"/>
      <c r="AI64" s="261">
        <v>35169</v>
      </c>
      <c r="AJ64" s="261">
        <v>35890</v>
      </c>
      <c r="AK64" s="261">
        <v>36336</v>
      </c>
      <c r="AL64" s="342"/>
      <c r="AM64" s="262"/>
      <c r="AN64" s="252"/>
      <c r="AO64" s="252"/>
      <c r="AP64" s="263"/>
      <c r="AQ64" s="264">
        <v>1.4139999999999999</v>
      </c>
      <c r="AR64" s="252">
        <v>1.6379999999999999</v>
      </c>
      <c r="AS64" s="252">
        <v>1.7569999999999999</v>
      </c>
      <c r="AT64" s="252">
        <v>1.8089999999999999</v>
      </c>
      <c r="AU64" s="252"/>
      <c r="AV64" s="263"/>
      <c r="AW64" s="557">
        <f>K64-AT64</f>
        <v>-6.0999999999999943E-2</v>
      </c>
      <c r="AX64" s="551"/>
      <c r="AY64" s="167"/>
      <c r="AZ64" s="167"/>
      <c r="BA64" s="296"/>
      <c r="BB64" s="167"/>
      <c r="BC64" s="2" t="s">
        <v>1430</v>
      </c>
      <c r="BD64" t="s">
        <v>1696</v>
      </c>
      <c r="BE64" s="866"/>
    </row>
    <row r="65" spans="1:227" s="2" customFormat="1" ht="17.05" customHeight="1" x14ac:dyDescent="0.4">
      <c r="A65" s="868" t="s">
        <v>1134</v>
      </c>
      <c r="B65" s="868" t="s">
        <v>1262</v>
      </c>
      <c r="C65" s="595" t="s">
        <v>1289</v>
      </c>
      <c r="D65" s="472" t="s">
        <v>1290</v>
      </c>
      <c r="E65" s="2952" t="s">
        <v>1265</v>
      </c>
      <c r="F65" s="1180">
        <v>0.13</v>
      </c>
      <c r="G65" s="271"/>
      <c r="H65" s="1188">
        <v>1.2E-2</v>
      </c>
      <c r="I65" s="271"/>
      <c r="J65" s="271"/>
      <c r="K65" s="272">
        <f>IF(ISNUMBER(F65),F65,0)+IF(ISNUMBER(G65),G65,0)+IF(ISNUMBER(H65),H65,0)</f>
        <v>0.14200000000000002</v>
      </c>
      <c r="L65" s="524">
        <f>IF(IF(ISNUMBER(K65),K65,0)&gt;0,IF(ISNUMBER(F65),F65,0)/K65*100,"")</f>
        <v>91.549295774647874</v>
      </c>
      <c r="M65" s="525">
        <f>IF(IF(ISNUMBER(K65),K65,0)&gt;0,(IF(ISNUMBER(G65),G65,0)+IF(ISNUMBER(H65),H65,0))/K65*100,"")</f>
        <v>8.4507042253521121</v>
      </c>
      <c r="N65" s="465">
        <f t="shared" si="29"/>
        <v>2</v>
      </c>
      <c r="O65" s="274"/>
      <c r="P65" s="537">
        <f>AQ65</f>
        <v>0.45500000000000002</v>
      </c>
      <c r="Q65" s="273" t="s">
        <v>42</v>
      </c>
      <c r="R65" s="274"/>
      <c r="S65" s="275"/>
      <c r="T65" s="276"/>
      <c r="U65" s="111"/>
      <c r="V65" s="274"/>
      <c r="W65" s="274"/>
      <c r="X65" s="274"/>
      <c r="Y65" s="274"/>
      <c r="Z65" s="277">
        <v>9569</v>
      </c>
      <c r="AA65" s="278">
        <f>AR65/Z65*1000000000/365</f>
        <v>148.02365515355666</v>
      </c>
      <c r="AB65" s="279"/>
      <c r="AC65" s="279"/>
      <c r="AD65" s="279"/>
      <c r="AE65" s="279"/>
      <c r="AF65" s="279"/>
      <c r="AG65" s="279"/>
      <c r="AH65" s="280"/>
      <c r="AI65" s="388">
        <v>9768</v>
      </c>
      <c r="AJ65" s="388">
        <v>9889</v>
      </c>
      <c r="AK65" s="388">
        <v>10183</v>
      </c>
      <c r="AL65" s="389"/>
      <c r="AM65" s="281"/>
      <c r="AN65" s="272"/>
      <c r="AO65" s="272"/>
      <c r="AP65" s="282"/>
      <c r="AQ65" s="283">
        <v>0.45500000000000002</v>
      </c>
      <c r="AR65" s="272">
        <v>0.51700000000000002</v>
      </c>
      <c r="AS65" s="272">
        <v>0.55100000000000005</v>
      </c>
      <c r="AT65" s="272">
        <v>0.56699999999999995</v>
      </c>
      <c r="AU65" s="272"/>
      <c r="AV65" s="282"/>
      <c r="AW65" s="558">
        <f>K65-AT65</f>
        <v>-0.42499999999999993</v>
      </c>
      <c r="AX65" s="552"/>
      <c r="AY65" s="167"/>
      <c r="AZ65" s="167"/>
      <c r="BA65" s="296"/>
      <c r="BB65" s="167"/>
      <c r="BC65" s="2" t="s">
        <v>1430</v>
      </c>
      <c r="BD65" s="866" t="s">
        <v>1513</v>
      </c>
    </row>
    <row r="66" spans="1:227" s="2" customFormat="1" ht="30.25" customHeight="1" x14ac:dyDescent="0.4">
      <c r="A66" s="868" t="s">
        <v>1134</v>
      </c>
      <c r="B66" s="868" t="s">
        <v>1262</v>
      </c>
      <c r="C66" s="595" t="s">
        <v>1289</v>
      </c>
      <c r="D66" s="472" t="s">
        <v>1297</v>
      </c>
      <c r="E66" s="170"/>
      <c r="F66" s="178">
        <v>0.3</v>
      </c>
      <c r="G66" s="124"/>
      <c r="H66" s="177">
        <v>0.219</v>
      </c>
      <c r="I66" s="124"/>
      <c r="J66" s="124"/>
      <c r="K66" s="252">
        <f>IF(ISNUMBER(F66),F66,0)+IF(ISNUMBER(G66),G66,0)+IF(ISNUMBER(H66),H66,0)</f>
        <v>0.51900000000000002</v>
      </c>
      <c r="L66" s="520">
        <f>IF(IF(ISNUMBER(K66),K66,0)&gt;0,IF(ISNUMBER(F66),F66,0)/K66*100,"")</f>
        <v>57.803468208092482</v>
      </c>
      <c r="M66" s="521">
        <f>IF(IF(ISNUMBER(K66),K66,0)&gt;0,(IF(ISNUMBER(G66),G66,0)+IF(ISNUMBER(H66),H66,0))/K66*100,"")</f>
        <v>42.196531791907518</v>
      </c>
      <c r="N66" s="348">
        <f t="shared" si="29"/>
        <v>5</v>
      </c>
      <c r="O66" s="254"/>
      <c r="P66" s="534">
        <f>AQ66</f>
        <v>0.189</v>
      </c>
      <c r="Q66" s="227" t="s">
        <v>42</v>
      </c>
      <c r="R66" s="254"/>
      <c r="S66" s="305"/>
      <c r="T66" s="306"/>
      <c r="U66" s="90"/>
      <c r="V66" s="254"/>
      <c r="W66" s="254"/>
      <c r="X66" s="254"/>
      <c r="Y66" s="254"/>
      <c r="Z66" s="258">
        <v>2197</v>
      </c>
      <c r="AA66" s="259">
        <f>AR66/Z66*1000000000/365</f>
        <v>254.39422375468416</v>
      </c>
      <c r="AB66" s="260"/>
      <c r="AC66" s="260"/>
      <c r="AD66" s="260"/>
      <c r="AE66" s="260"/>
      <c r="AF66" s="260"/>
      <c r="AG66" s="260"/>
      <c r="AH66" s="121"/>
      <c r="AI66" s="261">
        <v>2202</v>
      </c>
      <c r="AJ66" s="261">
        <v>2202</v>
      </c>
      <c r="AK66" s="261">
        <v>2206</v>
      </c>
      <c r="AL66" s="342"/>
      <c r="AM66" s="262"/>
      <c r="AN66" s="252"/>
      <c r="AO66" s="252"/>
      <c r="AP66" s="263"/>
      <c r="AQ66" s="264">
        <v>0.189</v>
      </c>
      <c r="AR66" s="252">
        <v>0.20399999999999999</v>
      </c>
      <c r="AS66" s="252">
        <v>0.21099999999999999</v>
      </c>
      <c r="AT66" s="252">
        <v>0.214</v>
      </c>
      <c r="AU66" s="252"/>
      <c r="AV66" s="263"/>
      <c r="AW66" s="557">
        <f>K66-AT66</f>
        <v>0.30500000000000005</v>
      </c>
      <c r="AX66" s="551"/>
      <c r="AY66" s="167"/>
      <c r="AZ66" s="167"/>
      <c r="BA66" s="296"/>
      <c r="BB66" s="296"/>
      <c r="BC66" s="2" t="s">
        <v>1430</v>
      </c>
      <c r="BD66" s="866" t="s">
        <v>1647</v>
      </c>
    </row>
    <row r="67" spans="1:227" s="2" customFormat="1" ht="17.05" customHeight="1" x14ac:dyDescent="0.4">
      <c r="A67" s="868" t="s">
        <v>198</v>
      </c>
      <c r="B67" s="868" t="s">
        <v>217</v>
      </c>
      <c r="C67" s="601" t="s">
        <v>218</v>
      </c>
      <c r="D67" s="16" t="s">
        <v>222</v>
      </c>
      <c r="E67" s="170" t="s">
        <v>1433</v>
      </c>
      <c r="F67" s="178"/>
      <c r="G67" s="177"/>
      <c r="H67" s="177"/>
      <c r="I67" s="177"/>
      <c r="J67" s="177"/>
      <c r="K67" s="179"/>
      <c r="L67" s="518">
        <v>100</v>
      </c>
      <c r="M67" s="667" t="str">
        <f t="shared" ref="M67:M73" si="30">IF(K67&gt;0,(IF(ISNUMBER(G67),G67,0)+IF(ISNUMBER(H67),H67,0))/K67*100,"")</f>
        <v/>
      </c>
      <c r="N67" s="504">
        <f t="shared" si="29"/>
        <v>1</v>
      </c>
      <c r="O67" s="58"/>
      <c r="P67" s="177">
        <v>1.169</v>
      </c>
      <c r="Q67" s="222" t="s">
        <v>42</v>
      </c>
      <c r="R67" s="58"/>
      <c r="S67" s="220" t="s">
        <v>202</v>
      </c>
      <c r="T67" s="220" t="s">
        <v>202</v>
      </c>
      <c r="U67" s="368">
        <v>58</v>
      </c>
      <c r="V67" s="58"/>
      <c r="W67" s="368">
        <v>58</v>
      </c>
      <c r="X67" s="58"/>
      <c r="Y67" s="58"/>
      <c r="Z67" s="743">
        <v>29680</v>
      </c>
      <c r="AA67" s="234">
        <v>107.90902041871284</v>
      </c>
      <c r="AB67" s="763">
        <f>O67/AA67*1000000/365*1000</f>
        <v>0</v>
      </c>
      <c r="AC67" s="174"/>
      <c r="AD67" s="174"/>
      <c r="AE67" s="364"/>
      <c r="AF67" s="174"/>
      <c r="AG67" s="174"/>
      <c r="AH67" s="175"/>
      <c r="AI67" s="174"/>
      <c r="AJ67" s="174"/>
      <c r="AK67" s="174"/>
      <c r="AL67" s="175"/>
      <c r="AM67" s="179">
        <f>K67</f>
        <v>0</v>
      </c>
      <c r="AN67" s="177">
        <v>1.169</v>
      </c>
      <c r="AO67" s="177">
        <v>1.169</v>
      </c>
      <c r="AP67" s="177">
        <v>1.169</v>
      </c>
      <c r="AQ67" s="178">
        <v>1.169</v>
      </c>
      <c r="AR67" s="179">
        <f>AN67</f>
        <v>1.169</v>
      </c>
      <c r="AS67" s="177">
        <v>1.169</v>
      </c>
      <c r="AT67" s="179">
        <f>AVERAGE(AS67,AV67)</f>
        <v>1.169</v>
      </c>
      <c r="AU67" s="179"/>
      <c r="AV67" s="177">
        <v>1.169</v>
      </c>
      <c r="AW67" s="177"/>
      <c r="AX67" s="546">
        <v>1.169</v>
      </c>
      <c r="AY67" s="828"/>
      <c r="AZ67" s="164"/>
      <c r="BA67" s="165"/>
      <c r="BB67" s="167"/>
      <c r="BC67" s="2" t="s">
        <v>1430</v>
      </c>
      <c r="BD67" s="866" t="s">
        <v>222</v>
      </c>
      <c r="BE67" s="90"/>
      <c r="BF67" s="90"/>
      <c r="BG67" s="90"/>
      <c r="BH67" s="90"/>
      <c r="BI67" s="90"/>
      <c r="BJ67" s="90"/>
      <c r="BK67" s="90"/>
      <c r="BL67" s="90"/>
      <c r="BM67" s="167"/>
      <c r="BN67" s="167"/>
      <c r="BO67" s="167"/>
      <c r="BP67" s="167"/>
      <c r="BQ67" s="167"/>
      <c r="BR67" s="167"/>
      <c r="BS67" s="167"/>
      <c r="BT67" s="167"/>
      <c r="BU67" s="167"/>
      <c r="BV67" s="167"/>
      <c r="BW67" s="167"/>
      <c r="BX67" s="167"/>
      <c r="BY67" s="167"/>
      <c r="BZ67" s="167"/>
      <c r="CA67" s="167"/>
      <c r="CB67" s="167"/>
      <c r="CC67" s="167"/>
      <c r="CD67" s="167"/>
      <c r="CE67" s="167"/>
      <c r="CF67" s="167"/>
      <c r="CG67" s="167"/>
      <c r="CH67" s="167"/>
      <c r="CI67" s="167"/>
      <c r="CJ67" s="167"/>
      <c r="CK67" s="167"/>
      <c r="CL67" s="167"/>
      <c r="CM67" s="167"/>
      <c r="CN67" s="167"/>
      <c r="CO67" s="167"/>
      <c r="CP67" s="167"/>
      <c r="CQ67" s="167"/>
      <c r="CR67" s="167"/>
      <c r="CS67" s="167"/>
      <c r="CT67" s="167"/>
      <c r="CU67" s="167"/>
      <c r="CV67" s="167"/>
      <c r="CW67" s="167"/>
      <c r="CX67" s="167"/>
      <c r="CY67" s="167"/>
      <c r="CZ67" s="167"/>
      <c r="DA67" s="167"/>
      <c r="DB67" s="167"/>
      <c r="DC67" s="167"/>
      <c r="DD67" s="167"/>
      <c r="DE67" s="167"/>
      <c r="DF67" s="167"/>
      <c r="DG67" s="167"/>
      <c r="DH67" s="167"/>
      <c r="DI67" s="167"/>
      <c r="DJ67" s="167"/>
      <c r="DK67" s="167"/>
      <c r="DL67" s="167"/>
      <c r="DM67" s="167"/>
      <c r="DN67" s="167"/>
      <c r="DO67" s="167"/>
      <c r="DP67" s="167"/>
      <c r="DQ67" s="167"/>
      <c r="DR67" s="167"/>
      <c r="DS67" s="167"/>
      <c r="DT67" s="167"/>
      <c r="DU67" s="167"/>
      <c r="DV67" s="167"/>
      <c r="DW67" s="167"/>
      <c r="DX67" s="167"/>
      <c r="DY67" s="167"/>
      <c r="DZ67" s="167"/>
      <c r="EA67" s="167"/>
      <c r="EB67" s="167"/>
      <c r="EC67" s="167"/>
      <c r="ED67" s="167"/>
      <c r="EE67" s="167"/>
      <c r="EF67" s="167"/>
      <c r="EG67" s="167"/>
      <c r="EH67" s="167"/>
      <c r="EI67" s="167"/>
      <c r="EJ67" s="167"/>
      <c r="EK67" s="167"/>
      <c r="EL67" s="167"/>
      <c r="EM67" s="167"/>
      <c r="EN67" s="167"/>
      <c r="EO67" s="167"/>
      <c r="EP67" s="167"/>
      <c r="EQ67" s="167"/>
      <c r="ER67" s="167"/>
      <c r="ES67" s="167"/>
      <c r="ET67" s="167"/>
      <c r="EU67" s="167"/>
      <c r="EV67" s="167"/>
      <c r="EW67" s="167"/>
      <c r="EX67" s="167"/>
      <c r="EY67" s="167"/>
      <c r="EZ67" s="167"/>
      <c r="FA67" s="167"/>
      <c r="FB67" s="167"/>
      <c r="FC67" s="167"/>
      <c r="FD67" s="167"/>
      <c r="FE67" s="167"/>
      <c r="FF67" s="167"/>
      <c r="FG67" s="167"/>
      <c r="FH67" s="167"/>
      <c r="FI67" s="167"/>
      <c r="FJ67" s="167"/>
      <c r="FK67" s="167"/>
      <c r="FL67" s="167"/>
      <c r="FM67" s="167"/>
      <c r="FN67" s="167"/>
      <c r="FO67" s="167"/>
      <c r="FP67" s="167"/>
      <c r="FQ67" s="167"/>
      <c r="FR67" s="167"/>
      <c r="FS67" s="167"/>
      <c r="FT67" s="167"/>
      <c r="FU67" s="167"/>
      <c r="FV67" s="167"/>
      <c r="FW67" s="167"/>
      <c r="FX67" s="167"/>
      <c r="FY67" s="167"/>
      <c r="FZ67" s="167"/>
      <c r="GA67" s="167"/>
      <c r="GB67" s="167"/>
      <c r="GC67" s="167"/>
      <c r="GD67" s="167"/>
      <c r="GE67" s="167"/>
      <c r="GF67" s="167"/>
      <c r="GG67" s="167"/>
      <c r="GH67" s="167"/>
      <c r="GI67" s="167"/>
      <c r="GJ67" s="167"/>
      <c r="GK67" s="167"/>
      <c r="GL67" s="167"/>
      <c r="GM67" s="167"/>
      <c r="GN67" s="167"/>
      <c r="GO67" s="167"/>
      <c r="GP67" s="167"/>
      <c r="GQ67" s="167"/>
      <c r="GR67" s="167"/>
      <c r="GS67" s="167"/>
      <c r="GT67" s="167"/>
      <c r="GU67" s="167"/>
      <c r="GV67" s="167"/>
      <c r="GW67" s="167"/>
      <c r="GX67" s="167"/>
      <c r="GY67" s="167"/>
      <c r="GZ67" s="167"/>
      <c r="HA67" s="167"/>
      <c r="HB67" s="167"/>
      <c r="HC67" s="167"/>
      <c r="HD67" s="167"/>
      <c r="HE67" s="167"/>
      <c r="HF67" s="167"/>
      <c r="HG67" s="167"/>
      <c r="HH67" s="167"/>
      <c r="HI67" s="167"/>
      <c r="HJ67" s="167"/>
      <c r="HK67" s="167"/>
      <c r="HL67" s="167"/>
      <c r="HM67" s="167"/>
      <c r="HN67" s="167"/>
      <c r="HO67" s="167"/>
      <c r="HP67" s="167"/>
      <c r="HQ67" s="167"/>
      <c r="HR67" s="167"/>
      <c r="HS67" s="167"/>
    </row>
    <row r="68" spans="1:227" s="2" customFormat="1" ht="17.05" customHeight="1" x14ac:dyDescent="0.4">
      <c r="A68" s="868" t="s">
        <v>198</v>
      </c>
      <c r="B68" s="868" t="s">
        <v>217</v>
      </c>
      <c r="C68" s="601" t="s">
        <v>218</v>
      </c>
      <c r="D68" s="81" t="s">
        <v>223</v>
      </c>
      <c r="E68" s="170"/>
      <c r="F68" s="219">
        <v>0.14399999999999999</v>
      </c>
      <c r="G68" s="124"/>
      <c r="H68" s="124"/>
      <c r="I68" s="124"/>
      <c r="J68" s="124"/>
      <c r="K68" s="179">
        <f>SUM(F68:H68)</f>
        <v>0.14399999999999999</v>
      </c>
      <c r="L68" s="518">
        <f t="shared" ref="L68:L73" si="31">IF(K68&gt;0,IF(ISNUMBER(F68),F68,0)/K68*100,"")</f>
        <v>100</v>
      </c>
      <c r="M68" s="667">
        <f t="shared" si="30"/>
        <v>0</v>
      </c>
      <c r="N68" s="504">
        <f t="shared" si="29"/>
        <v>2</v>
      </c>
      <c r="O68" s="170"/>
      <c r="P68" s="179">
        <v>0.53100000000000003</v>
      </c>
      <c r="Q68" s="222" t="s">
        <v>42</v>
      </c>
      <c r="R68" s="170"/>
      <c r="S68" s="220" t="s">
        <v>202</v>
      </c>
      <c r="T68" s="220" t="s">
        <v>202</v>
      </c>
      <c r="U68" s="368">
        <v>58</v>
      </c>
      <c r="V68" s="170"/>
      <c r="W68" s="368">
        <v>58</v>
      </c>
      <c r="X68" s="170"/>
      <c r="Y68" s="170"/>
      <c r="Z68" s="746">
        <v>27007</v>
      </c>
      <c r="AA68" s="234">
        <v>53.867312939161884</v>
      </c>
      <c r="AB68" s="763">
        <f>O68/AA68*1000000/365*1000</f>
        <v>0</v>
      </c>
      <c r="AC68" s="202"/>
      <c r="AD68" s="202"/>
      <c r="AE68" s="170"/>
      <c r="AF68" s="202"/>
      <c r="AG68" s="202"/>
      <c r="AH68" s="203"/>
      <c r="AI68" s="202"/>
      <c r="AJ68" s="202"/>
      <c r="AK68" s="202"/>
      <c r="AL68" s="203"/>
      <c r="AM68" s="179">
        <f>K68</f>
        <v>0.14399999999999999</v>
      </c>
      <c r="AN68" s="179">
        <v>0.88400000000000001</v>
      </c>
      <c r="AO68" s="179">
        <v>0.88400000000000001</v>
      </c>
      <c r="AP68" s="179">
        <v>0.88400000000000001</v>
      </c>
      <c r="AQ68" s="184">
        <v>0.88400000000000001</v>
      </c>
      <c r="AR68" s="179">
        <f>AN68</f>
        <v>0.88400000000000001</v>
      </c>
      <c r="AS68" s="179">
        <v>0.88400000000000001</v>
      </c>
      <c r="AT68" s="179">
        <f>AVERAGE(AS68,AV68)</f>
        <v>0.88400000000000001</v>
      </c>
      <c r="AU68" s="179"/>
      <c r="AV68" s="179">
        <v>0.88400000000000001</v>
      </c>
      <c r="AW68" s="179"/>
      <c r="AX68" s="547">
        <v>0.88400000000000001</v>
      </c>
      <c r="AY68" s="833">
        <v>-1.0349999999999999</v>
      </c>
      <c r="AZ68" s="164"/>
      <c r="BA68" s="165"/>
      <c r="BB68" s="167"/>
      <c r="BC68" s="2" t="s">
        <v>1430</v>
      </c>
      <c r="BD68" s="866" t="s">
        <v>223</v>
      </c>
      <c r="BE68" s="90"/>
      <c r="BF68" s="90"/>
      <c r="BG68" s="90"/>
      <c r="BH68" s="90"/>
      <c r="BI68" s="90"/>
      <c r="BJ68" s="90"/>
      <c r="BK68" s="90"/>
      <c r="BL68" s="90"/>
      <c r="BM68" s="167"/>
      <c r="BN68" s="167"/>
      <c r="BO68" s="167"/>
      <c r="BP68" s="167"/>
      <c r="BQ68" s="167"/>
      <c r="BR68" s="167"/>
      <c r="BS68" s="167"/>
      <c r="BT68" s="167"/>
      <c r="BU68" s="167"/>
      <c r="BV68" s="167"/>
      <c r="BW68" s="167"/>
      <c r="BX68" s="167"/>
      <c r="BY68" s="167"/>
      <c r="BZ68" s="167"/>
      <c r="CA68" s="167"/>
      <c r="CB68" s="167"/>
      <c r="CC68" s="167"/>
      <c r="CD68" s="167"/>
      <c r="CE68" s="167"/>
      <c r="CF68" s="167"/>
      <c r="CG68" s="167"/>
      <c r="CH68" s="167"/>
      <c r="CI68" s="167"/>
      <c r="CJ68" s="167"/>
      <c r="CK68" s="167"/>
      <c r="CL68" s="167"/>
      <c r="CM68" s="167"/>
      <c r="CN68" s="167"/>
      <c r="CO68" s="167"/>
      <c r="CP68" s="167"/>
      <c r="CQ68" s="167"/>
      <c r="CR68" s="167"/>
      <c r="CS68" s="167"/>
      <c r="CT68" s="167"/>
      <c r="CU68" s="167"/>
      <c r="CV68" s="167"/>
      <c r="CW68" s="167"/>
      <c r="CX68" s="167"/>
      <c r="CY68" s="167"/>
      <c r="CZ68" s="167"/>
      <c r="DA68" s="167"/>
      <c r="DB68" s="167"/>
      <c r="DC68" s="167"/>
      <c r="DD68" s="167"/>
      <c r="DE68" s="167"/>
      <c r="DF68" s="167"/>
      <c r="DG68" s="167"/>
      <c r="DH68" s="167"/>
      <c r="DI68" s="167"/>
      <c r="DJ68" s="167"/>
      <c r="DK68" s="167"/>
      <c r="DL68" s="167"/>
      <c r="DM68" s="167"/>
      <c r="DN68" s="167"/>
      <c r="DO68" s="167"/>
      <c r="DP68" s="167"/>
      <c r="DQ68" s="167"/>
      <c r="DR68" s="167"/>
      <c r="DS68" s="167"/>
      <c r="DT68" s="167"/>
      <c r="DU68" s="167"/>
      <c r="DV68" s="167"/>
      <c r="DW68" s="167"/>
      <c r="DX68" s="167"/>
      <c r="DY68" s="167"/>
      <c r="DZ68" s="167"/>
      <c r="EA68" s="167"/>
      <c r="EB68" s="167"/>
      <c r="EC68" s="167"/>
      <c r="ED68" s="167"/>
      <c r="EE68" s="167"/>
      <c r="EF68" s="167"/>
      <c r="EG68" s="167"/>
      <c r="EH68" s="167"/>
      <c r="EI68" s="167"/>
      <c r="EJ68" s="167"/>
      <c r="EK68" s="167"/>
      <c r="EL68" s="167"/>
      <c r="EM68" s="167"/>
      <c r="EN68" s="167"/>
      <c r="EO68" s="167"/>
      <c r="EP68" s="167"/>
      <c r="EQ68" s="167"/>
      <c r="ER68" s="167"/>
      <c r="ES68" s="167"/>
      <c r="ET68" s="167"/>
      <c r="EU68" s="167"/>
      <c r="EV68" s="167"/>
      <c r="EW68" s="167"/>
      <c r="EX68" s="167"/>
      <c r="EY68" s="167"/>
      <c r="EZ68" s="167"/>
      <c r="FA68" s="167"/>
      <c r="FB68" s="167"/>
      <c r="FC68" s="167"/>
      <c r="FD68" s="167"/>
      <c r="FE68" s="167"/>
      <c r="FF68" s="167"/>
      <c r="FG68" s="167"/>
      <c r="FH68" s="167"/>
      <c r="FI68" s="167"/>
      <c r="FJ68" s="167"/>
      <c r="FK68" s="167"/>
      <c r="FL68" s="167"/>
      <c r="FM68" s="167"/>
      <c r="FN68" s="167"/>
      <c r="FO68" s="167"/>
      <c r="FP68" s="167"/>
      <c r="FQ68" s="167"/>
      <c r="FR68" s="167"/>
      <c r="FS68" s="167"/>
      <c r="FT68" s="167"/>
      <c r="FU68" s="167"/>
      <c r="FV68" s="167"/>
      <c r="FW68" s="167"/>
      <c r="FX68" s="167"/>
      <c r="FY68" s="167"/>
      <c r="FZ68" s="167"/>
      <c r="GA68" s="167"/>
      <c r="GB68" s="167"/>
      <c r="GC68" s="167"/>
      <c r="GD68" s="167"/>
      <c r="GE68" s="167"/>
      <c r="GF68" s="167"/>
      <c r="GG68" s="167"/>
      <c r="GH68" s="167"/>
      <c r="GI68" s="167"/>
      <c r="GJ68" s="167"/>
      <c r="GK68" s="167"/>
      <c r="GL68" s="167"/>
      <c r="GM68" s="167"/>
      <c r="GN68" s="167"/>
      <c r="GO68" s="167"/>
      <c r="GP68" s="167"/>
      <c r="GQ68" s="167"/>
      <c r="GR68" s="167"/>
      <c r="GS68" s="167"/>
      <c r="GT68" s="167"/>
      <c r="GU68" s="167"/>
      <c r="GV68" s="167"/>
      <c r="GW68" s="167"/>
      <c r="GX68" s="167"/>
      <c r="GY68" s="167"/>
      <c r="GZ68" s="167"/>
      <c r="HA68" s="167"/>
      <c r="HB68" s="167"/>
      <c r="HC68" s="167"/>
      <c r="HD68" s="167"/>
      <c r="HE68" s="167"/>
      <c r="HF68" s="167"/>
      <c r="HG68" s="167"/>
      <c r="HH68" s="167"/>
      <c r="HI68" s="167"/>
      <c r="HJ68" s="167"/>
      <c r="HK68" s="167"/>
      <c r="HL68" s="167"/>
      <c r="HM68" s="167"/>
      <c r="HN68" s="167"/>
      <c r="HO68" s="167"/>
      <c r="HP68" s="167"/>
      <c r="HQ68" s="167"/>
      <c r="HR68" s="167"/>
      <c r="HS68" s="167"/>
    </row>
    <row r="69" spans="1:227" s="2" customFormat="1" ht="17.05" customHeight="1" x14ac:dyDescent="0.4">
      <c r="A69" s="868" t="s">
        <v>591</v>
      </c>
      <c r="B69" s="868" t="s">
        <v>671</v>
      </c>
      <c r="C69" s="910" t="s">
        <v>674</v>
      </c>
      <c r="D69" s="372" t="s">
        <v>675</v>
      </c>
      <c r="E69" s="394"/>
      <c r="F69" s="219">
        <v>0.16</v>
      </c>
      <c r="G69" s="124"/>
      <c r="H69" s="124"/>
      <c r="I69" s="124"/>
      <c r="J69" s="124"/>
      <c r="K69" s="252">
        <f>IF(ISNUMBER(F69),F69,0)+IF(ISNUMBER(G69),G69,0)+IF(ISNUMBER(H69),H69,0)</f>
        <v>0.16</v>
      </c>
      <c r="L69" s="520">
        <f t="shared" si="31"/>
        <v>100</v>
      </c>
      <c r="M69" s="521">
        <f t="shared" si="30"/>
        <v>0</v>
      </c>
      <c r="N69" s="504">
        <f t="shared" si="29"/>
        <v>5</v>
      </c>
      <c r="O69" s="370"/>
      <c r="P69" s="534">
        <f>AQ69</f>
        <v>2.1999999999999999E-2</v>
      </c>
      <c r="Q69" s="227" t="s">
        <v>42</v>
      </c>
      <c r="R69" s="254"/>
      <c r="S69" s="305"/>
      <c r="T69" s="306"/>
      <c r="U69" s="90"/>
      <c r="V69" s="254"/>
      <c r="W69" s="254"/>
      <c r="X69" s="254"/>
      <c r="Y69" s="254"/>
      <c r="Z69" s="258">
        <v>1286</v>
      </c>
      <c r="AA69" s="259">
        <f>AR69/Z69*1000000000/365</f>
        <v>66.043162402266773</v>
      </c>
      <c r="AB69" s="260"/>
      <c r="AC69" s="260"/>
      <c r="AD69" s="260"/>
      <c r="AE69" s="260"/>
      <c r="AF69" s="260"/>
      <c r="AG69" s="260"/>
      <c r="AH69" s="121"/>
      <c r="AI69" s="261">
        <v>1353</v>
      </c>
      <c r="AJ69" s="261">
        <v>1416</v>
      </c>
      <c r="AK69" s="261">
        <v>1462</v>
      </c>
      <c r="AL69" s="342"/>
      <c r="AM69" s="371"/>
      <c r="AN69" s="261"/>
      <c r="AO69" s="252"/>
      <c r="AP69" s="263"/>
      <c r="AQ69" s="264">
        <v>2.1999999999999999E-2</v>
      </c>
      <c r="AR69" s="252">
        <v>3.1E-2</v>
      </c>
      <c r="AS69" s="252">
        <v>3.5999999999999997E-2</v>
      </c>
      <c r="AT69" s="252">
        <v>3.6999999999999998E-2</v>
      </c>
      <c r="AU69" s="252"/>
      <c r="AV69" s="263"/>
      <c r="AW69" s="557">
        <f>K69-AT69</f>
        <v>0.123</v>
      </c>
      <c r="AX69" s="551"/>
      <c r="AY69" s="167"/>
      <c r="AZ69" s="167"/>
      <c r="BA69" s="167"/>
      <c r="BB69" s="167"/>
      <c r="BC69" s="2" t="s">
        <v>1430</v>
      </c>
      <c r="BD69" s="866" t="s">
        <v>1483</v>
      </c>
    </row>
    <row r="70" spans="1:227" s="2" customFormat="1" ht="17.05" customHeight="1" x14ac:dyDescent="0.4">
      <c r="A70" s="868" t="s">
        <v>591</v>
      </c>
      <c r="B70" s="868" t="s">
        <v>671</v>
      </c>
      <c r="C70" s="910" t="s">
        <v>674</v>
      </c>
      <c r="D70" s="372" t="s">
        <v>680</v>
      </c>
      <c r="E70" s="394"/>
      <c r="F70" s="219">
        <v>4.1000000000000002E-2</v>
      </c>
      <c r="G70" s="124"/>
      <c r="H70" s="124"/>
      <c r="I70" s="124"/>
      <c r="J70" s="124"/>
      <c r="K70" s="252">
        <f>IF(ISNUMBER(F70),F70,0)+IF(ISNUMBER(G70),G70,0)+IF(ISNUMBER(H70),H70,0)</f>
        <v>4.1000000000000002E-2</v>
      </c>
      <c r="L70" s="520">
        <f t="shared" si="31"/>
        <v>100</v>
      </c>
      <c r="M70" s="521">
        <f t="shared" si="30"/>
        <v>0</v>
      </c>
      <c r="N70" s="504">
        <f t="shared" si="29"/>
        <v>2</v>
      </c>
      <c r="O70" s="370"/>
      <c r="P70" s="534">
        <f>AQ70</f>
        <v>4.5999999999999999E-2</v>
      </c>
      <c r="Q70" s="227" t="s">
        <v>42</v>
      </c>
      <c r="R70" s="254"/>
      <c r="S70" s="305"/>
      <c r="T70" s="306"/>
      <c r="U70" s="90"/>
      <c r="V70" s="254"/>
      <c r="W70" s="254"/>
      <c r="X70" s="254"/>
      <c r="Y70" s="254"/>
      <c r="Z70" s="258">
        <v>2631</v>
      </c>
      <c r="AA70" s="259">
        <f>AR70/Z70*1000000000/365</f>
        <v>60.396848950604749</v>
      </c>
      <c r="AB70" s="260"/>
      <c r="AC70" s="260"/>
      <c r="AD70" s="260"/>
      <c r="AE70" s="260"/>
      <c r="AF70" s="260"/>
      <c r="AG70" s="260"/>
      <c r="AH70" s="121"/>
      <c r="AI70" s="261">
        <v>2557</v>
      </c>
      <c r="AJ70" s="261">
        <v>2530</v>
      </c>
      <c r="AK70" s="261">
        <v>2550</v>
      </c>
      <c r="AL70" s="342"/>
      <c r="AM70" s="371"/>
      <c r="AN70" s="261"/>
      <c r="AO70" s="252"/>
      <c r="AP70" s="263"/>
      <c r="AQ70" s="264">
        <v>4.5999999999999999E-2</v>
      </c>
      <c r="AR70" s="252">
        <v>5.8000000000000003E-2</v>
      </c>
      <c r="AS70" s="252">
        <v>6.4000000000000001E-2</v>
      </c>
      <c r="AT70" s="252">
        <v>6.5000000000000002E-2</v>
      </c>
      <c r="AU70" s="252"/>
      <c r="AV70" s="263"/>
      <c r="AW70" s="557">
        <f>K70-AT70</f>
        <v>-2.4E-2</v>
      </c>
      <c r="AX70" s="551"/>
      <c r="AY70" s="167"/>
      <c r="AZ70" s="167"/>
      <c r="BA70" s="296"/>
      <c r="BB70" s="167"/>
      <c r="BC70" s="2" t="s">
        <v>1430</v>
      </c>
      <c r="BD70" s="866" t="s">
        <v>1646</v>
      </c>
    </row>
    <row r="71" spans="1:227" s="2" customFormat="1" ht="17.05" customHeight="1" x14ac:dyDescent="0.4">
      <c r="A71" s="868" t="s">
        <v>591</v>
      </c>
      <c r="B71" s="868" t="s">
        <v>671</v>
      </c>
      <c r="C71" s="910" t="s">
        <v>674</v>
      </c>
      <c r="D71" s="376" t="s">
        <v>682</v>
      </c>
      <c r="E71" s="375"/>
      <c r="F71" s="219">
        <v>0.13800000000000001</v>
      </c>
      <c r="G71" s="124"/>
      <c r="H71" s="124"/>
      <c r="I71" s="124"/>
      <c r="J71" s="124"/>
      <c r="K71" s="252">
        <f>IF(ISNUMBER(F71),F71,0)+IF(ISNUMBER(G71),G71,0)+IF(ISNUMBER(H71),H71,0)</f>
        <v>0.13800000000000001</v>
      </c>
      <c r="L71" s="520">
        <f t="shared" si="31"/>
        <v>100</v>
      </c>
      <c r="M71" s="521">
        <f t="shared" si="30"/>
        <v>0</v>
      </c>
      <c r="N71" s="504">
        <f t="shared" si="29"/>
        <v>2</v>
      </c>
      <c r="O71" s="370"/>
      <c r="P71" s="534">
        <f>AQ71</f>
        <v>0.13900000000000001</v>
      </c>
      <c r="Q71" s="227" t="s">
        <v>42</v>
      </c>
      <c r="R71" s="254"/>
      <c r="S71" s="305"/>
      <c r="T71" s="306"/>
      <c r="U71" s="90"/>
      <c r="V71" s="254"/>
      <c r="W71" s="254"/>
      <c r="X71" s="254"/>
      <c r="Y71" s="254"/>
      <c r="Z71" s="258">
        <v>2272</v>
      </c>
      <c r="AA71" s="259">
        <f>AR71/Z71*1000000000/365</f>
        <v>178.46806868608914</v>
      </c>
      <c r="AB71" s="260"/>
      <c r="AC71" s="260"/>
      <c r="AD71" s="260"/>
      <c r="AE71" s="260"/>
      <c r="AF71" s="260"/>
      <c r="AG71" s="260"/>
      <c r="AH71" s="121"/>
      <c r="AI71" s="373">
        <v>2208</v>
      </c>
      <c r="AJ71" s="373">
        <v>2185</v>
      </c>
      <c r="AK71" s="373">
        <v>2202</v>
      </c>
      <c r="AL71" s="342"/>
      <c r="AM71" s="371"/>
      <c r="AN71" s="373"/>
      <c r="AO71" s="292"/>
      <c r="AP71" s="295"/>
      <c r="AQ71" s="264">
        <v>0.13900000000000001</v>
      </c>
      <c r="AR71" s="292">
        <v>0.14799999999999999</v>
      </c>
      <c r="AS71" s="292">
        <v>0.152</v>
      </c>
      <c r="AT71" s="292">
        <v>0.153</v>
      </c>
      <c r="AU71" s="292"/>
      <c r="AV71" s="295"/>
      <c r="AW71" s="559">
        <f>K71-AT71</f>
        <v>-1.4999999999999986E-2</v>
      </c>
      <c r="AX71" s="551"/>
      <c r="AY71" s="167"/>
      <c r="AZ71" s="167"/>
      <c r="BA71" s="296"/>
      <c r="BB71" s="167"/>
      <c r="BC71" s="2" t="s">
        <v>1430</v>
      </c>
      <c r="BD71" s="866" t="s">
        <v>1670</v>
      </c>
    </row>
    <row r="72" spans="1:227" s="2" customFormat="1" ht="17.05" customHeight="1" x14ac:dyDescent="0.4">
      <c r="A72" s="868" t="s">
        <v>198</v>
      </c>
      <c r="B72" s="868" t="s">
        <v>327</v>
      </c>
      <c r="C72" s="889" t="s">
        <v>328</v>
      </c>
      <c r="D72" s="16" t="s">
        <v>332</v>
      </c>
      <c r="E72" s="2944"/>
      <c r="F72" s="178">
        <v>1.1919999999999999</v>
      </c>
      <c r="G72" s="177"/>
      <c r="H72" s="177"/>
      <c r="I72" s="177"/>
      <c r="J72" s="177"/>
      <c r="K72" s="179">
        <f>SUM(F72:H72)</f>
        <v>1.1919999999999999</v>
      </c>
      <c r="L72" s="518">
        <f t="shared" si="31"/>
        <v>100</v>
      </c>
      <c r="M72" s="667">
        <f t="shared" si="30"/>
        <v>0</v>
      </c>
      <c r="N72" s="504">
        <f t="shared" si="29"/>
        <v>2</v>
      </c>
      <c r="O72" s="58"/>
      <c r="P72" s="177">
        <v>3.3730000000000002</v>
      </c>
      <c r="Q72" s="222" t="s">
        <v>42</v>
      </c>
      <c r="R72" s="58"/>
      <c r="S72" s="220" t="s">
        <v>202</v>
      </c>
      <c r="T72" s="220" t="s">
        <v>202</v>
      </c>
      <c r="U72" s="368">
        <v>58</v>
      </c>
      <c r="V72" s="58">
        <v>16.38</v>
      </c>
      <c r="W72" s="368">
        <v>58</v>
      </c>
      <c r="X72" s="58">
        <v>16.38</v>
      </c>
      <c r="Y72" s="58"/>
      <c r="Z72" s="743">
        <v>66806</v>
      </c>
      <c r="AA72" s="234">
        <v>138.32733422762865</v>
      </c>
      <c r="AB72" s="763">
        <f>O72/AA72*1000000/365*1000</f>
        <v>0</v>
      </c>
      <c r="AC72" s="174"/>
      <c r="AD72" s="174"/>
      <c r="AE72" s="364"/>
      <c r="AF72" s="174"/>
      <c r="AG72" s="174"/>
      <c r="AH72" s="210"/>
      <c r="AI72" s="209"/>
      <c r="AJ72" s="209"/>
      <c r="AK72" s="209"/>
      <c r="AL72" s="210"/>
      <c r="AM72" s="179">
        <f>K72</f>
        <v>1.1919999999999999</v>
      </c>
      <c r="AN72" s="177">
        <v>3.3730000000000002</v>
      </c>
      <c r="AO72" s="177">
        <v>3.3730000000000002</v>
      </c>
      <c r="AP72" s="177">
        <v>3.3730000000000002</v>
      </c>
      <c r="AQ72" s="178">
        <v>3.3730000000000002</v>
      </c>
      <c r="AR72" s="179">
        <f>AN72</f>
        <v>3.3730000000000002</v>
      </c>
      <c r="AS72" s="177">
        <v>3.3730000000000002</v>
      </c>
      <c r="AT72" s="179">
        <f>AVERAGE(AS72,AV72)</f>
        <v>3.3730000000000002</v>
      </c>
      <c r="AU72" s="179"/>
      <c r="AV72" s="177">
        <v>3.3730000000000002</v>
      </c>
      <c r="AW72" s="177"/>
      <c r="AX72" s="546">
        <v>3.3730000000000002</v>
      </c>
      <c r="AY72" s="828"/>
      <c r="AZ72" s="164"/>
      <c r="BA72" s="165"/>
      <c r="BB72" s="167"/>
      <c r="BC72" s="2" t="s">
        <v>1430</v>
      </c>
      <c r="BD72" s="866" t="s">
        <v>1499</v>
      </c>
      <c r="BE72" s="90"/>
      <c r="BF72" s="90"/>
      <c r="BG72" s="90"/>
      <c r="BH72" s="90"/>
      <c r="BI72" s="90"/>
      <c r="BJ72" s="90"/>
      <c r="BK72" s="90"/>
      <c r="BL72" s="90"/>
      <c r="BM72" s="167"/>
      <c r="BN72" s="167"/>
      <c r="BO72" s="167"/>
      <c r="BP72" s="167"/>
      <c r="BQ72" s="167"/>
      <c r="BR72" s="167"/>
      <c r="BS72" s="167"/>
      <c r="BT72" s="167"/>
      <c r="BU72" s="167"/>
      <c r="BV72" s="167"/>
      <c r="BW72" s="167"/>
      <c r="BX72" s="167"/>
      <c r="BY72" s="167"/>
      <c r="BZ72" s="167"/>
      <c r="CA72" s="167"/>
      <c r="CB72" s="167"/>
      <c r="CC72" s="167"/>
      <c r="CD72" s="167"/>
      <c r="CE72" s="167"/>
      <c r="CF72" s="167"/>
      <c r="CG72" s="167"/>
      <c r="CH72" s="167"/>
      <c r="CI72" s="167"/>
      <c r="CJ72" s="167"/>
      <c r="CK72" s="167"/>
      <c r="CL72" s="167"/>
      <c r="CM72" s="167"/>
      <c r="CN72" s="167"/>
      <c r="CO72" s="167"/>
      <c r="CP72" s="167"/>
      <c r="CQ72" s="167"/>
      <c r="CR72" s="167"/>
      <c r="CS72" s="167"/>
      <c r="CT72" s="167"/>
      <c r="CU72" s="167"/>
      <c r="CV72" s="167"/>
      <c r="CW72" s="167"/>
      <c r="CX72" s="167"/>
      <c r="CY72" s="167"/>
      <c r="CZ72" s="167"/>
      <c r="DA72" s="167"/>
      <c r="DB72" s="167"/>
      <c r="DC72" s="167"/>
      <c r="DD72" s="167"/>
      <c r="DE72" s="167"/>
      <c r="DF72" s="167"/>
      <c r="DG72" s="167"/>
      <c r="DH72" s="167"/>
      <c r="DI72" s="167"/>
      <c r="DJ72" s="167"/>
      <c r="DK72" s="167"/>
      <c r="DL72" s="167"/>
      <c r="DM72" s="167"/>
      <c r="DN72" s="167"/>
      <c r="DO72" s="167"/>
      <c r="DP72" s="167"/>
      <c r="DQ72" s="167"/>
      <c r="DR72" s="167"/>
      <c r="DS72" s="167"/>
      <c r="DT72" s="167"/>
      <c r="DU72" s="167"/>
      <c r="DV72" s="167"/>
      <c r="DW72" s="167"/>
      <c r="DX72" s="167"/>
      <c r="DY72" s="167"/>
      <c r="DZ72" s="167"/>
      <c r="EA72" s="167"/>
      <c r="EB72" s="167"/>
      <c r="EC72" s="167"/>
      <c r="ED72" s="167"/>
      <c r="EE72" s="167"/>
      <c r="EF72" s="167"/>
      <c r="EG72" s="167"/>
      <c r="EH72" s="167"/>
      <c r="EI72" s="167"/>
      <c r="EJ72" s="167"/>
      <c r="EK72" s="167"/>
      <c r="EL72" s="167"/>
      <c r="EM72" s="167"/>
      <c r="EN72" s="167"/>
      <c r="EO72" s="167"/>
      <c r="EP72" s="167"/>
      <c r="EQ72" s="167"/>
      <c r="ER72" s="167"/>
      <c r="ES72" s="167"/>
      <c r="ET72" s="167"/>
      <c r="EU72" s="167"/>
      <c r="EV72" s="167"/>
      <c r="EW72" s="167"/>
      <c r="EX72" s="167"/>
      <c r="EY72" s="167"/>
      <c r="EZ72" s="167"/>
      <c r="FA72" s="167"/>
      <c r="FB72" s="167"/>
      <c r="FC72" s="167"/>
      <c r="FD72" s="167"/>
      <c r="FE72" s="167"/>
      <c r="FF72" s="167"/>
      <c r="FG72" s="167"/>
      <c r="FH72" s="167"/>
      <c r="FI72" s="167"/>
      <c r="FJ72" s="167"/>
      <c r="FK72" s="167"/>
      <c r="FL72" s="167"/>
      <c r="FM72" s="167"/>
      <c r="FN72" s="167"/>
      <c r="FO72" s="167"/>
      <c r="FP72" s="167"/>
      <c r="FQ72" s="167"/>
      <c r="FR72" s="167"/>
      <c r="FS72" s="167"/>
      <c r="FT72" s="167"/>
      <c r="FU72" s="167"/>
      <c r="FV72" s="167"/>
      <c r="FW72" s="167"/>
      <c r="FX72" s="167"/>
      <c r="FY72" s="167"/>
      <c r="FZ72" s="167"/>
      <c r="GA72" s="167"/>
      <c r="GB72" s="167"/>
      <c r="GC72" s="167"/>
      <c r="GD72" s="167"/>
      <c r="GE72" s="167"/>
      <c r="GF72" s="167"/>
      <c r="GG72" s="167"/>
      <c r="GH72" s="167"/>
      <c r="GI72" s="167"/>
      <c r="GJ72" s="167"/>
      <c r="GK72" s="167"/>
      <c r="GL72" s="167"/>
      <c r="GM72" s="167"/>
      <c r="GN72" s="167"/>
      <c r="GO72" s="167"/>
      <c r="GP72" s="167"/>
      <c r="GQ72" s="167"/>
      <c r="GR72" s="167"/>
      <c r="GS72" s="167"/>
      <c r="GT72" s="167"/>
      <c r="GU72" s="167"/>
      <c r="GV72" s="167"/>
      <c r="GW72" s="167"/>
      <c r="GX72" s="167"/>
      <c r="GY72" s="167"/>
      <c r="GZ72" s="167"/>
      <c r="HA72" s="167"/>
      <c r="HB72" s="167"/>
      <c r="HC72" s="167"/>
      <c r="HD72" s="167"/>
      <c r="HE72" s="167"/>
      <c r="HF72" s="167"/>
      <c r="HG72" s="167"/>
      <c r="HH72" s="167"/>
      <c r="HI72" s="167"/>
      <c r="HJ72" s="167"/>
      <c r="HK72" s="167"/>
      <c r="HL72" s="167"/>
      <c r="HM72" s="167"/>
      <c r="HN72" s="167"/>
      <c r="HO72" s="167"/>
      <c r="HP72" s="167"/>
      <c r="HQ72" s="167"/>
      <c r="HR72" s="167"/>
      <c r="HS72" s="167"/>
    </row>
    <row r="73" spans="1:227" s="2" customFormat="1" ht="17.05" customHeight="1" x14ac:dyDescent="0.4">
      <c r="A73" s="868" t="s">
        <v>198</v>
      </c>
      <c r="B73" s="868" t="s">
        <v>327</v>
      </c>
      <c r="C73" s="889" t="s">
        <v>328</v>
      </c>
      <c r="D73" s="16" t="s">
        <v>333</v>
      </c>
      <c r="E73" s="2944"/>
      <c r="F73" s="178">
        <v>1.71</v>
      </c>
      <c r="G73" s="177"/>
      <c r="H73" s="177"/>
      <c r="I73" s="177"/>
      <c r="J73" s="177"/>
      <c r="K73" s="179">
        <f>SUM(F73:H73)</f>
        <v>1.71</v>
      </c>
      <c r="L73" s="518">
        <f t="shared" si="31"/>
        <v>100</v>
      </c>
      <c r="M73" s="667">
        <f t="shared" si="30"/>
        <v>0</v>
      </c>
      <c r="N73" s="504">
        <f t="shared" si="29"/>
        <v>2</v>
      </c>
      <c r="O73" s="58"/>
      <c r="P73" s="177">
        <v>1.8460000000000001</v>
      </c>
      <c r="Q73" s="222" t="s">
        <v>42</v>
      </c>
      <c r="R73" s="58"/>
      <c r="S73" s="220" t="s">
        <v>202</v>
      </c>
      <c r="T73" s="220" t="s">
        <v>202</v>
      </c>
      <c r="U73" s="368">
        <v>58</v>
      </c>
      <c r="V73" s="58">
        <v>16.38</v>
      </c>
      <c r="W73" s="368">
        <v>58</v>
      </c>
      <c r="X73" s="58">
        <v>16.38</v>
      </c>
      <c r="Y73" s="58"/>
      <c r="Z73" s="743">
        <v>71141</v>
      </c>
      <c r="AA73" s="234">
        <v>71.091694614573072</v>
      </c>
      <c r="AB73" s="763">
        <f>O73/AA73*1000000/365*1000</f>
        <v>0</v>
      </c>
      <c r="AC73" s="174"/>
      <c r="AD73" s="174"/>
      <c r="AE73" s="364"/>
      <c r="AF73" s="174"/>
      <c r="AG73" s="174"/>
      <c r="AH73" s="210"/>
      <c r="AI73" s="209"/>
      <c r="AJ73" s="209"/>
      <c r="AK73" s="209"/>
      <c r="AL73" s="210"/>
      <c r="AM73" s="179">
        <f>K73</f>
        <v>1.71</v>
      </c>
      <c r="AN73" s="177">
        <v>1.8460000000000001</v>
      </c>
      <c r="AO73" s="177">
        <v>1.8460000000000001</v>
      </c>
      <c r="AP73" s="177">
        <v>1.8460000000000001</v>
      </c>
      <c r="AQ73" s="178">
        <v>1.8460000000000001</v>
      </c>
      <c r="AR73" s="179">
        <f>AN73</f>
        <v>1.8460000000000001</v>
      </c>
      <c r="AS73" s="177">
        <v>1.8460000000000001</v>
      </c>
      <c r="AT73" s="179">
        <f>AVERAGE(AS73,AV73)</f>
        <v>1.8460000000000001</v>
      </c>
      <c r="AU73" s="179"/>
      <c r="AV73" s="177">
        <v>1.8460000000000001</v>
      </c>
      <c r="AW73" s="177"/>
      <c r="AX73" s="546">
        <v>1.8460000000000001</v>
      </c>
      <c r="AY73" s="828"/>
      <c r="AZ73" s="164"/>
      <c r="BA73" s="165"/>
      <c r="BB73" s="167"/>
      <c r="BC73" s="2" t="s">
        <v>1430</v>
      </c>
      <c r="BD73" s="866" t="s">
        <v>333</v>
      </c>
      <c r="BE73" s="90"/>
      <c r="BF73" s="90"/>
      <c r="BG73" s="90"/>
      <c r="BH73" s="90"/>
      <c r="BI73" s="90"/>
      <c r="BJ73" s="90"/>
      <c r="BK73" s="90"/>
      <c r="BL73" s="90"/>
      <c r="BM73" s="167"/>
      <c r="BN73" s="167"/>
      <c r="BO73" s="167"/>
      <c r="BP73" s="167"/>
      <c r="BQ73" s="167"/>
      <c r="BR73" s="167"/>
      <c r="BS73" s="167"/>
      <c r="BT73" s="167"/>
      <c r="BU73" s="167"/>
      <c r="BV73" s="167"/>
      <c r="BW73" s="167"/>
      <c r="BX73" s="167"/>
      <c r="BY73" s="167"/>
      <c r="BZ73" s="167"/>
      <c r="CA73" s="167"/>
      <c r="CB73" s="167"/>
      <c r="CC73" s="167"/>
      <c r="CD73" s="167"/>
      <c r="CE73" s="167"/>
      <c r="CF73" s="167"/>
      <c r="CG73" s="167"/>
      <c r="CH73" s="167"/>
      <c r="CI73" s="167"/>
      <c r="CJ73" s="167"/>
      <c r="CK73" s="167"/>
      <c r="CL73" s="167"/>
      <c r="CM73" s="167"/>
      <c r="CN73" s="167"/>
      <c r="CO73" s="167"/>
      <c r="CP73" s="167"/>
      <c r="CQ73" s="167"/>
      <c r="CR73" s="167"/>
      <c r="CS73" s="167"/>
      <c r="CT73" s="167"/>
      <c r="CU73" s="167"/>
      <c r="CV73" s="167"/>
      <c r="CW73" s="167"/>
      <c r="CX73" s="167"/>
      <c r="CY73" s="167"/>
      <c r="CZ73" s="167"/>
      <c r="DA73" s="167"/>
      <c r="DB73" s="167"/>
      <c r="DC73" s="167"/>
      <c r="DD73" s="167"/>
      <c r="DE73" s="167"/>
      <c r="DF73" s="167"/>
      <c r="DG73" s="167"/>
      <c r="DH73" s="167"/>
      <c r="DI73" s="167"/>
      <c r="DJ73" s="167"/>
      <c r="DK73" s="167"/>
      <c r="DL73" s="167"/>
      <c r="DM73" s="167"/>
      <c r="DN73" s="167"/>
      <c r="DO73" s="167"/>
      <c r="DP73" s="167"/>
      <c r="DQ73" s="167"/>
      <c r="DR73" s="167"/>
      <c r="DS73" s="167"/>
      <c r="DT73" s="167"/>
      <c r="DU73" s="167"/>
      <c r="DV73" s="167"/>
      <c r="DW73" s="167"/>
      <c r="DX73" s="167"/>
      <c r="DY73" s="167"/>
      <c r="DZ73" s="167"/>
      <c r="EA73" s="167"/>
      <c r="EB73" s="167"/>
      <c r="EC73" s="167"/>
      <c r="ED73" s="167"/>
      <c r="EE73" s="167"/>
      <c r="EF73" s="167"/>
      <c r="EG73" s="167"/>
      <c r="EH73" s="167"/>
      <c r="EI73" s="167"/>
      <c r="EJ73" s="167"/>
      <c r="EK73" s="167"/>
      <c r="EL73" s="167"/>
      <c r="EM73" s="167"/>
      <c r="EN73" s="167"/>
      <c r="EO73" s="167"/>
      <c r="EP73" s="167"/>
      <c r="EQ73" s="167"/>
      <c r="ER73" s="167"/>
      <c r="ES73" s="167"/>
      <c r="ET73" s="167"/>
      <c r="EU73" s="167"/>
      <c r="EV73" s="167"/>
      <c r="EW73" s="167"/>
      <c r="EX73" s="167"/>
      <c r="EY73" s="167"/>
      <c r="EZ73" s="167"/>
      <c r="FA73" s="167"/>
      <c r="FB73" s="167"/>
      <c r="FC73" s="167"/>
      <c r="FD73" s="167"/>
      <c r="FE73" s="167"/>
      <c r="FF73" s="167"/>
      <c r="FG73" s="167"/>
      <c r="FH73" s="167"/>
      <c r="FI73" s="167"/>
      <c r="FJ73" s="167"/>
      <c r="FK73" s="167"/>
      <c r="FL73" s="167"/>
      <c r="FM73" s="167"/>
      <c r="FN73" s="167"/>
      <c r="FO73" s="167"/>
      <c r="FP73" s="167"/>
      <c r="FQ73" s="167"/>
      <c r="FR73" s="167"/>
      <c r="FS73" s="167"/>
      <c r="FT73" s="167"/>
      <c r="FU73" s="167"/>
      <c r="FV73" s="167"/>
      <c r="FW73" s="167"/>
      <c r="FX73" s="167"/>
      <c r="FY73" s="167"/>
      <c r="FZ73" s="167"/>
      <c r="GA73" s="167"/>
      <c r="GB73" s="167"/>
      <c r="GC73" s="167"/>
      <c r="GD73" s="167"/>
      <c r="GE73" s="167"/>
      <c r="GF73" s="167"/>
      <c r="GG73" s="167"/>
      <c r="GH73" s="167"/>
      <c r="GI73" s="167"/>
      <c r="GJ73" s="167"/>
      <c r="GK73" s="167"/>
      <c r="GL73" s="167"/>
      <c r="GM73" s="167"/>
      <c r="GN73" s="167"/>
      <c r="GO73" s="167"/>
      <c r="GP73" s="167"/>
      <c r="GQ73" s="167"/>
      <c r="GR73" s="167"/>
      <c r="GS73" s="167"/>
      <c r="GT73" s="167"/>
      <c r="GU73" s="167"/>
      <c r="GV73" s="167"/>
      <c r="GW73" s="167"/>
      <c r="GX73" s="167"/>
      <c r="GY73" s="167"/>
      <c r="GZ73" s="167"/>
      <c r="HA73" s="167"/>
      <c r="HB73" s="167"/>
      <c r="HC73" s="167"/>
      <c r="HD73" s="167"/>
      <c r="HE73" s="167"/>
      <c r="HF73" s="167"/>
      <c r="HG73" s="167"/>
      <c r="HH73" s="167"/>
      <c r="HI73" s="167"/>
      <c r="HJ73" s="167"/>
      <c r="HK73" s="167"/>
      <c r="HL73" s="167"/>
      <c r="HM73" s="167"/>
      <c r="HN73" s="167"/>
      <c r="HO73" s="167"/>
      <c r="HP73" s="167"/>
      <c r="HQ73" s="167"/>
      <c r="HR73" s="167"/>
      <c r="HS73" s="167"/>
    </row>
    <row r="74" spans="1:227" s="2" customFormat="1" ht="17.05" customHeight="1" x14ac:dyDescent="0.4">
      <c r="A74" s="868" t="s">
        <v>393</v>
      </c>
      <c r="B74" s="868" t="s">
        <v>515</v>
      </c>
      <c r="C74" s="591" t="s">
        <v>516</v>
      </c>
      <c r="D74" s="1279" t="s">
        <v>518</v>
      </c>
      <c r="E74" s="2951"/>
      <c r="F74" s="219">
        <v>0.65042999999999995</v>
      </c>
      <c r="G74" s="124"/>
      <c r="H74" s="124"/>
      <c r="I74" s="124"/>
      <c r="J74" s="124"/>
      <c r="K74" s="252">
        <v>0.65042999999999995</v>
      </c>
      <c r="L74" s="520">
        <v>100</v>
      </c>
      <c r="M74" s="521">
        <v>0</v>
      </c>
      <c r="N74" s="504">
        <v>2</v>
      </c>
      <c r="O74" s="686"/>
      <c r="P74" s="532">
        <v>1.1051977790300236</v>
      </c>
      <c r="Q74" s="227" t="s">
        <v>42</v>
      </c>
      <c r="R74" s="254"/>
      <c r="S74" s="305"/>
      <c r="T74" s="306"/>
      <c r="U74" s="90"/>
      <c r="V74" s="254"/>
      <c r="W74" s="254"/>
      <c r="X74" s="254"/>
      <c r="Y74" s="254"/>
      <c r="Z74" s="258">
        <v>76311.826366213441</v>
      </c>
      <c r="AA74" s="259">
        <v>39.678504169188663</v>
      </c>
      <c r="AB74" s="260"/>
      <c r="AC74" s="260"/>
      <c r="AD74" s="260"/>
      <c r="AE74" s="260"/>
      <c r="AF74" s="260"/>
      <c r="AG74" s="260"/>
      <c r="AH74" s="121"/>
      <c r="AL74" s="121"/>
      <c r="AM74" s="262"/>
      <c r="AN74" s="292"/>
      <c r="AO74" s="292"/>
      <c r="AP74" s="295"/>
      <c r="AQ74" s="264"/>
      <c r="AR74" s="292"/>
      <c r="AS74" s="292"/>
      <c r="AT74" s="292">
        <v>1.6804504124515336</v>
      </c>
      <c r="AU74" s="292"/>
      <c r="AV74" s="295"/>
      <c r="AW74" s="559">
        <v>-1.0300204124515338</v>
      </c>
      <c r="AX74" s="551"/>
      <c r="AY74" s="167"/>
      <c r="AZ74" s="167"/>
      <c r="BA74" s="296"/>
      <c r="BB74" s="167"/>
      <c r="BC74" s="2" t="s">
        <v>1802</v>
      </c>
      <c r="BD74" s="866" t="s">
        <v>518</v>
      </c>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row>
    <row r="75" spans="1:227" s="2" customFormat="1" ht="17.05" customHeight="1" x14ac:dyDescent="0.4">
      <c r="A75" s="868" t="s">
        <v>865</v>
      </c>
      <c r="B75" s="868" t="s">
        <v>925</v>
      </c>
      <c r="C75" s="594" t="s">
        <v>934</v>
      </c>
      <c r="D75" s="383" t="s">
        <v>936</v>
      </c>
      <c r="E75" s="232"/>
      <c r="F75" s="628">
        <v>0.34899999999999998</v>
      </c>
      <c r="G75" s="636"/>
      <c r="H75" s="638" t="s">
        <v>202</v>
      </c>
      <c r="I75" s="124"/>
      <c r="J75" s="124"/>
      <c r="K75" s="252">
        <f>IF(ISNUMBER(F75),F75,0)+IF(ISNUMBER(G75),G75,0)+IF(ISNUMBER(H75),H75,0)</f>
        <v>0.34899999999999998</v>
      </c>
      <c r="L75" s="520">
        <f>IF(IF(ISNUMBER(K75),K75,0)&gt;0,IF(ISNUMBER(F75),F75,0)/K75*100,"")</f>
        <v>100</v>
      </c>
      <c r="M75" s="521">
        <f>IF(IF(ISNUMBER(K75),K75,0)&gt;0,(IF(ISNUMBER(G75),G75,0)+IF(ISNUMBER(H75),H75,0))/K75*100,"")</f>
        <v>0</v>
      </c>
      <c r="N75" s="504">
        <f t="shared" ref="N75:N92" si="32">IF(OR(K75="",NOT(ISNUMBER(K75))),1,IF(P75=0,1,IF(P75&gt;K75,2,IF(AT75&gt;K75,3,IF(AU75&gt;K75,4,5)))))</f>
        <v>5</v>
      </c>
      <c r="O75" s="254"/>
      <c r="P75" s="534">
        <f>AA75*Z75/1000000000*365</f>
        <v>0.21551665499157899</v>
      </c>
      <c r="Q75" s="227" t="s">
        <v>42</v>
      </c>
      <c r="R75" s="254"/>
      <c r="S75" s="305"/>
      <c r="T75" s="306"/>
      <c r="U75" s="90"/>
      <c r="V75" s="254"/>
      <c r="W75" s="254"/>
      <c r="X75" s="254"/>
      <c r="Y75" s="254"/>
      <c r="Z75" s="258">
        <v>4636</v>
      </c>
      <c r="AA75" s="259">
        <v>127.36337122908209</v>
      </c>
      <c r="AB75" s="260"/>
      <c r="AC75" s="260"/>
      <c r="AD75" s="260"/>
      <c r="AE75" s="260"/>
      <c r="AF75" s="260"/>
      <c r="AG75" s="260"/>
      <c r="AH75" s="121"/>
      <c r="AI75" s="261">
        <v>4644</v>
      </c>
      <c r="AJ75" s="261">
        <v>4648</v>
      </c>
      <c r="AK75" s="261">
        <v>4653</v>
      </c>
      <c r="AL75" s="342"/>
      <c r="AM75" s="371"/>
      <c r="AN75" s="261"/>
      <c r="AO75" s="252"/>
      <c r="AP75" s="263"/>
      <c r="AQ75" s="264">
        <v>0.21551665499157896</v>
      </c>
      <c r="AR75" s="252">
        <v>0.2240982656755679</v>
      </c>
      <c r="AS75" s="252">
        <v>0.23250806831756232</v>
      </c>
      <c r="AT75" s="252">
        <v>0.24098380450005544</v>
      </c>
      <c r="AU75" s="252"/>
      <c r="AV75" s="263"/>
      <c r="AW75" s="557">
        <f>K75-AT75</f>
        <v>0.10801619549994454</v>
      </c>
      <c r="AX75" s="551"/>
      <c r="AY75" s="167"/>
      <c r="AZ75" s="167"/>
      <c r="BA75" s="167"/>
      <c r="BB75" s="167"/>
      <c r="BC75" s="2" t="s">
        <v>1430</v>
      </c>
      <c r="BD75" s="866" t="s">
        <v>936</v>
      </c>
    </row>
    <row r="76" spans="1:227" s="2" customFormat="1" ht="17.05" customHeight="1" x14ac:dyDescent="0.4">
      <c r="A76" s="868" t="s">
        <v>865</v>
      </c>
      <c r="B76" s="868" t="s">
        <v>925</v>
      </c>
      <c r="C76" s="594" t="s">
        <v>934</v>
      </c>
      <c r="D76" s="412" t="s">
        <v>935</v>
      </c>
      <c r="E76" s="423"/>
      <c r="F76" s="628">
        <v>2.798</v>
      </c>
      <c r="G76" s="636"/>
      <c r="H76" s="638" t="s">
        <v>202</v>
      </c>
      <c r="I76" s="124"/>
      <c r="J76" s="124"/>
      <c r="K76" s="252">
        <f>IF(ISNUMBER(F76),F76,0)+IF(ISNUMBER(G76),G76,0)+IF(ISNUMBER(H76),H76,0)</f>
        <v>2.798</v>
      </c>
      <c r="L76" s="520">
        <f>IF(IF(ISNUMBER(K76),K76,0)&gt;0,IF(ISNUMBER(F76),F76,0)/K76*100,"")</f>
        <v>100</v>
      </c>
      <c r="M76" s="521">
        <f>IF(IF(ISNUMBER(K76),K76,0)&gt;0,(IF(ISNUMBER(G76),G76,0)+IF(ISNUMBER(H76),H76,0))/K76*100,"")</f>
        <v>0</v>
      </c>
      <c r="N76" s="504">
        <f t="shared" si="32"/>
        <v>3</v>
      </c>
      <c r="O76" s="254"/>
      <c r="P76" s="534">
        <f>AA76*Z76/1000000000*365</f>
        <v>2.7950000000000004</v>
      </c>
      <c r="Q76" s="227" t="s">
        <v>42</v>
      </c>
      <c r="R76" s="254"/>
      <c r="S76" s="305"/>
      <c r="T76" s="306"/>
      <c r="U76" s="90"/>
      <c r="V76" s="254"/>
      <c r="W76" s="254"/>
      <c r="X76" s="254"/>
      <c r="Y76" s="254"/>
      <c r="Z76" s="258">
        <v>31068</v>
      </c>
      <c r="AA76" s="259">
        <v>246.47657546592453</v>
      </c>
      <c r="AB76" s="260"/>
      <c r="AC76" s="260"/>
      <c r="AD76" s="260"/>
      <c r="AE76" s="260"/>
      <c r="AF76" s="260"/>
      <c r="AG76" s="260"/>
      <c r="AH76" s="121"/>
      <c r="AI76" s="373">
        <v>33305</v>
      </c>
      <c r="AJ76" s="373">
        <v>35629</v>
      </c>
      <c r="AK76" s="373">
        <v>38039</v>
      </c>
      <c r="AL76" s="342">
        <v>40612</v>
      </c>
      <c r="AM76" s="371"/>
      <c r="AN76" s="373"/>
      <c r="AO76" s="292"/>
      <c r="AP76" s="295"/>
      <c r="AQ76" s="264">
        <v>2.7949999999999999</v>
      </c>
      <c r="AR76" s="292">
        <v>2.996</v>
      </c>
      <c r="AS76" s="292">
        <v>3.2050000000000001</v>
      </c>
      <c r="AT76" s="292">
        <v>3.4220000000000002</v>
      </c>
      <c r="AU76" s="292">
        <v>3.653</v>
      </c>
      <c r="AV76" s="295"/>
      <c r="AW76" s="559">
        <f>K76-AT76</f>
        <v>-0.62400000000000011</v>
      </c>
      <c r="AX76" s="551"/>
      <c r="AY76" s="167"/>
      <c r="AZ76" s="167"/>
      <c r="BA76" s="296"/>
      <c r="BB76" s="167"/>
      <c r="BC76" s="2" t="s">
        <v>1430</v>
      </c>
      <c r="BD76" s="866" t="s">
        <v>1507</v>
      </c>
    </row>
    <row r="77" spans="1:227" s="2" customFormat="1" ht="17.05" customHeight="1" x14ac:dyDescent="0.4">
      <c r="A77" s="868" t="s">
        <v>865</v>
      </c>
      <c r="B77" s="868" t="s">
        <v>925</v>
      </c>
      <c r="C77" s="594" t="s">
        <v>934</v>
      </c>
      <c r="D77" s="383" t="s">
        <v>937</v>
      </c>
      <c r="E77" s="232"/>
      <c r="F77" s="628">
        <v>0.45600000000000002</v>
      </c>
      <c r="G77" s="636"/>
      <c r="H77" s="638" t="s">
        <v>202</v>
      </c>
      <c r="I77" s="251"/>
      <c r="J77" s="251"/>
      <c r="K77" s="292">
        <f>IF(ISNUMBER(F77),F77,0)+IF(ISNUMBER(G77),G77,0)+IF(ISNUMBER(H77),H77,0)</f>
        <v>0.45600000000000002</v>
      </c>
      <c r="L77" s="520">
        <f>IF(IF(ISNUMBER(K77),K77,0)&gt;0,IF(ISNUMBER(F77),F77,0)/K77*100,"")</f>
        <v>100</v>
      </c>
      <c r="M77" s="521">
        <f>IF(IF(ISNUMBER(K77),K77,0)&gt;0,(IF(ISNUMBER(G77),G77,0)+IF(ISNUMBER(H77),H77,0))/K77*100,"")</f>
        <v>0</v>
      </c>
      <c r="N77" s="504">
        <f t="shared" si="32"/>
        <v>5</v>
      </c>
      <c r="O77" s="254"/>
      <c r="P77" s="534">
        <f>AA77*Z77/1000000000*365</f>
        <v>0.18660120181636358</v>
      </c>
      <c r="Q77" s="227" t="s">
        <v>42</v>
      </c>
      <c r="R77" s="254"/>
      <c r="S77" s="255"/>
      <c r="T77" s="256"/>
      <c r="V77" s="257"/>
      <c r="W77" s="257"/>
      <c r="X77" s="257"/>
      <c r="Y77" s="257"/>
      <c r="Z77" s="258">
        <v>3998</v>
      </c>
      <c r="AA77" s="259">
        <v>127.87297882938975</v>
      </c>
      <c r="AB77" s="293"/>
      <c r="AC77" s="293"/>
      <c r="AD77" s="293"/>
      <c r="AE77" s="293"/>
      <c r="AF77" s="293"/>
      <c r="AG77" s="293"/>
      <c r="AH77" s="121"/>
      <c r="AI77" s="373">
        <v>4158</v>
      </c>
      <c r="AJ77" s="373">
        <v>4321</v>
      </c>
      <c r="AK77" s="373">
        <v>4491</v>
      </c>
      <c r="AL77" s="342"/>
      <c r="AM77" s="374"/>
      <c r="AN77" s="373"/>
      <c r="AO77" s="292"/>
      <c r="AP77" s="295"/>
      <c r="AQ77" s="264">
        <v>0.18660120181636361</v>
      </c>
      <c r="AR77" s="292">
        <v>0.20141953776000002</v>
      </c>
      <c r="AS77" s="292">
        <v>0.21695420067545451</v>
      </c>
      <c r="AT77" s="292">
        <v>0.23342900912181822</v>
      </c>
      <c r="AU77" s="292"/>
      <c r="AV77" s="295"/>
      <c r="AW77" s="559">
        <f>K77-AT77</f>
        <v>0.2225709908781818</v>
      </c>
      <c r="AX77" s="551"/>
      <c r="AY77" s="167"/>
      <c r="AZ77" s="167"/>
      <c r="BA77" s="296"/>
      <c r="BB77" s="296"/>
      <c r="BC77" s="2" t="s">
        <v>1430</v>
      </c>
      <c r="BD77" s="866" t="s">
        <v>1544</v>
      </c>
    </row>
    <row r="78" spans="1:227" s="2" customFormat="1" ht="17.05" customHeight="1" x14ac:dyDescent="0.4">
      <c r="A78" s="868" t="s">
        <v>198</v>
      </c>
      <c r="B78" s="868" t="s">
        <v>327</v>
      </c>
      <c r="C78" s="889" t="s">
        <v>334</v>
      </c>
      <c r="D78" s="16" t="s">
        <v>335</v>
      </c>
      <c r="E78" s="170" t="s">
        <v>1433</v>
      </c>
      <c r="F78" s="178"/>
      <c r="G78" s="177"/>
      <c r="H78" s="177"/>
      <c r="I78" s="177"/>
      <c r="J78" s="177"/>
      <c r="K78" s="179"/>
      <c r="L78" s="518" t="s">
        <v>1435</v>
      </c>
      <c r="M78" s="667" t="str">
        <f>IF(K78&gt;0,(IF(ISNUMBER(G78),G78,0)+IF(ISNUMBER(H78),H78,0))/K78*100,"")</f>
        <v/>
      </c>
      <c r="N78" s="504">
        <f t="shared" si="32"/>
        <v>1</v>
      </c>
      <c r="O78" s="58"/>
      <c r="P78" s="177">
        <v>1.2509999999999999</v>
      </c>
      <c r="Q78" s="222" t="s">
        <v>42</v>
      </c>
      <c r="R78" s="58"/>
      <c r="S78" s="220" t="s">
        <v>202</v>
      </c>
      <c r="T78" s="220" t="s">
        <v>202</v>
      </c>
      <c r="U78" s="368">
        <v>58</v>
      </c>
      <c r="V78" s="58">
        <v>47.51</v>
      </c>
      <c r="W78" s="368">
        <v>58</v>
      </c>
      <c r="X78" s="58">
        <v>47.51</v>
      </c>
      <c r="Y78" s="58"/>
      <c r="Z78" s="743">
        <v>44199</v>
      </c>
      <c r="AA78" s="234">
        <v>77.544678845086366</v>
      </c>
      <c r="AB78" s="763">
        <f>O78/AA78*1000000/365*1000</f>
        <v>0</v>
      </c>
      <c r="AC78" s="174"/>
      <c r="AD78" s="174"/>
      <c r="AE78" s="364"/>
      <c r="AF78" s="174"/>
      <c r="AG78" s="174"/>
      <c r="AH78" s="210"/>
      <c r="AI78" s="209"/>
      <c r="AJ78" s="209"/>
      <c r="AK78" s="209"/>
      <c r="AL78" s="210"/>
      <c r="AM78" s="179">
        <f>K78</f>
        <v>0</v>
      </c>
      <c r="AN78" s="177">
        <v>1.2509999999999999</v>
      </c>
      <c r="AO78" s="177">
        <v>1.2509999999999999</v>
      </c>
      <c r="AP78" s="177">
        <v>1.2509999999999999</v>
      </c>
      <c r="AQ78" s="178">
        <v>1.2509999999999999</v>
      </c>
      <c r="AR78" s="179">
        <f>AN78</f>
        <v>1.2509999999999999</v>
      </c>
      <c r="AS78" s="177">
        <v>1.2509999999999999</v>
      </c>
      <c r="AT78" s="179">
        <f>AVERAGE(AS78,AV78)</f>
        <v>1.2509999999999999</v>
      </c>
      <c r="AU78" s="179"/>
      <c r="AV78" s="177">
        <v>1.2509999999999999</v>
      </c>
      <c r="AW78" s="177"/>
      <c r="AX78" s="546">
        <v>1.2509999999999999</v>
      </c>
      <c r="AY78" s="828"/>
      <c r="AZ78" s="164"/>
      <c r="BA78" s="165"/>
      <c r="BB78" s="167"/>
      <c r="BC78" s="90" t="s">
        <v>1430</v>
      </c>
      <c r="BD78" s="866" t="s">
        <v>1501</v>
      </c>
      <c r="BE78" s="90"/>
      <c r="BF78" s="90"/>
      <c r="BG78" s="90"/>
      <c r="BH78" s="90"/>
      <c r="BI78" s="90"/>
      <c r="BJ78" s="90"/>
      <c r="BK78" s="90"/>
      <c r="BL78" s="90"/>
      <c r="BM78" s="167"/>
      <c r="BN78" s="167"/>
      <c r="BO78" s="167"/>
      <c r="BP78" s="167"/>
      <c r="BQ78" s="167"/>
      <c r="BR78" s="167"/>
      <c r="BS78" s="167"/>
      <c r="BT78" s="167"/>
      <c r="BU78" s="167"/>
      <c r="BV78" s="167"/>
      <c r="BW78" s="167"/>
      <c r="BX78" s="167"/>
      <c r="BY78" s="167"/>
      <c r="BZ78" s="167"/>
      <c r="CA78" s="167"/>
      <c r="CB78" s="167"/>
      <c r="CC78" s="167"/>
      <c r="CD78" s="167"/>
      <c r="CE78" s="167"/>
      <c r="CF78" s="167"/>
      <c r="CG78" s="167"/>
      <c r="CH78" s="167"/>
      <c r="CI78" s="167"/>
      <c r="CJ78" s="167"/>
      <c r="CK78" s="167"/>
      <c r="CL78" s="167"/>
      <c r="CM78" s="167"/>
      <c r="CN78" s="167"/>
      <c r="CO78" s="167"/>
      <c r="CP78" s="167"/>
      <c r="CQ78" s="167"/>
      <c r="CR78" s="167"/>
      <c r="CS78" s="167"/>
      <c r="CT78" s="167"/>
      <c r="CU78" s="167"/>
      <c r="CV78" s="167"/>
      <c r="CW78" s="167"/>
      <c r="CX78" s="167"/>
      <c r="CY78" s="167"/>
      <c r="CZ78" s="167"/>
      <c r="DA78" s="167"/>
      <c r="DB78" s="167"/>
      <c r="DC78" s="167"/>
      <c r="DD78" s="167"/>
      <c r="DE78" s="167"/>
      <c r="DF78" s="167"/>
      <c r="DG78" s="167"/>
      <c r="DH78" s="167"/>
      <c r="DI78" s="167"/>
      <c r="DJ78" s="167"/>
      <c r="DK78" s="167"/>
      <c r="DL78" s="167"/>
      <c r="DM78" s="167"/>
      <c r="DN78" s="167"/>
      <c r="DO78" s="167"/>
      <c r="DP78" s="167"/>
      <c r="DQ78" s="167"/>
      <c r="DR78" s="167"/>
      <c r="DS78" s="167"/>
      <c r="DT78" s="167"/>
      <c r="DU78" s="167"/>
      <c r="DV78" s="167"/>
      <c r="DW78" s="167"/>
      <c r="DX78" s="167"/>
      <c r="DY78" s="167"/>
      <c r="DZ78" s="167"/>
      <c r="EA78" s="167"/>
      <c r="EB78" s="167"/>
      <c r="EC78" s="167"/>
      <c r="ED78" s="167"/>
      <c r="EE78" s="167"/>
      <c r="EF78" s="167"/>
      <c r="EG78" s="167"/>
      <c r="EH78" s="167"/>
      <c r="EI78" s="167"/>
      <c r="EJ78" s="167"/>
      <c r="EK78" s="167"/>
      <c r="EL78" s="167"/>
      <c r="EM78" s="167"/>
      <c r="EN78" s="167"/>
      <c r="EO78" s="167"/>
      <c r="EP78" s="167"/>
      <c r="EQ78" s="167"/>
      <c r="ER78" s="167"/>
      <c r="ES78" s="167"/>
      <c r="ET78" s="167"/>
      <c r="EU78" s="167"/>
      <c r="EV78" s="167"/>
      <c r="EW78" s="167"/>
      <c r="EX78" s="167"/>
      <c r="EY78" s="167"/>
      <c r="EZ78" s="167"/>
      <c r="FA78" s="167"/>
      <c r="FB78" s="167"/>
      <c r="FC78" s="167"/>
      <c r="FD78" s="167"/>
      <c r="FE78" s="167"/>
      <c r="FF78" s="167"/>
      <c r="FG78" s="167"/>
      <c r="FH78" s="167"/>
      <c r="FI78" s="167"/>
      <c r="FJ78" s="167"/>
      <c r="FK78" s="167"/>
      <c r="FL78" s="167"/>
      <c r="FM78" s="167"/>
      <c r="FN78" s="167"/>
      <c r="FO78" s="167"/>
      <c r="FP78" s="167"/>
      <c r="FQ78" s="167"/>
      <c r="FR78" s="167"/>
      <c r="FS78" s="167"/>
      <c r="FT78" s="167"/>
      <c r="FU78" s="167"/>
      <c r="FV78" s="167"/>
      <c r="FW78" s="167"/>
      <c r="FX78" s="167"/>
      <c r="FY78" s="167"/>
      <c r="FZ78" s="167"/>
      <c r="GA78" s="167"/>
      <c r="GB78" s="167"/>
      <c r="GC78" s="167"/>
      <c r="GD78" s="167"/>
      <c r="GE78" s="167"/>
      <c r="GF78" s="167"/>
      <c r="GG78" s="167"/>
      <c r="GH78" s="167"/>
      <c r="GI78" s="167"/>
      <c r="GJ78" s="167"/>
      <c r="GK78" s="167"/>
      <c r="GL78" s="167"/>
      <c r="GM78" s="167"/>
      <c r="GN78" s="167"/>
      <c r="GO78" s="167"/>
      <c r="GP78" s="167"/>
      <c r="GQ78" s="167"/>
      <c r="GR78" s="167"/>
      <c r="GS78" s="167"/>
      <c r="GT78" s="167"/>
      <c r="GU78" s="167"/>
      <c r="GV78" s="167"/>
      <c r="GW78" s="167"/>
      <c r="GX78" s="167"/>
      <c r="GY78" s="167"/>
      <c r="GZ78" s="167"/>
      <c r="HA78" s="167"/>
      <c r="HB78" s="167"/>
      <c r="HC78" s="167"/>
      <c r="HD78" s="167"/>
      <c r="HE78" s="167"/>
      <c r="HF78" s="167"/>
      <c r="HG78" s="167"/>
      <c r="HH78" s="167"/>
      <c r="HI78" s="167"/>
      <c r="HJ78" s="167"/>
      <c r="HK78" s="167"/>
      <c r="HL78" s="167"/>
      <c r="HM78" s="167"/>
      <c r="HN78" s="167"/>
      <c r="HO78" s="167"/>
      <c r="HP78" s="167"/>
      <c r="HQ78" s="167"/>
      <c r="HR78" s="167"/>
      <c r="HS78" s="167"/>
    </row>
    <row r="79" spans="1:227" s="2" customFormat="1" ht="17.05" customHeight="1" x14ac:dyDescent="0.4">
      <c r="A79" s="868" t="s">
        <v>198</v>
      </c>
      <c r="B79" s="868" t="s">
        <v>327</v>
      </c>
      <c r="C79" s="889" t="s">
        <v>334</v>
      </c>
      <c r="D79" s="16" t="s">
        <v>336</v>
      </c>
      <c r="E79" s="170" t="s">
        <v>1433</v>
      </c>
      <c r="F79" s="178"/>
      <c r="G79" s="177"/>
      <c r="H79" s="177"/>
      <c r="I79" s="177"/>
      <c r="J79" s="177"/>
      <c r="K79" s="179"/>
      <c r="L79" s="518" t="s">
        <v>1435</v>
      </c>
      <c r="M79" s="667" t="str">
        <f>IF(K79&gt;0,(IF(ISNUMBER(G79),G79,0)+IF(ISNUMBER(H79),H79,0))/K79*100,"")</f>
        <v/>
      </c>
      <c r="N79" s="504">
        <f t="shared" si="32"/>
        <v>1</v>
      </c>
      <c r="O79" s="58"/>
      <c r="P79" s="177">
        <v>0.95199999999999996</v>
      </c>
      <c r="Q79" s="222" t="s">
        <v>42</v>
      </c>
      <c r="R79" s="58"/>
      <c r="S79" s="220" t="s">
        <v>202</v>
      </c>
      <c r="T79" s="220" t="s">
        <v>202</v>
      </c>
      <c r="U79" s="368">
        <v>58</v>
      </c>
      <c r="V79" s="58">
        <v>47.51</v>
      </c>
      <c r="W79" s="368">
        <v>58</v>
      </c>
      <c r="X79" s="58">
        <v>47.51</v>
      </c>
      <c r="Y79" s="58"/>
      <c r="Z79" s="743">
        <v>26404</v>
      </c>
      <c r="AA79" s="234">
        <v>98.781214137334942</v>
      </c>
      <c r="AB79" s="763">
        <f>O79/AA79*1000000/365*1000</f>
        <v>0</v>
      </c>
      <c r="AC79" s="174"/>
      <c r="AD79" s="174"/>
      <c r="AE79" s="364"/>
      <c r="AF79" s="174"/>
      <c r="AG79" s="174"/>
      <c r="AH79" s="210"/>
      <c r="AI79" s="209"/>
      <c r="AJ79" s="209"/>
      <c r="AK79" s="209"/>
      <c r="AL79" s="210"/>
      <c r="AM79" s="179">
        <f>K79</f>
        <v>0</v>
      </c>
      <c r="AN79" s="177">
        <v>0.95199999999999996</v>
      </c>
      <c r="AO79" s="177">
        <v>0.95199999999999996</v>
      </c>
      <c r="AP79" s="177">
        <v>0.95199999999999996</v>
      </c>
      <c r="AQ79" s="178">
        <v>0.95199999999999996</v>
      </c>
      <c r="AR79" s="179">
        <f>AN79</f>
        <v>0.95199999999999996</v>
      </c>
      <c r="AS79" s="177">
        <v>0.95199999999999996</v>
      </c>
      <c r="AT79" s="179">
        <f>AVERAGE(AS79,AV79)</f>
        <v>0.95199999999999996</v>
      </c>
      <c r="AU79" s="179"/>
      <c r="AV79" s="177">
        <v>0.95199999999999996</v>
      </c>
      <c r="AW79" s="177"/>
      <c r="AX79" s="546">
        <v>0.95199999999999996</v>
      </c>
      <c r="AY79" s="828"/>
      <c r="AZ79" s="164"/>
      <c r="BA79" s="165"/>
      <c r="BB79" s="167"/>
      <c r="BC79" s="90" t="s">
        <v>1430</v>
      </c>
      <c r="BD79" s="866" t="s">
        <v>1502</v>
      </c>
      <c r="BE79" s="90"/>
      <c r="BF79" s="90"/>
      <c r="BG79" s="90"/>
      <c r="BH79" s="90"/>
      <c r="BI79" s="90"/>
      <c r="BJ79" s="90"/>
      <c r="BK79" s="90"/>
      <c r="BL79" s="90"/>
      <c r="BM79" s="167"/>
      <c r="BN79" s="167"/>
      <c r="BO79" s="167"/>
      <c r="BP79" s="167"/>
      <c r="BQ79" s="167"/>
      <c r="BR79" s="167"/>
      <c r="BS79" s="167"/>
      <c r="BT79" s="167"/>
      <c r="BU79" s="167"/>
      <c r="BV79" s="167"/>
      <c r="BW79" s="167"/>
      <c r="BX79" s="167"/>
      <c r="BY79" s="167"/>
      <c r="BZ79" s="167"/>
      <c r="CA79" s="167"/>
      <c r="CB79" s="167"/>
      <c r="CC79" s="167"/>
      <c r="CD79" s="167"/>
      <c r="CE79" s="167"/>
      <c r="CF79" s="167"/>
      <c r="CG79" s="167"/>
      <c r="CH79" s="167"/>
      <c r="CI79" s="167"/>
      <c r="CJ79" s="167"/>
      <c r="CK79" s="167"/>
      <c r="CL79" s="167"/>
      <c r="CM79" s="167"/>
      <c r="CN79" s="167"/>
      <c r="CO79" s="167"/>
      <c r="CP79" s="167"/>
      <c r="CQ79" s="167"/>
      <c r="CR79" s="167"/>
      <c r="CS79" s="167"/>
      <c r="CT79" s="167"/>
      <c r="CU79" s="167"/>
      <c r="CV79" s="167"/>
      <c r="CW79" s="167"/>
      <c r="CX79" s="167"/>
      <c r="CY79" s="167"/>
      <c r="CZ79" s="167"/>
      <c r="DA79" s="167"/>
      <c r="DB79" s="167"/>
      <c r="DC79" s="167"/>
      <c r="DD79" s="167"/>
      <c r="DE79" s="167"/>
      <c r="DF79" s="167"/>
      <c r="DG79" s="167"/>
      <c r="DH79" s="167"/>
      <c r="DI79" s="167"/>
      <c r="DJ79" s="167"/>
      <c r="DK79" s="167"/>
      <c r="DL79" s="167"/>
      <c r="DM79" s="167"/>
      <c r="DN79" s="167"/>
      <c r="DO79" s="167"/>
      <c r="DP79" s="167"/>
      <c r="DQ79" s="167"/>
      <c r="DR79" s="167"/>
      <c r="DS79" s="167"/>
      <c r="DT79" s="167"/>
      <c r="DU79" s="167"/>
      <c r="DV79" s="167"/>
      <c r="DW79" s="167"/>
      <c r="DX79" s="167"/>
      <c r="DY79" s="167"/>
      <c r="DZ79" s="167"/>
      <c r="EA79" s="167"/>
      <c r="EB79" s="167"/>
      <c r="EC79" s="167"/>
      <c r="ED79" s="167"/>
      <c r="EE79" s="167"/>
      <c r="EF79" s="167"/>
      <c r="EG79" s="167"/>
      <c r="EH79" s="167"/>
      <c r="EI79" s="167"/>
      <c r="EJ79" s="167"/>
      <c r="EK79" s="167"/>
      <c r="EL79" s="167"/>
      <c r="EM79" s="167"/>
      <c r="EN79" s="167"/>
      <c r="EO79" s="167"/>
      <c r="EP79" s="167"/>
      <c r="EQ79" s="167"/>
      <c r="ER79" s="167"/>
      <c r="ES79" s="167"/>
      <c r="ET79" s="167"/>
      <c r="EU79" s="167"/>
      <c r="EV79" s="167"/>
      <c r="EW79" s="167"/>
      <c r="EX79" s="167"/>
      <c r="EY79" s="167"/>
      <c r="EZ79" s="167"/>
      <c r="FA79" s="167"/>
      <c r="FB79" s="167"/>
      <c r="FC79" s="167"/>
      <c r="FD79" s="167"/>
      <c r="FE79" s="167"/>
      <c r="FF79" s="167"/>
      <c r="FG79" s="167"/>
      <c r="FH79" s="167"/>
      <c r="FI79" s="167"/>
      <c r="FJ79" s="167"/>
      <c r="FK79" s="167"/>
      <c r="FL79" s="167"/>
      <c r="FM79" s="167"/>
      <c r="FN79" s="167"/>
      <c r="FO79" s="167"/>
      <c r="FP79" s="167"/>
      <c r="FQ79" s="167"/>
      <c r="FR79" s="167"/>
      <c r="FS79" s="167"/>
      <c r="FT79" s="167"/>
      <c r="FU79" s="167"/>
      <c r="FV79" s="167"/>
      <c r="FW79" s="167"/>
      <c r="FX79" s="167"/>
      <c r="FY79" s="167"/>
      <c r="FZ79" s="167"/>
      <c r="GA79" s="167"/>
      <c r="GB79" s="167"/>
      <c r="GC79" s="167"/>
      <c r="GD79" s="167"/>
      <c r="GE79" s="167"/>
      <c r="GF79" s="167"/>
      <c r="GG79" s="167"/>
      <c r="GH79" s="167"/>
      <c r="GI79" s="167"/>
      <c r="GJ79" s="167"/>
      <c r="GK79" s="167"/>
      <c r="GL79" s="167"/>
      <c r="GM79" s="167"/>
      <c r="GN79" s="167"/>
      <c r="GO79" s="167"/>
      <c r="GP79" s="167"/>
      <c r="GQ79" s="167"/>
      <c r="GR79" s="167"/>
      <c r="GS79" s="167"/>
      <c r="GT79" s="167"/>
      <c r="GU79" s="167"/>
      <c r="GV79" s="167"/>
      <c r="GW79" s="167"/>
      <c r="GX79" s="167"/>
      <c r="GY79" s="167"/>
      <c r="GZ79" s="167"/>
      <c r="HA79" s="167"/>
      <c r="HB79" s="167"/>
      <c r="HC79" s="167"/>
      <c r="HD79" s="167"/>
      <c r="HE79" s="167"/>
      <c r="HF79" s="167"/>
      <c r="HG79" s="167"/>
      <c r="HH79" s="167"/>
      <c r="HI79" s="167"/>
      <c r="HJ79" s="167"/>
      <c r="HK79" s="167"/>
      <c r="HL79" s="167"/>
      <c r="HM79" s="167"/>
      <c r="HN79" s="167"/>
      <c r="HO79" s="167"/>
      <c r="HP79" s="167"/>
      <c r="HQ79" s="167"/>
      <c r="HR79" s="167"/>
      <c r="HS79" s="167"/>
    </row>
    <row r="80" spans="1:227" s="2" customFormat="1" ht="17.05" customHeight="1" x14ac:dyDescent="0.4">
      <c r="A80" s="868" t="s">
        <v>198</v>
      </c>
      <c r="B80" s="868" t="s">
        <v>327</v>
      </c>
      <c r="C80" s="889" t="s">
        <v>334</v>
      </c>
      <c r="D80" s="16" t="s">
        <v>337</v>
      </c>
      <c r="E80" s="2944"/>
      <c r="F80" s="178">
        <v>1.5009999999999999</v>
      </c>
      <c r="G80" s="177"/>
      <c r="H80" s="177">
        <v>0.21</v>
      </c>
      <c r="I80" s="177"/>
      <c r="J80" s="177"/>
      <c r="K80" s="179">
        <f>SUM(F80:H80)</f>
        <v>1.7109999999999999</v>
      </c>
      <c r="L80" s="518">
        <f>IF(K80&gt;0,IF(ISNUMBER(F80),F80,0)/K80*100,"")</f>
        <v>87.726475745178263</v>
      </c>
      <c r="M80" s="667">
        <f>IF(K80&gt;0,(IF(ISNUMBER(G80),G80,0)+IF(ISNUMBER(H80),H80,0))/K80*100,"")</f>
        <v>12.273524254821742</v>
      </c>
      <c r="N80" s="504">
        <f t="shared" si="32"/>
        <v>2</v>
      </c>
      <c r="O80" s="58"/>
      <c r="P80" s="177">
        <v>1.7869999999999999</v>
      </c>
      <c r="Q80" s="222" t="s">
        <v>42</v>
      </c>
      <c r="R80" s="58"/>
      <c r="S80" s="220" t="s">
        <v>202</v>
      </c>
      <c r="T80" s="220" t="s">
        <v>202</v>
      </c>
      <c r="U80" s="368">
        <v>58</v>
      </c>
      <c r="V80" s="58">
        <v>90.77</v>
      </c>
      <c r="W80" s="368">
        <v>58</v>
      </c>
      <c r="X80" s="58">
        <v>90.77</v>
      </c>
      <c r="Y80" s="58">
        <v>19.3</v>
      </c>
      <c r="Z80" s="743">
        <v>44660</v>
      </c>
      <c r="AA80" s="234">
        <v>109.62584887950972</v>
      </c>
      <c r="AB80" s="763">
        <f>O80/AA80*1000000/365*1000</f>
        <v>0</v>
      </c>
      <c r="AC80" s="174"/>
      <c r="AD80" s="174"/>
      <c r="AE80" s="364"/>
      <c r="AF80" s="174"/>
      <c r="AG80" s="174"/>
      <c r="AH80" s="210"/>
      <c r="AI80" s="209"/>
      <c r="AJ80" s="209"/>
      <c r="AK80" s="209"/>
      <c r="AL80" s="210"/>
      <c r="AM80" s="179">
        <f>K80</f>
        <v>1.7109999999999999</v>
      </c>
      <c r="AN80" s="177">
        <v>1.7869999999999999</v>
      </c>
      <c r="AO80" s="177">
        <v>1.7869999999999999</v>
      </c>
      <c r="AP80" s="177">
        <v>1.7869999999999999</v>
      </c>
      <c r="AQ80" s="178">
        <v>1.7869999999999999</v>
      </c>
      <c r="AR80" s="179">
        <f>AN80</f>
        <v>1.7869999999999999</v>
      </c>
      <c r="AS80" s="177">
        <v>1.8240000000000001</v>
      </c>
      <c r="AT80" s="179">
        <f>AVERAGE(AS80,AV80)</f>
        <v>1.839</v>
      </c>
      <c r="AU80" s="179"/>
      <c r="AV80" s="177">
        <v>1.8540000000000001</v>
      </c>
      <c r="AW80" s="177"/>
      <c r="AX80" s="546">
        <v>1.86</v>
      </c>
      <c r="AY80" s="828">
        <v>-0.15</v>
      </c>
      <c r="AZ80" s="164"/>
      <c r="BA80" s="165"/>
      <c r="BB80" s="167"/>
      <c r="BC80" s="2" t="s">
        <v>1430</v>
      </c>
      <c r="BD80" s="866" t="s">
        <v>1529</v>
      </c>
      <c r="BE80" s="90"/>
      <c r="BF80" s="90"/>
      <c r="BG80" s="90"/>
      <c r="BH80" s="90"/>
      <c r="BI80" s="90"/>
      <c r="BJ80" s="90"/>
      <c r="BK80" s="90"/>
      <c r="BL80" s="90"/>
      <c r="BM80" s="167"/>
      <c r="BN80" s="167"/>
      <c r="BO80" s="167"/>
      <c r="BP80" s="167"/>
      <c r="BQ80" s="167"/>
      <c r="BR80" s="167"/>
      <c r="BS80" s="167"/>
      <c r="BT80" s="167"/>
      <c r="BU80" s="167"/>
      <c r="BV80" s="167"/>
      <c r="BW80" s="167"/>
      <c r="BX80" s="167"/>
      <c r="BY80" s="167"/>
      <c r="BZ80" s="167"/>
      <c r="CA80" s="167"/>
      <c r="CB80" s="167"/>
      <c r="CC80" s="167"/>
      <c r="CD80" s="167"/>
      <c r="CE80" s="167"/>
      <c r="CF80" s="167"/>
      <c r="CG80" s="167"/>
      <c r="CH80" s="167"/>
      <c r="CI80" s="167"/>
      <c r="CJ80" s="167"/>
      <c r="CK80" s="167"/>
      <c r="CL80" s="167"/>
      <c r="CM80" s="167"/>
      <c r="CN80" s="167"/>
      <c r="CO80" s="167"/>
      <c r="CP80" s="167"/>
      <c r="CQ80" s="167"/>
      <c r="CR80" s="167"/>
      <c r="CS80" s="167"/>
      <c r="CT80" s="167"/>
      <c r="CU80" s="167"/>
      <c r="CV80" s="167"/>
      <c r="CW80" s="167"/>
      <c r="CX80" s="167"/>
      <c r="CY80" s="167"/>
      <c r="CZ80" s="167"/>
      <c r="DA80" s="167"/>
      <c r="DB80" s="167"/>
      <c r="DC80" s="167"/>
      <c r="DD80" s="167"/>
      <c r="DE80" s="167"/>
      <c r="DF80" s="167"/>
      <c r="DG80" s="167"/>
      <c r="DH80" s="167"/>
      <c r="DI80" s="167"/>
      <c r="DJ80" s="167"/>
      <c r="DK80" s="167"/>
      <c r="DL80" s="167"/>
      <c r="DM80" s="167"/>
      <c r="DN80" s="167"/>
      <c r="DO80" s="167"/>
      <c r="DP80" s="167"/>
      <c r="DQ80" s="167"/>
      <c r="DR80" s="167"/>
      <c r="DS80" s="167"/>
      <c r="DT80" s="167"/>
      <c r="DU80" s="167"/>
      <c r="DV80" s="167"/>
      <c r="DW80" s="167"/>
      <c r="DX80" s="167"/>
      <c r="DY80" s="167"/>
      <c r="DZ80" s="167"/>
      <c r="EA80" s="167"/>
      <c r="EB80" s="167"/>
      <c r="EC80" s="167"/>
      <c r="ED80" s="167"/>
      <c r="EE80" s="167"/>
      <c r="EF80" s="167"/>
      <c r="EG80" s="167"/>
      <c r="EH80" s="167"/>
      <c r="EI80" s="167"/>
      <c r="EJ80" s="167"/>
      <c r="EK80" s="167"/>
      <c r="EL80" s="167"/>
      <c r="EM80" s="167"/>
      <c r="EN80" s="167"/>
      <c r="EO80" s="167"/>
      <c r="EP80" s="167"/>
      <c r="EQ80" s="167"/>
      <c r="ER80" s="167"/>
      <c r="ES80" s="167"/>
      <c r="ET80" s="167"/>
      <c r="EU80" s="167"/>
      <c r="EV80" s="167"/>
      <c r="EW80" s="167"/>
      <c r="EX80" s="167"/>
      <c r="EY80" s="167"/>
      <c r="EZ80" s="167"/>
      <c r="FA80" s="167"/>
      <c r="FB80" s="167"/>
      <c r="FC80" s="167"/>
      <c r="FD80" s="167"/>
      <c r="FE80" s="167"/>
      <c r="FF80" s="167"/>
      <c r="FG80" s="167"/>
      <c r="FH80" s="167"/>
      <c r="FI80" s="167"/>
      <c r="FJ80" s="167"/>
      <c r="FK80" s="167"/>
      <c r="FL80" s="167"/>
      <c r="FM80" s="167"/>
      <c r="FN80" s="167"/>
      <c r="FO80" s="167"/>
      <c r="FP80" s="167"/>
      <c r="FQ80" s="167"/>
      <c r="FR80" s="167"/>
      <c r="FS80" s="167"/>
      <c r="FT80" s="167"/>
      <c r="FU80" s="167"/>
      <c r="FV80" s="167"/>
      <c r="FW80" s="167"/>
      <c r="FX80" s="167"/>
      <c r="FY80" s="167"/>
      <c r="FZ80" s="167"/>
      <c r="GA80" s="167"/>
      <c r="GB80" s="167"/>
      <c r="GC80" s="167"/>
      <c r="GD80" s="167"/>
      <c r="GE80" s="167"/>
      <c r="GF80" s="167"/>
      <c r="GG80" s="167"/>
      <c r="GH80" s="167"/>
      <c r="GI80" s="167"/>
      <c r="GJ80" s="167"/>
      <c r="GK80" s="167"/>
      <c r="GL80" s="167"/>
      <c r="GM80" s="167"/>
      <c r="GN80" s="167"/>
      <c r="GO80" s="167"/>
      <c r="GP80" s="167"/>
      <c r="GQ80" s="167"/>
      <c r="GR80" s="167"/>
      <c r="GS80" s="167"/>
      <c r="GT80" s="167"/>
      <c r="GU80" s="167"/>
      <c r="GV80" s="167"/>
      <c r="GW80" s="167"/>
      <c r="GX80" s="167"/>
      <c r="GY80" s="167"/>
      <c r="GZ80" s="167"/>
      <c r="HA80" s="167"/>
      <c r="HB80" s="167"/>
      <c r="HC80" s="167"/>
      <c r="HD80" s="167"/>
      <c r="HE80" s="167"/>
      <c r="HF80" s="167"/>
      <c r="HG80" s="167"/>
      <c r="HH80" s="167"/>
      <c r="HI80" s="167"/>
      <c r="HJ80" s="167"/>
      <c r="HK80" s="167"/>
      <c r="HL80" s="167"/>
      <c r="HM80" s="167"/>
      <c r="HN80" s="167"/>
      <c r="HO80" s="167"/>
      <c r="HP80" s="167"/>
      <c r="HQ80" s="167"/>
      <c r="HR80" s="167"/>
      <c r="HS80" s="167"/>
    </row>
    <row r="81" spans="1:227" s="2" customFormat="1" ht="17.05" customHeight="1" x14ac:dyDescent="0.4">
      <c r="A81" s="868" t="s">
        <v>198</v>
      </c>
      <c r="B81" s="868" t="s">
        <v>327</v>
      </c>
      <c r="C81" s="889" t="s">
        <v>334</v>
      </c>
      <c r="D81" s="168" t="s">
        <v>338</v>
      </c>
      <c r="E81" s="170" t="s">
        <v>1433</v>
      </c>
      <c r="F81" s="178"/>
      <c r="G81" s="177"/>
      <c r="H81" s="177"/>
      <c r="I81" s="177"/>
      <c r="J81" s="177"/>
      <c r="K81" s="179"/>
      <c r="L81" s="518">
        <v>100</v>
      </c>
      <c r="M81" s="667" t="str">
        <f>IF(K81&gt;0,(IF(ISNUMBER(G81),G81,0)+IF(ISNUMBER(H81),H81,0))/K81*100,"")</f>
        <v/>
      </c>
      <c r="N81" s="504">
        <f t="shared" si="32"/>
        <v>1</v>
      </c>
      <c r="O81" s="58"/>
      <c r="P81" s="177">
        <v>1.4279999999999999</v>
      </c>
      <c r="Q81" s="222" t="s">
        <v>42</v>
      </c>
      <c r="R81" s="58"/>
      <c r="S81" s="220" t="s">
        <v>202</v>
      </c>
      <c r="T81" s="220" t="s">
        <v>202</v>
      </c>
      <c r="U81" s="368">
        <v>58</v>
      </c>
      <c r="V81" s="58">
        <v>47.51</v>
      </c>
      <c r="W81" s="368">
        <v>58</v>
      </c>
      <c r="X81" s="58">
        <v>47.51</v>
      </c>
      <c r="Y81" s="58"/>
      <c r="Z81" s="743">
        <v>48467</v>
      </c>
      <c r="AA81" s="234">
        <v>80.721496422788448</v>
      </c>
      <c r="AB81" s="763">
        <f>O81/AA81*1000000/365*1000</f>
        <v>0</v>
      </c>
      <c r="AC81" s="174"/>
      <c r="AD81" s="174"/>
      <c r="AE81" s="364"/>
      <c r="AF81" s="174"/>
      <c r="AG81" s="174"/>
      <c r="AH81" s="175"/>
      <c r="AI81" s="174"/>
      <c r="AJ81" s="174"/>
      <c r="AK81" s="174"/>
      <c r="AL81" s="175"/>
      <c r="AM81" s="179">
        <f>K81</f>
        <v>0</v>
      </c>
      <c r="AN81" s="177">
        <v>1.4279999999999999</v>
      </c>
      <c r="AO81" s="177">
        <v>1.4279999999999999</v>
      </c>
      <c r="AP81" s="177">
        <v>1.4279999999999999</v>
      </c>
      <c r="AQ81" s="178">
        <v>1.4279999999999999</v>
      </c>
      <c r="AR81" s="179">
        <f>AN81</f>
        <v>1.4279999999999999</v>
      </c>
      <c r="AS81" s="177">
        <v>1.4279999999999999</v>
      </c>
      <c r="AT81" s="179">
        <f>AVERAGE(AS81,AV81)</f>
        <v>1.4279999999999999</v>
      </c>
      <c r="AU81" s="179"/>
      <c r="AV81" s="177">
        <v>1.4279999999999999</v>
      </c>
      <c r="AW81" s="177"/>
      <c r="AX81" s="546">
        <v>1.4279999999999999</v>
      </c>
      <c r="AY81" s="828"/>
      <c r="AZ81" s="164"/>
      <c r="BA81" s="165"/>
      <c r="BB81" s="167"/>
      <c r="BC81" s="2" t="s">
        <v>1430</v>
      </c>
      <c r="BD81" s="866" t="s">
        <v>1530</v>
      </c>
      <c r="BE81" s="90"/>
      <c r="BF81" s="90"/>
      <c r="BG81" s="90"/>
      <c r="BH81" s="90"/>
      <c r="BI81" s="90"/>
      <c r="BJ81" s="90"/>
      <c r="BK81" s="90"/>
      <c r="BL81" s="90"/>
      <c r="BM81" s="167"/>
      <c r="BN81" s="167"/>
      <c r="BO81" s="167"/>
      <c r="BP81" s="167"/>
      <c r="BQ81" s="167"/>
      <c r="BR81" s="167"/>
      <c r="BS81" s="167"/>
      <c r="BT81" s="167"/>
      <c r="BU81" s="167"/>
      <c r="BV81" s="167"/>
      <c r="BW81" s="167"/>
      <c r="BX81" s="167"/>
      <c r="BY81" s="167"/>
      <c r="BZ81" s="167"/>
      <c r="CA81" s="167"/>
      <c r="CB81" s="167"/>
      <c r="CC81" s="167"/>
      <c r="CD81" s="167"/>
      <c r="CE81" s="167"/>
      <c r="CF81" s="167"/>
      <c r="CG81" s="167"/>
      <c r="CH81" s="167"/>
      <c r="CI81" s="167"/>
      <c r="CJ81" s="167"/>
      <c r="CK81" s="167"/>
      <c r="CL81" s="167"/>
      <c r="CM81" s="167"/>
      <c r="CN81" s="167"/>
      <c r="CO81" s="167"/>
      <c r="CP81" s="167"/>
      <c r="CQ81" s="167"/>
      <c r="CR81" s="167"/>
      <c r="CS81" s="167"/>
      <c r="CT81" s="167"/>
      <c r="CU81" s="167"/>
      <c r="CV81" s="167"/>
      <c r="CW81" s="167"/>
      <c r="CX81" s="167"/>
      <c r="CY81" s="167"/>
      <c r="CZ81" s="167"/>
      <c r="DA81" s="167"/>
      <c r="DB81" s="167"/>
      <c r="DC81" s="167"/>
      <c r="DD81" s="167"/>
      <c r="DE81" s="167"/>
      <c r="DF81" s="167"/>
      <c r="DG81" s="167"/>
      <c r="DH81" s="167"/>
      <c r="DI81" s="167"/>
      <c r="DJ81" s="167"/>
      <c r="DK81" s="167"/>
      <c r="DL81" s="167"/>
      <c r="DM81" s="167"/>
      <c r="DN81" s="167"/>
      <c r="DO81" s="167"/>
      <c r="DP81" s="167"/>
      <c r="DQ81" s="167"/>
      <c r="DR81" s="167"/>
      <c r="DS81" s="167"/>
      <c r="DT81" s="167"/>
      <c r="DU81" s="167"/>
      <c r="DV81" s="167"/>
      <c r="DW81" s="167"/>
      <c r="DX81" s="167"/>
      <c r="DY81" s="167"/>
      <c r="DZ81" s="167"/>
      <c r="EA81" s="167"/>
      <c r="EB81" s="167"/>
      <c r="EC81" s="167"/>
      <c r="ED81" s="167"/>
      <c r="EE81" s="167"/>
      <c r="EF81" s="167"/>
      <c r="EG81" s="167"/>
      <c r="EH81" s="167"/>
      <c r="EI81" s="167"/>
      <c r="EJ81" s="167"/>
      <c r="EK81" s="167"/>
      <c r="EL81" s="167"/>
      <c r="EM81" s="167"/>
      <c r="EN81" s="167"/>
      <c r="EO81" s="167"/>
      <c r="EP81" s="167"/>
      <c r="EQ81" s="167"/>
      <c r="ER81" s="167"/>
      <c r="ES81" s="167"/>
      <c r="ET81" s="167"/>
      <c r="EU81" s="167"/>
      <c r="EV81" s="167"/>
      <c r="EW81" s="167"/>
      <c r="EX81" s="167"/>
      <c r="EY81" s="167"/>
      <c r="EZ81" s="167"/>
      <c r="FA81" s="167"/>
      <c r="FB81" s="167"/>
      <c r="FC81" s="167"/>
      <c r="FD81" s="167"/>
      <c r="FE81" s="167"/>
      <c r="FF81" s="167"/>
      <c r="FG81" s="167"/>
      <c r="FH81" s="167"/>
      <c r="FI81" s="167"/>
      <c r="FJ81" s="167"/>
      <c r="FK81" s="167"/>
      <c r="FL81" s="167"/>
      <c r="FM81" s="167"/>
      <c r="FN81" s="167"/>
      <c r="FO81" s="167"/>
      <c r="FP81" s="167"/>
      <c r="FQ81" s="167"/>
      <c r="FR81" s="167"/>
      <c r="FS81" s="167"/>
      <c r="FT81" s="167"/>
      <c r="FU81" s="167"/>
      <c r="FV81" s="167"/>
      <c r="FW81" s="167"/>
      <c r="FX81" s="167"/>
      <c r="FY81" s="167"/>
      <c r="FZ81" s="167"/>
      <c r="GA81" s="167"/>
      <c r="GB81" s="167"/>
      <c r="GC81" s="167"/>
      <c r="GD81" s="167"/>
      <c r="GE81" s="167"/>
      <c r="GF81" s="167"/>
      <c r="GG81" s="167"/>
      <c r="GH81" s="167"/>
      <c r="GI81" s="167"/>
      <c r="GJ81" s="167"/>
      <c r="GK81" s="167"/>
      <c r="GL81" s="167"/>
      <c r="GM81" s="167"/>
      <c r="GN81" s="167"/>
      <c r="GO81" s="167"/>
      <c r="GP81" s="167"/>
      <c r="GQ81" s="167"/>
      <c r="GR81" s="167"/>
      <c r="GS81" s="167"/>
      <c r="GT81" s="167"/>
      <c r="GU81" s="167"/>
      <c r="GV81" s="167"/>
      <c r="GW81" s="167"/>
      <c r="GX81" s="167"/>
      <c r="GY81" s="167"/>
      <c r="GZ81" s="167"/>
      <c r="HA81" s="167"/>
      <c r="HB81" s="167"/>
      <c r="HC81" s="167"/>
      <c r="HD81" s="167"/>
      <c r="HE81" s="167"/>
      <c r="HF81" s="167"/>
      <c r="HG81" s="167"/>
      <c r="HH81" s="167"/>
      <c r="HI81" s="167"/>
      <c r="HJ81" s="167"/>
      <c r="HK81" s="167"/>
      <c r="HL81" s="167"/>
      <c r="HM81" s="167"/>
      <c r="HN81" s="167"/>
      <c r="HO81" s="167"/>
      <c r="HP81" s="167"/>
      <c r="HQ81" s="167"/>
      <c r="HR81" s="167"/>
      <c r="HS81" s="167"/>
    </row>
    <row r="82" spans="1:227" s="2" customFormat="1" ht="17.05" customHeight="1" x14ac:dyDescent="0.4">
      <c r="A82" s="868" t="s">
        <v>1134</v>
      </c>
      <c r="B82" s="868" t="s">
        <v>1262</v>
      </c>
      <c r="C82" s="595" t="s">
        <v>1302</v>
      </c>
      <c r="D82" s="479" t="s">
        <v>1304</v>
      </c>
      <c r="E82" s="170" t="s">
        <v>1265</v>
      </c>
      <c r="F82" s="178">
        <v>0.15</v>
      </c>
      <c r="G82" s="124"/>
      <c r="H82" s="480">
        <v>0</v>
      </c>
      <c r="I82" s="124"/>
      <c r="J82" s="124"/>
      <c r="K82" s="252">
        <f t="shared" ref="K82:K91" si="33">IF(ISNUMBER(F82),F82,0)+IF(ISNUMBER(G82),G82,0)+IF(ISNUMBER(H82),H82,0)</f>
        <v>0.15</v>
      </c>
      <c r="L82" s="520">
        <f>IF(IF(ISNUMBER(K82),K82,0)&gt;0,IF(ISNUMBER(F82),F82,0)/K82*100,"")</f>
        <v>100</v>
      </c>
      <c r="M82" s="521">
        <f>IF(IF(ISNUMBER(K82),K82,0)&gt;0,(IF(ISNUMBER(G82),G82,0)+IF(ISNUMBER(H82),H82,0))/K82*100,"")</f>
        <v>0</v>
      </c>
      <c r="N82" s="504">
        <f t="shared" si="32"/>
        <v>2</v>
      </c>
      <c r="O82" s="254"/>
      <c r="P82" s="534">
        <f>AQ82</f>
        <v>1.3919999999999999</v>
      </c>
      <c r="Q82" s="227" t="s">
        <v>42</v>
      </c>
      <c r="R82" s="254"/>
      <c r="S82" s="305"/>
      <c r="T82" s="306"/>
      <c r="U82" s="90"/>
      <c r="V82" s="254"/>
      <c r="W82" s="254"/>
      <c r="X82" s="254"/>
      <c r="Y82" s="254"/>
      <c r="Z82" s="258">
        <v>35169</v>
      </c>
      <c r="AA82" s="259">
        <f>AR82/Z82*1000000000/365</f>
        <v>125.81129785454735</v>
      </c>
      <c r="AB82" s="260"/>
      <c r="AC82" s="260"/>
      <c r="AD82" s="260"/>
      <c r="AE82" s="260"/>
      <c r="AF82" s="260"/>
      <c r="AG82" s="260"/>
      <c r="AH82" s="121"/>
      <c r="AI82" s="261">
        <v>35885</v>
      </c>
      <c r="AJ82" s="261">
        <v>36326</v>
      </c>
      <c r="AK82" s="261">
        <v>37397</v>
      </c>
      <c r="AL82" s="342"/>
      <c r="AM82" s="262"/>
      <c r="AN82" s="252"/>
      <c r="AO82" s="252"/>
      <c r="AP82" s="263"/>
      <c r="AQ82" s="264">
        <v>1.3919999999999999</v>
      </c>
      <c r="AR82" s="252">
        <v>1.615</v>
      </c>
      <c r="AS82" s="252">
        <v>1.734</v>
      </c>
      <c r="AT82" s="252">
        <v>1.7849999999999999</v>
      </c>
      <c r="AU82" s="252"/>
      <c r="AV82" s="263"/>
      <c r="AW82" s="557">
        <f t="shared" ref="AW82:AW91" si="34">K82-AT82</f>
        <v>-1.635</v>
      </c>
      <c r="AX82" s="551"/>
      <c r="AY82" s="167"/>
      <c r="AZ82" s="167"/>
      <c r="BA82" s="296"/>
      <c r="BB82" s="167"/>
      <c r="BC82" s="2" t="s">
        <v>1430</v>
      </c>
      <c r="BD82" s="866" t="s">
        <v>1514</v>
      </c>
    </row>
    <row r="83" spans="1:227" s="2" customFormat="1" ht="17.05" customHeight="1" x14ac:dyDescent="0.4">
      <c r="A83" s="868" t="s">
        <v>1134</v>
      </c>
      <c r="B83" s="868" t="s">
        <v>1262</v>
      </c>
      <c r="C83" s="595" t="s">
        <v>1302</v>
      </c>
      <c r="D83" s="479" t="s">
        <v>1305</v>
      </c>
      <c r="E83" s="170" t="s">
        <v>1265</v>
      </c>
      <c r="F83" s="178">
        <v>0.32</v>
      </c>
      <c r="G83" s="124"/>
      <c r="H83" s="480">
        <v>0</v>
      </c>
      <c r="I83" s="124"/>
      <c r="J83" s="124"/>
      <c r="K83" s="252">
        <f t="shared" si="33"/>
        <v>0.32</v>
      </c>
      <c r="L83" s="520">
        <f>IF(IF(ISNUMBER(K83),K83,0)&gt;0,IF(ISNUMBER(F83),F83,0)/K83*100,"")</f>
        <v>100</v>
      </c>
      <c r="M83" s="521">
        <f>IF(IF(ISNUMBER(K83),K83,0)&gt;0,(IF(ISNUMBER(G83),G83,0)+IF(ISNUMBER(H83),H83,0))/K83*100,"")</f>
        <v>0</v>
      </c>
      <c r="N83" s="504">
        <f t="shared" si="32"/>
        <v>3</v>
      </c>
      <c r="O83" s="254"/>
      <c r="P83" s="534">
        <f>AQ83</f>
        <v>0.26700000000000002</v>
      </c>
      <c r="Q83" s="227" t="s">
        <v>42</v>
      </c>
      <c r="R83" s="254"/>
      <c r="S83" s="305"/>
      <c r="T83" s="306"/>
      <c r="U83" s="90"/>
      <c r="V83" s="254"/>
      <c r="W83" s="254"/>
      <c r="X83" s="254"/>
      <c r="Y83" s="254"/>
      <c r="Z83" s="258">
        <v>7602</v>
      </c>
      <c r="AA83" s="259">
        <f>AR83/Z83*1000000000/365</f>
        <v>110.64139573940527</v>
      </c>
      <c r="AB83" s="260"/>
      <c r="AC83" s="260"/>
      <c r="AD83" s="260"/>
      <c r="AE83" s="260"/>
      <c r="AF83" s="260"/>
      <c r="AG83" s="260"/>
      <c r="AH83" s="121"/>
      <c r="AI83" s="261">
        <v>7566</v>
      </c>
      <c r="AJ83" s="261">
        <v>7545</v>
      </c>
      <c r="AK83" s="261">
        <v>7540</v>
      </c>
      <c r="AL83" s="342"/>
      <c r="AM83" s="262"/>
      <c r="AN83" s="252"/>
      <c r="AO83" s="252"/>
      <c r="AP83" s="263"/>
      <c r="AQ83" s="264">
        <v>0.26700000000000002</v>
      </c>
      <c r="AR83" s="252">
        <v>0.307</v>
      </c>
      <c r="AS83" s="252">
        <v>0.32700000000000001</v>
      </c>
      <c r="AT83" s="252">
        <v>0.32700000000000001</v>
      </c>
      <c r="AU83" s="252"/>
      <c r="AV83" s="263"/>
      <c r="AW83" s="557">
        <f t="shared" si="34"/>
        <v>-7.0000000000000062E-3</v>
      </c>
      <c r="AX83" s="551"/>
      <c r="AY83" s="167"/>
      <c r="AZ83" s="167"/>
      <c r="BA83" s="296"/>
      <c r="BB83" s="296"/>
      <c r="BC83" s="2" t="s">
        <v>1430</v>
      </c>
      <c r="BD83" s="866" t="s">
        <v>1564</v>
      </c>
    </row>
    <row r="84" spans="1:227" s="2" customFormat="1" ht="17.05" customHeight="1" x14ac:dyDescent="0.4">
      <c r="A84" s="868" t="s">
        <v>865</v>
      </c>
      <c r="B84" s="868" t="s">
        <v>866</v>
      </c>
      <c r="C84" s="889" t="s">
        <v>885</v>
      </c>
      <c r="D84" s="412" t="s">
        <v>887</v>
      </c>
      <c r="E84" s="423"/>
      <c r="F84" s="628">
        <v>0.78</v>
      </c>
      <c r="G84" s="636"/>
      <c r="H84" s="638" t="s">
        <v>202</v>
      </c>
      <c r="I84" s="124"/>
      <c r="J84" s="124"/>
      <c r="K84" s="252">
        <f t="shared" si="33"/>
        <v>0.78</v>
      </c>
      <c r="L84" s="520">
        <f>IF(IF(ISNUMBER(K84),K84,0)&gt;0,IF(ISNUMBER(F84),F84,0)/K84*100,"")</f>
        <v>100</v>
      </c>
      <c r="M84" s="521">
        <f>IF(IF(ISNUMBER(K84),K84,0)&gt;0,(IF(ISNUMBER(G84),G84,0)+IF(ISNUMBER(H84),H84,0))/K84*100,"")</f>
        <v>0</v>
      </c>
      <c r="N84" s="504">
        <f t="shared" si="32"/>
        <v>5</v>
      </c>
      <c r="O84" s="254"/>
      <c r="P84" s="534">
        <f t="shared" ref="P84:P91" si="35">AA84*Z84/1000000000*365</f>
        <v>0.48199999999999993</v>
      </c>
      <c r="Q84" s="227" t="s">
        <v>42</v>
      </c>
      <c r="R84" s="254"/>
      <c r="S84" s="305"/>
      <c r="T84" s="306"/>
      <c r="U84" s="90"/>
      <c r="V84" s="254"/>
      <c r="W84" s="254"/>
      <c r="X84" s="254"/>
      <c r="Y84" s="254"/>
      <c r="Z84" s="258">
        <v>8830</v>
      </c>
      <c r="AA84" s="259">
        <v>149.55242867559221</v>
      </c>
      <c r="AB84" s="260"/>
      <c r="AC84" s="260"/>
      <c r="AD84" s="260"/>
      <c r="AE84" s="260"/>
      <c r="AF84" s="260"/>
      <c r="AG84" s="260"/>
      <c r="AH84" s="121"/>
      <c r="AI84" s="373">
        <v>10015</v>
      </c>
      <c r="AJ84" s="373">
        <v>11149</v>
      </c>
      <c r="AK84" s="373">
        <v>12215</v>
      </c>
      <c r="AL84" s="342">
        <v>13383</v>
      </c>
      <c r="AM84" s="371"/>
      <c r="AN84" s="373"/>
      <c r="AO84" s="292"/>
      <c r="AP84" s="295"/>
      <c r="AQ84" s="264">
        <v>0.48199999999999998</v>
      </c>
      <c r="AR84" s="292">
        <v>0.54700000000000004</v>
      </c>
      <c r="AS84" s="292">
        <v>0.60899999999999999</v>
      </c>
      <c r="AT84" s="292">
        <v>0.66700000000000004</v>
      </c>
      <c r="AU84" s="292">
        <v>0.73</v>
      </c>
      <c r="AV84" s="295"/>
      <c r="AW84" s="559">
        <f t="shared" si="34"/>
        <v>0.11299999999999999</v>
      </c>
      <c r="AX84" s="551"/>
      <c r="AY84" s="167"/>
      <c r="AZ84" s="167"/>
      <c r="BA84" s="296"/>
      <c r="BB84" s="167"/>
      <c r="BC84" s="2" t="s">
        <v>1430</v>
      </c>
      <c r="BD84" s="866" t="s">
        <v>1519</v>
      </c>
    </row>
    <row r="85" spans="1:227" s="2" customFormat="1" ht="17.05" customHeight="1" x14ac:dyDescent="0.4">
      <c r="A85" s="868" t="s">
        <v>865</v>
      </c>
      <c r="B85" s="868" t="s">
        <v>866</v>
      </c>
      <c r="C85" s="889" t="s">
        <v>885</v>
      </c>
      <c r="D85" s="412" t="s">
        <v>889</v>
      </c>
      <c r="E85" s="417"/>
      <c r="F85" s="969">
        <v>6.28</v>
      </c>
      <c r="G85" s="427"/>
      <c r="H85" s="428">
        <v>0.5</v>
      </c>
      <c r="I85" s="271"/>
      <c r="J85" s="271"/>
      <c r="K85" s="272">
        <f t="shared" si="33"/>
        <v>6.78</v>
      </c>
      <c r="L85" s="524">
        <f>IF(IF(ISNUMBER(K85),K85,0)&gt;0,IF(ISNUMBER(F85),F85,0)/K85*100,"")</f>
        <v>92.625368731563412</v>
      </c>
      <c r="M85" s="525">
        <f>IF(IF(ISNUMBER(K85),K85,0)&gt;0,(IF(ISNUMBER(G85),G85,0)+IF(ISNUMBER(H85),H85,0))/K85*100,"")</f>
        <v>7.3746312684365778</v>
      </c>
      <c r="N85" s="465">
        <f t="shared" si="32"/>
        <v>5</v>
      </c>
      <c r="O85" s="274"/>
      <c r="P85" s="537">
        <f t="shared" si="35"/>
        <v>3.5719999999999996</v>
      </c>
      <c r="Q85" s="273" t="s">
        <v>42</v>
      </c>
      <c r="R85" s="274"/>
      <c r="S85" s="275"/>
      <c r="T85" s="276"/>
      <c r="U85" s="111"/>
      <c r="V85" s="274"/>
      <c r="W85" s="274"/>
      <c r="X85" s="274"/>
      <c r="Y85" s="274"/>
      <c r="Z85" s="277">
        <v>23843</v>
      </c>
      <c r="AA85" s="278">
        <v>410.44756825328244</v>
      </c>
      <c r="AB85" s="279"/>
      <c r="AC85" s="279"/>
      <c r="AD85" s="279"/>
      <c r="AE85" s="279"/>
      <c r="AF85" s="279"/>
      <c r="AG85" s="279"/>
      <c r="AH85" s="280"/>
      <c r="AI85" s="388">
        <v>31683</v>
      </c>
      <c r="AJ85" s="388">
        <v>36079</v>
      </c>
      <c r="AK85" s="388">
        <v>39274</v>
      </c>
      <c r="AL85" s="389">
        <v>42752</v>
      </c>
      <c r="AM85" s="390"/>
      <c r="AN85" s="388"/>
      <c r="AO85" s="272"/>
      <c r="AP85" s="282"/>
      <c r="AQ85" s="283">
        <v>3.5720000000000001</v>
      </c>
      <c r="AR85" s="272">
        <v>4.7460000000000004</v>
      </c>
      <c r="AS85" s="272">
        <v>5.4050000000000002</v>
      </c>
      <c r="AT85" s="272">
        <v>5.883</v>
      </c>
      <c r="AU85" s="272">
        <v>6.4039999999999999</v>
      </c>
      <c r="AV85" s="282"/>
      <c r="AW85" s="558">
        <f t="shared" si="34"/>
        <v>0.89700000000000024</v>
      </c>
      <c r="AX85" s="552"/>
      <c r="AY85" s="167"/>
      <c r="AZ85" s="167"/>
      <c r="BA85" s="296"/>
      <c r="BB85" s="296"/>
      <c r="BC85" s="2" t="s">
        <v>1430</v>
      </c>
      <c r="BD85" s="866" t="s">
        <v>1553</v>
      </c>
    </row>
    <row r="86" spans="1:227" s="2" customFormat="1" ht="17.05" customHeight="1" x14ac:dyDescent="0.4">
      <c r="A86" s="868" t="s">
        <v>865</v>
      </c>
      <c r="B86" s="868" t="s">
        <v>866</v>
      </c>
      <c r="C86" s="498" t="s">
        <v>885</v>
      </c>
      <c r="D86" s="363" t="s">
        <v>888</v>
      </c>
      <c r="E86" s="433" t="s">
        <v>1455</v>
      </c>
      <c r="F86" s="628"/>
      <c r="G86" s="636"/>
      <c r="H86" s="638"/>
      <c r="I86" s="124"/>
      <c r="J86" s="124"/>
      <c r="K86" s="252">
        <f t="shared" si="33"/>
        <v>0</v>
      </c>
      <c r="L86" s="520" t="s">
        <v>1435</v>
      </c>
      <c r="M86" s="521" t="s">
        <v>1440</v>
      </c>
      <c r="N86" s="348">
        <f t="shared" si="32"/>
        <v>1</v>
      </c>
      <c r="O86" s="254"/>
      <c r="P86" s="534">
        <f t="shared" si="35"/>
        <v>0</v>
      </c>
      <c r="Q86" s="227"/>
      <c r="R86" s="254"/>
      <c r="S86" s="305"/>
      <c r="T86" s="306"/>
      <c r="U86" s="90"/>
      <c r="V86" s="254"/>
      <c r="W86" s="254"/>
      <c r="X86" s="254"/>
      <c r="Y86" s="254"/>
      <c r="Z86" s="258"/>
      <c r="AA86" s="259"/>
      <c r="AB86" s="260"/>
      <c r="AC86" s="260"/>
      <c r="AD86" s="260"/>
      <c r="AE86" s="260"/>
      <c r="AF86" s="260"/>
      <c r="AG86" s="260"/>
      <c r="AH86" s="121"/>
      <c r="AI86" s="261"/>
      <c r="AJ86" s="261"/>
      <c r="AK86" s="261"/>
      <c r="AL86" s="342"/>
      <c r="AM86" s="371"/>
      <c r="AN86" s="261"/>
      <c r="AO86" s="252"/>
      <c r="AP86" s="263"/>
      <c r="AQ86" s="264"/>
      <c r="AR86" s="252"/>
      <c r="AS86" s="252"/>
      <c r="AT86" s="252"/>
      <c r="AU86" s="252"/>
      <c r="AV86" s="263"/>
      <c r="AW86" s="557">
        <f t="shared" si="34"/>
        <v>0</v>
      </c>
      <c r="AX86" s="551"/>
      <c r="AY86" s="167"/>
      <c r="AZ86" s="167"/>
      <c r="BA86" s="167"/>
      <c r="BB86" s="167"/>
      <c r="BC86" s="90" t="s">
        <v>1430</v>
      </c>
      <c r="BE86" s="2" t="s">
        <v>1900</v>
      </c>
    </row>
    <row r="87" spans="1:227" s="2" customFormat="1" ht="17.05" customHeight="1" x14ac:dyDescent="0.4">
      <c r="A87" s="868" t="s">
        <v>865</v>
      </c>
      <c r="B87" s="868" t="s">
        <v>866</v>
      </c>
      <c r="C87" s="498" t="s">
        <v>879</v>
      </c>
      <c r="D87" s="383" t="s">
        <v>881</v>
      </c>
      <c r="E87" s="232"/>
      <c r="F87" s="948">
        <v>1.3839999999999999</v>
      </c>
      <c r="G87" s="955"/>
      <c r="H87" s="638" t="s">
        <v>202</v>
      </c>
      <c r="I87" s="124"/>
      <c r="J87" s="124"/>
      <c r="K87" s="252">
        <f t="shared" si="33"/>
        <v>1.3839999999999999</v>
      </c>
      <c r="L87" s="520">
        <f>IF(IF(ISNUMBER(K87),K87,0)&gt;0,IF(ISNUMBER(F87),F87,0)/K87*100,"")</f>
        <v>100</v>
      </c>
      <c r="M87" s="521">
        <f>IF(IF(ISNUMBER(K87),K87,0)&gt;0,(IF(ISNUMBER(G87),G87,0)+IF(ISNUMBER(H87),H87,0))/K87*100,"")</f>
        <v>0</v>
      </c>
      <c r="N87" s="504">
        <f t="shared" si="32"/>
        <v>3</v>
      </c>
      <c r="O87" s="254"/>
      <c r="P87" s="534">
        <f t="shared" si="35"/>
        <v>1.1825676211223519</v>
      </c>
      <c r="Q87" s="227" t="s">
        <v>42</v>
      </c>
      <c r="R87" s="254"/>
      <c r="S87" s="305"/>
      <c r="T87" s="306"/>
      <c r="U87" s="90"/>
      <c r="V87" s="254"/>
      <c r="W87" s="254"/>
      <c r="X87" s="254"/>
      <c r="Y87" s="254"/>
      <c r="Z87" s="258">
        <v>26477</v>
      </c>
      <c r="AA87" s="259">
        <v>122.36700875273519</v>
      </c>
      <c r="AB87" s="260"/>
      <c r="AC87" s="260"/>
      <c r="AD87" s="260"/>
      <c r="AE87" s="260"/>
      <c r="AF87" s="260"/>
      <c r="AG87" s="260"/>
      <c r="AH87" s="121"/>
      <c r="AI87" s="261">
        <v>27942</v>
      </c>
      <c r="AJ87" s="261">
        <v>29163</v>
      </c>
      <c r="AK87" s="261">
        <v>30396</v>
      </c>
      <c r="AL87" s="342"/>
      <c r="AM87" s="371"/>
      <c r="AN87" s="261"/>
      <c r="AO87" s="252"/>
      <c r="AP87" s="263"/>
      <c r="AQ87" s="264">
        <v>1.1825676211223519</v>
      </c>
      <c r="AR87" s="252">
        <v>1.297396466897659</v>
      </c>
      <c r="AS87" s="252">
        <v>1.4056442988934466</v>
      </c>
      <c r="AT87" s="252">
        <v>1.5188087315675709</v>
      </c>
      <c r="AU87" s="252"/>
      <c r="AV87" s="263"/>
      <c r="AW87" s="557">
        <f t="shared" si="34"/>
        <v>-0.13480873156757101</v>
      </c>
      <c r="AX87" s="551"/>
      <c r="AY87" s="167"/>
      <c r="AZ87" s="167"/>
      <c r="BA87" s="167"/>
      <c r="BB87" s="167"/>
      <c r="BC87" s="2" t="s">
        <v>1430</v>
      </c>
      <c r="BD87" s="866" t="s">
        <v>1482</v>
      </c>
    </row>
    <row r="88" spans="1:227" s="2" customFormat="1" ht="17.05" customHeight="1" x14ac:dyDescent="0.4">
      <c r="A88" s="868" t="s">
        <v>865</v>
      </c>
      <c r="B88" s="868" t="s">
        <v>866</v>
      </c>
      <c r="C88" s="498" t="s">
        <v>879</v>
      </c>
      <c r="D88" s="383" t="s">
        <v>884</v>
      </c>
      <c r="E88" s="232"/>
      <c r="F88" s="628">
        <v>0.63</v>
      </c>
      <c r="G88" s="636"/>
      <c r="H88" s="638" t="s">
        <v>202</v>
      </c>
      <c r="I88" s="251"/>
      <c r="J88" s="251"/>
      <c r="K88" s="292">
        <f t="shared" si="33"/>
        <v>0.63</v>
      </c>
      <c r="L88" s="520">
        <f>IF(IF(ISNUMBER(K88),K88,0)&gt;0,IF(ISNUMBER(F88),F88,0)/K88*100,"")</f>
        <v>100</v>
      </c>
      <c r="M88" s="521">
        <f>IF(IF(ISNUMBER(K88),K88,0)&gt;0,(IF(ISNUMBER(G88),G88,0)+IF(ISNUMBER(H88),H88,0))/K88*100,"")</f>
        <v>0</v>
      </c>
      <c r="N88" s="504">
        <f t="shared" si="32"/>
        <v>5</v>
      </c>
      <c r="O88" s="254"/>
      <c r="P88" s="534">
        <f t="shared" si="35"/>
        <v>0.25952100233230774</v>
      </c>
      <c r="Q88" s="227" t="s">
        <v>42</v>
      </c>
      <c r="R88" s="254"/>
      <c r="S88" s="255"/>
      <c r="T88" s="256"/>
      <c r="V88" s="257"/>
      <c r="W88" s="257"/>
      <c r="X88" s="257"/>
      <c r="Y88" s="257"/>
      <c r="Z88" s="258">
        <v>5802</v>
      </c>
      <c r="AA88" s="259">
        <v>122.54678468563401</v>
      </c>
      <c r="AB88" s="293"/>
      <c r="AC88" s="293"/>
      <c r="AD88" s="293"/>
      <c r="AE88" s="293"/>
      <c r="AF88" s="293"/>
      <c r="AG88" s="293"/>
      <c r="AH88" s="121"/>
      <c r="AI88" s="373">
        <v>6125</v>
      </c>
      <c r="AJ88" s="373">
        <v>6392</v>
      </c>
      <c r="AK88" s="373">
        <v>6663</v>
      </c>
      <c r="AL88" s="342"/>
      <c r="AM88" s="374"/>
      <c r="AN88" s="373"/>
      <c r="AO88" s="292"/>
      <c r="AP88" s="295"/>
      <c r="AQ88" s="264">
        <v>0.25952100233230768</v>
      </c>
      <c r="AR88" s="292">
        <v>0.28479649176282051</v>
      </c>
      <c r="AS88" s="292">
        <v>0.30851113545435904</v>
      </c>
      <c r="AT88" s="292">
        <v>0.33336992171153845</v>
      </c>
      <c r="AU88" s="292"/>
      <c r="AV88" s="295"/>
      <c r="AW88" s="559">
        <f t="shared" si="34"/>
        <v>0.29663007828846155</v>
      </c>
      <c r="AX88" s="551"/>
      <c r="AY88" s="167"/>
      <c r="AZ88" s="167"/>
      <c r="BA88" s="296"/>
      <c r="BB88" s="296"/>
      <c r="BC88" s="2" t="s">
        <v>1430</v>
      </c>
      <c r="BD88" s="866" t="s">
        <v>1551</v>
      </c>
    </row>
    <row r="89" spans="1:227" s="2" customFormat="1" ht="17.05" customHeight="1" x14ac:dyDescent="0.4">
      <c r="A89" s="868" t="s">
        <v>865</v>
      </c>
      <c r="B89" s="868" t="s">
        <v>866</v>
      </c>
      <c r="C89" s="498" t="s">
        <v>879</v>
      </c>
      <c r="D89" s="383" t="s">
        <v>880</v>
      </c>
      <c r="E89" s="232"/>
      <c r="F89" s="948">
        <v>6.34</v>
      </c>
      <c r="G89" s="955"/>
      <c r="H89" s="638"/>
      <c r="I89" s="124"/>
      <c r="J89" s="124"/>
      <c r="K89" s="252">
        <f t="shared" si="33"/>
        <v>6.34</v>
      </c>
      <c r="L89" s="520">
        <f>IF(IF(ISNUMBER(K89),K89,0)&gt;0,IF(ISNUMBER(F89),F89,0)/K89*100,"")</f>
        <v>100</v>
      </c>
      <c r="M89" s="521">
        <f>IF(IF(ISNUMBER(K89),K89,0)&gt;0,(IF(ISNUMBER(G89),G89,0)+IF(ISNUMBER(H89),H89,0))/K89*100,"")</f>
        <v>0</v>
      </c>
      <c r="N89" s="504">
        <f t="shared" si="32"/>
        <v>5</v>
      </c>
      <c r="O89" s="254"/>
      <c r="P89" s="534">
        <f t="shared" si="35"/>
        <v>1.699050660852172</v>
      </c>
      <c r="Q89" s="227" t="s">
        <v>42</v>
      </c>
      <c r="R89" s="254"/>
      <c r="S89" s="305"/>
      <c r="T89" s="306"/>
      <c r="U89" s="90"/>
      <c r="V89" s="254"/>
      <c r="W89" s="254"/>
      <c r="X89" s="254"/>
      <c r="Y89" s="254"/>
      <c r="Z89" s="258">
        <v>21410</v>
      </c>
      <c r="AA89" s="259">
        <v>217.41865097632933</v>
      </c>
      <c r="AB89" s="260"/>
      <c r="AC89" s="260"/>
      <c r="AD89" s="260"/>
      <c r="AE89" s="260"/>
      <c r="AF89" s="260"/>
      <c r="AG89" s="260"/>
      <c r="AH89" s="121"/>
      <c r="AI89" s="261">
        <v>22596</v>
      </c>
      <c r="AJ89" s="261">
        <v>23582</v>
      </c>
      <c r="AK89" s="261">
        <v>24579</v>
      </c>
      <c r="AL89" s="342"/>
      <c r="AM89" s="371"/>
      <c r="AN89" s="261"/>
      <c r="AO89" s="252"/>
      <c r="AP89" s="263"/>
      <c r="AQ89" s="264">
        <v>1.699050660852172</v>
      </c>
      <c r="AR89" s="252">
        <v>1.8482937206421153</v>
      </c>
      <c r="AS89" s="252">
        <v>1.9864760663323864</v>
      </c>
      <c r="AT89" s="252">
        <v>2.1304227013953279</v>
      </c>
      <c r="AU89" s="252"/>
      <c r="AV89" s="263"/>
      <c r="AW89" s="557">
        <f t="shared" si="34"/>
        <v>4.209577298604672</v>
      </c>
      <c r="AX89" s="551"/>
      <c r="AY89" s="167"/>
      <c r="AZ89" s="167"/>
      <c r="BA89" s="296"/>
      <c r="BB89" s="296"/>
      <c r="BC89" s="2" t="s">
        <v>1430</v>
      </c>
      <c r="BD89" s="866" t="s">
        <v>1560</v>
      </c>
    </row>
    <row r="90" spans="1:227" s="2" customFormat="1" ht="17.05" customHeight="1" x14ac:dyDescent="0.4">
      <c r="A90" s="868" t="s">
        <v>865</v>
      </c>
      <c r="B90" s="868" t="s">
        <v>866</v>
      </c>
      <c r="C90" s="498" t="s">
        <v>879</v>
      </c>
      <c r="D90" s="412" t="s">
        <v>883</v>
      </c>
      <c r="E90" s="423"/>
      <c r="F90" s="628">
        <v>1.6</v>
      </c>
      <c r="G90" s="636"/>
      <c r="H90" s="638" t="s">
        <v>202</v>
      </c>
      <c r="I90" s="124"/>
      <c r="J90" s="124"/>
      <c r="K90" s="252">
        <f t="shared" si="33"/>
        <v>1.6</v>
      </c>
      <c r="L90" s="520">
        <f>IF(IF(ISNUMBER(K90),K90,0)&gt;0,IF(ISNUMBER(F90),F90,0)/K90*100,"")</f>
        <v>100</v>
      </c>
      <c r="M90" s="521">
        <f>IF(IF(ISNUMBER(K90),K90,0)&gt;0,(IF(ISNUMBER(G90),G90,0)+IF(ISNUMBER(H90),H90,0))/K90*100,"")</f>
        <v>0</v>
      </c>
      <c r="N90" s="504">
        <f t="shared" si="32"/>
        <v>2</v>
      </c>
      <c r="O90" s="254"/>
      <c r="P90" s="534">
        <f t="shared" si="35"/>
        <v>2.1199999999999997</v>
      </c>
      <c r="Q90" s="227" t="s">
        <v>42</v>
      </c>
      <c r="R90" s="254"/>
      <c r="S90" s="305"/>
      <c r="T90" s="306"/>
      <c r="U90" s="90"/>
      <c r="V90" s="254"/>
      <c r="W90" s="254"/>
      <c r="X90" s="254"/>
      <c r="Y90" s="254"/>
      <c r="Z90" s="258">
        <v>35799</v>
      </c>
      <c r="AA90" s="259">
        <v>162.24529115568009</v>
      </c>
      <c r="AB90" s="260"/>
      <c r="AC90" s="260"/>
      <c r="AD90" s="260"/>
      <c r="AE90" s="260"/>
      <c r="AF90" s="260"/>
      <c r="AG90" s="260"/>
      <c r="AH90" s="121"/>
      <c r="AI90" s="261">
        <v>40814</v>
      </c>
      <c r="AJ90" s="261">
        <v>45634</v>
      </c>
      <c r="AK90" s="261">
        <v>50183</v>
      </c>
      <c r="AL90" s="342">
        <v>55188</v>
      </c>
      <c r="AM90" s="371"/>
      <c r="AN90" s="261"/>
      <c r="AO90" s="252"/>
      <c r="AP90" s="263"/>
      <c r="AQ90" s="264">
        <v>2.12</v>
      </c>
      <c r="AR90" s="252">
        <v>2.4169999999999998</v>
      </c>
      <c r="AS90" s="252">
        <v>2.702</v>
      </c>
      <c r="AT90" s="252">
        <v>2.972</v>
      </c>
      <c r="AU90" s="252">
        <v>3.2679999999999998</v>
      </c>
      <c r="AV90" s="263"/>
      <c r="AW90" s="557">
        <f t="shared" si="34"/>
        <v>-1.3719999999999999</v>
      </c>
      <c r="AX90" s="551"/>
      <c r="AY90" s="167"/>
      <c r="AZ90" s="167"/>
      <c r="BA90" s="296"/>
      <c r="BB90" s="296"/>
      <c r="BC90" s="2" t="s">
        <v>1430</v>
      </c>
      <c r="BD90" s="866" t="s">
        <v>1616</v>
      </c>
    </row>
    <row r="91" spans="1:227" s="2" customFormat="1" ht="17.05" customHeight="1" x14ac:dyDescent="0.4">
      <c r="A91" s="868" t="s">
        <v>865</v>
      </c>
      <c r="B91" s="868" t="s">
        <v>866</v>
      </c>
      <c r="C91" s="377" t="s">
        <v>879</v>
      </c>
      <c r="D91" s="383" t="s">
        <v>882</v>
      </c>
      <c r="E91" s="232"/>
      <c r="F91" s="948">
        <v>0.79</v>
      </c>
      <c r="G91" s="955"/>
      <c r="H91" s="638" t="s">
        <v>202</v>
      </c>
      <c r="I91" s="124"/>
      <c r="J91" s="124"/>
      <c r="K91" s="252">
        <f t="shared" si="33"/>
        <v>0.79</v>
      </c>
      <c r="L91" s="520">
        <f>IF(IF(ISNUMBER(K91),K91,0)&gt;0,IF(ISNUMBER(F91),F91,0)/K91*100,"")</f>
        <v>100</v>
      </c>
      <c r="M91" s="521">
        <f>IF(IF(ISNUMBER(K91),K91,0)&gt;0,(IF(ISNUMBER(G91),G91,0)+IF(ISNUMBER(H91),H91,0))/K91*100,"")</f>
        <v>0</v>
      </c>
      <c r="N91" s="504">
        <f t="shared" si="32"/>
        <v>5</v>
      </c>
      <c r="O91" s="254"/>
      <c r="P91" s="534">
        <f t="shared" si="35"/>
        <v>0.2866724257293467</v>
      </c>
      <c r="Q91" s="227" t="s">
        <v>42</v>
      </c>
      <c r="R91" s="254"/>
      <c r="S91" s="305"/>
      <c r="T91" s="306"/>
      <c r="U91" s="90"/>
      <c r="V91" s="254"/>
      <c r="W91" s="254"/>
      <c r="X91" s="254"/>
      <c r="Y91" s="254"/>
      <c r="Z91" s="258">
        <v>6596</v>
      </c>
      <c r="AA91" s="259">
        <v>119.07275714187374</v>
      </c>
      <c r="AB91" s="260"/>
      <c r="AC91" s="260"/>
      <c r="AD91" s="260"/>
      <c r="AE91" s="260"/>
      <c r="AF91" s="260"/>
      <c r="AG91" s="260"/>
      <c r="AH91" s="121"/>
      <c r="AI91" s="261">
        <v>6522</v>
      </c>
      <c r="AJ91" s="261">
        <v>6420</v>
      </c>
      <c r="AK91" s="261">
        <v>6359</v>
      </c>
      <c r="AL91" s="342"/>
      <c r="AM91" s="371"/>
      <c r="AN91" s="261"/>
      <c r="AO91" s="252"/>
      <c r="AP91" s="263"/>
      <c r="AQ91" s="264">
        <v>0.2866724257293467</v>
      </c>
      <c r="AR91" s="252">
        <v>0.29498592737894475</v>
      </c>
      <c r="AS91" s="252">
        <v>0.30172187221055269</v>
      </c>
      <c r="AT91" s="252">
        <v>0.31009654824278898</v>
      </c>
      <c r="AU91" s="252"/>
      <c r="AV91" s="263"/>
      <c r="AW91" s="557">
        <f t="shared" si="34"/>
        <v>0.47990345175721105</v>
      </c>
      <c r="AX91" s="551"/>
      <c r="AY91" s="167"/>
      <c r="AZ91" s="167"/>
      <c r="BA91" s="296"/>
      <c r="BB91" s="296"/>
      <c r="BC91" s="2" t="s">
        <v>1430</v>
      </c>
      <c r="BD91" s="866" t="s">
        <v>1652</v>
      </c>
    </row>
    <row r="92" spans="1:227" s="2" customFormat="1" ht="17.05" customHeight="1" x14ac:dyDescent="0.4">
      <c r="A92" s="868" t="s">
        <v>198</v>
      </c>
      <c r="B92" s="868" t="s">
        <v>238</v>
      </c>
      <c r="C92" s="377" t="s">
        <v>247</v>
      </c>
      <c r="D92" s="81" t="s">
        <v>253</v>
      </c>
      <c r="E92" s="170"/>
      <c r="F92" s="178">
        <v>1.47</v>
      </c>
      <c r="G92" s="177"/>
      <c r="H92" s="177"/>
      <c r="I92" s="177"/>
      <c r="J92" s="177"/>
      <c r="K92" s="179">
        <f>SUM(F92:H92)</f>
        <v>1.47</v>
      </c>
      <c r="L92" s="518">
        <f>IF(K92&gt;0,IF(ISNUMBER(F92),F92,0)/K92*100,"")</f>
        <v>100</v>
      </c>
      <c r="M92" s="667">
        <f>IF(K92&gt;0,(IF(ISNUMBER(G92),G92,0)+IF(ISNUMBER(H92),H92,0))/K92*100,"")</f>
        <v>0</v>
      </c>
      <c r="N92" s="504">
        <f t="shared" si="32"/>
        <v>5</v>
      </c>
      <c r="O92" s="58"/>
      <c r="P92" s="177">
        <v>0.85399999999999998</v>
      </c>
      <c r="Q92" s="222" t="s">
        <v>42</v>
      </c>
      <c r="R92" s="222"/>
      <c r="S92" s="220" t="s">
        <v>202</v>
      </c>
      <c r="T92" s="220" t="s">
        <v>202</v>
      </c>
      <c r="U92" s="368">
        <v>47.1</v>
      </c>
      <c r="V92" s="58"/>
      <c r="W92" s="368">
        <v>47.1</v>
      </c>
      <c r="X92" s="58"/>
      <c r="Y92" s="58"/>
      <c r="Z92" s="743">
        <v>21051</v>
      </c>
      <c r="AA92" s="234">
        <v>111.14560008537647</v>
      </c>
      <c r="AB92" s="763">
        <f>O92/AA92*1000000/365*1000</f>
        <v>0</v>
      </c>
      <c r="AC92" s="202"/>
      <c r="AD92" s="202"/>
      <c r="AE92" s="170"/>
      <c r="AF92" s="202"/>
      <c r="AG92" s="202"/>
      <c r="AH92" s="203"/>
      <c r="AI92" s="202"/>
      <c r="AJ92" s="202"/>
      <c r="AK92" s="202"/>
      <c r="AL92" s="203"/>
      <c r="AM92" s="179">
        <f>K92</f>
        <v>1.47</v>
      </c>
      <c r="AN92" s="179">
        <v>0.85399999999999998</v>
      </c>
      <c r="AO92" s="179">
        <v>0.96099999999999997</v>
      </c>
      <c r="AP92" s="179">
        <v>1.1719999999999999</v>
      </c>
      <c r="AQ92" s="184">
        <v>1.429</v>
      </c>
      <c r="AR92" s="179">
        <f>AN92</f>
        <v>0.85399999999999998</v>
      </c>
      <c r="AS92" s="179">
        <v>1.0189999999999999</v>
      </c>
      <c r="AT92" s="179">
        <f>AVERAGE(AS92,AV92)</f>
        <v>1.1945000000000001</v>
      </c>
      <c r="AU92" s="179"/>
      <c r="AV92" s="179">
        <v>1.37</v>
      </c>
      <c r="AW92" s="179"/>
      <c r="AX92" s="547">
        <v>1.841</v>
      </c>
      <c r="AY92" s="833">
        <v>-0.371</v>
      </c>
      <c r="AZ92" s="164"/>
      <c r="BA92" s="165"/>
      <c r="BB92" s="167"/>
      <c r="BC92" s="2" t="s">
        <v>1430</v>
      </c>
      <c r="BD92" s="2" t="s">
        <v>253</v>
      </c>
      <c r="BE92" s="90"/>
      <c r="BF92" s="90"/>
      <c r="BG92" s="90"/>
      <c r="BH92" s="90"/>
      <c r="BI92" s="90"/>
      <c r="BJ92" s="90"/>
      <c r="BK92" s="90"/>
      <c r="BL92" s="90"/>
      <c r="BM92" s="167"/>
      <c r="BN92" s="167"/>
      <c r="BO92" s="167"/>
      <c r="BP92" s="167"/>
      <c r="BQ92" s="167"/>
      <c r="BR92" s="167"/>
      <c r="BS92" s="167"/>
      <c r="BT92" s="167"/>
      <c r="BU92" s="167"/>
      <c r="BV92" s="167"/>
      <c r="BW92" s="167"/>
      <c r="BX92" s="167"/>
      <c r="BY92" s="167"/>
      <c r="BZ92" s="167"/>
      <c r="CA92" s="167"/>
      <c r="CB92" s="167"/>
      <c r="CC92" s="167"/>
      <c r="CD92" s="167"/>
      <c r="CE92" s="167"/>
      <c r="CF92" s="167"/>
      <c r="CG92" s="167"/>
      <c r="CH92" s="167"/>
      <c r="CI92" s="167"/>
      <c r="CJ92" s="167"/>
      <c r="CK92" s="167"/>
      <c r="CL92" s="167"/>
      <c r="CM92" s="167"/>
      <c r="CN92" s="167"/>
      <c r="CO92" s="167"/>
      <c r="CP92" s="167"/>
      <c r="CQ92" s="167"/>
      <c r="CR92" s="167"/>
      <c r="CS92" s="167"/>
      <c r="CT92" s="167"/>
      <c r="CU92" s="167"/>
      <c r="CV92" s="167"/>
      <c r="CW92" s="167"/>
      <c r="CX92" s="167"/>
      <c r="CY92" s="167"/>
      <c r="CZ92" s="167"/>
      <c r="DA92" s="167"/>
      <c r="DB92" s="167"/>
      <c r="DC92" s="167"/>
      <c r="DD92" s="167"/>
      <c r="DE92" s="167"/>
      <c r="DF92" s="167"/>
      <c r="DG92" s="167"/>
      <c r="DH92" s="167"/>
      <c r="DI92" s="167"/>
      <c r="DJ92" s="167"/>
      <c r="DK92" s="167"/>
      <c r="DL92" s="167"/>
      <c r="DM92" s="167"/>
      <c r="DN92" s="167"/>
      <c r="DO92" s="167"/>
      <c r="DP92" s="167"/>
      <c r="DQ92" s="167"/>
      <c r="DR92" s="167"/>
      <c r="DS92" s="167"/>
      <c r="DT92" s="167"/>
      <c r="DU92" s="167"/>
      <c r="DV92" s="167"/>
      <c r="DW92" s="167"/>
      <c r="DX92" s="167"/>
      <c r="DY92" s="167"/>
      <c r="DZ92" s="167"/>
      <c r="EA92" s="167"/>
      <c r="EB92" s="167"/>
      <c r="EC92" s="167"/>
      <c r="ED92" s="167"/>
      <c r="EE92" s="167"/>
      <c r="EF92" s="167"/>
      <c r="EG92" s="167"/>
      <c r="EH92" s="167"/>
      <c r="EI92" s="167"/>
      <c r="EJ92" s="167"/>
      <c r="EK92" s="167"/>
      <c r="EL92" s="167"/>
      <c r="EM92" s="167"/>
      <c r="EN92" s="167"/>
      <c r="EO92" s="167"/>
      <c r="EP92" s="167"/>
      <c r="EQ92" s="167"/>
      <c r="ER92" s="167"/>
      <c r="ES92" s="167"/>
      <c r="ET92" s="167"/>
      <c r="EU92" s="167"/>
      <c r="EV92" s="167"/>
      <c r="EW92" s="167"/>
      <c r="EX92" s="167"/>
      <c r="EY92" s="167"/>
      <c r="EZ92" s="167"/>
      <c r="FA92" s="167"/>
      <c r="FB92" s="167"/>
      <c r="FC92" s="167"/>
      <c r="FD92" s="167"/>
      <c r="FE92" s="167"/>
      <c r="FF92" s="167"/>
      <c r="FG92" s="167"/>
      <c r="FH92" s="167"/>
      <c r="FI92" s="167"/>
      <c r="FJ92" s="167"/>
      <c r="FK92" s="167"/>
      <c r="FL92" s="167"/>
      <c r="FM92" s="167"/>
      <c r="FN92" s="167"/>
      <c r="FO92" s="167"/>
      <c r="FP92" s="167"/>
      <c r="FQ92" s="167"/>
      <c r="FR92" s="167"/>
      <c r="FS92" s="167"/>
      <c r="FT92" s="167"/>
      <c r="FU92" s="167"/>
      <c r="FV92" s="167"/>
      <c r="FW92" s="167"/>
      <c r="FX92" s="167"/>
      <c r="FY92" s="167"/>
      <c r="FZ92" s="167"/>
      <c r="GA92" s="167"/>
      <c r="GB92" s="167"/>
      <c r="GC92" s="167"/>
      <c r="GD92" s="167"/>
      <c r="GE92" s="167"/>
      <c r="GF92" s="167"/>
      <c r="GG92" s="167"/>
      <c r="GH92" s="167"/>
      <c r="GI92" s="167"/>
      <c r="GJ92" s="167"/>
      <c r="GK92" s="167"/>
      <c r="GL92" s="167"/>
      <c r="GM92" s="167"/>
      <c r="GN92" s="167"/>
      <c r="GO92" s="167"/>
      <c r="GP92" s="167"/>
      <c r="GQ92" s="167"/>
      <c r="GR92" s="167"/>
      <c r="GS92" s="167"/>
      <c r="GT92" s="167"/>
      <c r="GU92" s="167"/>
      <c r="GV92" s="167"/>
      <c r="GW92" s="167"/>
      <c r="GX92" s="167"/>
      <c r="GY92" s="167"/>
      <c r="GZ92" s="167"/>
      <c r="HA92" s="167"/>
      <c r="HB92" s="167"/>
      <c r="HC92" s="167"/>
      <c r="HD92" s="167"/>
      <c r="HE92" s="167"/>
      <c r="HF92" s="167"/>
      <c r="HG92" s="167"/>
      <c r="HH92" s="167"/>
      <c r="HI92" s="167"/>
      <c r="HJ92" s="167"/>
      <c r="HK92" s="167"/>
      <c r="HL92" s="167"/>
      <c r="HM92" s="167"/>
      <c r="HN92" s="167"/>
      <c r="HO92" s="167"/>
      <c r="HP92" s="167"/>
      <c r="HQ92" s="167"/>
      <c r="HR92" s="167"/>
      <c r="HS92" s="167"/>
    </row>
    <row r="93" spans="1:227" s="2" customFormat="1" ht="17.05" customHeight="1" x14ac:dyDescent="0.4">
      <c r="A93" s="868" t="s">
        <v>393</v>
      </c>
      <c r="B93" s="868" t="s">
        <v>556</v>
      </c>
      <c r="C93" s="881" t="s">
        <v>557</v>
      </c>
      <c r="D93" s="1279" t="s">
        <v>560</v>
      </c>
      <c r="E93" s="2951" t="s">
        <v>1822</v>
      </c>
      <c r="F93" s="219">
        <v>7.4459999999999995E-3</v>
      </c>
      <c r="G93" s="124"/>
      <c r="H93" s="124"/>
      <c r="I93" s="124"/>
      <c r="J93" s="124"/>
      <c r="K93" s="252">
        <v>7.4459999999999995E-3</v>
      </c>
      <c r="L93" s="520">
        <v>100</v>
      </c>
      <c r="M93" s="521">
        <v>0</v>
      </c>
      <c r="N93" s="504">
        <v>2</v>
      </c>
      <c r="O93" s="1028"/>
      <c r="P93" s="532">
        <v>9.0291131914175225E-3</v>
      </c>
      <c r="Q93" s="227" t="s">
        <v>42</v>
      </c>
      <c r="R93" s="254"/>
      <c r="S93" s="305"/>
      <c r="T93" s="306"/>
      <c r="U93" s="90"/>
      <c r="V93" s="254"/>
      <c r="W93" s="254"/>
      <c r="X93" s="254"/>
      <c r="Y93" s="254"/>
      <c r="Z93" s="258">
        <v>373.68044208488453</v>
      </c>
      <c r="AA93" s="259"/>
      <c r="AB93" s="260"/>
      <c r="AC93" s="260"/>
      <c r="AD93" s="260"/>
      <c r="AE93" s="260"/>
      <c r="AF93" s="260"/>
      <c r="AG93" s="260"/>
      <c r="AH93" s="121"/>
      <c r="AL93" s="121"/>
      <c r="AM93" s="262"/>
      <c r="AN93" s="292"/>
      <c r="AO93" s="292"/>
      <c r="AP93" s="295"/>
      <c r="AQ93" s="264"/>
      <c r="AR93" s="292"/>
      <c r="AS93" s="292"/>
      <c r="AT93" s="292">
        <v>2.1723910423441576E-2</v>
      </c>
      <c r="AU93" s="292"/>
      <c r="AV93" s="295"/>
      <c r="AW93" s="559">
        <v>-1.4277910423441577E-2</v>
      </c>
      <c r="AX93" s="551"/>
      <c r="AY93" s="167"/>
      <c r="AZ93" s="167"/>
      <c r="BA93" s="296"/>
      <c r="BB93" s="167"/>
      <c r="BC93" s="2" t="s">
        <v>1802</v>
      </c>
      <c r="BD93" s="866" t="s">
        <v>1859</v>
      </c>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row>
    <row r="94" spans="1:227" s="2" customFormat="1" ht="17.05" customHeight="1" x14ac:dyDescent="0.4">
      <c r="A94" s="868" t="s">
        <v>393</v>
      </c>
      <c r="B94" s="868" t="s">
        <v>556</v>
      </c>
      <c r="C94" s="881" t="s">
        <v>557</v>
      </c>
      <c r="D94" s="1279" t="s">
        <v>559</v>
      </c>
      <c r="E94" s="2951" t="s">
        <v>1822</v>
      </c>
      <c r="F94" s="219">
        <v>2.7375E-2</v>
      </c>
      <c r="G94" s="124"/>
      <c r="H94" s="124"/>
      <c r="I94" s="124"/>
      <c r="J94" s="124"/>
      <c r="K94" s="252">
        <v>2.7375E-2</v>
      </c>
      <c r="L94" s="520">
        <v>100</v>
      </c>
      <c r="M94" s="521">
        <v>0</v>
      </c>
      <c r="N94" s="504">
        <v>2</v>
      </c>
      <c r="O94" s="1028"/>
      <c r="P94" s="532">
        <v>3.5520571693753271E-2</v>
      </c>
      <c r="Q94" s="227" t="s">
        <v>42</v>
      </c>
      <c r="R94" s="254"/>
      <c r="S94" s="305"/>
      <c r="T94" s="306"/>
      <c r="U94" s="90"/>
      <c r="V94" s="254"/>
      <c r="W94" s="254"/>
      <c r="X94" s="254"/>
      <c r="Y94" s="254"/>
      <c r="Z94" s="258">
        <v>1545.6217621118979</v>
      </c>
      <c r="AA94" s="259"/>
      <c r="AB94" s="260"/>
      <c r="AC94" s="260"/>
      <c r="AD94" s="260"/>
      <c r="AE94" s="260"/>
      <c r="AF94" s="260"/>
      <c r="AG94" s="260"/>
      <c r="AH94" s="121"/>
      <c r="AI94" s="90"/>
      <c r="AJ94" s="90"/>
      <c r="AK94" s="90"/>
      <c r="AL94" s="121"/>
      <c r="AM94" s="262"/>
      <c r="AN94" s="252"/>
      <c r="AO94" s="252"/>
      <c r="AP94" s="263"/>
      <c r="AQ94" s="264"/>
      <c r="AR94" s="252"/>
      <c r="AS94" s="252"/>
      <c r="AT94" s="252">
        <v>8.5461960804523493E-2</v>
      </c>
      <c r="AU94" s="252"/>
      <c r="AV94" s="263"/>
      <c r="AW94" s="557">
        <v>-5.8086960804523496E-2</v>
      </c>
      <c r="AX94" s="551"/>
      <c r="AY94" s="167"/>
      <c r="AZ94" s="167"/>
      <c r="BA94" s="296"/>
      <c r="BB94" s="167"/>
      <c r="BC94" s="2" t="s">
        <v>1802</v>
      </c>
      <c r="BD94" s="866" t="s">
        <v>1884</v>
      </c>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row>
    <row r="95" spans="1:227" s="2" customFormat="1" ht="17.05" customHeight="1" x14ac:dyDescent="0.4">
      <c r="A95" s="868" t="s">
        <v>1134</v>
      </c>
      <c r="B95" s="868" t="s">
        <v>1306</v>
      </c>
      <c r="C95" s="887" t="s">
        <v>1318</v>
      </c>
      <c r="D95" s="444" t="s">
        <v>1321</v>
      </c>
      <c r="E95" s="2953"/>
      <c r="F95" s="446">
        <v>1.022</v>
      </c>
      <c r="G95" s="124"/>
      <c r="H95" s="447" t="s">
        <v>1138</v>
      </c>
      <c r="I95" s="124"/>
      <c r="J95" s="124"/>
      <c r="K95" s="252">
        <f t="shared" ref="K95:K118" si="36">IF(ISNUMBER(F95),F95,0)+IF(ISNUMBER(G95),G95,0)+IF(ISNUMBER(H95),H95,0)</f>
        <v>1.022</v>
      </c>
      <c r="L95" s="520">
        <f t="shared" ref="L95:L105" si="37">IF(IF(ISNUMBER(K95),K95,0)&gt;0,IF(ISNUMBER(F95),F95,0)/K95*100,"")</f>
        <v>100</v>
      </c>
      <c r="M95" s="521">
        <f t="shared" ref="M95:M118" si="38">IF(IF(ISNUMBER(K95),K95,0)&gt;0,(IF(ISNUMBER(G95),G95,0)+IF(ISNUMBER(H95),H95,0))/K95*100,"")</f>
        <v>0</v>
      </c>
      <c r="N95" s="504">
        <f t="shared" ref="N95:N123" si="39">IF(OR(K95="",NOT(ISNUMBER(K95))),1,IF(P95=0,1,IF(P95&gt;K95,2,IF(AT95&gt;K95,3,IF(AU95&gt;K95,4,5)))))</f>
        <v>2</v>
      </c>
      <c r="O95" s="254"/>
      <c r="P95" s="534">
        <f t="shared" ref="P95:P115" si="40">AQ95</f>
        <v>1.0569999999999999</v>
      </c>
      <c r="Q95" s="227" t="s">
        <v>42</v>
      </c>
      <c r="R95" s="254"/>
      <c r="S95" s="305"/>
      <c r="T95" s="306"/>
      <c r="U95" s="90"/>
      <c r="V95" s="254"/>
      <c r="W95" s="254"/>
      <c r="X95" s="254"/>
      <c r="Y95" s="254"/>
      <c r="Z95" s="258">
        <v>24981</v>
      </c>
      <c r="AA95" s="259">
        <f t="shared" ref="AA95:AA115" si="41">AR95/Z95*1000000000/365</f>
        <v>129.96178465496791</v>
      </c>
      <c r="AB95" s="260"/>
      <c r="AC95" s="260"/>
      <c r="AD95" s="260"/>
      <c r="AE95" s="260"/>
      <c r="AF95" s="260"/>
      <c r="AG95" s="260"/>
      <c r="AH95" s="121"/>
      <c r="AI95" s="261">
        <v>24810</v>
      </c>
      <c r="AJ95" s="261">
        <v>24651</v>
      </c>
      <c r="AK95" s="261">
        <v>24797</v>
      </c>
      <c r="AL95" s="342"/>
      <c r="AM95" s="262"/>
      <c r="AN95" s="252"/>
      <c r="AO95" s="252"/>
      <c r="AP95" s="263"/>
      <c r="AQ95" s="264">
        <v>1.0569999999999999</v>
      </c>
      <c r="AR95" s="252">
        <v>1.1850000000000001</v>
      </c>
      <c r="AS95" s="252">
        <v>1.2450000000000001</v>
      </c>
      <c r="AT95" s="252">
        <v>1.252</v>
      </c>
      <c r="AU95" s="252"/>
      <c r="AV95" s="263"/>
      <c r="AW95" s="557">
        <f t="shared" ref="AW95:AW118" si="42">K95-AT95</f>
        <v>-0.22999999999999998</v>
      </c>
      <c r="AX95" s="551"/>
      <c r="AY95" s="167"/>
      <c r="AZ95" s="167"/>
      <c r="BA95" s="296"/>
      <c r="BB95" s="296"/>
      <c r="BC95" s="2" t="s">
        <v>1430</v>
      </c>
      <c r="BD95" s="866" t="s">
        <v>1653</v>
      </c>
    </row>
    <row r="96" spans="1:227" s="2" customFormat="1" ht="17.05" customHeight="1" x14ac:dyDescent="0.4">
      <c r="A96" s="868" t="s">
        <v>1134</v>
      </c>
      <c r="B96" s="868" t="s">
        <v>1306</v>
      </c>
      <c r="C96" s="887" t="s">
        <v>1318</v>
      </c>
      <c r="D96" s="448" t="s">
        <v>1322</v>
      </c>
      <c r="E96" s="2946"/>
      <c r="F96" s="454">
        <v>1.28</v>
      </c>
      <c r="G96" s="124"/>
      <c r="H96" s="455">
        <v>0</v>
      </c>
      <c r="I96" s="124"/>
      <c r="J96" s="124"/>
      <c r="K96" s="252">
        <f t="shared" si="36"/>
        <v>1.28</v>
      </c>
      <c r="L96" s="520">
        <f t="shared" si="37"/>
        <v>100</v>
      </c>
      <c r="M96" s="521">
        <f t="shared" si="38"/>
        <v>0</v>
      </c>
      <c r="N96" s="504">
        <f t="shared" si="39"/>
        <v>5</v>
      </c>
      <c r="O96" s="254"/>
      <c r="P96" s="534">
        <f t="shared" si="40"/>
        <v>0.52100000000000002</v>
      </c>
      <c r="Q96" s="227" t="s">
        <v>42</v>
      </c>
      <c r="R96" s="254"/>
      <c r="S96" s="305"/>
      <c r="T96" s="306"/>
      <c r="U96" s="90"/>
      <c r="V96" s="254"/>
      <c r="W96" s="254"/>
      <c r="X96" s="254"/>
      <c r="Y96" s="254"/>
      <c r="Z96" s="258">
        <v>16828</v>
      </c>
      <c r="AA96" s="259">
        <f t="shared" si="41"/>
        <v>89.544171325677041</v>
      </c>
      <c r="AB96" s="260"/>
      <c r="AC96" s="260"/>
      <c r="AD96" s="260"/>
      <c r="AE96" s="260"/>
      <c r="AF96" s="260"/>
      <c r="AG96" s="260"/>
      <c r="AH96" s="121"/>
      <c r="AI96" s="261">
        <v>16828</v>
      </c>
      <c r="AJ96" s="261">
        <v>16828</v>
      </c>
      <c r="AK96" s="261">
        <v>16832</v>
      </c>
      <c r="AL96" s="342">
        <v>16835</v>
      </c>
      <c r="AM96" s="262"/>
      <c r="AN96" s="252"/>
      <c r="AO96" s="252"/>
      <c r="AP96" s="263"/>
      <c r="AQ96" s="264">
        <v>0.52100000000000002</v>
      </c>
      <c r="AR96" s="252">
        <v>0.55000000000000004</v>
      </c>
      <c r="AS96" s="252">
        <v>0.57899999999999996</v>
      </c>
      <c r="AT96" s="252">
        <v>0.58199999999999996</v>
      </c>
      <c r="AU96" s="252">
        <v>0.58399999999999996</v>
      </c>
      <c r="AV96" s="263"/>
      <c r="AW96" s="557">
        <f t="shared" si="42"/>
        <v>0.69800000000000006</v>
      </c>
      <c r="AX96" s="551"/>
      <c r="AY96" s="167"/>
      <c r="AZ96" s="167"/>
      <c r="BA96" s="296"/>
      <c r="BB96" s="296"/>
      <c r="BC96" s="2" t="s">
        <v>1430</v>
      </c>
      <c r="BD96" s="866" t="s">
        <v>1654</v>
      </c>
    </row>
    <row r="97" spans="1:56" s="2" customFormat="1" ht="17.05" customHeight="1" x14ac:dyDescent="0.4">
      <c r="A97" s="868" t="s">
        <v>698</v>
      </c>
      <c r="B97" s="868" t="s">
        <v>699</v>
      </c>
      <c r="C97" s="365" t="s">
        <v>718</v>
      </c>
      <c r="D97" s="383" t="s">
        <v>720</v>
      </c>
      <c r="E97" s="382"/>
      <c r="F97" s="219">
        <v>3.5000000000000003E-2</v>
      </c>
      <c r="G97" s="124"/>
      <c r="H97" s="124" t="s">
        <v>202</v>
      </c>
      <c r="I97" s="124"/>
      <c r="J97" s="124"/>
      <c r="K97" s="252">
        <f t="shared" si="36"/>
        <v>3.5000000000000003E-2</v>
      </c>
      <c r="L97" s="520">
        <f t="shared" si="37"/>
        <v>100</v>
      </c>
      <c r="M97" s="521">
        <f t="shared" si="38"/>
        <v>0</v>
      </c>
      <c r="N97" s="504">
        <f t="shared" si="39"/>
        <v>2</v>
      </c>
      <c r="O97" s="254"/>
      <c r="P97" s="534">
        <f t="shared" si="40"/>
        <v>0.40841198480114188</v>
      </c>
      <c r="Q97" s="227" t="s">
        <v>42</v>
      </c>
      <c r="R97" s="254"/>
      <c r="S97" s="305"/>
      <c r="T97" s="306"/>
      <c r="U97" s="90"/>
      <c r="V97" s="254"/>
      <c r="W97" s="254"/>
      <c r="X97" s="254"/>
      <c r="Y97" s="254"/>
      <c r="Z97" s="258">
        <v>8385</v>
      </c>
      <c r="AA97" s="259">
        <f t="shared" si="41"/>
        <v>140.35008707806145</v>
      </c>
      <c r="AB97" s="260"/>
      <c r="AC97" s="260"/>
      <c r="AD97" s="260"/>
      <c r="AE97" s="260"/>
      <c r="AF97" s="260"/>
      <c r="AG97" s="260"/>
      <c r="AH97" s="121"/>
      <c r="AI97" s="261">
        <v>8483</v>
      </c>
      <c r="AJ97" s="261">
        <v>8594</v>
      </c>
      <c r="AK97" s="261">
        <v>8709</v>
      </c>
      <c r="AL97" s="342"/>
      <c r="AM97" s="371"/>
      <c r="AN97" s="261"/>
      <c r="AO97" s="252"/>
      <c r="AP97" s="263"/>
      <c r="AQ97" s="264">
        <v>0.40841198480114188</v>
      </c>
      <c r="AR97" s="252">
        <v>0.42954495025458406</v>
      </c>
      <c r="AS97" s="252">
        <v>0.45173924402368665</v>
      </c>
      <c r="AT97" s="252">
        <v>0.47457964128068508</v>
      </c>
      <c r="AU97" s="252"/>
      <c r="AV97" s="263"/>
      <c r="AW97" s="557">
        <f t="shared" si="42"/>
        <v>-0.43957964128068505</v>
      </c>
      <c r="AX97" s="551"/>
      <c r="AY97" s="167"/>
      <c r="AZ97" s="167"/>
      <c r="BA97" s="296"/>
      <c r="BB97" s="167"/>
      <c r="BC97" s="2" t="s">
        <v>1430</v>
      </c>
      <c r="BD97" s="866" t="s">
        <v>1558</v>
      </c>
    </row>
    <row r="98" spans="1:56" s="2" customFormat="1" ht="17.05" customHeight="1" x14ac:dyDescent="0.4">
      <c r="A98" s="868" t="s">
        <v>698</v>
      </c>
      <c r="B98" s="868" t="s">
        <v>699</v>
      </c>
      <c r="C98" s="365" t="s">
        <v>718</v>
      </c>
      <c r="D98" s="383" t="s">
        <v>726</v>
      </c>
      <c r="E98" s="382"/>
      <c r="F98" s="219">
        <v>1.6E-2</v>
      </c>
      <c r="G98" s="124"/>
      <c r="H98" s="124" t="s">
        <v>202</v>
      </c>
      <c r="I98" s="124"/>
      <c r="J98" s="124"/>
      <c r="K98" s="252">
        <f t="shared" si="36"/>
        <v>1.6E-2</v>
      </c>
      <c r="L98" s="520">
        <f t="shared" si="37"/>
        <v>100</v>
      </c>
      <c r="M98" s="521">
        <f t="shared" si="38"/>
        <v>0</v>
      </c>
      <c r="N98" s="504">
        <f t="shared" si="39"/>
        <v>2</v>
      </c>
      <c r="O98" s="254"/>
      <c r="P98" s="534">
        <f t="shared" si="40"/>
        <v>1.7785775699999999E-2</v>
      </c>
      <c r="Q98" s="227" t="s">
        <v>42</v>
      </c>
      <c r="R98" s="254"/>
      <c r="S98" s="305"/>
      <c r="T98" s="306"/>
      <c r="U98" s="90"/>
      <c r="V98" s="254"/>
      <c r="W98" s="254"/>
      <c r="X98" s="254"/>
      <c r="Y98" s="254"/>
      <c r="Z98" s="258">
        <v>420</v>
      </c>
      <c r="AA98" s="259">
        <f t="shared" si="41"/>
        <v>123.4526415851272</v>
      </c>
      <c r="AB98" s="260"/>
      <c r="AC98" s="260"/>
      <c r="AD98" s="260"/>
      <c r="AE98" s="260"/>
      <c r="AF98" s="260"/>
      <c r="AG98" s="260"/>
      <c r="AH98" s="121"/>
      <c r="AI98" s="373">
        <v>429</v>
      </c>
      <c r="AJ98" s="373">
        <v>439</v>
      </c>
      <c r="AK98" s="373">
        <v>448</v>
      </c>
      <c r="AL98" s="342"/>
      <c r="AM98" s="371"/>
      <c r="AN98" s="373"/>
      <c r="AO98" s="292"/>
      <c r="AP98" s="295"/>
      <c r="AQ98" s="264">
        <v>1.7785775699999999E-2</v>
      </c>
      <c r="AR98" s="292">
        <v>1.8925289955000001E-2</v>
      </c>
      <c r="AS98" s="292">
        <v>2.0142507494999996E-2</v>
      </c>
      <c r="AT98" s="292">
        <v>2.1347430720000001E-2</v>
      </c>
      <c r="AU98" s="292"/>
      <c r="AV98" s="295"/>
      <c r="AW98" s="559">
        <f t="shared" si="42"/>
        <v>-5.3474307200000008E-3</v>
      </c>
      <c r="AX98" s="551"/>
      <c r="AY98" s="167"/>
      <c r="AZ98" s="167"/>
      <c r="BA98" s="296"/>
      <c r="BB98" s="167"/>
      <c r="BC98" s="2" t="s">
        <v>1430</v>
      </c>
      <c r="BD98" s="866" t="s">
        <v>1570</v>
      </c>
    </row>
    <row r="99" spans="1:56" s="2" customFormat="1" ht="17.05" customHeight="1" x14ac:dyDescent="0.4">
      <c r="A99" s="868" t="s">
        <v>698</v>
      </c>
      <c r="B99" s="868" t="s">
        <v>699</v>
      </c>
      <c r="C99" s="365" t="s">
        <v>718</v>
      </c>
      <c r="D99" s="383" t="s">
        <v>725</v>
      </c>
      <c r="E99" s="382"/>
      <c r="F99" s="219">
        <v>0.22</v>
      </c>
      <c r="G99" s="124"/>
      <c r="H99" s="124" t="s">
        <v>202</v>
      </c>
      <c r="I99" s="124"/>
      <c r="J99" s="124"/>
      <c r="K99" s="252">
        <f t="shared" si="36"/>
        <v>0.22</v>
      </c>
      <c r="L99" s="520">
        <f t="shared" si="37"/>
        <v>100</v>
      </c>
      <c r="M99" s="521">
        <f t="shared" si="38"/>
        <v>0</v>
      </c>
      <c r="N99" s="504">
        <f t="shared" si="39"/>
        <v>2</v>
      </c>
      <c r="O99" s="254"/>
      <c r="P99" s="534">
        <f t="shared" si="40"/>
        <v>0.22192461723155493</v>
      </c>
      <c r="Q99" s="227" t="s">
        <v>42</v>
      </c>
      <c r="R99" s="254"/>
      <c r="S99" s="305"/>
      <c r="T99" s="306"/>
      <c r="U99" s="90"/>
      <c r="V99" s="254"/>
      <c r="W99" s="254"/>
      <c r="X99" s="254"/>
      <c r="Y99" s="254"/>
      <c r="Z99" s="258">
        <v>5114</v>
      </c>
      <c r="AA99" s="259">
        <f t="shared" si="41"/>
        <v>126.29982109716381</v>
      </c>
      <c r="AB99" s="260"/>
      <c r="AC99" s="260"/>
      <c r="AD99" s="260"/>
      <c r="AE99" s="260"/>
      <c r="AF99" s="260"/>
      <c r="AG99" s="260"/>
      <c r="AH99" s="121"/>
      <c r="AI99" s="261">
        <v>5220</v>
      </c>
      <c r="AJ99" s="261">
        <v>5290</v>
      </c>
      <c r="AK99" s="261">
        <v>5365</v>
      </c>
      <c r="AL99" s="342"/>
      <c r="AM99" s="371"/>
      <c r="AN99" s="261"/>
      <c r="AO99" s="252"/>
      <c r="AP99" s="263"/>
      <c r="AQ99" s="264">
        <v>0.22192461723155493</v>
      </c>
      <c r="AR99" s="252">
        <v>0.23575250905817696</v>
      </c>
      <c r="AS99" s="252">
        <v>0.24826565607198392</v>
      </c>
      <c r="AT99" s="252">
        <v>0.26126979116534854</v>
      </c>
      <c r="AU99" s="252"/>
      <c r="AV99" s="263"/>
      <c r="AW99" s="557">
        <f t="shared" si="42"/>
        <v>-4.1269791165348541E-2</v>
      </c>
      <c r="AX99" s="551"/>
      <c r="AY99" s="167"/>
      <c r="AZ99" s="167"/>
      <c r="BA99" s="296"/>
      <c r="BB99" s="167"/>
      <c r="BC99" s="2" t="s">
        <v>1430</v>
      </c>
      <c r="BD99" s="866" t="s">
        <v>1578</v>
      </c>
    </row>
    <row r="100" spans="1:56" s="2" customFormat="1" ht="17.05" customHeight="1" x14ac:dyDescent="0.4">
      <c r="A100" s="868" t="s">
        <v>698</v>
      </c>
      <c r="B100" s="868" t="s">
        <v>699</v>
      </c>
      <c r="C100" s="365" t="s">
        <v>718</v>
      </c>
      <c r="D100" s="383" t="s">
        <v>727</v>
      </c>
      <c r="E100" s="382"/>
      <c r="F100" s="219">
        <v>0.11</v>
      </c>
      <c r="G100" s="124"/>
      <c r="H100" s="124" t="s">
        <v>202</v>
      </c>
      <c r="I100" s="124"/>
      <c r="J100" s="124"/>
      <c r="K100" s="252">
        <f t="shared" si="36"/>
        <v>0.11</v>
      </c>
      <c r="L100" s="520">
        <f t="shared" si="37"/>
        <v>100</v>
      </c>
      <c r="M100" s="521">
        <f t="shared" si="38"/>
        <v>0</v>
      </c>
      <c r="N100" s="504">
        <f t="shared" si="39"/>
        <v>2</v>
      </c>
      <c r="O100" s="254"/>
      <c r="P100" s="534">
        <f t="shared" si="40"/>
        <v>0.3884661113345701</v>
      </c>
      <c r="Q100" s="227" t="s">
        <v>42</v>
      </c>
      <c r="R100" s="254"/>
      <c r="S100" s="305"/>
      <c r="T100" s="306"/>
      <c r="U100" s="90"/>
      <c r="V100" s="254"/>
      <c r="W100" s="254"/>
      <c r="X100" s="254"/>
      <c r="Y100" s="254"/>
      <c r="Z100" s="258">
        <v>8966</v>
      </c>
      <c r="AA100" s="259">
        <f t="shared" si="41"/>
        <v>118.04828420445243</v>
      </c>
      <c r="AB100" s="260"/>
      <c r="AC100" s="260"/>
      <c r="AD100" s="260"/>
      <c r="AE100" s="260"/>
      <c r="AF100" s="260"/>
      <c r="AG100" s="260"/>
      <c r="AH100" s="121"/>
      <c r="AI100" s="261">
        <v>8567</v>
      </c>
      <c r="AJ100" s="261">
        <v>8378</v>
      </c>
      <c r="AK100" s="261">
        <v>8183</v>
      </c>
      <c r="AL100" s="342"/>
      <c r="AM100" s="371"/>
      <c r="AN100" s="261"/>
      <c r="AO100" s="252"/>
      <c r="AP100" s="263"/>
      <c r="AQ100" s="264">
        <v>0.3884661113345701</v>
      </c>
      <c r="AR100" s="252">
        <v>0.38632363440464895</v>
      </c>
      <c r="AS100" s="252">
        <v>0.39261150697889691</v>
      </c>
      <c r="AT100" s="252">
        <v>0.39793936731645418</v>
      </c>
      <c r="AU100" s="252"/>
      <c r="AV100" s="263"/>
      <c r="AW100" s="557">
        <f t="shared" si="42"/>
        <v>-0.2879393673164542</v>
      </c>
      <c r="AX100" s="551"/>
      <c r="AY100" s="167"/>
      <c r="AZ100" s="167"/>
      <c r="BA100" s="296"/>
      <c r="BB100" s="167"/>
      <c r="BC100" s="2" t="s">
        <v>1430</v>
      </c>
      <c r="BD100" s="866" t="s">
        <v>1581</v>
      </c>
    </row>
    <row r="101" spans="1:56" s="2" customFormat="1" ht="17.05" customHeight="1" x14ac:dyDescent="0.4">
      <c r="A101" s="868" t="s">
        <v>698</v>
      </c>
      <c r="B101" s="868" t="s">
        <v>699</v>
      </c>
      <c r="C101" s="365" t="s">
        <v>718</v>
      </c>
      <c r="D101" s="383" t="s">
        <v>721</v>
      </c>
      <c r="E101" s="382"/>
      <c r="F101" s="219">
        <v>0.08</v>
      </c>
      <c r="G101" s="124"/>
      <c r="H101" s="124" t="s">
        <v>202</v>
      </c>
      <c r="I101" s="124"/>
      <c r="J101" s="124"/>
      <c r="K101" s="252">
        <f t="shared" si="36"/>
        <v>0.08</v>
      </c>
      <c r="L101" s="520">
        <f t="shared" si="37"/>
        <v>100</v>
      </c>
      <c r="M101" s="521">
        <f t="shared" si="38"/>
        <v>0</v>
      </c>
      <c r="N101" s="504">
        <f t="shared" si="39"/>
        <v>2</v>
      </c>
      <c r="O101" s="254"/>
      <c r="P101" s="534">
        <f t="shared" si="40"/>
        <v>0.46816610671941539</v>
      </c>
      <c r="Q101" s="227" t="s">
        <v>42</v>
      </c>
      <c r="R101" s="254"/>
      <c r="S101" s="305"/>
      <c r="T101" s="306"/>
      <c r="U101" s="90"/>
      <c r="V101" s="254"/>
      <c r="W101" s="254"/>
      <c r="X101" s="254"/>
      <c r="Y101" s="254"/>
      <c r="Z101" s="258">
        <v>10587</v>
      </c>
      <c r="AA101" s="259">
        <f t="shared" si="41"/>
        <v>128.53124214653738</v>
      </c>
      <c r="AB101" s="260"/>
      <c r="AC101" s="260"/>
      <c r="AD101" s="260"/>
      <c r="AE101" s="260"/>
      <c r="AF101" s="260"/>
      <c r="AG101" s="260"/>
      <c r="AH101" s="121"/>
      <c r="AI101" s="261">
        <v>10800</v>
      </c>
      <c r="AJ101" s="261">
        <v>10947</v>
      </c>
      <c r="AK101" s="261">
        <v>11095</v>
      </c>
      <c r="AL101" s="342"/>
      <c r="AM101" s="371"/>
      <c r="AN101" s="261"/>
      <c r="AO101" s="252"/>
      <c r="AP101" s="263"/>
      <c r="AQ101" s="264">
        <v>0.46816610671941539</v>
      </c>
      <c r="AR101" s="252">
        <v>0.49667749512096776</v>
      </c>
      <c r="AS101" s="252">
        <v>0.52279004376344762</v>
      </c>
      <c r="AT101" s="252">
        <v>0.54947185282288313</v>
      </c>
      <c r="AU101" s="252"/>
      <c r="AV101" s="263"/>
      <c r="AW101" s="557">
        <f t="shared" si="42"/>
        <v>-0.46947185282288312</v>
      </c>
      <c r="AX101" s="551"/>
      <c r="AY101" s="167"/>
      <c r="AZ101" s="167"/>
      <c r="BA101" s="296"/>
      <c r="BB101" s="167"/>
      <c r="BC101" s="2" t="s">
        <v>1430</v>
      </c>
      <c r="BD101" s="866" t="s">
        <v>1588</v>
      </c>
    </row>
    <row r="102" spans="1:56" s="2" customFormat="1" ht="17.05" customHeight="1" x14ac:dyDescent="0.4">
      <c r="A102" s="868" t="s">
        <v>698</v>
      </c>
      <c r="B102" s="868" t="s">
        <v>699</v>
      </c>
      <c r="C102" s="365" t="s">
        <v>718</v>
      </c>
      <c r="D102" s="383" t="s">
        <v>731</v>
      </c>
      <c r="E102" s="382"/>
      <c r="F102" s="219">
        <v>1.7000000000000001E-2</v>
      </c>
      <c r="G102" s="124"/>
      <c r="H102" s="124" t="s">
        <v>202</v>
      </c>
      <c r="I102" s="124"/>
      <c r="J102" s="124"/>
      <c r="K102" s="252">
        <f t="shared" si="36"/>
        <v>1.7000000000000001E-2</v>
      </c>
      <c r="L102" s="520">
        <f t="shared" si="37"/>
        <v>100</v>
      </c>
      <c r="M102" s="521">
        <f t="shared" si="38"/>
        <v>0</v>
      </c>
      <c r="N102" s="504">
        <f t="shared" si="39"/>
        <v>2</v>
      </c>
      <c r="O102" s="254"/>
      <c r="P102" s="534">
        <f t="shared" si="40"/>
        <v>8.9865321265107989E-2</v>
      </c>
      <c r="Q102" s="227" t="s">
        <v>42</v>
      </c>
      <c r="R102" s="254"/>
      <c r="S102" s="305"/>
      <c r="T102" s="306"/>
      <c r="U102" s="90"/>
      <c r="V102" s="254"/>
      <c r="W102" s="254"/>
      <c r="X102" s="254"/>
      <c r="Y102" s="254"/>
      <c r="Z102" s="258">
        <v>2079</v>
      </c>
      <c r="AA102" s="259">
        <f t="shared" si="41"/>
        <v>117.75450854139105</v>
      </c>
      <c r="AB102" s="260"/>
      <c r="AC102" s="260"/>
      <c r="AD102" s="260"/>
      <c r="AE102" s="260"/>
      <c r="AF102" s="260"/>
      <c r="AG102" s="260"/>
      <c r="AH102" s="121"/>
      <c r="AI102" s="373">
        <v>1986</v>
      </c>
      <c r="AJ102" s="373">
        <v>1945</v>
      </c>
      <c r="AK102" s="373">
        <v>1903</v>
      </c>
      <c r="AL102" s="342"/>
      <c r="AM102" s="371"/>
      <c r="AN102" s="373"/>
      <c r="AO102" s="292"/>
      <c r="AP102" s="295"/>
      <c r="AQ102" s="264">
        <v>8.9865321265107989E-2</v>
      </c>
      <c r="AR102" s="292">
        <v>8.935624248900649E-2</v>
      </c>
      <c r="AS102" s="292">
        <v>9.0949916956101495E-2</v>
      </c>
      <c r="AT102" s="292">
        <v>9.2350102310442758E-2</v>
      </c>
      <c r="AU102" s="292"/>
      <c r="AV102" s="295"/>
      <c r="AW102" s="559">
        <f t="shared" si="42"/>
        <v>-7.5350102310442757E-2</v>
      </c>
      <c r="AX102" s="551"/>
      <c r="AY102" s="167"/>
      <c r="AZ102" s="167"/>
      <c r="BA102" s="296"/>
      <c r="BB102" s="167"/>
      <c r="BC102" s="2" t="s">
        <v>1430</v>
      </c>
      <c r="BD102" s="866" t="s">
        <v>1605</v>
      </c>
    </row>
    <row r="103" spans="1:56" s="2" customFormat="1" ht="17.05" customHeight="1" x14ac:dyDescent="0.4">
      <c r="A103" s="868" t="s">
        <v>698</v>
      </c>
      <c r="B103" s="868" t="s">
        <v>699</v>
      </c>
      <c r="C103" s="365" t="s">
        <v>718</v>
      </c>
      <c r="D103" s="383" t="s">
        <v>730</v>
      </c>
      <c r="E103" s="382"/>
      <c r="F103" s="219">
        <v>0.2</v>
      </c>
      <c r="G103" s="124"/>
      <c r="H103" s="124" t="s">
        <v>202</v>
      </c>
      <c r="I103" s="124"/>
      <c r="J103" s="124"/>
      <c r="K103" s="252">
        <f t="shared" si="36"/>
        <v>0.2</v>
      </c>
      <c r="L103" s="520">
        <f t="shared" si="37"/>
        <v>100</v>
      </c>
      <c r="M103" s="521">
        <f t="shared" si="38"/>
        <v>0</v>
      </c>
      <c r="N103" s="504">
        <f t="shared" si="39"/>
        <v>2</v>
      </c>
      <c r="O103" s="254"/>
      <c r="P103" s="534">
        <f t="shared" si="40"/>
        <v>0.80156680000975944</v>
      </c>
      <c r="Q103" s="227" t="s">
        <v>42</v>
      </c>
      <c r="R103" s="254"/>
      <c r="S103" s="305"/>
      <c r="T103" s="306"/>
      <c r="U103" s="90"/>
      <c r="V103" s="254"/>
      <c r="W103" s="254"/>
      <c r="X103" s="254"/>
      <c r="Y103" s="254"/>
      <c r="Z103" s="258">
        <v>18247</v>
      </c>
      <c r="AA103" s="259">
        <f t="shared" si="41"/>
        <v>126.68476476949974</v>
      </c>
      <c r="AB103" s="260"/>
      <c r="AC103" s="260"/>
      <c r="AD103" s="260"/>
      <c r="AE103" s="260"/>
      <c r="AF103" s="260"/>
      <c r="AG103" s="260"/>
      <c r="AH103" s="121"/>
      <c r="AI103" s="373">
        <v>18464</v>
      </c>
      <c r="AJ103" s="373">
        <v>18700</v>
      </c>
      <c r="AK103" s="373">
        <v>18949</v>
      </c>
      <c r="AL103" s="342"/>
      <c r="AM103" s="371"/>
      <c r="AN103" s="373"/>
      <c r="AO103" s="292"/>
      <c r="AP103" s="295"/>
      <c r="AQ103" s="264">
        <v>0.80156680000975944</v>
      </c>
      <c r="AR103" s="292">
        <v>0.84374016950340747</v>
      </c>
      <c r="AS103" s="292">
        <v>0.88758259042037047</v>
      </c>
      <c r="AT103" s="292">
        <v>0.93289943521275942</v>
      </c>
      <c r="AU103" s="292"/>
      <c r="AV103" s="295"/>
      <c r="AW103" s="559">
        <f t="shared" si="42"/>
        <v>-0.73289943521275935</v>
      </c>
      <c r="AX103" s="551"/>
      <c r="AY103" s="167"/>
      <c r="AZ103" s="167"/>
      <c r="BA103" s="296"/>
      <c r="BB103" s="167"/>
      <c r="BC103" s="2" t="s">
        <v>1430</v>
      </c>
      <c r="BD103" s="866" t="s">
        <v>730</v>
      </c>
    </row>
    <row r="104" spans="1:56" s="2" customFormat="1" ht="17.05" customHeight="1" x14ac:dyDescent="0.4">
      <c r="A104" s="868" t="s">
        <v>698</v>
      </c>
      <c r="B104" s="868" t="s">
        <v>699</v>
      </c>
      <c r="C104" s="365" t="s">
        <v>718</v>
      </c>
      <c r="D104" s="383" t="s">
        <v>732</v>
      </c>
      <c r="E104" s="382"/>
      <c r="F104" s="219">
        <v>0.1</v>
      </c>
      <c r="G104" s="124"/>
      <c r="H104" s="124" t="s">
        <v>202</v>
      </c>
      <c r="I104" s="124"/>
      <c r="J104" s="124"/>
      <c r="K104" s="252">
        <f t="shared" si="36"/>
        <v>0.1</v>
      </c>
      <c r="L104" s="520">
        <f t="shared" si="37"/>
        <v>100</v>
      </c>
      <c r="M104" s="521">
        <f t="shared" si="38"/>
        <v>0</v>
      </c>
      <c r="N104" s="504">
        <f t="shared" si="39"/>
        <v>2</v>
      </c>
      <c r="O104" s="254"/>
      <c r="P104" s="534">
        <f t="shared" si="40"/>
        <v>0.26553062902998148</v>
      </c>
      <c r="Q104" s="227" t="s">
        <v>42</v>
      </c>
      <c r="R104" s="254"/>
      <c r="S104" s="305"/>
      <c r="T104" s="306"/>
      <c r="U104" s="90"/>
      <c r="V104" s="254"/>
      <c r="W104" s="254"/>
      <c r="X104" s="254"/>
      <c r="Y104" s="254"/>
      <c r="Z104" s="258">
        <v>6115</v>
      </c>
      <c r="AA104" s="259">
        <f t="shared" si="41"/>
        <v>126.36109647547512</v>
      </c>
      <c r="AB104" s="260"/>
      <c r="AC104" s="260"/>
      <c r="AD104" s="260"/>
      <c r="AE104" s="260"/>
      <c r="AF104" s="260"/>
      <c r="AG104" s="260"/>
      <c r="AH104" s="121"/>
      <c r="AI104" s="373">
        <v>6241</v>
      </c>
      <c r="AJ104" s="373">
        <v>6327</v>
      </c>
      <c r="AK104" s="373">
        <v>6414</v>
      </c>
      <c r="AL104" s="342"/>
      <c r="AM104" s="371"/>
      <c r="AN104" s="373"/>
      <c r="AO104" s="292"/>
      <c r="AP104" s="295"/>
      <c r="AQ104" s="264">
        <v>0.26553062902998148</v>
      </c>
      <c r="AR104" s="292">
        <v>0.28203480830584859</v>
      </c>
      <c r="AS104" s="292">
        <v>0.29710613754747228</v>
      </c>
      <c r="AT104" s="292">
        <v>0.31253025637295195</v>
      </c>
      <c r="AU104" s="292"/>
      <c r="AV104" s="295"/>
      <c r="AW104" s="559">
        <f t="shared" si="42"/>
        <v>-0.21253025637295195</v>
      </c>
      <c r="AX104" s="551"/>
      <c r="AY104" s="167"/>
      <c r="AZ104" s="167"/>
      <c r="BA104" s="296"/>
      <c r="BB104" s="167"/>
      <c r="BC104" s="2" t="s">
        <v>1430</v>
      </c>
      <c r="BD104" s="866" t="s">
        <v>1617</v>
      </c>
    </row>
    <row r="105" spans="1:56" s="2" customFormat="1" ht="17.05" customHeight="1" x14ac:dyDescent="0.4">
      <c r="A105" s="868" t="s">
        <v>698</v>
      </c>
      <c r="B105" s="868" t="s">
        <v>699</v>
      </c>
      <c r="C105" s="365" t="s">
        <v>718</v>
      </c>
      <c r="D105" s="383" t="s">
        <v>719</v>
      </c>
      <c r="E105" s="387"/>
      <c r="F105" s="270">
        <v>2.3E-2</v>
      </c>
      <c r="G105" s="271"/>
      <c r="H105" s="271" t="s">
        <v>202</v>
      </c>
      <c r="I105" s="271"/>
      <c r="J105" s="271"/>
      <c r="K105" s="272">
        <f t="shared" si="36"/>
        <v>2.3E-2</v>
      </c>
      <c r="L105" s="524">
        <f t="shared" si="37"/>
        <v>100</v>
      </c>
      <c r="M105" s="525">
        <f t="shared" si="38"/>
        <v>0</v>
      </c>
      <c r="N105" s="465">
        <f t="shared" si="39"/>
        <v>2</v>
      </c>
      <c r="O105" s="274"/>
      <c r="P105" s="537">
        <f t="shared" si="40"/>
        <v>0.14747898509093749</v>
      </c>
      <c r="Q105" s="273" t="s">
        <v>42</v>
      </c>
      <c r="R105" s="274"/>
      <c r="S105" s="275"/>
      <c r="T105" s="276"/>
      <c r="U105" s="111"/>
      <c r="V105" s="274"/>
      <c r="W105" s="274"/>
      <c r="X105" s="274"/>
      <c r="Y105" s="274"/>
      <c r="Z105" s="277">
        <v>3381</v>
      </c>
      <c r="AA105" s="278">
        <f t="shared" si="41"/>
        <v>126.85094954994604</v>
      </c>
      <c r="AB105" s="279"/>
      <c r="AC105" s="279"/>
      <c r="AD105" s="279"/>
      <c r="AE105" s="279"/>
      <c r="AF105" s="279"/>
      <c r="AG105" s="279"/>
      <c r="AH105" s="280"/>
      <c r="AI105" s="388">
        <v>3449</v>
      </c>
      <c r="AJ105" s="388">
        <v>3499</v>
      </c>
      <c r="AK105" s="388">
        <v>3549</v>
      </c>
      <c r="AL105" s="389"/>
      <c r="AM105" s="390"/>
      <c r="AN105" s="388"/>
      <c r="AO105" s="272"/>
      <c r="AP105" s="282"/>
      <c r="AQ105" s="283">
        <v>0.14747898509093749</v>
      </c>
      <c r="AR105" s="272">
        <v>0.15654231705635416</v>
      </c>
      <c r="AS105" s="272">
        <v>0.16499727127239583</v>
      </c>
      <c r="AT105" s="272">
        <v>0.17362900648843749</v>
      </c>
      <c r="AU105" s="272"/>
      <c r="AV105" s="282"/>
      <c r="AW105" s="558">
        <f t="shared" si="42"/>
        <v>-0.15062900648843749</v>
      </c>
      <c r="AX105" s="552"/>
      <c r="AY105" s="167"/>
      <c r="AZ105" s="167"/>
      <c r="BA105" s="296"/>
      <c r="BB105" s="167"/>
      <c r="BC105" s="2" t="s">
        <v>1430</v>
      </c>
      <c r="BD105" s="866" t="s">
        <v>1635</v>
      </c>
    </row>
    <row r="106" spans="1:56" s="2" customFormat="1" ht="17.05" customHeight="1" x14ac:dyDescent="0.4">
      <c r="A106" s="868" t="s">
        <v>698</v>
      </c>
      <c r="B106" s="868" t="s">
        <v>699</v>
      </c>
      <c r="C106" s="365" t="s">
        <v>718</v>
      </c>
      <c r="D106" s="384" t="s">
        <v>733</v>
      </c>
      <c r="E106" s="170" t="s">
        <v>1433</v>
      </c>
      <c r="F106" s="386" t="s">
        <v>734</v>
      </c>
      <c r="G106" s="124"/>
      <c r="H106" s="124" t="s">
        <v>202</v>
      </c>
      <c r="I106" s="124"/>
      <c r="J106" s="124"/>
      <c r="K106" s="252">
        <f t="shared" si="36"/>
        <v>0</v>
      </c>
      <c r="L106" s="520">
        <v>100</v>
      </c>
      <c r="M106" s="521" t="str">
        <f t="shared" si="38"/>
        <v/>
      </c>
      <c r="N106" s="348">
        <f t="shared" si="39"/>
        <v>2</v>
      </c>
      <c r="O106" s="254"/>
      <c r="P106" s="534">
        <f t="shared" si="40"/>
        <v>0.23200000000000001</v>
      </c>
      <c r="Q106" s="227" t="s">
        <v>42</v>
      </c>
      <c r="R106" s="254"/>
      <c r="S106" s="305"/>
      <c r="T106" s="306"/>
      <c r="U106" s="90"/>
      <c r="V106" s="254"/>
      <c r="W106" s="254"/>
      <c r="X106" s="254"/>
      <c r="Y106" s="254"/>
      <c r="Z106" s="258">
        <v>4422</v>
      </c>
      <c r="AA106" s="259">
        <f t="shared" si="41"/>
        <v>152.41352391219493</v>
      </c>
      <c r="AB106" s="260"/>
      <c r="AC106" s="260"/>
      <c r="AD106" s="260"/>
      <c r="AE106" s="260"/>
      <c r="AF106" s="260"/>
      <c r="AG106" s="260"/>
      <c r="AH106" s="121"/>
      <c r="AI106" s="261">
        <v>4676</v>
      </c>
      <c r="AJ106" s="261">
        <v>4917</v>
      </c>
      <c r="AK106" s="261">
        <v>5157</v>
      </c>
      <c r="AL106" s="342">
        <v>5409</v>
      </c>
      <c r="AM106" s="371"/>
      <c r="AN106" s="261"/>
      <c r="AO106" s="252"/>
      <c r="AP106" s="263"/>
      <c r="AQ106" s="264">
        <v>0.23200000000000001</v>
      </c>
      <c r="AR106" s="252">
        <v>0.246</v>
      </c>
      <c r="AS106" s="252">
        <v>0.25800000000000001</v>
      </c>
      <c r="AT106" s="252">
        <v>0.27100000000000002</v>
      </c>
      <c r="AU106" s="252">
        <v>0.28399999999999997</v>
      </c>
      <c r="AV106" s="263"/>
      <c r="AW106" s="557">
        <f t="shared" si="42"/>
        <v>-0.27100000000000002</v>
      </c>
      <c r="AX106" s="551"/>
      <c r="AY106" s="167"/>
      <c r="AZ106" s="167"/>
      <c r="BA106" s="167"/>
      <c r="BB106" s="167"/>
      <c r="BC106" s="2" t="s">
        <v>1430</v>
      </c>
      <c r="BD106" s="866" t="s">
        <v>1642</v>
      </c>
    </row>
    <row r="107" spans="1:56" s="2" customFormat="1" ht="17.05" customHeight="1" x14ac:dyDescent="0.4">
      <c r="A107" s="868" t="s">
        <v>1134</v>
      </c>
      <c r="B107" s="868" t="s">
        <v>1262</v>
      </c>
      <c r="C107" s="887" t="s">
        <v>1277</v>
      </c>
      <c r="D107" s="472" t="s">
        <v>1278</v>
      </c>
      <c r="E107" s="170" t="s">
        <v>1265</v>
      </c>
      <c r="F107" s="477">
        <v>1.75</v>
      </c>
      <c r="G107" s="124"/>
      <c r="H107" s="478" t="s">
        <v>202</v>
      </c>
      <c r="I107" s="124"/>
      <c r="J107" s="124"/>
      <c r="K107" s="252">
        <f t="shared" si="36"/>
        <v>1.75</v>
      </c>
      <c r="L107" s="520">
        <f t="shared" ref="L107:L118" si="43">IF(IF(ISNUMBER(K107),K107,0)&gt;0,IF(ISNUMBER(F107),F107,0)/K107*100,"")</f>
        <v>100</v>
      </c>
      <c r="M107" s="521">
        <f t="shared" si="38"/>
        <v>0</v>
      </c>
      <c r="N107" s="504">
        <f t="shared" si="39"/>
        <v>2</v>
      </c>
      <c r="O107" s="254"/>
      <c r="P107" s="534">
        <f t="shared" si="40"/>
        <v>1.7629999999999999</v>
      </c>
      <c r="Q107" s="227" t="s">
        <v>42</v>
      </c>
      <c r="R107" s="254"/>
      <c r="S107" s="305"/>
      <c r="T107" s="306"/>
      <c r="U107" s="90"/>
      <c r="V107" s="254"/>
      <c r="W107" s="254"/>
      <c r="X107" s="254"/>
      <c r="Y107" s="254"/>
      <c r="Z107" s="258">
        <v>16356</v>
      </c>
      <c r="AA107" s="259">
        <f t="shared" si="41"/>
        <v>315.41355524511135</v>
      </c>
      <c r="AB107" s="260"/>
      <c r="AC107" s="260"/>
      <c r="AD107" s="260"/>
      <c r="AE107" s="260"/>
      <c r="AF107" s="260"/>
      <c r="AG107" s="260"/>
      <c r="AH107" s="121"/>
      <c r="AI107" s="261">
        <v>16129</v>
      </c>
      <c r="AJ107" s="261">
        <v>16007</v>
      </c>
      <c r="AK107" s="261">
        <v>15954</v>
      </c>
      <c r="AL107" s="342"/>
      <c r="AM107" s="262"/>
      <c r="AN107" s="252"/>
      <c r="AO107" s="252"/>
      <c r="AP107" s="263"/>
      <c r="AQ107" s="264">
        <v>1.7629999999999999</v>
      </c>
      <c r="AR107" s="252">
        <v>1.883</v>
      </c>
      <c r="AS107" s="252">
        <v>1.94</v>
      </c>
      <c r="AT107" s="252">
        <v>1.9339999999999999</v>
      </c>
      <c r="AU107" s="252"/>
      <c r="AV107" s="263"/>
      <c r="AW107" s="557">
        <f t="shared" si="42"/>
        <v>-0.18399999999999994</v>
      </c>
      <c r="AX107" s="551"/>
      <c r="AY107" s="167"/>
      <c r="AZ107" s="167"/>
      <c r="BA107" s="167"/>
      <c r="BB107" s="167"/>
      <c r="BC107" s="2" t="s">
        <v>1430</v>
      </c>
      <c r="BD107" s="866" t="s">
        <v>1486</v>
      </c>
    </row>
    <row r="108" spans="1:56" s="2" customFormat="1" ht="17.05" customHeight="1" x14ac:dyDescent="0.4">
      <c r="A108" s="868" t="s">
        <v>1134</v>
      </c>
      <c r="B108" s="868" t="s">
        <v>1262</v>
      </c>
      <c r="C108" s="887" t="s">
        <v>1277</v>
      </c>
      <c r="D108" s="472" t="s">
        <v>1286</v>
      </c>
      <c r="E108" s="170" t="s">
        <v>1265</v>
      </c>
      <c r="F108" s="477">
        <v>0.219</v>
      </c>
      <c r="G108" s="124"/>
      <c r="H108" s="478" t="s">
        <v>202</v>
      </c>
      <c r="I108" s="124"/>
      <c r="J108" s="124"/>
      <c r="K108" s="252">
        <f t="shared" si="36"/>
        <v>0.219</v>
      </c>
      <c r="L108" s="520">
        <f t="shared" si="43"/>
        <v>100</v>
      </c>
      <c r="M108" s="521">
        <f t="shared" si="38"/>
        <v>0</v>
      </c>
      <c r="N108" s="504">
        <f t="shared" si="39"/>
        <v>2</v>
      </c>
      <c r="O108" s="254"/>
      <c r="P108" s="534">
        <f t="shared" si="40"/>
        <v>0.93200000000000005</v>
      </c>
      <c r="Q108" s="227" t="s">
        <v>42</v>
      </c>
      <c r="R108" s="254"/>
      <c r="S108" s="305"/>
      <c r="T108" s="306"/>
      <c r="U108" s="90"/>
      <c r="V108" s="254"/>
      <c r="W108" s="254"/>
      <c r="X108" s="254"/>
      <c r="Y108" s="254"/>
      <c r="Z108" s="258">
        <v>29593</v>
      </c>
      <c r="AA108" s="259">
        <f t="shared" si="41"/>
        <v>102.48628771428267</v>
      </c>
      <c r="AB108" s="260"/>
      <c r="AC108" s="260"/>
      <c r="AD108" s="260"/>
      <c r="AE108" s="260"/>
      <c r="AF108" s="260"/>
      <c r="AG108" s="260"/>
      <c r="AH108" s="121"/>
      <c r="AI108" s="261">
        <v>31063</v>
      </c>
      <c r="AJ108" s="261">
        <v>31994</v>
      </c>
      <c r="AK108" s="261">
        <v>33406</v>
      </c>
      <c r="AL108" s="342"/>
      <c r="AM108" s="262"/>
      <c r="AN108" s="252"/>
      <c r="AO108" s="252"/>
      <c r="AP108" s="263"/>
      <c r="AQ108" s="264">
        <v>0.93200000000000005</v>
      </c>
      <c r="AR108" s="252">
        <v>1.107</v>
      </c>
      <c r="AS108" s="252">
        <v>1.2070000000000001</v>
      </c>
      <c r="AT108" s="252">
        <v>1.26</v>
      </c>
      <c r="AU108" s="252"/>
      <c r="AV108" s="263"/>
      <c r="AW108" s="557">
        <f t="shared" si="42"/>
        <v>-1.0409999999999999</v>
      </c>
      <c r="AX108" s="551"/>
      <c r="AY108" s="167"/>
      <c r="AZ108" s="167"/>
      <c r="BA108" s="296"/>
      <c r="BB108" s="167"/>
      <c r="BC108" s="2" t="s">
        <v>1430</v>
      </c>
      <c r="BD108" s="2" t="s">
        <v>1849</v>
      </c>
    </row>
    <row r="109" spans="1:56" s="2" customFormat="1" ht="17.05" customHeight="1" x14ac:dyDescent="0.4">
      <c r="A109" s="868" t="s">
        <v>1134</v>
      </c>
      <c r="B109" s="868" t="s">
        <v>1262</v>
      </c>
      <c r="C109" s="887" t="s">
        <v>1277</v>
      </c>
      <c r="D109" s="472" t="s">
        <v>1287</v>
      </c>
      <c r="E109" s="170" t="s">
        <v>1265</v>
      </c>
      <c r="F109" s="477">
        <v>0.73299999999999998</v>
      </c>
      <c r="G109" s="124"/>
      <c r="H109" s="478" t="s">
        <v>202</v>
      </c>
      <c r="I109" s="124"/>
      <c r="J109" s="124"/>
      <c r="K109" s="252">
        <f t="shared" si="36"/>
        <v>0.73299999999999998</v>
      </c>
      <c r="L109" s="520">
        <f t="shared" si="43"/>
        <v>100</v>
      </c>
      <c r="M109" s="521">
        <f t="shared" si="38"/>
        <v>0</v>
      </c>
      <c r="N109" s="504">
        <f t="shared" si="39"/>
        <v>2</v>
      </c>
      <c r="O109" s="254"/>
      <c r="P109" s="534">
        <f t="shared" si="40"/>
        <v>1.292</v>
      </c>
      <c r="Q109" s="227" t="s">
        <v>42</v>
      </c>
      <c r="R109" s="254"/>
      <c r="S109" s="305"/>
      <c r="T109" s="306"/>
      <c r="U109" s="90"/>
      <c r="V109" s="254"/>
      <c r="W109" s="254"/>
      <c r="X109" s="254"/>
      <c r="Y109" s="254"/>
      <c r="Z109" s="258">
        <v>33782</v>
      </c>
      <c r="AA109" s="259">
        <f t="shared" si="41"/>
        <v>125.62416720260363</v>
      </c>
      <c r="AB109" s="260"/>
      <c r="AC109" s="260"/>
      <c r="AD109" s="260"/>
      <c r="AE109" s="260"/>
      <c r="AF109" s="260"/>
      <c r="AG109" s="260"/>
      <c r="AH109" s="121"/>
      <c r="AI109" s="261">
        <v>35454</v>
      </c>
      <c r="AJ109" s="261">
        <v>36514</v>
      </c>
      <c r="AK109" s="261">
        <v>38126</v>
      </c>
      <c r="AL109" s="342"/>
      <c r="AM109" s="262"/>
      <c r="AN109" s="252"/>
      <c r="AO109" s="252"/>
      <c r="AP109" s="263"/>
      <c r="AQ109" s="264">
        <v>1.292</v>
      </c>
      <c r="AR109" s="252">
        <v>1.5489999999999999</v>
      </c>
      <c r="AS109" s="252">
        <v>1.694</v>
      </c>
      <c r="AT109" s="252">
        <v>1.7689999999999999</v>
      </c>
      <c r="AU109" s="252"/>
      <c r="AV109" s="263"/>
      <c r="AW109" s="557">
        <f t="shared" si="42"/>
        <v>-1.036</v>
      </c>
      <c r="AX109" s="551"/>
      <c r="AY109" s="167"/>
      <c r="AZ109" s="167"/>
      <c r="BA109" s="296"/>
      <c r="BB109" s="167"/>
      <c r="BC109" s="2" t="s">
        <v>1430</v>
      </c>
      <c r="BD109" s="866" t="s">
        <v>1586</v>
      </c>
    </row>
    <row r="110" spans="1:56" s="2" customFormat="1" ht="17.05" customHeight="1" x14ac:dyDescent="0.4">
      <c r="A110" s="868" t="s">
        <v>1134</v>
      </c>
      <c r="B110" s="868" t="s">
        <v>1262</v>
      </c>
      <c r="C110" s="887" t="s">
        <v>1277</v>
      </c>
      <c r="D110" s="472" t="s">
        <v>1280</v>
      </c>
      <c r="E110" s="170" t="s">
        <v>1265</v>
      </c>
      <c r="F110" s="477">
        <v>2.0499999999999998</v>
      </c>
      <c r="G110" s="124"/>
      <c r="H110" s="478" t="s">
        <v>202</v>
      </c>
      <c r="I110" s="124"/>
      <c r="J110" s="124"/>
      <c r="K110" s="252">
        <f t="shared" si="36"/>
        <v>2.0499999999999998</v>
      </c>
      <c r="L110" s="520">
        <f t="shared" si="43"/>
        <v>100</v>
      </c>
      <c r="M110" s="521">
        <f t="shared" si="38"/>
        <v>0</v>
      </c>
      <c r="N110" s="504">
        <f t="shared" si="39"/>
        <v>2</v>
      </c>
      <c r="O110" s="254"/>
      <c r="P110" s="534">
        <f t="shared" si="40"/>
        <v>3.87</v>
      </c>
      <c r="Q110" s="227" t="s">
        <v>42</v>
      </c>
      <c r="R110" s="254"/>
      <c r="S110" s="305"/>
      <c r="T110" s="306"/>
      <c r="U110" s="90"/>
      <c r="V110" s="254"/>
      <c r="W110" s="254"/>
      <c r="X110" s="254"/>
      <c r="Y110" s="254"/>
      <c r="Z110" s="258">
        <v>112793</v>
      </c>
      <c r="AA110" s="259">
        <f t="shared" si="41"/>
        <v>110.49456702658973</v>
      </c>
      <c r="AB110" s="260"/>
      <c r="AC110" s="260"/>
      <c r="AD110" s="260"/>
      <c r="AE110" s="260"/>
      <c r="AF110" s="260"/>
      <c r="AG110" s="260"/>
      <c r="AH110" s="121"/>
      <c r="AI110" s="261">
        <v>116626</v>
      </c>
      <c r="AJ110" s="261">
        <v>119085</v>
      </c>
      <c r="AK110" s="261">
        <v>123046</v>
      </c>
      <c r="AL110" s="342"/>
      <c r="AM110" s="262"/>
      <c r="AN110" s="252"/>
      <c r="AO110" s="252"/>
      <c r="AP110" s="263"/>
      <c r="AQ110" s="264">
        <v>3.87</v>
      </c>
      <c r="AR110" s="252">
        <v>4.5489999999999995</v>
      </c>
      <c r="AS110" s="252">
        <v>4.9249999999999998</v>
      </c>
      <c r="AT110" s="252">
        <v>5.0879999999999992</v>
      </c>
      <c r="AU110" s="252"/>
      <c r="AV110" s="263"/>
      <c r="AW110" s="557">
        <f t="shared" si="42"/>
        <v>-3.0379999999999994</v>
      </c>
      <c r="AX110" s="551"/>
      <c r="AY110" s="167"/>
      <c r="AZ110" s="167"/>
      <c r="BA110" s="296"/>
      <c r="BB110" s="296"/>
      <c r="BC110" s="2" t="s">
        <v>1430</v>
      </c>
      <c r="BD110" s="866" t="s">
        <v>1563</v>
      </c>
    </row>
    <row r="111" spans="1:56" s="2" customFormat="1" ht="17.05" customHeight="1" x14ac:dyDescent="0.4">
      <c r="A111" s="868" t="s">
        <v>1134</v>
      </c>
      <c r="B111" s="868" t="s">
        <v>1262</v>
      </c>
      <c r="C111" s="887" t="s">
        <v>1277</v>
      </c>
      <c r="D111" s="472" t="s">
        <v>1281</v>
      </c>
      <c r="E111" s="170" t="s">
        <v>1282</v>
      </c>
      <c r="F111" s="477">
        <v>1.6</v>
      </c>
      <c r="G111" s="124"/>
      <c r="H111" s="478">
        <v>0.84</v>
      </c>
      <c r="I111" s="124"/>
      <c r="J111" s="124"/>
      <c r="K111" s="252">
        <f t="shared" si="36"/>
        <v>2.44</v>
      </c>
      <c r="L111" s="520">
        <f t="shared" si="43"/>
        <v>65.573770491803288</v>
      </c>
      <c r="M111" s="521">
        <f t="shared" si="38"/>
        <v>34.42622950819672</v>
      </c>
      <c r="N111" s="504">
        <f t="shared" si="39"/>
        <v>3</v>
      </c>
      <c r="O111" s="254"/>
      <c r="P111" s="534">
        <f t="shared" si="40"/>
        <v>2.3180000000000001</v>
      </c>
      <c r="Q111" s="227" t="s">
        <v>42</v>
      </c>
      <c r="R111" s="254"/>
      <c r="S111" s="305"/>
      <c r="T111" s="306"/>
      <c r="U111" s="90"/>
      <c r="V111" s="254"/>
      <c r="W111" s="254"/>
      <c r="X111" s="254"/>
      <c r="Y111" s="254"/>
      <c r="Z111" s="258">
        <v>68606</v>
      </c>
      <c r="AA111" s="259">
        <f t="shared" si="41"/>
        <v>107.86228609742588</v>
      </c>
      <c r="AB111" s="260"/>
      <c r="AC111" s="260"/>
      <c r="AD111" s="260"/>
      <c r="AE111" s="260"/>
      <c r="AF111" s="260"/>
      <c r="AG111" s="260"/>
      <c r="AH111" s="121"/>
      <c r="AI111" s="261">
        <v>70736</v>
      </c>
      <c r="AJ111" s="261">
        <v>72116</v>
      </c>
      <c r="AK111" s="261">
        <v>74335</v>
      </c>
      <c r="AL111" s="342"/>
      <c r="AM111" s="262"/>
      <c r="AN111" s="252"/>
      <c r="AO111" s="252"/>
      <c r="AP111" s="263"/>
      <c r="AQ111" s="264">
        <v>2.3180000000000001</v>
      </c>
      <c r="AR111" s="252">
        <v>2.7010000000000001</v>
      </c>
      <c r="AS111" s="252">
        <v>2.9110000000000005</v>
      </c>
      <c r="AT111" s="252">
        <v>2.996</v>
      </c>
      <c r="AU111" s="252"/>
      <c r="AV111" s="263"/>
      <c r="AW111" s="557">
        <f t="shared" si="42"/>
        <v>-0.55600000000000005</v>
      </c>
      <c r="AX111" s="551"/>
      <c r="AY111" s="167"/>
      <c r="AZ111" s="167"/>
      <c r="BA111" s="296"/>
      <c r="BB111" s="296"/>
      <c r="BC111" s="2" t="s">
        <v>1430</v>
      </c>
      <c r="BD111" s="2" t="s">
        <v>1863</v>
      </c>
    </row>
    <row r="112" spans="1:56" s="2" customFormat="1" ht="17.05" customHeight="1" x14ac:dyDescent="0.4">
      <c r="A112" s="868" t="s">
        <v>1134</v>
      </c>
      <c r="B112" s="868" t="s">
        <v>1262</v>
      </c>
      <c r="C112" s="887" t="s">
        <v>1277</v>
      </c>
      <c r="D112" s="472" t="s">
        <v>1283</v>
      </c>
      <c r="E112" s="170" t="s">
        <v>1265</v>
      </c>
      <c r="F112" s="477">
        <v>1.53</v>
      </c>
      <c r="G112" s="124"/>
      <c r="H112" s="478" t="s">
        <v>202</v>
      </c>
      <c r="I112" s="124"/>
      <c r="J112" s="124"/>
      <c r="K112" s="252">
        <f t="shared" si="36"/>
        <v>1.53</v>
      </c>
      <c r="L112" s="520">
        <f t="shared" si="43"/>
        <v>100</v>
      </c>
      <c r="M112" s="521">
        <f t="shared" si="38"/>
        <v>0</v>
      </c>
      <c r="N112" s="504">
        <f t="shared" si="39"/>
        <v>2</v>
      </c>
      <c r="O112" s="254"/>
      <c r="P112" s="534">
        <f t="shared" si="40"/>
        <v>2.5499999999999998</v>
      </c>
      <c r="Q112" s="227" t="s">
        <v>42</v>
      </c>
      <c r="R112" s="254"/>
      <c r="S112" s="305"/>
      <c r="T112" s="306"/>
      <c r="U112" s="90"/>
      <c r="V112" s="254"/>
      <c r="W112" s="254"/>
      <c r="X112" s="254"/>
      <c r="Y112" s="254"/>
      <c r="Z112" s="258">
        <v>70176</v>
      </c>
      <c r="AA112" s="259">
        <f t="shared" si="41"/>
        <v>120.12849102686631</v>
      </c>
      <c r="AB112" s="260"/>
      <c r="AC112" s="260"/>
      <c r="AD112" s="260"/>
      <c r="AE112" s="260"/>
      <c r="AF112" s="260"/>
      <c r="AG112" s="260"/>
      <c r="AH112" s="121"/>
      <c r="AI112" s="261">
        <v>73649</v>
      </c>
      <c r="AJ112" s="261">
        <v>75847</v>
      </c>
      <c r="AK112" s="261">
        <v>79189</v>
      </c>
      <c r="AL112" s="342"/>
      <c r="AM112" s="262"/>
      <c r="AN112" s="252"/>
      <c r="AO112" s="252"/>
      <c r="AP112" s="263"/>
      <c r="AQ112" s="264">
        <v>2.5499999999999998</v>
      </c>
      <c r="AR112" s="252">
        <v>3.077</v>
      </c>
      <c r="AS112" s="252">
        <v>3.375</v>
      </c>
      <c r="AT112" s="252">
        <v>3.5230000000000001</v>
      </c>
      <c r="AU112" s="252"/>
      <c r="AV112" s="263"/>
      <c r="AW112" s="557">
        <f t="shared" si="42"/>
        <v>-1.9930000000000001</v>
      </c>
      <c r="AX112" s="551"/>
      <c r="AY112" s="167"/>
      <c r="AZ112" s="167"/>
      <c r="BA112" s="296"/>
      <c r="BB112" s="296"/>
      <c r="BC112" s="2" t="s">
        <v>1430</v>
      </c>
      <c r="BD112" s="866" t="s">
        <v>1571</v>
      </c>
    </row>
    <row r="113" spans="1:227" s="2" customFormat="1" ht="17.05" customHeight="1" x14ac:dyDescent="0.4">
      <c r="A113" s="868" t="s">
        <v>1134</v>
      </c>
      <c r="B113" s="868" t="s">
        <v>1262</v>
      </c>
      <c r="C113" s="887" t="s">
        <v>1277</v>
      </c>
      <c r="D113" s="472" t="s">
        <v>1284</v>
      </c>
      <c r="E113" s="170" t="s">
        <v>1265</v>
      </c>
      <c r="F113" s="477">
        <v>5.7000000000000002E-2</v>
      </c>
      <c r="G113" s="124"/>
      <c r="H113" s="478" t="s">
        <v>202</v>
      </c>
      <c r="I113" s="124"/>
      <c r="J113" s="124"/>
      <c r="K113" s="252">
        <f t="shared" si="36"/>
        <v>5.7000000000000002E-2</v>
      </c>
      <c r="L113" s="520">
        <f t="shared" si="43"/>
        <v>100</v>
      </c>
      <c r="M113" s="521">
        <f t="shared" si="38"/>
        <v>0</v>
      </c>
      <c r="N113" s="504">
        <f t="shared" si="39"/>
        <v>2</v>
      </c>
      <c r="O113" s="254"/>
      <c r="P113" s="534">
        <f t="shared" si="40"/>
        <v>8.8999999999999996E-2</v>
      </c>
      <c r="Q113" s="227" t="s">
        <v>42</v>
      </c>
      <c r="R113" s="254"/>
      <c r="S113" s="305"/>
      <c r="T113" s="306"/>
      <c r="U113" s="90"/>
      <c r="V113" s="254"/>
      <c r="W113" s="254"/>
      <c r="X113" s="254"/>
      <c r="Y113" s="254"/>
      <c r="Z113" s="258">
        <v>1381</v>
      </c>
      <c r="AA113" s="259">
        <f t="shared" si="41"/>
        <v>198.38711277315429</v>
      </c>
      <c r="AB113" s="260"/>
      <c r="AC113" s="260"/>
      <c r="AD113" s="260"/>
      <c r="AE113" s="260"/>
      <c r="AF113" s="260"/>
      <c r="AG113" s="260"/>
      <c r="AH113" s="121"/>
      <c r="AI113" s="261">
        <v>1453</v>
      </c>
      <c r="AJ113" s="261">
        <v>1500</v>
      </c>
      <c r="AK113" s="261">
        <v>1568</v>
      </c>
      <c r="AL113" s="342"/>
      <c r="AM113" s="262"/>
      <c r="AN113" s="252"/>
      <c r="AO113" s="252"/>
      <c r="AP113" s="263"/>
      <c r="AQ113" s="264">
        <v>8.8999999999999996E-2</v>
      </c>
      <c r="AR113" s="252">
        <v>0.1</v>
      </c>
      <c r="AS113" s="252">
        <v>0.106</v>
      </c>
      <c r="AT113" s="252">
        <v>0.111</v>
      </c>
      <c r="AU113" s="252"/>
      <c r="AV113" s="263"/>
      <c r="AW113" s="557">
        <f t="shared" si="42"/>
        <v>-5.3999999999999999E-2</v>
      </c>
      <c r="AX113" s="551"/>
      <c r="AY113" s="167"/>
      <c r="AZ113" s="167"/>
      <c r="BA113" s="296"/>
      <c r="BB113" s="296"/>
      <c r="BC113" s="2" t="s">
        <v>1430</v>
      </c>
      <c r="BD113" s="866" t="s">
        <v>1625</v>
      </c>
    </row>
    <row r="114" spans="1:227" s="2" customFormat="1" ht="17.05" customHeight="1" x14ac:dyDescent="0.4">
      <c r="A114" s="868" t="s">
        <v>1134</v>
      </c>
      <c r="B114" s="868" t="s">
        <v>1262</v>
      </c>
      <c r="C114" s="887" t="s">
        <v>1277</v>
      </c>
      <c r="D114" s="472" t="s">
        <v>1285</v>
      </c>
      <c r="E114" s="170" t="s">
        <v>1265</v>
      </c>
      <c r="F114" s="477">
        <v>3.6999999999999998E-2</v>
      </c>
      <c r="G114" s="124"/>
      <c r="H114" s="478" t="s">
        <v>202</v>
      </c>
      <c r="I114" s="124"/>
      <c r="J114" s="124"/>
      <c r="K114" s="252">
        <f t="shared" si="36"/>
        <v>3.6999999999999998E-2</v>
      </c>
      <c r="L114" s="520">
        <f t="shared" si="43"/>
        <v>100</v>
      </c>
      <c r="M114" s="521">
        <f t="shared" si="38"/>
        <v>0</v>
      </c>
      <c r="N114" s="504">
        <f t="shared" si="39"/>
        <v>2</v>
      </c>
      <c r="O114" s="254"/>
      <c r="P114" s="534">
        <f t="shared" si="40"/>
        <v>0.27600000000000002</v>
      </c>
      <c r="Q114" s="227" t="s">
        <v>42</v>
      </c>
      <c r="R114" s="254"/>
      <c r="S114" s="305"/>
      <c r="T114" s="306"/>
      <c r="U114" s="90"/>
      <c r="V114" s="254"/>
      <c r="W114" s="254"/>
      <c r="X114" s="254"/>
      <c r="Y114" s="254"/>
      <c r="Z114" s="258">
        <v>7191</v>
      </c>
      <c r="AA114" s="259">
        <f t="shared" si="41"/>
        <v>126.10892992191533</v>
      </c>
      <c r="AB114" s="260"/>
      <c r="AC114" s="260"/>
      <c r="AD114" s="260"/>
      <c r="AE114" s="260"/>
      <c r="AF114" s="260"/>
      <c r="AG114" s="260"/>
      <c r="AH114" s="121"/>
      <c r="AI114" s="261">
        <v>7547</v>
      </c>
      <c r="AJ114" s="261">
        <v>7775</v>
      </c>
      <c r="AK114" s="261">
        <v>8122</v>
      </c>
      <c r="AL114" s="342"/>
      <c r="AM114" s="262"/>
      <c r="AN114" s="252"/>
      <c r="AO114" s="252"/>
      <c r="AP114" s="263"/>
      <c r="AQ114" s="264">
        <v>0.27600000000000002</v>
      </c>
      <c r="AR114" s="252">
        <v>0.33100000000000002</v>
      </c>
      <c r="AS114" s="252">
        <v>0.36199999999999999</v>
      </c>
      <c r="AT114" s="252">
        <v>0.378</v>
      </c>
      <c r="AU114" s="252"/>
      <c r="AV114" s="263"/>
      <c r="AW114" s="557">
        <f t="shared" si="42"/>
        <v>-0.34100000000000003</v>
      </c>
      <c r="AX114" s="551"/>
      <c r="AY114" s="167"/>
      <c r="AZ114" s="167"/>
      <c r="BA114" s="296"/>
      <c r="BB114" s="296"/>
      <c r="BC114" s="2" t="s">
        <v>1430</v>
      </c>
      <c r="BD114" s="866" t="s">
        <v>1629</v>
      </c>
    </row>
    <row r="115" spans="1:227" s="2" customFormat="1" ht="17.05" customHeight="1" x14ac:dyDescent="0.4">
      <c r="A115" s="868" t="s">
        <v>1134</v>
      </c>
      <c r="B115" s="868" t="s">
        <v>1262</v>
      </c>
      <c r="C115" s="887" t="s">
        <v>1277</v>
      </c>
      <c r="D115" s="472" t="s">
        <v>1288</v>
      </c>
      <c r="E115" s="170" t="s">
        <v>1265</v>
      </c>
      <c r="F115" s="477">
        <v>3.6999999999999998E-2</v>
      </c>
      <c r="G115" s="124"/>
      <c r="H115" s="478" t="s">
        <v>202</v>
      </c>
      <c r="I115" s="124"/>
      <c r="J115" s="124"/>
      <c r="K115" s="252">
        <f t="shared" si="36"/>
        <v>3.6999999999999998E-2</v>
      </c>
      <c r="L115" s="520">
        <f t="shared" si="43"/>
        <v>100</v>
      </c>
      <c r="M115" s="521">
        <f t="shared" si="38"/>
        <v>0</v>
      </c>
      <c r="N115" s="504">
        <f t="shared" si="39"/>
        <v>2</v>
      </c>
      <c r="O115" s="254"/>
      <c r="P115" s="534">
        <f t="shared" si="40"/>
        <v>5.8999999999999997E-2</v>
      </c>
      <c r="Q115" s="227" t="s">
        <v>42</v>
      </c>
      <c r="R115" s="254"/>
      <c r="S115" s="305"/>
      <c r="T115" s="306"/>
      <c r="U115" s="90"/>
      <c r="V115" s="254"/>
      <c r="W115" s="254"/>
      <c r="X115" s="254"/>
      <c r="Y115" s="254"/>
      <c r="Z115" s="258">
        <v>1818</v>
      </c>
      <c r="AA115" s="259">
        <f t="shared" si="41"/>
        <v>100.96900100969002</v>
      </c>
      <c r="AB115" s="260"/>
      <c r="AC115" s="260"/>
      <c r="AD115" s="260"/>
      <c r="AE115" s="260"/>
      <c r="AF115" s="260"/>
      <c r="AG115" s="260"/>
      <c r="AH115" s="121"/>
      <c r="AI115" s="261">
        <v>1796</v>
      </c>
      <c r="AJ115" s="261">
        <v>1782</v>
      </c>
      <c r="AK115" s="261">
        <v>1777</v>
      </c>
      <c r="AL115" s="342"/>
      <c r="AM115" s="262"/>
      <c r="AN115" s="252"/>
      <c r="AO115" s="252"/>
      <c r="AP115" s="263"/>
      <c r="AQ115" s="264">
        <v>5.8999999999999997E-2</v>
      </c>
      <c r="AR115" s="252">
        <v>6.7000000000000004E-2</v>
      </c>
      <c r="AS115" s="252">
        <v>7.0000000000000007E-2</v>
      </c>
      <c r="AT115" s="252">
        <v>7.0000000000000007E-2</v>
      </c>
      <c r="AU115" s="252"/>
      <c r="AV115" s="263"/>
      <c r="AW115" s="557">
        <f t="shared" si="42"/>
        <v>-3.3000000000000008E-2</v>
      </c>
      <c r="AX115" s="551"/>
      <c r="AY115" s="167"/>
      <c r="AZ115" s="167"/>
      <c r="BA115" s="296"/>
      <c r="BB115" s="296"/>
      <c r="BC115" s="2" t="s">
        <v>1430</v>
      </c>
      <c r="BD115" s="866" t="s">
        <v>1661</v>
      </c>
    </row>
    <row r="116" spans="1:227" s="2" customFormat="1" ht="17.05" customHeight="1" x14ac:dyDescent="0.4">
      <c r="A116" s="868" t="s">
        <v>865</v>
      </c>
      <c r="B116" s="868" t="s">
        <v>894</v>
      </c>
      <c r="C116" s="365" t="s">
        <v>906</v>
      </c>
      <c r="D116" s="412" t="s">
        <v>907</v>
      </c>
      <c r="E116" s="423"/>
      <c r="F116" s="628">
        <v>0.13700000000000001</v>
      </c>
      <c r="G116" s="636"/>
      <c r="H116" s="638" t="s">
        <v>202</v>
      </c>
      <c r="I116" s="124"/>
      <c r="J116" s="124"/>
      <c r="K116" s="252">
        <f t="shared" si="36"/>
        <v>0.13700000000000001</v>
      </c>
      <c r="L116" s="520">
        <f t="shared" si="43"/>
        <v>100</v>
      </c>
      <c r="M116" s="521">
        <f t="shared" si="38"/>
        <v>0</v>
      </c>
      <c r="N116" s="504">
        <f t="shared" si="39"/>
        <v>2</v>
      </c>
      <c r="O116" s="254"/>
      <c r="P116" s="534">
        <f>AA116*Z116/1000000000*365</f>
        <v>0.18</v>
      </c>
      <c r="Q116" s="227" t="s">
        <v>42</v>
      </c>
      <c r="R116" s="254"/>
      <c r="S116" s="305"/>
      <c r="T116" s="306"/>
      <c r="U116" s="90"/>
      <c r="V116" s="254"/>
      <c r="W116" s="254"/>
      <c r="X116" s="254"/>
      <c r="Y116" s="254"/>
      <c r="Z116" s="258">
        <v>3039</v>
      </c>
      <c r="AA116" s="259">
        <v>162.27399964840632</v>
      </c>
      <c r="AB116" s="260"/>
      <c r="AC116" s="260"/>
      <c r="AD116" s="260"/>
      <c r="AE116" s="260"/>
      <c r="AF116" s="260"/>
      <c r="AG116" s="260"/>
      <c r="AH116" s="121"/>
      <c r="AI116" s="261">
        <v>3239</v>
      </c>
      <c r="AJ116" s="261">
        <v>3420</v>
      </c>
      <c r="AK116" s="261">
        <v>3582</v>
      </c>
      <c r="AL116" s="342">
        <v>3751</v>
      </c>
      <c r="AM116" s="371"/>
      <c r="AN116" s="261"/>
      <c r="AO116" s="252"/>
      <c r="AP116" s="263"/>
      <c r="AQ116" s="264">
        <v>0.18</v>
      </c>
      <c r="AR116" s="252">
        <v>0.192</v>
      </c>
      <c r="AS116" s="252">
        <v>0.20300000000000001</v>
      </c>
      <c r="AT116" s="252">
        <v>0.21199999999999999</v>
      </c>
      <c r="AU116" s="252">
        <v>0.222</v>
      </c>
      <c r="AV116" s="263"/>
      <c r="AW116" s="557">
        <f t="shared" si="42"/>
        <v>-7.4999999999999983E-2</v>
      </c>
      <c r="AX116" s="551"/>
      <c r="AY116" s="167"/>
      <c r="AZ116" s="167"/>
      <c r="BA116" s="296"/>
      <c r="BB116" s="296"/>
      <c r="BC116" s="2" t="s">
        <v>1430</v>
      </c>
      <c r="BD116" s="866" t="s">
        <v>1492</v>
      </c>
    </row>
    <row r="117" spans="1:227" s="2" customFormat="1" ht="17.05" customHeight="1" x14ac:dyDescent="0.4">
      <c r="A117" s="868" t="s">
        <v>865</v>
      </c>
      <c r="B117" s="868" t="s">
        <v>894</v>
      </c>
      <c r="C117" s="365" t="s">
        <v>906</v>
      </c>
      <c r="D117" s="412" t="s">
        <v>909</v>
      </c>
      <c r="E117" s="423"/>
      <c r="F117" s="628">
        <v>5.0999999999999997E-2</v>
      </c>
      <c r="G117" s="636"/>
      <c r="H117" s="638" t="s">
        <v>202</v>
      </c>
      <c r="I117" s="251"/>
      <c r="J117" s="251"/>
      <c r="K117" s="292">
        <f t="shared" si="36"/>
        <v>5.0999999999999997E-2</v>
      </c>
      <c r="L117" s="520">
        <f t="shared" si="43"/>
        <v>100</v>
      </c>
      <c r="M117" s="521">
        <f t="shared" si="38"/>
        <v>0</v>
      </c>
      <c r="N117" s="504">
        <f t="shared" si="39"/>
        <v>2</v>
      </c>
      <c r="O117" s="254"/>
      <c r="P117" s="534">
        <f>AA117*Z117/1000000000*365</f>
        <v>0.18299999999999997</v>
      </c>
      <c r="Q117" s="227" t="s">
        <v>42</v>
      </c>
      <c r="R117" s="254"/>
      <c r="S117" s="255"/>
      <c r="T117" s="256"/>
      <c r="V117" s="257"/>
      <c r="W117" s="257"/>
      <c r="X117" s="257"/>
      <c r="Y117" s="257"/>
      <c r="Z117" s="258">
        <v>2836</v>
      </c>
      <c r="AA117" s="259">
        <v>176.78768089340571</v>
      </c>
      <c r="AB117" s="293"/>
      <c r="AC117" s="293"/>
      <c r="AD117" s="293"/>
      <c r="AE117" s="293"/>
      <c r="AF117" s="293"/>
      <c r="AG117" s="293"/>
      <c r="AH117" s="121"/>
      <c r="AI117" s="373">
        <v>2953</v>
      </c>
      <c r="AJ117" s="373">
        <v>3063</v>
      </c>
      <c r="AK117" s="373">
        <v>3165</v>
      </c>
      <c r="AL117" s="342">
        <v>3271</v>
      </c>
      <c r="AM117" s="374"/>
      <c r="AN117" s="373"/>
      <c r="AO117" s="292"/>
      <c r="AP117" s="295"/>
      <c r="AQ117" s="264">
        <v>0.183</v>
      </c>
      <c r="AR117" s="292">
        <v>0.19</v>
      </c>
      <c r="AS117" s="292">
        <v>0.19800000000000001</v>
      </c>
      <c r="AT117" s="292">
        <v>0.20399999999999999</v>
      </c>
      <c r="AU117" s="292">
        <v>0.21099999999999999</v>
      </c>
      <c r="AV117" s="295"/>
      <c r="AW117" s="559">
        <f t="shared" si="42"/>
        <v>-0.153</v>
      </c>
      <c r="AX117" s="551"/>
      <c r="AY117" s="167"/>
      <c r="AZ117" s="167"/>
      <c r="BA117" s="296"/>
      <c r="BB117" s="296"/>
      <c r="BC117" s="2" t="s">
        <v>1430</v>
      </c>
      <c r="BD117" s="866" t="s">
        <v>1568</v>
      </c>
    </row>
    <row r="118" spans="1:227" s="2" customFormat="1" ht="17.05" customHeight="1" x14ac:dyDescent="0.4">
      <c r="A118" s="868" t="s">
        <v>865</v>
      </c>
      <c r="B118" s="868" t="s">
        <v>894</v>
      </c>
      <c r="C118" s="365" t="s">
        <v>906</v>
      </c>
      <c r="D118" s="383" t="s">
        <v>910</v>
      </c>
      <c r="E118" s="232"/>
      <c r="F118" s="628">
        <v>0.113</v>
      </c>
      <c r="G118" s="636"/>
      <c r="H118" s="638" t="s">
        <v>202</v>
      </c>
      <c r="I118" s="251"/>
      <c r="J118" s="251"/>
      <c r="K118" s="292">
        <f t="shared" si="36"/>
        <v>0.113</v>
      </c>
      <c r="L118" s="520">
        <f t="shared" si="43"/>
        <v>100</v>
      </c>
      <c r="M118" s="521">
        <f t="shared" si="38"/>
        <v>0</v>
      </c>
      <c r="N118" s="504">
        <f t="shared" si="39"/>
        <v>5</v>
      </c>
      <c r="O118" s="254"/>
      <c r="P118" s="534">
        <f>AA118*Z118/1000000000*365</f>
        <v>8.5382868446886778E-2</v>
      </c>
      <c r="Q118" s="227" t="s">
        <v>42</v>
      </c>
      <c r="R118" s="254"/>
      <c r="S118" s="255"/>
      <c r="T118" s="256"/>
      <c r="V118" s="257"/>
      <c r="W118" s="257"/>
      <c r="X118" s="257"/>
      <c r="Y118" s="257"/>
      <c r="Z118" s="258">
        <v>1577</v>
      </c>
      <c r="AA118" s="259">
        <v>148.33586999224605</v>
      </c>
      <c r="AB118" s="293"/>
      <c r="AC118" s="293"/>
      <c r="AD118" s="293"/>
      <c r="AE118" s="293"/>
      <c r="AF118" s="293"/>
      <c r="AG118" s="293"/>
      <c r="AH118" s="121"/>
      <c r="AI118" s="373">
        <v>1658</v>
      </c>
      <c r="AJ118" s="373">
        <v>1740</v>
      </c>
      <c r="AK118" s="373">
        <v>1822</v>
      </c>
      <c r="AL118" s="342"/>
      <c r="AM118" s="374"/>
      <c r="AN118" s="373"/>
      <c r="AO118" s="292"/>
      <c r="AP118" s="295"/>
      <c r="AQ118" s="264">
        <v>8.5382868446886792E-2</v>
      </c>
      <c r="AR118" s="292">
        <v>9.2699447423207557E-2</v>
      </c>
      <c r="AS118" s="292">
        <v>0.10036008983207548</v>
      </c>
      <c r="AT118" s="292">
        <v>0.10831065308094341</v>
      </c>
      <c r="AU118" s="292"/>
      <c r="AV118" s="295"/>
      <c r="AW118" s="559">
        <f t="shared" si="42"/>
        <v>4.6893469190565917E-3</v>
      </c>
      <c r="AX118" s="551"/>
      <c r="AY118" s="167"/>
      <c r="AZ118" s="167"/>
      <c r="BA118" s="296"/>
      <c r="BB118" s="296"/>
      <c r="BC118" s="2" t="s">
        <v>1430</v>
      </c>
      <c r="BD118" s="866" t="s">
        <v>1622</v>
      </c>
    </row>
    <row r="119" spans="1:227" s="2" customFormat="1" ht="17.05" customHeight="1" x14ac:dyDescent="0.4">
      <c r="A119" s="868" t="s">
        <v>38</v>
      </c>
      <c r="B119" s="868" t="s">
        <v>80</v>
      </c>
      <c r="C119" s="377" t="s">
        <v>89</v>
      </c>
      <c r="D119" s="57" t="s">
        <v>90</v>
      </c>
      <c r="E119" s="170"/>
      <c r="F119" s="219">
        <v>0.495</v>
      </c>
      <c r="G119" s="124"/>
      <c r="H119" s="124"/>
      <c r="I119" s="124"/>
      <c r="J119" s="124"/>
      <c r="K119" s="177">
        <f>SUM(F119:J119)</f>
        <v>0.495</v>
      </c>
      <c r="L119" s="518">
        <f>IF(K119&gt;0,IF(ISNUMBER(F119),F119,0)/K119*100,"")</f>
        <v>100</v>
      </c>
      <c r="M119" s="667">
        <f>IF(K119&gt;0,(IF(ISNUMBER(G119),G119,0)+IF(ISNUMBER(H119),H119,0))/K119*100,"")</f>
        <v>0</v>
      </c>
      <c r="N119" s="504">
        <f t="shared" si="39"/>
        <v>3</v>
      </c>
      <c r="O119" s="510"/>
      <c r="P119" s="177">
        <f>[1]JH_2015!L42/1000000</f>
        <v>0.2775685</v>
      </c>
      <c r="Q119" s="58"/>
      <c r="R119" s="58" t="s">
        <v>42</v>
      </c>
      <c r="S119" s="716">
        <f>+T119/P119</f>
        <v>0.11813300140325722</v>
      </c>
      <c r="T119" s="708">
        <f>[1]JH_2015!V42/1000000</f>
        <v>3.279E-2</v>
      </c>
      <c r="U119" s="58">
        <v>23.65</v>
      </c>
      <c r="V119" s="58">
        <v>50.5</v>
      </c>
      <c r="W119" s="58"/>
      <c r="X119" s="58"/>
      <c r="Y119" s="58"/>
      <c r="Z119" s="743">
        <v>6411</v>
      </c>
      <c r="AA119" s="755">
        <f>P119/Z119*1000000/365*1000</f>
        <v>118.61825672057657</v>
      </c>
      <c r="AB119" s="209"/>
      <c r="AC119" s="209"/>
      <c r="AD119" s="613"/>
      <c r="AE119" s="209"/>
      <c r="AF119" s="209"/>
      <c r="AG119" s="209"/>
      <c r="AH119" s="786">
        <f>K119</f>
        <v>0.495</v>
      </c>
      <c r="AI119" s="708"/>
      <c r="AJ119" s="708"/>
      <c r="AK119" s="708"/>
      <c r="AL119" s="792"/>
      <c r="AM119" s="177">
        <v>0.312</v>
      </c>
      <c r="AN119" s="179">
        <v>0.35799999999999998</v>
      </c>
      <c r="AO119" s="177">
        <f>AVERAGE(AN119,AP119)</f>
        <v>0.44500000000000001</v>
      </c>
      <c r="AP119" s="179">
        <v>0.53200000000000003</v>
      </c>
      <c r="AQ119" s="178">
        <f>AM119</f>
        <v>0.312</v>
      </c>
      <c r="AR119" s="179">
        <v>0.38300000000000001</v>
      </c>
      <c r="AS119" s="177">
        <f>AVERAGE(AR119,AT119)</f>
        <v>0.44900000000000001</v>
      </c>
      <c r="AT119" s="177">
        <v>0.51500000000000001</v>
      </c>
      <c r="AU119" s="177"/>
      <c r="AV119" s="179">
        <v>0.69199999999999995</v>
      </c>
      <c r="AW119" s="179"/>
      <c r="AX119" s="547">
        <v>-0.19700000000000001</v>
      </c>
      <c r="AY119" s="118"/>
      <c r="AZ119" s="118"/>
      <c r="BA119" s="142"/>
      <c r="BB119" s="142"/>
      <c r="BC119" s="2" t="s">
        <v>1430</v>
      </c>
      <c r="BD119" s="866" t="s">
        <v>90</v>
      </c>
      <c r="BE119" s="42"/>
      <c r="BF119" s="42"/>
      <c r="BG119" s="42"/>
      <c r="BH119" s="42"/>
      <c r="BI119" s="90"/>
      <c r="BJ119" s="90"/>
      <c r="BK119" s="90"/>
      <c r="BL119" s="90"/>
      <c r="BM119" s="90"/>
      <c r="BN119" s="90"/>
      <c r="BO119" s="90"/>
      <c r="BP119" s="90"/>
      <c r="BQ119" s="90"/>
      <c r="BR119" s="90"/>
      <c r="BS119" s="90"/>
      <c r="BT119" s="90"/>
      <c r="BU119" s="90"/>
      <c r="BV119" s="90"/>
      <c r="BW119" s="90"/>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90"/>
      <c r="EF119" s="90"/>
      <c r="EG119" s="90"/>
      <c r="EH119" s="90"/>
      <c r="EI119" s="90"/>
      <c r="EJ119" s="90"/>
      <c r="EK119" s="90"/>
      <c r="EL119" s="90"/>
      <c r="EM119" s="90"/>
      <c r="EN119" s="90"/>
      <c r="EO119" s="90"/>
      <c r="EP119" s="90"/>
      <c r="EQ119" s="90"/>
      <c r="ER119" s="90"/>
      <c r="ES119" s="90"/>
      <c r="ET119" s="90"/>
      <c r="EU119" s="90"/>
      <c r="EV119" s="90"/>
      <c r="EW119" s="90"/>
      <c r="EX119" s="90"/>
      <c r="EY119" s="90"/>
      <c r="EZ119" s="90"/>
      <c r="FA119" s="90"/>
      <c r="FB119" s="90"/>
      <c r="FC119" s="90"/>
      <c r="FD119" s="90"/>
      <c r="FE119" s="90"/>
      <c r="FF119" s="90"/>
      <c r="FG119" s="90"/>
      <c r="FH119" s="90"/>
      <c r="FI119" s="90"/>
      <c r="FJ119" s="90"/>
      <c r="FK119" s="90"/>
      <c r="FL119" s="90"/>
      <c r="FM119" s="90"/>
      <c r="FN119" s="90"/>
      <c r="FO119" s="90"/>
      <c r="FP119" s="90"/>
      <c r="FQ119" s="90"/>
      <c r="FR119" s="90"/>
      <c r="FS119" s="90"/>
      <c r="FT119" s="90"/>
      <c r="FU119" s="90"/>
      <c r="FV119" s="90"/>
      <c r="FW119" s="90"/>
      <c r="FX119" s="90"/>
      <c r="FY119" s="90"/>
      <c r="FZ119" s="90"/>
      <c r="GA119" s="90"/>
      <c r="GB119" s="90"/>
      <c r="GC119" s="90"/>
      <c r="GD119" s="90"/>
      <c r="GE119" s="90"/>
      <c r="GF119" s="90"/>
      <c r="GG119" s="90"/>
      <c r="GH119" s="90"/>
      <c r="GI119" s="90"/>
      <c r="GJ119" s="90"/>
      <c r="GK119" s="90"/>
      <c r="GL119" s="90"/>
      <c r="GM119" s="90"/>
      <c r="GN119" s="90"/>
      <c r="GO119" s="90"/>
      <c r="GP119" s="90"/>
      <c r="GQ119" s="90"/>
      <c r="GR119" s="90"/>
      <c r="GS119" s="90"/>
      <c r="GT119" s="90"/>
      <c r="GU119" s="90"/>
      <c r="GV119" s="90"/>
      <c r="GW119" s="90"/>
      <c r="GX119" s="90"/>
      <c r="GY119" s="90"/>
      <c r="GZ119" s="90"/>
      <c r="HA119" s="90"/>
      <c r="HB119" s="90"/>
      <c r="HC119" s="90"/>
      <c r="HD119" s="90"/>
      <c r="HE119" s="90"/>
      <c r="HF119" s="90"/>
      <c r="HG119" s="90"/>
      <c r="HH119" s="90"/>
      <c r="HI119" s="90"/>
      <c r="HJ119" s="90"/>
      <c r="HK119" s="90"/>
      <c r="HL119" s="90"/>
      <c r="HM119" s="90"/>
      <c r="HN119" s="90"/>
      <c r="HO119" s="90"/>
      <c r="HP119" s="90"/>
      <c r="HQ119" s="90"/>
      <c r="HR119" s="90"/>
      <c r="HS119" s="90"/>
    </row>
    <row r="120" spans="1:227" s="2" customFormat="1" ht="17.05" customHeight="1" x14ac:dyDescent="0.4">
      <c r="A120" s="868" t="s">
        <v>38</v>
      </c>
      <c r="B120" s="868" t="s">
        <v>80</v>
      </c>
      <c r="C120" s="377" t="s">
        <v>89</v>
      </c>
      <c r="D120" s="57" t="s">
        <v>92</v>
      </c>
      <c r="E120" s="170"/>
      <c r="F120" s="178">
        <v>0.15</v>
      </c>
      <c r="G120" s="177"/>
      <c r="H120" s="177"/>
      <c r="I120" s="177"/>
      <c r="J120" s="177"/>
      <c r="K120" s="177">
        <f>SUM(F120:J120)</f>
        <v>0.15</v>
      </c>
      <c r="L120" s="518">
        <f>IF(K120&gt;0,IF(ISNUMBER(F120),F120,0)/K120*100,"")</f>
        <v>100</v>
      </c>
      <c r="M120" s="667">
        <f>IF(K120&gt;0,(IF(ISNUMBER(G120),G120,0)+IF(ISNUMBER(H120),H120,0))/K120*100,"")</f>
        <v>0</v>
      </c>
      <c r="N120" s="504">
        <f t="shared" si="39"/>
        <v>3</v>
      </c>
      <c r="O120" s="510"/>
      <c r="P120" s="177">
        <f>[1]JH_2015!L44/1000000</f>
        <v>0.12067000000000001</v>
      </c>
      <c r="Q120" s="58"/>
      <c r="R120" s="58" t="s">
        <v>42</v>
      </c>
      <c r="S120" s="716">
        <f>+T120/P120</f>
        <v>0.14808154470870968</v>
      </c>
      <c r="T120" s="708">
        <f>[1]JH_2015!V44/1000000</f>
        <v>1.7868999999999999E-2</v>
      </c>
      <c r="U120" s="58">
        <v>14.3</v>
      </c>
      <c r="V120" s="58">
        <v>36.1</v>
      </c>
      <c r="W120" s="58"/>
      <c r="X120" s="58"/>
      <c r="Y120" s="58"/>
      <c r="Z120" s="743">
        <v>524</v>
      </c>
      <c r="AA120" s="755">
        <f>P120/Z120*1000000/365*1000</f>
        <v>630.9212590191363</v>
      </c>
      <c r="AB120" s="209"/>
      <c r="AC120" s="209"/>
      <c r="AD120" s="613"/>
      <c r="AE120" s="209"/>
      <c r="AF120" s="209"/>
      <c r="AG120" s="209"/>
      <c r="AH120" s="786">
        <f>K120</f>
        <v>0.15</v>
      </c>
      <c r="AI120" s="708"/>
      <c r="AJ120" s="708"/>
      <c r="AK120" s="708"/>
      <c r="AL120" s="792"/>
      <c r="AM120" s="177">
        <v>0.17399999999999999</v>
      </c>
      <c r="AN120" s="179">
        <v>0.184</v>
      </c>
      <c r="AO120" s="177">
        <f>AVERAGE(AN120,AP120)</f>
        <v>0.19850000000000001</v>
      </c>
      <c r="AP120" s="177">
        <v>0.21299999999999999</v>
      </c>
      <c r="AQ120" s="178">
        <f>AM120</f>
        <v>0.17399999999999999</v>
      </c>
      <c r="AR120" s="179">
        <v>0.19</v>
      </c>
      <c r="AS120" s="177">
        <f>AVERAGE(AR120,AT120)</f>
        <v>0.20250000000000001</v>
      </c>
      <c r="AT120" s="177">
        <v>0.215</v>
      </c>
      <c r="AU120" s="177"/>
      <c r="AV120" s="177">
        <v>0.246</v>
      </c>
      <c r="AW120" s="177"/>
      <c r="AX120" s="546">
        <v>-9.6000000000000002E-2</v>
      </c>
      <c r="AY120" s="118"/>
      <c r="AZ120" s="118"/>
      <c r="BA120" s="118"/>
      <c r="BB120" s="118"/>
      <c r="BC120" s="2" t="s">
        <v>1430</v>
      </c>
      <c r="BD120" s="866" t="s">
        <v>92</v>
      </c>
      <c r="BE120" s="90"/>
      <c r="BF120" s="90"/>
      <c r="BG120" s="90"/>
      <c r="BH120" s="90"/>
      <c r="BI120" s="90"/>
      <c r="BJ120" s="90"/>
      <c r="BK120" s="90"/>
      <c r="BL120" s="90"/>
      <c r="BM120" s="90"/>
      <c r="BN120" s="90"/>
      <c r="BO120" s="90"/>
      <c r="BP120" s="90"/>
      <c r="BQ120" s="90"/>
      <c r="BR120" s="90"/>
      <c r="BS120" s="90"/>
      <c r="BT120" s="90"/>
      <c r="BU120" s="90"/>
      <c r="BV120" s="90"/>
      <c r="BW120" s="90"/>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90"/>
      <c r="EF120" s="90"/>
      <c r="EG120" s="90"/>
      <c r="EH120" s="90"/>
      <c r="EI120" s="90"/>
      <c r="EJ120" s="90"/>
      <c r="EK120" s="90"/>
      <c r="EL120" s="90"/>
      <c r="EM120" s="90"/>
      <c r="EN120" s="90"/>
      <c r="EO120" s="90"/>
      <c r="EP120" s="90"/>
      <c r="EQ120" s="90"/>
      <c r="ER120" s="90"/>
      <c r="ES120" s="90"/>
      <c r="ET120" s="90"/>
      <c r="EU120" s="90"/>
      <c r="EV120" s="90"/>
      <c r="EW120" s="90"/>
      <c r="EX120" s="90"/>
      <c r="EY120" s="90"/>
      <c r="EZ120" s="90"/>
      <c r="FA120" s="90"/>
      <c r="FB120" s="90"/>
      <c r="FC120" s="90"/>
      <c r="FD120" s="90"/>
      <c r="FE120" s="90"/>
      <c r="FF120" s="90"/>
      <c r="FG120" s="90"/>
      <c r="FH120" s="90"/>
      <c r="FI120" s="90"/>
      <c r="FJ120" s="90"/>
      <c r="FK120" s="90"/>
      <c r="FL120" s="90"/>
      <c r="FM120" s="90"/>
      <c r="FN120" s="90"/>
      <c r="FO120" s="90"/>
      <c r="FP120" s="90"/>
      <c r="FQ120" s="90"/>
      <c r="FR120" s="90"/>
      <c r="FS120" s="90"/>
      <c r="FT120" s="90"/>
      <c r="FU120" s="90"/>
      <c r="FV120" s="90"/>
      <c r="FW120" s="90"/>
      <c r="FX120" s="90"/>
      <c r="FY120" s="90"/>
      <c r="FZ120" s="90"/>
      <c r="GA120" s="90"/>
      <c r="GB120" s="90"/>
      <c r="GC120" s="90"/>
      <c r="GD120" s="90"/>
      <c r="GE120" s="90"/>
      <c r="GF120" s="90"/>
      <c r="GG120" s="90"/>
      <c r="GH120" s="90"/>
      <c r="GI120" s="90"/>
      <c r="GJ120" s="90"/>
      <c r="GK120" s="90"/>
      <c r="GL120" s="90"/>
      <c r="GM120" s="90"/>
      <c r="GN120" s="90"/>
      <c r="GO120" s="90"/>
      <c r="GP120" s="90"/>
      <c r="GQ120" s="90"/>
      <c r="GR120" s="90"/>
      <c r="GS120" s="90"/>
      <c r="GT120" s="90"/>
      <c r="GU120" s="90"/>
      <c r="GV120" s="90"/>
      <c r="GW120" s="90"/>
      <c r="GX120" s="90"/>
      <c r="GY120" s="90"/>
      <c r="GZ120" s="90"/>
      <c r="HA120" s="90"/>
      <c r="HB120" s="90"/>
      <c r="HC120" s="90"/>
      <c r="HD120" s="90"/>
      <c r="HE120" s="90"/>
      <c r="HF120" s="90"/>
      <c r="HG120" s="90"/>
      <c r="HH120" s="90"/>
      <c r="HI120" s="90"/>
      <c r="HJ120" s="90"/>
      <c r="HK120" s="90"/>
      <c r="HL120" s="90"/>
      <c r="HM120" s="90"/>
      <c r="HN120" s="90"/>
      <c r="HO120" s="90"/>
      <c r="HP120" s="90"/>
      <c r="HQ120" s="90"/>
      <c r="HR120" s="90"/>
      <c r="HS120" s="90"/>
    </row>
    <row r="121" spans="1:227" s="2" customFormat="1" ht="17.05" customHeight="1" x14ac:dyDescent="0.4">
      <c r="A121" s="868" t="s">
        <v>38</v>
      </c>
      <c r="B121" s="868" t="s">
        <v>80</v>
      </c>
      <c r="C121" s="377" t="s">
        <v>89</v>
      </c>
      <c r="D121" s="16" t="s">
        <v>93</v>
      </c>
      <c r="E121" s="2944"/>
      <c r="F121" s="219">
        <v>0.16</v>
      </c>
      <c r="G121" s="124"/>
      <c r="H121" s="124"/>
      <c r="I121" s="124"/>
      <c r="J121" s="124"/>
      <c r="K121" s="177">
        <f>SUM(F121:J121)</f>
        <v>0.16</v>
      </c>
      <c r="L121" s="518">
        <f>IF(K121&gt;0,IF(ISNUMBER(F121),F121,0)/K121*100,"")</f>
        <v>100</v>
      </c>
      <c r="M121" s="667">
        <f>IF(K121&gt;0,(IF(ISNUMBER(G121),G121,0)+IF(ISNUMBER(H121),H121,0))/K121*100,"")</f>
        <v>0</v>
      </c>
      <c r="N121" s="504">
        <f t="shared" si="39"/>
        <v>1</v>
      </c>
      <c r="O121" s="510"/>
      <c r="P121" s="179"/>
      <c r="Q121" s="170"/>
      <c r="R121" s="170"/>
      <c r="S121" s="716"/>
      <c r="T121" s="733"/>
      <c r="U121" s="170">
        <v>14.95</v>
      </c>
      <c r="V121" s="170">
        <v>36.9</v>
      </c>
      <c r="W121" s="170"/>
      <c r="X121" s="170"/>
      <c r="Y121" s="170"/>
      <c r="Z121" s="746">
        <v>360</v>
      </c>
      <c r="AA121" s="755">
        <f>P121/Z121*1000000/365*1000</f>
        <v>0</v>
      </c>
      <c r="AB121" s="202"/>
      <c r="AC121" s="202"/>
      <c r="AD121" s="170"/>
      <c r="AE121" s="202"/>
      <c r="AF121" s="202"/>
      <c r="AG121" s="202"/>
      <c r="AH121" s="786">
        <f>K121</f>
        <v>0.16</v>
      </c>
      <c r="AI121" s="708"/>
      <c r="AJ121" s="708"/>
      <c r="AK121" s="708"/>
      <c r="AL121" s="792"/>
      <c r="AM121" s="177">
        <v>0.16</v>
      </c>
      <c r="AN121" s="177">
        <v>0.17599999999999999</v>
      </c>
      <c r="AO121" s="177">
        <f>AVERAGE(AN121,AP121)</f>
        <v>0.20649999999999999</v>
      </c>
      <c r="AP121" s="177">
        <v>0.23699999999999999</v>
      </c>
      <c r="AQ121" s="178">
        <f>AM121</f>
        <v>0.16</v>
      </c>
      <c r="AR121" s="177">
        <v>0.185</v>
      </c>
      <c r="AS121" s="177">
        <f>AVERAGE(AR121,AT121)</f>
        <v>0.20800000000000002</v>
      </c>
      <c r="AT121" s="177">
        <v>0.23100000000000001</v>
      </c>
      <c r="AU121" s="177"/>
      <c r="AV121" s="177">
        <v>0.29299999999999998</v>
      </c>
      <c r="AW121" s="177"/>
      <c r="AX121" s="821">
        <v>-0.13300000000000001</v>
      </c>
      <c r="AY121" s="42"/>
      <c r="AZ121" s="42"/>
      <c r="BA121" s="42"/>
      <c r="BB121" s="42"/>
      <c r="BC121" s="2" t="s">
        <v>1430</v>
      </c>
      <c r="BD121" s="866" t="s">
        <v>93</v>
      </c>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90"/>
      <c r="EF121" s="90"/>
      <c r="EG121" s="90"/>
      <c r="EH121" s="90"/>
      <c r="EI121" s="90"/>
      <c r="EJ121" s="90"/>
      <c r="EK121" s="90"/>
      <c r="EL121" s="90"/>
      <c r="EM121" s="90"/>
      <c r="EN121" s="90"/>
      <c r="EO121" s="90"/>
      <c r="EP121" s="90"/>
      <c r="EQ121" s="90"/>
      <c r="ER121" s="90"/>
      <c r="ES121" s="90"/>
      <c r="ET121" s="90"/>
      <c r="EU121" s="90"/>
      <c r="EV121" s="90"/>
      <c r="EW121" s="90"/>
      <c r="EX121" s="90"/>
      <c r="EY121" s="90"/>
      <c r="EZ121" s="90"/>
      <c r="FA121" s="90"/>
      <c r="FB121" s="90"/>
      <c r="FC121" s="90"/>
      <c r="FD121" s="90"/>
      <c r="FE121" s="90"/>
      <c r="FF121" s="90"/>
      <c r="FG121" s="90"/>
      <c r="FH121" s="90"/>
      <c r="FI121" s="90"/>
      <c r="FJ121" s="90"/>
      <c r="FK121" s="90"/>
      <c r="FL121" s="90"/>
      <c r="FM121" s="90"/>
      <c r="FN121" s="90"/>
      <c r="FO121" s="90"/>
      <c r="FP121" s="90"/>
      <c r="FQ121" s="90"/>
      <c r="FR121" s="90"/>
      <c r="FS121" s="90"/>
      <c r="FT121" s="90"/>
      <c r="FU121" s="90"/>
      <c r="FV121" s="90"/>
      <c r="FW121" s="90"/>
      <c r="FX121" s="90"/>
      <c r="FY121" s="90"/>
      <c r="FZ121" s="90"/>
      <c r="GA121" s="90"/>
      <c r="GB121" s="90"/>
      <c r="GC121" s="90"/>
      <c r="GD121" s="90"/>
      <c r="GE121" s="90"/>
      <c r="GF121" s="90"/>
      <c r="GG121" s="90"/>
      <c r="GH121" s="90"/>
      <c r="GI121" s="90"/>
      <c r="GJ121" s="90"/>
      <c r="GK121" s="90"/>
      <c r="GL121" s="90"/>
      <c r="GM121" s="90"/>
      <c r="GN121" s="90"/>
      <c r="GO121" s="90"/>
      <c r="GP121" s="90"/>
      <c r="GQ121" s="90"/>
      <c r="GR121" s="90"/>
      <c r="GS121" s="90"/>
      <c r="GT121" s="90"/>
      <c r="GU121" s="90"/>
      <c r="GV121" s="90"/>
      <c r="GW121" s="90"/>
      <c r="GX121" s="90"/>
      <c r="GY121" s="90"/>
      <c r="GZ121" s="90"/>
      <c r="HA121" s="90"/>
      <c r="HB121" s="90"/>
      <c r="HC121" s="90"/>
      <c r="HD121" s="90"/>
      <c r="HE121" s="90"/>
      <c r="HF121" s="90"/>
      <c r="HG121" s="90"/>
      <c r="HH121" s="90"/>
      <c r="HI121" s="90"/>
      <c r="HJ121" s="90"/>
      <c r="HK121" s="90"/>
      <c r="HL121" s="90"/>
      <c r="HM121" s="90"/>
      <c r="HN121" s="90"/>
      <c r="HO121" s="90"/>
      <c r="HP121" s="90"/>
      <c r="HQ121" s="90"/>
      <c r="HR121" s="90"/>
      <c r="HS121" s="90"/>
    </row>
    <row r="122" spans="1:227" s="2" customFormat="1" ht="17.05" customHeight="1" x14ac:dyDescent="0.4">
      <c r="A122" s="868" t="s">
        <v>38</v>
      </c>
      <c r="B122" s="868" t="s">
        <v>80</v>
      </c>
      <c r="C122" s="377" t="s">
        <v>89</v>
      </c>
      <c r="D122" s="57" t="s">
        <v>91</v>
      </c>
      <c r="E122" s="170"/>
      <c r="F122" s="219">
        <v>0.16</v>
      </c>
      <c r="G122" s="124"/>
      <c r="H122" s="124"/>
      <c r="I122" s="124"/>
      <c r="J122" s="124"/>
      <c r="K122" s="177">
        <f>SUM(F122:J122)</f>
        <v>0.16</v>
      </c>
      <c r="L122" s="518">
        <f>IF(K122&gt;0,IF(ISNUMBER(F122),F122,0)/K122*100,"")</f>
        <v>100</v>
      </c>
      <c r="M122" s="667">
        <f>IF(K122&gt;0,(IF(ISNUMBER(G122),G122,0)+IF(ISNUMBER(H122),H122,0))/K122*100,"")</f>
        <v>0</v>
      </c>
      <c r="N122" s="504">
        <f t="shared" si="39"/>
        <v>1</v>
      </c>
      <c r="O122" s="510"/>
      <c r="P122" s="177"/>
      <c r="Q122" s="58"/>
      <c r="R122" s="58"/>
      <c r="S122" s="719"/>
      <c r="T122" s="708"/>
      <c r="U122" s="58">
        <v>12.05</v>
      </c>
      <c r="V122" s="58">
        <v>37.9</v>
      </c>
      <c r="W122" s="58"/>
      <c r="X122" s="58"/>
      <c r="Y122" s="58"/>
      <c r="Z122" s="743">
        <v>2538</v>
      </c>
      <c r="AA122" s="755">
        <f>P122/Z122*1000000/365*1000</f>
        <v>0</v>
      </c>
      <c r="AB122" s="209"/>
      <c r="AC122" s="209"/>
      <c r="AD122" s="613"/>
      <c r="AE122" s="209"/>
      <c r="AF122" s="209"/>
      <c r="AG122" s="209"/>
      <c r="AH122" s="786">
        <f>K122</f>
        <v>0.16</v>
      </c>
      <c r="AI122" s="708"/>
      <c r="AJ122" s="708"/>
      <c r="AK122" s="708"/>
      <c r="AL122" s="792"/>
      <c r="AM122" s="177">
        <v>0.14399999999999999</v>
      </c>
      <c r="AN122" s="177">
        <v>0.19600000000000001</v>
      </c>
      <c r="AO122" s="177">
        <f>AVERAGE(AN122,AP122)</f>
        <v>0.33450000000000002</v>
      </c>
      <c r="AP122" s="177">
        <v>0.47299999999999998</v>
      </c>
      <c r="AQ122" s="178">
        <f>AM122</f>
        <v>0.14399999999999999</v>
      </c>
      <c r="AR122" s="177">
        <v>0.21</v>
      </c>
      <c r="AS122" s="177">
        <f>AVERAGE(AR122,AT122)</f>
        <v>0.28399999999999997</v>
      </c>
      <c r="AT122" s="177">
        <v>0.35799999999999998</v>
      </c>
      <c r="AU122" s="177"/>
      <c r="AV122" s="177">
        <v>0.61199999999999999</v>
      </c>
      <c r="AW122" s="177"/>
      <c r="AX122" s="821">
        <v>-0.45200000000000001</v>
      </c>
      <c r="AY122" s="118"/>
      <c r="AZ122" s="118"/>
      <c r="BA122" s="142"/>
      <c r="BB122" s="142"/>
      <c r="BC122" s="2" t="s">
        <v>1430</v>
      </c>
      <c r="BD122" s="866" t="s">
        <v>91</v>
      </c>
      <c r="BE122" s="42"/>
      <c r="BF122" s="42"/>
      <c r="BG122" s="42"/>
      <c r="BH122" s="42"/>
      <c r="BI122" s="90"/>
      <c r="BJ122" s="90"/>
      <c r="BK122" s="90"/>
      <c r="BL122" s="90"/>
      <c r="BM122" s="90"/>
      <c r="BN122" s="90"/>
      <c r="BO122" s="90"/>
      <c r="BP122" s="90"/>
      <c r="BQ122" s="90"/>
      <c r="BR122" s="90"/>
      <c r="BS122" s="90"/>
      <c r="BT122" s="90"/>
      <c r="BU122" s="90"/>
      <c r="BV122" s="90"/>
      <c r="BW122" s="90"/>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90"/>
      <c r="EF122" s="90"/>
      <c r="EG122" s="90"/>
      <c r="EH122" s="90"/>
      <c r="EI122" s="90"/>
      <c r="EJ122" s="90"/>
      <c r="EK122" s="90"/>
      <c r="EL122" s="90"/>
      <c r="EM122" s="90"/>
      <c r="EN122" s="90"/>
      <c r="EO122" s="90"/>
      <c r="EP122" s="90"/>
      <c r="EQ122" s="90"/>
      <c r="ER122" s="90"/>
      <c r="ES122" s="90"/>
      <c r="ET122" s="90"/>
      <c r="EU122" s="90"/>
      <c r="EV122" s="90"/>
      <c r="EW122" s="90"/>
      <c r="EX122" s="90"/>
      <c r="EY122" s="90"/>
      <c r="EZ122" s="90"/>
      <c r="FA122" s="90"/>
      <c r="FB122" s="90"/>
      <c r="FC122" s="90"/>
      <c r="FD122" s="90"/>
      <c r="FE122" s="90"/>
      <c r="FF122" s="90"/>
      <c r="FG122" s="90"/>
      <c r="FH122" s="90"/>
      <c r="FI122" s="90"/>
      <c r="FJ122" s="90"/>
      <c r="FK122" s="90"/>
      <c r="FL122" s="90"/>
      <c r="FM122" s="90"/>
      <c r="FN122" s="90"/>
      <c r="FO122" s="90"/>
      <c r="FP122" s="90"/>
      <c r="FQ122" s="90"/>
      <c r="FR122" s="90"/>
      <c r="FS122" s="90"/>
      <c r="FT122" s="90"/>
      <c r="FU122" s="90"/>
      <c r="FV122" s="90"/>
      <c r="FW122" s="90"/>
      <c r="FX122" s="90"/>
      <c r="FY122" s="90"/>
      <c r="FZ122" s="90"/>
      <c r="GA122" s="90"/>
      <c r="GB122" s="90"/>
      <c r="GC122" s="90"/>
      <c r="GD122" s="90"/>
      <c r="GE122" s="90"/>
      <c r="GF122" s="90"/>
      <c r="GG122" s="90"/>
      <c r="GH122" s="90"/>
      <c r="GI122" s="90"/>
      <c r="GJ122" s="90"/>
      <c r="GK122" s="90"/>
      <c r="GL122" s="90"/>
      <c r="GM122" s="90"/>
      <c r="GN122" s="90"/>
      <c r="GO122" s="90"/>
      <c r="GP122" s="90"/>
      <c r="GQ122" s="90"/>
      <c r="GR122" s="90"/>
      <c r="GS122" s="90"/>
      <c r="GT122" s="90"/>
      <c r="GU122" s="90"/>
      <c r="GV122" s="90"/>
      <c r="GW122" s="90"/>
      <c r="GX122" s="90"/>
      <c r="GY122" s="90"/>
      <c r="GZ122" s="90"/>
      <c r="HA122" s="90"/>
      <c r="HB122" s="90"/>
      <c r="HC122" s="90"/>
      <c r="HD122" s="90"/>
      <c r="HE122" s="90"/>
      <c r="HF122" s="90"/>
      <c r="HG122" s="90"/>
      <c r="HH122" s="90"/>
      <c r="HI122" s="90"/>
      <c r="HJ122" s="90"/>
      <c r="HK122" s="90"/>
      <c r="HL122" s="90"/>
      <c r="HM122" s="90"/>
      <c r="HN122" s="90"/>
      <c r="HO122" s="90"/>
      <c r="HP122" s="90"/>
      <c r="HQ122" s="90"/>
      <c r="HR122" s="90"/>
      <c r="HS122" s="90"/>
    </row>
    <row r="123" spans="1:227" s="2" customFormat="1" ht="17.05" customHeight="1" x14ac:dyDescent="0.4">
      <c r="A123" s="868" t="s">
        <v>38</v>
      </c>
      <c r="B123" s="868" t="s">
        <v>80</v>
      </c>
      <c r="C123" s="377" t="s">
        <v>89</v>
      </c>
      <c r="D123" s="16" t="s">
        <v>98</v>
      </c>
      <c r="E123" s="2944"/>
      <c r="F123" s="178">
        <v>0.94399999999999995</v>
      </c>
      <c r="G123" s="177">
        <v>0.25</v>
      </c>
      <c r="H123" s="177"/>
      <c r="I123" s="177"/>
      <c r="J123" s="177"/>
      <c r="K123" s="177">
        <f>SUM(F123:J123)</f>
        <v>1.194</v>
      </c>
      <c r="L123" s="518">
        <f>IF(K123&gt;0,IF(ISNUMBER(F123),F123,0)/K123*100,"")</f>
        <v>79.061976549413743</v>
      </c>
      <c r="M123" s="667">
        <f>IF(K123&gt;0,(IF(ISNUMBER(G123),G123,0)+IF(ISNUMBER(H123),H123,0))/K123*100,"")</f>
        <v>20.938023450586265</v>
      </c>
      <c r="N123" s="504">
        <f t="shared" si="39"/>
        <v>2</v>
      </c>
      <c r="O123" s="510"/>
      <c r="P123" s="177">
        <f>[1]JH_2015!L48/1000000</f>
        <v>1.2067484000000002</v>
      </c>
      <c r="Q123" s="58"/>
      <c r="R123" s="58" t="s">
        <v>42</v>
      </c>
      <c r="S123" s="716">
        <f>+T123/P123</f>
        <v>6.9934213295828676E-2</v>
      </c>
      <c r="T123" s="733">
        <f>[1]JH_2015!V48/1000000</f>
        <v>8.4392999999999996E-2</v>
      </c>
      <c r="U123" s="58">
        <v>20.45</v>
      </c>
      <c r="V123" s="58">
        <v>56.3</v>
      </c>
      <c r="W123" s="58"/>
      <c r="X123" s="58"/>
      <c r="Y123" s="58"/>
      <c r="Z123" s="743">
        <v>3750</v>
      </c>
      <c r="AA123" s="755">
        <f>P123/Z123*1000000/365*1000</f>
        <v>881.64266666666674</v>
      </c>
      <c r="AB123" s="174"/>
      <c r="AC123" s="174"/>
      <c r="AD123" s="364"/>
      <c r="AE123" s="174"/>
      <c r="AF123" s="174"/>
      <c r="AG123" s="174"/>
      <c r="AH123" s="786">
        <f>K123</f>
        <v>1.194</v>
      </c>
      <c r="AI123" s="708"/>
      <c r="AJ123" s="708"/>
      <c r="AK123" s="708"/>
      <c r="AL123" s="792"/>
      <c r="AM123" s="177">
        <v>0.92800000000000005</v>
      </c>
      <c r="AN123" s="179">
        <v>1.0529999999999999</v>
      </c>
      <c r="AO123" s="177">
        <f>AVERAGE(AN123,AP123)</f>
        <v>1.2909999999999999</v>
      </c>
      <c r="AP123" s="177">
        <v>1.5289999999999999</v>
      </c>
      <c r="AQ123" s="178">
        <f>AM123</f>
        <v>0.92800000000000005</v>
      </c>
      <c r="AR123" s="179">
        <v>1.115</v>
      </c>
      <c r="AS123" s="177">
        <f>AVERAGE(AR123,AT123)</f>
        <v>1.2949999999999999</v>
      </c>
      <c r="AT123" s="177">
        <v>1.4750000000000001</v>
      </c>
      <c r="AU123" s="177"/>
      <c r="AV123" s="177">
        <v>1.9890000000000001</v>
      </c>
      <c r="AW123" s="177"/>
      <c r="AX123" s="546">
        <v>-0.79500000000000004</v>
      </c>
      <c r="AY123" s="118"/>
      <c r="AZ123" s="118"/>
      <c r="BA123" s="118"/>
      <c r="BB123" s="118"/>
      <c r="BC123" s="2" t="s">
        <v>1430</v>
      </c>
      <c r="BD123" s="866" t="s">
        <v>98</v>
      </c>
      <c r="BE123" s="90"/>
      <c r="BF123" s="90"/>
      <c r="BG123" s="90"/>
      <c r="BH123" s="90"/>
      <c r="BI123" s="90"/>
      <c r="BJ123" s="90"/>
      <c r="BK123" s="90"/>
      <c r="BL123" s="90"/>
      <c r="BM123" s="90"/>
      <c r="BN123" s="90"/>
      <c r="BO123" s="90"/>
      <c r="BP123" s="90"/>
      <c r="BQ123" s="90"/>
      <c r="BR123" s="90"/>
      <c r="BS123" s="90"/>
      <c r="BT123" s="90"/>
      <c r="BU123" s="90"/>
      <c r="BV123" s="90"/>
      <c r="BW123" s="90"/>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90"/>
      <c r="EF123" s="90"/>
      <c r="EG123" s="90"/>
      <c r="EH123" s="90"/>
      <c r="EI123" s="90"/>
      <c r="EJ123" s="90"/>
      <c r="EK123" s="90"/>
      <c r="EL123" s="90"/>
      <c r="EM123" s="90"/>
      <c r="EN123" s="90"/>
      <c r="EO123" s="90"/>
      <c r="EP123" s="90"/>
      <c r="EQ123" s="90"/>
      <c r="ER123" s="90"/>
      <c r="ES123" s="90"/>
      <c r="ET123" s="90"/>
      <c r="EU123" s="90"/>
      <c r="EV123" s="90"/>
      <c r="EW123" s="90"/>
      <c r="EX123" s="90"/>
      <c r="EY123" s="90"/>
      <c r="EZ123" s="90"/>
      <c r="FA123" s="90"/>
      <c r="FB123" s="90"/>
      <c r="FC123" s="90"/>
      <c r="FD123" s="90"/>
      <c r="FE123" s="90"/>
      <c r="FF123" s="90"/>
      <c r="FG123" s="90"/>
      <c r="FH123" s="90"/>
      <c r="FI123" s="90"/>
      <c r="FJ123" s="90"/>
      <c r="FK123" s="90"/>
      <c r="FL123" s="90"/>
      <c r="FM123" s="90"/>
      <c r="FN123" s="90"/>
      <c r="FO123" s="90"/>
      <c r="FP123" s="90"/>
      <c r="FQ123" s="90"/>
      <c r="FR123" s="90"/>
      <c r="FS123" s="90"/>
      <c r="FT123" s="90"/>
      <c r="FU123" s="90"/>
      <c r="FV123" s="90"/>
      <c r="FW123" s="90"/>
      <c r="FX123" s="90"/>
      <c r="FY123" s="90"/>
      <c r="FZ123" s="90"/>
      <c r="GA123" s="90"/>
      <c r="GB123" s="90"/>
      <c r="GC123" s="90"/>
      <c r="GD123" s="90"/>
      <c r="GE123" s="90"/>
      <c r="GF123" s="90"/>
      <c r="GG123" s="90"/>
      <c r="GH123" s="90"/>
      <c r="GI123" s="90"/>
      <c r="GJ123" s="90"/>
      <c r="GK123" s="90"/>
      <c r="GL123" s="90"/>
      <c r="GM123" s="90"/>
      <c r="GN123" s="90"/>
      <c r="GO123" s="90"/>
      <c r="GP123" s="90"/>
      <c r="GQ123" s="90"/>
      <c r="GR123" s="90"/>
      <c r="GS123" s="90"/>
      <c r="GT123" s="90"/>
      <c r="GU123" s="90"/>
      <c r="GV123" s="90"/>
      <c r="GW123" s="90"/>
      <c r="GX123" s="90"/>
      <c r="GY123" s="90"/>
      <c r="GZ123" s="90"/>
      <c r="HA123" s="90"/>
      <c r="HB123" s="90"/>
      <c r="HC123" s="90"/>
      <c r="HD123" s="90"/>
      <c r="HE123" s="90"/>
      <c r="HF123" s="90"/>
      <c r="HG123" s="90"/>
      <c r="HH123" s="90"/>
      <c r="HI123" s="90"/>
      <c r="HJ123" s="90"/>
      <c r="HK123" s="90"/>
      <c r="HL123" s="90"/>
      <c r="HM123" s="90"/>
      <c r="HN123" s="90"/>
      <c r="HO123" s="90"/>
      <c r="HP123" s="90"/>
      <c r="HQ123" s="90"/>
      <c r="HR123" s="90"/>
      <c r="HS123" s="90"/>
    </row>
    <row r="124" spans="1:227" s="2" customFormat="1" ht="17.05" customHeight="1" x14ac:dyDescent="0.4">
      <c r="A124" s="868" t="s">
        <v>393</v>
      </c>
      <c r="B124" s="868" t="s">
        <v>413</v>
      </c>
      <c r="C124" s="876" t="s">
        <v>433</v>
      </c>
      <c r="D124" s="1279" t="s">
        <v>435</v>
      </c>
      <c r="E124" s="2951" t="s">
        <v>1803</v>
      </c>
      <c r="F124" s="219"/>
      <c r="G124" s="124"/>
      <c r="H124" s="124"/>
      <c r="I124" s="124"/>
      <c r="J124" s="124"/>
      <c r="K124" s="252">
        <v>7.8839999999999993E-2</v>
      </c>
      <c r="L124" s="520">
        <v>100</v>
      </c>
      <c r="M124" s="521">
        <v>0</v>
      </c>
      <c r="N124" s="504">
        <v>5</v>
      </c>
      <c r="O124" s="684"/>
      <c r="P124" s="532">
        <v>7.4311965000000008E-2</v>
      </c>
      <c r="Q124" s="227" t="s">
        <v>42</v>
      </c>
      <c r="R124" s="254"/>
      <c r="S124" s="305"/>
      <c r="T124" s="306"/>
      <c r="U124" s="90"/>
      <c r="V124" s="254"/>
      <c r="W124" s="254"/>
      <c r="X124" s="254"/>
      <c r="Y124" s="254"/>
      <c r="Z124" s="258">
        <v>3404.29085949604</v>
      </c>
      <c r="AA124" s="259">
        <v>59.805237877845059</v>
      </c>
      <c r="AB124" s="287">
        <v>77.352168554706438</v>
      </c>
      <c r="AC124" s="260"/>
      <c r="AD124" s="260"/>
      <c r="AE124" s="260"/>
      <c r="AF124" s="260"/>
      <c r="AG124" s="260"/>
      <c r="AH124" s="121"/>
      <c r="AI124" s="90"/>
      <c r="AJ124" s="90"/>
      <c r="AK124" s="90"/>
      <c r="AL124" s="121"/>
      <c r="AM124" s="262"/>
      <c r="AN124" s="252"/>
      <c r="AO124" s="252"/>
      <c r="AP124" s="263"/>
      <c r="AQ124" s="264"/>
      <c r="AR124" s="252"/>
      <c r="AS124" s="252"/>
      <c r="AT124" s="252"/>
      <c r="AU124" s="252"/>
      <c r="AV124" s="263"/>
      <c r="AW124" s="557">
        <v>7.8839999999999993E-2</v>
      </c>
      <c r="AX124" s="551"/>
      <c r="AY124" s="167"/>
      <c r="AZ124" s="167"/>
      <c r="BA124" s="167"/>
      <c r="BB124" s="167"/>
      <c r="BC124" s="2" t="s">
        <v>1802</v>
      </c>
      <c r="BD124" s="2" t="s">
        <v>1851</v>
      </c>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row>
    <row r="125" spans="1:227" s="2" customFormat="1" ht="17.05" customHeight="1" x14ac:dyDescent="0.4">
      <c r="A125" s="868" t="s">
        <v>393</v>
      </c>
      <c r="B125" s="868" t="s">
        <v>413</v>
      </c>
      <c r="C125" s="876" t="s">
        <v>433</v>
      </c>
      <c r="D125" s="1279" t="s">
        <v>442</v>
      </c>
      <c r="E125" s="2951" t="s">
        <v>1803</v>
      </c>
      <c r="F125" s="219"/>
      <c r="G125" s="124"/>
      <c r="H125" s="124"/>
      <c r="I125" s="124"/>
      <c r="J125" s="124"/>
      <c r="K125" s="252">
        <v>0.36792000000000002</v>
      </c>
      <c r="L125" s="520">
        <v>100</v>
      </c>
      <c r="M125" s="521">
        <v>0</v>
      </c>
      <c r="N125" s="504">
        <v>2</v>
      </c>
      <c r="O125" s="687"/>
      <c r="P125" s="532">
        <v>0.43870040499999996</v>
      </c>
      <c r="Q125" s="227" t="s">
        <v>42</v>
      </c>
      <c r="R125" s="254"/>
      <c r="S125" s="305"/>
      <c r="T125" s="306"/>
      <c r="U125" s="90"/>
      <c r="V125" s="254"/>
      <c r="W125" s="254"/>
      <c r="X125" s="254"/>
      <c r="Y125" s="254"/>
      <c r="Z125" s="258">
        <v>16595.958848607122</v>
      </c>
      <c r="AA125" s="259">
        <v>72.422384796952826</v>
      </c>
      <c r="AB125" s="287">
        <v>77.352168554706438</v>
      </c>
      <c r="AC125" s="260"/>
      <c r="AD125" s="260"/>
      <c r="AE125" s="260"/>
      <c r="AF125" s="260"/>
      <c r="AG125" s="260"/>
      <c r="AH125" s="121"/>
      <c r="AI125" s="90"/>
      <c r="AJ125" s="90"/>
      <c r="AK125" s="90"/>
      <c r="AL125" s="121"/>
      <c r="AM125" s="262"/>
      <c r="AN125" s="252"/>
      <c r="AO125" s="252"/>
      <c r="AP125" s="263"/>
      <c r="AQ125" s="264"/>
      <c r="AR125" s="252"/>
      <c r="AS125" s="252"/>
      <c r="AT125" s="252"/>
      <c r="AU125" s="252"/>
      <c r="AV125" s="263"/>
      <c r="AW125" s="557">
        <v>0.36792000000000002</v>
      </c>
      <c r="AX125" s="551"/>
      <c r="AY125" s="167"/>
      <c r="AZ125" s="167"/>
      <c r="BA125" s="167"/>
      <c r="BB125" s="167"/>
      <c r="BC125" s="2" t="s">
        <v>1802</v>
      </c>
      <c r="BD125" s="2" t="s">
        <v>1860</v>
      </c>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row>
    <row r="126" spans="1:227" s="2" customFormat="1" ht="17.05" customHeight="1" x14ac:dyDescent="0.4">
      <c r="A126" s="868" t="s">
        <v>393</v>
      </c>
      <c r="B126" s="868" t="s">
        <v>413</v>
      </c>
      <c r="C126" s="876" t="s">
        <v>433</v>
      </c>
      <c r="D126" s="1279" t="s">
        <v>434</v>
      </c>
      <c r="E126" s="2951" t="s">
        <v>1805</v>
      </c>
      <c r="F126" s="219"/>
      <c r="G126" s="124"/>
      <c r="H126" s="124"/>
      <c r="I126" s="124"/>
      <c r="J126" s="124"/>
      <c r="K126" s="252">
        <v>6.083333333333333E-2</v>
      </c>
      <c r="L126" s="520" t="s">
        <v>1435</v>
      </c>
      <c r="M126" s="521" t="s">
        <v>1440</v>
      </c>
      <c r="N126" s="504">
        <v>2</v>
      </c>
      <c r="O126" s="687"/>
      <c r="P126" s="532">
        <v>0.26090497802569779</v>
      </c>
      <c r="Q126" s="227" t="s">
        <v>42</v>
      </c>
      <c r="R126" s="254"/>
      <c r="S126" s="305"/>
      <c r="T126" s="306"/>
      <c r="U126" s="90"/>
      <c r="V126" s="254"/>
      <c r="W126" s="254"/>
      <c r="X126" s="254"/>
      <c r="Y126" s="254"/>
      <c r="Z126" s="258">
        <v>12697.425737846623</v>
      </c>
      <c r="AA126" s="259">
        <v>56.295517983926395</v>
      </c>
      <c r="AB126" s="287">
        <v>77.352168554706438</v>
      </c>
      <c r="AC126" s="260"/>
      <c r="AD126" s="260"/>
      <c r="AE126" s="260"/>
      <c r="AF126" s="260"/>
      <c r="AG126" s="260"/>
      <c r="AH126" s="121"/>
      <c r="AI126" s="90"/>
      <c r="AJ126" s="90"/>
      <c r="AK126" s="90"/>
      <c r="AL126" s="121"/>
      <c r="AM126" s="262"/>
      <c r="AN126" s="252"/>
      <c r="AO126" s="252"/>
      <c r="AP126" s="263"/>
      <c r="AQ126" s="264"/>
      <c r="AR126" s="252"/>
      <c r="AS126" s="252"/>
      <c r="AT126" s="252"/>
      <c r="AU126" s="252"/>
      <c r="AV126" s="263"/>
      <c r="AW126" s="557">
        <v>6.083333333333333E-2</v>
      </c>
      <c r="AX126" s="551"/>
      <c r="AY126" s="167"/>
      <c r="AZ126" s="167"/>
      <c r="BA126" s="167"/>
      <c r="BB126" s="167"/>
      <c r="BC126" s="2" t="s">
        <v>1802</v>
      </c>
      <c r="BD126" s="2" t="s">
        <v>1869</v>
      </c>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row>
    <row r="127" spans="1:227" s="2" customFormat="1" ht="17.05" customHeight="1" x14ac:dyDescent="0.4">
      <c r="A127" s="868" t="s">
        <v>393</v>
      </c>
      <c r="B127" s="868" t="s">
        <v>413</v>
      </c>
      <c r="C127" s="876" t="s">
        <v>433</v>
      </c>
      <c r="D127" s="1279" t="s">
        <v>437</v>
      </c>
      <c r="E127" s="2951" t="s">
        <v>1806</v>
      </c>
      <c r="F127" s="219"/>
      <c r="G127" s="124"/>
      <c r="H127" s="124"/>
      <c r="I127" s="124"/>
      <c r="J127" s="124"/>
      <c r="K127" s="252">
        <v>0.17082000000000003</v>
      </c>
      <c r="L127" s="520" t="s">
        <v>1435</v>
      </c>
      <c r="M127" s="521" t="s">
        <v>1440</v>
      </c>
      <c r="N127" s="504">
        <v>5</v>
      </c>
      <c r="O127" s="684"/>
      <c r="P127" s="532">
        <v>0.121781205</v>
      </c>
      <c r="Q127" s="227" t="s">
        <v>42</v>
      </c>
      <c r="R127" s="254"/>
      <c r="S127" s="305"/>
      <c r="T127" s="306"/>
      <c r="U127" s="90"/>
      <c r="V127" s="254"/>
      <c r="W127" s="254"/>
      <c r="X127" s="254"/>
      <c r="Y127" s="254"/>
      <c r="Z127" s="258">
        <v>6640.0889994288746</v>
      </c>
      <c r="AA127" s="259">
        <v>50.247389306829916</v>
      </c>
      <c r="AB127" s="287">
        <v>77.352168554706438</v>
      </c>
      <c r="AC127" s="260"/>
      <c r="AD127" s="260"/>
      <c r="AE127" s="260"/>
      <c r="AF127" s="260"/>
      <c r="AG127" s="260"/>
      <c r="AH127" s="121"/>
      <c r="AI127" s="90"/>
      <c r="AJ127" s="90"/>
      <c r="AK127" s="90"/>
      <c r="AL127" s="121"/>
      <c r="AM127" s="262"/>
      <c r="AN127" s="252"/>
      <c r="AO127" s="252"/>
      <c r="AP127" s="263"/>
      <c r="AQ127" s="264"/>
      <c r="AR127" s="252"/>
      <c r="AS127" s="252"/>
      <c r="AT127" s="252"/>
      <c r="AU127" s="252"/>
      <c r="AV127" s="263"/>
      <c r="AW127" s="557">
        <v>0.17082000000000003</v>
      </c>
      <c r="AX127" s="551"/>
      <c r="AY127" s="167"/>
      <c r="AZ127" s="167"/>
      <c r="BA127" s="167"/>
      <c r="BB127" s="167"/>
      <c r="BC127" s="2" t="s">
        <v>1802</v>
      </c>
      <c r="BD127" s="2" t="s">
        <v>1871</v>
      </c>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row>
    <row r="128" spans="1:227" s="2" customFormat="1" ht="17.05" customHeight="1" x14ac:dyDescent="0.4">
      <c r="A128" s="868" t="s">
        <v>393</v>
      </c>
      <c r="B128" s="868" t="s">
        <v>413</v>
      </c>
      <c r="C128" s="876" t="s">
        <v>433</v>
      </c>
      <c r="D128" s="1279" t="s">
        <v>439</v>
      </c>
      <c r="E128" s="2951" t="s">
        <v>1807</v>
      </c>
      <c r="F128" s="219"/>
      <c r="G128" s="124"/>
      <c r="H128" s="124"/>
      <c r="I128" s="124"/>
      <c r="J128" s="124"/>
      <c r="K128" s="252">
        <v>0.10512000000000001</v>
      </c>
      <c r="L128" s="520">
        <v>100</v>
      </c>
      <c r="M128" s="521">
        <v>0</v>
      </c>
      <c r="N128" s="504">
        <v>2</v>
      </c>
      <c r="O128" s="684"/>
      <c r="P128" s="532">
        <v>0.13188725549999999</v>
      </c>
      <c r="Q128" s="227" t="s">
        <v>42</v>
      </c>
      <c r="R128" s="254"/>
      <c r="S128" s="305"/>
      <c r="T128" s="306"/>
      <c r="U128" s="90"/>
      <c r="V128" s="254"/>
      <c r="W128" s="254"/>
      <c r="X128" s="254"/>
      <c r="Y128" s="254"/>
      <c r="Z128" s="258">
        <v>6975.8445646898626</v>
      </c>
      <c r="AA128" s="259">
        <v>51.798021476042869</v>
      </c>
      <c r="AB128" s="287">
        <v>77.352168554706438</v>
      </c>
      <c r="AC128" s="260"/>
      <c r="AD128" s="260"/>
      <c r="AE128" s="260"/>
      <c r="AF128" s="260"/>
      <c r="AG128" s="260"/>
      <c r="AH128" s="121"/>
      <c r="AI128" s="90"/>
      <c r="AJ128" s="90"/>
      <c r="AK128" s="90"/>
      <c r="AL128" s="121"/>
      <c r="AM128" s="262"/>
      <c r="AN128" s="252"/>
      <c r="AO128" s="252"/>
      <c r="AP128" s="263"/>
      <c r="AQ128" s="264"/>
      <c r="AR128" s="252"/>
      <c r="AS128" s="252"/>
      <c r="AT128" s="252"/>
      <c r="AU128" s="252"/>
      <c r="AV128" s="263"/>
      <c r="AW128" s="557">
        <v>0.10512000000000001</v>
      </c>
      <c r="AX128" s="551"/>
      <c r="AY128" s="167"/>
      <c r="AZ128" s="167"/>
      <c r="BA128" s="167"/>
      <c r="BB128" s="167"/>
      <c r="BC128" s="2" t="s">
        <v>1802</v>
      </c>
      <c r="BD128" s="2" t="s">
        <v>1873</v>
      </c>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row>
    <row r="129" spans="1:227" s="2" customFormat="1" ht="17.05" customHeight="1" x14ac:dyDescent="0.4">
      <c r="A129" s="868" t="s">
        <v>393</v>
      </c>
      <c r="B129" s="868" t="s">
        <v>413</v>
      </c>
      <c r="C129" s="876" t="s">
        <v>433</v>
      </c>
      <c r="D129" s="1279" t="s">
        <v>436</v>
      </c>
      <c r="E129" s="2951" t="s">
        <v>1807</v>
      </c>
      <c r="F129" s="219"/>
      <c r="G129" s="124"/>
      <c r="H129" s="124"/>
      <c r="I129" s="124"/>
      <c r="J129" s="124"/>
      <c r="K129" s="252">
        <v>0.10512000000000001</v>
      </c>
      <c r="L129" s="520">
        <v>100</v>
      </c>
      <c r="M129" s="521">
        <v>0</v>
      </c>
      <c r="N129" s="504">
        <v>5</v>
      </c>
      <c r="O129" s="684"/>
      <c r="P129" s="532">
        <v>0.10369768499999998</v>
      </c>
      <c r="Q129" s="227" t="s">
        <v>42</v>
      </c>
      <c r="R129" s="254"/>
      <c r="S129" s="305"/>
      <c r="T129" s="306"/>
      <c r="U129" s="90"/>
      <c r="V129" s="254"/>
      <c r="W129" s="254"/>
      <c r="X129" s="254"/>
      <c r="Y129" s="254"/>
      <c r="Z129" s="258">
        <v>4969.9202901819017</v>
      </c>
      <c r="AA129" s="259">
        <v>57.164547917718032</v>
      </c>
      <c r="AB129" s="287">
        <v>77.352168554706438</v>
      </c>
      <c r="AC129" s="260"/>
      <c r="AD129" s="260"/>
      <c r="AE129" s="260"/>
      <c r="AF129" s="260"/>
      <c r="AG129" s="260"/>
      <c r="AH129" s="121"/>
      <c r="AI129" s="90"/>
      <c r="AJ129" s="90"/>
      <c r="AK129" s="90"/>
      <c r="AL129" s="121"/>
      <c r="AM129" s="262"/>
      <c r="AN129" s="252"/>
      <c r="AO129" s="252"/>
      <c r="AP129" s="263"/>
      <c r="AQ129" s="264"/>
      <c r="AR129" s="252"/>
      <c r="AS129" s="252"/>
      <c r="AT129" s="252"/>
      <c r="AU129" s="252"/>
      <c r="AV129" s="263"/>
      <c r="AW129" s="557">
        <v>0.10512000000000001</v>
      </c>
      <c r="AX129" s="551"/>
      <c r="AY129" s="167"/>
      <c r="AZ129" s="167"/>
      <c r="BA129" s="167"/>
      <c r="BB129" s="167"/>
      <c r="BC129" s="2" t="s">
        <v>1802</v>
      </c>
      <c r="BD129" s="2" t="s">
        <v>1876</v>
      </c>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row>
    <row r="130" spans="1:227" s="2" customFormat="1" ht="17.05" customHeight="1" x14ac:dyDescent="0.4">
      <c r="A130" s="868" t="s">
        <v>393</v>
      </c>
      <c r="B130" s="868" t="s">
        <v>413</v>
      </c>
      <c r="C130" s="876" t="s">
        <v>433</v>
      </c>
      <c r="D130" s="1279" t="s">
        <v>440</v>
      </c>
      <c r="E130" s="2951" t="s">
        <v>1808</v>
      </c>
      <c r="F130" s="219"/>
      <c r="G130" s="124"/>
      <c r="H130" s="124"/>
      <c r="I130" s="124"/>
      <c r="J130" s="124"/>
      <c r="K130" s="252">
        <v>2.6280000000000001E-2</v>
      </c>
      <c r="L130" s="520" t="s">
        <v>1435</v>
      </c>
      <c r="M130" s="521">
        <v>0</v>
      </c>
      <c r="N130" s="504">
        <v>5</v>
      </c>
      <c r="O130" s="684"/>
      <c r="P130" s="532">
        <v>1.4207378087659837E-2</v>
      </c>
      <c r="Q130" s="227" t="s">
        <v>42</v>
      </c>
      <c r="R130" s="254"/>
      <c r="S130" s="305"/>
      <c r="T130" s="306"/>
      <c r="U130" s="90"/>
      <c r="V130" s="254"/>
      <c r="W130" s="254"/>
      <c r="X130" s="254"/>
      <c r="Y130" s="254"/>
      <c r="Z130" s="258">
        <v>754.1589002533035</v>
      </c>
      <c r="AA130" s="259">
        <v>51.612894198770903</v>
      </c>
      <c r="AB130" s="287">
        <v>77.352168554706438</v>
      </c>
      <c r="AC130" s="260"/>
      <c r="AD130" s="260"/>
      <c r="AE130" s="260"/>
      <c r="AF130" s="260"/>
      <c r="AG130" s="260"/>
      <c r="AH130" s="121"/>
      <c r="AI130" s="90"/>
      <c r="AJ130" s="90"/>
      <c r="AK130" s="90"/>
      <c r="AL130" s="121"/>
      <c r="AM130" s="262"/>
      <c r="AN130" s="252"/>
      <c r="AO130" s="252"/>
      <c r="AP130" s="263"/>
      <c r="AQ130" s="264"/>
      <c r="AR130" s="252"/>
      <c r="AS130" s="252"/>
      <c r="AT130" s="252"/>
      <c r="AU130" s="252"/>
      <c r="AV130" s="263"/>
      <c r="AW130" s="557">
        <v>2.6280000000000001E-2</v>
      </c>
      <c r="AX130" s="551"/>
      <c r="AY130" s="167"/>
      <c r="AZ130" s="167"/>
      <c r="BA130" s="167"/>
      <c r="BB130" s="167"/>
      <c r="BC130" s="2" t="s">
        <v>1802</v>
      </c>
      <c r="BD130" s="2" t="s">
        <v>1890</v>
      </c>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row>
    <row r="131" spans="1:227" s="2" customFormat="1" ht="17.05" customHeight="1" thickBot="1" x14ac:dyDescent="0.45">
      <c r="A131" s="868" t="s">
        <v>393</v>
      </c>
      <c r="B131" s="868" t="s">
        <v>413</v>
      </c>
      <c r="C131" s="876" t="s">
        <v>433</v>
      </c>
      <c r="D131" s="1475" t="s">
        <v>438</v>
      </c>
      <c r="E131" s="2954" t="s">
        <v>1807</v>
      </c>
      <c r="F131" s="307"/>
      <c r="G131" s="308"/>
      <c r="H131" s="308"/>
      <c r="I131" s="308"/>
      <c r="J131" s="308"/>
      <c r="K131" s="309">
        <v>5.2560000000000003E-2</v>
      </c>
      <c r="L131" s="522">
        <v>100</v>
      </c>
      <c r="M131" s="523">
        <v>0</v>
      </c>
      <c r="N131" s="508">
        <v>5</v>
      </c>
      <c r="O131" s="1482"/>
      <c r="P131" s="1483">
        <v>4.8119116500000003E-2</v>
      </c>
      <c r="Q131" s="310" t="s">
        <v>42</v>
      </c>
      <c r="R131" s="311"/>
      <c r="S131" s="312"/>
      <c r="T131" s="313"/>
      <c r="U131" s="249"/>
      <c r="V131" s="311"/>
      <c r="W131" s="311"/>
      <c r="X131" s="311"/>
      <c r="Y131" s="311"/>
      <c r="Z131" s="314">
        <v>2213.7729577647669</v>
      </c>
      <c r="AA131" s="315">
        <v>59.551362495421444</v>
      </c>
      <c r="AB131" s="1485">
        <v>77.352168554706438</v>
      </c>
      <c r="AC131" s="316"/>
      <c r="AD131" s="316"/>
      <c r="AE131" s="316"/>
      <c r="AF131" s="316"/>
      <c r="AG131" s="316"/>
      <c r="AH131" s="317"/>
      <c r="AI131" s="249"/>
      <c r="AJ131" s="249"/>
      <c r="AK131" s="249"/>
      <c r="AL131" s="317"/>
      <c r="AM131" s="318"/>
      <c r="AN131" s="309"/>
      <c r="AO131" s="309"/>
      <c r="AP131" s="319"/>
      <c r="AQ131" s="320"/>
      <c r="AR131" s="309"/>
      <c r="AS131" s="309"/>
      <c r="AT131" s="309"/>
      <c r="AU131" s="309"/>
      <c r="AV131" s="319"/>
      <c r="AW131" s="560">
        <v>5.2560000000000003E-2</v>
      </c>
      <c r="AX131" s="553"/>
      <c r="AY131" s="167"/>
      <c r="AZ131" s="167"/>
      <c r="BA131" s="167"/>
      <c r="BB131" s="167"/>
      <c r="BC131" s="2" t="s">
        <v>1802</v>
      </c>
      <c r="BD131" s="2" t="s">
        <v>1894</v>
      </c>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row>
    <row r="132" spans="1:227" s="2" customFormat="1" ht="17.05" customHeight="1" thickTop="1" thickBot="1" x14ac:dyDescent="0.45">
      <c r="A132" s="868" t="s">
        <v>198</v>
      </c>
      <c r="B132" s="868" t="s">
        <v>276</v>
      </c>
      <c r="C132" s="888" t="s">
        <v>289</v>
      </c>
      <c r="D132" s="168" t="s">
        <v>290</v>
      </c>
      <c r="E132" s="2955"/>
      <c r="F132" s="54">
        <v>0.46300000000000002</v>
      </c>
      <c r="G132" s="43"/>
      <c r="H132" s="43"/>
      <c r="I132" s="177"/>
      <c r="J132" s="177"/>
      <c r="K132" s="179">
        <f>SUM(F132:H132)</f>
        <v>0.46300000000000002</v>
      </c>
      <c r="L132" s="518">
        <f>IF(K132&gt;0,IF(ISNUMBER(F132),F132,0)/K132*100,"")</f>
        <v>100</v>
      </c>
      <c r="M132" s="667">
        <f>IF(K132&gt;0,(IF(ISNUMBER(G132),G132,0)+IF(ISNUMBER(H132),H132,0))/K132*100,"")</f>
        <v>0</v>
      </c>
      <c r="N132" s="504">
        <f>IF(OR(K132="",NOT(ISNUMBER(K132))),1,IF(P132=0,1,IF(P132&gt;K132,2,IF(AT132&gt;K132,3,IF(AU132&gt;K132,4,5)))))</f>
        <v>3</v>
      </c>
      <c r="O132" s="58"/>
      <c r="P132" s="177">
        <v>0.46300000000000002</v>
      </c>
      <c r="Q132" s="222" t="s">
        <v>42</v>
      </c>
      <c r="R132" s="58"/>
      <c r="S132" s="220" t="s">
        <v>202</v>
      </c>
      <c r="T132" s="220" t="s">
        <v>202</v>
      </c>
      <c r="U132" s="368">
        <v>37</v>
      </c>
      <c r="V132" s="58">
        <v>6.11</v>
      </c>
      <c r="W132" s="368">
        <v>37</v>
      </c>
      <c r="X132" s="58">
        <v>6.11</v>
      </c>
      <c r="Y132" s="58">
        <v>2.5</v>
      </c>
      <c r="Z132" s="743">
        <v>5782</v>
      </c>
      <c r="AA132" s="234">
        <v>219.38657050932747</v>
      </c>
      <c r="AB132" s="763">
        <f>O132/AA132*1000000/365*1000</f>
        <v>0</v>
      </c>
      <c r="AC132" s="174"/>
      <c r="AD132" s="174"/>
      <c r="AE132" s="364"/>
      <c r="AF132" s="174"/>
      <c r="AG132" s="174" t="s">
        <v>42</v>
      </c>
      <c r="AH132" s="175"/>
      <c r="AI132" s="174"/>
      <c r="AJ132" s="174"/>
      <c r="AK132" s="174"/>
      <c r="AL132" s="175"/>
      <c r="AM132" s="179">
        <f>K132</f>
        <v>0.46300000000000002</v>
      </c>
      <c r="AN132" s="177">
        <v>0.46300000000000002</v>
      </c>
      <c r="AO132" s="177">
        <v>0.50600000000000001</v>
      </c>
      <c r="AP132" s="177">
        <v>0.58699999999999997</v>
      </c>
      <c r="AQ132" s="178">
        <v>0.68200000000000005</v>
      </c>
      <c r="AR132" s="179">
        <f>AN132</f>
        <v>0.46300000000000002</v>
      </c>
      <c r="AS132" s="177">
        <v>0.52100000000000002</v>
      </c>
      <c r="AT132" s="179">
        <f>AVERAGE(AS132,AV132)</f>
        <v>0.57800000000000007</v>
      </c>
      <c r="AU132" s="179"/>
      <c r="AV132" s="177">
        <v>0.63500000000000001</v>
      </c>
      <c r="AW132" s="177"/>
      <c r="AX132" s="546">
        <v>0.77400000000000002</v>
      </c>
      <c r="AY132" s="828">
        <v>-0.437</v>
      </c>
      <c r="AZ132" s="164"/>
      <c r="BA132" s="165"/>
      <c r="BB132" s="167"/>
      <c r="BC132" s="2" t="s">
        <v>1430</v>
      </c>
      <c r="BD132" s="866" t="s">
        <v>290</v>
      </c>
      <c r="BE132" s="90"/>
      <c r="BF132" s="90"/>
      <c r="BG132" s="90"/>
      <c r="BH132" s="90"/>
      <c r="BI132" s="90"/>
      <c r="BJ132" s="90"/>
      <c r="BK132" s="90"/>
      <c r="BL132" s="90"/>
      <c r="BM132" s="167"/>
      <c r="BN132" s="167"/>
      <c r="BO132" s="167"/>
      <c r="BP132" s="167"/>
      <c r="BQ132" s="167"/>
      <c r="BR132" s="167"/>
      <c r="BS132" s="167"/>
      <c r="BT132" s="167"/>
      <c r="BU132" s="167"/>
      <c r="BV132" s="167"/>
      <c r="BW132" s="167"/>
      <c r="BX132" s="167"/>
      <c r="BY132" s="167"/>
      <c r="BZ132" s="167"/>
      <c r="CA132" s="167"/>
      <c r="CB132" s="167"/>
      <c r="CC132" s="167"/>
      <c r="CD132" s="167"/>
      <c r="CE132" s="167"/>
      <c r="CF132" s="167"/>
      <c r="CG132" s="167"/>
      <c r="CH132" s="167"/>
      <c r="CI132" s="167"/>
      <c r="CJ132" s="167"/>
      <c r="CK132" s="167"/>
      <c r="CL132" s="167"/>
      <c r="CM132" s="167"/>
      <c r="CN132" s="167"/>
      <c r="CO132" s="167"/>
      <c r="CP132" s="167"/>
      <c r="CQ132" s="167"/>
      <c r="CR132" s="167"/>
      <c r="CS132" s="167"/>
      <c r="CT132" s="167"/>
      <c r="CU132" s="167"/>
      <c r="CV132" s="167"/>
      <c r="CW132" s="167"/>
      <c r="CX132" s="167"/>
      <c r="CY132" s="167"/>
      <c r="CZ132" s="167"/>
      <c r="DA132" s="167"/>
      <c r="DB132" s="167"/>
      <c r="DC132" s="167"/>
      <c r="DD132" s="167"/>
      <c r="DE132" s="167"/>
      <c r="DF132" s="167"/>
      <c r="DG132" s="167"/>
      <c r="DH132" s="167"/>
      <c r="DI132" s="167"/>
      <c r="DJ132" s="167"/>
      <c r="DK132" s="167"/>
      <c r="DL132" s="167"/>
      <c r="DM132" s="167"/>
      <c r="DN132" s="167"/>
      <c r="DO132" s="167"/>
      <c r="DP132" s="167"/>
      <c r="DQ132" s="167"/>
      <c r="DR132" s="167"/>
      <c r="DS132" s="167"/>
      <c r="DT132" s="167"/>
      <c r="DU132" s="167"/>
      <c r="DV132" s="167"/>
      <c r="DW132" s="167"/>
      <c r="DX132" s="167"/>
      <c r="DY132" s="167"/>
      <c r="DZ132" s="167"/>
      <c r="EA132" s="167"/>
      <c r="EB132" s="167"/>
      <c r="EC132" s="167"/>
      <c r="ED132" s="167"/>
      <c r="EE132" s="167"/>
      <c r="EF132" s="167"/>
      <c r="EG132" s="167"/>
      <c r="EH132" s="167"/>
      <c r="EI132" s="167"/>
      <c r="EJ132" s="167"/>
      <c r="EK132" s="167"/>
      <c r="EL132" s="167"/>
      <c r="EM132" s="167"/>
      <c r="EN132" s="167"/>
      <c r="EO132" s="167"/>
      <c r="EP132" s="167"/>
      <c r="EQ132" s="167"/>
      <c r="ER132" s="167"/>
      <c r="ES132" s="167"/>
      <c r="ET132" s="167"/>
      <c r="EU132" s="167"/>
      <c r="EV132" s="167"/>
      <c r="EW132" s="167"/>
      <c r="EX132" s="167"/>
      <c r="EY132" s="167"/>
      <c r="EZ132" s="167"/>
      <c r="FA132" s="167"/>
      <c r="FB132" s="167"/>
      <c r="FC132" s="167"/>
      <c r="FD132" s="167"/>
      <c r="FE132" s="167"/>
      <c r="FF132" s="167"/>
      <c r="FG132" s="167"/>
      <c r="FH132" s="167"/>
      <c r="FI132" s="167"/>
      <c r="FJ132" s="167"/>
      <c r="FK132" s="167"/>
      <c r="FL132" s="167"/>
      <c r="FM132" s="167"/>
      <c r="FN132" s="167"/>
      <c r="FO132" s="167"/>
      <c r="FP132" s="167"/>
      <c r="FQ132" s="167"/>
      <c r="FR132" s="167"/>
      <c r="FS132" s="167"/>
      <c r="FT132" s="167"/>
      <c r="FU132" s="167"/>
      <c r="FV132" s="167"/>
      <c r="FW132" s="167"/>
      <c r="FX132" s="167"/>
      <c r="FY132" s="167"/>
      <c r="FZ132" s="167"/>
      <c r="GA132" s="167"/>
      <c r="GB132" s="167"/>
      <c r="GC132" s="167"/>
      <c r="GD132" s="167"/>
      <c r="GE132" s="167"/>
      <c r="GF132" s="167"/>
      <c r="GG132" s="167"/>
      <c r="GH132" s="167"/>
      <c r="GI132" s="167"/>
      <c r="GJ132" s="167"/>
      <c r="GK132" s="167"/>
      <c r="GL132" s="167"/>
      <c r="GM132" s="167"/>
      <c r="GN132" s="167"/>
      <c r="GO132" s="167"/>
      <c r="GP132" s="167"/>
      <c r="GQ132" s="167"/>
      <c r="GR132" s="167"/>
      <c r="GS132" s="167"/>
      <c r="GT132" s="167"/>
      <c r="GU132" s="167"/>
      <c r="GV132" s="167"/>
      <c r="GW132" s="167"/>
      <c r="GX132" s="167"/>
      <c r="GY132" s="167"/>
      <c r="GZ132" s="167"/>
      <c r="HA132" s="167"/>
      <c r="HB132" s="167"/>
      <c r="HC132" s="167"/>
      <c r="HD132" s="167"/>
      <c r="HE132" s="167"/>
      <c r="HF132" s="167"/>
      <c r="HG132" s="167"/>
      <c r="HH132" s="167"/>
      <c r="HI132" s="167"/>
      <c r="HJ132" s="167"/>
      <c r="HK132" s="167"/>
      <c r="HL132" s="167"/>
      <c r="HM132" s="167"/>
      <c r="HN132" s="167"/>
      <c r="HO132" s="167"/>
      <c r="HP132" s="167"/>
      <c r="HQ132" s="167"/>
      <c r="HR132" s="167"/>
      <c r="HS132" s="167"/>
    </row>
    <row r="133" spans="1:227" s="2" customFormat="1" ht="17.05" customHeight="1" thickTop="1" thickBot="1" x14ac:dyDescent="0.45">
      <c r="A133" s="868" t="s">
        <v>393</v>
      </c>
      <c r="B133" s="868" t="s">
        <v>536</v>
      </c>
      <c r="C133" s="1473" t="s">
        <v>547</v>
      </c>
      <c r="D133" s="1279" t="s">
        <v>549</v>
      </c>
      <c r="E133" s="2956"/>
      <c r="F133" s="20">
        <v>0.18921600000000002</v>
      </c>
      <c r="G133" s="21"/>
      <c r="H133" s="21"/>
      <c r="I133" s="124"/>
      <c r="J133" s="124"/>
      <c r="K133" s="252">
        <v>0.18921600000000002</v>
      </c>
      <c r="L133" s="520">
        <v>100</v>
      </c>
      <c r="M133" s="521">
        <v>0</v>
      </c>
      <c r="N133" s="504">
        <v>2</v>
      </c>
      <c r="O133" s="1021"/>
      <c r="P133" s="532">
        <v>0.27513700499999999</v>
      </c>
      <c r="Q133" s="227" t="s">
        <v>42</v>
      </c>
      <c r="R133" s="254"/>
      <c r="S133" s="305"/>
      <c r="T133" s="306"/>
      <c r="U133" s="90"/>
      <c r="V133" s="254"/>
      <c r="W133" s="254"/>
      <c r="X133" s="254"/>
      <c r="Y133" s="254"/>
      <c r="Z133" s="258">
        <v>6701.8102791813799</v>
      </c>
      <c r="AA133" s="259"/>
      <c r="AB133" s="260"/>
      <c r="AC133" s="260"/>
      <c r="AD133" s="260"/>
      <c r="AE133" s="260"/>
      <c r="AF133" s="260"/>
      <c r="AG133" s="260"/>
      <c r="AH133" s="121"/>
      <c r="AL133" s="121"/>
      <c r="AM133" s="262"/>
      <c r="AN133" s="292"/>
      <c r="AO133" s="292"/>
      <c r="AP133" s="295"/>
      <c r="AQ133" s="264"/>
      <c r="AR133" s="292"/>
      <c r="AS133" s="292"/>
      <c r="AT133" s="292">
        <v>0.31864591085620764</v>
      </c>
      <c r="AU133" s="292"/>
      <c r="AV133" s="295"/>
      <c r="AW133" s="559">
        <v>-0.12942991085620761</v>
      </c>
      <c r="AX133" s="551"/>
      <c r="AY133" s="167"/>
      <c r="AZ133" s="167"/>
      <c r="BA133" s="296"/>
      <c r="BB133" s="167"/>
      <c r="BC133" s="2" t="s">
        <v>1802</v>
      </c>
      <c r="BD133" s="866" t="s">
        <v>1861</v>
      </c>
      <c r="BE133" t="s">
        <v>1901</v>
      </c>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row>
    <row r="134" spans="1:227" s="2" customFormat="1" ht="17.05" customHeight="1" thickTop="1" thickBot="1" x14ac:dyDescent="0.45">
      <c r="A134" s="868" t="s">
        <v>393</v>
      </c>
      <c r="B134" s="868" t="s">
        <v>515</v>
      </c>
      <c r="C134" s="982" t="s">
        <v>521</v>
      </c>
      <c r="D134" s="1279" t="s">
        <v>523</v>
      </c>
      <c r="E134" s="2956"/>
      <c r="F134" s="20">
        <v>0.13139999999999999</v>
      </c>
      <c r="G134" s="21"/>
      <c r="H134" s="21"/>
      <c r="I134" s="124"/>
      <c r="J134" s="124"/>
      <c r="K134" s="252">
        <v>0.13139999999999999</v>
      </c>
      <c r="L134" s="520">
        <v>100</v>
      </c>
      <c r="M134" s="521">
        <v>0</v>
      </c>
      <c r="N134" s="504">
        <v>5</v>
      </c>
      <c r="O134" s="687"/>
      <c r="P134" s="532">
        <v>8.863617511718748E-2</v>
      </c>
      <c r="Q134" s="227" t="s">
        <v>42</v>
      </c>
      <c r="R134" s="254"/>
      <c r="S134" s="305"/>
      <c r="T134" s="306"/>
      <c r="U134" s="90"/>
      <c r="V134" s="254"/>
      <c r="W134" s="254"/>
      <c r="X134" s="254"/>
      <c r="Y134" s="254"/>
      <c r="Z134" s="258">
        <v>4060.9225363076112</v>
      </c>
      <c r="AA134" s="259">
        <v>59.798933312897141</v>
      </c>
      <c r="AB134" s="260"/>
      <c r="AC134" s="260"/>
      <c r="AD134" s="260"/>
      <c r="AE134" s="260"/>
      <c r="AF134" s="260"/>
      <c r="AG134" s="260"/>
      <c r="AH134" s="121"/>
      <c r="AL134" s="121"/>
      <c r="AM134" s="262"/>
      <c r="AN134" s="292"/>
      <c r="AO134" s="292"/>
      <c r="AP134" s="295"/>
      <c r="AQ134" s="264"/>
      <c r="AR134" s="292"/>
      <c r="AS134" s="292"/>
      <c r="AT134" s="292">
        <v>0.12520098236823365</v>
      </c>
      <c r="AU134" s="292"/>
      <c r="AV134" s="295"/>
      <c r="AW134" s="559">
        <v>6.1990176317663348E-3</v>
      </c>
      <c r="AX134" s="551"/>
      <c r="AY134" s="167"/>
      <c r="AZ134" s="167"/>
      <c r="BA134" s="296"/>
      <c r="BB134" s="167"/>
      <c r="BC134" s="2" t="s">
        <v>1802</v>
      </c>
      <c r="BD134" s="866" t="s">
        <v>523</v>
      </c>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row>
    <row r="135" spans="1:227" s="2" customFormat="1" ht="17.05" customHeight="1" thickTop="1" thickBot="1" x14ac:dyDescent="0.45">
      <c r="A135" s="868" t="s">
        <v>198</v>
      </c>
      <c r="B135" s="868" t="s">
        <v>327</v>
      </c>
      <c r="C135" s="888" t="s">
        <v>339</v>
      </c>
      <c r="D135" s="168" t="s">
        <v>341</v>
      </c>
      <c r="E135" s="2955"/>
      <c r="F135" s="1305">
        <v>0.32100000000000001</v>
      </c>
      <c r="G135" s="1307"/>
      <c r="H135" s="1307"/>
      <c r="I135" s="645"/>
      <c r="J135" s="645"/>
      <c r="K135" s="179">
        <f>SUM(F135:H135)</f>
        <v>0.32100000000000001</v>
      </c>
      <c r="L135" s="518">
        <f>IF(K135&gt;0,IF(ISNUMBER(F135),F135,0)/K135*100,"")</f>
        <v>100</v>
      </c>
      <c r="M135" s="667">
        <f>IF(K135&gt;0,(IF(ISNUMBER(G135),G135,0)+IF(ISNUMBER(H135),H135,0))/K135*100,"")</f>
        <v>0</v>
      </c>
      <c r="N135" s="504">
        <f t="shared" ref="N135:N142" si="44">IF(OR(K135="",NOT(ISNUMBER(K135))),1,IF(P135=0,1,IF(P135&gt;K135,2,IF(AT135&gt;K135,3,IF(AU135&gt;K135,4,5)))))</f>
        <v>5</v>
      </c>
      <c r="O135" s="58"/>
      <c r="P135" s="177">
        <v>0.22900000000000001</v>
      </c>
      <c r="Q135" s="222" t="s">
        <v>42</v>
      </c>
      <c r="R135" s="58"/>
      <c r="S135" s="220" t="s">
        <v>202</v>
      </c>
      <c r="T135" s="220" t="s">
        <v>202</v>
      </c>
      <c r="U135" s="368">
        <v>80</v>
      </c>
      <c r="V135" s="58">
        <v>71.75</v>
      </c>
      <c r="W135" s="368">
        <v>80</v>
      </c>
      <c r="X135" s="58">
        <v>71.75</v>
      </c>
      <c r="Y135" s="58">
        <v>11.5</v>
      </c>
      <c r="Z135" s="743">
        <v>6153</v>
      </c>
      <c r="AA135" s="234">
        <v>101.96607512985089</v>
      </c>
      <c r="AB135" s="763">
        <f t="shared" ref="AB135:AB140" si="45">O135/AA135*1000000/365*1000</f>
        <v>0</v>
      </c>
      <c r="AC135" s="174"/>
      <c r="AD135" s="174"/>
      <c r="AE135" s="364"/>
      <c r="AF135" s="174"/>
      <c r="AG135" s="174"/>
      <c r="AH135" s="175"/>
      <c r="AI135" s="174"/>
      <c r="AJ135" s="174"/>
      <c r="AK135" s="174"/>
      <c r="AL135" s="175"/>
      <c r="AM135" s="179">
        <f t="shared" ref="AM135:AM140" si="46">K135</f>
        <v>0.32100000000000001</v>
      </c>
      <c r="AN135" s="177">
        <v>0.22900000000000001</v>
      </c>
      <c r="AO135" s="177">
        <v>0.251</v>
      </c>
      <c r="AP135" s="177">
        <v>0.27</v>
      </c>
      <c r="AQ135" s="178">
        <v>0.27</v>
      </c>
      <c r="AR135" s="179">
        <f t="shared" ref="AR135:AR140" si="47">AN135</f>
        <v>0.22900000000000001</v>
      </c>
      <c r="AS135" s="177">
        <v>0.28100000000000003</v>
      </c>
      <c r="AT135" s="179">
        <f t="shared" ref="AT135:AT140" si="48">AVERAGE(AS135,AV135)</f>
        <v>0.30249999999999999</v>
      </c>
      <c r="AU135" s="179"/>
      <c r="AV135" s="177">
        <v>0.32400000000000001</v>
      </c>
      <c r="AW135" s="177"/>
      <c r="AX135" s="546">
        <v>0.32700000000000001</v>
      </c>
      <c r="AY135" s="828">
        <v>-7.0000000000000001E-3</v>
      </c>
      <c r="AZ135" s="164"/>
      <c r="BA135" s="165"/>
      <c r="BB135" s="167"/>
      <c r="BC135" s="2" t="s">
        <v>1430</v>
      </c>
      <c r="BD135" s="866" t="s">
        <v>341</v>
      </c>
      <c r="BE135" s="90"/>
      <c r="BF135" s="90"/>
      <c r="BG135" s="90"/>
      <c r="BH135" s="90"/>
      <c r="BI135" s="90"/>
      <c r="BJ135" s="90"/>
      <c r="BK135" s="90"/>
      <c r="BL135" s="90"/>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167"/>
      <c r="CQ135" s="167"/>
      <c r="CR135" s="167"/>
      <c r="CS135" s="167"/>
      <c r="CT135" s="167"/>
      <c r="CU135" s="167"/>
      <c r="CV135" s="167"/>
      <c r="CW135" s="167"/>
      <c r="CX135" s="167"/>
      <c r="CY135" s="167"/>
      <c r="CZ135" s="167"/>
      <c r="DA135" s="167"/>
      <c r="DB135" s="167"/>
      <c r="DC135" s="167"/>
      <c r="DD135" s="167"/>
      <c r="DE135" s="167"/>
      <c r="DF135" s="167"/>
      <c r="DG135" s="167"/>
      <c r="DH135" s="167"/>
      <c r="DI135" s="167"/>
      <c r="DJ135" s="167"/>
      <c r="DK135" s="167"/>
      <c r="DL135" s="167"/>
      <c r="DM135" s="167"/>
      <c r="DN135" s="167"/>
      <c r="DO135" s="167"/>
      <c r="DP135" s="167"/>
      <c r="DQ135" s="167"/>
      <c r="DR135" s="167"/>
      <c r="DS135" s="167"/>
      <c r="DT135" s="167"/>
      <c r="DU135" s="167"/>
      <c r="DV135" s="167"/>
      <c r="DW135" s="167"/>
      <c r="DX135" s="167"/>
      <c r="DY135" s="167"/>
      <c r="DZ135" s="167"/>
      <c r="EA135" s="167"/>
      <c r="EB135" s="167"/>
      <c r="EC135" s="167"/>
      <c r="ED135" s="167"/>
      <c r="EE135" s="167"/>
      <c r="EF135" s="167"/>
      <c r="EG135" s="167"/>
      <c r="EH135" s="167"/>
      <c r="EI135" s="167"/>
      <c r="EJ135" s="167"/>
      <c r="EK135" s="167"/>
      <c r="EL135" s="167"/>
      <c r="EM135" s="167"/>
      <c r="EN135" s="167"/>
      <c r="EO135" s="167"/>
      <c r="EP135" s="167"/>
      <c r="EQ135" s="167"/>
      <c r="ER135" s="167"/>
      <c r="ES135" s="167"/>
      <c r="ET135" s="167"/>
      <c r="EU135" s="167"/>
      <c r="EV135" s="167"/>
      <c r="EW135" s="167"/>
      <c r="EX135" s="167"/>
      <c r="EY135" s="167"/>
      <c r="EZ135" s="167"/>
      <c r="FA135" s="167"/>
      <c r="FB135" s="167"/>
      <c r="FC135" s="167"/>
      <c r="FD135" s="167"/>
      <c r="FE135" s="167"/>
      <c r="FF135" s="167"/>
      <c r="FG135" s="167"/>
      <c r="FH135" s="167"/>
      <c r="FI135" s="167"/>
      <c r="FJ135" s="167"/>
      <c r="FK135" s="167"/>
      <c r="FL135" s="167"/>
      <c r="FM135" s="167"/>
      <c r="FN135" s="167"/>
      <c r="FO135" s="167"/>
      <c r="FP135" s="167"/>
      <c r="FQ135" s="167"/>
      <c r="FR135" s="167"/>
      <c r="FS135" s="167"/>
      <c r="FT135" s="167"/>
      <c r="FU135" s="167"/>
      <c r="FV135" s="167"/>
      <c r="FW135" s="167"/>
      <c r="FX135" s="167"/>
      <c r="FY135" s="167"/>
      <c r="FZ135" s="167"/>
      <c r="GA135" s="167"/>
      <c r="GB135" s="167"/>
      <c r="GC135" s="167"/>
      <c r="GD135" s="167"/>
      <c r="GE135" s="167"/>
      <c r="GF135" s="167"/>
      <c r="GG135" s="167"/>
      <c r="GH135" s="167"/>
      <c r="GI135" s="167"/>
      <c r="GJ135" s="167"/>
      <c r="GK135" s="167"/>
      <c r="GL135" s="167"/>
      <c r="GM135" s="167"/>
      <c r="GN135" s="167"/>
      <c r="GO135" s="167"/>
      <c r="GP135" s="167"/>
      <c r="GQ135" s="167"/>
      <c r="GR135" s="167"/>
      <c r="GS135" s="167"/>
      <c r="GT135" s="167"/>
      <c r="GU135" s="167"/>
      <c r="GV135" s="167"/>
      <c r="GW135" s="167"/>
      <c r="GX135" s="167"/>
      <c r="GY135" s="167"/>
      <c r="GZ135" s="167"/>
      <c r="HA135" s="167"/>
      <c r="HB135" s="167"/>
      <c r="HC135" s="167"/>
      <c r="HD135" s="167"/>
      <c r="HE135" s="167"/>
      <c r="HF135" s="167"/>
      <c r="HG135" s="167"/>
      <c r="HH135" s="167"/>
      <c r="HI135" s="167"/>
      <c r="HJ135" s="167"/>
      <c r="HK135" s="167"/>
      <c r="HL135" s="167"/>
      <c r="HM135" s="167"/>
      <c r="HN135" s="167"/>
      <c r="HO135" s="167"/>
      <c r="HP135" s="167"/>
      <c r="HQ135" s="167"/>
      <c r="HR135" s="167"/>
      <c r="HS135" s="167"/>
    </row>
    <row r="136" spans="1:227" s="2" customFormat="1" ht="17.05" customHeight="1" thickTop="1" thickBot="1" x14ac:dyDescent="0.45">
      <c r="A136" s="868" t="s">
        <v>198</v>
      </c>
      <c r="B136" s="868" t="s">
        <v>327</v>
      </c>
      <c r="C136" s="888" t="s">
        <v>342</v>
      </c>
      <c r="D136" s="16" t="s">
        <v>345</v>
      </c>
      <c r="E136" s="2957"/>
      <c r="F136" s="54">
        <v>0.46300000000000002</v>
      </c>
      <c r="G136" s="43"/>
      <c r="H136" s="43"/>
      <c r="I136" s="177"/>
      <c r="J136" s="177"/>
      <c r="K136" s="179">
        <f>SUM(F136:H136)</f>
        <v>0.46300000000000002</v>
      </c>
      <c r="L136" s="518">
        <f>IF(K136&gt;0,IF(ISNUMBER(F136),F136,0)/K136*100,"")</f>
        <v>100</v>
      </c>
      <c r="M136" s="667">
        <f>IF(K136&gt;0,(IF(ISNUMBER(G136),G136,0)+IF(ISNUMBER(H136),H136,0))/K136*100,"")</f>
        <v>0</v>
      </c>
      <c r="N136" s="504">
        <f t="shared" si="44"/>
        <v>2</v>
      </c>
      <c r="O136" s="58"/>
      <c r="P136" s="177">
        <v>2.1509999999999998</v>
      </c>
      <c r="Q136" s="222" t="s">
        <v>42</v>
      </c>
      <c r="R136" s="58"/>
      <c r="S136" s="220" t="s">
        <v>202</v>
      </c>
      <c r="T136" s="220" t="s">
        <v>202</v>
      </c>
      <c r="U136" s="368">
        <v>58</v>
      </c>
      <c r="V136" s="58">
        <v>6.9</v>
      </c>
      <c r="W136" s="368">
        <v>58</v>
      </c>
      <c r="X136" s="58">
        <v>6.9</v>
      </c>
      <c r="Y136" s="58"/>
      <c r="Z136" s="743">
        <v>46405</v>
      </c>
      <c r="AA136" s="234">
        <v>126.99387318029324</v>
      </c>
      <c r="AB136" s="763">
        <f t="shared" si="45"/>
        <v>0</v>
      </c>
      <c r="AC136" s="174"/>
      <c r="AD136" s="174"/>
      <c r="AE136" s="364" t="s">
        <v>205</v>
      </c>
      <c r="AF136" s="174" t="s">
        <v>42</v>
      </c>
      <c r="AG136" s="174"/>
      <c r="AH136" s="175"/>
      <c r="AI136" s="174"/>
      <c r="AJ136" s="174"/>
      <c r="AK136" s="174"/>
      <c r="AL136" s="175"/>
      <c r="AM136" s="179">
        <f t="shared" si="46"/>
        <v>0.46300000000000002</v>
      </c>
      <c r="AN136" s="177">
        <v>2.1509999999999998</v>
      </c>
      <c r="AO136" s="177">
        <v>2.1509999999999998</v>
      </c>
      <c r="AP136" s="177">
        <v>2.1509999999999998</v>
      </c>
      <c r="AQ136" s="178">
        <v>2.1509999999999998</v>
      </c>
      <c r="AR136" s="179">
        <f t="shared" si="47"/>
        <v>2.1509999999999998</v>
      </c>
      <c r="AS136" s="177">
        <v>2.1509999999999998</v>
      </c>
      <c r="AT136" s="179">
        <f t="shared" si="48"/>
        <v>2.1509999999999998</v>
      </c>
      <c r="AU136" s="179"/>
      <c r="AV136" s="177">
        <v>2.1509999999999998</v>
      </c>
      <c r="AW136" s="177"/>
      <c r="AX136" s="546">
        <v>2.1509999999999998</v>
      </c>
      <c r="AY136" s="828"/>
      <c r="AZ136" s="164"/>
      <c r="BA136" s="165"/>
      <c r="BB136" s="167"/>
      <c r="BC136" s="2" t="s">
        <v>1430</v>
      </c>
      <c r="BD136" s="866" t="s">
        <v>1500</v>
      </c>
      <c r="BE136" s="90"/>
      <c r="BF136" s="90"/>
      <c r="BG136" s="90"/>
      <c r="BH136" s="90"/>
      <c r="BI136" s="90"/>
      <c r="BJ136" s="90"/>
      <c r="BK136" s="90"/>
      <c r="BL136" s="90"/>
      <c r="BM136" s="167"/>
      <c r="BN136" s="167"/>
      <c r="BO136" s="167"/>
      <c r="BP136" s="167"/>
      <c r="BQ136" s="167"/>
      <c r="BR136" s="167"/>
      <c r="BS136" s="167"/>
      <c r="BT136" s="167"/>
      <c r="BU136" s="167"/>
      <c r="BV136" s="167"/>
      <c r="BW136" s="167"/>
      <c r="BX136" s="167"/>
      <c r="BY136" s="167"/>
      <c r="BZ136" s="167"/>
      <c r="CA136" s="167"/>
      <c r="CB136" s="167"/>
      <c r="CC136" s="167"/>
      <c r="CD136" s="167"/>
      <c r="CE136" s="167"/>
      <c r="CF136" s="167"/>
      <c r="CG136" s="167"/>
      <c r="CH136" s="167"/>
      <c r="CI136" s="167"/>
      <c r="CJ136" s="167"/>
      <c r="CK136" s="167"/>
      <c r="CL136" s="167"/>
      <c r="CM136" s="167"/>
      <c r="CN136" s="167"/>
      <c r="CO136" s="167"/>
      <c r="CP136" s="167"/>
      <c r="CQ136" s="167"/>
      <c r="CR136" s="167"/>
      <c r="CS136" s="167"/>
      <c r="CT136" s="167"/>
      <c r="CU136" s="167"/>
      <c r="CV136" s="167"/>
      <c r="CW136" s="167"/>
      <c r="CX136" s="167"/>
      <c r="CY136" s="167"/>
      <c r="CZ136" s="167"/>
      <c r="DA136" s="167"/>
      <c r="DB136" s="167"/>
      <c r="DC136" s="167"/>
      <c r="DD136" s="167"/>
      <c r="DE136" s="167"/>
      <c r="DF136" s="167"/>
      <c r="DG136" s="167"/>
      <c r="DH136" s="167"/>
      <c r="DI136" s="167"/>
      <c r="DJ136" s="167"/>
      <c r="DK136" s="167"/>
      <c r="DL136" s="167"/>
      <c r="DM136" s="167"/>
      <c r="DN136" s="167"/>
      <c r="DO136" s="167"/>
      <c r="DP136" s="167"/>
      <c r="DQ136" s="167"/>
      <c r="DR136" s="167"/>
      <c r="DS136" s="167"/>
      <c r="DT136" s="167"/>
      <c r="DU136" s="167"/>
      <c r="DV136" s="167"/>
      <c r="DW136" s="167"/>
      <c r="DX136" s="167"/>
      <c r="DY136" s="167"/>
      <c r="DZ136" s="167"/>
      <c r="EA136" s="167"/>
      <c r="EB136" s="167"/>
      <c r="EC136" s="167"/>
      <c r="ED136" s="167"/>
      <c r="EE136" s="167"/>
      <c r="EF136" s="167"/>
      <c r="EG136" s="167"/>
      <c r="EH136" s="167"/>
      <c r="EI136" s="167"/>
      <c r="EJ136" s="167"/>
      <c r="EK136" s="167"/>
      <c r="EL136" s="167"/>
      <c r="EM136" s="167"/>
      <c r="EN136" s="167"/>
      <c r="EO136" s="167"/>
      <c r="EP136" s="167"/>
      <c r="EQ136" s="167"/>
      <c r="ER136" s="167"/>
      <c r="ES136" s="167"/>
      <c r="ET136" s="167"/>
      <c r="EU136" s="167"/>
      <c r="EV136" s="167"/>
      <c r="EW136" s="167"/>
      <c r="EX136" s="167"/>
      <c r="EY136" s="167"/>
      <c r="EZ136" s="167"/>
      <c r="FA136" s="167"/>
      <c r="FB136" s="167"/>
      <c r="FC136" s="167"/>
      <c r="FD136" s="167"/>
      <c r="FE136" s="167"/>
      <c r="FF136" s="167"/>
      <c r="FG136" s="167"/>
      <c r="FH136" s="167"/>
      <c r="FI136" s="167"/>
      <c r="FJ136" s="167"/>
      <c r="FK136" s="167"/>
      <c r="FL136" s="167"/>
      <c r="FM136" s="167"/>
      <c r="FN136" s="167"/>
      <c r="FO136" s="167"/>
      <c r="FP136" s="167"/>
      <c r="FQ136" s="167"/>
      <c r="FR136" s="167"/>
      <c r="FS136" s="167"/>
      <c r="FT136" s="167"/>
      <c r="FU136" s="167"/>
      <c r="FV136" s="167"/>
      <c r="FW136" s="167"/>
      <c r="FX136" s="167"/>
      <c r="FY136" s="167"/>
      <c r="FZ136" s="167"/>
      <c r="GA136" s="167"/>
      <c r="GB136" s="167"/>
      <c r="GC136" s="167"/>
      <c r="GD136" s="167"/>
      <c r="GE136" s="167"/>
      <c r="GF136" s="167"/>
      <c r="GG136" s="167"/>
      <c r="GH136" s="167"/>
      <c r="GI136" s="167"/>
      <c r="GJ136" s="167"/>
      <c r="GK136" s="167"/>
      <c r="GL136" s="167"/>
      <c r="GM136" s="167"/>
      <c r="GN136" s="167"/>
      <c r="GO136" s="167"/>
      <c r="GP136" s="167"/>
      <c r="GQ136" s="167"/>
      <c r="GR136" s="167"/>
      <c r="GS136" s="167"/>
      <c r="GT136" s="167"/>
      <c r="GU136" s="167"/>
      <c r="GV136" s="167"/>
      <c r="GW136" s="167"/>
      <c r="GX136" s="167"/>
      <c r="GY136" s="167"/>
      <c r="GZ136" s="167"/>
      <c r="HA136" s="167"/>
      <c r="HB136" s="167"/>
      <c r="HC136" s="167"/>
      <c r="HD136" s="167"/>
      <c r="HE136" s="167"/>
      <c r="HF136" s="167"/>
      <c r="HG136" s="167"/>
      <c r="HH136" s="167"/>
      <c r="HI136" s="167"/>
      <c r="HJ136" s="167"/>
      <c r="HK136" s="167"/>
      <c r="HL136" s="167"/>
      <c r="HM136" s="167"/>
      <c r="HN136" s="167"/>
      <c r="HO136" s="167"/>
      <c r="HP136" s="167"/>
      <c r="HQ136" s="167"/>
      <c r="HR136" s="167"/>
      <c r="HS136" s="167"/>
    </row>
    <row r="137" spans="1:227" s="2" customFormat="1" ht="17.05" customHeight="1" thickTop="1" thickBot="1" x14ac:dyDescent="0.45">
      <c r="A137" s="868" t="s">
        <v>198</v>
      </c>
      <c r="B137" s="868" t="s">
        <v>327</v>
      </c>
      <c r="C137" s="888" t="s">
        <v>342</v>
      </c>
      <c r="D137" s="16" t="s">
        <v>346</v>
      </c>
      <c r="E137" s="2957"/>
      <c r="F137" s="54">
        <v>0.29199999999999998</v>
      </c>
      <c r="G137" s="43"/>
      <c r="H137" s="43"/>
      <c r="I137" s="177"/>
      <c r="J137" s="177"/>
      <c r="K137" s="179">
        <f>SUM(F137:H137)</f>
        <v>0.29199999999999998</v>
      </c>
      <c r="L137" s="518">
        <f>IF(K137&gt;0,IF(ISNUMBER(F137),F137,0)/K137*100,"")</f>
        <v>100</v>
      </c>
      <c r="M137" s="667">
        <f>IF(K137&gt;0,(IF(ISNUMBER(G137),G137,0)+IF(ISNUMBER(H137),H137,0))/K137*100,"")</f>
        <v>0</v>
      </c>
      <c r="N137" s="504">
        <f t="shared" si="44"/>
        <v>2</v>
      </c>
      <c r="O137" s="58"/>
      <c r="P137" s="177">
        <v>0.83899999999999997</v>
      </c>
      <c r="Q137" s="222" t="s">
        <v>42</v>
      </c>
      <c r="R137" s="58"/>
      <c r="S137" s="220" t="s">
        <v>202</v>
      </c>
      <c r="T137" s="220" t="s">
        <v>202</v>
      </c>
      <c r="U137" s="368">
        <v>58</v>
      </c>
      <c r="V137" s="58">
        <v>6.9</v>
      </c>
      <c r="W137" s="368">
        <v>58</v>
      </c>
      <c r="X137" s="58">
        <v>6.9</v>
      </c>
      <c r="Y137" s="58"/>
      <c r="Z137" s="743">
        <v>21668</v>
      </c>
      <c r="AA137" s="234">
        <v>106.08409345515513</v>
      </c>
      <c r="AB137" s="763">
        <f t="shared" si="45"/>
        <v>0</v>
      </c>
      <c r="AC137" s="174"/>
      <c r="AD137" s="174"/>
      <c r="AE137" s="364"/>
      <c r="AF137" s="174"/>
      <c r="AG137" s="174"/>
      <c r="AH137" s="175"/>
      <c r="AI137" s="174"/>
      <c r="AJ137" s="174"/>
      <c r="AK137" s="174"/>
      <c r="AL137" s="175"/>
      <c r="AM137" s="179">
        <f t="shared" si="46"/>
        <v>0.29199999999999998</v>
      </c>
      <c r="AN137" s="177">
        <v>0.83899999999999997</v>
      </c>
      <c r="AO137" s="177">
        <v>0.83899999999999997</v>
      </c>
      <c r="AP137" s="177">
        <v>0.83899999999999997</v>
      </c>
      <c r="AQ137" s="178">
        <v>0.83899999999999997</v>
      </c>
      <c r="AR137" s="179">
        <f t="shared" si="47"/>
        <v>0.83899999999999997</v>
      </c>
      <c r="AS137" s="177">
        <v>0.83899999999999997</v>
      </c>
      <c r="AT137" s="179">
        <f t="shared" si="48"/>
        <v>0.83899999999999997</v>
      </c>
      <c r="AU137" s="179"/>
      <c r="AV137" s="177">
        <v>0.83899999999999997</v>
      </c>
      <c r="AW137" s="177"/>
      <c r="AX137" s="546">
        <v>0.83899999999999997</v>
      </c>
      <c r="AY137" s="828"/>
      <c r="AZ137" s="164"/>
      <c r="BA137" s="165"/>
      <c r="BB137" s="167"/>
      <c r="BC137" s="2" t="s">
        <v>1430</v>
      </c>
      <c r="BD137" s="866" t="s">
        <v>1503</v>
      </c>
      <c r="BE137" s="90"/>
      <c r="BF137" s="90"/>
      <c r="BG137" s="90"/>
      <c r="BH137" s="90"/>
      <c r="BI137" s="90"/>
      <c r="BJ137" s="90"/>
      <c r="BK137" s="90"/>
      <c r="BL137" s="90"/>
      <c r="BM137" s="167"/>
      <c r="BN137" s="167"/>
      <c r="BO137" s="167"/>
      <c r="BP137" s="167"/>
      <c r="BQ137" s="167"/>
      <c r="BR137" s="167"/>
      <c r="BS137" s="167"/>
      <c r="BT137" s="167"/>
      <c r="BU137" s="167"/>
      <c r="BV137" s="167"/>
      <c r="BW137" s="167"/>
      <c r="BX137" s="167"/>
      <c r="BY137" s="167"/>
      <c r="BZ137" s="167"/>
      <c r="CA137" s="167"/>
      <c r="CB137" s="167"/>
      <c r="CC137" s="167"/>
      <c r="CD137" s="167"/>
      <c r="CE137" s="167"/>
      <c r="CF137" s="167"/>
      <c r="CG137" s="167"/>
      <c r="CH137" s="167"/>
      <c r="CI137" s="167"/>
      <c r="CJ137" s="167"/>
      <c r="CK137" s="167"/>
      <c r="CL137" s="167"/>
      <c r="CM137" s="167"/>
      <c r="CN137" s="167"/>
      <c r="CO137" s="167"/>
      <c r="CP137" s="167"/>
      <c r="CQ137" s="167"/>
      <c r="CR137" s="167"/>
      <c r="CS137" s="167"/>
      <c r="CT137" s="167"/>
      <c r="CU137" s="167"/>
      <c r="CV137" s="167"/>
      <c r="CW137" s="167"/>
      <c r="CX137" s="167"/>
      <c r="CY137" s="167"/>
      <c r="CZ137" s="167"/>
      <c r="DA137" s="167"/>
      <c r="DB137" s="167"/>
      <c r="DC137" s="167"/>
      <c r="DD137" s="167"/>
      <c r="DE137" s="167"/>
      <c r="DF137" s="167"/>
      <c r="DG137" s="167"/>
      <c r="DH137" s="167"/>
      <c r="DI137" s="167"/>
      <c r="DJ137" s="167"/>
      <c r="DK137" s="167"/>
      <c r="DL137" s="167"/>
      <c r="DM137" s="167"/>
      <c r="DN137" s="167"/>
      <c r="DO137" s="167"/>
      <c r="DP137" s="167"/>
      <c r="DQ137" s="167"/>
      <c r="DR137" s="167"/>
      <c r="DS137" s="167"/>
      <c r="DT137" s="167"/>
      <c r="DU137" s="167"/>
      <c r="DV137" s="167"/>
      <c r="DW137" s="167"/>
      <c r="DX137" s="167"/>
      <c r="DY137" s="167"/>
      <c r="DZ137" s="167"/>
      <c r="EA137" s="167"/>
      <c r="EB137" s="167"/>
      <c r="EC137" s="167"/>
      <c r="ED137" s="167"/>
      <c r="EE137" s="167"/>
      <c r="EF137" s="167"/>
      <c r="EG137" s="167"/>
      <c r="EH137" s="167"/>
      <c r="EI137" s="167"/>
      <c r="EJ137" s="167"/>
      <c r="EK137" s="167"/>
      <c r="EL137" s="167"/>
      <c r="EM137" s="167"/>
      <c r="EN137" s="167"/>
      <c r="EO137" s="167"/>
      <c r="EP137" s="167"/>
      <c r="EQ137" s="167"/>
      <c r="ER137" s="167"/>
      <c r="ES137" s="167"/>
      <c r="ET137" s="167"/>
      <c r="EU137" s="167"/>
      <c r="EV137" s="167"/>
      <c r="EW137" s="167"/>
      <c r="EX137" s="167"/>
      <c r="EY137" s="167"/>
      <c r="EZ137" s="167"/>
      <c r="FA137" s="167"/>
      <c r="FB137" s="167"/>
      <c r="FC137" s="167"/>
      <c r="FD137" s="167"/>
      <c r="FE137" s="167"/>
      <c r="FF137" s="167"/>
      <c r="FG137" s="167"/>
      <c r="FH137" s="167"/>
      <c r="FI137" s="167"/>
      <c r="FJ137" s="167"/>
      <c r="FK137" s="167"/>
      <c r="FL137" s="167"/>
      <c r="FM137" s="167"/>
      <c r="FN137" s="167"/>
      <c r="FO137" s="167"/>
      <c r="FP137" s="167"/>
      <c r="FQ137" s="167"/>
      <c r="FR137" s="167"/>
      <c r="FS137" s="167"/>
      <c r="FT137" s="167"/>
      <c r="FU137" s="167"/>
      <c r="FV137" s="167"/>
      <c r="FW137" s="167"/>
      <c r="FX137" s="167"/>
      <c r="FY137" s="167"/>
      <c r="FZ137" s="167"/>
      <c r="GA137" s="167"/>
      <c r="GB137" s="167"/>
      <c r="GC137" s="167"/>
      <c r="GD137" s="167"/>
      <c r="GE137" s="167"/>
      <c r="GF137" s="167"/>
      <c r="GG137" s="167"/>
      <c r="GH137" s="167"/>
      <c r="GI137" s="167"/>
      <c r="GJ137" s="167"/>
      <c r="GK137" s="167"/>
      <c r="GL137" s="167"/>
      <c r="GM137" s="167"/>
      <c r="GN137" s="167"/>
      <c r="GO137" s="167"/>
      <c r="GP137" s="167"/>
      <c r="GQ137" s="167"/>
      <c r="GR137" s="167"/>
      <c r="GS137" s="167"/>
      <c r="GT137" s="167"/>
      <c r="GU137" s="167"/>
      <c r="GV137" s="167"/>
      <c r="GW137" s="167"/>
      <c r="GX137" s="167"/>
      <c r="GY137" s="167"/>
      <c r="GZ137" s="167"/>
      <c r="HA137" s="167"/>
      <c r="HB137" s="167"/>
      <c r="HC137" s="167"/>
      <c r="HD137" s="167"/>
      <c r="HE137" s="167"/>
      <c r="HF137" s="167"/>
      <c r="HG137" s="167"/>
      <c r="HH137" s="167"/>
      <c r="HI137" s="167"/>
      <c r="HJ137" s="167"/>
      <c r="HK137" s="167"/>
      <c r="HL137" s="167"/>
      <c r="HM137" s="167"/>
      <c r="HN137" s="167"/>
      <c r="HO137" s="167"/>
      <c r="HP137" s="167"/>
      <c r="HQ137" s="167"/>
      <c r="HR137" s="167"/>
      <c r="HS137" s="167"/>
    </row>
    <row r="138" spans="1:227" s="2" customFormat="1" ht="17.05" customHeight="1" thickTop="1" thickBot="1" x14ac:dyDescent="0.45">
      <c r="A138" s="868" t="s">
        <v>198</v>
      </c>
      <c r="B138" s="868" t="s">
        <v>327</v>
      </c>
      <c r="C138" s="888" t="s">
        <v>342</v>
      </c>
      <c r="D138" s="16" t="s">
        <v>347</v>
      </c>
      <c r="E138" s="416" t="s">
        <v>1449</v>
      </c>
      <c r="F138" s="54"/>
      <c r="G138" s="43"/>
      <c r="H138" s="43"/>
      <c r="I138" s="177"/>
      <c r="J138" s="177"/>
      <c r="K138" s="179"/>
      <c r="L138" s="518">
        <v>100</v>
      </c>
      <c r="M138" s="667">
        <v>0</v>
      </c>
      <c r="N138" s="504">
        <f t="shared" si="44"/>
        <v>1</v>
      </c>
      <c r="O138" s="58"/>
      <c r="P138" s="177">
        <v>0.83399999999999996</v>
      </c>
      <c r="Q138" s="222" t="s">
        <v>42</v>
      </c>
      <c r="R138" s="58"/>
      <c r="S138" s="220" t="s">
        <v>202</v>
      </c>
      <c r="T138" s="220" t="s">
        <v>202</v>
      </c>
      <c r="U138" s="368">
        <v>58</v>
      </c>
      <c r="V138" s="58">
        <v>6.9</v>
      </c>
      <c r="W138" s="368">
        <v>58</v>
      </c>
      <c r="X138" s="58">
        <v>6.9</v>
      </c>
      <c r="Y138" s="58"/>
      <c r="Z138" s="743">
        <v>14169</v>
      </c>
      <c r="AA138" s="234">
        <v>161.26272191751818</v>
      </c>
      <c r="AB138" s="763">
        <f t="shared" si="45"/>
        <v>0</v>
      </c>
      <c r="AC138" s="174"/>
      <c r="AD138" s="174"/>
      <c r="AE138" s="364" t="s">
        <v>205</v>
      </c>
      <c r="AF138" s="174" t="s">
        <v>42</v>
      </c>
      <c r="AG138" s="174"/>
      <c r="AH138" s="175"/>
      <c r="AI138" s="174"/>
      <c r="AJ138" s="174"/>
      <c r="AK138" s="174"/>
      <c r="AL138" s="175"/>
      <c r="AM138" s="179">
        <f t="shared" si="46"/>
        <v>0</v>
      </c>
      <c r="AN138" s="177">
        <v>0.83399999999999996</v>
      </c>
      <c r="AO138" s="177">
        <v>0.83399999999999996</v>
      </c>
      <c r="AP138" s="177">
        <v>0.83399999999999996</v>
      </c>
      <c r="AQ138" s="178">
        <v>0.83399999999999996</v>
      </c>
      <c r="AR138" s="179">
        <f t="shared" si="47"/>
        <v>0.83399999999999996</v>
      </c>
      <c r="AS138" s="177">
        <v>0.83399999999999996</v>
      </c>
      <c r="AT138" s="179">
        <f t="shared" si="48"/>
        <v>0.83399999999999996</v>
      </c>
      <c r="AU138" s="179"/>
      <c r="AV138" s="177">
        <v>0.83399999999999996</v>
      </c>
      <c r="AW138" s="177"/>
      <c r="AX138" s="546">
        <v>0.83399999999999996</v>
      </c>
      <c r="AY138" s="828"/>
      <c r="AZ138" s="164"/>
      <c r="BA138" s="165"/>
      <c r="BB138" s="167"/>
      <c r="BC138" s="90" t="s">
        <v>1430</v>
      </c>
      <c r="BD138" s="866" t="s">
        <v>1504</v>
      </c>
      <c r="BE138" s="90"/>
      <c r="BF138" s="90"/>
      <c r="BG138" s="90"/>
      <c r="BH138" s="90"/>
      <c r="BI138" s="90"/>
      <c r="BJ138" s="90"/>
      <c r="BK138" s="90"/>
      <c r="BL138" s="90"/>
      <c r="BM138" s="167"/>
      <c r="BN138" s="167"/>
      <c r="BO138" s="167"/>
      <c r="BP138" s="167"/>
      <c r="BQ138" s="167"/>
      <c r="BR138" s="167"/>
      <c r="BS138" s="167"/>
      <c r="BT138" s="167"/>
      <c r="BU138" s="167"/>
      <c r="BV138" s="167"/>
      <c r="BW138" s="167"/>
      <c r="BX138" s="167"/>
      <c r="BY138" s="167"/>
      <c r="BZ138" s="167"/>
      <c r="CA138" s="167"/>
      <c r="CB138" s="167"/>
      <c r="CC138" s="167"/>
      <c r="CD138" s="167"/>
      <c r="CE138" s="167"/>
      <c r="CF138" s="167"/>
      <c r="CG138" s="167"/>
      <c r="CH138" s="167"/>
      <c r="CI138" s="167"/>
      <c r="CJ138" s="167"/>
      <c r="CK138" s="167"/>
      <c r="CL138" s="167"/>
      <c r="CM138" s="167"/>
      <c r="CN138" s="167"/>
      <c r="CO138" s="167"/>
      <c r="CP138" s="167"/>
      <c r="CQ138" s="167"/>
      <c r="CR138" s="167"/>
      <c r="CS138" s="167"/>
      <c r="CT138" s="167"/>
      <c r="CU138" s="167"/>
      <c r="CV138" s="167"/>
      <c r="CW138" s="167"/>
      <c r="CX138" s="167"/>
      <c r="CY138" s="167"/>
      <c r="CZ138" s="167"/>
      <c r="DA138" s="167"/>
      <c r="DB138" s="167"/>
      <c r="DC138" s="167"/>
      <c r="DD138" s="167"/>
      <c r="DE138" s="167"/>
      <c r="DF138" s="167"/>
      <c r="DG138" s="167"/>
      <c r="DH138" s="167"/>
      <c r="DI138" s="167"/>
      <c r="DJ138" s="167"/>
      <c r="DK138" s="167"/>
      <c r="DL138" s="167"/>
      <c r="DM138" s="167"/>
      <c r="DN138" s="167"/>
      <c r="DO138" s="167"/>
      <c r="DP138" s="167"/>
      <c r="DQ138" s="167"/>
      <c r="DR138" s="167"/>
      <c r="DS138" s="167"/>
      <c r="DT138" s="167"/>
      <c r="DU138" s="167"/>
      <c r="DV138" s="167"/>
      <c r="DW138" s="167"/>
      <c r="DX138" s="167"/>
      <c r="DY138" s="167"/>
      <c r="DZ138" s="167"/>
      <c r="EA138" s="167"/>
      <c r="EB138" s="167"/>
      <c r="EC138" s="167"/>
      <c r="ED138" s="167"/>
      <c r="EE138" s="167"/>
      <c r="EF138" s="167"/>
      <c r="EG138" s="167"/>
      <c r="EH138" s="167"/>
      <c r="EI138" s="167"/>
      <c r="EJ138" s="167"/>
      <c r="EK138" s="167"/>
      <c r="EL138" s="167"/>
      <c r="EM138" s="167"/>
      <c r="EN138" s="167"/>
      <c r="EO138" s="167"/>
      <c r="EP138" s="167"/>
      <c r="EQ138" s="167"/>
      <c r="ER138" s="167"/>
      <c r="ES138" s="167"/>
      <c r="ET138" s="167"/>
      <c r="EU138" s="167"/>
      <c r="EV138" s="167"/>
      <c r="EW138" s="167"/>
      <c r="EX138" s="167"/>
      <c r="EY138" s="167"/>
      <c r="EZ138" s="167"/>
      <c r="FA138" s="167"/>
      <c r="FB138" s="167"/>
      <c r="FC138" s="167"/>
      <c r="FD138" s="167"/>
      <c r="FE138" s="167"/>
      <c r="FF138" s="167"/>
      <c r="FG138" s="167"/>
      <c r="FH138" s="167"/>
      <c r="FI138" s="167"/>
      <c r="FJ138" s="167"/>
      <c r="FK138" s="167"/>
      <c r="FL138" s="167"/>
      <c r="FM138" s="167"/>
      <c r="FN138" s="167"/>
      <c r="FO138" s="167"/>
      <c r="FP138" s="167"/>
      <c r="FQ138" s="167"/>
      <c r="FR138" s="167"/>
      <c r="FS138" s="167"/>
      <c r="FT138" s="167"/>
      <c r="FU138" s="167"/>
      <c r="FV138" s="167"/>
      <c r="FW138" s="167"/>
      <c r="FX138" s="167"/>
      <c r="FY138" s="167"/>
      <c r="FZ138" s="167"/>
      <c r="GA138" s="167"/>
      <c r="GB138" s="167"/>
      <c r="GC138" s="167"/>
      <c r="GD138" s="167"/>
      <c r="GE138" s="167"/>
      <c r="GF138" s="167"/>
      <c r="GG138" s="167"/>
      <c r="GH138" s="167"/>
      <c r="GI138" s="167"/>
      <c r="GJ138" s="167"/>
      <c r="GK138" s="167"/>
      <c r="GL138" s="167"/>
      <c r="GM138" s="167"/>
      <c r="GN138" s="167"/>
      <c r="GO138" s="167"/>
      <c r="GP138" s="167"/>
      <c r="GQ138" s="167"/>
      <c r="GR138" s="167"/>
      <c r="GS138" s="167"/>
      <c r="GT138" s="167"/>
      <c r="GU138" s="167"/>
      <c r="GV138" s="167"/>
      <c r="GW138" s="167"/>
      <c r="GX138" s="167"/>
      <c r="GY138" s="167"/>
      <c r="GZ138" s="167"/>
      <c r="HA138" s="167"/>
      <c r="HB138" s="167"/>
      <c r="HC138" s="167"/>
      <c r="HD138" s="167"/>
      <c r="HE138" s="167"/>
      <c r="HF138" s="167"/>
      <c r="HG138" s="167"/>
      <c r="HH138" s="167"/>
      <c r="HI138" s="167"/>
      <c r="HJ138" s="167"/>
      <c r="HK138" s="167"/>
      <c r="HL138" s="167"/>
      <c r="HM138" s="167"/>
      <c r="HN138" s="167"/>
      <c r="HO138" s="167"/>
      <c r="HP138" s="167"/>
      <c r="HQ138" s="167"/>
      <c r="HR138" s="167"/>
      <c r="HS138" s="167"/>
    </row>
    <row r="139" spans="1:227" s="2" customFormat="1" ht="17.05" customHeight="1" thickTop="1" thickBot="1" x14ac:dyDescent="0.45">
      <c r="A139" s="868" t="s">
        <v>198</v>
      </c>
      <c r="B139" s="868" t="s">
        <v>327</v>
      </c>
      <c r="C139" s="888" t="s">
        <v>342</v>
      </c>
      <c r="D139" s="168" t="s">
        <v>344</v>
      </c>
      <c r="E139" s="416" t="s">
        <v>1433</v>
      </c>
      <c r="F139" s="54"/>
      <c r="G139" s="43"/>
      <c r="H139" s="43"/>
      <c r="I139" s="177"/>
      <c r="J139" s="177"/>
      <c r="K139" s="179"/>
      <c r="L139" s="518">
        <v>100</v>
      </c>
      <c r="M139" s="667" t="str">
        <f>IF(K139&gt;0,(IF(ISNUMBER(G139),G139,0)+IF(ISNUMBER(H139),H139,0))/K139*100,"")</f>
        <v/>
      </c>
      <c r="N139" s="504">
        <f t="shared" si="44"/>
        <v>1</v>
      </c>
      <c r="O139" s="58"/>
      <c r="P139" s="177">
        <v>1.1930000000000001</v>
      </c>
      <c r="Q139" s="222" t="s">
        <v>42</v>
      </c>
      <c r="R139" s="58"/>
      <c r="S139" s="220" t="s">
        <v>202</v>
      </c>
      <c r="T139" s="220" t="s">
        <v>202</v>
      </c>
      <c r="U139" s="368">
        <v>58</v>
      </c>
      <c r="V139" s="58"/>
      <c r="W139" s="368">
        <v>58</v>
      </c>
      <c r="X139" s="58"/>
      <c r="Y139" s="58">
        <v>0.8</v>
      </c>
      <c r="Z139" s="743">
        <v>33108</v>
      </c>
      <c r="AA139" s="234">
        <v>98.722156297116427</v>
      </c>
      <c r="AB139" s="763">
        <f t="shared" si="45"/>
        <v>0</v>
      </c>
      <c r="AC139" s="174"/>
      <c r="AD139" s="174"/>
      <c r="AE139" s="364"/>
      <c r="AF139" s="174"/>
      <c r="AG139" s="174"/>
      <c r="AH139" s="175"/>
      <c r="AI139" s="174"/>
      <c r="AJ139" s="174"/>
      <c r="AK139" s="174"/>
      <c r="AL139" s="175"/>
      <c r="AM139" s="179">
        <f t="shared" si="46"/>
        <v>0</v>
      </c>
      <c r="AN139" s="177">
        <v>1.1930000000000001</v>
      </c>
      <c r="AO139" s="177">
        <v>1.2</v>
      </c>
      <c r="AP139" s="177">
        <v>1.2070000000000001</v>
      </c>
      <c r="AQ139" s="178">
        <v>1.21</v>
      </c>
      <c r="AR139" s="179">
        <f t="shared" si="47"/>
        <v>1.1930000000000001</v>
      </c>
      <c r="AS139" s="177">
        <v>1.208</v>
      </c>
      <c r="AT139" s="179">
        <f t="shared" si="48"/>
        <v>1.2155</v>
      </c>
      <c r="AU139" s="179"/>
      <c r="AV139" s="177">
        <v>1.2230000000000001</v>
      </c>
      <c r="AW139" s="177"/>
      <c r="AX139" s="546">
        <v>1.2310000000000001</v>
      </c>
      <c r="AY139" s="828">
        <v>-3.7999999999999999E-2</v>
      </c>
      <c r="AZ139" s="164"/>
      <c r="BA139" s="165"/>
      <c r="BB139" s="167"/>
      <c r="BC139" s="2" t="s">
        <v>1430</v>
      </c>
      <c r="BD139" s="866" t="s">
        <v>344</v>
      </c>
      <c r="BE139" s="90"/>
      <c r="BF139" s="90"/>
      <c r="BG139" s="90"/>
      <c r="BH139" s="90"/>
      <c r="BI139" s="90"/>
      <c r="BJ139" s="90"/>
      <c r="BK139" s="90"/>
      <c r="BL139" s="90"/>
      <c r="BM139" s="167"/>
      <c r="BN139" s="167"/>
      <c r="BO139" s="167"/>
      <c r="BP139" s="167"/>
      <c r="BQ139" s="167"/>
      <c r="BR139" s="167"/>
      <c r="BS139" s="167"/>
      <c r="BT139" s="167"/>
      <c r="BU139" s="167"/>
      <c r="BV139" s="167"/>
      <c r="BW139" s="167"/>
      <c r="BX139" s="167"/>
      <c r="BY139" s="167"/>
      <c r="BZ139" s="167"/>
      <c r="CA139" s="167"/>
      <c r="CB139" s="167"/>
      <c r="CC139" s="167"/>
      <c r="CD139" s="167"/>
      <c r="CE139" s="167"/>
      <c r="CF139" s="167"/>
      <c r="CG139" s="167"/>
      <c r="CH139" s="167"/>
      <c r="CI139" s="167"/>
      <c r="CJ139" s="167"/>
      <c r="CK139" s="167"/>
      <c r="CL139" s="167"/>
      <c r="CM139" s="167"/>
      <c r="CN139" s="167"/>
      <c r="CO139" s="167"/>
      <c r="CP139" s="167"/>
      <c r="CQ139" s="167"/>
      <c r="CR139" s="167"/>
      <c r="CS139" s="167"/>
      <c r="CT139" s="167"/>
      <c r="CU139" s="167"/>
      <c r="CV139" s="167"/>
      <c r="CW139" s="167"/>
      <c r="CX139" s="167"/>
      <c r="CY139" s="167"/>
      <c r="CZ139" s="167"/>
      <c r="DA139" s="167"/>
      <c r="DB139" s="167"/>
      <c r="DC139" s="167"/>
      <c r="DD139" s="167"/>
      <c r="DE139" s="167"/>
      <c r="DF139" s="167"/>
      <c r="DG139" s="167"/>
      <c r="DH139" s="167"/>
      <c r="DI139" s="167"/>
      <c r="DJ139" s="167"/>
      <c r="DK139" s="167"/>
      <c r="DL139" s="167"/>
      <c r="DM139" s="167"/>
      <c r="DN139" s="167"/>
      <c r="DO139" s="167"/>
      <c r="DP139" s="167"/>
      <c r="DQ139" s="167"/>
      <c r="DR139" s="167"/>
      <c r="DS139" s="167"/>
      <c r="DT139" s="167"/>
      <c r="DU139" s="167"/>
      <c r="DV139" s="167"/>
      <c r="DW139" s="167"/>
      <c r="DX139" s="167"/>
      <c r="DY139" s="167"/>
      <c r="DZ139" s="167"/>
      <c r="EA139" s="167"/>
      <c r="EB139" s="167"/>
      <c r="EC139" s="167"/>
      <c r="ED139" s="167"/>
      <c r="EE139" s="167"/>
      <c r="EF139" s="167"/>
      <c r="EG139" s="167"/>
      <c r="EH139" s="167"/>
      <c r="EI139" s="167"/>
      <c r="EJ139" s="167"/>
      <c r="EK139" s="167"/>
      <c r="EL139" s="167"/>
      <c r="EM139" s="167"/>
      <c r="EN139" s="167"/>
      <c r="EO139" s="167"/>
      <c r="EP139" s="167"/>
      <c r="EQ139" s="167"/>
      <c r="ER139" s="167"/>
      <c r="ES139" s="167"/>
      <c r="ET139" s="167"/>
      <c r="EU139" s="167"/>
      <c r="EV139" s="167"/>
      <c r="EW139" s="167"/>
      <c r="EX139" s="167"/>
      <c r="EY139" s="167"/>
      <c r="EZ139" s="167"/>
      <c r="FA139" s="167"/>
      <c r="FB139" s="167"/>
      <c r="FC139" s="167"/>
      <c r="FD139" s="167"/>
      <c r="FE139" s="167"/>
      <c r="FF139" s="167"/>
      <c r="FG139" s="167"/>
      <c r="FH139" s="167"/>
      <c r="FI139" s="167"/>
      <c r="FJ139" s="167"/>
      <c r="FK139" s="167"/>
      <c r="FL139" s="167"/>
      <c r="FM139" s="167"/>
      <c r="FN139" s="167"/>
      <c r="FO139" s="167"/>
      <c r="FP139" s="167"/>
      <c r="FQ139" s="167"/>
      <c r="FR139" s="167"/>
      <c r="FS139" s="167"/>
      <c r="FT139" s="167"/>
      <c r="FU139" s="167"/>
      <c r="FV139" s="167"/>
      <c r="FW139" s="167"/>
      <c r="FX139" s="167"/>
      <c r="FY139" s="167"/>
      <c r="FZ139" s="167"/>
      <c r="GA139" s="167"/>
      <c r="GB139" s="167"/>
      <c r="GC139" s="167"/>
      <c r="GD139" s="167"/>
      <c r="GE139" s="167"/>
      <c r="GF139" s="167"/>
      <c r="GG139" s="167"/>
      <c r="GH139" s="167"/>
      <c r="GI139" s="167"/>
      <c r="GJ139" s="167"/>
      <c r="GK139" s="167"/>
      <c r="GL139" s="167"/>
      <c r="GM139" s="167"/>
      <c r="GN139" s="167"/>
      <c r="GO139" s="167"/>
      <c r="GP139" s="167"/>
      <c r="GQ139" s="167"/>
      <c r="GR139" s="167"/>
      <c r="GS139" s="167"/>
      <c r="GT139" s="167"/>
      <c r="GU139" s="167"/>
      <c r="GV139" s="167"/>
      <c r="GW139" s="167"/>
      <c r="GX139" s="167"/>
      <c r="GY139" s="167"/>
      <c r="GZ139" s="167"/>
      <c r="HA139" s="167"/>
      <c r="HB139" s="167"/>
      <c r="HC139" s="167"/>
      <c r="HD139" s="167"/>
      <c r="HE139" s="167"/>
      <c r="HF139" s="167"/>
      <c r="HG139" s="167"/>
      <c r="HH139" s="167"/>
      <c r="HI139" s="167"/>
      <c r="HJ139" s="167"/>
      <c r="HK139" s="167"/>
      <c r="HL139" s="167"/>
      <c r="HM139" s="167"/>
      <c r="HN139" s="167"/>
      <c r="HO139" s="167"/>
      <c r="HP139" s="167"/>
      <c r="HQ139" s="167"/>
      <c r="HR139" s="167"/>
      <c r="HS139" s="167"/>
    </row>
    <row r="140" spans="1:227" s="2" customFormat="1" ht="17.05" customHeight="1" thickTop="1" thickBot="1" x14ac:dyDescent="0.45">
      <c r="A140" s="868" t="s">
        <v>198</v>
      </c>
      <c r="B140" s="868" t="s">
        <v>327</v>
      </c>
      <c r="C140" s="888" t="s">
        <v>348</v>
      </c>
      <c r="D140" s="168" t="s">
        <v>350</v>
      </c>
      <c r="E140" s="2955"/>
      <c r="F140" s="54">
        <v>1.9550000000000001</v>
      </c>
      <c r="G140" s="43"/>
      <c r="H140" s="43"/>
      <c r="I140" s="177"/>
      <c r="J140" s="177"/>
      <c r="K140" s="179">
        <f>SUM(F140:H140)</f>
        <v>1.9550000000000001</v>
      </c>
      <c r="L140" s="518">
        <f>IF(K140&gt;0,IF(ISNUMBER(F140),F140,0)/K140*100,"")</f>
        <v>100</v>
      </c>
      <c r="M140" s="667">
        <f>IF(K140&gt;0,(IF(ISNUMBER(G140),G140,0)+IF(ISNUMBER(H140),H140,0))/K140*100,"")</f>
        <v>0</v>
      </c>
      <c r="N140" s="504">
        <f t="shared" si="44"/>
        <v>3</v>
      </c>
      <c r="O140" s="58"/>
      <c r="P140" s="177">
        <v>1.5960000000000001</v>
      </c>
      <c r="Q140" s="222" t="s">
        <v>42</v>
      </c>
      <c r="R140" s="58"/>
      <c r="S140" s="220" t="s">
        <v>202</v>
      </c>
      <c r="T140" s="220" t="s">
        <v>202</v>
      </c>
      <c r="U140" s="368">
        <v>40</v>
      </c>
      <c r="V140" s="58">
        <v>66.39</v>
      </c>
      <c r="W140" s="368">
        <v>40</v>
      </c>
      <c r="X140" s="58">
        <v>66.39</v>
      </c>
      <c r="Y140" s="58">
        <v>14.2</v>
      </c>
      <c r="Z140" s="743">
        <v>18680</v>
      </c>
      <c r="AA140" s="234">
        <v>234.07937578833122</v>
      </c>
      <c r="AB140" s="763">
        <f t="shared" si="45"/>
        <v>0</v>
      </c>
      <c r="AC140" s="174"/>
      <c r="AD140" s="174"/>
      <c r="AE140" s="364" t="s">
        <v>205</v>
      </c>
      <c r="AF140" s="174"/>
      <c r="AG140" s="174" t="s">
        <v>42</v>
      </c>
      <c r="AH140" s="175"/>
      <c r="AI140" s="174"/>
      <c r="AJ140" s="174"/>
      <c r="AK140" s="174"/>
      <c r="AL140" s="175"/>
      <c r="AM140" s="179">
        <f t="shared" si="46"/>
        <v>1.9550000000000001</v>
      </c>
      <c r="AN140" s="177">
        <v>1.5960000000000001</v>
      </c>
      <c r="AO140" s="177">
        <v>1.714</v>
      </c>
      <c r="AP140" s="177">
        <v>1.8109999999999999</v>
      </c>
      <c r="AQ140" s="178">
        <v>1.8109999999999999</v>
      </c>
      <c r="AR140" s="179">
        <f t="shared" si="47"/>
        <v>1.5960000000000001</v>
      </c>
      <c r="AS140" s="177">
        <v>1.885</v>
      </c>
      <c r="AT140" s="179">
        <f t="shared" si="48"/>
        <v>2.0024999999999999</v>
      </c>
      <c r="AU140" s="179"/>
      <c r="AV140" s="177">
        <v>2.12</v>
      </c>
      <c r="AW140" s="177"/>
      <c r="AX140" s="546">
        <v>2.141</v>
      </c>
      <c r="AY140" s="828">
        <v>-0.186</v>
      </c>
      <c r="AZ140" s="164"/>
      <c r="BA140" s="165"/>
      <c r="BB140" s="167"/>
      <c r="BC140" s="2" t="s">
        <v>1430</v>
      </c>
      <c r="BD140" s="866" t="s">
        <v>1597</v>
      </c>
      <c r="BE140" s="90"/>
      <c r="BF140" s="90"/>
      <c r="BG140" s="90"/>
      <c r="BH140" s="90"/>
      <c r="BI140" s="90"/>
      <c r="BJ140" s="90"/>
      <c r="BK140" s="90"/>
      <c r="BL140" s="90"/>
      <c r="BM140" s="167"/>
      <c r="BN140" s="167"/>
      <c r="BO140" s="167"/>
      <c r="BP140" s="167"/>
      <c r="BQ140" s="167"/>
      <c r="BR140" s="167"/>
      <c r="BS140" s="167"/>
      <c r="BT140" s="167"/>
      <c r="BU140" s="167"/>
      <c r="BV140" s="167"/>
      <c r="BW140" s="167"/>
      <c r="BX140" s="167"/>
      <c r="BY140" s="167"/>
      <c r="BZ140" s="167"/>
      <c r="CA140" s="167"/>
      <c r="CB140" s="167"/>
      <c r="CC140" s="167"/>
      <c r="CD140" s="167"/>
      <c r="CE140" s="167"/>
      <c r="CF140" s="167"/>
      <c r="CG140" s="167"/>
      <c r="CH140" s="167"/>
      <c r="CI140" s="167"/>
      <c r="CJ140" s="167"/>
      <c r="CK140" s="167"/>
      <c r="CL140" s="167"/>
      <c r="CM140" s="167"/>
      <c r="CN140" s="167"/>
      <c r="CO140" s="167"/>
      <c r="CP140" s="167"/>
      <c r="CQ140" s="167"/>
      <c r="CR140" s="167"/>
      <c r="CS140" s="167"/>
      <c r="CT140" s="167"/>
      <c r="CU140" s="167"/>
      <c r="CV140" s="167"/>
      <c r="CW140" s="167"/>
      <c r="CX140" s="167"/>
      <c r="CY140" s="167"/>
      <c r="CZ140" s="167"/>
      <c r="DA140" s="167"/>
      <c r="DB140" s="167"/>
      <c r="DC140" s="167"/>
      <c r="DD140" s="167"/>
      <c r="DE140" s="167"/>
      <c r="DF140" s="167"/>
      <c r="DG140" s="167"/>
      <c r="DH140" s="167"/>
      <c r="DI140" s="167"/>
      <c r="DJ140" s="167"/>
      <c r="DK140" s="167"/>
      <c r="DL140" s="167"/>
      <c r="DM140" s="167"/>
      <c r="DN140" s="167"/>
      <c r="DO140" s="167"/>
      <c r="DP140" s="167"/>
      <c r="DQ140" s="167"/>
      <c r="DR140" s="167"/>
      <c r="DS140" s="167"/>
      <c r="DT140" s="167"/>
      <c r="DU140" s="167"/>
      <c r="DV140" s="167"/>
      <c r="DW140" s="167"/>
      <c r="DX140" s="167"/>
      <c r="DY140" s="167"/>
      <c r="DZ140" s="167"/>
      <c r="EA140" s="167"/>
      <c r="EB140" s="167"/>
      <c r="EC140" s="167"/>
      <c r="ED140" s="167"/>
      <c r="EE140" s="167"/>
      <c r="EF140" s="167"/>
      <c r="EG140" s="167"/>
      <c r="EH140" s="167"/>
      <c r="EI140" s="167"/>
      <c r="EJ140" s="167"/>
      <c r="EK140" s="167"/>
      <c r="EL140" s="167"/>
      <c r="EM140" s="167"/>
      <c r="EN140" s="167"/>
      <c r="EO140" s="167"/>
      <c r="EP140" s="167"/>
      <c r="EQ140" s="167"/>
      <c r="ER140" s="167"/>
      <c r="ES140" s="167"/>
      <c r="ET140" s="167"/>
      <c r="EU140" s="167"/>
      <c r="EV140" s="167"/>
      <c r="EW140" s="167"/>
      <c r="EX140" s="167"/>
      <c r="EY140" s="167"/>
      <c r="EZ140" s="167"/>
      <c r="FA140" s="167"/>
      <c r="FB140" s="167"/>
      <c r="FC140" s="167"/>
      <c r="FD140" s="167"/>
      <c r="FE140" s="167"/>
      <c r="FF140" s="167"/>
      <c r="FG140" s="167"/>
      <c r="FH140" s="167"/>
      <c r="FI140" s="167"/>
      <c r="FJ140" s="167"/>
      <c r="FK140" s="167"/>
      <c r="FL140" s="167"/>
      <c r="FM140" s="167"/>
      <c r="FN140" s="167"/>
      <c r="FO140" s="167"/>
      <c r="FP140" s="167"/>
      <c r="FQ140" s="167"/>
      <c r="FR140" s="167"/>
      <c r="FS140" s="167"/>
      <c r="FT140" s="167"/>
      <c r="FU140" s="167"/>
      <c r="FV140" s="167"/>
      <c r="FW140" s="167"/>
      <c r="FX140" s="167"/>
      <c r="FY140" s="167"/>
      <c r="FZ140" s="167"/>
      <c r="GA140" s="167"/>
      <c r="GB140" s="167"/>
      <c r="GC140" s="167"/>
      <c r="GD140" s="167"/>
      <c r="GE140" s="167"/>
      <c r="GF140" s="167"/>
      <c r="GG140" s="167"/>
      <c r="GH140" s="167"/>
      <c r="GI140" s="167"/>
      <c r="GJ140" s="167"/>
      <c r="GK140" s="167"/>
      <c r="GL140" s="167"/>
      <c r="GM140" s="167"/>
      <c r="GN140" s="167"/>
      <c r="GO140" s="167"/>
      <c r="GP140" s="167"/>
      <c r="GQ140" s="167"/>
      <c r="GR140" s="167"/>
      <c r="GS140" s="167"/>
      <c r="GT140" s="167"/>
      <c r="GU140" s="167"/>
      <c r="GV140" s="167"/>
      <c r="GW140" s="167"/>
      <c r="GX140" s="167"/>
      <c r="GY140" s="167"/>
      <c r="GZ140" s="167"/>
      <c r="HA140" s="167"/>
      <c r="HB140" s="167"/>
      <c r="HC140" s="167"/>
      <c r="HD140" s="167"/>
      <c r="HE140" s="167"/>
      <c r="HF140" s="167"/>
      <c r="HG140" s="167"/>
      <c r="HH140" s="167"/>
      <c r="HI140" s="167"/>
      <c r="HJ140" s="167"/>
      <c r="HK140" s="167"/>
      <c r="HL140" s="167"/>
      <c r="HM140" s="167"/>
      <c r="HN140" s="167"/>
      <c r="HO140" s="167"/>
      <c r="HP140" s="167"/>
      <c r="HQ140" s="167"/>
      <c r="HR140" s="167"/>
      <c r="HS140" s="167"/>
    </row>
    <row r="141" spans="1:227" s="2" customFormat="1" ht="17.05" customHeight="1" thickTop="1" x14ac:dyDescent="0.4">
      <c r="A141" s="868" t="s">
        <v>865</v>
      </c>
      <c r="B141" s="868" t="s">
        <v>866</v>
      </c>
      <c r="C141" s="888" t="s">
        <v>890</v>
      </c>
      <c r="D141" s="412" t="s">
        <v>893</v>
      </c>
      <c r="E141" s="413"/>
      <c r="F141" s="414">
        <v>0.13200000000000001</v>
      </c>
      <c r="G141" s="415"/>
      <c r="H141" s="411" t="s">
        <v>202</v>
      </c>
      <c r="I141" s="124"/>
      <c r="J141" s="124"/>
      <c r="K141" s="252">
        <f>IF(ISNUMBER(F141),F141,0)+IF(ISNUMBER(G141),G141,0)+IF(ISNUMBER(H141),H141,0)</f>
        <v>0.13200000000000001</v>
      </c>
      <c r="L141" s="520">
        <f>IF(IF(ISNUMBER(K141),K141,0)&gt;0,IF(ISNUMBER(F141),F141,0)/K141*100,"")</f>
        <v>100</v>
      </c>
      <c r="M141" s="521">
        <f>IF(IF(ISNUMBER(K141),K141,0)&gt;0,(IF(ISNUMBER(G141),G141,0)+IF(ISNUMBER(H141),H141,0))/K141*100,"")</f>
        <v>0</v>
      </c>
      <c r="N141" s="504">
        <f t="shared" si="44"/>
        <v>5</v>
      </c>
      <c r="O141" s="254"/>
      <c r="P141" s="534">
        <f>AA141*Z141/1000000000*365</f>
        <v>6.0999999999999999E-2</v>
      </c>
      <c r="Q141" s="227" t="s">
        <v>42</v>
      </c>
      <c r="R141" s="254"/>
      <c r="S141" s="305"/>
      <c r="T141" s="306"/>
      <c r="U141" s="90"/>
      <c r="V141" s="254"/>
      <c r="W141" s="254"/>
      <c r="X141" s="254"/>
      <c r="Y141" s="254"/>
      <c r="Z141" s="258">
        <v>1275</v>
      </c>
      <c r="AA141" s="259">
        <v>131.07708836959441</v>
      </c>
      <c r="AB141" s="260"/>
      <c r="AC141" s="260"/>
      <c r="AD141" s="260"/>
      <c r="AE141" s="260"/>
      <c r="AF141" s="260"/>
      <c r="AG141" s="260"/>
      <c r="AH141" s="121"/>
      <c r="AI141" s="261">
        <v>1344</v>
      </c>
      <c r="AJ141" s="261">
        <v>1402</v>
      </c>
      <c r="AK141" s="261">
        <v>1450</v>
      </c>
      <c r="AL141" s="342">
        <v>1500</v>
      </c>
      <c r="AM141" s="371"/>
      <c r="AN141" s="261"/>
      <c r="AO141" s="252"/>
      <c r="AP141" s="263"/>
      <c r="AQ141" s="264">
        <v>6.0999999999999999E-2</v>
      </c>
      <c r="AR141" s="252">
        <v>6.4000000000000001E-2</v>
      </c>
      <c r="AS141" s="252">
        <v>6.7000000000000004E-2</v>
      </c>
      <c r="AT141" s="252">
        <v>6.9000000000000006E-2</v>
      </c>
      <c r="AU141" s="252">
        <v>7.1999999999999995E-2</v>
      </c>
      <c r="AV141" s="263"/>
      <c r="AW141" s="557">
        <f>K141-AT141</f>
        <v>6.3E-2</v>
      </c>
      <c r="AX141" s="551"/>
      <c r="AY141" s="167"/>
      <c r="AZ141" s="167"/>
      <c r="BA141" s="296"/>
      <c r="BB141" s="296"/>
      <c r="BC141" s="2" t="s">
        <v>1430</v>
      </c>
      <c r="BD141" s="866" t="s">
        <v>1673</v>
      </c>
    </row>
    <row r="142" spans="1:227" s="2" customFormat="1" ht="17.05" customHeight="1" x14ac:dyDescent="0.4">
      <c r="A142" s="868" t="s">
        <v>865</v>
      </c>
      <c r="B142" s="868" t="s">
        <v>866</v>
      </c>
      <c r="C142" s="889" t="s">
        <v>890</v>
      </c>
      <c r="D142" s="412" t="s">
        <v>891</v>
      </c>
      <c r="E142" s="413"/>
      <c r="F142" s="414">
        <v>0.43</v>
      </c>
      <c r="G142" s="415"/>
      <c r="H142" s="411" t="s">
        <v>202</v>
      </c>
      <c r="I142" s="124"/>
      <c r="J142" s="124"/>
      <c r="K142" s="252">
        <f>IF(ISNUMBER(F142),F142,0)+IF(ISNUMBER(G142),G142,0)+IF(ISNUMBER(H142),H142,0)</f>
        <v>0.43</v>
      </c>
      <c r="L142" s="520">
        <f>IF(IF(ISNUMBER(K142),K142,0)&gt;0,IF(ISNUMBER(F142),F142,0)/K142*100,"")</f>
        <v>100</v>
      </c>
      <c r="M142" s="521">
        <f>IF(IF(ISNUMBER(K142),K142,0)&gt;0,(IF(ISNUMBER(G142),G142,0)+IF(ISNUMBER(H142),H142,0))/K142*100,"")</f>
        <v>0</v>
      </c>
      <c r="N142" s="504">
        <f t="shared" si="44"/>
        <v>2</v>
      </c>
      <c r="O142" s="254"/>
      <c r="P142" s="534">
        <f>AA142*Z142/1000000000*365</f>
        <v>0.45399999999999996</v>
      </c>
      <c r="Q142" s="227" t="s">
        <v>42</v>
      </c>
      <c r="R142" s="254"/>
      <c r="S142" s="305"/>
      <c r="T142" s="306"/>
      <c r="U142" s="90"/>
      <c r="V142" s="254"/>
      <c r="W142" s="254"/>
      <c r="X142" s="254"/>
      <c r="Y142" s="254"/>
      <c r="Z142" s="258">
        <v>7726</v>
      </c>
      <c r="AA142" s="259">
        <v>160.99347870027907</v>
      </c>
      <c r="AB142" s="260"/>
      <c r="AC142" s="260"/>
      <c r="AD142" s="260"/>
      <c r="AE142" s="260"/>
      <c r="AF142" s="260"/>
      <c r="AG142" s="260"/>
      <c r="AH142" s="121"/>
      <c r="AI142" s="261">
        <v>8001</v>
      </c>
      <c r="AJ142" s="261">
        <v>8285</v>
      </c>
      <c r="AK142" s="261">
        <v>8580</v>
      </c>
      <c r="AL142" s="342">
        <v>8885</v>
      </c>
      <c r="AM142" s="371"/>
      <c r="AN142" s="261"/>
      <c r="AO142" s="252"/>
      <c r="AP142" s="263"/>
      <c r="AQ142" s="264">
        <v>0.45400000000000001</v>
      </c>
      <c r="AR142" s="252">
        <v>0.47099999999999997</v>
      </c>
      <c r="AS142" s="252">
        <v>0.48699999999999999</v>
      </c>
      <c r="AT142" s="252">
        <v>0.505</v>
      </c>
      <c r="AU142" s="252">
        <v>0.52300000000000002</v>
      </c>
      <c r="AV142" s="263"/>
      <c r="AW142" s="557">
        <f>K142-AT142</f>
        <v>-7.5000000000000011E-2</v>
      </c>
      <c r="AX142" s="551"/>
      <c r="AY142" s="167"/>
      <c r="AZ142" s="167"/>
      <c r="BA142" s="167"/>
      <c r="BB142" s="167"/>
      <c r="BC142" s="2" t="s">
        <v>1430</v>
      </c>
      <c r="BE142" s="2" t="s">
        <v>1902</v>
      </c>
    </row>
    <row r="143" spans="1:227" s="2" customFormat="1" ht="17.05" customHeight="1" x14ac:dyDescent="0.4">
      <c r="A143" s="868" t="s">
        <v>393</v>
      </c>
      <c r="B143" s="868" t="s">
        <v>413</v>
      </c>
      <c r="C143" s="875" t="s">
        <v>420</v>
      </c>
      <c r="D143" s="1279" t="s">
        <v>432</v>
      </c>
      <c r="E143" s="2956" t="s">
        <v>1809</v>
      </c>
      <c r="F143" s="20"/>
      <c r="G143" s="21"/>
      <c r="H143" s="21"/>
      <c r="I143" s="124"/>
      <c r="J143" s="124"/>
      <c r="K143" s="252">
        <v>0.21024000000000001</v>
      </c>
      <c r="L143" s="520">
        <v>100</v>
      </c>
      <c r="M143" s="521">
        <v>0</v>
      </c>
      <c r="N143" s="504">
        <v>2</v>
      </c>
      <c r="O143" s="684"/>
      <c r="P143" s="532">
        <v>0.39806495299999994</v>
      </c>
      <c r="Q143" s="227" t="s">
        <v>42</v>
      </c>
      <c r="R143" s="254"/>
      <c r="S143" s="305"/>
      <c r="T143" s="306"/>
      <c r="U143" s="90"/>
      <c r="V143" s="254"/>
      <c r="W143" s="254"/>
      <c r="X143" s="254"/>
      <c r="Y143" s="254"/>
      <c r="Z143" s="258">
        <v>12895.822607401982</v>
      </c>
      <c r="AA143" s="259">
        <v>84.56916208685962</v>
      </c>
      <c r="AB143" s="287">
        <v>77.352168554706438</v>
      </c>
      <c r="AC143" s="260"/>
      <c r="AD143" s="260"/>
      <c r="AE143" s="260"/>
      <c r="AF143" s="260"/>
      <c r="AG143" s="260"/>
      <c r="AH143" s="121"/>
      <c r="AI143" s="90"/>
      <c r="AJ143" s="90"/>
      <c r="AK143" s="90"/>
      <c r="AL143" s="121"/>
      <c r="AM143" s="262"/>
      <c r="AN143" s="252"/>
      <c r="AO143" s="252"/>
      <c r="AP143" s="263"/>
      <c r="AQ143" s="264"/>
      <c r="AR143" s="252"/>
      <c r="AS143" s="252"/>
      <c r="AT143" s="252"/>
      <c r="AU143" s="252"/>
      <c r="AV143" s="263"/>
      <c r="AW143" s="557">
        <v>0.21024000000000001</v>
      </c>
      <c r="AX143" s="551"/>
      <c r="AY143" s="167"/>
      <c r="AZ143" s="167"/>
      <c r="BA143" s="167"/>
      <c r="BB143" s="167"/>
      <c r="BC143" s="2" t="s">
        <v>1802</v>
      </c>
      <c r="BD143" s="2" t="s">
        <v>1853</v>
      </c>
      <c r="BE143" t="s">
        <v>1903</v>
      </c>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row>
    <row r="144" spans="1:227" s="2" customFormat="1" ht="17.05" customHeight="1" x14ac:dyDescent="0.4">
      <c r="A144" s="868" t="s">
        <v>698</v>
      </c>
      <c r="B144" s="868" t="s">
        <v>699</v>
      </c>
      <c r="C144" s="594" t="s">
        <v>700</v>
      </c>
      <c r="D144" s="383" t="s">
        <v>705</v>
      </c>
      <c r="E144" s="619"/>
      <c r="F144" s="20">
        <v>0.18</v>
      </c>
      <c r="G144" s="21"/>
      <c r="H144" s="21" t="s">
        <v>202</v>
      </c>
      <c r="I144" s="124"/>
      <c r="J144" s="124"/>
      <c r="K144" s="252">
        <f t="shared" ref="K144:K157" si="49">IF(ISNUMBER(F144),F144,0)+IF(ISNUMBER(G144),G144,0)+IF(ISNUMBER(H144),H144,0)</f>
        <v>0.18</v>
      </c>
      <c r="L144" s="520">
        <f t="shared" ref="L144:L154" si="50">IF(IF(ISNUMBER(K144),K144,0)&gt;0,IF(ISNUMBER(F144),F144,0)/K144*100,"")</f>
        <v>100</v>
      </c>
      <c r="M144" s="521">
        <f t="shared" ref="M144:M157" si="51">IF(IF(ISNUMBER(K144),K144,0)&gt;0,(IF(ISNUMBER(G144),G144,0)+IF(ISNUMBER(H144),H144,0))/K144*100,"")</f>
        <v>0</v>
      </c>
      <c r="N144" s="504">
        <f t="shared" ref="N144:N179" si="52">IF(OR(K144="",NOT(ISNUMBER(K144))),1,IF(P144=0,1,IF(P144&gt;K144,2,IF(AT144&gt;K144,3,IF(AU144&gt;K144,4,5)))))</f>
        <v>5</v>
      </c>
      <c r="O144" s="254"/>
      <c r="P144" s="534">
        <f t="shared" ref="P144:P152" si="53">AQ144</f>
        <v>0.10671324255810809</v>
      </c>
      <c r="Q144" s="227" t="s">
        <v>42</v>
      </c>
      <c r="R144" s="254"/>
      <c r="S144" s="305"/>
      <c r="T144" s="306"/>
      <c r="U144" s="90"/>
      <c r="V144" s="254"/>
      <c r="W144" s="254"/>
      <c r="X144" s="254"/>
      <c r="Y144" s="254"/>
      <c r="Z144" s="258">
        <v>2490</v>
      </c>
      <c r="AA144" s="259">
        <f t="shared" ref="AA144:AA152" si="54">AR144/Z144*1000000000/365</f>
        <v>125.79419695248974</v>
      </c>
      <c r="AB144" s="260"/>
      <c r="AC144" s="260"/>
      <c r="AD144" s="260"/>
      <c r="AE144" s="260"/>
      <c r="AF144" s="260"/>
      <c r="AG144" s="260"/>
      <c r="AH144" s="121"/>
      <c r="AI144" s="261">
        <v>2562</v>
      </c>
      <c r="AJ144" s="261">
        <v>2630</v>
      </c>
      <c r="AK144" s="261">
        <v>2694</v>
      </c>
      <c r="AL144" s="342"/>
      <c r="AM144" s="371"/>
      <c r="AN144" s="261"/>
      <c r="AO144" s="252"/>
      <c r="AP144" s="263"/>
      <c r="AQ144" s="264">
        <v>0.10671324255810809</v>
      </c>
      <c r="AR144" s="252">
        <v>0.11432805590027029</v>
      </c>
      <c r="AS144" s="252">
        <v>0.12201186450675675</v>
      </c>
      <c r="AT144" s="252">
        <v>0.12974345465756756</v>
      </c>
      <c r="AU144" s="252"/>
      <c r="AV144" s="263"/>
      <c r="AW144" s="557">
        <f t="shared" ref="AW144:AW157" si="55">K144-AT144</f>
        <v>5.0256545342432429E-2</v>
      </c>
      <c r="AX144" s="551"/>
      <c r="AY144" s="167"/>
      <c r="AZ144" s="167"/>
      <c r="BA144" s="296"/>
      <c r="BB144" s="167"/>
      <c r="BC144" s="2" t="s">
        <v>1430</v>
      </c>
      <c r="BD144" s="866" t="s">
        <v>1488</v>
      </c>
    </row>
    <row r="145" spans="1:227" s="2" customFormat="1" ht="17.05" customHeight="1" x14ac:dyDescent="0.4">
      <c r="A145" s="868" t="s">
        <v>698</v>
      </c>
      <c r="B145" s="868" t="s">
        <v>699</v>
      </c>
      <c r="C145" s="594" t="s">
        <v>700</v>
      </c>
      <c r="D145" s="383" t="s">
        <v>707</v>
      </c>
      <c r="E145" s="619"/>
      <c r="F145" s="20">
        <v>1.7999999999999999E-2</v>
      </c>
      <c r="G145" s="21"/>
      <c r="H145" s="21" t="s">
        <v>202</v>
      </c>
      <c r="I145" s="124"/>
      <c r="J145" s="124"/>
      <c r="K145" s="252">
        <f t="shared" si="49"/>
        <v>1.7999999999999999E-2</v>
      </c>
      <c r="L145" s="520">
        <f t="shared" si="50"/>
        <v>100</v>
      </c>
      <c r="M145" s="521">
        <f t="shared" si="51"/>
        <v>0</v>
      </c>
      <c r="N145" s="504">
        <f t="shared" si="52"/>
        <v>2</v>
      </c>
      <c r="O145" s="254"/>
      <c r="P145" s="534">
        <f t="shared" si="53"/>
        <v>2.254758339552632E-2</v>
      </c>
      <c r="Q145" s="227" t="s">
        <v>42</v>
      </c>
      <c r="R145" s="254"/>
      <c r="S145" s="305"/>
      <c r="T145" s="306"/>
      <c r="U145" s="90"/>
      <c r="V145" s="254"/>
      <c r="W145" s="254"/>
      <c r="X145" s="254"/>
      <c r="Y145" s="254"/>
      <c r="Z145" s="258">
        <v>521</v>
      </c>
      <c r="AA145" s="259">
        <f t="shared" si="54"/>
        <v>127.43871305389916</v>
      </c>
      <c r="AB145" s="260"/>
      <c r="AC145" s="260"/>
      <c r="AD145" s="260"/>
      <c r="AE145" s="260"/>
      <c r="AF145" s="260"/>
      <c r="AG145" s="260"/>
      <c r="AH145" s="121"/>
      <c r="AI145" s="373">
        <v>538</v>
      </c>
      <c r="AJ145" s="373">
        <v>555</v>
      </c>
      <c r="AK145" s="373">
        <v>572</v>
      </c>
      <c r="AL145" s="342"/>
      <c r="AM145" s="371"/>
      <c r="AN145" s="373"/>
      <c r="AO145" s="292"/>
      <c r="AP145" s="295"/>
      <c r="AQ145" s="264">
        <v>2.254758339552632E-2</v>
      </c>
      <c r="AR145" s="292">
        <v>2.4234382867894734E-2</v>
      </c>
      <c r="AS145" s="292">
        <v>2.5981287880263163E-2</v>
      </c>
      <c r="AT145" s="292">
        <v>2.7788298432631579E-2</v>
      </c>
      <c r="AU145" s="292"/>
      <c r="AV145" s="295"/>
      <c r="AW145" s="559">
        <f t="shared" si="55"/>
        <v>-9.7882984326315807E-3</v>
      </c>
      <c r="AX145" s="551"/>
      <c r="AY145" s="167"/>
      <c r="AZ145" s="167"/>
      <c r="BA145" s="296"/>
      <c r="BB145" s="167"/>
      <c r="BC145" s="2" t="s">
        <v>1430</v>
      </c>
      <c r="BD145" s="866" t="s">
        <v>1537</v>
      </c>
    </row>
    <row r="146" spans="1:227" s="2" customFormat="1" ht="17.05" customHeight="1" x14ac:dyDescent="0.4">
      <c r="A146" s="868" t="s">
        <v>698</v>
      </c>
      <c r="B146" s="868" t="s">
        <v>699</v>
      </c>
      <c r="C146" s="594" t="s">
        <v>700</v>
      </c>
      <c r="D146" s="383" t="s">
        <v>701</v>
      </c>
      <c r="E146" s="619"/>
      <c r="F146" s="20">
        <v>0.64</v>
      </c>
      <c r="G146" s="21"/>
      <c r="H146" s="21" t="s">
        <v>202</v>
      </c>
      <c r="I146" s="124"/>
      <c r="J146" s="124"/>
      <c r="K146" s="252">
        <f t="shared" si="49"/>
        <v>0.64</v>
      </c>
      <c r="L146" s="520">
        <f t="shared" si="50"/>
        <v>100</v>
      </c>
      <c r="M146" s="521">
        <f t="shared" si="51"/>
        <v>0</v>
      </c>
      <c r="N146" s="504">
        <f t="shared" si="52"/>
        <v>2</v>
      </c>
      <c r="O146" s="254"/>
      <c r="P146" s="534">
        <f t="shared" si="53"/>
        <v>0.82348451687267532</v>
      </c>
      <c r="Q146" s="227" t="s">
        <v>42</v>
      </c>
      <c r="R146" s="254"/>
      <c r="S146" s="305"/>
      <c r="T146" s="306"/>
      <c r="U146" s="90"/>
      <c r="V146" s="254"/>
      <c r="W146" s="254"/>
      <c r="X146" s="254"/>
      <c r="Y146" s="254"/>
      <c r="Z146" s="258">
        <v>17864</v>
      </c>
      <c r="AA146" s="259">
        <f t="shared" si="54"/>
        <v>134.89618339733238</v>
      </c>
      <c r="AB146" s="260"/>
      <c r="AC146" s="260"/>
      <c r="AD146" s="260"/>
      <c r="AE146" s="260"/>
      <c r="AF146" s="260"/>
      <c r="AG146" s="260"/>
      <c r="AH146" s="121"/>
      <c r="AI146" s="373">
        <v>18376</v>
      </c>
      <c r="AJ146" s="373">
        <v>18840</v>
      </c>
      <c r="AK146" s="373">
        <v>19299</v>
      </c>
      <c r="AL146" s="342"/>
      <c r="AM146" s="371"/>
      <c r="AN146" s="373"/>
      <c r="AO146" s="292"/>
      <c r="AP146" s="295"/>
      <c r="AQ146" s="264">
        <v>0.82348451687267532</v>
      </c>
      <c r="AR146" s="292">
        <v>0.87957167837663008</v>
      </c>
      <c r="AS146" s="292">
        <v>0.93508669084708906</v>
      </c>
      <c r="AT146" s="292">
        <v>0.99198522668989242</v>
      </c>
      <c r="AU146" s="292"/>
      <c r="AV146" s="295"/>
      <c r="AW146" s="559">
        <f t="shared" si="55"/>
        <v>-0.35198522668989241</v>
      </c>
      <c r="AX146" s="551"/>
      <c r="AY146" s="167"/>
      <c r="AZ146" s="167"/>
      <c r="BA146" s="296"/>
      <c r="BB146" s="167"/>
      <c r="BC146" s="2" t="s">
        <v>1430</v>
      </c>
      <c r="BD146" s="866" t="s">
        <v>1539</v>
      </c>
    </row>
    <row r="147" spans="1:227" s="2" customFormat="1" ht="17.05" customHeight="1" x14ac:dyDescent="0.4">
      <c r="A147" s="868" t="s">
        <v>698</v>
      </c>
      <c r="B147" s="868" t="s">
        <v>699</v>
      </c>
      <c r="C147" s="594" t="s">
        <v>700</v>
      </c>
      <c r="D147" s="383" t="s">
        <v>704</v>
      </c>
      <c r="E147" s="619"/>
      <c r="F147" s="20">
        <v>0.185</v>
      </c>
      <c r="G147" s="21"/>
      <c r="H147" s="21" t="s">
        <v>202</v>
      </c>
      <c r="I147" s="124"/>
      <c r="J147" s="124"/>
      <c r="K147" s="252">
        <f t="shared" si="49"/>
        <v>0.185</v>
      </c>
      <c r="L147" s="520">
        <f t="shared" si="50"/>
        <v>100</v>
      </c>
      <c r="M147" s="521">
        <f t="shared" si="51"/>
        <v>0</v>
      </c>
      <c r="N147" s="504">
        <f t="shared" si="52"/>
        <v>2</v>
      </c>
      <c r="O147" s="254"/>
      <c r="P147" s="534">
        <f t="shared" si="53"/>
        <v>0.2428439095909235</v>
      </c>
      <c r="Q147" s="227" t="s">
        <v>42</v>
      </c>
      <c r="R147" s="254"/>
      <c r="S147" s="305"/>
      <c r="T147" s="306"/>
      <c r="U147" s="90"/>
      <c r="V147" s="254"/>
      <c r="W147" s="254"/>
      <c r="X147" s="254"/>
      <c r="Y147" s="254"/>
      <c r="Z147" s="258">
        <v>5524</v>
      </c>
      <c r="AA147" s="259">
        <f t="shared" si="54"/>
        <v>128.89224064292659</v>
      </c>
      <c r="AB147" s="260"/>
      <c r="AC147" s="260"/>
      <c r="AD147" s="260"/>
      <c r="AE147" s="260"/>
      <c r="AF147" s="260"/>
      <c r="AG147" s="260"/>
      <c r="AH147" s="121"/>
      <c r="AI147" s="261">
        <v>5683</v>
      </c>
      <c r="AJ147" s="261">
        <v>5827</v>
      </c>
      <c r="AK147" s="261">
        <v>5972</v>
      </c>
      <c r="AL147" s="342"/>
      <c r="AM147" s="371"/>
      <c r="AN147" s="261"/>
      <c r="AO147" s="252"/>
      <c r="AP147" s="263"/>
      <c r="AQ147" s="264">
        <v>0.2428439095909235</v>
      </c>
      <c r="AR147" s="252">
        <v>0.25988026911870715</v>
      </c>
      <c r="AS147" s="252">
        <v>0.27676633384179422</v>
      </c>
      <c r="AT147" s="252">
        <v>0.29421079288052771</v>
      </c>
      <c r="AU147" s="252"/>
      <c r="AV147" s="263"/>
      <c r="AW147" s="557">
        <f t="shared" si="55"/>
        <v>-0.10921079288052771</v>
      </c>
      <c r="AX147" s="551"/>
      <c r="AY147" s="167"/>
      <c r="AZ147" s="167"/>
      <c r="BA147" s="296"/>
      <c r="BB147" s="167"/>
      <c r="BC147" s="2" t="s">
        <v>1430</v>
      </c>
      <c r="BD147" s="866" t="s">
        <v>704</v>
      </c>
    </row>
    <row r="148" spans="1:227" s="2" customFormat="1" ht="17.05" customHeight="1" x14ac:dyDescent="0.4">
      <c r="A148" s="868" t="s">
        <v>698</v>
      </c>
      <c r="B148" s="868" t="s">
        <v>699</v>
      </c>
      <c r="C148" s="594" t="s">
        <v>700</v>
      </c>
      <c r="D148" s="383" t="s">
        <v>706</v>
      </c>
      <c r="E148" s="619"/>
      <c r="F148" s="20">
        <v>0.51</v>
      </c>
      <c r="G148" s="21"/>
      <c r="H148" s="21" t="s">
        <v>202</v>
      </c>
      <c r="I148" s="124"/>
      <c r="J148" s="124"/>
      <c r="K148" s="252">
        <f t="shared" si="49"/>
        <v>0.51</v>
      </c>
      <c r="L148" s="520">
        <f t="shared" si="50"/>
        <v>100</v>
      </c>
      <c r="M148" s="521">
        <f t="shared" si="51"/>
        <v>0</v>
      </c>
      <c r="N148" s="504">
        <f t="shared" si="52"/>
        <v>2</v>
      </c>
      <c r="O148" s="254"/>
      <c r="P148" s="534">
        <f t="shared" si="53"/>
        <v>0.63705394490147116</v>
      </c>
      <c r="Q148" s="227" t="s">
        <v>42</v>
      </c>
      <c r="R148" s="254"/>
      <c r="S148" s="305"/>
      <c r="T148" s="306"/>
      <c r="U148" s="90"/>
      <c r="V148" s="254"/>
      <c r="W148" s="254"/>
      <c r="X148" s="254"/>
      <c r="Y148" s="254"/>
      <c r="Z148" s="258">
        <v>14102</v>
      </c>
      <c r="AA148" s="259">
        <f t="shared" si="54"/>
        <v>132.30326358442412</v>
      </c>
      <c r="AB148" s="260"/>
      <c r="AC148" s="260"/>
      <c r="AD148" s="260"/>
      <c r="AE148" s="260"/>
      <c r="AF148" s="260"/>
      <c r="AG148" s="260"/>
      <c r="AH148" s="121"/>
      <c r="AI148" s="373">
        <v>14507</v>
      </c>
      <c r="AJ148" s="373">
        <v>14875</v>
      </c>
      <c r="AK148" s="373">
        <v>15239</v>
      </c>
      <c r="AL148" s="342"/>
      <c r="AM148" s="371"/>
      <c r="AN148" s="373"/>
      <c r="AO148" s="292"/>
      <c r="AP148" s="295"/>
      <c r="AQ148" s="264">
        <v>0.63705394490147116</v>
      </c>
      <c r="AR148" s="292">
        <v>0.68099532741965541</v>
      </c>
      <c r="AS148" s="292">
        <v>0.72456635334380826</v>
      </c>
      <c r="AT148" s="292">
        <v>0.76923657481563312</v>
      </c>
      <c r="AU148" s="292"/>
      <c r="AV148" s="295"/>
      <c r="AW148" s="559">
        <f t="shared" si="55"/>
        <v>-0.25923657481563311</v>
      </c>
      <c r="AX148" s="551"/>
      <c r="AY148" s="167"/>
      <c r="AZ148" s="167"/>
      <c r="BA148" s="296"/>
      <c r="BB148" s="167"/>
      <c r="BC148" s="2" t="s">
        <v>1430</v>
      </c>
      <c r="BD148" s="866" t="s">
        <v>1613</v>
      </c>
    </row>
    <row r="149" spans="1:227" s="2" customFormat="1" ht="17.05" customHeight="1" x14ac:dyDescent="0.4">
      <c r="A149" s="868" t="s">
        <v>698</v>
      </c>
      <c r="B149" s="868" t="s">
        <v>699</v>
      </c>
      <c r="C149" s="594" t="s">
        <v>700</v>
      </c>
      <c r="D149" s="383" t="s">
        <v>709</v>
      </c>
      <c r="E149" s="619"/>
      <c r="F149" s="20">
        <v>0.17499999999999999</v>
      </c>
      <c r="G149" s="21"/>
      <c r="H149" s="21" t="s">
        <v>202</v>
      </c>
      <c r="I149" s="124"/>
      <c r="J149" s="124"/>
      <c r="K149" s="252">
        <f t="shared" si="49"/>
        <v>0.17499999999999999</v>
      </c>
      <c r="L149" s="520">
        <f t="shared" si="50"/>
        <v>100</v>
      </c>
      <c r="M149" s="521">
        <f t="shared" si="51"/>
        <v>0</v>
      </c>
      <c r="N149" s="504">
        <f t="shared" si="52"/>
        <v>5</v>
      </c>
      <c r="O149" s="254"/>
      <c r="P149" s="534">
        <f t="shared" si="53"/>
        <v>5.8824020927999987E-2</v>
      </c>
      <c r="Q149" s="227" t="s">
        <v>42</v>
      </c>
      <c r="R149" s="254"/>
      <c r="S149" s="305"/>
      <c r="T149" s="306"/>
      <c r="U149" s="90"/>
      <c r="V149" s="254"/>
      <c r="W149" s="254"/>
      <c r="X149" s="254"/>
      <c r="Y149" s="254"/>
      <c r="Z149" s="258">
        <v>1262</v>
      </c>
      <c r="AA149" s="259">
        <f t="shared" si="54"/>
        <v>136.53782906020018</v>
      </c>
      <c r="AB149" s="260"/>
      <c r="AC149" s="260"/>
      <c r="AD149" s="260"/>
      <c r="AE149" s="260"/>
      <c r="AF149" s="260"/>
      <c r="AG149" s="260"/>
      <c r="AH149" s="121"/>
      <c r="AI149" s="373">
        <v>1300</v>
      </c>
      <c r="AJ149" s="373">
        <v>1334</v>
      </c>
      <c r="AK149" s="373">
        <v>1368</v>
      </c>
      <c r="AL149" s="342"/>
      <c r="AM149" s="371"/>
      <c r="AN149" s="373"/>
      <c r="AO149" s="292"/>
      <c r="AP149" s="295"/>
      <c r="AQ149" s="264">
        <v>5.8824020927999987E-2</v>
      </c>
      <c r="AR149" s="292">
        <v>6.2893420200000008E-2</v>
      </c>
      <c r="AS149" s="292">
        <v>6.6896583575999993E-2</v>
      </c>
      <c r="AT149" s="292">
        <v>7.1019958031999994E-2</v>
      </c>
      <c r="AU149" s="292"/>
      <c r="AV149" s="295"/>
      <c r="AW149" s="559">
        <f t="shared" si="55"/>
        <v>0.10398004196799999</v>
      </c>
      <c r="AX149" s="551"/>
      <c r="AY149" s="167"/>
      <c r="AZ149" s="167"/>
      <c r="BA149" s="296"/>
      <c r="BB149" s="167"/>
      <c r="BC149" s="2" t="s">
        <v>1430</v>
      </c>
      <c r="BD149" s="2" t="s">
        <v>1709</v>
      </c>
    </row>
    <row r="150" spans="1:227" s="2" customFormat="1" ht="17.05" customHeight="1" x14ac:dyDescent="0.4">
      <c r="A150" s="868" t="s">
        <v>698</v>
      </c>
      <c r="B150" s="868" t="s">
        <v>699</v>
      </c>
      <c r="C150" s="594" t="s">
        <v>700</v>
      </c>
      <c r="D150" s="383" t="s">
        <v>702</v>
      </c>
      <c r="E150" s="619"/>
      <c r="F150" s="20">
        <v>8.3000000000000004E-2</v>
      </c>
      <c r="G150" s="21"/>
      <c r="H150" s="21" t="s">
        <v>202</v>
      </c>
      <c r="I150" s="124"/>
      <c r="J150" s="124"/>
      <c r="K150" s="252">
        <f t="shared" si="49"/>
        <v>8.3000000000000004E-2</v>
      </c>
      <c r="L150" s="520">
        <f t="shared" si="50"/>
        <v>100</v>
      </c>
      <c r="M150" s="521">
        <f t="shared" si="51"/>
        <v>0</v>
      </c>
      <c r="N150" s="504">
        <f t="shared" si="52"/>
        <v>2</v>
      </c>
      <c r="O150" s="254"/>
      <c r="P150" s="534">
        <f t="shared" si="53"/>
        <v>0.14852408105286172</v>
      </c>
      <c r="Q150" s="227" t="s">
        <v>42</v>
      </c>
      <c r="R150" s="254"/>
      <c r="S150" s="305"/>
      <c r="T150" s="306"/>
      <c r="U150" s="90"/>
      <c r="V150" s="254"/>
      <c r="W150" s="254"/>
      <c r="X150" s="254"/>
      <c r="Y150" s="254"/>
      <c r="Z150" s="258">
        <v>3304</v>
      </c>
      <c r="AA150" s="259">
        <f t="shared" si="54"/>
        <v>131.72087359469404</v>
      </c>
      <c r="AB150" s="260"/>
      <c r="AC150" s="260"/>
      <c r="AD150" s="260"/>
      <c r="AE150" s="260"/>
      <c r="AF150" s="260"/>
      <c r="AG150" s="260"/>
      <c r="AH150" s="121"/>
      <c r="AI150" s="373">
        <v>3400</v>
      </c>
      <c r="AJ150" s="373">
        <v>3486</v>
      </c>
      <c r="AK150" s="373">
        <v>3571</v>
      </c>
      <c r="AL150" s="342"/>
      <c r="AM150" s="371"/>
      <c r="AN150" s="373"/>
      <c r="AO150" s="292"/>
      <c r="AP150" s="295"/>
      <c r="AQ150" s="264">
        <v>0.14852408105286172</v>
      </c>
      <c r="AR150" s="292">
        <v>0.15885010472025721</v>
      </c>
      <c r="AS150" s="292">
        <v>0.16903066361729904</v>
      </c>
      <c r="AT150" s="292">
        <v>0.17946502959530553</v>
      </c>
      <c r="AU150" s="292"/>
      <c r="AV150" s="295"/>
      <c r="AW150" s="559">
        <f t="shared" si="55"/>
        <v>-9.6465029595305521E-2</v>
      </c>
      <c r="AX150" s="551"/>
      <c r="AY150" s="167"/>
      <c r="AZ150" s="167"/>
      <c r="BA150" s="296"/>
      <c r="BB150" s="167"/>
      <c r="BC150" s="2" t="s">
        <v>1430</v>
      </c>
      <c r="BD150" s="2" t="s">
        <v>1711</v>
      </c>
    </row>
    <row r="151" spans="1:227" s="2" customFormat="1" ht="17.05" customHeight="1" x14ac:dyDescent="0.4">
      <c r="A151" s="868" t="s">
        <v>698</v>
      </c>
      <c r="B151" s="868" t="s">
        <v>699</v>
      </c>
      <c r="C151" s="594" t="s">
        <v>700</v>
      </c>
      <c r="D151" s="383" t="s">
        <v>703</v>
      </c>
      <c r="E151" s="619"/>
      <c r="F151" s="20">
        <v>0.78</v>
      </c>
      <c r="G151" s="21"/>
      <c r="H151" s="21" t="s">
        <v>202</v>
      </c>
      <c r="I151" s="124"/>
      <c r="J151" s="124"/>
      <c r="K151" s="252">
        <f t="shared" si="49"/>
        <v>0.78</v>
      </c>
      <c r="L151" s="520">
        <f t="shared" si="50"/>
        <v>100</v>
      </c>
      <c r="M151" s="521">
        <f t="shared" si="51"/>
        <v>0</v>
      </c>
      <c r="N151" s="504">
        <f t="shared" si="52"/>
        <v>2</v>
      </c>
      <c r="O151" s="254"/>
      <c r="P151" s="534">
        <f t="shared" si="53"/>
        <v>0.85091391074124367</v>
      </c>
      <c r="Q151" s="227" t="s">
        <v>42</v>
      </c>
      <c r="R151" s="254"/>
      <c r="S151" s="305"/>
      <c r="T151" s="306"/>
      <c r="U151" s="90"/>
      <c r="V151" s="254"/>
      <c r="W151" s="254"/>
      <c r="X151" s="254"/>
      <c r="Y151" s="254"/>
      <c r="Z151" s="258">
        <v>19020</v>
      </c>
      <c r="AA151" s="259">
        <f t="shared" si="54"/>
        <v>130.91628382871932</v>
      </c>
      <c r="AB151" s="260"/>
      <c r="AC151" s="260"/>
      <c r="AD151" s="260"/>
      <c r="AE151" s="260"/>
      <c r="AF151" s="260"/>
      <c r="AG151" s="260"/>
      <c r="AH151" s="121"/>
      <c r="AI151" s="261">
        <v>19543</v>
      </c>
      <c r="AJ151" s="261">
        <v>20034</v>
      </c>
      <c r="AK151" s="261">
        <v>20519</v>
      </c>
      <c r="AL151" s="342"/>
      <c r="AM151" s="371"/>
      <c r="AN151" s="261"/>
      <c r="AO151" s="252"/>
      <c r="AP151" s="263"/>
      <c r="AQ151" s="264">
        <v>0.85091391074124367</v>
      </c>
      <c r="AR151" s="252">
        <v>0.90886011722411808</v>
      </c>
      <c r="AS151" s="252">
        <v>0.96711070192069792</v>
      </c>
      <c r="AT151" s="252">
        <v>1.0267970283560977</v>
      </c>
      <c r="AU151" s="252"/>
      <c r="AV151" s="263"/>
      <c r="AW151" s="557">
        <f t="shared" si="55"/>
        <v>-0.24679702835609763</v>
      </c>
      <c r="AX151" s="551"/>
      <c r="AY151" s="167"/>
      <c r="AZ151" s="167"/>
      <c r="BA151" s="296"/>
      <c r="BB151" s="167"/>
      <c r="BC151" s="2" t="s">
        <v>1430</v>
      </c>
      <c r="BD151" s="866" t="s">
        <v>1666</v>
      </c>
    </row>
    <row r="152" spans="1:227" s="2" customFormat="1" ht="17.05" customHeight="1" x14ac:dyDescent="0.4">
      <c r="A152" s="868" t="s">
        <v>698</v>
      </c>
      <c r="B152" s="868" t="s">
        <v>699</v>
      </c>
      <c r="C152" s="594" t="s">
        <v>700</v>
      </c>
      <c r="D152" s="383" t="s">
        <v>708</v>
      </c>
      <c r="E152" s="619"/>
      <c r="F152" s="20">
        <v>0.3</v>
      </c>
      <c r="G152" s="21"/>
      <c r="H152" s="21" t="s">
        <v>202</v>
      </c>
      <c r="I152" s="124"/>
      <c r="J152" s="124"/>
      <c r="K152" s="252">
        <f t="shared" si="49"/>
        <v>0.3</v>
      </c>
      <c r="L152" s="520">
        <f t="shared" si="50"/>
        <v>100</v>
      </c>
      <c r="M152" s="521">
        <f t="shared" si="51"/>
        <v>0</v>
      </c>
      <c r="N152" s="504">
        <f t="shared" si="52"/>
        <v>2</v>
      </c>
      <c r="O152" s="254"/>
      <c r="P152" s="534">
        <f t="shared" si="53"/>
        <v>0.36748922282736163</v>
      </c>
      <c r="Q152" s="227" t="s">
        <v>42</v>
      </c>
      <c r="R152" s="254"/>
      <c r="S152" s="305"/>
      <c r="T152" s="306"/>
      <c r="U152" s="90"/>
      <c r="V152" s="254"/>
      <c r="W152" s="254"/>
      <c r="X152" s="254"/>
      <c r="Y152" s="254"/>
      <c r="Z152" s="258">
        <v>8400</v>
      </c>
      <c r="AA152" s="259">
        <f t="shared" si="54"/>
        <v>128.10244993839126</v>
      </c>
      <c r="AB152" s="260"/>
      <c r="AC152" s="260"/>
      <c r="AD152" s="260"/>
      <c r="AE152" s="260"/>
      <c r="AF152" s="260"/>
      <c r="AG152" s="260"/>
      <c r="AH152" s="121"/>
      <c r="AI152" s="373">
        <v>8629</v>
      </c>
      <c r="AJ152" s="373">
        <v>8849</v>
      </c>
      <c r="AK152" s="373">
        <v>9065</v>
      </c>
      <c r="AL152" s="342"/>
      <c r="AM152" s="371"/>
      <c r="AN152" s="373"/>
      <c r="AO152" s="292"/>
      <c r="AP152" s="295"/>
      <c r="AQ152" s="264">
        <v>0.36748922282736163</v>
      </c>
      <c r="AR152" s="292">
        <v>0.39276211151110757</v>
      </c>
      <c r="AS152" s="292">
        <v>0.4184190981418241</v>
      </c>
      <c r="AT152" s="292">
        <v>0.44465771258452774</v>
      </c>
      <c r="AU152" s="292"/>
      <c r="AV152" s="295"/>
      <c r="AW152" s="559">
        <f t="shared" si="55"/>
        <v>-0.14465771258452775</v>
      </c>
      <c r="AX152" s="551"/>
      <c r="AY152" s="167"/>
      <c r="AZ152" s="167"/>
      <c r="BA152" s="296"/>
      <c r="BB152" s="167"/>
      <c r="BC152" s="2" t="s">
        <v>1430</v>
      </c>
      <c r="BD152" s="866" t="s">
        <v>1667</v>
      </c>
    </row>
    <row r="153" spans="1:227" s="2" customFormat="1" ht="17.05" customHeight="1" x14ac:dyDescent="0.4">
      <c r="A153" s="868" t="s">
        <v>865</v>
      </c>
      <c r="B153" s="868" t="s">
        <v>960</v>
      </c>
      <c r="C153" s="594" t="s">
        <v>966</v>
      </c>
      <c r="D153" s="383" t="s">
        <v>972</v>
      </c>
      <c r="E153" s="609"/>
      <c r="F153" s="418">
        <v>0.248</v>
      </c>
      <c r="G153" s="419"/>
      <c r="H153" s="420" t="s">
        <v>202</v>
      </c>
      <c r="I153" s="271"/>
      <c r="J153" s="271"/>
      <c r="K153" s="272">
        <f t="shared" si="49"/>
        <v>0.248</v>
      </c>
      <c r="L153" s="524">
        <f t="shared" si="50"/>
        <v>100</v>
      </c>
      <c r="M153" s="525">
        <f t="shared" si="51"/>
        <v>0</v>
      </c>
      <c r="N153" s="465">
        <f t="shared" si="52"/>
        <v>3</v>
      </c>
      <c r="O153" s="274"/>
      <c r="P153" s="537">
        <f>AA153*Z153/1000000000*365</f>
        <v>0.22175764408639898</v>
      </c>
      <c r="Q153" s="273" t="s">
        <v>42</v>
      </c>
      <c r="R153" s="274"/>
      <c r="S153" s="275"/>
      <c r="T153" s="276"/>
      <c r="U153" s="111"/>
      <c r="V153" s="274"/>
      <c r="W153" s="274"/>
      <c r="X153" s="274"/>
      <c r="Y153" s="274"/>
      <c r="Z153" s="277">
        <v>4639</v>
      </c>
      <c r="AA153" s="278">
        <v>130.96684399176664</v>
      </c>
      <c r="AB153" s="279"/>
      <c r="AC153" s="279"/>
      <c r="AD153" s="279"/>
      <c r="AE153" s="279"/>
      <c r="AF153" s="279"/>
      <c r="AG153" s="279"/>
      <c r="AH153" s="280"/>
      <c r="AI153" s="388">
        <v>4891</v>
      </c>
      <c r="AJ153" s="388">
        <v>5119</v>
      </c>
      <c r="AK153" s="388">
        <v>5347</v>
      </c>
      <c r="AL153" s="389"/>
      <c r="AM153" s="390"/>
      <c r="AN153" s="388"/>
      <c r="AO153" s="272"/>
      <c r="AP153" s="282"/>
      <c r="AQ153" s="283">
        <v>0.22175764408639898</v>
      </c>
      <c r="AR153" s="272">
        <v>0.24245033310676165</v>
      </c>
      <c r="AS153" s="272">
        <v>0.26280187393375642</v>
      </c>
      <c r="AT153" s="272">
        <v>0.28395953612075131</v>
      </c>
      <c r="AU153" s="272"/>
      <c r="AV153" s="282"/>
      <c r="AW153" s="558">
        <f t="shared" si="55"/>
        <v>-3.5959536120751312E-2</v>
      </c>
      <c r="AX153" s="552"/>
      <c r="AY153" s="167"/>
      <c r="AZ153" s="167"/>
      <c r="BA153" s="296"/>
      <c r="BB153" s="296"/>
      <c r="BC153" s="2" t="s">
        <v>1430</v>
      </c>
      <c r="BD153" s="866" t="s">
        <v>1554</v>
      </c>
    </row>
    <row r="154" spans="1:227" s="2" customFormat="1" ht="17.05" customHeight="1" x14ac:dyDescent="0.4">
      <c r="A154" s="868" t="s">
        <v>865</v>
      </c>
      <c r="B154" s="868" t="s">
        <v>894</v>
      </c>
      <c r="C154" s="924" t="s">
        <v>919</v>
      </c>
      <c r="D154" s="412" t="s">
        <v>920</v>
      </c>
      <c r="E154" s="413"/>
      <c r="F154" s="1478">
        <v>0.34799999999999998</v>
      </c>
      <c r="G154" s="422"/>
      <c r="H154" s="408" t="s">
        <v>202</v>
      </c>
      <c r="I154" s="124"/>
      <c r="J154" s="124"/>
      <c r="K154" s="252">
        <f t="shared" si="49"/>
        <v>0.34799999999999998</v>
      </c>
      <c r="L154" s="520">
        <f t="shared" si="50"/>
        <v>100</v>
      </c>
      <c r="M154" s="521">
        <f t="shared" si="51"/>
        <v>0</v>
      </c>
      <c r="N154" s="348">
        <f t="shared" si="52"/>
        <v>5</v>
      </c>
      <c r="O154" s="254"/>
      <c r="P154" s="534">
        <f>AA154*Z154/1000000000*365</f>
        <v>0.16</v>
      </c>
      <c r="Q154" s="227" t="s">
        <v>42</v>
      </c>
      <c r="R154" s="254"/>
      <c r="S154" s="305"/>
      <c r="T154" s="306"/>
      <c r="U154" s="90"/>
      <c r="V154" s="254"/>
      <c r="W154" s="254"/>
      <c r="X154" s="254"/>
      <c r="Y154" s="254"/>
      <c r="Z154" s="258">
        <v>2253</v>
      </c>
      <c r="AA154" s="259">
        <v>194.56554122661413</v>
      </c>
      <c r="AB154" s="260"/>
      <c r="AC154" s="260"/>
      <c r="AD154" s="260"/>
      <c r="AE154" s="260"/>
      <c r="AF154" s="260"/>
      <c r="AG154" s="260"/>
      <c r="AH154" s="121"/>
      <c r="AI154" s="373">
        <v>2431</v>
      </c>
      <c r="AJ154" s="373">
        <v>2603</v>
      </c>
      <c r="AK154" s="373">
        <v>2769</v>
      </c>
      <c r="AL154" s="342">
        <v>2945</v>
      </c>
      <c r="AM154" s="371"/>
      <c r="AN154" s="373"/>
      <c r="AO154" s="292"/>
      <c r="AP154" s="295"/>
      <c r="AQ154" s="264">
        <v>0.16</v>
      </c>
      <c r="AR154" s="292">
        <v>0.17199999999999999</v>
      </c>
      <c r="AS154" s="292">
        <v>0.185</v>
      </c>
      <c r="AT154" s="292">
        <v>0.19600000000000001</v>
      </c>
      <c r="AU154" s="292">
        <v>0.20899999999999999</v>
      </c>
      <c r="AV154" s="295"/>
      <c r="AW154" s="559">
        <f t="shared" si="55"/>
        <v>0.15199999999999997</v>
      </c>
      <c r="AX154" s="551"/>
      <c r="AY154" s="167"/>
      <c r="AZ154" s="167"/>
      <c r="BA154" s="296"/>
      <c r="BB154" s="167"/>
      <c r="BC154" s="2" t="s">
        <v>1430</v>
      </c>
      <c r="BD154" s="866" t="s">
        <v>920</v>
      </c>
    </row>
    <row r="155" spans="1:227" s="2" customFormat="1" ht="20.05" customHeight="1" x14ac:dyDescent="0.4">
      <c r="A155" s="868" t="s">
        <v>865</v>
      </c>
      <c r="B155" s="868" t="s">
        <v>894</v>
      </c>
      <c r="C155" s="924" t="s">
        <v>919</v>
      </c>
      <c r="D155" s="412" t="s">
        <v>921</v>
      </c>
      <c r="E155" s="2958" t="s">
        <v>1433</v>
      </c>
      <c r="F155" s="1479" t="s">
        <v>922</v>
      </c>
      <c r="G155" s="415"/>
      <c r="H155" s="411" t="s">
        <v>202</v>
      </c>
      <c r="I155" s="124"/>
      <c r="J155" s="124"/>
      <c r="K155" s="252">
        <f t="shared" si="49"/>
        <v>0</v>
      </c>
      <c r="L155" s="520">
        <v>100</v>
      </c>
      <c r="M155" s="521" t="str">
        <f t="shared" si="51"/>
        <v/>
      </c>
      <c r="N155" s="504">
        <f t="shared" si="52"/>
        <v>2</v>
      </c>
      <c r="O155" s="254"/>
      <c r="P155" s="534">
        <f>AA155*Z155/1000000000*365</f>
        <v>3.9E-2</v>
      </c>
      <c r="Q155" s="227" t="s">
        <v>42</v>
      </c>
      <c r="R155" s="254"/>
      <c r="S155" s="305"/>
      <c r="T155" s="306"/>
      <c r="U155" s="90"/>
      <c r="V155" s="254"/>
      <c r="W155" s="254"/>
      <c r="X155" s="254"/>
      <c r="Y155" s="254"/>
      <c r="Z155" s="258">
        <v>663</v>
      </c>
      <c r="AA155" s="259">
        <v>161.16035455278001</v>
      </c>
      <c r="AB155" s="260"/>
      <c r="AC155" s="260"/>
      <c r="AD155" s="260"/>
      <c r="AE155" s="260"/>
      <c r="AF155" s="260"/>
      <c r="AG155" s="260"/>
      <c r="AH155" s="121"/>
      <c r="AI155" s="261">
        <v>680</v>
      </c>
      <c r="AJ155" s="261">
        <v>698</v>
      </c>
      <c r="AK155" s="261">
        <v>716</v>
      </c>
      <c r="AL155" s="342">
        <v>735</v>
      </c>
      <c r="AM155" s="371"/>
      <c r="AN155" s="261"/>
      <c r="AO155" s="252"/>
      <c r="AP155" s="263"/>
      <c r="AQ155" s="264">
        <v>3.9E-2</v>
      </c>
      <c r="AR155" s="252">
        <v>4.1000000000000002E-2</v>
      </c>
      <c r="AS155" s="252">
        <v>4.2000000000000003E-2</v>
      </c>
      <c r="AT155" s="252">
        <v>4.2999999999999997E-2</v>
      </c>
      <c r="AU155" s="252">
        <v>4.3999999999999997E-2</v>
      </c>
      <c r="AV155" s="263"/>
      <c r="AW155" s="557">
        <f t="shared" si="55"/>
        <v>-4.2999999999999997E-2</v>
      </c>
      <c r="AX155" s="551"/>
      <c r="AY155" s="167"/>
      <c r="AZ155" s="167"/>
      <c r="BA155" s="296"/>
      <c r="BB155" s="296"/>
      <c r="BC155" s="2" t="s">
        <v>1430</v>
      </c>
      <c r="BD155" s="866" t="s">
        <v>1546</v>
      </c>
    </row>
    <row r="156" spans="1:227" s="2" customFormat="1" ht="17.05" customHeight="1" x14ac:dyDescent="0.4">
      <c r="A156" s="868" t="s">
        <v>865</v>
      </c>
      <c r="B156" s="868" t="s">
        <v>894</v>
      </c>
      <c r="C156" s="924" t="s">
        <v>919</v>
      </c>
      <c r="D156" s="412" t="s">
        <v>923</v>
      </c>
      <c r="E156" s="413"/>
      <c r="F156" s="424">
        <v>1.6E-2</v>
      </c>
      <c r="G156" s="415"/>
      <c r="H156" s="411" t="s">
        <v>202</v>
      </c>
      <c r="I156" s="251"/>
      <c r="J156" s="251"/>
      <c r="K156" s="292">
        <f t="shared" si="49"/>
        <v>1.6E-2</v>
      </c>
      <c r="L156" s="520">
        <f>IF(IF(ISNUMBER(K156),K156,0)&gt;0,IF(ISNUMBER(F156),F156,0)/K156*100,"")</f>
        <v>100</v>
      </c>
      <c r="M156" s="521">
        <f t="shared" si="51"/>
        <v>0</v>
      </c>
      <c r="N156" s="504">
        <f t="shared" si="52"/>
        <v>2</v>
      </c>
      <c r="O156" s="254"/>
      <c r="P156" s="534">
        <f>AA156*Z156/1000000000*365</f>
        <v>5.8999999999999983E-2</v>
      </c>
      <c r="Q156" s="227" t="s">
        <v>42</v>
      </c>
      <c r="R156" s="254"/>
      <c r="S156" s="255"/>
      <c r="T156" s="256"/>
      <c r="V156" s="257"/>
      <c r="W156" s="257"/>
      <c r="X156" s="257"/>
      <c r="Y156" s="257"/>
      <c r="Z156" s="258">
        <v>919</v>
      </c>
      <c r="AA156" s="259">
        <v>175.89100719960646</v>
      </c>
      <c r="AB156" s="293"/>
      <c r="AC156" s="293"/>
      <c r="AD156" s="293"/>
      <c r="AE156" s="293"/>
      <c r="AF156" s="293"/>
      <c r="AG156" s="293"/>
      <c r="AH156" s="121"/>
      <c r="AI156" s="373">
        <v>950</v>
      </c>
      <c r="AJ156" s="373">
        <v>981</v>
      </c>
      <c r="AK156" s="373">
        <v>1011</v>
      </c>
      <c r="AL156" s="342">
        <v>1042</v>
      </c>
      <c r="AM156" s="374"/>
      <c r="AN156" s="373"/>
      <c r="AO156" s="292"/>
      <c r="AP156" s="295"/>
      <c r="AQ156" s="264">
        <v>5.8999999999999997E-2</v>
      </c>
      <c r="AR156" s="292">
        <v>6.0999999999999999E-2</v>
      </c>
      <c r="AS156" s="292">
        <v>6.3E-2</v>
      </c>
      <c r="AT156" s="292">
        <v>6.5000000000000002E-2</v>
      </c>
      <c r="AU156" s="292">
        <v>6.7000000000000004E-2</v>
      </c>
      <c r="AV156" s="295"/>
      <c r="AW156" s="559">
        <f t="shared" si="55"/>
        <v>-4.9000000000000002E-2</v>
      </c>
      <c r="AX156" s="551"/>
      <c r="AY156" s="167"/>
      <c r="AZ156" s="167"/>
      <c r="BA156" s="296"/>
      <c r="BB156" s="296"/>
      <c r="BC156" s="2" t="s">
        <v>1430</v>
      </c>
      <c r="BD156" s="866" t="s">
        <v>923</v>
      </c>
    </row>
    <row r="157" spans="1:227" s="2" customFormat="1" ht="21" customHeight="1" x14ac:dyDescent="0.4">
      <c r="A157" s="868" t="s">
        <v>865</v>
      </c>
      <c r="B157" s="868" t="s">
        <v>894</v>
      </c>
      <c r="C157" s="924" t="s">
        <v>919</v>
      </c>
      <c r="D157" s="412" t="s">
        <v>924</v>
      </c>
      <c r="E157" s="413"/>
      <c r="F157" s="424">
        <v>2.5999999999999999E-2</v>
      </c>
      <c r="G157" s="415"/>
      <c r="H157" s="411" t="s">
        <v>202</v>
      </c>
      <c r="I157" s="124"/>
      <c r="J157" s="124"/>
      <c r="K157" s="252">
        <f t="shared" si="49"/>
        <v>2.5999999999999999E-2</v>
      </c>
      <c r="L157" s="520">
        <f>IF(IF(ISNUMBER(K157),K157,0)&gt;0,IF(ISNUMBER(F157),F157,0)/K157*100,"")</f>
        <v>100</v>
      </c>
      <c r="M157" s="521">
        <f t="shared" si="51"/>
        <v>0</v>
      </c>
      <c r="N157" s="504">
        <f t="shared" si="52"/>
        <v>2</v>
      </c>
      <c r="O157" s="254"/>
      <c r="P157" s="534">
        <f>AA157*Z157/1000000000*365</f>
        <v>3.1E-2</v>
      </c>
      <c r="Q157" s="227" t="s">
        <v>42</v>
      </c>
      <c r="R157" s="254"/>
      <c r="S157" s="305"/>
      <c r="T157" s="306"/>
      <c r="U157" s="90"/>
      <c r="V157" s="254"/>
      <c r="W157" s="254"/>
      <c r="X157" s="254"/>
      <c r="Y157" s="254"/>
      <c r="Z157" s="258">
        <v>623</v>
      </c>
      <c r="AA157" s="259">
        <v>136.3266562589327</v>
      </c>
      <c r="AB157" s="260"/>
      <c r="AC157" s="260"/>
      <c r="AD157" s="260"/>
      <c r="AE157" s="260"/>
      <c r="AF157" s="260"/>
      <c r="AG157" s="260"/>
      <c r="AH157" s="121"/>
      <c r="AI157" s="261">
        <v>633</v>
      </c>
      <c r="AJ157" s="261">
        <v>643</v>
      </c>
      <c r="AK157" s="261">
        <v>653</v>
      </c>
      <c r="AL157" s="342">
        <v>663</v>
      </c>
      <c r="AM157" s="371"/>
      <c r="AN157" s="261"/>
      <c r="AO157" s="252"/>
      <c r="AP157" s="263"/>
      <c r="AQ157" s="264">
        <v>3.1E-2</v>
      </c>
      <c r="AR157" s="252">
        <v>3.2000000000000001E-2</v>
      </c>
      <c r="AS157" s="252">
        <v>3.2000000000000001E-2</v>
      </c>
      <c r="AT157" s="252">
        <v>3.3000000000000002E-2</v>
      </c>
      <c r="AU157" s="252">
        <v>3.3000000000000002E-2</v>
      </c>
      <c r="AV157" s="263"/>
      <c r="AW157" s="557">
        <f t="shared" si="55"/>
        <v>-7.0000000000000027E-3</v>
      </c>
      <c r="AX157" s="551"/>
      <c r="AY157" s="167"/>
      <c r="AZ157" s="167"/>
      <c r="BA157" s="296"/>
      <c r="BB157" s="296"/>
      <c r="BC157" s="2" t="s">
        <v>1430</v>
      </c>
      <c r="BD157" s="866" t="s">
        <v>924</v>
      </c>
    </row>
    <row r="158" spans="1:227" s="2" customFormat="1" ht="17.05" customHeight="1" x14ac:dyDescent="0.4">
      <c r="A158" s="868" t="s">
        <v>38</v>
      </c>
      <c r="B158" s="868" t="s">
        <v>80</v>
      </c>
      <c r="C158" s="889" t="s">
        <v>99</v>
      </c>
      <c r="D158" s="16" t="s">
        <v>102</v>
      </c>
      <c r="E158" s="2957"/>
      <c r="F158" s="20">
        <v>5.3999999999999999E-2</v>
      </c>
      <c r="G158" s="21"/>
      <c r="H158" s="21">
        <v>2.5000000000000001E-2</v>
      </c>
      <c r="I158" s="124"/>
      <c r="J158" s="124"/>
      <c r="K158" s="177">
        <f>SUM(F158:J158)</f>
        <v>7.9000000000000001E-2</v>
      </c>
      <c r="L158" s="518">
        <f>IF(K158&gt;0,IF(ISNUMBER(F158),F158,0)/K158*100,"")</f>
        <v>68.35443037974683</v>
      </c>
      <c r="M158" s="667">
        <f>IF(K158&gt;0,(IF(ISNUMBER(G158),G158,0)+IF(ISNUMBER(H158),H158,0))/K158*100,"")</f>
        <v>31.645569620253166</v>
      </c>
      <c r="N158" s="504">
        <f t="shared" si="52"/>
        <v>5</v>
      </c>
      <c r="O158" s="510"/>
      <c r="P158" s="177">
        <f>[1]JH_2015!L51/1000000</f>
        <v>5.6665400000000005E-2</v>
      </c>
      <c r="Q158" s="58" t="s">
        <v>42</v>
      </c>
      <c r="R158" s="58"/>
      <c r="S158" s="716">
        <f>+T158/P158</f>
        <v>0.49486988532684845</v>
      </c>
      <c r="T158" s="733">
        <f>[1]JH_2015!V51/1000000</f>
        <v>2.8042000000000001E-2</v>
      </c>
      <c r="U158" s="58">
        <v>25.35</v>
      </c>
      <c r="V158" s="58"/>
      <c r="W158" s="58"/>
      <c r="X158" s="58"/>
      <c r="Y158" s="58"/>
      <c r="Z158" s="743">
        <v>643</v>
      </c>
      <c r="AA158" s="755">
        <f>P158/Z158*1000000/365*1000</f>
        <v>241.44272353480048</v>
      </c>
      <c r="AB158" s="174"/>
      <c r="AC158" s="174"/>
      <c r="AD158" s="364"/>
      <c r="AE158" s="174"/>
      <c r="AF158" s="174"/>
      <c r="AG158" s="174"/>
      <c r="AH158" s="786">
        <f>K158</f>
        <v>7.9000000000000001E-2</v>
      </c>
      <c r="AI158" s="708"/>
      <c r="AJ158" s="708"/>
      <c r="AK158" s="708"/>
      <c r="AL158" s="792"/>
      <c r="AM158" s="177">
        <v>3.5999999999999997E-2</v>
      </c>
      <c r="AN158" s="177">
        <v>3.6999999999999998E-2</v>
      </c>
      <c r="AO158" s="177">
        <f>AVERAGE(AN158,AP158)</f>
        <v>3.9E-2</v>
      </c>
      <c r="AP158" s="177">
        <v>4.1000000000000002E-2</v>
      </c>
      <c r="AQ158" s="178">
        <f>AM158</f>
        <v>3.5999999999999997E-2</v>
      </c>
      <c r="AR158" s="177">
        <v>3.7999999999999999E-2</v>
      </c>
      <c r="AS158" s="177">
        <f>AVERAGE(AR158,AT158)</f>
        <v>3.95E-2</v>
      </c>
      <c r="AT158" s="177">
        <v>4.1000000000000002E-2</v>
      </c>
      <c r="AU158" s="177"/>
      <c r="AV158" s="177">
        <v>4.3999999999999997E-2</v>
      </c>
      <c r="AW158" s="177"/>
      <c r="AX158" s="821">
        <v>3.5000000000000003E-2</v>
      </c>
      <c r="AY158" s="118"/>
      <c r="AZ158" s="118"/>
      <c r="BA158" s="118"/>
      <c r="BB158" s="118"/>
      <c r="BC158" s="2" t="s">
        <v>1430</v>
      </c>
      <c r="BD158" s="866" t="s">
        <v>1671</v>
      </c>
      <c r="BE158" s="90"/>
      <c r="BF158" s="90"/>
      <c r="BG158" s="90"/>
      <c r="BH158" s="90"/>
      <c r="BI158" s="90"/>
      <c r="BJ158" s="90"/>
      <c r="BK158" s="90"/>
      <c r="BL158" s="90"/>
      <c r="BM158" s="90"/>
      <c r="BN158" s="90"/>
      <c r="BO158" s="90"/>
      <c r="BP158" s="90"/>
      <c r="BQ158" s="90"/>
      <c r="BR158" s="90"/>
      <c r="BS158" s="90"/>
      <c r="BT158" s="90"/>
      <c r="BU158" s="90"/>
      <c r="BV158" s="90"/>
      <c r="BW158" s="90"/>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90"/>
      <c r="EF158" s="90"/>
      <c r="EG158" s="90"/>
      <c r="EH158" s="90"/>
      <c r="EI158" s="90"/>
      <c r="EJ158" s="90"/>
      <c r="EK158" s="90"/>
      <c r="EL158" s="90"/>
      <c r="EM158" s="90"/>
      <c r="EN158" s="90"/>
      <c r="EO158" s="90"/>
      <c r="EP158" s="90"/>
      <c r="EQ158" s="90"/>
      <c r="ER158" s="90"/>
      <c r="ES158" s="90"/>
      <c r="ET158" s="90"/>
      <c r="EU158" s="90"/>
      <c r="EV158" s="90"/>
      <c r="EW158" s="90"/>
      <c r="EX158" s="90"/>
      <c r="EY158" s="90"/>
      <c r="EZ158" s="90"/>
      <c r="FA158" s="90"/>
      <c r="FB158" s="90"/>
      <c r="FC158" s="90"/>
      <c r="FD158" s="90"/>
      <c r="FE158" s="90"/>
      <c r="FF158" s="90"/>
      <c r="FG158" s="90"/>
      <c r="FH158" s="90"/>
      <c r="FI158" s="90"/>
      <c r="FJ158" s="90"/>
      <c r="FK158" s="90"/>
      <c r="FL158" s="90"/>
      <c r="FM158" s="90"/>
      <c r="FN158" s="90"/>
      <c r="FO158" s="90"/>
      <c r="FP158" s="90"/>
      <c r="FQ158" s="90"/>
      <c r="FR158" s="90"/>
      <c r="FS158" s="90"/>
      <c r="FT158" s="90"/>
      <c r="FU158" s="90"/>
      <c r="FV158" s="90"/>
      <c r="FW158" s="90"/>
      <c r="FX158" s="90"/>
      <c r="FY158" s="90"/>
      <c r="FZ158" s="90"/>
      <c r="GA158" s="90"/>
      <c r="GB158" s="90"/>
      <c r="GC158" s="90"/>
      <c r="GD158" s="90"/>
      <c r="GE158" s="90"/>
      <c r="GF158" s="90"/>
      <c r="GG158" s="90"/>
      <c r="GH158" s="90"/>
      <c r="GI158" s="90"/>
      <c r="GJ158" s="90"/>
      <c r="GK158" s="90"/>
      <c r="GL158" s="90"/>
      <c r="GM158" s="90"/>
      <c r="GN158" s="90"/>
      <c r="GO158" s="90"/>
      <c r="GP158" s="90"/>
      <c r="GQ158" s="90"/>
      <c r="GR158" s="90"/>
      <c r="GS158" s="90"/>
      <c r="GT158" s="90"/>
      <c r="GU158" s="90"/>
      <c r="GV158" s="90"/>
      <c r="GW158" s="90"/>
      <c r="GX158" s="90"/>
      <c r="GY158" s="90"/>
      <c r="GZ158" s="90"/>
      <c r="HA158" s="90"/>
      <c r="HB158" s="90"/>
      <c r="HC158" s="90"/>
      <c r="HD158" s="90"/>
      <c r="HE158" s="90"/>
      <c r="HF158" s="90"/>
      <c r="HG158" s="90"/>
      <c r="HH158" s="90"/>
      <c r="HI158" s="90"/>
      <c r="HJ158" s="90"/>
      <c r="HK158" s="90"/>
      <c r="HL158" s="90"/>
      <c r="HM158" s="90"/>
      <c r="HN158" s="90"/>
      <c r="HO158" s="90"/>
      <c r="HP158" s="90"/>
      <c r="HQ158" s="90"/>
      <c r="HR158" s="90"/>
      <c r="HS158" s="90"/>
    </row>
    <row r="159" spans="1:227" s="2" customFormat="1" ht="17.05" customHeight="1" x14ac:dyDescent="0.4">
      <c r="A159" s="868" t="s">
        <v>865</v>
      </c>
      <c r="B159" s="868" t="s">
        <v>925</v>
      </c>
      <c r="C159" s="594" t="s">
        <v>938</v>
      </c>
      <c r="D159" s="412" t="s">
        <v>939</v>
      </c>
      <c r="E159" s="413"/>
      <c r="F159" s="414">
        <v>0.48499999999999999</v>
      </c>
      <c r="G159" s="415"/>
      <c r="H159" s="411" t="s">
        <v>202</v>
      </c>
      <c r="I159" s="124"/>
      <c r="J159" s="124"/>
      <c r="K159" s="252">
        <f t="shared" ref="K159:K167" si="56">IF(ISNUMBER(F159),F159,0)+IF(ISNUMBER(G159),G159,0)+IF(ISNUMBER(H159),H159,0)</f>
        <v>0.48499999999999999</v>
      </c>
      <c r="L159" s="520">
        <f>IF(IF(ISNUMBER(K159),K159,0)&gt;0,IF(ISNUMBER(F159),F159,0)/K159*100,"")</f>
        <v>100</v>
      </c>
      <c r="M159" s="521">
        <f t="shared" ref="M159:M165" si="57">IF(IF(ISNUMBER(K159),K159,0)&gt;0,(IF(ISNUMBER(G159),G159,0)+IF(ISNUMBER(H159),H159,0))/K159*100,"")</f>
        <v>0</v>
      </c>
      <c r="N159" s="504">
        <f t="shared" si="52"/>
        <v>3</v>
      </c>
      <c r="O159" s="254"/>
      <c r="P159" s="534">
        <f t="shared" ref="P159:P166" si="58">AA159*Z159/1000000000*365</f>
        <v>0.40699999999999992</v>
      </c>
      <c r="Q159" s="227" t="s">
        <v>42</v>
      </c>
      <c r="R159" s="254"/>
      <c r="S159" s="305"/>
      <c r="T159" s="306"/>
      <c r="U159" s="90"/>
      <c r="V159" s="254"/>
      <c r="W159" s="254"/>
      <c r="X159" s="254"/>
      <c r="Y159" s="254"/>
      <c r="Z159" s="258">
        <v>7086</v>
      </c>
      <c r="AA159" s="259">
        <v>157.36219209013333</v>
      </c>
      <c r="AB159" s="260"/>
      <c r="AC159" s="260"/>
      <c r="AD159" s="260"/>
      <c r="AE159" s="260"/>
      <c r="AF159" s="260"/>
      <c r="AG159" s="260"/>
      <c r="AH159" s="121"/>
      <c r="AI159" s="261">
        <v>7634</v>
      </c>
      <c r="AJ159" s="261">
        <v>8103</v>
      </c>
      <c r="AK159" s="261">
        <v>8500</v>
      </c>
      <c r="AL159" s="342">
        <v>8916</v>
      </c>
      <c r="AM159" s="371"/>
      <c r="AN159" s="261"/>
      <c r="AO159" s="252"/>
      <c r="AP159" s="263"/>
      <c r="AQ159" s="264">
        <v>0.40699999999999997</v>
      </c>
      <c r="AR159" s="252">
        <v>0.438</v>
      </c>
      <c r="AS159" s="252">
        <v>0.46500000000000002</v>
      </c>
      <c r="AT159" s="252">
        <v>0.48799999999999999</v>
      </c>
      <c r="AU159" s="252">
        <v>0.51200000000000001</v>
      </c>
      <c r="AV159" s="263"/>
      <c r="AW159" s="557">
        <f t="shared" ref="AW159:AW167" si="59">K159-AT159</f>
        <v>-3.0000000000000027E-3</v>
      </c>
      <c r="AX159" s="551"/>
      <c r="AY159" s="167"/>
      <c r="AZ159" s="167"/>
      <c r="BA159" s="167"/>
      <c r="BB159" s="167"/>
      <c r="BC159" s="2" t="s">
        <v>1430</v>
      </c>
      <c r="BD159" s="866" t="s">
        <v>1498</v>
      </c>
    </row>
    <row r="160" spans="1:227" s="2" customFormat="1" ht="17.05" customHeight="1" x14ac:dyDescent="0.4">
      <c r="A160" s="868" t="s">
        <v>865</v>
      </c>
      <c r="B160" s="868" t="s">
        <v>925</v>
      </c>
      <c r="C160" s="594" t="s">
        <v>938</v>
      </c>
      <c r="D160" s="412" t="s">
        <v>940</v>
      </c>
      <c r="E160" s="413"/>
      <c r="F160" s="414">
        <v>0.1</v>
      </c>
      <c r="G160" s="415"/>
      <c r="H160" s="411" t="s">
        <v>941</v>
      </c>
      <c r="I160" s="124"/>
      <c r="J160" s="124"/>
      <c r="K160" s="252">
        <f t="shared" si="56"/>
        <v>0.1</v>
      </c>
      <c r="L160" s="520">
        <f>IF(IF(ISNUMBER(K160),K160,0)&gt;0,IF(ISNUMBER(F160),F160,0)/K160*100,"")</f>
        <v>100</v>
      </c>
      <c r="M160" s="521">
        <f t="shared" si="57"/>
        <v>0</v>
      </c>
      <c r="N160" s="504">
        <f t="shared" si="52"/>
        <v>3</v>
      </c>
      <c r="O160" s="254"/>
      <c r="P160" s="534">
        <f t="shared" si="58"/>
        <v>9.2999999999999985E-2</v>
      </c>
      <c r="Q160" s="227" t="s">
        <v>42</v>
      </c>
      <c r="R160" s="254"/>
      <c r="S160" s="305"/>
      <c r="T160" s="306"/>
      <c r="U160" s="90"/>
      <c r="V160" s="254"/>
      <c r="W160" s="254"/>
      <c r="X160" s="254"/>
      <c r="Y160" s="254"/>
      <c r="Z160" s="258">
        <v>1812</v>
      </c>
      <c r="AA160" s="259">
        <v>140.61507756509116</v>
      </c>
      <c r="AB160" s="260"/>
      <c r="AC160" s="260"/>
      <c r="AD160" s="260"/>
      <c r="AE160" s="260"/>
      <c r="AF160" s="260"/>
      <c r="AG160" s="260"/>
      <c r="AH160" s="121"/>
      <c r="AI160" s="261">
        <v>1927</v>
      </c>
      <c r="AJ160" s="261">
        <v>2041</v>
      </c>
      <c r="AK160" s="261">
        <v>2149</v>
      </c>
      <c r="AL160" s="342">
        <v>2263</v>
      </c>
      <c r="AM160" s="371"/>
      <c r="AN160" s="261"/>
      <c r="AO160" s="252"/>
      <c r="AP160" s="263"/>
      <c r="AQ160" s="264">
        <v>9.2999999999999999E-2</v>
      </c>
      <c r="AR160" s="252">
        <v>9.9000000000000005E-2</v>
      </c>
      <c r="AS160" s="252">
        <v>0.105</v>
      </c>
      <c r="AT160" s="252">
        <v>0.111</v>
      </c>
      <c r="AU160" s="252">
        <v>0.11700000000000001</v>
      </c>
      <c r="AV160" s="263"/>
      <c r="AW160" s="557">
        <f t="shared" si="59"/>
        <v>-1.0999999999999996E-2</v>
      </c>
      <c r="AX160" s="551"/>
      <c r="AY160" s="167"/>
      <c r="AZ160" s="167"/>
      <c r="BA160" s="296"/>
      <c r="BB160" s="296"/>
      <c r="BC160" s="2" t="s">
        <v>1430</v>
      </c>
      <c r="BD160" s="866" t="s">
        <v>1672</v>
      </c>
    </row>
    <row r="161" spans="1:227" s="2" customFormat="1" ht="17.05" customHeight="1" x14ac:dyDescent="0.4">
      <c r="A161" s="868" t="s">
        <v>865</v>
      </c>
      <c r="B161" s="868" t="s">
        <v>925</v>
      </c>
      <c r="C161" s="594" t="s">
        <v>938</v>
      </c>
      <c r="D161" s="383" t="s">
        <v>942</v>
      </c>
      <c r="E161" s="407"/>
      <c r="F161" s="414">
        <v>0.14599999999999999</v>
      </c>
      <c r="G161" s="415"/>
      <c r="H161" s="411" t="s">
        <v>202</v>
      </c>
      <c r="I161" s="124"/>
      <c r="J161" s="124"/>
      <c r="K161" s="252">
        <f t="shared" si="56"/>
        <v>0.14599999999999999</v>
      </c>
      <c r="L161" s="520">
        <f>IF(IF(ISNUMBER(K161),K161,0)&gt;0,IF(ISNUMBER(F161),F161,0)/K161*100,"")</f>
        <v>100</v>
      </c>
      <c r="M161" s="521">
        <f t="shared" si="57"/>
        <v>0</v>
      </c>
      <c r="N161" s="504">
        <f t="shared" si="52"/>
        <v>5</v>
      </c>
      <c r="O161" s="254"/>
      <c r="P161" s="534">
        <f t="shared" si="58"/>
        <v>5.9123368642773268E-2</v>
      </c>
      <c r="Q161" s="227" t="s">
        <v>42</v>
      </c>
      <c r="R161" s="254"/>
      <c r="S161" s="305"/>
      <c r="T161" s="306"/>
      <c r="U161" s="90"/>
      <c r="V161" s="254"/>
      <c r="W161" s="254"/>
      <c r="X161" s="254"/>
      <c r="Y161" s="254"/>
      <c r="Z161" s="258">
        <v>1137</v>
      </c>
      <c r="AA161" s="259">
        <v>142.46423210027174</v>
      </c>
      <c r="AB161" s="260"/>
      <c r="AC161" s="260"/>
      <c r="AD161" s="260"/>
      <c r="AE161" s="260"/>
      <c r="AF161" s="260"/>
      <c r="AG161" s="260"/>
      <c r="AH161" s="121"/>
      <c r="AI161" s="261">
        <v>1159</v>
      </c>
      <c r="AJ161" s="261">
        <v>1186</v>
      </c>
      <c r="AK161" s="261">
        <v>1214</v>
      </c>
      <c r="AL161" s="342"/>
      <c r="AM161" s="371"/>
      <c r="AN161" s="261"/>
      <c r="AO161" s="252"/>
      <c r="AP161" s="263"/>
      <c r="AQ161" s="264">
        <v>5.9123368642773275E-2</v>
      </c>
      <c r="AR161" s="252">
        <v>6.2316248216538472E-2</v>
      </c>
      <c r="AS161" s="252">
        <v>6.5864586753886636E-2</v>
      </c>
      <c r="AT161" s="252">
        <v>6.9565689905951411E-2</v>
      </c>
      <c r="AU161" s="252"/>
      <c r="AV161" s="263"/>
      <c r="AW161" s="557">
        <f t="shared" si="59"/>
        <v>7.643431009404858E-2</v>
      </c>
      <c r="AX161" s="551"/>
      <c r="AY161" s="167"/>
      <c r="AZ161" s="167"/>
      <c r="BA161" s="296"/>
      <c r="BB161" s="296"/>
      <c r="BC161" s="2" t="s">
        <v>1430</v>
      </c>
      <c r="BD161" s="866" t="s">
        <v>1677</v>
      </c>
    </row>
    <row r="162" spans="1:227" s="2" customFormat="1" ht="17.05" customHeight="1" x14ac:dyDescent="0.4">
      <c r="A162" s="868" t="s">
        <v>865</v>
      </c>
      <c r="B162" s="868" t="s">
        <v>894</v>
      </c>
      <c r="C162" s="594" t="s">
        <v>911</v>
      </c>
      <c r="D162" s="383" t="s">
        <v>912</v>
      </c>
      <c r="E162" s="2958" t="s">
        <v>1433</v>
      </c>
      <c r="F162" s="414" t="s">
        <v>898</v>
      </c>
      <c r="G162" s="415"/>
      <c r="H162" s="411" t="s">
        <v>202</v>
      </c>
      <c r="I162" s="124"/>
      <c r="J162" s="124"/>
      <c r="K162" s="252">
        <f t="shared" si="56"/>
        <v>0</v>
      </c>
      <c r="L162" s="520">
        <v>100</v>
      </c>
      <c r="M162" s="521" t="str">
        <f t="shared" si="57"/>
        <v/>
      </c>
      <c r="N162" s="504">
        <f t="shared" si="52"/>
        <v>2</v>
      </c>
      <c r="O162" s="254"/>
      <c r="P162" s="534">
        <f t="shared" si="58"/>
        <v>0.13056106824432692</v>
      </c>
      <c r="Q162" s="227" t="s">
        <v>42</v>
      </c>
      <c r="R162" s="254"/>
      <c r="S162" s="305"/>
      <c r="T162" s="306"/>
      <c r="U162" s="90"/>
      <c r="V162" s="254"/>
      <c r="W162" s="254"/>
      <c r="X162" s="254"/>
      <c r="Y162" s="254"/>
      <c r="Z162" s="258">
        <v>2721</v>
      </c>
      <c r="AA162" s="259">
        <v>131.45959457323499</v>
      </c>
      <c r="AB162" s="260"/>
      <c r="AC162" s="260"/>
      <c r="AD162" s="260"/>
      <c r="AE162" s="260"/>
      <c r="AF162" s="260"/>
      <c r="AG162" s="260"/>
      <c r="AH162" s="121"/>
      <c r="AI162" s="261">
        <v>2870</v>
      </c>
      <c r="AJ162" s="261">
        <v>2989</v>
      </c>
      <c r="AK162" s="261">
        <v>3112</v>
      </c>
      <c r="AL162" s="342"/>
      <c r="AM162" s="371"/>
      <c r="AN162" s="261"/>
      <c r="AO162" s="252"/>
      <c r="AP162" s="263"/>
      <c r="AQ162" s="264">
        <v>0.13056106824432692</v>
      </c>
      <c r="AR162" s="252">
        <v>0.14278411299519231</v>
      </c>
      <c r="AS162" s="252">
        <v>0.15398841396548077</v>
      </c>
      <c r="AT162" s="252">
        <v>0.16582659844384617</v>
      </c>
      <c r="AU162" s="252"/>
      <c r="AV162" s="263"/>
      <c r="AW162" s="557">
        <f t="shared" si="59"/>
        <v>-0.16582659844384617</v>
      </c>
      <c r="AX162" s="551"/>
      <c r="AY162" s="167"/>
      <c r="AZ162" s="167"/>
      <c r="BA162" s="167"/>
      <c r="BB162" s="167"/>
      <c r="BC162" s="2" t="s">
        <v>1430</v>
      </c>
      <c r="BD162" s="866" t="s">
        <v>912</v>
      </c>
    </row>
    <row r="163" spans="1:227" s="2" customFormat="1" ht="17.05" customHeight="1" x14ac:dyDescent="0.4">
      <c r="A163" s="868" t="s">
        <v>865</v>
      </c>
      <c r="B163" s="868" t="s">
        <v>894</v>
      </c>
      <c r="C163" s="594" t="s">
        <v>911</v>
      </c>
      <c r="D163" s="383" t="s">
        <v>913</v>
      </c>
      <c r="E163" s="416" t="s">
        <v>1433</v>
      </c>
      <c r="F163" s="414" t="s">
        <v>898</v>
      </c>
      <c r="G163" s="415"/>
      <c r="H163" s="411" t="s">
        <v>202</v>
      </c>
      <c r="I163" s="124"/>
      <c r="J163" s="124"/>
      <c r="K163" s="252">
        <f t="shared" si="56"/>
        <v>0</v>
      </c>
      <c r="L163" s="520">
        <v>100</v>
      </c>
      <c r="M163" s="521" t="str">
        <f t="shared" si="57"/>
        <v/>
      </c>
      <c r="N163" s="504">
        <f t="shared" si="52"/>
        <v>2</v>
      </c>
      <c r="O163" s="254"/>
      <c r="P163" s="534">
        <f t="shared" si="58"/>
        <v>8.8269870661923072E-2</v>
      </c>
      <c r="Q163" s="227" t="s">
        <v>42</v>
      </c>
      <c r="R163" s="254"/>
      <c r="S163" s="305"/>
      <c r="T163" s="306"/>
      <c r="U163" s="90"/>
      <c r="V163" s="254"/>
      <c r="W163" s="254"/>
      <c r="X163" s="254"/>
      <c r="Y163" s="254"/>
      <c r="Z163" s="258">
        <v>1821</v>
      </c>
      <c r="AA163" s="259">
        <v>132.80354864769933</v>
      </c>
      <c r="AB163" s="260"/>
      <c r="AC163" s="260"/>
      <c r="AD163" s="260"/>
      <c r="AE163" s="260"/>
      <c r="AF163" s="260"/>
      <c r="AG163" s="260"/>
      <c r="AH163" s="121"/>
      <c r="AI163" s="261">
        <v>1855</v>
      </c>
      <c r="AJ163" s="261">
        <v>1898</v>
      </c>
      <c r="AK163" s="261">
        <v>1947</v>
      </c>
      <c r="AL163" s="342"/>
      <c r="AM163" s="371"/>
      <c r="AN163" s="261"/>
      <c r="AO163" s="252"/>
      <c r="AP163" s="263"/>
      <c r="AQ163" s="264">
        <v>8.8269870661923086E-2</v>
      </c>
      <c r="AR163" s="252">
        <v>9.3197250250641017E-2</v>
      </c>
      <c r="AS163" s="252">
        <v>9.8712921156666661E-2</v>
      </c>
      <c r="AT163" s="252">
        <v>0.10470328407423077</v>
      </c>
      <c r="AU163" s="252"/>
      <c r="AV163" s="263"/>
      <c r="AW163" s="557">
        <f t="shared" si="59"/>
        <v>-0.10470328407423077</v>
      </c>
      <c r="AX163" s="551"/>
      <c r="AY163" s="167"/>
      <c r="AZ163" s="167"/>
      <c r="BA163" s="167"/>
      <c r="BB163" s="167"/>
      <c r="BC163" s="2" t="s">
        <v>1430</v>
      </c>
      <c r="BD163" s="866" t="s">
        <v>1371</v>
      </c>
    </row>
    <row r="164" spans="1:227" s="2" customFormat="1" ht="17.05" customHeight="1" x14ac:dyDescent="0.4">
      <c r="A164" s="868" t="s">
        <v>865</v>
      </c>
      <c r="B164" s="868" t="s">
        <v>894</v>
      </c>
      <c r="C164" s="594" t="s">
        <v>911</v>
      </c>
      <c r="D164" s="412" t="s">
        <v>914</v>
      </c>
      <c r="E164" s="413"/>
      <c r="F164" s="414">
        <v>0.221</v>
      </c>
      <c r="G164" s="415"/>
      <c r="H164" s="411" t="s">
        <v>202</v>
      </c>
      <c r="I164" s="251"/>
      <c r="J164" s="251"/>
      <c r="K164" s="292">
        <f t="shared" si="56"/>
        <v>0.221</v>
      </c>
      <c r="L164" s="520">
        <f>IF(IF(ISNUMBER(K164),K164,0)&gt;0,IF(ISNUMBER(F164),F164,0)/K164*100,"")</f>
        <v>100</v>
      </c>
      <c r="M164" s="521">
        <f t="shared" si="57"/>
        <v>0</v>
      </c>
      <c r="N164" s="504">
        <f t="shared" si="52"/>
        <v>2</v>
      </c>
      <c r="O164" s="254"/>
      <c r="P164" s="534">
        <f t="shared" si="58"/>
        <v>0.24400000000000008</v>
      </c>
      <c r="Q164" s="227" t="s">
        <v>42</v>
      </c>
      <c r="R164" s="254"/>
      <c r="S164" s="255"/>
      <c r="T164" s="256"/>
      <c r="V164" s="257"/>
      <c r="W164" s="257"/>
      <c r="X164" s="257"/>
      <c r="Y164" s="257"/>
      <c r="Z164" s="258">
        <v>3531</v>
      </c>
      <c r="AA164" s="259">
        <v>189.32119815489426</v>
      </c>
      <c r="AB164" s="293"/>
      <c r="AC164" s="293"/>
      <c r="AD164" s="293"/>
      <c r="AE164" s="293"/>
      <c r="AF164" s="293"/>
      <c r="AG164" s="293"/>
      <c r="AH164" s="121"/>
      <c r="AI164" s="373">
        <v>3726</v>
      </c>
      <c r="AJ164" s="373">
        <v>3911</v>
      </c>
      <c r="AK164" s="373">
        <v>4086</v>
      </c>
      <c r="AL164" s="342">
        <v>4268</v>
      </c>
      <c r="AM164" s="374"/>
      <c r="AN164" s="373"/>
      <c r="AO164" s="292"/>
      <c r="AP164" s="295"/>
      <c r="AQ164" s="264">
        <v>0.24399999999999999</v>
      </c>
      <c r="AR164" s="292">
        <v>0.25700000000000001</v>
      </c>
      <c r="AS164" s="292">
        <v>0.27</v>
      </c>
      <c r="AT164" s="292">
        <v>0.28199999999999997</v>
      </c>
      <c r="AU164" s="292">
        <v>0.29499999999999998</v>
      </c>
      <c r="AV164" s="295"/>
      <c r="AW164" s="559">
        <f t="shared" si="59"/>
        <v>-6.0999999999999971E-2</v>
      </c>
      <c r="AX164" s="551"/>
      <c r="AY164" s="167"/>
      <c r="AZ164" s="167"/>
      <c r="BA164" s="296"/>
      <c r="BB164" s="296"/>
      <c r="BC164" s="2" t="s">
        <v>1430</v>
      </c>
      <c r="BD164" s="866" t="s">
        <v>1690</v>
      </c>
    </row>
    <row r="165" spans="1:227" s="2" customFormat="1" ht="17.05" customHeight="1" x14ac:dyDescent="0.4">
      <c r="A165" s="868" t="s">
        <v>865</v>
      </c>
      <c r="B165" s="868" t="s">
        <v>960</v>
      </c>
      <c r="C165" s="594" t="s">
        <v>985</v>
      </c>
      <c r="D165" s="365" t="s">
        <v>986</v>
      </c>
      <c r="E165" s="416"/>
      <c r="F165" s="414">
        <v>0.94299999999999995</v>
      </c>
      <c r="G165" s="415"/>
      <c r="H165" s="411" t="s">
        <v>202</v>
      </c>
      <c r="I165" s="124"/>
      <c r="J165" s="124"/>
      <c r="K165" s="252">
        <f t="shared" si="56"/>
        <v>0.94299999999999995</v>
      </c>
      <c r="L165" s="520">
        <f>IF(IF(ISNUMBER(K165),K165,0)&gt;0,IF(ISNUMBER(F165),F165,0)/K165*100,"")</f>
        <v>100</v>
      </c>
      <c r="M165" s="521">
        <f t="shared" si="57"/>
        <v>0</v>
      </c>
      <c r="N165" s="504">
        <f t="shared" si="52"/>
        <v>5</v>
      </c>
      <c r="O165" s="254"/>
      <c r="P165" s="534">
        <f t="shared" si="58"/>
        <v>0.63353594735054763</v>
      </c>
      <c r="Q165" s="227" t="s">
        <v>42</v>
      </c>
      <c r="R165" s="254"/>
      <c r="S165" s="305"/>
      <c r="T165" s="306"/>
      <c r="U165" s="90"/>
      <c r="V165" s="254"/>
      <c r="W165" s="254"/>
      <c r="X165" s="254"/>
      <c r="Y165" s="254"/>
      <c r="Z165" s="258">
        <v>11961</v>
      </c>
      <c r="AA165" s="259">
        <v>145.11453258490724</v>
      </c>
      <c r="AB165" s="260"/>
      <c r="AC165" s="260"/>
      <c r="AD165" s="260"/>
      <c r="AE165" s="260"/>
      <c r="AF165" s="260"/>
      <c r="AG165" s="260"/>
      <c r="AH165" s="121"/>
      <c r="AI165" s="373">
        <v>12175</v>
      </c>
      <c r="AJ165" s="373">
        <v>12397</v>
      </c>
      <c r="AK165" s="373">
        <v>12637</v>
      </c>
      <c r="AL165" s="342"/>
      <c r="AM165" s="371"/>
      <c r="AN165" s="373"/>
      <c r="AO165" s="292"/>
      <c r="AP165" s="295"/>
      <c r="AQ165" s="264">
        <v>0.63353594735054752</v>
      </c>
      <c r="AR165" s="292">
        <v>0.66835057449075452</v>
      </c>
      <c r="AS165" s="292">
        <v>0.70444519894610957</v>
      </c>
      <c r="AT165" s="292">
        <v>0.74245362884054744</v>
      </c>
      <c r="AU165" s="292"/>
      <c r="AV165" s="295"/>
      <c r="AW165" s="559">
        <f t="shared" si="59"/>
        <v>0.20054637115945251</v>
      </c>
      <c r="AX165" s="551"/>
      <c r="AY165" s="167"/>
      <c r="AZ165" s="167"/>
      <c r="BA165" s="296"/>
      <c r="BB165" s="167"/>
      <c r="BC165" s="2" t="s">
        <v>1430</v>
      </c>
      <c r="BD165" s="866" t="s">
        <v>1506</v>
      </c>
    </row>
    <row r="166" spans="1:227" s="2" customFormat="1" ht="19.3" customHeight="1" x14ac:dyDescent="0.4">
      <c r="A166" s="868" t="s">
        <v>865</v>
      </c>
      <c r="B166" s="868" t="s">
        <v>960</v>
      </c>
      <c r="C166" s="594" t="s">
        <v>985</v>
      </c>
      <c r="D166" s="412" t="s">
        <v>987</v>
      </c>
      <c r="E166" s="416" t="s">
        <v>1458</v>
      </c>
      <c r="F166" s="223" t="s">
        <v>382</v>
      </c>
      <c r="G166" s="1480"/>
      <c r="H166" s="224" t="s">
        <v>382</v>
      </c>
      <c r="I166" s="124"/>
      <c r="J166" s="124"/>
      <c r="K166" s="252">
        <f t="shared" si="56"/>
        <v>0</v>
      </c>
      <c r="L166" s="520">
        <v>100</v>
      </c>
      <c r="M166" s="521">
        <v>0</v>
      </c>
      <c r="N166" s="504">
        <f t="shared" si="52"/>
        <v>2</v>
      </c>
      <c r="O166" s="254"/>
      <c r="P166" s="534">
        <f t="shared" si="58"/>
        <v>0.55100000000000016</v>
      </c>
      <c r="Q166" s="227" t="s">
        <v>42</v>
      </c>
      <c r="R166" s="254"/>
      <c r="S166" s="305"/>
      <c r="T166" s="306"/>
      <c r="U166" s="90"/>
      <c r="V166" s="254"/>
      <c r="W166" s="254"/>
      <c r="X166" s="254"/>
      <c r="Y166" s="254"/>
      <c r="Z166" s="258">
        <v>4662</v>
      </c>
      <c r="AA166" s="259">
        <v>323.80717312224169</v>
      </c>
      <c r="AB166" s="260"/>
      <c r="AC166" s="260"/>
      <c r="AD166" s="260"/>
      <c r="AE166" s="260"/>
      <c r="AF166" s="260"/>
      <c r="AG166" s="260"/>
      <c r="AH166" s="121"/>
      <c r="AI166" s="261">
        <v>4952</v>
      </c>
      <c r="AJ166" s="261">
        <v>5213</v>
      </c>
      <c r="AK166" s="261">
        <v>5474</v>
      </c>
      <c r="AL166" s="342">
        <v>5734</v>
      </c>
      <c r="AM166" s="371"/>
      <c r="AN166" s="261"/>
      <c r="AO166" s="252"/>
      <c r="AP166" s="263"/>
      <c r="AQ166" s="264">
        <v>0.55100000000000005</v>
      </c>
      <c r="AR166" s="252">
        <v>0.58499999999999996</v>
      </c>
      <c r="AS166" s="252">
        <v>0.61599999999999999</v>
      </c>
      <c r="AT166" s="252">
        <v>0.64700000000000002</v>
      </c>
      <c r="AU166" s="252">
        <v>0.67800000000000005</v>
      </c>
      <c r="AV166" s="263"/>
      <c r="AW166" s="557">
        <f t="shared" si="59"/>
        <v>-0.64700000000000002</v>
      </c>
      <c r="AX166" s="551"/>
      <c r="AY166" s="167"/>
      <c r="AZ166" s="167"/>
      <c r="BA166" s="167"/>
      <c r="BB166" s="167"/>
      <c r="BC166" s="90" t="s">
        <v>1430</v>
      </c>
      <c r="BE166" s="2" t="s">
        <v>1904</v>
      </c>
    </row>
    <row r="167" spans="1:227" s="2" customFormat="1" ht="19.3" customHeight="1" x14ac:dyDescent="0.4">
      <c r="A167" s="868" t="s">
        <v>698</v>
      </c>
      <c r="B167" s="868" t="s">
        <v>834</v>
      </c>
      <c r="C167" s="908" t="s">
        <v>848</v>
      </c>
      <c r="D167" s="401" t="s">
        <v>851</v>
      </c>
      <c r="E167" s="2959"/>
      <c r="F167" s="20">
        <v>0.17</v>
      </c>
      <c r="G167" s="21"/>
      <c r="H167" s="21"/>
      <c r="I167" s="124"/>
      <c r="J167" s="124"/>
      <c r="K167" s="252">
        <f t="shared" si="56"/>
        <v>0.17</v>
      </c>
      <c r="L167" s="520">
        <f>IF(IF(ISNUMBER(K167),K167,0)&gt;0,IF(ISNUMBER(F167),F167,0)/K167*100,"")</f>
        <v>100</v>
      </c>
      <c r="M167" s="521">
        <f>IF(IF(ISNUMBER(K167),K167,0)&gt;0,(IF(ISNUMBER(G167),G167,0)+IF(ISNUMBER(H167),H167,0))/K167*100,"")</f>
        <v>0</v>
      </c>
      <c r="N167" s="504">
        <f t="shared" si="52"/>
        <v>2</v>
      </c>
      <c r="O167" s="254"/>
      <c r="P167" s="534">
        <f>AQ167</f>
        <v>0.248</v>
      </c>
      <c r="Q167" s="227" t="s">
        <v>42</v>
      </c>
      <c r="R167" s="254"/>
      <c r="S167" s="305"/>
      <c r="T167" s="306"/>
      <c r="U167" s="90"/>
      <c r="V167" s="254"/>
      <c r="W167" s="254"/>
      <c r="X167" s="254"/>
      <c r="Y167" s="254"/>
      <c r="Z167" s="258">
        <v>3909</v>
      </c>
      <c r="AA167" s="259">
        <f>AR167/Z167*1000000000/365</f>
        <v>213.06643958269817</v>
      </c>
      <c r="AB167" s="260"/>
      <c r="AC167" s="260"/>
      <c r="AD167" s="260"/>
      <c r="AE167" s="260"/>
      <c r="AF167" s="260"/>
      <c r="AG167" s="260"/>
      <c r="AH167" s="121"/>
      <c r="AI167" s="261">
        <v>4422</v>
      </c>
      <c r="AJ167" s="261">
        <v>4811</v>
      </c>
      <c r="AK167" s="261">
        <v>5111</v>
      </c>
      <c r="AL167" s="342"/>
      <c r="AM167" s="371"/>
      <c r="AN167" s="261"/>
      <c r="AO167" s="252"/>
      <c r="AP167" s="263"/>
      <c r="AQ167" s="264">
        <v>0.248</v>
      </c>
      <c r="AR167" s="252">
        <v>0.30399999999999999</v>
      </c>
      <c r="AS167" s="252">
        <v>0.34399999999999997</v>
      </c>
      <c r="AT167" s="252">
        <v>0.36599999999999999</v>
      </c>
      <c r="AU167" s="252"/>
      <c r="AV167" s="263"/>
      <c r="AW167" s="557">
        <f t="shared" si="59"/>
        <v>-0.19599999999999998</v>
      </c>
      <c r="AX167" s="551"/>
      <c r="AY167" s="167"/>
      <c r="AZ167" s="167"/>
      <c r="BA167" s="296"/>
      <c r="BB167" s="167"/>
      <c r="BC167" s="2" t="s">
        <v>1430</v>
      </c>
      <c r="BD167" s="866" t="s">
        <v>1518</v>
      </c>
    </row>
    <row r="168" spans="1:227" s="2" customFormat="1" ht="17.05" customHeight="1" x14ac:dyDescent="0.4">
      <c r="A168" s="868" t="s">
        <v>198</v>
      </c>
      <c r="B168" s="868" t="s">
        <v>363</v>
      </c>
      <c r="C168" s="601" t="s">
        <v>364</v>
      </c>
      <c r="D168" s="16" t="s">
        <v>365</v>
      </c>
      <c r="E168" s="2944"/>
      <c r="F168" s="54">
        <v>0.5</v>
      </c>
      <c r="G168" s="43"/>
      <c r="H168" s="43">
        <v>0.36</v>
      </c>
      <c r="I168" s="177"/>
      <c r="J168" s="177"/>
      <c r="K168" s="179">
        <f>SUM(F168:H168)</f>
        <v>0.86</v>
      </c>
      <c r="L168" s="518">
        <f>IF(K168&gt;0,IF(ISNUMBER(F168),F168,0)/K168*100,"")</f>
        <v>58.139534883720934</v>
      </c>
      <c r="M168" s="667">
        <f>IF(K168&gt;0,(IF(ISNUMBER(G168),G168,0)+IF(ISNUMBER(H168),H168,0))/K168*100,"")</f>
        <v>41.860465116279066</v>
      </c>
      <c r="N168" s="504">
        <f t="shared" si="52"/>
        <v>2</v>
      </c>
      <c r="O168" s="58"/>
      <c r="P168" s="177">
        <v>6.3620000000000001</v>
      </c>
      <c r="Q168" s="222" t="s">
        <v>42</v>
      </c>
      <c r="R168" s="58"/>
      <c r="S168" s="220" t="s">
        <v>202</v>
      </c>
      <c r="T168" s="220" t="s">
        <v>202</v>
      </c>
      <c r="U168" s="368">
        <v>38.9</v>
      </c>
      <c r="V168" s="58">
        <v>21.99</v>
      </c>
      <c r="W168" s="368">
        <v>38.9</v>
      </c>
      <c r="X168" s="58">
        <v>21.99</v>
      </c>
      <c r="Y168" s="58">
        <v>8</v>
      </c>
      <c r="Z168" s="743">
        <v>247553</v>
      </c>
      <c r="AA168" s="234">
        <v>70.409718267608838</v>
      </c>
      <c r="AB168" s="763">
        <f>O168/AA168*1000000/365*1000</f>
        <v>0</v>
      </c>
      <c r="AC168" s="174"/>
      <c r="AD168" s="174"/>
      <c r="AE168" s="364"/>
      <c r="AF168" s="174"/>
      <c r="AG168" s="174"/>
      <c r="AH168" s="175"/>
      <c r="AI168" s="174"/>
      <c r="AJ168" s="174"/>
      <c r="AK168" s="174"/>
      <c r="AL168" s="175"/>
      <c r="AM168" s="179">
        <f>K168</f>
        <v>0.86</v>
      </c>
      <c r="AN168" s="177">
        <v>6.3620000000000001</v>
      </c>
      <c r="AO168" s="177">
        <v>6.3620000000000001</v>
      </c>
      <c r="AP168" s="177">
        <v>6.3620000000000001</v>
      </c>
      <c r="AQ168" s="178">
        <v>6.3620000000000001</v>
      </c>
      <c r="AR168" s="179">
        <f>AN168</f>
        <v>6.3620000000000001</v>
      </c>
      <c r="AS168" s="177">
        <v>6.3620000000000001</v>
      </c>
      <c r="AT168" s="179">
        <f>AVERAGE(AS168,AV168)</f>
        <v>6.3620000000000001</v>
      </c>
      <c r="AU168" s="179"/>
      <c r="AV168" s="177">
        <v>6.3620000000000001</v>
      </c>
      <c r="AW168" s="177"/>
      <c r="AX168" s="546">
        <v>6.3620000000000001</v>
      </c>
      <c r="AY168" s="828"/>
      <c r="AZ168" s="164"/>
      <c r="BA168" s="165"/>
      <c r="BB168" s="167"/>
      <c r="BC168" s="2" t="s">
        <v>1430</v>
      </c>
      <c r="BD168" s="866" t="s">
        <v>1601</v>
      </c>
      <c r="BE168" s="90"/>
      <c r="BF168" s="90"/>
      <c r="BG168" s="90"/>
      <c r="BH168" s="90"/>
      <c r="BI168" s="90"/>
      <c r="BJ168" s="90"/>
      <c r="BK168" s="90"/>
      <c r="BL168" s="90"/>
      <c r="BM168" s="167"/>
      <c r="BN168" s="167"/>
      <c r="BO168" s="167"/>
      <c r="BP168" s="167"/>
      <c r="BQ168" s="167"/>
      <c r="BR168" s="167"/>
      <c r="BS168" s="167"/>
      <c r="BT168" s="167"/>
      <c r="BU168" s="167"/>
      <c r="BV168" s="167"/>
      <c r="BW168" s="167"/>
      <c r="BX168" s="167"/>
      <c r="BY168" s="167"/>
      <c r="BZ168" s="167"/>
      <c r="CA168" s="167"/>
      <c r="CB168" s="167"/>
      <c r="CC168" s="167"/>
      <c r="CD168" s="167"/>
      <c r="CE168" s="167"/>
      <c r="CF168" s="167"/>
      <c r="CG168" s="167"/>
      <c r="CH168" s="167"/>
      <c r="CI168" s="167"/>
      <c r="CJ168" s="167"/>
      <c r="CK168" s="167"/>
      <c r="CL168" s="167"/>
      <c r="CM168" s="167"/>
      <c r="CN168" s="167"/>
      <c r="CO168" s="167"/>
      <c r="CP168" s="167"/>
      <c r="CQ168" s="167"/>
      <c r="CR168" s="167"/>
      <c r="CS168" s="167"/>
      <c r="CT168" s="167"/>
      <c r="CU168" s="167"/>
      <c r="CV168" s="167"/>
      <c r="CW168" s="167"/>
      <c r="CX168" s="167"/>
      <c r="CY168" s="167"/>
      <c r="CZ168" s="167"/>
      <c r="DA168" s="167"/>
      <c r="DB168" s="167"/>
      <c r="DC168" s="167"/>
      <c r="DD168" s="167"/>
      <c r="DE168" s="167"/>
      <c r="DF168" s="167"/>
      <c r="DG168" s="167"/>
      <c r="DH168" s="167"/>
      <c r="DI168" s="167"/>
      <c r="DJ168" s="167"/>
      <c r="DK168" s="167"/>
      <c r="DL168" s="167"/>
      <c r="DM168" s="167"/>
      <c r="DN168" s="167"/>
      <c r="DO168" s="167"/>
      <c r="DP168" s="167"/>
      <c r="DQ168" s="167"/>
      <c r="DR168" s="167"/>
      <c r="DS168" s="167"/>
      <c r="DT168" s="167"/>
      <c r="DU168" s="167"/>
      <c r="DV168" s="167"/>
      <c r="DW168" s="167"/>
      <c r="DX168" s="167"/>
      <c r="DY168" s="167"/>
      <c r="DZ168" s="167"/>
      <c r="EA168" s="167"/>
      <c r="EB168" s="167"/>
      <c r="EC168" s="167"/>
      <c r="ED168" s="167"/>
      <c r="EE168" s="167"/>
      <c r="EF168" s="167"/>
      <c r="EG168" s="167"/>
      <c r="EH168" s="167"/>
      <c r="EI168" s="167"/>
      <c r="EJ168" s="167"/>
      <c r="EK168" s="167"/>
      <c r="EL168" s="167"/>
      <c r="EM168" s="167"/>
      <c r="EN168" s="167"/>
      <c r="EO168" s="167"/>
      <c r="EP168" s="167"/>
      <c r="EQ168" s="167"/>
      <c r="ER168" s="167"/>
      <c r="ES168" s="167"/>
      <c r="ET168" s="167"/>
      <c r="EU168" s="167"/>
      <c r="EV168" s="167"/>
      <c r="EW168" s="167"/>
      <c r="EX168" s="167"/>
      <c r="EY168" s="167"/>
      <c r="EZ168" s="167"/>
      <c r="FA168" s="167"/>
      <c r="FB168" s="167"/>
      <c r="FC168" s="167"/>
      <c r="FD168" s="167"/>
      <c r="FE168" s="167"/>
      <c r="FF168" s="167"/>
      <c r="FG168" s="167"/>
      <c r="FH168" s="167"/>
      <c r="FI168" s="167"/>
      <c r="FJ168" s="167"/>
      <c r="FK168" s="167"/>
      <c r="FL168" s="167"/>
      <c r="FM168" s="167"/>
      <c r="FN168" s="167"/>
      <c r="FO168" s="167"/>
      <c r="FP168" s="167"/>
      <c r="FQ168" s="167"/>
      <c r="FR168" s="167"/>
      <c r="FS168" s="167"/>
      <c r="FT168" s="167"/>
      <c r="FU168" s="167"/>
      <c r="FV168" s="167"/>
      <c r="FW168" s="167"/>
      <c r="FX168" s="167"/>
      <c r="FY168" s="167"/>
      <c r="FZ168" s="167"/>
      <c r="GA168" s="167"/>
      <c r="GB168" s="167"/>
      <c r="GC168" s="167"/>
      <c r="GD168" s="167"/>
      <c r="GE168" s="167"/>
      <c r="GF168" s="167"/>
      <c r="GG168" s="167"/>
      <c r="GH168" s="167"/>
      <c r="GI168" s="167"/>
      <c r="GJ168" s="167"/>
      <c r="GK168" s="167"/>
      <c r="GL168" s="167"/>
      <c r="GM168" s="167"/>
      <c r="GN168" s="167"/>
      <c r="GO168" s="167"/>
      <c r="GP168" s="167"/>
      <c r="GQ168" s="167"/>
      <c r="GR168" s="167"/>
      <c r="GS168" s="167"/>
      <c r="GT168" s="167"/>
      <c r="GU168" s="167"/>
      <c r="GV168" s="167"/>
      <c r="GW168" s="167"/>
      <c r="GX168" s="167"/>
      <c r="GY168" s="167"/>
      <c r="GZ168" s="167"/>
      <c r="HA168" s="167"/>
      <c r="HB168" s="167"/>
      <c r="HC168" s="167"/>
      <c r="HD168" s="167"/>
      <c r="HE168" s="167"/>
      <c r="HF168" s="167"/>
      <c r="HG168" s="167"/>
      <c r="HH168" s="167"/>
      <c r="HI168" s="167"/>
      <c r="HJ168" s="167"/>
      <c r="HK168" s="167"/>
      <c r="HL168" s="167"/>
      <c r="HM168" s="167"/>
      <c r="HN168" s="167"/>
      <c r="HO168" s="167"/>
      <c r="HP168" s="167"/>
      <c r="HQ168" s="167"/>
      <c r="HR168" s="167"/>
      <c r="HS168" s="167"/>
    </row>
    <row r="169" spans="1:227" s="2" customFormat="1" ht="17.05" customHeight="1" x14ac:dyDescent="0.4">
      <c r="A169" s="868" t="s">
        <v>1008</v>
      </c>
      <c r="B169" s="868" t="s">
        <v>1009</v>
      </c>
      <c r="C169" s="594" t="s">
        <v>1017</v>
      </c>
      <c r="D169" s="412" t="s">
        <v>1022</v>
      </c>
      <c r="E169" s="423"/>
      <c r="F169" s="20">
        <v>0.245</v>
      </c>
      <c r="G169" s="1306" t="s">
        <v>1020</v>
      </c>
      <c r="H169" s="21"/>
      <c r="I169" s="124"/>
      <c r="J169" s="124"/>
      <c r="K169" s="252">
        <f>IF(ISNUMBER(F169),F169,0)+IF(ISNUMBER(G169),G169,0)+IF(ISNUMBER(H169),H169,0)</f>
        <v>0.245</v>
      </c>
      <c r="L169" s="520">
        <f>IF(IF(ISNUMBER(K169),K169,0)&gt;0,IF(ISNUMBER(F169),F169,0)/K169*100,"")</f>
        <v>100</v>
      </c>
      <c r="M169" s="521">
        <f>IF(IF(ISNUMBER(K169),K169,0)&gt;0,(IF(ISNUMBER(G169),G169,0)+IF(ISNUMBER(H169),H169,0))/K169*100,"")</f>
        <v>0</v>
      </c>
      <c r="N169" s="504">
        <f t="shared" si="52"/>
        <v>4</v>
      </c>
      <c r="O169" s="254"/>
      <c r="P169" s="534">
        <f>AQ169</f>
        <v>0.21</v>
      </c>
      <c r="Q169" s="227" t="s">
        <v>42</v>
      </c>
      <c r="R169" s="254"/>
      <c r="S169" s="305"/>
      <c r="T169" s="306"/>
      <c r="U169" s="90"/>
      <c r="V169" s="254"/>
      <c r="W169" s="254"/>
      <c r="X169" s="254"/>
      <c r="Y169" s="254"/>
      <c r="Z169" s="258">
        <v>3805</v>
      </c>
      <c r="AA169" s="259">
        <f>AR169/Z169*1000000000/365</f>
        <v>159.84735297823701</v>
      </c>
      <c r="AB169" s="260"/>
      <c r="AC169" s="260"/>
      <c r="AD169" s="260"/>
      <c r="AE169" s="260"/>
      <c r="AF169" s="260"/>
      <c r="AG169" s="260"/>
      <c r="AH169" s="121"/>
      <c r="AI169" s="261">
        <v>4027</v>
      </c>
      <c r="AJ169" s="261">
        <v>4238</v>
      </c>
      <c r="AK169" s="261">
        <v>4438</v>
      </c>
      <c r="AL169" s="342">
        <v>4647</v>
      </c>
      <c r="AM169" s="371"/>
      <c r="AN169" s="261"/>
      <c r="AO169" s="252"/>
      <c r="AP169" s="263"/>
      <c r="AQ169" s="264">
        <v>0.21</v>
      </c>
      <c r="AR169" s="252">
        <v>0.222</v>
      </c>
      <c r="AS169" s="252">
        <v>0.23300000000000001</v>
      </c>
      <c r="AT169" s="252">
        <v>0.24399999999999999</v>
      </c>
      <c r="AU169" s="252">
        <v>0.25600000000000001</v>
      </c>
      <c r="AV169" s="263"/>
      <c r="AW169" s="557">
        <f>K169-AT169</f>
        <v>1.0000000000000009E-3</v>
      </c>
      <c r="AX169" s="551"/>
      <c r="AY169" s="167"/>
      <c r="AZ169" s="167"/>
      <c r="BA169" s="296"/>
      <c r="BB169" s="167"/>
      <c r="BC169" s="2" t="s">
        <v>1430</v>
      </c>
      <c r="BD169" s="866" t="s">
        <v>1531</v>
      </c>
    </row>
    <row r="170" spans="1:227" s="2" customFormat="1" ht="17.05" customHeight="1" x14ac:dyDescent="0.4">
      <c r="A170" s="868" t="s">
        <v>1008</v>
      </c>
      <c r="B170" s="868" t="s">
        <v>1009</v>
      </c>
      <c r="C170" s="594" t="s">
        <v>1017</v>
      </c>
      <c r="D170" s="412" t="s">
        <v>1019</v>
      </c>
      <c r="E170" s="423"/>
      <c r="F170" s="20">
        <v>0.53300000000000003</v>
      </c>
      <c r="G170" s="1306" t="s">
        <v>1020</v>
      </c>
      <c r="H170" s="21"/>
      <c r="I170" s="251"/>
      <c r="J170" s="251"/>
      <c r="K170" s="292">
        <f>IF(ISNUMBER(F170),F170,0)+IF(ISNUMBER(G170),G170,0)+IF(ISNUMBER(H170),H170,0)</f>
        <v>0.53300000000000003</v>
      </c>
      <c r="L170" s="520">
        <f>IF(IF(ISNUMBER(K170),K170,0)&gt;0,IF(ISNUMBER(F170),F170,0)/K170*100,"")</f>
        <v>100</v>
      </c>
      <c r="M170" s="521">
        <f>IF(IF(ISNUMBER(K170),K170,0)&gt;0,(IF(ISNUMBER(G170),G170,0)+IF(ISNUMBER(H170),H170,0))/K170*100,"")</f>
        <v>0</v>
      </c>
      <c r="N170" s="504">
        <f t="shared" si="52"/>
        <v>5</v>
      </c>
      <c r="O170" s="254"/>
      <c r="P170" s="534">
        <f>AQ170</f>
        <v>0.35199999999999998</v>
      </c>
      <c r="Q170" s="227" t="s">
        <v>42</v>
      </c>
      <c r="R170" s="254"/>
      <c r="S170" s="255"/>
      <c r="T170" s="256"/>
      <c r="V170" s="257"/>
      <c r="W170" s="257"/>
      <c r="X170" s="257"/>
      <c r="Y170" s="257"/>
      <c r="Z170" s="258">
        <v>5911</v>
      </c>
      <c r="AA170" s="259">
        <f>AR170/Z170*1000000000/365</f>
        <v>171.03009712562834</v>
      </c>
      <c r="AB170" s="293"/>
      <c r="AC170" s="293"/>
      <c r="AD170" s="293"/>
      <c r="AE170" s="293"/>
      <c r="AF170" s="293"/>
      <c r="AG170" s="293"/>
      <c r="AH170" s="121"/>
      <c r="AI170" s="373">
        <v>6198</v>
      </c>
      <c r="AJ170" s="373">
        <v>6468</v>
      </c>
      <c r="AK170" s="373">
        <v>6721</v>
      </c>
      <c r="AL170" s="342">
        <v>6984</v>
      </c>
      <c r="AM170" s="374"/>
      <c r="AN170" s="373"/>
      <c r="AO170" s="292"/>
      <c r="AP170" s="295"/>
      <c r="AQ170" s="264">
        <v>0.35199999999999998</v>
      </c>
      <c r="AR170" s="292">
        <v>0.36899999999999999</v>
      </c>
      <c r="AS170" s="292">
        <v>0.38500000000000001</v>
      </c>
      <c r="AT170" s="292">
        <v>0.4</v>
      </c>
      <c r="AU170" s="292">
        <v>0.41599999999999998</v>
      </c>
      <c r="AV170" s="295"/>
      <c r="AW170" s="559">
        <f>K170-AT170</f>
        <v>0.13300000000000001</v>
      </c>
      <c r="AX170" s="551"/>
      <c r="AY170" s="167"/>
      <c r="AZ170" s="167"/>
      <c r="BA170" s="296"/>
      <c r="BB170" s="296"/>
      <c r="BC170" s="2" t="s">
        <v>1430</v>
      </c>
      <c r="BD170" s="866" t="s">
        <v>1550</v>
      </c>
    </row>
    <row r="171" spans="1:227" s="2" customFormat="1" ht="17.05" customHeight="1" x14ac:dyDescent="0.4">
      <c r="A171" s="868" t="s">
        <v>1008</v>
      </c>
      <c r="B171" s="868" t="s">
        <v>1009</v>
      </c>
      <c r="C171" s="594" t="s">
        <v>1017</v>
      </c>
      <c r="D171" s="365" t="s">
        <v>1027</v>
      </c>
      <c r="E171" s="433"/>
      <c r="F171" s="20">
        <v>1.1000000000000001</v>
      </c>
      <c r="G171" s="1306" t="s">
        <v>1024</v>
      </c>
      <c r="H171" s="21"/>
      <c r="I171" s="251"/>
      <c r="J171" s="251"/>
      <c r="K171" s="292">
        <f>IF(ISNUMBER(F171),F171,0)+IF(ISNUMBER(G171),G171,0)+IF(ISNUMBER(H171),H171,0)</f>
        <v>1.1000000000000001</v>
      </c>
      <c r="L171" s="520">
        <f>IF(IF(ISNUMBER(K171),K171,0)&gt;0,IF(ISNUMBER(F171),F171,0)/K171*100,"")</f>
        <v>100</v>
      </c>
      <c r="M171" s="521">
        <f>IF(IF(ISNUMBER(K171),K171,0)&gt;0,(IF(ISNUMBER(G171),G171,0)+IF(ISNUMBER(H171),H171,0))/K171*100,"")</f>
        <v>0</v>
      </c>
      <c r="N171" s="504">
        <f t="shared" si="52"/>
        <v>5</v>
      </c>
      <c r="O171" s="254"/>
      <c r="P171" s="534">
        <f>AQ171</f>
        <v>0.16047651873686006</v>
      </c>
      <c r="Q171" s="227" t="s">
        <v>42</v>
      </c>
      <c r="R171" s="254"/>
      <c r="S171" s="255"/>
      <c r="T171" s="256"/>
      <c r="V171" s="257"/>
      <c r="W171" s="257"/>
      <c r="X171" s="257"/>
      <c r="Y171" s="257"/>
      <c r="Z171" s="258">
        <v>3165</v>
      </c>
      <c r="AA171" s="259">
        <f>AR171/Z171*1000000000/365</f>
        <v>142.46598583166835</v>
      </c>
      <c r="AB171" s="293"/>
      <c r="AC171" s="293"/>
      <c r="AD171" s="293"/>
      <c r="AE171" s="293"/>
      <c r="AF171" s="293"/>
      <c r="AG171" s="293"/>
      <c r="AH171" s="121"/>
      <c r="AI171" s="373">
        <v>3127</v>
      </c>
      <c r="AJ171" s="373">
        <v>3086</v>
      </c>
      <c r="AK171" s="373">
        <v>3037</v>
      </c>
      <c r="AL171" s="342"/>
      <c r="AM171" s="374"/>
      <c r="AN171" s="373"/>
      <c r="AO171" s="292"/>
      <c r="AP171" s="295"/>
      <c r="AQ171" s="264">
        <v>0.16047651873686006</v>
      </c>
      <c r="AR171" s="292">
        <v>0.16458026848238907</v>
      </c>
      <c r="AS171" s="292">
        <v>0.16837376914361774</v>
      </c>
      <c r="AT171" s="292">
        <v>0.17155721883337882</v>
      </c>
      <c r="AU171" s="292"/>
      <c r="AV171" s="295"/>
      <c r="AW171" s="559">
        <f>K171-AT171</f>
        <v>0.92844278116662127</v>
      </c>
      <c r="AX171" s="551"/>
      <c r="AY171" s="167"/>
      <c r="AZ171" s="167"/>
      <c r="BA171" s="296"/>
      <c r="BB171" s="296"/>
      <c r="BC171" s="2" t="s">
        <v>1430</v>
      </c>
      <c r="BD171" s="866" t="s">
        <v>1631</v>
      </c>
    </row>
    <row r="172" spans="1:227" s="2" customFormat="1" ht="17.05" customHeight="1" x14ac:dyDescent="0.4">
      <c r="A172" s="868" t="s">
        <v>1008</v>
      </c>
      <c r="B172" s="868" t="s">
        <v>1009</v>
      </c>
      <c r="C172" s="594" t="s">
        <v>1017</v>
      </c>
      <c r="D172" s="365" t="s">
        <v>1026</v>
      </c>
      <c r="E172" s="433" t="s">
        <v>1433</v>
      </c>
      <c r="F172" s="20"/>
      <c r="G172" s="1306" t="s">
        <v>1024</v>
      </c>
      <c r="H172" s="21"/>
      <c r="I172" s="124"/>
      <c r="J172" s="124"/>
      <c r="K172" s="252">
        <f>IF(ISNUMBER(F172),F172,0)+IF(ISNUMBER(G172),G172,0)+IF(ISNUMBER(H172),H172,0)</f>
        <v>0</v>
      </c>
      <c r="L172" s="520">
        <v>100</v>
      </c>
      <c r="M172" s="521" t="str">
        <f>IF(IF(ISNUMBER(K172),K172,0)&gt;0,(IF(ISNUMBER(G172),G172,0)+IF(ISNUMBER(H172),H172,0))/K172*100,"")</f>
        <v/>
      </c>
      <c r="N172" s="504">
        <f t="shared" si="52"/>
        <v>2</v>
      </c>
      <c r="O172" s="254"/>
      <c r="P172" s="534">
        <f>AQ172</f>
        <v>0.20007948258666666</v>
      </c>
      <c r="Q172" s="227" t="s">
        <v>42</v>
      </c>
      <c r="R172" s="254"/>
      <c r="S172" s="305"/>
      <c r="T172" s="306"/>
      <c r="U172" s="90"/>
      <c r="V172" s="254"/>
      <c r="W172" s="254"/>
      <c r="X172" s="254"/>
      <c r="Y172" s="254"/>
      <c r="Z172" s="258">
        <v>4116</v>
      </c>
      <c r="AA172" s="259">
        <f>AR172/Z172*1000000000/365</f>
        <v>145.19017666958061</v>
      </c>
      <c r="AB172" s="260"/>
      <c r="AC172" s="260"/>
      <c r="AD172" s="260"/>
      <c r="AE172" s="260"/>
      <c r="AF172" s="260"/>
      <c r="AG172" s="260"/>
      <c r="AH172" s="121"/>
      <c r="AI172" s="373">
        <v>4316</v>
      </c>
      <c r="AJ172" s="373">
        <v>4516</v>
      </c>
      <c r="AK172" s="373">
        <v>4716</v>
      </c>
      <c r="AL172" s="342"/>
      <c r="AM172" s="371"/>
      <c r="AN172" s="373"/>
      <c r="AO172" s="292"/>
      <c r="AP172" s="295"/>
      <c r="AQ172" s="264">
        <v>0.20007948258666666</v>
      </c>
      <c r="AR172" s="292">
        <v>0.21812501001777773</v>
      </c>
      <c r="AS172" s="292">
        <v>0.23694194544888894</v>
      </c>
      <c r="AT172" s="292">
        <v>0.25653028887999996</v>
      </c>
      <c r="AU172" s="292"/>
      <c r="AV172" s="295"/>
      <c r="AW172" s="559">
        <f>K172-AT172</f>
        <v>-0.25653028887999996</v>
      </c>
      <c r="AX172" s="551"/>
      <c r="AY172" s="167"/>
      <c r="AZ172" s="167"/>
      <c r="BA172" s="296"/>
      <c r="BB172" s="167"/>
      <c r="BC172" s="2" t="s">
        <v>1430</v>
      </c>
      <c r="BD172" s="866" t="s">
        <v>1370</v>
      </c>
    </row>
    <row r="173" spans="1:227" s="2" customFormat="1" ht="17.05" customHeight="1" x14ac:dyDescent="0.4">
      <c r="A173" s="868" t="s">
        <v>1008</v>
      </c>
      <c r="B173" s="868" t="s">
        <v>1009</v>
      </c>
      <c r="C173" s="365" t="s">
        <v>1017</v>
      </c>
      <c r="D173" s="365" t="s">
        <v>1025</v>
      </c>
      <c r="E173" s="433" t="s">
        <v>1433</v>
      </c>
      <c r="F173" s="20"/>
      <c r="G173" s="1306" t="s">
        <v>1024</v>
      </c>
      <c r="H173" s="21"/>
      <c r="I173" s="124"/>
      <c r="J173" s="124"/>
      <c r="K173" s="252">
        <f>IF(ISNUMBER(F173),F173,0)+IF(ISNUMBER(G173),G173,0)+IF(ISNUMBER(H173),H173,0)</f>
        <v>0</v>
      </c>
      <c r="L173" s="520">
        <v>100</v>
      </c>
      <c r="M173" s="521" t="str">
        <f>IF(IF(ISNUMBER(K173),K173,0)&gt;0,(IF(ISNUMBER(G173),G173,0)+IF(ISNUMBER(H173),H173,0))/K173*100,"")</f>
        <v/>
      </c>
      <c r="N173" s="504">
        <f t="shared" si="52"/>
        <v>2</v>
      </c>
      <c r="O173" s="254"/>
      <c r="P173" s="534">
        <f>AQ173</f>
        <v>0.22131016996536007</v>
      </c>
      <c r="Q173" s="227" t="s">
        <v>42</v>
      </c>
      <c r="R173" s="254"/>
      <c r="S173" s="305"/>
      <c r="T173" s="306"/>
      <c r="U173" s="90"/>
      <c r="V173" s="254"/>
      <c r="W173" s="254"/>
      <c r="X173" s="254"/>
      <c r="Y173" s="254"/>
      <c r="Z173" s="258">
        <v>4491</v>
      </c>
      <c r="AA173" s="259">
        <f>AR173/Z173*1000000000/365</f>
        <v>147.10352476437805</v>
      </c>
      <c r="AB173" s="260"/>
      <c r="AC173" s="260"/>
      <c r="AD173" s="260"/>
      <c r="AE173" s="260"/>
      <c r="AF173" s="260"/>
      <c r="AG173" s="260"/>
      <c r="AH173" s="121"/>
      <c r="AI173" s="261">
        <v>4709</v>
      </c>
      <c r="AJ173" s="261">
        <v>4928</v>
      </c>
      <c r="AK173" s="261">
        <v>5147</v>
      </c>
      <c r="AL173" s="342"/>
      <c r="AM173" s="371"/>
      <c r="AN173" s="261"/>
      <c r="AO173" s="252"/>
      <c r="AP173" s="263"/>
      <c r="AQ173" s="264">
        <v>0.22131016996536007</v>
      </c>
      <c r="AR173" s="252">
        <v>0.24113430434663996</v>
      </c>
      <c r="AS173" s="252">
        <v>0.26185240908287999</v>
      </c>
      <c r="AT173" s="252">
        <v>0.28341520557912003</v>
      </c>
      <c r="AU173" s="252"/>
      <c r="AV173" s="263"/>
      <c r="AW173" s="557">
        <f>K173-AT173</f>
        <v>-0.28341520557912003</v>
      </c>
      <c r="AX173" s="551"/>
      <c r="AY173" s="167"/>
      <c r="AZ173" s="167"/>
      <c r="BA173" s="296"/>
      <c r="BB173" s="167"/>
      <c r="BC173" s="2" t="s">
        <v>1430</v>
      </c>
      <c r="BD173" s="866" t="s">
        <v>1372</v>
      </c>
    </row>
    <row r="174" spans="1:227" s="2" customFormat="1" ht="17.05" customHeight="1" x14ac:dyDescent="0.4">
      <c r="A174" s="868" t="s">
        <v>198</v>
      </c>
      <c r="B174" s="868" t="s">
        <v>276</v>
      </c>
      <c r="C174" s="377" t="s">
        <v>292</v>
      </c>
      <c r="D174" s="16" t="s">
        <v>296</v>
      </c>
      <c r="E174" s="2944"/>
      <c r="F174" s="54">
        <v>1.5940000000000001</v>
      </c>
      <c r="G174" s="43"/>
      <c r="H174" s="43">
        <v>0.185</v>
      </c>
      <c r="I174" s="177"/>
      <c r="J174" s="177"/>
      <c r="K174" s="179">
        <f t="shared" ref="K174:K179" si="60">SUM(F174:H174)</f>
        <v>1.7790000000000001</v>
      </c>
      <c r="L174" s="518">
        <f t="shared" ref="L174:L179" si="61">IF(K174&gt;0,IF(ISNUMBER(F174),F174,0)/K174*100,"")</f>
        <v>89.600899381675092</v>
      </c>
      <c r="M174" s="667">
        <f t="shared" ref="M174:M179" si="62">IF(K174&gt;0,(IF(ISNUMBER(G174),G174,0)+IF(ISNUMBER(H174),H174,0))/K174*100,"")</f>
        <v>10.399100618324901</v>
      </c>
      <c r="N174" s="504">
        <f t="shared" si="52"/>
        <v>3</v>
      </c>
      <c r="O174" s="58"/>
      <c r="P174" s="177">
        <v>1.228</v>
      </c>
      <c r="Q174" s="222"/>
      <c r="R174" s="222" t="s">
        <v>42</v>
      </c>
      <c r="S174" s="220">
        <v>46.1</v>
      </c>
      <c r="T174" s="220">
        <v>0.61099999999999999</v>
      </c>
      <c r="U174" s="368">
        <v>48.5</v>
      </c>
      <c r="V174" s="58">
        <v>85.91</v>
      </c>
      <c r="W174" s="368">
        <v>48.5</v>
      </c>
      <c r="X174" s="58">
        <v>85.91</v>
      </c>
      <c r="Y174" s="58">
        <v>33.1</v>
      </c>
      <c r="Z174" s="743">
        <v>5595</v>
      </c>
      <c r="AA174" s="234">
        <v>601.31967142874623</v>
      </c>
      <c r="AB174" s="763">
        <f t="shared" ref="AB174:AB179" si="63">O174/AA174*1000000/365*1000</f>
        <v>0</v>
      </c>
      <c r="AC174" s="174"/>
      <c r="AD174" s="174" t="s">
        <v>42</v>
      </c>
      <c r="AE174" s="364"/>
      <c r="AF174" s="174"/>
      <c r="AG174" s="174"/>
      <c r="AH174" s="175"/>
      <c r="AI174" s="174"/>
      <c r="AJ174" s="174"/>
      <c r="AK174" s="174"/>
      <c r="AL174" s="175"/>
      <c r="AM174" s="179">
        <f t="shared" ref="AM174:AM179" si="64">K174</f>
        <v>1.7790000000000001</v>
      </c>
      <c r="AN174" s="177">
        <v>1.327</v>
      </c>
      <c r="AO174" s="177">
        <v>1.64</v>
      </c>
      <c r="AP174" s="177">
        <v>2.3519999999999999</v>
      </c>
      <c r="AQ174" s="178">
        <v>3.3980000000000001</v>
      </c>
      <c r="AR174" s="179">
        <f t="shared" ref="AR174:AR179" si="65">AN174</f>
        <v>1.327</v>
      </c>
      <c r="AS174" s="177">
        <v>1.7250000000000001</v>
      </c>
      <c r="AT174" s="179">
        <f t="shared" ref="AT174:AT179" si="66">AVERAGE(AS174,AV174)</f>
        <v>2.2149999999999999</v>
      </c>
      <c r="AU174" s="179"/>
      <c r="AV174" s="177">
        <v>2.7050000000000001</v>
      </c>
      <c r="AW174" s="177"/>
      <c r="AX174" s="546">
        <v>4.2889999999999997</v>
      </c>
      <c r="AY174" s="828">
        <v>-2.5099999999999998</v>
      </c>
      <c r="AZ174" s="164"/>
      <c r="BA174" s="165"/>
      <c r="BB174" s="167"/>
      <c r="BC174" s="2" t="s">
        <v>1430</v>
      </c>
      <c r="BD174" s="866" t="s">
        <v>1497</v>
      </c>
      <c r="BE174" s="90"/>
      <c r="BF174" s="90"/>
      <c r="BG174" s="90"/>
      <c r="BH174" s="90"/>
      <c r="BI174" s="90"/>
      <c r="BJ174" s="90"/>
      <c r="BK174" s="90"/>
      <c r="BL174" s="90"/>
      <c r="BM174" s="167"/>
      <c r="BN174" s="167"/>
      <c r="BO174" s="167"/>
      <c r="BP174" s="167"/>
      <c r="BQ174" s="167"/>
      <c r="BR174" s="167"/>
      <c r="BS174" s="167"/>
      <c r="BT174" s="167"/>
      <c r="BU174" s="167"/>
      <c r="BV174" s="167"/>
      <c r="BW174" s="167"/>
      <c r="BX174" s="167"/>
      <c r="BY174" s="167"/>
      <c r="BZ174" s="167"/>
      <c r="CA174" s="167"/>
      <c r="CB174" s="167"/>
      <c r="CC174" s="167"/>
      <c r="CD174" s="167"/>
      <c r="CE174" s="167"/>
      <c r="CF174" s="167"/>
      <c r="CG174" s="167"/>
      <c r="CH174" s="167"/>
      <c r="CI174" s="167"/>
      <c r="CJ174" s="167"/>
      <c r="CK174" s="167"/>
      <c r="CL174" s="167"/>
      <c r="CM174" s="167"/>
      <c r="CN174" s="167"/>
      <c r="CO174" s="167"/>
      <c r="CP174" s="167"/>
      <c r="CQ174" s="167"/>
      <c r="CR174" s="167"/>
      <c r="CS174" s="167"/>
      <c r="CT174" s="167"/>
      <c r="CU174" s="167"/>
      <c r="CV174" s="167"/>
      <c r="CW174" s="167"/>
      <c r="CX174" s="167"/>
      <c r="CY174" s="167"/>
      <c r="CZ174" s="167"/>
      <c r="DA174" s="167"/>
      <c r="DB174" s="167"/>
      <c r="DC174" s="167"/>
      <c r="DD174" s="167"/>
      <c r="DE174" s="167"/>
      <c r="DF174" s="167"/>
      <c r="DG174" s="167"/>
      <c r="DH174" s="167"/>
      <c r="DI174" s="167"/>
      <c r="DJ174" s="167"/>
      <c r="DK174" s="167"/>
      <c r="DL174" s="167"/>
      <c r="DM174" s="167"/>
      <c r="DN174" s="167"/>
      <c r="DO174" s="167"/>
      <c r="DP174" s="167"/>
      <c r="DQ174" s="167"/>
      <c r="DR174" s="167"/>
      <c r="DS174" s="167"/>
      <c r="DT174" s="167"/>
      <c r="DU174" s="167"/>
      <c r="DV174" s="167"/>
      <c r="DW174" s="167"/>
      <c r="DX174" s="167"/>
      <c r="DY174" s="167"/>
      <c r="DZ174" s="167"/>
      <c r="EA174" s="167"/>
      <c r="EB174" s="167"/>
      <c r="EC174" s="167"/>
      <c r="ED174" s="167"/>
      <c r="EE174" s="167"/>
      <c r="EF174" s="167"/>
      <c r="EG174" s="167"/>
      <c r="EH174" s="167"/>
      <c r="EI174" s="167"/>
      <c r="EJ174" s="167"/>
      <c r="EK174" s="167"/>
      <c r="EL174" s="167"/>
      <c r="EM174" s="167"/>
      <c r="EN174" s="167"/>
      <c r="EO174" s="167"/>
      <c r="EP174" s="167"/>
      <c r="EQ174" s="167"/>
      <c r="ER174" s="167"/>
      <c r="ES174" s="167"/>
      <c r="ET174" s="167"/>
      <c r="EU174" s="167"/>
      <c r="EV174" s="167"/>
      <c r="EW174" s="167"/>
      <c r="EX174" s="167"/>
      <c r="EY174" s="167"/>
      <c r="EZ174" s="167"/>
      <c r="FA174" s="167"/>
      <c r="FB174" s="167"/>
      <c r="FC174" s="167"/>
      <c r="FD174" s="167"/>
      <c r="FE174" s="167"/>
      <c r="FF174" s="167"/>
      <c r="FG174" s="167"/>
      <c r="FH174" s="167"/>
      <c r="FI174" s="167"/>
      <c r="FJ174" s="167"/>
      <c r="FK174" s="167"/>
      <c r="FL174" s="167"/>
      <c r="FM174" s="167"/>
      <c r="FN174" s="167"/>
      <c r="FO174" s="167"/>
      <c r="FP174" s="167"/>
      <c r="FQ174" s="167"/>
      <c r="FR174" s="167"/>
      <c r="FS174" s="167"/>
      <c r="FT174" s="167"/>
      <c r="FU174" s="167"/>
      <c r="FV174" s="167"/>
      <c r="FW174" s="167"/>
      <c r="FX174" s="167"/>
      <c r="FY174" s="167"/>
      <c r="FZ174" s="167"/>
      <c r="GA174" s="167"/>
      <c r="GB174" s="167"/>
      <c r="GC174" s="167"/>
      <c r="GD174" s="167"/>
      <c r="GE174" s="167"/>
      <c r="GF174" s="167"/>
      <c r="GG174" s="167"/>
      <c r="GH174" s="167"/>
      <c r="GI174" s="167"/>
      <c r="GJ174" s="167"/>
      <c r="GK174" s="167"/>
      <c r="GL174" s="167"/>
      <c r="GM174" s="167"/>
      <c r="GN174" s="167"/>
      <c r="GO174" s="167"/>
      <c r="GP174" s="167"/>
      <c r="GQ174" s="167"/>
      <c r="GR174" s="167"/>
      <c r="GS174" s="167"/>
      <c r="GT174" s="167"/>
      <c r="GU174" s="167"/>
      <c r="GV174" s="167"/>
      <c r="GW174" s="167"/>
      <c r="GX174" s="167"/>
      <c r="GY174" s="167"/>
      <c r="GZ174" s="167"/>
      <c r="HA174" s="167"/>
      <c r="HB174" s="167"/>
      <c r="HC174" s="167"/>
      <c r="HD174" s="167"/>
      <c r="HE174" s="167"/>
      <c r="HF174" s="167"/>
      <c r="HG174" s="167"/>
      <c r="HH174" s="167"/>
      <c r="HI174" s="167"/>
      <c r="HJ174" s="167"/>
      <c r="HK174" s="167"/>
      <c r="HL174" s="167"/>
      <c r="HM174" s="167"/>
      <c r="HN174" s="167"/>
      <c r="HO174" s="167"/>
      <c r="HP174" s="167"/>
      <c r="HQ174" s="167"/>
      <c r="HR174" s="167"/>
      <c r="HS174" s="167"/>
    </row>
    <row r="175" spans="1:227" s="2" customFormat="1" ht="17.05" customHeight="1" x14ac:dyDescent="0.4">
      <c r="A175" s="868" t="s">
        <v>198</v>
      </c>
      <c r="B175" s="868" t="s">
        <v>276</v>
      </c>
      <c r="C175" s="377" t="s">
        <v>292</v>
      </c>
      <c r="D175" s="168" t="s">
        <v>295</v>
      </c>
      <c r="E175" s="2945"/>
      <c r="F175" s="214">
        <v>1.0389999999999999</v>
      </c>
      <c r="G175" s="215"/>
      <c r="H175" s="215">
        <v>0.06</v>
      </c>
      <c r="I175" s="177"/>
      <c r="J175" s="177"/>
      <c r="K175" s="179">
        <f t="shared" si="60"/>
        <v>1.099</v>
      </c>
      <c r="L175" s="518">
        <f t="shared" si="61"/>
        <v>94.540491355777974</v>
      </c>
      <c r="M175" s="667">
        <f t="shared" si="62"/>
        <v>5.4595086442220202</v>
      </c>
      <c r="N175" s="504">
        <f t="shared" si="52"/>
        <v>2</v>
      </c>
      <c r="O175" s="58"/>
      <c r="P175" s="177">
        <v>1.421</v>
      </c>
      <c r="Q175" s="222"/>
      <c r="R175" s="222" t="s">
        <v>42</v>
      </c>
      <c r="S175" s="220">
        <v>25.3</v>
      </c>
      <c r="T175" s="220">
        <v>0.35099999999999998</v>
      </c>
      <c r="U175" s="368">
        <v>48.5</v>
      </c>
      <c r="V175" s="58">
        <v>58.66</v>
      </c>
      <c r="W175" s="368">
        <v>48.5</v>
      </c>
      <c r="X175" s="58">
        <v>58.66</v>
      </c>
      <c r="Y175" s="58">
        <v>38.5</v>
      </c>
      <c r="Z175" s="743">
        <v>30764</v>
      </c>
      <c r="AA175" s="234">
        <v>126.54891057507173</v>
      </c>
      <c r="AB175" s="763">
        <f t="shared" si="63"/>
        <v>0</v>
      </c>
      <c r="AC175" s="174"/>
      <c r="AD175" s="174" t="s">
        <v>42</v>
      </c>
      <c r="AE175" s="364" t="s">
        <v>208</v>
      </c>
      <c r="AF175" s="174"/>
      <c r="AG175" s="174"/>
      <c r="AH175" s="175" t="s">
        <v>42</v>
      </c>
      <c r="AI175" s="174"/>
      <c r="AJ175" s="174"/>
      <c r="AK175" s="174"/>
      <c r="AL175" s="175"/>
      <c r="AM175" s="179">
        <f t="shared" si="64"/>
        <v>1.099</v>
      </c>
      <c r="AN175" s="177">
        <v>1.39</v>
      </c>
      <c r="AO175" s="177">
        <v>1.5660000000000001</v>
      </c>
      <c r="AP175" s="177">
        <v>1.909</v>
      </c>
      <c r="AQ175" s="178">
        <v>2.327</v>
      </c>
      <c r="AR175" s="179">
        <f t="shared" si="65"/>
        <v>1.39</v>
      </c>
      <c r="AS175" s="177">
        <v>1.66</v>
      </c>
      <c r="AT175" s="179">
        <f t="shared" si="66"/>
        <v>1.9455</v>
      </c>
      <c r="AU175" s="179"/>
      <c r="AV175" s="177">
        <v>2.2309999999999999</v>
      </c>
      <c r="AW175" s="177"/>
      <c r="AX175" s="546">
        <v>2.9980000000000002</v>
      </c>
      <c r="AY175" s="828">
        <v>-1.899</v>
      </c>
      <c r="AZ175" s="164"/>
      <c r="BA175" s="165"/>
      <c r="BB175" s="167"/>
      <c r="BC175" s="2" t="s">
        <v>1430</v>
      </c>
      <c r="BD175" s="866" t="s">
        <v>1548</v>
      </c>
      <c r="BE175" s="90"/>
      <c r="BF175" s="90"/>
      <c r="BG175" s="90"/>
      <c r="BH175" s="90"/>
      <c r="BI175" s="90"/>
      <c r="BJ175" s="90"/>
      <c r="BK175" s="90"/>
      <c r="BL175" s="90"/>
      <c r="BM175" s="167"/>
      <c r="BN175" s="167"/>
      <c r="BO175" s="167"/>
      <c r="BP175" s="167"/>
      <c r="BQ175" s="167"/>
      <c r="BR175" s="167"/>
      <c r="BS175" s="167"/>
      <c r="BT175" s="167"/>
      <c r="BU175" s="167"/>
      <c r="BV175" s="167"/>
      <c r="BW175" s="167"/>
      <c r="BX175" s="167"/>
      <c r="BY175" s="167"/>
      <c r="BZ175" s="167"/>
      <c r="CA175" s="167"/>
      <c r="CB175" s="167"/>
      <c r="CC175" s="167"/>
      <c r="CD175" s="167"/>
      <c r="CE175" s="167"/>
      <c r="CF175" s="167"/>
      <c r="CG175" s="167"/>
      <c r="CH175" s="167"/>
      <c r="CI175" s="167"/>
      <c r="CJ175" s="167"/>
      <c r="CK175" s="167"/>
      <c r="CL175" s="167"/>
      <c r="CM175" s="167"/>
      <c r="CN175" s="167"/>
      <c r="CO175" s="167"/>
      <c r="CP175" s="167"/>
      <c r="CQ175" s="167"/>
      <c r="CR175" s="167"/>
      <c r="CS175" s="167"/>
      <c r="CT175" s="167"/>
      <c r="CU175" s="167"/>
      <c r="CV175" s="167"/>
      <c r="CW175" s="167"/>
      <c r="CX175" s="167"/>
      <c r="CY175" s="167"/>
      <c r="CZ175" s="167"/>
      <c r="DA175" s="167"/>
      <c r="DB175" s="167"/>
      <c r="DC175" s="167"/>
      <c r="DD175" s="167"/>
      <c r="DE175" s="167"/>
      <c r="DF175" s="167"/>
      <c r="DG175" s="167"/>
      <c r="DH175" s="167"/>
      <c r="DI175" s="167"/>
      <c r="DJ175" s="167"/>
      <c r="DK175" s="167"/>
      <c r="DL175" s="167"/>
      <c r="DM175" s="167"/>
      <c r="DN175" s="167"/>
      <c r="DO175" s="167"/>
      <c r="DP175" s="167"/>
      <c r="DQ175" s="167"/>
      <c r="DR175" s="167"/>
      <c r="DS175" s="167"/>
      <c r="DT175" s="167"/>
      <c r="DU175" s="167"/>
      <c r="DV175" s="167"/>
      <c r="DW175" s="167"/>
      <c r="DX175" s="167"/>
      <c r="DY175" s="167"/>
      <c r="DZ175" s="167"/>
      <c r="EA175" s="167"/>
      <c r="EB175" s="167"/>
      <c r="EC175" s="167"/>
      <c r="ED175" s="167"/>
      <c r="EE175" s="167"/>
      <c r="EF175" s="167"/>
      <c r="EG175" s="167"/>
      <c r="EH175" s="167"/>
      <c r="EI175" s="167"/>
      <c r="EJ175" s="167"/>
      <c r="EK175" s="167"/>
      <c r="EL175" s="167"/>
      <c r="EM175" s="167"/>
      <c r="EN175" s="167"/>
      <c r="EO175" s="167"/>
      <c r="EP175" s="167"/>
      <c r="EQ175" s="167"/>
      <c r="ER175" s="167"/>
      <c r="ES175" s="167"/>
      <c r="ET175" s="167"/>
      <c r="EU175" s="167"/>
      <c r="EV175" s="167"/>
      <c r="EW175" s="167"/>
      <c r="EX175" s="167"/>
      <c r="EY175" s="167"/>
      <c r="EZ175" s="167"/>
      <c r="FA175" s="167"/>
      <c r="FB175" s="167"/>
      <c r="FC175" s="167"/>
      <c r="FD175" s="167"/>
      <c r="FE175" s="167"/>
      <c r="FF175" s="167"/>
      <c r="FG175" s="167"/>
      <c r="FH175" s="167"/>
      <c r="FI175" s="167"/>
      <c r="FJ175" s="167"/>
      <c r="FK175" s="167"/>
      <c r="FL175" s="167"/>
      <c r="FM175" s="167"/>
      <c r="FN175" s="167"/>
      <c r="FO175" s="167"/>
      <c r="FP175" s="167"/>
      <c r="FQ175" s="167"/>
      <c r="FR175" s="167"/>
      <c r="FS175" s="167"/>
      <c r="FT175" s="167"/>
      <c r="FU175" s="167"/>
      <c r="FV175" s="167"/>
      <c r="FW175" s="167"/>
      <c r="FX175" s="167"/>
      <c r="FY175" s="167"/>
      <c r="FZ175" s="167"/>
      <c r="GA175" s="167"/>
      <c r="GB175" s="167"/>
      <c r="GC175" s="167"/>
      <c r="GD175" s="167"/>
      <c r="GE175" s="167"/>
      <c r="GF175" s="167"/>
      <c r="GG175" s="167"/>
      <c r="GH175" s="167"/>
      <c r="GI175" s="167"/>
      <c r="GJ175" s="167"/>
      <c r="GK175" s="167"/>
      <c r="GL175" s="167"/>
      <c r="GM175" s="167"/>
      <c r="GN175" s="167"/>
      <c r="GO175" s="167"/>
      <c r="GP175" s="167"/>
      <c r="GQ175" s="167"/>
      <c r="GR175" s="167"/>
      <c r="GS175" s="167"/>
      <c r="GT175" s="167"/>
      <c r="GU175" s="167"/>
      <c r="GV175" s="167"/>
      <c r="GW175" s="167"/>
      <c r="GX175" s="167"/>
      <c r="GY175" s="167"/>
      <c r="GZ175" s="167"/>
      <c r="HA175" s="167"/>
      <c r="HB175" s="167"/>
      <c r="HC175" s="167"/>
      <c r="HD175" s="167"/>
      <c r="HE175" s="167"/>
      <c r="HF175" s="167"/>
      <c r="HG175" s="167"/>
      <c r="HH175" s="167"/>
      <c r="HI175" s="167"/>
      <c r="HJ175" s="167"/>
      <c r="HK175" s="167"/>
      <c r="HL175" s="167"/>
      <c r="HM175" s="167"/>
      <c r="HN175" s="167"/>
      <c r="HO175" s="167"/>
      <c r="HP175" s="167"/>
      <c r="HQ175" s="167"/>
      <c r="HR175" s="167"/>
      <c r="HS175" s="167"/>
    </row>
    <row r="176" spans="1:227" s="2" customFormat="1" ht="17.05" customHeight="1" x14ac:dyDescent="0.4">
      <c r="A176" s="868" t="s">
        <v>198</v>
      </c>
      <c r="B176" s="868" t="s">
        <v>276</v>
      </c>
      <c r="C176" s="377" t="s">
        <v>292</v>
      </c>
      <c r="D176" s="168" t="s">
        <v>294</v>
      </c>
      <c r="E176" s="2960"/>
      <c r="F176" s="195">
        <v>1.1299999999999999</v>
      </c>
      <c r="G176" s="194"/>
      <c r="H176" s="194">
        <v>0.45</v>
      </c>
      <c r="I176" s="194"/>
      <c r="J176" s="194"/>
      <c r="K176" s="196">
        <f t="shared" si="60"/>
        <v>1.5799999999999998</v>
      </c>
      <c r="L176" s="661">
        <f t="shared" si="61"/>
        <v>71.51898734177216</v>
      </c>
      <c r="M176" s="670">
        <f t="shared" si="62"/>
        <v>28.481012658227851</v>
      </c>
      <c r="N176" s="465">
        <f t="shared" si="52"/>
        <v>2</v>
      </c>
      <c r="O176" s="689"/>
      <c r="P176" s="194">
        <v>3.1059999999999999</v>
      </c>
      <c r="Q176" s="705"/>
      <c r="R176" s="705" t="s">
        <v>42</v>
      </c>
      <c r="S176" s="724">
        <v>45.8</v>
      </c>
      <c r="T176" s="724">
        <v>1.5149999999999999</v>
      </c>
      <c r="U176" s="928">
        <v>48.5</v>
      </c>
      <c r="V176" s="689">
        <v>73.17</v>
      </c>
      <c r="W176" s="928">
        <v>48.5</v>
      </c>
      <c r="X176" s="689">
        <v>73.17</v>
      </c>
      <c r="Y176" s="689">
        <v>41.9</v>
      </c>
      <c r="Z176" s="750">
        <v>28671</v>
      </c>
      <c r="AA176" s="759">
        <v>296.80126403320043</v>
      </c>
      <c r="AB176" s="768">
        <f t="shared" si="63"/>
        <v>0</v>
      </c>
      <c r="AC176" s="192"/>
      <c r="AD176" s="192" t="s">
        <v>42</v>
      </c>
      <c r="AE176" s="777"/>
      <c r="AF176" s="192"/>
      <c r="AG176" s="192"/>
      <c r="AH176" s="193"/>
      <c r="AI176" s="192"/>
      <c r="AJ176" s="192"/>
      <c r="AK176" s="192"/>
      <c r="AL176" s="193"/>
      <c r="AM176" s="196">
        <f t="shared" si="64"/>
        <v>1.5799999999999998</v>
      </c>
      <c r="AN176" s="194">
        <v>3.3090000000000002</v>
      </c>
      <c r="AO176" s="194">
        <v>3.6230000000000002</v>
      </c>
      <c r="AP176" s="194">
        <v>4.2220000000000004</v>
      </c>
      <c r="AQ176" s="195">
        <v>4.9320000000000004</v>
      </c>
      <c r="AR176" s="196">
        <f t="shared" si="65"/>
        <v>3.3090000000000002</v>
      </c>
      <c r="AS176" s="194">
        <v>3.7389999999999999</v>
      </c>
      <c r="AT176" s="196">
        <f t="shared" si="66"/>
        <v>4.1784999999999997</v>
      </c>
      <c r="AU176" s="196"/>
      <c r="AV176" s="194">
        <v>4.6180000000000003</v>
      </c>
      <c r="AW176" s="194"/>
      <c r="AX176" s="548">
        <v>5.7569999999999997</v>
      </c>
      <c r="AY176" s="828">
        <v>-4.1769999999999996</v>
      </c>
      <c r="AZ176" s="164"/>
      <c r="BA176" s="165"/>
      <c r="BB176" s="167"/>
      <c r="BC176" s="2" t="s">
        <v>1430</v>
      </c>
      <c r="BD176" s="2" t="s">
        <v>1702</v>
      </c>
      <c r="BE176" s="90"/>
      <c r="BF176" s="90"/>
      <c r="BG176" s="90"/>
      <c r="BH176" s="90"/>
      <c r="BI176" s="90"/>
      <c r="BJ176" s="90"/>
      <c r="BK176" s="90"/>
      <c r="BL176" s="90"/>
      <c r="BM176" s="167"/>
      <c r="BN176" s="167"/>
      <c r="BO176" s="167"/>
      <c r="BP176" s="167"/>
      <c r="BQ176" s="167"/>
      <c r="BR176" s="167"/>
      <c r="BS176" s="167"/>
      <c r="BT176" s="167"/>
      <c r="BU176" s="167"/>
      <c r="BV176" s="167"/>
      <c r="BW176" s="167"/>
      <c r="BX176" s="167"/>
      <c r="BY176" s="167"/>
      <c r="BZ176" s="167"/>
      <c r="CA176" s="167"/>
      <c r="CB176" s="167"/>
      <c r="CC176" s="167"/>
      <c r="CD176" s="167"/>
      <c r="CE176" s="167"/>
      <c r="CF176" s="167"/>
      <c r="CG176" s="167"/>
      <c r="CH176" s="167"/>
      <c r="CI176" s="167"/>
      <c r="CJ176" s="167"/>
      <c r="CK176" s="167"/>
      <c r="CL176" s="167"/>
      <c r="CM176" s="167"/>
      <c r="CN176" s="167"/>
      <c r="CO176" s="167"/>
      <c r="CP176" s="167"/>
      <c r="CQ176" s="167"/>
      <c r="CR176" s="167"/>
      <c r="CS176" s="167"/>
      <c r="CT176" s="167"/>
      <c r="CU176" s="167"/>
      <c r="CV176" s="167"/>
      <c r="CW176" s="167"/>
      <c r="CX176" s="167"/>
      <c r="CY176" s="167"/>
      <c r="CZ176" s="167"/>
      <c r="DA176" s="167"/>
      <c r="DB176" s="167"/>
      <c r="DC176" s="167"/>
      <c r="DD176" s="167"/>
      <c r="DE176" s="167"/>
      <c r="DF176" s="167"/>
      <c r="DG176" s="167"/>
      <c r="DH176" s="167"/>
      <c r="DI176" s="167"/>
      <c r="DJ176" s="167"/>
      <c r="DK176" s="167"/>
      <c r="DL176" s="167"/>
      <c r="DM176" s="167"/>
      <c r="DN176" s="167"/>
      <c r="DO176" s="167"/>
      <c r="DP176" s="167"/>
      <c r="DQ176" s="167"/>
      <c r="DR176" s="167"/>
      <c r="DS176" s="167"/>
      <c r="DT176" s="167"/>
      <c r="DU176" s="167"/>
      <c r="DV176" s="167"/>
      <c r="DW176" s="167"/>
      <c r="DX176" s="167"/>
      <c r="DY176" s="167"/>
      <c r="DZ176" s="167"/>
      <c r="EA176" s="167"/>
      <c r="EB176" s="167"/>
      <c r="EC176" s="167"/>
      <c r="ED176" s="167"/>
      <c r="EE176" s="167"/>
      <c r="EF176" s="167"/>
      <c r="EG176" s="167"/>
      <c r="EH176" s="167"/>
      <c r="EI176" s="167"/>
      <c r="EJ176" s="167"/>
      <c r="EK176" s="167"/>
      <c r="EL176" s="167"/>
      <c r="EM176" s="167"/>
      <c r="EN176" s="167"/>
      <c r="EO176" s="167"/>
      <c r="EP176" s="167"/>
      <c r="EQ176" s="167"/>
      <c r="ER176" s="167"/>
      <c r="ES176" s="167"/>
      <c r="ET176" s="167"/>
      <c r="EU176" s="167"/>
      <c r="EV176" s="167"/>
      <c r="EW176" s="167"/>
      <c r="EX176" s="167"/>
      <c r="EY176" s="167"/>
      <c r="EZ176" s="167"/>
      <c r="FA176" s="167"/>
      <c r="FB176" s="167"/>
      <c r="FC176" s="167"/>
      <c r="FD176" s="167"/>
      <c r="FE176" s="167"/>
      <c r="FF176" s="167"/>
      <c r="FG176" s="167"/>
      <c r="FH176" s="167"/>
      <c r="FI176" s="167"/>
      <c r="FJ176" s="167"/>
      <c r="FK176" s="167"/>
      <c r="FL176" s="167"/>
      <c r="FM176" s="167"/>
      <c r="FN176" s="167"/>
      <c r="FO176" s="167"/>
      <c r="FP176" s="167"/>
      <c r="FQ176" s="167"/>
      <c r="FR176" s="167"/>
      <c r="FS176" s="167"/>
      <c r="FT176" s="167"/>
      <c r="FU176" s="167"/>
      <c r="FV176" s="167"/>
      <c r="FW176" s="167"/>
      <c r="FX176" s="167"/>
      <c r="FY176" s="167"/>
      <c r="FZ176" s="167"/>
      <c r="GA176" s="167"/>
      <c r="GB176" s="167"/>
      <c r="GC176" s="167"/>
      <c r="GD176" s="167"/>
      <c r="GE176" s="167"/>
      <c r="GF176" s="167"/>
      <c r="GG176" s="167"/>
      <c r="GH176" s="167"/>
      <c r="GI176" s="167"/>
      <c r="GJ176" s="167"/>
      <c r="GK176" s="167"/>
      <c r="GL176" s="167"/>
      <c r="GM176" s="167"/>
      <c r="GN176" s="167"/>
      <c r="GO176" s="167"/>
      <c r="GP176" s="167"/>
      <c r="GQ176" s="167"/>
      <c r="GR176" s="167"/>
      <c r="GS176" s="167"/>
      <c r="GT176" s="167"/>
      <c r="GU176" s="167"/>
      <c r="GV176" s="167"/>
      <c r="GW176" s="167"/>
      <c r="GX176" s="167"/>
      <c r="GY176" s="167"/>
      <c r="GZ176" s="167"/>
      <c r="HA176" s="167"/>
      <c r="HB176" s="167"/>
      <c r="HC176" s="167"/>
      <c r="HD176" s="167"/>
      <c r="HE176" s="167"/>
      <c r="HF176" s="167"/>
      <c r="HG176" s="167"/>
      <c r="HH176" s="167"/>
      <c r="HI176" s="167"/>
      <c r="HJ176" s="167"/>
      <c r="HK176" s="167"/>
      <c r="HL176" s="167"/>
      <c r="HM176" s="167"/>
      <c r="HN176" s="167"/>
      <c r="HO176" s="167"/>
      <c r="HP176" s="167"/>
      <c r="HQ176" s="167"/>
      <c r="HR176" s="167"/>
      <c r="HS176" s="167"/>
    </row>
    <row r="177" spans="1:227" s="2" customFormat="1" ht="17.05" customHeight="1" x14ac:dyDescent="0.4">
      <c r="A177" s="868" t="s">
        <v>198</v>
      </c>
      <c r="B177" s="868" t="s">
        <v>276</v>
      </c>
      <c r="C177" s="912" t="s">
        <v>292</v>
      </c>
      <c r="D177" s="16" t="s">
        <v>298</v>
      </c>
      <c r="E177" s="2944"/>
      <c r="F177" s="82">
        <v>0.154</v>
      </c>
      <c r="G177" s="83"/>
      <c r="H177" s="83"/>
      <c r="I177" s="177"/>
      <c r="J177" s="177"/>
      <c r="K177" s="179">
        <f t="shared" si="60"/>
        <v>0.154</v>
      </c>
      <c r="L177" s="518">
        <f t="shared" si="61"/>
        <v>100</v>
      </c>
      <c r="M177" s="667">
        <f t="shared" si="62"/>
        <v>0</v>
      </c>
      <c r="N177" s="348">
        <f t="shared" si="52"/>
        <v>5</v>
      </c>
      <c r="O177" s="58"/>
      <c r="P177" s="177">
        <v>4.8000000000000001E-2</v>
      </c>
      <c r="Q177" s="222"/>
      <c r="R177" s="222" t="s">
        <v>42</v>
      </c>
      <c r="S177" s="220">
        <v>47.2</v>
      </c>
      <c r="T177" s="220">
        <v>3.9E-2</v>
      </c>
      <c r="U177" s="368">
        <v>48.5</v>
      </c>
      <c r="V177" s="58">
        <v>46.46</v>
      </c>
      <c r="W177" s="368">
        <v>48.5</v>
      </c>
      <c r="X177" s="58">
        <v>46.46</v>
      </c>
      <c r="Y177" s="58"/>
      <c r="Z177" s="743">
        <v>1078</v>
      </c>
      <c r="AA177" s="234">
        <v>121.99151142399676</v>
      </c>
      <c r="AB177" s="763">
        <f t="shared" si="63"/>
        <v>0</v>
      </c>
      <c r="AC177" s="174"/>
      <c r="AD177" s="174" t="s">
        <v>42</v>
      </c>
      <c r="AE177" s="364"/>
      <c r="AF177" s="174"/>
      <c r="AG177" s="174"/>
      <c r="AH177" s="175"/>
      <c r="AI177" s="174"/>
      <c r="AJ177" s="174"/>
      <c r="AK177" s="174"/>
      <c r="AL177" s="175"/>
      <c r="AM177" s="179">
        <f t="shared" si="64"/>
        <v>0.154</v>
      </c>
      <c r="AN177" s="177">
        <v>8.4000000000000005E-2</v>
      </c>
      <c r="AO177" s="177">
        <v>9.4E-2</v>
      </c>
      <c r="AP177" s="177">
        <v>0.115</v>
      </c>
      <c r="AQ177" s="178">
        <v>0.14000000000000001</v>
      </c>
      <c r="AR177" s="179">
        <f t="shared" si="65"/>
        <v>8.4000000000000005E-2</v>
      </c>
      <c r="AS177" s="177">
        <v>0.1</v>
      </c>
      <c r="AT177" s="179">
        <f t="shared" si="66"/>
        <v>0.11700000000000001</v>
      </c>
      <c r="AU177" s="179"/>
      <c r="AV177" s="177">
        <v>0.13400000000000001</v>
      </c>
      <c r="AW177" s="177"/>
      <c r="AX177" s="546">
        <v>0.18</v>
      </c>
      <c r="AY177" s="828">
        <v>-2.5999999999999999E-2</v>
      </c>
      <c r="AZ177" s="164"/>
      <c r="BA177" s="165"/>
      <c r="BB177" s="167"/>
      <c r="BC177" s="2" t="s">
        <v>1430</v>
      </c>
      <c r="BD177" s="866" t="s">
        <v>298</v>
      </c>
      <c r="BE177" s="90"/>
      <c r="BF177" s="90"/>
      <c r="BG177" s="90"/>
      <c r="BH177" s="90"/>
      <c r="BI177" s="90"/>
      <c r="BJ177" s="90"/>
      <c r="BK177" s="90"/>
      <c r="BL177" s="90"/>
      <c r="BM177" s="167"/>
      <c r="BN177" s="167"/>
      <c r="BO177" s="167"/>
      <c r="BP177" s="167"/>
      <c r="BQ177" s="167"/>
      <c r="BR177" s="167"/>
      <c r="BS177" s="167"/>
      <c r="BT177" s="167"/>
      <c r="BU177" s="167"/>
      <c r="BV177" s="167"/>
      <c r="BW177" s="167"/>
      <c r="BX177" s="167"/>
      <c r="BY177" s="167"/>
      <c r="BZ177" s="167"/>
      <c r="CA177" s="167"/>
      <c r="CB177" s="167"/>
      <c r="CC177" s="167"/>
      <c r="CD177" s="167"/>
      <c r="CE177" s="167"/>
      <c r="CF177" s="167"/>
      <c r="CG177" s="167"/>
      <c r="CH177" s="167"/>
      <c r="CI177" s="167"/>
      <c r="CJ177" s="167"/>
      <c r="CK177" s="167"/>
      <c r="CL177" s="167"/>
      <c r="CM177" s="167"/>
      <c r="CN177" s="167"/>
      <c r="CO177" s="167"/>
      <c r="CP177" s="167"/>
      <c r="CQ177" s="167"/>
      <c r="CR177" s="167"/>
      <c r="CS177" s="167"/>
      <c r="CT177" s="167"/>
      <c r="CU177" s="167"/>
      <c r="CV177" s="167"/>
      <c r="CW177" s="167"/>
      <c r="CX177" s="167"/>
      <c r="CY177" s="167"/>
      <c r="CZ177" s="167"/>
      <c r="DA177" s="167"/>
      <c r="DB177" s="167"/>
      <c r="DC177" s="167"/>
      <c r="DD177" s="167"/>
      <c r="DE177" s="167"/>
      <c r="DF177" s="167"/>
      <c r="DG177" s="167"/>
      <c r="DH177" s="167"/>
      <c r="DI177" s="167"/>
      <c r="DJ177" s="167"/>
      <c r="DK177" s="167"/>
      <c r="DL177" s="167"/>
      <c r="DM177" s="167"/>
      <c r="DN177" s="167"/>
      <c r="DO177" s="167"/>
      <c r="DP177" s="167"/>
      <c r="DQ177" s="167"/>
      <c r="DR177" s="167"/>
      <c r="DS177" s="167"/>
      <c r="DT177" s="167"/>
      <c r="DU177" s="167"/>
      <c r="DV177" s="167"/>
      <c r="DW177" s="167"/>
      <c r="DX177" s="167"/>
      <c r="DY177" s="167"/>
      <c r="DZ177" s="167"/>
      <c r="EA177" s="167"/>
      <c r="EB177" s="167"/>
      <c r="EC177" s="167"/>
      <c r="ED177" s="167"/>
      <c r="EE177" s="167"/>
      <c r="EF177" s="167"/>
      <c r="EG177" s="167"/>
      <c r="EH177" s="167"/>
      <c r="EI177" s="167"/>
      <c r="EJ177" s="167"/>
      <c r="EK177" s="167"/>
      <c r="EL177" s="167"/>
      <c r="EM177" s="167"/>
      <c r="EN177" s="167"/>
      <c r="EO177" s="167"/>
      <c r="EP177" s="167"/>
      <c r="EQ177" s="167"/>
      <c r="ER177" s="167"/>
      <c r="ES177" s="167"/>
      <c r="ET177" s="167"/>
      <c r="EU177" s="167"/>
      <c r="EV177" s="167"/>
      <c r="EW177" s="167"/>
      <c r="EX177" s="167"/>
      <c r="EY177" s="167"/>
      <c r="EZ177" s="167"/>
      <c r="FA177" s="167"/>
      <c r="FB177" s="167"/>
      <c r="FC177" s="167"/>
      <c r="FD177" s="167"/>
      <c r="FE177" s="167"/>
      <c r="FF177" s="167"/>
      <c r="FG177" s="167"/>
      <c r="FH177" s="167"/>
      <c r="FI177" s="167"/>
      <c r="FJ177" s="167"/>
      <c r="FK177" s="167"/>
      <c r="FL177" s="167"/>
      <c r="FM177" s="167"/>
      <c r="FN177" s="167"/>
      <c r="FO177" s="167"/>
      <c r="FP177" s="167"/>
      <c r="FQ177" s="167"/>
      <c r="FR177" s="167"/>
      <c r="FS177" s="167"/>
      <c r="FT177" s="167"/>
      <c r="FU177" s="167"/>
      <c r="FV177" s="167"/>
      <c r="FW177" s="167"/>
      <c r="FX177" s="167"/>
      <c r="FY177" s="167"/>
      <c r="FZ177" s="167"/>
      <c r="GA177" s="167"/>
      <c r="GB177" s="167"/>
      <c r="GC177" s="167"/>
      <c r="GD177" s="167"/>
      <c r="GE177" s="167"/>
      <c r="GF177" s="167"/>
      <c r="GG177" s="167"/>
      <c r="GH177" s="167"/>
      <c r="GI177" s="167"/>
      <c r="GJ177" s="167"/>
      <c r="GK177" s="167"/>
      <c r="GL177" s="167"/>
      <c r="GM177" s="167"/>
      <c r="GN177" s="167"/>
      <c r="GO177" s="167"/>
      <c r="GP177" s="167"/>
      <c r="GQ177" s="167"/>
      <c r="GR177" s="167"/>
      <c r="GS177" s="167"/>
      <c r="GT177" s="167"/>
      <c r="GU177" s="167"/>
      <c r="GV177" s="167"/>
      <c r="GW177" s="167"/>
      <c r="GX177" s="167"/>
      <c r="GY177" s="167"/>
      <c r="GZ177" s="167"/>
      <c r="HA177" s="167"/>
      <c r="HB177" s="167"/>
      <c r="HC177" s="167"/>
      <c r="HD177" s="167"/>
      <c r="HE177" s="167"/>
      <c r="HF177" s="167"/>
      <c r="HG177" s="167"/>
      <c r="HH177" s="167"/>
      <c r="HI177" s="167"/>
      <c r="HJ177" s="167"/>
      <c r="HK177" s="167"/>
      <c r="HL177" s="167"/>
      <c r="HM177" s="167"/>
      <c r="HN177" s="167"/>
      <c r="HO177" s="167"/>
      <c r="HP177" s="167"/>
      <c r="HQ177" s="167"/>
      <c r="HR177" s="167"/>
      <c r="HS177" s="167"/>
    </row>
    <row r="178" spans="1:227" s="2" customFormat="1" ht="17.05" customHeight="1" x14ac:dyDescent="0.4">
      <c r="A178" s="868" t="s">
        <v>198</v>
      </c>
      <c r="B178" s="868" t="s">
        <v>276</v>
      </c>
      <c r="C178" s="1130" t="s">
        <v>300</v>
      </c>
      <c r="D178" s="16" t="s">
        <v>303</v>
      </c>
      <c r="E178" s="2944"/>
      <c r="F178" s="54">
        <v>0.11899999999999999</v>
      </c>
      <c r="G178" s="43"/>
      <c r="H178" s="43"/>
      <c r="I178" s="177"/>
      <c r="J178" s="177"/>
      <c r="K178" s="179">
        <f t="shared" si="60"/>
        <v>0.11899999999999999</v>
      </c>
      <c r="L178" s="518">
        <f t="shared" si="61"/>
        <v>100</v>
      </c>
      <c r="M178" s="667">
        <f t="shared" si="62"/>
        <v>0</v>
      </c>
      <c r="N178" s="504">
        <f t="shared" si="52"/>
        <v>3</v>
      </c>
      <c r="O178" s="58"/>
      <c r="P178" s="177">
        <v>0.11899999999999999</v>
      </c>
      <c r="Q178" s="222" t="s">
        <v>42</v>
      </c>
      <c r="R178" s="58"/>
      <c r="S178" s="220" t="s">
        <v>202</v>
      </c>
      <c r="T178" s="220" t="s">
        <v>202</v>
      </c>
      <c r="U178" s="368">
        <v>31</v>
      </c>
      <c r="V178" s="58">
        <v>3.39</v>
      </c>
      <c r="W178" s="368">
        <v>31</v>
      </c>
      <c r="X178" s="58">
        <v>3.39</v>
      </c>
      <c r="Y178" s="58">
        <v>12.4</v>
      </c>
      <c r="Z178" s="743">
        <v>2775</v>
      </c>
      <c r="AA178" s="234">
        <v>117.48735036406268</v>
      </c>
      <c r="AB178" s="763">
        <f t="shared" si="63"/>
        <v>0</v>
      </c>
      <c r="AC178" s="174"/>
      <c r="AD178" s="174"/>
      <c r="AE178" s="364"/>
      <c r="AF178" s="174"/>
      <c r="AG178" s="174"/>
      <c r="AH178" s="175"/>
      <c r="AI178" s="174"/>
      <c r="AJ178" s="174"/>
      <c r="AK178" s="174"/>
      <c r="AL178" s="175"/>
      <c r="AM178" s="179">
        <f t="shared" si="64"/>
        <v>0.11899999999999999</v>
      </c>
      <c r="AN178" s="177">
        <v>0.11899999999999999</v>
      </c>
      <c r="AO178" s="177">
        <v>0.13</v>
      </c>
      <c r="AP178" s="177">
        <v>0.151</v>
      </c>
      <c r="AQ178" s="178">
        <v>0.17499999999999999</v>
      </c>
      <c r="AR178" s="179">
        <f t="shared" si="65"/>
        <v>0.11899999999999999</v>
      </c>
      <c r="AS178" s="177">
        <v>0.13400000000000001</v>
      </c>
      <c r="AT178" s="179">
        <f t="shared" si="66"/>
        <v>0.14850000000000002</v>
      </c>
      <c r="AU178" s="179"/>
      <c r="AV178" s="177">
        <v>0.16300000000000001</v>
      </c>
      <c r="AW178" s="177"/>
      <c r="AX178" s="546">
        <v>0.19900000000000001</v>
      </c>
      <c r="AY178" s="828">
        <v>-0.08</v>
      </c>
      <c r="AZ178" s="164"/>
      <c r="BA178" s="165"/>
      <c r="BB178" s="167"/>
      <c r="BC178" s="2" t="s">
        <v>1430</v>
      </c>
      <c r="BD178" s="866" t="s">
        <v>303</v>
      </c>
      <c r="BE178" s="90"/>
      <c r="BF178" s="90"/>
      <c r="BG178" s="90"/>
      <c r="BH178" s="90"/>
      <c r="BI178" s="90"/>
      <c r="BJ178" s="90"/>
      <c r="BK178" s="90"/>
      <c r="BL178" s="90"/>
      <c r="BM178" s="167"/>
      <c r="BN178" s="167"/>
      <c r="BO178" s="167"/>
      <c r="BP178" s="167"/>
      <c r="BQ178" s="167"/>
      <c r="BR178" s="167"/>
      <c r="BS178" s="167"/>
      <c r="BT178" s="167"/>
      <c r="BU178" s="167"/>
      <c r="BV178" s="167"/>
      <c r="BW178" s="167"/>
      <c r="BX178" s="167"/>
      <c r="BY178" s="167"/>
      <c r="BZ178" s="167"/>
      <c r="CA178" s="167"/>
      <c r="CB178" s="167"/>
      <c r="CC178" s="167"/>
      <c r="CD178" s="167"/>
      <c r="CE178" s="167"/>
      <c r="CF178" s="167"/>
      <c r="CG178" s="167"/>
      <c r="CH178" s="167"/>
      <c r="CI178" s="167"/>
      <c r="CJ178" s="167"/>
      <c r="CK178" s="167"/>
      <c r="CL178" s="167"/>
      <c r="CM178" s="167"/>
      <c r="CN178" s="167"/>
      <c r="CO178" s="167"/>
      <c r="CP178" s="167"/>
      <c r="CQ178" s="167"/>
      <c r="CR178" s="167"/>
      <c r="CS178" s="167"/>
      <c r="CT178" s="167"/>
      <c r="CU178" s="167"/>
      <c r="CV178" s="167"/>
      <c r="CW178" s="167"/>
      <c r="CX178" s="167"/>
      <c r="CY178" s="167"/>
      <c r="CZ178" s="167"/>
      <c r="DA178" s="167"/>
      <c r="DB178" s="167"/>
      <c r="DC178" s="167"/>
      <c r="DD178" s="167"/>
      <c r="DE178" s="167"/>
      <c r="DF178" s="167"/>
      <c r="DG178" s="167"/>
      <c r="DH178" s="167"/>
      <c r="DI178" s="167"/>
      <c r="DJ178" s="167"/>
      <c r="DK178" s="167"/>
      <c r="DL178" s="167"/>
      <c r="DM178" s="167"/>
      <c r="DN178" s="167"/>
      <c r="DO178" s="167"/>
      <c r="DP178" s="167"/>
      <c r="DQ178" s="167"/>
      <c r="DR178" s="167"/>
      <c r="DS178" s="167"/>
      <c r="DT178" s="167"/>
      <c r="DU178" s="167"/>
      <c r="DV178" s="167"/>
      <c r="DW178" s="167"/>
      <c r="DX178" s="167"/>
      <c r="DY178" s="167"/>
      <c r="DZ178" s="167"/>
      <c r="EA178" s="167"/>
      <c r="EB178" s="167"/>
      <c r="EC178" s="167"/>
      <c r="ED178" s="167"/>
      <c r="EE178" s="167"/>
      <c r="EF178" s="167"/>
      <c r="EG178" s="167"/>
      <c r="EH178" s="167"/>
      <c r="EI178" s="167"/>
      <c r="EJ178" s="167"/>
      <c r="EK178" s="167"/>
      <c r="EL178" s="167"/>
      <c r="EM178" s="167"/>
      <c r="EN178" s="167"/>
      <c r="EO178" s="167"/>
      <c r="EP178" s="167"/>
      <c r="EQ178" s="167"/>
      <c r="ER178" s="167"/>
      <c r="ES178" s="167"/>
      <c r="ET178" s="167"/>
      <c r="EU178" s="167"/>
      <c r="EV178" s="167"/>
      <c r="EW178" s="167"/>
      <c r="EX178" s="167"/>
      <c r="EY178" s="167"/>
      <c r="EZ178" s="167"/>
      <c r="FA178" s="167"/>
      <c r="FB178" s="167"/>
      <c r="FC178" s="167"/>
      <c r="FD178" s="167"/>
      <c r="FE178" s="167"/>
      <c r="FF178" s="167"/>
      <c r="FG178" s="167"/>
      <c r="FH178" s="167"/>
      <c r="FI178" s="167"/>
      <c r="FJ178" s="167"/>
      <c r="FK178" s="167"/>
      <c r="FL178" s="167"/>
      <c r="FM178" s="167"/>
      <c r="FN178" s="167"/>
      <c r="FO178" s="167"/>
      <c r="FP178" s="167"/>
      <c r="FQ178" s="167"/>
      <c r="FR178" s="167"/>
      <c r="FS178" s="167"/>
      <c r="FT178" s="167"/>
      <c r="FU178" s="167"/>
      <c r="FV178" s="167"/>
      <c r="FW178" s="167"/>
      <c r="FX178" s="167"/>
      <c r="FY178" s="167"/>
      <c r="FZ178" s="167"/>
      <c r="GA178" s="167"/>
      <c r="GB178" s="167"/>
      <c r="GC178" s="167"/>
      <c r="GD178" s="167"/>
      <c r="GE178" s="167"/>
      <c r="GF178" s="167"/>
      <c r="GG178" s="167"/>
      <c r="GH178" s="167"/>
      <c r="GI178" s="167"/>
      <c r="GJ178" s="167"/>
      <c r="GK178" s="167"/>
      <c r="GL178" s="167"/>
      <c r="GM178" s="167"/>
      <c r="GN178" s="167"/>
      <c r="GO178" s="167"/>
      <c r="GP178" s="167"/>
      <c r="GQ178" s="167"/>
      <c r="GR178" s="167"/>
      <c r="GS178" s="167"/>
      <c r="GT178" s="167"/>
      <c r="GU178" s="167"/>
      <c r="GV178" s="167"/>
      <c r="GW178" s="167"/>
      <c r="GX178" s="167"/>
      <c r="GY178" s="167"/>
      <c r="GZ178" s="167"/>
      <c r="HA178" s="167"/>
      <c r="HB178" s="167"/>
      <c r="HC178" s="167"/>
      <c r="HD178" s="167"/>
      <c r="HE178" s="167"/>
      <c r="HF178" s="167"/>
      <c r="HG178" s="167"/>
      <c r="HH178" s="167"/>
      <c r="HI178" s="167"/>
      <c r="HJ178" s="167"/>
      <c r="HK178" s="167"/>
      <c r="HL178" s="167"/>
      <c r="HM178" s="167"/>
      <c r="HN178" s="167"/>
      <c r="HO178" s="167"/>
      <c r="HP178" s="167"/>
      <c r="HQ178" s="167"/>
      <c r="HR178" s="167"/>
      <c r="HS178" s="167"/>
    </row>
    <row r="179" spans="1:227" s="2" customFormat="1" ht="17.05" customHeight="1" x14ac:dyDescent="0.4">
      <c r="A179" s="868" t="s">
        <v>198</v>
      </c>
      <c r="B179" s="868" t="s">
        <v>276</v>
      </c>
      <c r="C179" s="1130" t="s">
        <v>300</v>
      </c>
      <c r="D179" s="16" t="s">
        <v>302</v>
      </c>
      <c r="E179" s="2944"/>
      <c r="F179" s="54">
        <v>5.7000000000000002E-2</v>
      </c>
      <c r="G179" s="43"/>
      <c r="H179" s="43"/>
      <c r="I179" s="177"/>
      <c r="J179" s="177"/>
      <c r="K179" s="179">
        <f t="shared" si="60"/>
        <v>5.7000000000000002E-2</v>
      </c>
      <c r="L179" s="518">
        <f t="shared" si="61"/>
        <v>100</v>
      </c>
      <c r="M179" s="667">
        <f t="shared" si="62"/>
        <v>0</v>
      </c>
      <c r="N179" s="504">
        <f t="shared" si="52"/>
        <v>2</v>
      </c>
      <c r="O179" s="58"/>
      <c r="P179" s="177">
        <v>8.4000000000000005E-2</v>
      </c>
      <c r="Q179" s="222" t="s">
        <v>42</v>
      </c>
      <c r="R179" s="58"/>
      <c r="S179" s="220" t="s">
        <v>202</v>
      </c>
      <c r="T179" s="220" t="s">
        <v>202</v>
      </c>
      <c r="U179" s="368">
        <v>31</v>
      </c>
      <c r="V179" s="58"/>
      <c r="W179" s="368">
        <v>31</v>
      </c>
      <c r="X179" s="58"/>
      <c r="Y179" s="58">
        <v>15.4</v>
      </c>
      <c r="Z179" s="743">
        <v>1952</v>
      </c>
      <c r="AA179" s="234">
        <v>117.89804626094768</v>
      </c>
      <c r="AB179" s="763">
        <f t="shared" si="63"/>
        <v>0</v>
      </c>
      <c r="AC179" s="174"/>
      <c r="AD179" s="174"/>
      <c r="AE179" s="364" t="s">
        <v>208</v>
      </c>
      <c r="AF179" s="174"/>
      <c r="AG179" s="174" t="s">
        <v>42</v>
      </c>
      <c r="AH179" s="175"/>
      <c r="AI179" s="174"/>
      <c r="AJ179" s="174"/>
      <c r="AK179" s="174"/>
      <c r="AL179" s="175"/>
      <c r="AM179" s="179">
        <f t="shared" si="64"/>
        <v>5.7000000000000002E-2</v>
      </c>
      <c r="AN179" s="177">
        <v>8.4000000000000005E-2</v>
      </c>
      <c r="AO179" s="177">
        <v>8.6999999999999994E-2</v>
      </c>
      <c r="AP179" s="177">
        <v>9.0999999999999998E-2</v>
      </c>
      <c r="AQ179" s="178">
        <v>9.6000000000000002E-2</v>
      </c>
      <c r="AR179" s="179">
        <f t="shared" si="65"/>
        <v>8.4000000000000005E-2</v>
      </c>
      <c r="AS179" s="177">
        <v>0.09</v>
      </c>
      <c r="AT179" s="179">
        <f t="shared" si="66"/>
        <v>9.4500000000000001E-2</v>
      </c>
      <c r="AU179" s="179"/>
      <c r="AV179" s="177">
        <v>9.9000000000000005E-2</v>
      </c>
      <c r="AW179" s="177"/>
      <c r="AX179" s="546">
        <v>0.109</v>
      </c>
      <c r="AY179" s="828">
        <v>-5.1999999999999998E-2</v>
      </c>
      <c r="AZ179" s="164"/>
      <c r="BA179" s="165"/>
      <c r="BB179" s="167"/>
      <c r="BC179" s="2" t="s">
        <v>1430</v>
      </c>
      <c r="BD179" s="866" t="s">
        <v>302</v>
      </c>
      <c r="BE179" s="90"/>
      <c r="BF179" s="90"/>
      <c r="BG179" s="90"/>
      <c r="BH179" s="90"/>
      <c r="BI179" s="90"/>
      <c r="BJ179" s="90"/>
      <c r="BK179" s="90"/>
      <c r="BL179" s="90"/>
      <c r="BM179" s="167"/>
      <c r="BN179" s="167"/>
      <c r="BO179" s="167"/>
      <c r="BP179" s="167"/>
      <c r="BQ179" s="167"/>
      <c r="BR179" s="167"/>
      <c r="BS179" s="167"/>
      <c r="BT179" s="167"/>
      <c r="BU179" s="167"/>
      <c r="BV179" s="167"/>
      <c r="BW179" s="167"/>
      <c r="BX179" s="167"/>
      <c r="BY179" s="167"/>
      <c r="BZ179" s="167"/>
      <c r="CA179" s="167"/>
      <c r="CB179" s="167"/>
      <c r="CC179" s="167"/>
      <c r="CD179" s="167"/>
      <c r="CE179" s="167"/>
      <c r="CF179" s="167"/>
      <c r="CG179" s="167"/>
      <c r="CH179" s="167"/>
      <c r="CI179" s="167"/>
      <c r="CJ179" s="167"/>
      <c r="CK179" s="167"/>
      <c r="CL179" s="167"/>
      <c r="CM179" s="167"/>
      <c r="CN179" s="167"/>
      <c r="CO179" s="167"/>
      <c r="CP179" s="167"/>
      <c r="CQ179" s="167"/>
      <c r="CR179" s="167"/>
      <c r="CS179" s="167"/>
      <c r="CT179" s="167"/>
      <c r="CU179" s="167"/>
      <c r="CV179" s="167"/>
      <c r="CW179" s="167"/>
      <c r="CX179" s="167"/>
      <c r="CY179" s="167"/>
      <c r="CZ179" s="167"/>
      <c r="DA179" s="167"/>
      <c r="DB179" s="167"/>
      <c r="DC179" s="167"/>
      <c r="DD179" s="167"/>
      <c r="DE179" s="167"/>
      <c r="DF179" s="167"/>
      <c r="DG179" s="167"/>
      <c r="DH179" s="167"/>
      <c r="DI179" s="167"/>
      <c r="DJ179" s="167"/>
      <c r="DK179" s="167"/>
      <c r="DL179" s="167"/>
      <c r="DM179" s="167"/>
      <c r="DN179" s="167"/>
      <c r="DO179" s="167"/>
      <c r="DP179" s="167"/>
      <c r="DQ179" s="167"/>
      <c r="DR179" s="167"/>
      <c r="DS179" s="167"/>
      <c r="DT179" s="167"/>
      <c r="DU179" s="167"/>
      <c r="DV179" s="167"/>
      <c r="DW179" s="167"/>
      <c r="DX179" s="167"/>
      <c r="DY179" s="167"/>
      <c r="DZ179" s="167"/>
      <c r="EA179" s="167"/>
      <c r="EB179" s="167"/>
      <c r="EC179" s="167"/>
      <c r="ED179" s="167"/>
      <c r="EE179" s="167"/>
      <c r="EF179" s="167"/>
      <c r="EG179" s="167"/>
      <c r="EH179" s="167"/>
      <c r="EI179" s="167"/>
      <c r="EJ179" s="167"/>
      <c r="EK179" s="167"/>
      <c r="EL179" s="167"/>
      <c r="EM179" s="167"/>
      <c r="EN179" s="167"/>
      <c r="EO179" s="167"/>
      <c r="EP179" s="167"/>
      <c r="EQ179" s="167"/>
      <c r="ER179" s="167"/>
      <c r="ES179" s="167"/>
      <c r="ET179" s="167"/>
      <c r="EU179" s="167"/>
      <c r="EV179" s="167"/>
      <c r="EW179" s="167"/>
      <c r="EX179" s="167"/>
      <c r="EY179" s="167"/>
      <c r="EZ179" s="167"/>
      <c r="FA179" s="167"/>
      <c r="FB179" s="167"/>
      <c r="FC179" s="167"/>
      <c r="FD179" s="167"/>
      <c r="FE179" s="167"/>
      <c r="FF179" s="167"/>
      <c r="FG179" s="167"/>
      <c r="FH179" s="167"/>
      <c r="FI179" s="167"/>
      <c r="FJ179" s="167"/>
      <c r="FK179" s="167"/>
      <c r="FL179" s="167"/>
      <c r="FM179" s="167"/>
      <c r="FN179" s="167"/>
      <c r="FO179" s="167"/>
      <c r="FP179" s="167"/>
      <c r="FQ179" s="167"/>
      <c r="FR179" s="167"/>
      <c r="FS179" s="167"/>
      <c r="FT179" s="167"/>
      <c r="FU179" s="167"/>
      <c r="FV179" s="167"/>
      <c r="FW179" s="167"/>
      <c r="FX179" s="167"/>
      <c r="FY179" s="167"/>
      <c r="FZ179" s="167"/>
      <c r="GA179" s="167"/>
      <c r="GB179" s="167"/>
      <c r="GC179" s="167"/>
      <c r="GD179" s="167"/>
      <c r="GE179" s="167"/>
      <c r="GF179" s="167"/>
      <c r="GG179" s="167"/>
      <c r="GH179" s="167"/>
      <c r="GI179" s="167"/>
      <c r="GJ179" s="167"/>
      <c r="GK179" s="167"/>
      <c r="GL179" s="167"/>
      <c r="GM179" s="167"/>
      <c r="GN179" s="167"/>
      <c r="GO179" s="167"/>
      <c r="GP179" s="167"/>
      <c r="GQ179" s="167"/>
      <c r="GR179" s="167"/>
      <c r="GS179" s="167"/>
      <c r="GT179" s="167"/>
      <c r="GU179" s="167"/>
      <c r="GV179" s="167"/>
      <c r="GW179" s="167"/>
      <c r="GX179" s="167"/>
      <c r="GY179" s="167"/>
      <c r="GZ179" s="167"/>
      <c r="HA179" s="167"/>
      <c r="HB179" s="167"/>
      <c r="HC179" s="167"/>
      <c r="HD179" s="167"/>
      <c r="HE179" s="167"/>
      <c r="HF179" s="167"/>
      <c r="HG179" s="167"/>
      <c r="HH179" s="167"/>
      <c r="HI179" s="167"/>
      <c r="HJ179" s="167"/>
      <c r="HK179" s="167"/>
      <c r="HL179" s="167"/>
      <c r="HM179" s="167"/>
      <c r="HN179" s="167"/>
      <c r="HO179" s="167"/>
      <c r="HP179" s="167"/>
      <c r="HQ179" s="167"/>
      <c r="HR179" s="167"/>
      <c r="HS179" s="167"/>
    </row>
    <row r="180" spans="1:227" s="2" customFormat="1" ht="17.05" customHeight="1" x14ac:dyDescent="0.4">
      <c r="A180" s="868" t="s">
        <v>393</v>
      </c>
      <c r="B180" s="868" t="s">
        <v>556</v>
      </c>
      <c r="C180" s="880" t="s">
        <v>570</v>
      </c>
      <c r="D180" s="1279" t="s">
        <v>573</v>
      </c>
      <c r="E180" s="2951"/>
      <c r="F180" s="20">
        <v>1.6546666666666668E-2</v>
      </c>
      <c r="G180" s="21"/>
      <c r="H180" s="21"/>
      <c r="I180" s="124"/>
      <c r="J180" s="124"/>
      <c r="K180" s="252">
        <v>1.6546666666666668E-2</v>
      </c>
      <c r="L180" s="520">
        <v>100</v>
      </c>
      <c r="M180" s="521">
        <v>0</v>
      </c>
      <c r="N180" s="504">
        <v>3</v>
      </c>
      <c r="O180" s="1016"/>
      <c r="P180" s="532">
        <v>8.2211388566150595E-3</v>
      </c>
      <c r="Q180" s="227" t="s">
        <v>42</v>
      </c>
      <c r="R180" s="254"/>
      <c r="S180" s="305"/>
      <c r="T180" s="306"/>
      <c r="U180" s="90"/>
      <c r="V180" s="254"/>
      <c r="W180" s="254"/>
      <c r="X180" s="254"/>
      <c r="Y180" s="254"/>
      <c r="Z180" s="258">
        <v>372.43897882214412</v>
      </c>
      <c r="AA180" s="259"/>
      <c r="AB180" s="260"/>
      <c r="AC180" s="260"/>
      <c r="AD180" s="260"/>
      <c r="AE180" s="260"/>
      <c r="AF180" s="260"/>
      <c r="AG180" s="260"/>
      <c r="AH180" s="121"/>
      <c r="AI180" s="90"/>
      <c r="AJ180" s="90"/>
      <c r="AK180" s="90"/>
      <c r="AL180" s="121"/>
      <c r="AM180" s="262"/>
      <c r="AN180" s="252"/>
      <c r="AO180" s="252"/>
      <c r="AP180" s="263"/>
      <c r="AQ180" s="264"/>
      <c r="AR180" s="252"/>
      <c r="AS180" s="252"/>
      <c r="AT180" s="252">
        <v>1.9779936336332699E-2</v>
      </c>
      <c r="AU180" s="252"/>
      <c r="AV180" s="263"/>
      <c r="AW180" s="557">
        <v>-3.2332696696660314E-3</v>
      </c>
      <c r="AX180" s="551"/>
      <c r="AY180" s="167"/>
      <c r="AZ180" s="167"/>
      <c r="BA180" s="296"/>
      <c r="BB180" s="167"/>
      <c r="BC180" s="2" t="s">
        <v>1802</v>
      </c>
      <c r="BD180" s="866" t="s">
        <v>1886</v>
      </c>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row>
    <row r="181" spans="1:227" s="2" customFormat="1" ht="17.05" customHeight="1" x14ac:dyDescent="0.4">
      <c r="A181" s="868" t="s">
        <v>38</v>
      </c>
      <c r="B181" s="868" t="s">
        <v>69</v>
      </c>
      <c r="C181" s="889" t="s">
        <v>70</v>
      </c>
      <c r="D181" s="16" t="s">
        <v>70</v>
      </c>
      <c r="E181" s="2944"/>
      <c r="F181" s="54">
        <v>1.1910000000000001</v>
      </c>
      <c r="G181" s="43"/>
      <c r="H181" s="43">
        <v>0.11799999999999999</v>
      </c>
      <c r="I181" s="177"/>
      <c r="J181" s="177"/>
      <c r="K181" s="177">
        <f>SUM(F181:J181)</f>
        <v>1.3090000000000002</v>
      </c>
      <c r="L181" s="518">
        <f>IF(K181&gt;0,IF(ISNUMBER(F181),F181,0)/K181*100,"")</f>
        <v>90.985485103132163</v>
      </c>
      <c r="M181" s="667">
        <f>IF(K181&gt;0,(IF(ISNUMBER(G181),G181,0)+IF(ISNUMBER(H181),H181,0))/K181*100,"")</f>
        <v>9.014514896867837</v>
      </c>
      <c r="N181" s="504">
        <f t="shared" ref="N181:N219" si="67">IF(OR(K181="",NOT(ISNUMBER(K181))),1,IF(P181=0,1,IF(P181&gt;K181,2,IF(AT181&gt;K181,3,IF(AU181&gt;K181,4,5)))))</f>
        <v>5</v>
      </c>
      <c r="O181" s="510"/>
      <c r="P181" s="177">
        <f>[1]JH_2015!L27/1000000</f>
        <v>0.72089599999999998</v>
      </c>
      <c r="Q181" s="58"/>
      <c r="R181" s="58" t="s">
        <v>42</v>
      </c>
      <c r="S181" s="716">
        <f>+T181/P181</f>
        <v>0.48514487526633526</v>
      </c>
      <c r="T181" s="708">
        <f>[1]JH_2015!V27/1000000</f>
        <v>0.34973900000000002</v>
      </c>
      <c r="U181" s="58">
        <v>73.34</v>
      </c>
      <c r="V181" s="58">
        <v>56.3</v>
      </c>
      <c r="W181" s="58"/>
      <c r="X181" s="58"/>
      <c r="Y181" s="58"/>
      <c r="Z181" s="743">
        <v>5847</v>
      </c>
      <c r="AA181" s="755">
        <f>P181/Z181*1000000/365*1000</f>
        <v>337.78989810955625</v>
      </c>
      <c r="AB181" s="174"/>
      <c r="AC181" s="174"/>
      <c r="AD181" s="364"/>
      <c r="AE181" s="174"/>
      <c r="AF181" s="174"/>
      <c r="AG181" s="174"/>
      <c r="AH181" s="786">
        <f>K181</f>
        <v>1.3090000000000002</v>
      </c>
      <c r="AI181" s="708"/>
      <c r="AJ181" s="708"/>
      <c r="AK181" s="708"/>
      <c r="AL181" s="792"/>
      <c r="AM181" s="177">
        <v>0.63600000000000001</v>
      </c>
      <c r="AN181" s="177">
        <v>0.69599999999999995</v>
      </c>
      <c r="AO181" s="177">
        <v>0.80700000000000005</v>
      </c>
      <c r="AP181" s="177">
        <v>0.93700000000000006</v>
      </c>
      <c r="AQ181" s="178">
        <f>AM181</f>
        <v>0.63600000000000001</v>
      </c>
      <c r="AR181" s="177">
        <v>0.71599999999999997</v>
      </c>
      <c r="AS181" s="177">
        <f>AVERAGE(AR181,AT181)</f>
        <v>0.79449999999999998</v>
      </c>
      <c r="AT181" s="177">
        <v>0.873</v>
      </c>
      <c r="AU181" s="177"/>
      <c r="AV181" s="177">
        <v>1.0649999999999999</v>
      </c>
      <c r="AW181" s="177"/>
      <c r="AX181" s="821">
        <v>0.24399999999999999</v>
      </c>
      <c r="AY181" s="149"/>
      <c r="AZ181" s="846"/>
      <c r="BA181" s="149"/>
      <c r="BB181" s="149"/>
      <c r="BC181" s="2" t="s">
        <v>1430</v>
      </c>
      <c r="BD181" s="866" t="s">
        <v>70</v>
      </c>
      <c r="BE181" s="90"/>
      <c r="BF181" s="90"/>
      <c r="BG181" s="90"/>
      <c r="BH181" s="90"/>
      <c r="BI181" s="90"/>
      <c r="BJ181" s="90"/>
      <c r="BK181" s="90"/>
      <c r="BL181" s="90"/>
      <c r="BM181" s="90"/>
      <c r="BN181" s="90"/>
      <c r="BO181" s="90"/>
      <c r="BP181" s="90"/>
      <c r="BQ181" s="90"/>
      <c r="BR181" s="90"/>
      <c r="BS181" s="90"/>
      <c r="BT181" s="90"/>
      <c r="BU181" s="90"/>
      <c r="BV181" s="90"/>
      <c r="BW181" s="90"/>
      <c r="BX181" s="90"/>
      <c r="BY181" s="90"/>
      <c r="BZ181" s="90"/>
      <c r="CA181" s="90"/>
      <c r="CB181" s="90"/>
      <c r="CC181" s="90"/>
      <c r="CD181" s="90"/>
      <c r="CE181" s="90"/>
      <c r="CF181" s="90"/>
      <c r="CG181" s="90"/>
      <c r="CH181" s="90"/>
      <c r="CI181" s="90"/>
      <c r="CJ181" s="90"/>
      <c r="CK181" s="90"/>
      <c r="CL181" s="90"/>
      <c r="CM181" s="90"/>
      <c r="CN181" s="90"/>
      <c r="CO181" s="90"/>
      <c r="CP181" s="90"/>
      <c r="CQ181" s="90"/>
      <c r="CR181" s="90"/>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90"/>
      <c r="EF181" s="90"/>
      <c r="EG181" s="90"/>
      <c r="EH181" s="90"/>
      <c r="EI181" s="90"/>
      <c r="EJ181" s="90"/>
      <c r="EK181" s="90"/>
      <c r="EL181" s="90"/>
      <c r="EM181" s="90"/>
      <c r="EN181" s="90"/>
      <c r="EO181" s="90"/>
      <c r="EP181" s="90"/>
      <c r="EQ181" s="90"/>
      <c r="ER181" s="90"/>
      <c r="ES181" s="90"/>
      <c r="ET181" s="90"/>
      <c r="EU181" s="90"/>
      <c r="EV181" s="90"/>
      <c r="EW181" s="90"/>
      <c r="EX181" s="90"/>
      <c r="EY181" s="90"/>
      <c r="EZ181" s="90"/>
      <c r="FA181" s="90"/>
      <c r="FB181" s="90"/>
      <c r="FC181" s="90"/>
      <c r="FD181" s="90"/>
      <c r="FE181" s="90"/>
      <c r="FF181" s="90"/>
      <c r="FG181" s="90"/>
      <c r="FH181" s="90"/>
      <c r="FI181" s="90"/>
      <c r="FJ181" s="90"/>
      <c r="FK181" s="90"/>
      <c r="FL181" s="90"/>
      <c r="FM181" s="90"/>
      <c r="FN181" s="90"/>
      <c r="FO181" s="90"/>
      <c r="FP181" s="90"/>
      <c r="FQ181" s="90"/>
      <c r="FR181" s="90"/>
      <c r="FS181" s="90"/>
      <c r="FT181" s="90"/>
      <c r="FU181" s="90"/>
      <c r="FV181" s="90"/>
      <c r="FW181" s="90"/>
      <c r="FX181" s="90"/>
      <c r="FY181" s="90"/>
      <c r="FZ181" s="90"/>
      <c r="GA181" s="90"/>
      <c r="GB181" s="90"/>
      <c r="GC181" s="90"/>
      <c r="GD181" s="90"/>
      <c r="GE181" s="90"/>
      <c r="GF181" s="90"/>
      <c r="GG181" s="90"/>
      <c r="GH181" s="90"/>
      <c r="GI181" s="90"/>
      <c r="GJ181" s="90"/>
      <c r="GK181" s="90"/>
      <c r="GL181" s="90"/>
      <c r="GM181" s="90"/>
      <c r="GN181" s="90"/>
      <c r="GO181" s="90"/>
      <c r="GP181" s="90"/>
      <c r="GQ181" s="90"/>
      <c r="GR181" s="90"/>
      <c r="GS181" s="90"/>
      <c r="GT181" s="90"/>
      <c r="GU181" s="90"/>
      <c r="GV181" s="90"/>
      <c r="GW181" s="90"/>
      <c r="GX181" s="90"/>
      <c r="GY181" s="90"/>
      <c r="GZ181" s="90"/>
      <c r="HA181" s="90"/>
      <c r="HB181" s="90"/>
      <c r="HC181" s="90"/>
      <c r="HD181" s="90"/>
      <c r="HE181" s="90"/>
      <c r="HF181" s="90"/>
      <c r="HG181" s="90"/>
      <c r="HH181" s="90"/>
      <c r="HI181" s="90"/>
      <c r="HJ181" s="90"/>
      <c r="HK181" s="90"/>
      <c r="HL181" s="90"/>
      <c r="HM181" s="90"/>
      <c r="HN181" s="90"/>
      <c r="HO181" s="90"/>
      <c r="HP181" s="90"/>
      <c r="HQ181" s="90"/>
      <c r="HR181" s="90"/>
      <c r="HS181" s="90"/>
    </row>
    <row r="182" spans="1:227" s="2" customFormat="1" ht="17.05" customHeight="1" x14ac:dyDescent="0.4">
      <c r="A182" s="868" t="s">
        <v>38</v>
      </c>
      <c r="B182" s="868" t="s">
        <v>69</v>
      </c>
      <c r="C182" s="889" t="s">
        <v>70</v>
      </c>
      <c r="D182" s="16" t="s">
        <v>71</v>
      </c>
      <c r="E182" s="2957"/>
      <c r="F182" s="20">
        <v>0.115</v>
      </c>
      <c r="G182" s="21"/>
      <c r="H182" s="21"/>
      <c r="I182" s="124"/>
      <c r="J182" s="124"/>
      <c r="K182" s="177">
        <f>SUM(F182:J182)</f>
        <v>0.115</v>
      </c>
      <c r="L182" s="518">
        <f>IF(K182&gt;0,IF(ISNUMBER(F182),F182,0)/K182*100,"")</f>
        <v>100</v>
      </c>
      <c r="M182" s="667">
        <f>IF(K182&gt;0,(IF(ISNUMBER(G182),G182,0)+IF(ISNUMBER(H182),H182,0))/K182*100,"")</f>
        <v>0</v>
      </c>
      <c r="N182" s="504">
        <f t="shared" si="67"/>
        <v>5</v>
      </c>
      <c r="O182" s="510"/>
      <c r="P182" s="177">
        <f>[1]JH_2015!L28/1000000</f>
        <v>2.2959199999999999E-2</v>
      </c>
      <c r="Q182" s="58" t="s">
        <v>42</v>
      </c>
      <c r="R182" s="58"/>
      <c r="S182" s="716">
        <f>+T182/P182</f>
        <v>0.75638523990382944</v>
      </c>
      <c r="T182" s="708">
        <f>[1]JH_2015!V28/1000000</f>
        <v>1.7365999999999999E-2</v>
      </c>
      <c r="U182" s="58">
        <v>71.02</v>
      </c>
      <c r="V182" s="58"/>
      <c r="W182" s="58"/>
      <c r="X182" s="58"/>
      <c r="Y182" s="58"/>
      <c r="Z182" s="743">
        <v>408</v>
      </c>
      <c r="AA182" s="755">
        <f>P182/Z182*1000000/365*1000</f>
        <v>154.17136717700777</v>
      </c>
      <c r="AB182" s="174"/>
      <c r="AC182" s="174"/>
      <c r="AD182" s="364"/>
      <c r="AE182" s="174"/>
      <c r="AF182" s="174"/>
      <c r="AG182" s="174"/>
      <c r="AH182" s="786">
        <f>K182</f>
        <v>0.115</v>
      </c>
      <c r="AI182" s="708"/>
      <c r="AJ182" s="708"/>
      <c r="AK182" s="708"/>
      <c r="AL182" s="792"/>
      <c r="AM182" s="177">
        <v>2.9000000000000001E-2</v>
      </c>
      <c r="AN182" s="177">
        <v>0.03</v>
      </c>
      <c r="AO182" s="177">
        <v>3.2000000000000001E-2</v>
      </c>
      <c r="AP182" s="177">
        <v>3.3000000000000002E-2</v>
      </c>
      <c r="AQ182" s="178">
        <f>AM182</f>
        <v>2.9000000000000001E-2</v>
      </c>
      <c r="AR182" s="177">
        <v>3.1E-2</v>
      </c>
      <c r="AS182" s="177">
        <f>AVERAGE(AR182,AT182)</f>
        <v>3.2500000000000001E-2</v>
      </c>
      <c r="AT182" s="177">
        <v>3.4000000000000002E-2</v>
      </c>
      <c r="AU182" s="177"/>
      <c r="AV182" s="177">
        <v>3.7999999999999999E-2</v>
      </c>
      <c r="AW182" s="177"/>
      <c r="AX182" s="821">
        <v>7.6999999999999999E-2</v>
      </c>
      <c r="AY182" s="149"/>
      <c r="AZ182" s="149"/>
      <c r="BA182" s="149"/>
      <c r="BB182" s="149"/>
      <c r="BC182" s="2" t="s">
        <v>1430</v>
      </c>
      <c r="BD182" s="866" t="s">
        <v>71</v>
      </c>
      <c r="BE182" s="90"/>
      <c r="BF182" s="90"/>
      <c r="BG182" s="90"/>
      <c r="BH182" s="90"/>
      <c r="BI182" s="90"/>
      <c r="BJ182" s="90"/>
      <c r="BK182" s="90"/>
      <c r="BL182" s="90"/>
      <c r="BM182" s="90"/>
      <c r="BN182" s="90"/>
      <c r="BO182" s="90"/>
      <c r="BP182" s="90"/>
      <c r="BQ182" s="90"/>
      <c r="BR182" s="90"/>
      <c r="BS182" s="90"/>
      <c r="BT182" s="90"/>
      <c r="BU182" s="90"/>
      <c r="BV182" s="90"/>
      <c r="BW182" s="90"/>
      <c r="BX182" s="90"/>
      <c r="BY182" s="90"/>
      <c r="BZ182" s="90"/>
      <c r="CA182" s="90"/>
      <c r="CB182" s="90"/>
      <c r="CC182" s="90"/>
      <c r="CD182" s="90"/>
      <c r="CE182" s="90"/>
      <c r="CF182" s="90"/>
      <c r="CG182" s="90"/>
      <c r="CH182" s="90"/>
      <c r="CI182" s="90"/>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90"/>
      <c r="EF182" s="90"/>
      <c r="EG182" s="90"/>
      <c r="EH182" s="90"/>
      <c r="EI182" s="90"/>
      <c r="EJ182" s="90"/>
      <c r="EK182" s="90"/>
      <c r="EL182" s="90"/>
      <c r="EM182" s="90"/>
      <c r="EN182" s="90"/>
      <c r="EO182" s="90"/>
      <c r="EP182" s="90"/>
      <c r="EQ182" s="90"/>
      <c r="ER182" s="90"/>
      <c r="ES182" s="90"/>
      <c r="ET182" s="90"/>
      <c r="EU182" s="90"/>
      <c r="EV182" s="90"/>
      <c r="EW182" s="90"/>
      <c r="EX182" s="90"/>
      <c r="EY182" s="90"/>
      <c r="EZ182" s="90"/>
      <c r="FA182" s="90"/>
      <c r="FB182" s="90"/>
      <c r="FC182" s="90"/>
      <c r="FD182" s="90"/>
      <c r="FE182" s="90"/>
      <c r="FF182" s="90"/>
      <c r="FG182" s="90"/>
      <c r="FH182" s="90"/>
      <c r="FI182" s="90"/>
      <c r="FJ182" s="90"/>
      <c r="FK182" s="90"/>
      <c r="FL182" s="90"/>
      <c r="FM182" s="90"/>
      <c r="FN182" s="90"/>
      <c r="FO182" s="90"/>
      <c r="FP182" s="90"/>
      <c r="FQ182" s="90"/>
      <c r="FR182" s="90"/>
      <c r="FS182" s="90"/>
      <c r="FT182" s="90"/>
      <c r="FU182" s="90"/>
      <c r="FV182" s="90"/>
      <c r="FW182" s="90"/>
      <c r="FX182" s="90"/>
      <c r="FY182" s="90"/>
      <c r="FZ182" s="90"/>
      <c r="GA182" s="90"/>
      <c r="GB182" s="90"/>
      <c r="GC182" s="90"/>
      <c r="GD182" s="90"/>
      <c r="GE182" s="90"/>
      <c r="GF182" s="90"/>
      <c r="GG182" s="90"/>
      <c r="GH182" s="90"/>
      <c r="GI182" s="90"/>
      <c r="GJ182" s="90"/>
      <c r="GK182" s="90"/>
      <c r="GL182" s="90"/>
      <c r="GM182" s="90"/>
      <c r="GN182" s="90"/>
      <c r="GO182" s="90"/>
      <c r="GP182" s="90"/>
      <c r="GQ182" s="90"/>
      <c r="GR182" s="90"/>
      <c r="GS182" s="90"/>
      <c r="GT182" s="90"/>
      <c r="GU182" s="90"/>
      <c r="GV182" s="90"/>
      <c r="GW182" s="90"/>
      <c r="GX182" s="90"/>
      <c r="GY182" s="90"/>
      <c r="GZ182" s="90"/>
      <c r="HA182" s="90"/>
      <c r="HB182" s="90"/>
      <c r="HC182" s="90"/>
      <c r="HD182" s="90"/>
      <c r="HE182" s="90"/>
      <c r="HF182" s="90"/>
      <c r="HG182" s="90"/>
      <c r="HH182" s="90"/>
      <c r="HI182" s="90"/>
      <c r="HJ182" s="90"/>
      <c r="HK182" s="90"/>
      <c r="HL182" s="90"/>
      <c r="HM182" s="90"/>
      <c r="HN182" s="90"/>
      <c r="HO182" s="90"/>
      <c r="HP182" s="90"/>
      <c r="HQ182" s="90"/>
      <c r="HR182" s="90"/>
      <c r="HS182" s="90"/>
    </row>
    <row r="183" spans="1:227" s="2" customFormat="1" ht="17.05" customHeight="1" x14ac:dyDescent="0.4">
      <c r="A183" s="868" t="s">
        <v>1134</v>
      </c>
      <c r="B183" s="868" t="s">
        <v>1218</v>
      </c>
      <c r="C183" s="908" t="s">
        <v>1257</v>
      </c>
      <c r="D183" s="269" t="s">
        <v>1260</v>
      </c>
      <c r="E183" s="2961"/>
      <c r="F183" s="947">
        <v>0.45100000000000001</v>
      </c>
      <c r="G183" s="21"/>
      <c r="H183" s="960">
        <v>0</v>
      </c>
      <c r="I183" s="124"/>
      <c r="J183" s="124"/>
      <c r="K183" s="252">
        <f t="shared" ref="K183:K189" si="68">IF(ISNUMBER(F183),F183,0)+IF(ISNUMBER(G183),G183,0)+IF(ISNUMBER(H183),H183,0)</f>
        <v>0.45100000000000001</v>
      </c>
      <c r="L183" s="520">
        <f t="shared" ref="L183:L189" si="69">IF(IF(ISNUMBER(K183),K183,0)&gt;0,IF(ISNUMBER(F183),F183,0)/K183*100,"")</f>
        <v>100</v>
      </c>
      <c r="M183" s="521">
        <f t="shared" ref="M183:M189" si="70">IF(IF(ISNUMBER(K183),K183,0)&gt;0,(IF(ISNUMBER(G183),G183,0)+IF(ISNUMBER(H183),H183,0))/K183*100,"")</f>
        <v>0</v>
      </c>
      <c r="N183" s="504">
        <f t="shared" si="67"/>
        <v>5</v>
      </c>
      <c r="O183" s="254"/>
      <c r="P183" s="534">
        <f t="shared" ref="P183:P189" si="71">AQ183</f>
        <v>0.315</v>
      </c>
      <c r="Q183" s="227" t="s">
        <v>42</v>
      </c>
      <c r="R183" s="254"/>
      <c r="S183" s="305"/>
      <c r="T183" s="306"/>
      <c r="U183" s="90"/>
      <c r="V183" s="254"/>
      <c r="W183" s="254"/>
      <c r="X183" s="254"/>
      <c r="Y183" s="254"/>
      <c r="Z183" s="258">
        <v>7601</v>
      </c>
      <c r="AA183" s="259">
        <f t="shared" ref="AA183:AA189" si="72">AR183/Z183*1000000000/365</f>
        <v>117.86480870397369</v>
      </c>
      <c r="AB183" s="260"/>
      <c r="AC183" s="260"/>
      <c r="AD183" s="260"/>
      <c r="AE183" s="260"/>
      <c r="AF183" s="260"/>
      <c r="AG183" s="260"/>
      <c r="AH183" s="121"/>
      <c r="AI183" s="261">
        <v>6969</v>
      </c>
      <c r="AJ183" s="261">
        <v>6496</v>
      </c>
      <c r="AK183" s="261">
        <v>6157</v>
      </c>
      <c r="AL183" s="342"/>
      <c r="AM183" s="262"/>
      <c r="AN183" s="252"/>
      <c r="AO183" s="252"/>
      <c r="AP183" s="263"/>
      <c r="AQ183" s="264">
        <v>0.315</v>
      </c>
      <c r="AR183" s="252">
        <v>0.32700000000000001</v>
      </c>
      <c r="AS183" s="252">
        <v>0.32200000000000001</v>
      </c>
      <c r="AT183" s="252">
        <v>0.30599999999999999</v>
      </c>
      <c r="AU183" s="252"/>
      <c r="AV183" s="263"/>
      <c r="AW183" s="557">
        <f t="shared" ref="AW183:AW189" si="73">K183-AT183</f>
        <v>0.14500000000000002</v>
      </c>
      <c r="AX183" s="551"/>
      <c r="AY183" s="167"/>
      <c r="AZ183" s="167"/>
      <c r="BA183" s="296"/>
      <c r="BB183" s="296"/>
      <c r="BC183" s="2" t="s">
        <v>1430</v>
      </c>
      <c r="BD183" s="866" t="s">
        <v>1579</v>
      </c>
    </row>
    <row r="184" spans="1:227" s="2" customFormat="1" ht="17.05" customHeight="1" x14ac:dyDescent="0.4">
      <c r="A184" s="868" t="s">
        <v>1134</v>
      </c>
      <c r="B184" s="868" t="s">
        <v>1218</v>
      </c>
      <c r="C184" s="908" t="s">
        <v>1257</v>
      </c>
      <c r="D184" s="269" t="s">
        <v>1261</v>
      </c>
      <c r="E184" s="2961"/>
      <c r="F184" s="947">
        <v>0.4</v>
      </c>
      <c r="G184" s="21"/>
      <c r="H184" s="960">
        <v>0</v>
      </c>
      <c r="I184" s="124"/>
      <c r="J184" s="124"/>
      <c r="K184" s="252">
        <f t="shared" si="68"/>
        <v>0.4</v>
      </c>
      <c r="L184" s="520">
        <f t="shared" si="69"/>
        <v>100</v>
      </c>
      <c r="M184" s="521">
        <f t="shared" si="70"/>
        <v>0</v>
      </c>
      <c r="N184" s="504">
        <f t="shared" si="67"/>
        <v>5</v>
      </c>
      <c r="O184" s="254"/>
      <c r="P184" s="534">
        <f t="shared" si="71"/>
        <v>0.315</v>
      </c>
      <c r="Q184" s="227" t="s">
        <v>42</v>
      </c>
      <c r="R184" s="254"/>
      <c r="S184" s="305"/>
      <c r="T184" s="306"/>
      <c r="U184" s="90"/>
      <c r="V184" s="254"/>
      <c r="W184" s="254"/>
      <c r="X184" s="254"/>
      <c r="Y184" s="254"/>
      <c r="Z184" s="258">
        <v>7399</v>
      </c>
      <c r="AA184" s="259">
        <f t="shared" si="72"/>
        <v>125.15575040684875</v>
      </c>
      <c r="AB184" s="260"/>
      <c r="AC184" s="260"/>
      <c r="AD184" s="260"/>
      <c r="AE184" s="260"/>
      <c r="AF184" s="260"/>
      <c r="AG184" s="260"/>
      <c r="AH184" s="121"/>
      <c r="AI184" s="261">
        <v>7033</v>
      </c>
      <c r="AJ184" s="261">
        <v>6791</v>
      </c>
      <c r="AK184" s="261">
        <v>6673</v>
      </c>
      <c r="AL184" s="342"/>
      <c r="AM184" s="262"/>
      <c r="AN184" s="252"/>
      <c r="AO184" s="252"/>
      <c r="AP184" s="263"/>
      <c r="AQ184" s="264">
        <v>0.315</v>
      </c>
      <c r="AR184" s="252">
        <v>0.33800000000000002</v>
      </c>
      <c r="AS184" s="252">
        <v>0.34399999999999997</v>
      </c>
      <c r="AT184" s="252">
        <v>0.33800000000000002</v>
      </c>
      <c r="AU184" s="252"/>
      <c r="AV184" s="263"/>
      <c r="AW184" s="557">
        <f t="shared" si="73"/>
        <v>6.2E-2</v>
      </c>
      <c r="AX184" s="551"/>
      <c r="AY184" s="167"/>
      <c r="AZ184" s="167"/>
      <c r="BA184" s="296"/>
      <c r="BB184" s="296"/>
      <c r="BC184" s="2" t="s">
        <v>1430</v>
      </c>
      <c r="BD184" s="866" t="s">
        <v>1593</v>
      </c>
    </row>
    <row r="185" spans="1:227" s="2" customFormat="1" ht="17.05" customHeight="1" x14ac:dyDescent="0.4">
      <c r="A185" s="868" t="s">
        <v>1134</v>
      </c>
      <c r="B185" s="868" t="s">
        <v>1173</v>
      </c>
      <c r="C185" s="917" t="s">
        <v>1184</v>
      </c>
      <c r="D185" s="1476" t="s">
        <v>1185</v>
      </c>
      <c r="E185" s="2962" t="s">
        <v>1186</v>
      </c>
      <c r="F185" s="945">
        <v>1.1299999999999999</v>
      </c>
      <c r="G185" s="21"/>
      <c r="H185" s="957" t="s">
        <v>202</v>
      </c>
      <c r="I185" s="124"/>
      <c r="J185" s="124"/>
      <c r="K185" s="252">
        <f t="shared" si="68"/>
        <v>1.1299999999999999</v>
      </c>
      <c r="L185" s="520">
        <f t="shared" si="69"/>
        <v>100</v>
      </c>
      <c r="M185" s="521">
        <f t="shared" si="70"/>
        <v>0</v>
      </c>
      <c r="N185" s="504">
        <f t="shared" si="67"/>
        <v>2</v>
      </c>
      <c r="O185" s="254"/>
      <c r="P185" s="534">
        <f t="shared" si="71"/>
        <v>1.29</v>
      </c>
      <c r="Q185" s="227" t="s">
        <v>42</v>
      </c>
      <c r="R185" s="254"/>
      <c r="S185" s="305"/>
      <c r="T185" s="306"/>
      <c r="U185" s="90"/>
      <c r="V185" s="254"/>
      <c r="W185" s="254"/>
      <c r="X185" s="254"/>
      <c r="Y185" s="254"/>
      <c r="Z185" s="258">
        <v>21439</v>
      </c>
      <c r="AA185" s="259">
        <f t="shared" si="72"/>
        <v>193.34882594580225</v>
      </c>
      <c r="AB185" s="260"/>
      <c r="AC185" s="260"/>
      <c r="AD185" s="260"/>
      <c r="AE185" s="260"/>
      <c r="AF185" s="260"/>
      <c r="AG185" s="260"/>
      <c r="AH185" s="121"/>
      <c r="AI185" s="261">
        <v>23169</v>
      </c>
      <c r="AJ185" s="261">
        <v>24754</v>
      </c>
      <c r="AK185" s="261">
        <v>25845</v>
      </c>
      <c r="AL185" s="342"/>
      <c r="AM185" s="371"/>
      <c r="AN185" s="261"/>
      <c r="AO185" s="252"/>
      <c r="AP185" s="263"/>
      <c r="AQ185" s="264">
        <v>1.29</v>
      </c>
      <c r="AR185" s="252">
        <v>1.5129999999999999</v>
      </c>
      <c r="AS185" s="252">
        <v>1.65</v>
      </c>
      <c r="AT185" s="252">
        <v>1.698</v>
      </c>
      <c r="AU185" s="252"/>
      <c r="AV185" s="263"/>
      <c r="AW185" s="557">
        <f t="shared" si="73"/>
        <v>-0.56800000000000006</v>
      </c>
      <c r="AX185" s="551"/>
      <c r="AY185" s="167"/>
      <c r="AZ185" s="167"/>
      <c r="BA185" s="296"/>
      <c r="BB185" s="167"/>
      <c r="BC185" s="2" t="s">
        <v>1430</v>
      </c>
      <c r="BD185" s="866" t="s">
        <v>1535</v>
      </c>
    </row>
    <row r="186" spans="1:227" s="2" customFormat="1" ht="17.05" customHeight="1" x14ac:dyDescent="0.4">
      <c r="A186" s="868" t="s">
        <v>1134</v>
      </c>
      <c r="B186" s="868" t="s">
        <v>1173</v>
      </c>
      <c r="C186" s="917" t="s">
        <v>1184</v>
      </c>
      <c r="D186" s="468" t="s">
        <v>1190</v>
      </c>
      <c r="E186" s="2963" t="s">
        <v>1191</v>
      </c>
      <c r="F186" s="945">
        <v>0.35</v>
      </c>
      <c r="G186" s="21"/>
      <c r="H186" s="957" t="s">
        <v>202</v>
      </c>
      <c r="I186" s="124"/>
      <c r="J186" s="124"/>
      <c r="K186" s="252">
        <f t="shared" si="68"/>
        <v>0.35</v>
      </c>
      <c r="L186" s="520">
        <f t="shared" si="69"/>
        <v>100</v>
      </c>
      <c r="M186" s="521">
        <f t="shared" si="70"/>
        <v>0</v>
      </c>
      <c r="N186" s="504">
        <f t="shared" si="67"/>
        <v>2</v>
      </c>
      <c r="O186" s="254"/>
      <c r="P186" s="534">
        <f t="shared" si="71"/>
        <v>0.65700000000000003</v>
      </c>
      <c r="Q186" s="227" t="s">
        <v>42</v>
      </c>
      <c r="R186" s="254"/>
      <c r="S186" s="305"/>
      <c r="T186" s="306"/>
      <c r="U186" s="90"/>
      <c r="V186" s="254"/>
      <c r="W186" s="254"/>
      <c r="X186" s="254"/>
      <c r="Y186" s="254"/>
      <c r="Z186" s="258">
        <v>12408</v>
      </c>
      <c r="AA186" s="259">
        <f t="shared" si="72"/>
        <v>148.15894297095113</v>
      </c>
      <c r="AB186" s="260"/>
      <c r="AC186" s="260"/>
      <c r="AD186" s="260"/>
      <c r="AE186" s="260"/>
      <c r="AF186" s="260"/>
      <c r="AG186" s="260"/>
      <c r="AH186" s="121"/>
      <c r="AI186" s="261">
        <v>11494</v>
      </c>
      <c r="AJ186" s="261">
        <v>11035</v>
      </c>
      <c r="AK186" s="261">
        <v>10530</v>
      </c>
      <c r="AL186" s="342"/>
      <c r="AM186" s="371"/>
      <c r="AN186" s="261"/>
      <c r="AO186" s="252"/>
      <c r="AP186" s="263"/>
      <c r="AQ186" s="264">
        <v>0.65700000000000003</v>
      </c>
      <c r="AR186" s="252">
        <v>0.67100000000000004</v>
      </c>
      <c r="AS186" s="252">
        <v>0.67400000000000004</v>
      </c>
      <c r="AT186" s="252">
        <v>0.64300000000000002</v>
      </c>
      <c r="AU186" s="252"/>
      <c r="AV186" s="263"/>
      <c r="AW186" s="557">
        <f t="shared" si="73"/>
        <v>-0.29300000000000004</v>
      </c>
      <c r="AX186" s="551"/>
      <c r="AY186" s="167"/>
      <c r="AZ186" s="167"/>
      <c r="BA186" s="296"/>
      <c r="BB186" s="296"/>
      <c r="BC186" s="2" t="s">
        <v>1430</v>
      </c>
      <c r="BD186" s="866" t="s">
        <v>1892</v>
      </c>
    </row>
    <row r="187" spans="1:227" s="2" customFormat="1" ht="17.05" customHeight="1" x14ac:dyDescent="0.4">
      <c r="A187" s="868" t="s">
        <v>1134</v>
      </c>
      <c r="B187" s="868" t="s">
        <v>1173</v>
      </c>
      <c r="C187" s="917" t="s">
        <v>1184</v>
      </c>
      <c r="D187" s="468" t="s">
        <v>1192</v>
      </c>
      <c r="E187" s="2963"/>
      <c r="F187" s="945">
        <v>1.34</v>
      </c>
      <c r="G187" s="21"/>
      <c r="H187" s="957" t="s">
        <v>202</v>
      </c>
      <c r="I187" s="124"/>
      <c r="J187" s="124"/>
      <c r="K187" s="252">
        <f t="shared" si="68"/>
        <v>1.34</v>
      </c>
      <c r="L187" s="520">
        <f t="shared" si="69"/>
        <v>100</v>
      </c>
      <c r="M187" s="521">
        <f t="shared" si="70"/>
        <v>0</v>
      </c>
      <c r="N187" s="504">
        <f t="shared" si="67"/>
        <v>5</v>
      </c>
      <c r="O187" s="254"/>
      <c r="P187" s="534">
        <f t="shared" si="71"/>
        <v>0.99399999999999999</v>
      </c>
      <c r="Q187" s="227" t="s">
        <v>42</v>
      </c>
      <c r="R187" s="254"/>
      <c r="S187" s="305"/>
      <c r="T187" s="306"/>
      <c r="U187" s="90"/>
      <c r="V187" s="254"/>
      <c r="W187" s="254"/>
      <c r="X187" s="254"/>
      <c r="Y187" s="254"/>
      <c r="Z187" s="258">
        <v>18612</v>
      </c>
      <c r="AA187" s="259">
        <f t="shared" si="72"/>
        <v>172.22649108396703</v>
      </c>
      <c r="AB187" s="260"/>
      <c r="AC187" s="260"/>
      <c r="AD187" s="260"/>
      <c r="AE187" s="260"/>
      <c r="AF187" s="260"/>
      <c r="AG187" s="260"/>
      <c r="AH187" s="121"/>
      <c r="AI187" s="261">
        <v>19888</v>
      </c>
      <c r="AJ187" s="261">
        <v>20760</v>
      </c>
      <c r="AK187" s="261">
        <v>21378</v>
      </c>
      <c r="AL187" s="342"/>
      <c r="AM187" s="262"/>
      <c r="AN187" s="252"/>
      <c r="AO187" s="252"/>
      <c r="AP187" s="263"/>
      <c r="AQ187" s="264">
        <v>0.99399999999999999</v>
      </c>
      <c r="AR187" s="252">
        <v>1.17</v>
      </c>
      <c r="AS187" s="252">
        <v>1.278</v>
      </c>
      <c r="AT187" s="252">
        <v>1.3160000000000001</v>
      </c>
      <c r="AU187" s="252"/>
      <c r="AV187" s="263"/>
      <c r="AW187" s="557">
        <f t="shared" si="73"/>
        <v>2.4000000000000021E-2</v>
      </c>
      <c r="AX187" s="551"/>
      <c r="AY187" s="167"/>
      <c r="AZ187" s="167"/>
      <c r="BA187" s="296"/>
      <c r="BB187" s="296"/>
      <c r="BC187" s="2" t="s">
        <v>1430</v>
      </c>
      <c r="BD187" s="866" t="s">
        <v>1607</v>
      </c>
    </row>
    <row r="188" spans="1:227" s="2" customFormat="1" ht="17.05" customHeight="1" x14ac:dyDescent="0.4">
      <c r="A188" s="868" t="s">
        <v>1134</v>
      </c>
      <c r="B188" s="868" t="s">
        <v>1173</v>
      </c>
      <c r="C188" s="917" t="s">
        <v>1184</v>
      </c>
      <c r="D188" s="1474" t="s">
        <v>1193</v>
      </c>
      <c r="E188" s="2963"/>
      <c r="F188" s="945">
        <v>1.1060000000000001</v>
      </c>
      <c r="G188" s="21"/>
      <c r="H188" s="957" t="s">
        <v>202</v>
      </c>
      <c r="I188" s="124"/>
      <c r="J188" s="124"/>
      <c r="K188" s="252">
        <f t="shared" si="68"/>
        <v>1.1060000000000001</v>
      </c>
      <c r="L188" s="520">
        <f t="shared" si="69"/>
        <v>100</v>
      </c>
      <c r="M188" s="521">
        <f t="shared" si="70"/>
        <v>0</v>
      </c>
      <c r="N188" s="504">
        <f t="shared" si="67"/>
        <v>5</v>
      </c>
      <c r="O188" s="254"/>
      <c r="P188" s="534">
        <f t="shared" si="71"/>
        <v>0.74199999999999999</v>
      </c>
      <c r="Q188" s="227" t="s">
        <v>42</v>
      </c>
      <c r="R188" s="254"/>
      <c r="S188" s="305"/>
      <c r="T188" s="306"/>
      <c r="U188" s="90"/>
      <c r="V188" s="254"/>
      <c r="W188" s="254"/>
      <c r="X188" s="254"/>
      <c r="Y188" s="254"/>
      <c r="Z188" s="258">
        <v>13991</v>
      </c>
      <c r="AA188" s="259">
        <f t="shared" si="72"/>
        <v>171.14720519942861</v>
      </c>
      <c r="AB188" s="260"/>
      <c r="AC188" s="260"/>
      <c r="AD188" s="260"/>
      <c r="AE188" s="260"/>
      <c r="AF188" s="260"/>
      <c r="AG188" s="260"/>
      <c r="AH188" s="121"/>
      <c r="AI188" s="261">
        <v>14951</v>
      </c>
      <c r="AJ188" s="261">
        <v>15609</v>
      </c>
      <c r="AK188" s="261">
        <v>16069</v>
      </c>
      <c r="AL188" s="342"/>
      <c r="AM188" s="262"/>
      <c r="AN188" s="252"/>
      <c r="AO188" s="252"/>
      <c r="AP188" s="263"/>
      <c r="AQ188" s="264">
        <v>0.74199999999999999</v>
      </c>
      <c r="AR188" s="252">
        <v>0.874</v>
      </c>
      <c r="AS188" s="252">
        <v>0.95499999999999996</v>
      </c>
      <c r="AT188" s="252">
        <v>0.98299999999999998</v>
      </c>
      <c r="AU188" s="252"/>
      <c r="AV188" s="263"/>
      <c r="AW188" s="557">
        <f t="shared" si="73"/>
        <v>0.12300000000000011</v>
      </c>
      <c r="AX188" s="551"/>
      <c r="AY188" s="167"/>
      <c r="AZ188" s="167"/>
      <c r="BA188" s="296"/>
      <c r="BB188" s="296"/>
      <c r="BC188" s="2" t="s">
        <v>1430</v>
      </c>
      <c r="BD188" s="866" t="s">
        <v>1373</v>
      </c>
    </row>
    <row r="189" spans="1:227" s="2" customFormat="1" ht="17.05" customHeight="1" x14ac:dyDescent="0.4">
      <c r="A189" s="868" t="s">
        <v>1008</v>
      </c>
      <c r="B189" s="868" t="s">
        <v>1009</v>
      </c>
      <c r="C189" s="594" t="s">
        <v>1010</v>
      </c>
      <c r="D189" s="412" t="s">
        <v>1012</v>
      </c>
      <c r="E189" s="413"/>
      <c r="F189" s="20">
        <v>0.35799999999999998</v>
      </c>
      <c r="G189" s="21"/>
      <c r="H189" s="21" t="s">
        <v>202</v>
      </c>
      <c r="I189" s="251"/>
      <c r="J189" s="251"/>
      <c r="K189" s="292">
        <f t="shared" si="68"/>
        <v>0.35799999999999998</v>
      </c>
      <c r="L189" s="520">
        <f t="shared" si="69"/>
        <v>100</v>
      </c>
      <c r="M189" s="521">
        <f t="shared" si="70"/>
        <v>0</v>
      </c>
      <c r="N189" s="504">
        <f t="shared" si="67"/>
        <v>2</v>
      </c>
      <c r="O189" s="254"/>
      <c r="P189" s="534">
        <f t="shared" si="71"/>
        <v>0.5</v>
      </c>
      <c r="Q189" s="227" t="s">
        <v>42</v>
      </c>
      <c r="R189" s="254"/>
      <c r="S189" s="255"/>
      <c r="T189" s="256"/>
      <c r="V189" s="257"/>
      <c r="W189" s="257"/>
      <c r="X189" s="257"/>
      <c r="Y189" s="257"/>
      <c r="Z189" s="258">
        <v>9025</v>
      </c>
      <c r="AA189" s="259">
        <f t="shared" si="72"/>
        <v>163.62463476644027</v>
      </c>
      <c r="AB189" s="293"/>
      <c r="AC189" s="293"/>
      <c r="AD189" s="293"/>
      <c r="AE189" s="293"/>
      <c r="AF189" s="293"/>
      <c r="AG189" s="293"/>
      <c r="AH189" s="121"/>
      <c r="AI189" s="373">
        <v>9732</v>
      </c>
      <c r="AJ189" s="373">
        <v>10416</v>
      </c>
      <c r="AK189" s="373">
        <v>11073</v>
      </c>
      <c r="AL189" s="342">
        <v>11771</v>
      </c>
      <c r="AM189" s="374"/>
      <c r="AN189" s="373"/>
      <c r="AO189" s="292"/>
      <c r="AP189" s="295"/>
      <c r="AQ189" s="264">
        <v>0.5</v>
      </c>
      <c r="AR189" s="292">
        <v>0.53900000000000003</v>
      </c>
      <c r="AS189" s="292">
        <v>0.57699999999999996</v>
      </c>
      <c r="AT189" s="292">
        <v>0.61399999999999999</v>
      </c>
      <c r="AU189" s="292">
        <v>0.65200000000000002</v>
      </c>
      <c r="AV189" s="295"/>
      <c r="AW189" s="559">
        <f t="shared" si="73"/>
        <v>-0.25600000000000001</v>
      </c>
      <c r="AX189" s="551"/>
      <c r="AY189" s="167"/>
      <c r="AZ189" s="167"/>
      <c r="BA189" s="296"/>
      <c r="BB189" s="296"/>
      <c r="BC189" s="2" t="s">
        <v>1430</v>
      </c>
      <c r="BD189" s="866" t="s">
        <v>1630</v>
      </c>
    </row>
    <row r="190" spans="1:227" s="2" customFormat="1" ht="17.05" customHeight="1" x14ac:dyDescent="0.4">
      <c r="A190" s="868" t="s">
        <v>198</v>
      </c>
      <c r="B190" s="868" t="s">
        <v>327</v>
      </c>
      <c r="C190" s="889" t="s">
        <v>351</v>
      </c>
      <c r="D190" s="16" t="s">
        <v>355</v>
      </c>
      <c r="E190" s="2958" t="s">
        <v>1433</v>
      </c>
      <c r="F190" s="54"/>
      <c r="G190" s="43"/>
      <c r="H190" s="43"/>
      <c r="I190" s="177"/>
      <c r="J190" s="177"/>
      <c r="K190" s="179"/>
      <c r="L190" s="518">
        <v>100</v>
      </c>
      <c r="M190" s="667" t="str">
        <f>IF(K190&gt;0,(IF(ISNUMBER(G190),G190,0)+IF(ISNUMBER(H190),H190,0))/K190*100,"")</f>
        <v/>
      </c>
      <c r="N190" s="504">
        <f t="shared" si="67"/>
        <v>1</v>
      </c>
      <c r="O190" s="58"/>
      <c r="P190" s="177">
        <v>2.2069999999999999</v>
      </c>
      <c r="Q190" s="222" t="s">
        <v>42</v>
      </c>
      <c r="R190" s="58"/>
      <c r="S190" s="220" t="s">
        <v>202</v>
      </c>
      <c r="T190" s="220" t="s">
        <v>202</v>
      </c>
      <c r="U190" s="368">
        <v>38.9</v>
      </c>
      <c r="V190" s="58">
        <v>25.1</v>
      </c>
      <c r="W190" s="368">
        <v>38.9</v>
      </c>
      <c r="X190" s="58">
        <v>25.1</v>
      </c>
      <c r="Y190" s="58"/>
      <c r="Z190" s="743">
        <v>17833</v>
      </c>
      <c r="AA190" s="234">
        <v>339.06663727167347</v>
      </c>
      <c r="AB190" s="763">
        <f>O190/AA190*1000000/365*1000</f>
        <v>0</v>
      </c>
      <c r="AC190" s="174"/>
      <c r="AD190" s="174"/>
      <c r="AE190" s="364"/>
      <c r="AF190" s="174"/>
      <c r="AG190" s="174"/>
      <c r="AH190" s="175"/>
      <c r="AI190" s="174"/>
      <c r="AJ190" s="174"/>
      <c r="AK190" s="174"/>
      <c r="AL190" s="175"/>
      <c r="AM190" s="179">
        <f>K190</f>
        <v>0</v>
      </c>
      <c r="AN190" s="177">
        <v>2.2069999999999999</v>
      </c>
      <c r="AO190" s="177">
        <v>2.2069999999999999</v>
      </c>
      <c r="AP190" s="177">
        <v>2.2069999999999999</v>
      </c>
      <c r="AQ190" s="178">
        <v>2.2069999999999999</v>
      </c>
      <c r="AR190" s="179">
        <f>AN190</f>
        <v>2.2069999999999999</v>
      </c>
      <c r="AS190" s="177">
        <v>2.2069999999999999</v>
      </c>
      <c r="AT190" s="179">
        <f>AVERAGE(AS190,AV190)</f>
        <v>2.2069999999999999</v>
      </c>
      <c r="AU190" s="179"/>
      <c r="AV190" s="177">
        <v>2.2069999999999999</v>
      </c>
      <c r="AW190" s="177"/>
      <c r="AX190" s="546">
        <v>2.2069999999999999</v>
      </c>
      <c r="AY190" s="828"/>
      <c r="AZ190" s="164"/>
      <c r="BA190" s="165"/>
      <c r="BB190" s="167"/>
      <c r="BC190" s="2" t="s">
        <v>1430</v>
      </c>
      <c r="BD190" s="866" t="s">
        <v>355</v>
      </c>
      <c r="BE190" s="90"/>
      <c r="BF190" s="90"/>
      <c r="BG190" s="90"/>
      <c r="BH190" s="90"/>
      <c r="BI190" s="90"/>
      <c r="BJ190" s="90"/>
      <c r="BK190" s="90"/>
      <c r="BL190" s="90"/>
      <c r="BM190" s="167"/>
      <c r="BN190" s="167"/>
      <c r="BO190" s="167"/>
      <c r="BP190" s="167"/>
      <c r="BQ190" s="167"/>
      <c r="BR190" s="167"/>
      <c r="BS190" s="167"/>
      <c r="BT190" s="167"/>
      <c r="BU190" s="167"/>
      <c r="BV190" s="167"/>
      <c r="BW190" s="167"/>
      <c r="BX190" s="167"/>
      <c r="BY190" s="167"/>
      <c r="BZ190" s="167"/>
      <c r="CA190" s="167"/>
      <c r="CB190" s="167"/>
      <c r="CC190" s="167"/>
      <c r="CD190" s="167"/>
      <c r="CE190" s="167"/>
      <c r="CF190" s="167"/>
      <c r="CG190" s="167"/>
      <c r="CH190" s="167"/>
      <c r="CI190" s="167"/>
      <c r="CJ190" s="167"/>
      <c r="CK190" s="167"/>
      <c r="CL190" s="167"/>
      <c r="CM190" s="167"/>
      <c r="CN190" s="167"/>
      <c r="CO190" s="167"/>
      <c r="CP190" s="167"/>
      <c r="CQ190" s="167"/>
      <c r="CR190" s="167"/>
      <c r="CS190" s="167"/>
      <c r="CT190" s="167"/>
      <c r="CU190" s="167"/>
      <c r="CV190" s="167"/>
      <c r="CW190" s="167"/>
      <c r="CX190" s="167"/>
      <c r="CY190" s="167"/>
      <c r="CZ190" s="167"/>
      <c r="DA190" s="167"/>
      <c r="DB190" s="167"/>
      <c r="DC190" s="167"/>
      <c r="DD190" s="167"/>
      <c r="DE190" s="167"/>
      <c r="DF190" s="167"/>
      <c r="DG190" s="167"/>
      <c r="DH190" s="167"/>
      <c r="DI190" s="167"/>
      <c r="DJ190" s="167"/>
      <c r="DK190" s="167"/>
      <c r="DL190" s="167"/>
      <c r="DM190" s="167"/>
      <c r="DN190" s="167"/>
      <c r="DO190" s="167"/>
      <c r="DP190" s="167"/>
      <c r="DQ190" s="167"/>
      <c r="DR190" s="167"/>
      <c r="DS190" s="167"/>
      <c r="DT190" s="167"/>
      <c r="DU190" s="167"/>
      <c r="DV190" s="167"/>
      <c r="DW190" s="167"/>
      <c r="DX190" s="167"/>
      <c r="DY190" s="167"/>
      <c r="DZ190" s="167"/>
      <c r="EA190" s="167"/>
      <c r="EB190" s="167"/>
      <c r="EC190" s="167"/>
      <c r="ED190" s="167"/>
      <c r="EE190" s="167"/>
      <c r="EF190" s="167"/>
      <c r="EG190" s="167"/>
      <c r="EH190" s="167"/>
      <c r="EI190" s="167"/>
      <c r="EJ190" s="167"/>
      <c r="EK190" s="167"/>
      <c r="EL190" s="167"/>
      <c r="EM190" s="167"/>
      <c r="EN190" s="167"/>
      <c r="EO190" s="167"/>
      <c r="EP190" s="167"/>
      <c r="EQ190" s="167"/>
      <c r="ER190" s="167"/>
      <c r="ES190" s="167"/>
      <c r="ET190" s="167"/>
      <c r="EU190" s="167"/>
      <c r="EV190" s="167"/>
      <c r="EW190" s="167"/>
      <c r="EX190" s="167"/>
      <c r="EY190" s="167"/>
      <c r="EZ190" s="167"/>
      <c r="FA190" s="167"/>
      <c r="FB190" s="167"/>
      <c r="FC190" s="167"/>
      <c r="FD190" s="167"/>
      <c r="FE190" s="167"/>
      <c r="FF190" s="167"/>
      <c r="FG190" s="167"/>
      <c r="FH190" s="167"/>
      <c r="FI190" s="167"/>
      <c r="FJ190" s="167"/>
      <c r="FK190" s="167"/>
      <c r="FL190" s="167"/>
      <c r="FM190" s="167"/>
      <c r="FN190" s="167"/>
      <c r="FO190" s="167"/>
      <c r="FP190" s="167"/>
      <c r="FQ190" s="167"/>
      <c r="FR190" s="167"/>
      <c r="FS190" s="167"/>
      <c r="FT190" s="167"/>
      <c r="FU190" s="167"/>
      <c r="FV190" s="167"/>
      <c r="FW190" s="167"/>
      <c r="FX190" s="167"/>
      <c r="FY190" s="167"/>
      <c r="FZ190" s="167"/>
      <c r="GA190" s="167"/>
      <c r="GB190" s="167"/>
      <c r="GC190" s="167"/>
      <c r="GD190" s="167"/>
      <c r="GE190" s="167"/>
      <c r="GF190" s="167"/>
      <c r="GG190" s="167"/>
      <c r="GH190" s="167"/>
      <c r="GI190" s="167"/>
      <c r="GJ190" s="167"/>
      <c r="GK190" s="167"/>
      <c r="GL190" s="167"/>
      <c r="GM190" s="167"/>
      <c r="GN190" s="167"/>
      <c r="GO190" s="167"/>
      <c r="GP190" s="167"/>
      <c r="GQ190" s="167"/>
      <c r="GR190" s="167"/>
      <c r="GS190" s="167"/>
      <c r="GT190" s="167"/>
      <c r="GU190" s="167"/>
      <c r="GV190" s="167"/>
      <c r="GW190" s="167"/>
      <c r="GX190" s="167"/>
      <c r="GY190" s="167"/>
      <c r="GZ190" s="167"/>
      <c r="HA190" s="167"/>
      <c r="HB190" s="167"/>
      <c r="HC190" s="167"/>
      <c r="HD190" s="167"/>
      <c r="HE190" s="167"/>
      <c r="HF190" s="167"/>
      <c r="HG190" s="167"/>
      <c r="HH190" s="167"/>
      <c r="HI190" s="167"/>
      <c r="HJ190" s="167"/>
      <c r="HK190" s="167"/>
      <c r="HL190" s="167"/>
      <c r="HM190" s="167"/>
      <c r="HN190" s="167"/>
      <c r="HO190" s="167"/>
      <c r="HP190" s="167"/>
      <c r="HQ190" s="167"/>
      <c r="HR190" s="167"/>
      <c r="HS190" s="167"/>
    </row>
    <row r="191" spans="1:227" s="2" customFormat="1" ht="17.05" customHeight="1" x14ac:dyDescent="0.4">
      <c r="A191" s="868" t="s">
        <v>198</v>
      </c>
      <c r="B191" s="868" t="s">
        <v>327</v>
      </c>
      <c r="C191" s="889" t="s">
        <v>351</v>
      </c>
      <c r="D191" s="16" t="s">
        <v>354</v>
      </c>
      <c r="E191" s="2958" t="s">
        <v>1433</v>
      </c>
      <c r="F191" s="54"/>
      <c r="G191" s="43"/>
      <c r="H191" s="43"/>
      <c r="I191" s="177"/>
      <c r="J191" s="177"/>
      <c r="K191" s="179"/>
      <c r="L191" s="518">
        <v>100</v>
      </c>
      <c r="M191" s="667" t="str">
        <f>IF(K191&gt;0,(IF(ISNUMBER(G191),G191,0)+IF(ISNUMBER(H191),H191,0))/K191*100,"")</f>
        <v/>
      </c>
      <c r="N191" s="504">
        <f t="shared" si="67"/>
        <v>1</v>
      </c>
      <c r="O191" s="58"/>
      <c r="P191" s="177">
        <v>1.0980000000000001</v>
      </c>
      <c r="Q191" s="222" t="s">
        <v>42</v>
      </c>
      <c r="R191" s="58"/>
      <c r="S191" s="220" t="s">
        <v>202</v>
      </c>
      <c r="T191" s="220" t="s">
        <v>202</v>
      </c>
      <c r="U191" s="368">
        <v>38.9</v>
      </c>
      <c r="V191" s="58">
        <v>25.1</v>
      </c>
      <c r="W191" s="368">
        <v>38.9</v>
      </c>
      <c r="X191" s="58">
        <v>25.1</v>
      </c>
      <c r="Y191" s="58"/>
      <c r="Z191" s="743">
        <v>14756</v>
      </c>
      <c r="AA191" s="234">
        <v>203.86413513704198</v>
      </c>
      <c r="AB191" s="763">
        <f>O191/AA191*1000000/365*1000</f>
        <v>0</v>
      </c>
      <c r="AC191" s="174"/>
      <c r="AD191" s="174"/>
      <c r="AE191" s="364"/>
      <c r="AF191" s="174"/>
      <c r="AG191" s="174"/>
      <c r="AH191" s="175"/>
      <c r="AI191" s="174"/>
      <c r="AJ191" s="174"/>
      <c r="AK191" s="174"/>
      <c r="AL191" s="175"/>
      <c r="AM191" s="179">
        <f>K191</f>
        <v>0</v>
      </c>
      <c r="AN191" s="177">
        <v>1.0980000000000001</v>
      </c>
      <c r="AO191" s="177">
        <v>1.2370000000000001</v>
      </c>
      <c r="AP191" s="177">
        <v>1.3560000000000001</v>
      </c>
      <c r="AQ191" s="178">
        <v>1.4179999999999999</v>
      </c>
      <c r="AR191" s="179">
        <f>AN191</f>
        <v>1.0980000000000001</v>
      </c>
      <c r="AS191" s="177">
        <v>1.34</v>
      </c>
      <c r="AT191" s="179">
        <f>AVERAGE(AS191,AV191)</f>
        <v>1.4495</v>
      </c>
      <c r="AU191" s="179"/>
      <c r="AV191" s="177">
        <v>1.5589999999999999</v>
      </c>
      <c r="AW191" s="177"/>
      <c r="AX191" s="546">
        <v>1.679</v>
      </c>
      <c r="AY191" s="828">
        <v>-0.58099999999999996</v>
      </c>
      <c r="AZ191" s="164"/>
      <c r="BA191" s="165"/>
      <c r="BB191" s="167"/>
      <c r="BC191" s="2" t="s">
        <v>1430</v>
      </c>
      <c r="BD191" s="866" t="s">
        <v>1549</v>
      </c>
      <c r="BE191" s="90"/>
      <c r="BF191" s="90"/>
      <c r="BG191" s="90"/>
      <c r="BH191" s="90"/>
      <c r="BI191" s="90"/>
      <c r="BJ191" s="90"/>
      <c r="BK191" s="90"/>
      <c r="BL191" s="90"/>
      <c r="BM191" s="167"/>
      <c r="BN191" s="167"/>
      <c r="BO191" s="167"/>
      <c r="BP191" s="167"/>
      <c r="BQ191" s="167"/>
      <c r="BR191" s="167"/>
      <c r="BS191" s="167"/>
      <c r="BT191" s="167"/>
      <c r="BU191" s="167"/>
      <c r="BV191" s="167"/>
      <c r="BW191" s="167"/>
      <c r="BX191" s="167"/>
      <c r="BY191" s="167"/>
      <c r="BZ191" s="167"/>
      <c r="CA191" s="167"/>
      <c r="CB191" s="167"/>
      <c r="CC191" s="167"/>
      <c r="CD191" s="167"/>
      <c r="CE191" s="167"/>
      <c r="CF191" s="167"/>
      <c r="CG191" s="167"/>
      <c r="CH191" s="167"/>
      <c r="CI191" s="167"/>
      <c r="CJ191" s="167"/>
      <c r="CK191" s="167"/>
      <c r="CL191" s="167"/>
      <c r="CM191" s="167"/>
      <c r="CN191" s="167"/>
      <c r="CO191" s="167"/>
      <c r="CP191" s="167"/>
      <c r="CQ191" s="167"/>
      <c r="CR191" s="167"/>
      <c r="CS191" s="167"/>
      <c r="CT191" s="167"/>
      <c r="CU191" s="167"/>
      <c r="CV191" s="167"/>
      <c r="CW191" s="167"/>
      <c r="CX191" s="167"/>
      <c r="CY191" s="167"/>
      <c r="CZ191" s="167"/>
      <c r="DA191" s="167"/>
      <c r="DB191" s="167"/>
      <c r="DC191" s="167"/>
      <c r="DD191" s="167"/>
      <c r="DE191" s="167"/>
      <c r="DF191" s="167"/>
      <c r="DG191" s="167"/>
      <c r="DH191" s="167"/>
      <c r="DI191" s="167"/>
      <c r="DJ191" s="167"/>
      <c r="DK191" s="167"/>
      <c r="DL191" s="167"/>
      <c r="DM191" s="167"/>
      <c r="DN191" s="167"/>
      <c r="DO191" s="167"/>
      <c r="DP191" s="167"/>
      <c r="DQ191" s="167"/>
      <c r="DR191" s="167"/>
      <c r="DS191" s="167"/>
      <c r="DT191" s="167"/>
      <c r="DU191" s="167"/>
      <c r="DV191" s="167"/>
      <c r="DW191" s="167"/>
      <c r="DX191" s="167"/>
      <c r="DY191" s="167"/>
      <c r="DZ191" s="167"/>
      <c r="EA191" s="167"/>
      <c r="EB191" s="167"/>
      <c r="EC191" s="167"/>
      <c r="ED191" s="167"/>
      <c r="EE191" s="167"/>
      <c r="EF191" s="167"/>
      <c r="EG191" s="167"/>
      <c r="EH191" s="167"/>
      <c r="EI191" s="167"/>
      <c r="EJ191" s="167"/>
      <c r="EK191" s="167"/>
      <c r="EL191" s="167"/>
      <c r="EM191" s="167"/>
      <c r="EN191" s="167"/>
      <c r="EO191" s="167"/>
      <c r="EP191" s="167"/>
      <c r="EQ191" s="167"/>
      <c r="ER191" s="167"/>
      <c r="ES191" s="167"/>
      <c r="ET191" s="167"/>
      <c r="EU191" s="167"/>
      <c r="EV191" s="167"/>
      <c r="EW191" s="167"/>
      <c r="EX191" s="167"/>
      <c r="EY191" s="167"/>
      <c r="EZ191" s="167"/>
      <c r="FA191" s="167"/>
      <c r="FB191" s="167"/>
      <c r="FC191" s="167"/>
      <c r="FD191" s="167"/>
      <c r="FE191" s="167"/>
      <c r="FF191" s="167"/>
      <c r="FG191" s="167"/>
      <c r="FH191" s="167"/>
      <c r="FI191" s="167"/>
      <c r="FJ191" s="167"/>
      <c r="FK191" s="167"/>
      <c r="FL191" s="167"/>
      <c r="FM191" s="167"/>
      <c r="FN191" s="167"/>
      <c r="FO191" s="167"/>
      <c r="FP191" s="167"/>
      <c r="FQ191" s="167"/>
      <c r="FR191" s="167"/>
      <c r="FS191" s="167"/>
      <c r="FT191" s="167"/>
      <c r="FU191" s="167"/>
      <c r="FV191" s="167"/>
      <c r="FW191" s="167"/>
      <c r="FX191" s="167"/>
      <c r="FY191" s="167"/>
      <c r="FZ191" s="167"/>
      <c r="GA191" s="167"/>
      <c r="GB191" s="167"/>
      <c r="GC191" s="167"/>
      <c r="GD191" s="167"/>
      <c r="GE191" s="167"/>
      <c r="GF191" s="167"/>
      <c r="GG191" s="167"/>
      <c r="GH191" s="167"/>
      <c r="GI191" s="167"/>
      <c r="GJ191" s="167"/>
      <c r="GK191" s="167"/>
      <c r="GL191" s="167"/>
      <c r="GM191" s="167"/>
      <c r="GN191" s="167"/>
      <c r="GO191" s="167"/>
      <c r="GP191" s="167"/>
      <c r="GQ191" s="167"/>
      <c r="GR191" s="167"/>
      <c r="GS191" s="167"/>
      <c r="GT191" s="167"/>
      <c r="GU191" s="167"/>
      <c r="GV191" s="167"/>
      <c r="GW191" s="167"/>
      <c r="GX191" s="167"/>
      <c r="GY191" s="167"/>
      <c r="GZ191" s="167"/>
      <c r="HA191" s="167"/>
      <c r="HB191" s="167"/>
      <c r="HC191" s="167"/>
      <c r="HD191" s="167"/>
      <c r="HE191" s="167"/>
      <c r="HF191" s="167"/>
      <c r="HG191" s="167"/>
      <c r="HH191" s="167"/>
      <c r="HI191" s="167"/>
      <c r="HJ191" s="167"/>
      <c r="HK191" s="167"/>
      <c r="HL191" s="167"/>
      <c r="HM191" s="167"/>
      <c r="HN191" s="167"/>
      <c r="HO191" s="167"/>
      <c r="HP191" s="167"/>
      <c r="HQ191" s="167"/>
      <c r="HR191" s="167"/>
      <c r="HS191" s="167"/>
    </row>
    <row r="192" spans="1:227" s="2" customFormat="1" ht="17.05" customHeight="1" x14ac:dyDescent="0.4">
      <c r="A192" s="868" t="s">
        <v>198</v>
      </c>
      <c r="B192" s="868" t="s">
        <v>327</v>
      </c>
      <c r="C192" s="889" t="s">
        <v>351</v>
      </c>
      <c r="D192" s="226" t="s">
        <v>356</v>
      </c>
      <c r="E192" s="2963"/>
      <c r="F192" s="20">
        <v>0.442</v>
      </c>
      <c r="G192" s="21"/>
      <c r="H192" s="21"/>
      <c r="I192" s="124"/>
      <c r="J192" s="124"/>
      <c r="K192" s="179">
        <f>SUM(F192:H192)</f>
        <v>0.442</v>
      </c>
      <c r="L192" s="518">
        <f>IF(K192&gt;0,IF(ISNUMBER(F192),F192,0)/K192*100,"")</f>
        <v>100</v>
      </c>
      <c r="M192" s="667">
        <f>IF(K192&gt;0,(IF(ISNUMBER(G192),G192,0)+IF(ISNUMBER(H192),H192,0))/K192*100,"")</f>
        <v>0</v>
      </c>
      <c r="N192" s="504">
        <f t="shared" si="67"/>
        <v>2</v>
      </c>
      <c r="O192" s="170"/>
      <c r="P192" s="179">
        <v>0.45100000000000001</v>
      </c>
      <c r="Q192" s="222" t="s">
        <v>42</v>
      </c>
      <c r="R192" s="170"/>
      <c r="S192" s="220" t="s">
        <v>202</v>
      </c>
      <c r="T192" s="220" t="s">
        <v>202</v>
      </c>
      <c r="U192" s="368">
        <v>38.9</v>
      </c>
      <c r="V192" s="170">
        <v>25.1</v>
      </c>
      <c r="W192" s="368">
        <v>38.9</v>
      </c>
      <c r="X192" s="170">
        <v>25.1</v>
      </c>
      <c r="Y192" s="170"/>
      <c r="Z192" s="746"/>
      <c r="AA192" s="234" t="e">
        <v>#DIV/0!</v>
      </c>
      <c r="AB192" s="763" t="e">
        <f>O192/AA192*1000000/365*1000</f>
        <v>#DIV/0!</v>
      </c>
      <c r="AC192" s="227"/>
      <c r="AD192" s="227"/>
      <c r="AE192" s="778"/>
      <c r="AF192" s="227"/>
      <c r="AG192" s="227"/>
      <c r="AH192" s="228"/>
      <c r="AI192" s="227"/>
      <c r="AJ192" s="227"/>
      <c r="AK192" s="227"/>
      <c r="AL192" s="228"/>
      <c r="AM192" s="179">
        <f>K192</f>
        <v>0.442</v>
      </c>
      <c r="AN192" s="179">
        <v>0.45100000000000001</v>
      </c>
      <c r="AO192" s="179">
        <v>0.45100000000000001</v>
      </c>
      <c r="AP192" s="179">
        <v>0.45100000000000001</v>
      </c>
      <c r="AQ192" s="184">
        <v>0.45100000000000001</v>
      </c>
      <c r="AR192" s="179">
        <f>AN192</f>
        <v>0.45100000000000001</v>
      </c>
      <c r="AS192" s="179">
        <v>0.45100000000000001</v>
      </c>
      <c r="AT192" s="179">
        <f>AVERAGE(AS192,AV192)</f>
        <v>0.45100000000000001</v>
      </c>
      <c r="AU192" s="179"/>
      <c r="AV192" s="179">
        <v>0.45100000000000001</v>
      </c>
      <c r="AW192" s="179"/>
      <c r="AX192" s="547">
        <v>0.45100000000000001</v>
      </c>
      <c r="AY192" s="833"/>
      <c r="AZ192" s="164"/>
      <c r="BA192" s="165"/>
      <c r="BB192" s="167"/>
      <c r="BC192" s="2" t="s">
        <v>1430</v>
      </c>
      <c r="BD192" s="866" t="s">
        <v>356</v>
      </c>
      <c r="BE192" s="90"/>
      <c r="BF192" s="90"/>
      <c r="BG192" s="90"/>
      <c r="BH192" s="90"/>
      <c r="BI192" s="90"/>
      <c r="BJ192" s="90"/>
      <c r="BK192" s="90"/>
      <c r="BL192" s="90"/>
      <c r="BM192" s="167"/>
      <c r="BN192" s="167"/>
      <c r="BO192" s="167"/>
      <c r="BP192" s="167"/>
      <c r="BQ192" s="167"/>
      <c r="BR192" s="167"/>
      <c r="BS192" s="167"/>
      <c r="BT192" s="167"/>
      <c r="BU192" s="167"/>
      <c r="BV192" s="167"/>
      <c r="BW192" s="167"/>
      <c r="BX192" s="167"/>
      <c r="BY192" s="167"/>
      <c r="BZ192" s="167"/>
      <c r="CA192" s="167"/>
      <c r="CB192" s="167"/>
      <c r="CC192" s="167"/>
      <c r="CD192" s="167"/>
      <c r="CE192" s="167"/>
      <c r="CF192" s="167"/>
      <c r="CG192" s="167"/>
      <c r="CH192" s="167"/>
      <c r="CI192" s="167"/>
      <c r="CJ192" s="167"/>
      <c r="CK192" s="167"/>
      <c r="CL192" s="167"/>
      <c r="CM192" s="167"/>
      <c r="CN192" s="167"/>
      <c r="CO192" s="167"/>
      <c r="CP192" s="167"/>
      <c r="CQ192" s="167"/>
      <c r="CR192" s="167"/>
      <c r="CS192" s="167"/>
      <c r="CT192" s="167"/>
      <c r="CU192" s="167"/>
      <c r="CV192" s="167"/>
      <c r="CW192" s="167"/>
      <c r="CX192" s="167"/>
      <c r="CY192" s="167"/>
      <c r="CZ192" s="167"/>
      <c r="DA192" s="167"/>
      <c r="DB192" s="167"/>
      <c r="DC192" s="167"/>
      <c r="DD192" s="167"/>
      <c r="DE192" s="167"/>
      <c r="DF192" s="167"/>
      <c r="DG192" s="167"/>
      <c r="DH192" s="167"/>
      <c r="DI192" s="167"/>
      <c r="DJ192" s="167"/>
      <c r="DK192" s="167"/>
      <c r="DL192" s="167"/>
      <c r="DM192" s="167"/>
      <c r="DN192" s="167"/>
      <c r="DO192" s="167"/>
      <c r="DP192" s="167"/>
      <c r="DQ192" s="167"/>
      <c r="DR192" s="167"/>
      <c r="DS192" s="167"/>
      <c r="DT192" s="167"/>
      <c r="DU192" s="167"/>
      <c r="DV192" s="167"/>
      <c r="DW192" s="167"/>
      <c r="DX192" s="167"/>
      <c r="DY192" s="167"/>
      <c r="DZ192" s="167"/>
      <c r="EA192" s="167"/>
      <c r="EB192" s="167"/>
      <c r="EC192" s="167"/>
      <c r="ED192" s="167"/>
      <c r="EE192" s="167"/>
      <c r="EF192" s="167"/>
      <c r="EG192" s="167"/>
      <c r="EH192" s="167"/>
      <c r="EI192" s="167"/>
      <c r="EJ192" s="167"/>
      <c r="EK192" s="167"/>
      <c r="EL192" s="167"/>
      <c r="EM192" s="167"/>
      <c r="EN192" s="167"/>
      <c r="EO192" s="167"/>
      <c r="EP192" s="167"/>
      <c r="EQ192" s="167"/>
      <c r="ER192" s="167"/>
      <c r="ES192" s="167"/>
      <c r="ET192" s="167"/>
      <c r="EU192" s="167"/>
      <c r="EV192" s="167"/>
      <c r="EW192" s="167"/>
      <c r="EX192" s="167"/>
      <c r="EY192" s="167"/>
      <c r="EZ192" s="167"/>
      <c r="FA192" s="167"/>
      <c r="FB192" s="167"/>
      <c r="FC192" s="167"/>
      <c r="FD192" s="167"/>
      <c r="FE192" s="167"/>
      <c r="FF192" s="167"/>
      <c r="FG192" s="167"/>
      <c r="FH192" s="167"/>
      <c r="FI192" s="167"/>
      <c r="FJ192" s="167"/>
      <c r="FK192" s="167"/>
      <c r="FL192" s="167"/>
      <c r="FM192" s="167"/>
      <c r="FN192" s="167"/>
      <c r="FO192" s="167"/>
      <c r="FP192" s="167"/>
      <c r="FQ192" s="167"/>
      <c r="FR192" s="167"/>
      <c r="FS192" s="167"/>
      <c r="FT192" s="167"/>
      <c r="FU192" s="167"/>
      <c r="FV192" s="167"/>
      <c r="FW192" s="167"/>
      <c r="FX192" s="167"/>
      <c r="FY192" s="167"/>
      <c r="FZ192" s="167"/>
      <c r="GA192" s="167"/>
      <c r="GB192" s="167"/>
      <c r="GC192" s="167"/>
      <c r="GD192" s="167"/>
      <c r="GE192" s="167"/>
      <c r="GF192" s="167"/>
      <c r="GG192" s="167"/>
      <c r="GH192" s="167"/>
      <c r="GI192" s="167"/>
      <c r="GJ192" s="167"/>
      <c r="GK192" s="167"/>
      <c r="GL192" s="167"/>
      <c r="GM192" s="167"/>
      <c r="GN192" s="167"/>
      <c r="GO192" s="167"/>
      <c r="GP192" s="167"/>
      <c r="GQ192" s="167"/>
      <c r="GR192" s="167"/>
      <c r="GS192" s="167"/>
      <c r="GT192" s="167"/>
      <c r="GU192" s="167"/>
      <c r="GV192" s="167"/>
      <c r="GW192" s="167"/>
      <c r="GX192" s="167"/>
      <c r="GY192" s="167"/>
      <c r="GZ192" s="167"/>
      <c r="HA192" s="167"/>
      <c r="HB192" s="167"/>
      <c r="HC192" s="167"/>
      <c r="HD192" s="167"/>
      <c r="HE192" s="167"/>
      <c r="HF192" s="167"/>
      <c r="HG192" s="167"/>
      <c r="HH192" s="167"/>
      <c r="HI192" s="167"/>
      <c r="HJ192" s="167"/>
      <c r="HK192" s="167"/>
      <c r="HL192" s="167"/>
      <c r="HM192" s="167"/>
      <c r="HN192" s="167"/>
      <c r="HO192" s="167"/>
      <c r="HP192" s="167"/>
      <c r="HQ192" s="167"/>
      <c r="HR192" s="167"/>
      <c r="HS192" s="167"/>
    </row>
    <row r="193" spans="1:227" s="2" customFormat="1" ht="17.05" customHeight="1" x14ac:dyDescent="0.4">
      <c r="A193" s="868" t="s">
        <v>698</v>
      </c>
      <c r="B193" s="868" t="s">
        <v>834</v>
      </c>
      <c r="C193" s="908" t="s">
        <v>839</v>
      </c>
      <c r="D193" s="401" t="s">
        <v>840</v>
      </c>
      <c r="E193" s="2959"/>
      <c r="F193" s="20">
        <v>0.98699999999999999</v>
      </c>
      <c r="G193" s="21"/>
      <c r="H193" s="21"/>
      <c r="I193" s="124"/>
      <c r="J193" s="124"/>
      <c r="K193" s="252">
        <f t="shared" ref="K193:K199" si="74">IF(ISNUMBER(F193),F193,0)+IF(ISNUMBER(G193),G193,0)+IF(ISNUMBER(H193),H193,0)</f>
        <v>0.98699999999999999</v>
      </c>
      <c r="L193" s="520">
        <f t="shared" ref="L193:L199" si="75">IF(IF(ISNUMBER(K193),K193,0)&gt;0,IF(ISNUMBER(F193),F193,0)/K193*100,"")</f>
        <v>100</v>
      </c>
      <c r="M193" s="521">
        <f t="shared" ref="M193:M199" si="76">IF(IF(ISNUMBER(K193),K193,0)&gt;0,(IF(ISNUMBER(G193),G193,0)+IF(ISNUMBER(H193),H193,0))/K193*100,"")</f>
        <v>0</v>
      </c>
      <c r="N193" s="504">
        <f t="shared" si="67"/>
        <v>5</v>
      </c>
      <c r="O193" s="254"/>
      <c r="P193" s="534">
        <f t="shared" ref="P193:P199" si="77">AQ193</f>
        <v>0.48899999999999999</v>
      </c>
      <c r="Q193" s="227" t="s">
        <v>42</v>
      </c>
      <c r="R193" s="254"/>
      <c r="S193" s="305"/>
      <c r="T193" s="306"/>
      <c r="U193" s="90"/>
      <c r="V193" s="254"/>
      <c r="W193" s="254"/>
      <c r="X193" s="254"/>
      <c r="Y193" s="254"/>
      <c r="Z193" s="258">
        <v>9984</v>
      </c>
      <c r="AA193" s="259">
        <f t="shared" ref="AA193:AA199" si="78">AR193/Z193*1000000000/365</f>
        <v>139.67553565156302</v>
      </c>
      <c r="AB193" s="260"/>
      <c r="AC193" s="260"/>
      <c r="AD193" s="260"/>
      <c r="AE193" s="260"/>
      <c r="AF193" s="260"/>
      <c r="AG193" s="260"/>
      <c r="AH193" s="121"/>
      <c r="AI193" s="261">
        <v>9364</v>
      </c>
      <c r="AJ193" s="261">
        <v>8933</v>
      </c>
      <c r="AK193" s="261">
        <v>8632</v>
      </c>
      <c r="AL193" s="342"/>
      <c r="AM193" s="371"/>
      <c r="AN193" s="261"/>
      <c r="AO193" s="252"/>
      <c r="AP193" s="263"/>
      <c r="AQ193" s="264">
        <v>0.48899999999999999</v>
      </c>
      <c r="AR193" s="252">
        <v>0.50900000000000001</v>
      </c>
      <c r="AS193" s="252">
        <v>0.51</v>
      </c>
      <c r="AT193" s="252">
        <v>0.49299999999999999</v>
      </c>
      <c r="AU193" s="252"/>
      <c r="AV193" s="263"/>
      <c r="AW193" s="557">
        <f t="shared" ref="AW193:AW199" si="79">K193-AT193</f>
        <v>0.49399999999999999</v>
      </c>
      <c r="AX193" s="551"/>
      <c r="AY193" s="167"/>
      <c r="AZ193" s="167"/>
      <c r="BA193" s="296"/>
      <c r="BB193" s="167"/>
      <c r="BC193" s="2" t="s">
        <v>1430</v>
      </c>
      <c r="BD193" s="866" t="s">
        <v>1520</v>
      </c>
    </row>
    <row r="194" spans="1:227" s="2" customFormat="1" ht="17.05" customHeight="1" x14ac:dyDescent="0.4">
      <c r="A194" s="868" t="s">
        <v>698</v>
      </c>
      <c r="B194" s="868" t="s">
        <v>811</v>
      </c>
      <c r="C194" s="908" t="s">
        <v>812</v>
      </c>
      <c r="D194" s="398" t="s">
        <v>814</v>
      </c>
      <c r="E194" s="2964"/>
      <c r="F194" s="20">
        <v>1.3</v>
      </c>
      <c r="G194" s="21"/>
      <c r="H194" s="21"/>
      <c r="I194" s="124"/>
      <c r="J194" s="124"/>
      <c r="K194" s="252">
        <f t="shared" si="74"/>
        <v>1.3</v>
      </c>
      <c r="L194" s="520">
        <f t="shared" si="75"/>
        <v>100</v>
      </c>
      <c r="M194" s="521">
        <f t="shared" si="76"/>
        <v>0</v>
      </c>
      <c r="N194" s="504">
        <f t="shared" si="67"/>
        <v>2</v>
      </c>
      <c r="O194" s="254"/>
      <c r="P194" s="534">
        <f t="shared" si="77"/>
        <v>2.6560000000000001</v>
      </c>
      <c r="Q194" s="227" t="s">
        <v>42</v>
      </c>
      <c r="R194" s="254"/>
      <c r="S194" s="305"/>
      <c r="T194" s="306"/>
      <c r="U194" s="90"/>
      <c r="V194" s="254"/>
      <c r="W194" s="254"/>
      <c r="X194" s="254"/>
      <c r="Y194" s="254"/>
      <c r="Z194" s="258">
        <v>52444</v>
      </c>
      <c r="AA194" s="259">
        <f t="shared" si="78"/>
        <v>142.19995131140533</v>
      </c>
      <c r="AB194" s="260"/>
      <c r="AC194" s="260"/>
      <c r="AD194" s="260"/>
      <c r="AE194" s="260"/>
      <c r="AF194" s="260"/>
      <c r="AG194" s="260"/>
      <c r="AH194" s="121"/>
      <c r="AI194" s="261">
        <v>52547</v>
      </c>
      <c r="AJ194" s="261">
        <v>52622</v>
      </c>
      <c r="AK194" s="261">
        <v>53205</v>
      </c>
      <c r="AL194" s="342"/>
      <c r="AM194" s="371"/>
      <c r="AN194" s="261"/>
      <c r="AO194" s="252"/>
      <c r="AP194" s="263"/>
      <c r="AQ194" s="264">
        <v>2.6560000000000001</v>
      </c>
      <c r="AR194" s="252">
        <v>2.722</v>
      </c>
      <c r="AS194" s="252">
        <v>2.7559999999999998</v>
      </c>
      <c r="AT194" s="252">
        <v>2.7669999999999999</v>
      </c>
      <c r="AU194" s="252"/>
      <c r="AV194" s="263"/>
      <c r="AW194" s="557">
        <f t="shared" si="79"/>
        <v>-1.4669999999999999</v>
      </c>
      <c r="AX194" s="551"/>
      <c r="AY194" s="167"/>
      <c r="AZ194" s="167"/>
      <c r="BA194" s="167"/>
      <c r="BB194" s="167"/>
      <c r="BC194" s="2" t="s">
        <v>1430</v>
      </c>
      <c r="BD194" s="866" t="s">
        <v>1525</v>
      </c>
    </row>
    <row r="195" spans="1:227" s="2" customFormat="1" ht="17.05" customHeight="1" x14ac:dyDescent="0.4">
      <c r="A195" s="868" t="s">
        <v>698</v>
      </c>
      <c r="B195" s="868" t="s">
        <v>811</v>
      </c>
      <c r="C195" s="908" t="s">
        <v>812</v>
      </c>
      <c r="D195" s="398" t="s">
        <v>813</v>
      </c>
      <c r="E195" s="2964"/>
      <c r="F195" s="20">
        <v>0.65300000000000002</v>
      </c>
      <c r="G195" s="21"/>
      <c r="H195" s="21"/>
      <c r="I195" s="124"/>
      <c r="J195" s="124"/>
      <c r="K195" s="252">
        <f t="shared" si="74"/>
        <v>0.65300000000000002</v>
      </c>
      <c r="L195" s="520">
        <f t="shared" si="75"/>
        <v>100</v>
      </c>
      <c r="M195" s="521">
        <f t="shared" si="76"/>
        <v>0</v>
      </c>
      <c r="N195" s="504">
        <f t="shared" si="67"/>
        <v>2</v>
      </c>
      <c r="O195" s="254"/>
      <c r="P195" s="534">
        <f t="shared" si="77"/>
        <v>1.224</v>
      </c>
      <c r="Q195" s="227" t="s">
        <v>42</v>
      </c>
      <c r="R195" s="254"/>
      <c r="S195" s="305"/>
      <c r="T195" s="306"/>
      <c r="U195" s="90"/>
      <c r="V195" s="254"/>
      <c r="W195" s="254"/>
      <c r="X195" s="254"/>
      <c r="Y195" s="254"/>
      <c r="Z195" s="258">
        <v>25808</v>
      </c>
      <c r="AA195" s="259">
        <f t="shared" si="78"/>
        <v>133.44062369956433</v>
      </c>
      <c r="AB195" s="260"/>
      <c r="AC195" s="260"/>
      <c r="AD195" s="260"/>
      <c r="AE195" s="260"/>
      <c r="AF195" s="260"/>
      <c r="AG195" s="260"/>
      <c r="AH195" s="121"/>
      <c r="AI195" s="373">
        <v>26442</v>
      </c>
      <c r="AJ195" s="373">
        <v>27017</v>
      </c>
      <c r="AK195" s="373">
        <v>27521</v>
      </c>
      <c r="AL195" s="342"/>
      <c r="AM195" s="371"/>
      <c r="AN195" s="373"/>
      <c r="AO195" s="292"/>
      <c r="AP195" s="295"/>
      <c r="AQ195" s="264">
        <v>1.224</v>
      </c>
      <c r="AR195" s="292">
        <v>1.2569999999999999</v>
      </c>
      <c r="AS195" s="292">
        <v>1.2709999999999999</v>
      </c>
      <c r="AT195" s="292">
        <v>1.2809999999999999</v>
      </c>
      <c r="AU195" s="292"/>
      <c r="AV195" s="295"/>
      <c r="AW195" s="559">
        <f t="shared" si="79"/>
        <v>-0.62799999999999989</v>
      </c>
      <c r="AX195" s="551"/>
      <c r="AY195" s="167"/>
      <c r="AZ195" s="167"/>
      <c r="BA195" s="296"/>
      <c r="BB195" s="167"/>
      <c r="BC195" s="2" t="s">
        <v>1430</v>
      </c>
      <c r="BD195" s="866" t="s">
        <v>813</v>
      </c>
    </row>
    <row r="196" spans="1:227" s="2" customFormat="1" ht="17.05" customHeight="1" x14ac:dyDescent="0.4">
      <c r="A196" s="868" t="s">
        <v>698</v>
      </c>
      <c r="B196" s="868" t="s">
        <v>811</v>
      </c>
      <c r="C196" s="908" t="s">
        <v>812</v>
      </c>
      <c r="D196" s="400" t="s">
        <v>812</v>
      </c>
      <c r="E196" s="2965"/>
      <c r="F196" s="20">
        <v>7.42</v>
      </c>
      <c r="G196" s="21">
        <v>5.3</v>
      </c>
      <c r="H196" s="21"/>
      <c r="I196" s="251"/>
      <c r="J196" s="251"/>
      <c r="K196" s="292">
        <f t="shared" si="74"/>
        <v>12.719999999999999</v>
      </c>
      <c r="L196" s="520">
        <f t="shared" si="75"/>
        <v>58.333333333333336</v>
      </c>
      <c r="M196" s="521">
        <f t="shared" si="76"/>
        <v>41.666666666666671</v>
      </c>
      <c r="N196" s="504">
        <f t="shared" si="67"/>
        <v>2</v>
      </c>
      <c r="O196" s="254"/>
      <c r="P196" s="534">
        <f t="shared" si="77"/>
        <v>13.461</v>
      </c>
      <c r="Q196" s="227" t="s">
        <v>42</v>
      </c>
      <c r="R196" s="254"/>
      <c r="S196" s="255"/>
      <c r="T196" s="256"/>
      <c r="V196" s="257"/>
      <c r="W196" s="257"/>
      <c r="X196" s="257"/>
      <c r="Y196" s="257"/>
      <c r="Z196" s="258">
        <v>224416</v>
      </c>
      <c r="AA196" s="259">
        <f t="shared" si="78"/>
        <v>171.69679010995236</v>
      </c>
      <c r="AB196" s="293"/>
      <c r="AC196" s="293"/>
      <c r="AD196" s="293"/>
      <c r="AE196" s="293"/>
      <c r="AF196" s="293"/>
      <c r="AG196" s="293"/>
      <c r="AH196" s="121"/>
      <c r="AI196" s="373">
        <v>226975</v>
      </c>
      <c r="AJ196" s="373">
        <v>229293</v>
      </c>
      <c r="AK196" s="373">
        <v>234298</v>
      </c>
      <c r="AL196" s="342">
        <v>239412</v>
      </c>
      <c r="AM196" s="374"/>
      <c r="AN196" s="373"/>
      <c r="AO196" s="292"/>
      <c r="AP196" s="295"/>
      <c r="AQ196" s="264">
        <v>13.461</v>
      </c>
      <c r="AR196" s="292">
        <v>14.064</v>
      </c>
      <c r="AS196" s="292">
        <v>14.657999999999999</v>
      </c>
      <c r="AT196" s="292">
        <v>15.068</v>
      </c>
      <c r="AU196" s="292">
        <v>15.457000000000001</v>
      </c>
      <c r="AV196" s="295"/>
      <c r="AW196" s="559">
        <f t="shared" si="79"/>
        <v>-2.3480000000000008</v>
      </c>
      <c r="AX196" s="551"/>
      <c r="AY196" s="167"/>
      <c r="AZ196" s="167"/>
      <c r="BA196" s="296"/>
      <c r="BB196" s="296"/>
      <c r="BC196" s="2" t="s">
        <v>1430</v>
      </c>
      <c r="BD196" s="866" t="s">
        <v>1580</v>
      </c>
    </row>
    <row r="197" spans="1:227" s="2" customFormat="1" ht="17.05" customHeight="1" x14ac:dyDescent="0.4">
      <c r="A197" s="868" t="s">
        <v>698</v>
      </c>
      <c r="B197" s="868" t="s">
        <v>811</v>
      </c>
      <c r="C197" s="908" t="s">
        <v>812</v>
      </c>
      <c r="D197" s="398" t="s">
        <v>815</v>
      </c>
      <c r="E197" s="2964"/>
      <c r="F197" s="20">
        <v>1.3</v>
      </c>
      <c r="G197" s="21"/>
      <c r="H197" s="21"/>
      <c r="I197" s="124"/>
      <c r="J197" s="124"/>
      <c r="K197" s="252">
        <f t="shared" si="74"/>
        <v>1.3</v>
      </c>
      <c r="L197" s="520">
        <f t="shared" si="75"/>
        <v>100</v>
      </c>
      <c r="M197" s="521">
        <f t="shared" si="76"/>
        <v>0</v>
      </c>
      <c r="N197" s="504">
        <f t="shared" si="67"/>
        <v>5</v>
      </c>
      <c r="O197" s="254"/>
      <c r="P197" s="534">
        <f t="shared" si="77"/>
        <v>0.82899999999999996</v>
      </c>
      <c r="Q197" s="227" t="s">
        <v>42</v>
      </c>
      <c r="R197" s="254"/>
      <c r="S197" s="305"/>
      <c r="T197" s="306"/>
      <c r="U197" s="90"/>
      <c r="V197" s="254"/>
      <c r="W197" s="254"/>
      <c r="X197" s="254"/>
      <c r="Y197" s="254"/>
      <c r="Z197" s="258">
        <v>17146</v>
      </c>
      <c r="AA197" s="259">
        <f t="shared" si="78"/>
        <v>139.97433803802636</v>
      </c>
      <c r="AB197" s="260"/>
      <c r="AC197" s="260"/>
      <c r="AD197" s="260"/>
      <c r="AE197" s="260"/>
      <c r="AF197" s="260"/>
      <c r="AG197" s="260"/>
      <c r="AH197" s="121"/>
      <c r="AI197" s="373">
        <v>17573</v>
      </c>
      <c r="AJ197" s="373">
        <v>17932</v>
      </c>
      <c r="AK197" s="373">
        <v>18462</v>
      </c>
      <c r="AL197" s="342"/>
      <c r="AM197" s="374"/>
      <c r="AN197" s="373"/>
      <c r="AO197" s="292"/>
      <c r="AP197" s="295"/>
      <c r="AQ197" s="264">
        <v>0.82899999999999996</v>
      </c>
      <c r="AR197" s="292">
        <v>0.876</v>
      </c>
      <c r="AS197" s="292">
        <v>0.90800000000000003</v>
      </c>
      <c r="AT197" s="292">
        <v>0.93400000000000005</v>
      </c>
      <c r="AU197" s="292"/>
      <c r="AV197" s="295"/>
      <c r="AW197" s="559">
        <f t="shared" si="79"/>
        <v>0.36599999999999999</v>
      </c>
      <c r="AX197" s="551"/>
      <c r="AY197" s="167"/>
      <c r="AZ197" s="167"/>
      <c r="BA197" s="296"/>
      <c r="BB197" s="167"/>
      <c r="BC197" s="2" t="s">
        <v>1430</v>
      </c>
      <c r="BD197" s="866" t="s">
        <v>1598</v>
      </c>
    </row>
    <row r="198" spans="1:227" s="2" customFormat="1" ht="17.05" customHeight="1" x14ac:dyDescent="0.4">
      <c r="A198" s="868" t="s">
        <v>698</v>
      </c>
      <c r="B198" s="868" t="s">
        <v>811</v>
      </c>
      <c r="C198" s="908" t="s">
        <v>812</v>
      </c>
      <c r="D198" s="398" t="s">
        <v>816</v>
      </c>
      <c r="E198" s="2964"/>
      <c r="F198" s="20">
        <v>0.7</v>
      </c>
      <c r="G198" s="21"/>
      <c r="H198" s="21"/>
      <c r="I198" s="124"/>
      <c r="J198" s="124"/>
      <c r="K198" s="252">
        <f t="shared" si="74"/>
        <v>0.7</v>
      </c>
      <c r="L198" s="520">
        <f t="shared" si="75"/>
        <v>100</v>
      </c>
      <c r="M198" s="521">
        <f t="shared" si="76"/>
        <v>0</v>
      </c>
      <c r="N198" s="504">
        <f t="shared" si="67"/>
        <v>5</v>
      </c>
      <c r="O198" s="254"/>
      <c r="P198" s="534">
        <f t="shared" si="77"/>
        <v>0.22800000000000001</v>
      </c>
      <c r="Q198" s="227" t="s">
        <v>42</v>
      </c>
      <c r="R198" s="254"/>
      <c r="S198" s="305"/>
      <c r="T198" s="306"/>
      <c r="U198" s="90"/>
      <c r="V198" s="254"/>
      <c r="W198" s="254"/>
      <c r="X198" s="254"/>
      <c r="Y198" s="254"/>
      <c r="Z198" s="258">
        <v>4836</v>
      </c>
      <c r="AA198" s="259">
        <f t="shared" si="78"/>
        <v>136.53307952910251</v>
      </c>
      <c r="AB198" s="260"/>
      <c r="AC198" s="260"/>
      <c r="AD198" s="260"/>
      <c r="AE198" s="260"/>
      <c r="AF198" s="260"/>
      <c r="AG198" s="260"/>
      <c r="AH198" s="121"/>
      <c r="AI198" s="373">
        <v>4952</v>
      </c>
      <c r="AJ198" s="373">
        <v>5049</v>
      </c>
      <c r="AK198" s="373">
        <v>5195</v>
      </c>
      <c r="AL198" s="342"/>
      <c r="AM198" s="371"/>
      <c r="AN198" s="373"/>
      <c r="AO198" s="292"/>
      <c r="AP198" s="295"/>
      <c r="AQ198" s="264">
        <v>0.22800000000000001</v>
      </c>
      <c r="AR198" s="292">
        <v>0.24099999999999999</v>
      </c>
      <c r="AS198" s="292">
        <v>0.249</v>
      </c>
      <c r="AT198" s="292">
        <v>0.25600000000000001</v>
      </c>
      <c r="AU198" s="292"/>
      <c r="AV198" s="295"/>
      <c r="AW198" s="559">
        <f t="shared" si="79"/>
        <v>0.44399999999999995</v>
      </c>
      <c r="AX198" s="551"/>
      <c r="AY198" s="167"/>
      <c r="AZ198" s="167"/>
      <c r="BA198" s="296"/>
      <c r="BB198" s="167"/>
      <c r="BC198" s="2" t="s">
        <v>1430</v>
      </c>
      <c r="BD198" s="866" t="s">
        <v>1694</v>
      </c>
    </row>
    <row r="199" spans="1:227" s="2" customFormat="1" ht="17.05" customHeight="1" x14ac:dyDescent="0.4">
      <c r="A199" s="868" t="s">
        <v>1008</v>
      </c>
      <c r="B199" s="868" t="s">
        <v>1110</v>
      </c>
      <c r="C199" s="594" t="s">
        <v>1129</v>
      </c>
      <c r="D199" s="365" t="s">
        <v>1130</v>
      </c>
      <c r="E199" s="1171"/>
      <c r="F199" s="20">
        <v>7.3000000000000001E-3</v>
      </c>
      <c r="G199" s="21"/>
      <c r="H199" s="21" t="s">
        <v>630</v>
      </c>
      <c r="I199" s="124"/>
      <c r="J199" s="124"/>
      <c r="K199" s="252">
        <f t="shared" si="74"/>
        <v>7.3000000000000001E-3</v>
      </c>
      <c r="L199" s="520">
        <f t="shared" si="75"/>
        <v>100</v>
      </c>
      <c r="M199" s="521">
        <f t="shared" si="76"/>
        <v>0</v>
      </c>
      <c r="N199" s="504">
        <f t="shared" si="67"/>
        <v>2</v>
      </c>
      <c r="O199" s="254"/>
      <c r="P199" s="534">
        <f t="shared" si="77"/>
        <v>0.24323200236975653</v>
      </c>
      <c r="Q199" s="227" t="s">
        <v>42</v>
      </c>
      <c r="R199" s="254"/>
      <c r="S199" s="305"/>
      <c r="T199" s="306"/>
      <c r="U199" s="90"/>
      <c r="V199" s="254"/>
      <c r="W199" s="254"/>
      <c r="X199" s="254"/>
      <c r="Y199" s="254"/>
      <c r="Z199" s="258">
        <v>4995</v>
      </c>
      <c r="AA199" s="259">
        <f t="shared" si="78"/>
        <v>147.44135844016924</v>
      </c>
      <c r="AB199" s="260"/>
      <c r="AC199" s="260"/>
      <c r="AD199" s="260"/>
      <c r="AE199" s="260"/>
      <c r="AF199" s="260"/>
      <c r="AG199" s="260"/>
      <c r="AH199" s="121"/>
      <c r="AI199" s="261">
        <v>5310</v>
      </c>
      <c r="AJ199" s="261">
        <v>5546</v>
      </c>
      <c r="AK199" s="261">
        <v>5768</v>
      </c>
      <c r="AL199" s="342"/>
      <c r="AM199" s="371"/>
      <c r="AN199" s="261"/>
      <c r="AO199" s="252"/>
      <c r="AP199" s="263"/>
      <c r="AQ199" s="264">
        <v>0.24323200236975653</v>
      </c>
      <c r="AR199" s="252">
        <v>0.26881139867415554</v>
      </c>
      <c r="AS199" s="252">
        <v>0.29145414386856244</v>
      </c>
      <c r="AT199" s="252">
        <v>0.31424442132499608</v>
      </c>
      <c r="AU199" s="252"/>
      <c r="AV199" s="263"/>
      <c r="AW199" s="557">
        <f t="shared" si="79"/>
        <v>-0.30694442132499611</v>
      </c>
      <c r="AX199" s="551"/>
      <c r="AY199" s="167"/>
      <c r="AZ199" s="167"/>
      <c r="BA199" s="296"/>
      <c r="BB199" s="167"/>
      <c r="BC199" s="2" t="s">
        <v>1430</v>
      </c>
      <c r="BD199" s="866" t="s">
        <v>1505</v>
      </c>
    </row>
    <row r="200" spans="1:227" s="2" customFormat="1" ht="17.05" customHeight="1" x14ac:dyDescent="0.4">
      <c r="A200" s="868" t="s">
        <v>198</v>
      </c>
      <c r="B200" s="868" t="s">
        <v>276</v>
      </c>
      <c r="C200" s="889" t="s">
        <v>311</v>
      </c>
      <c r="D200" s="168" t="s">
        <v>314</v>
      </c>
      <c r="E200" s="2966"/>
      <c r="F200" s="105">
        <v>9.5000000000000001E-2</v>
      </c>
      <c r="G200" s="78"/>
      <c r="H200" s="78"/>
      <c r="I200" s="194"/>
      <c r="J200" s="194"/>
      <c r="K200" s="196">
        <v>9.5000000000000001E-2</v>
      </c>
      <c r="L200" s="661">
        <f>IF(K200&gt;0,IF(ISNUMBER(F200),F200,0)/K200*100,"")</f>
        <v>100</v>
      </c>
      <c r="M200" s="670">
        <f>IF(K200&gt;0,(IF(ISNUMBER(G200),G200,0)+IF(ISNUMBER(H200),H200,0))/K200*100,"")</f>
        <v>0</v>
      </c>
      <c r="N200" s="465">
        <f t="shared" si="67"/>
        <v>2</v>
      </c>
      <c r="O200" s="689"/>
      <c r="P200" s="194">
        <v>9.7000000000000003E-2</v>
      </c>
      <c r="Q200" s="705" t="s">
        <v>42</v>
      </c>
      <c r="R200" s="689"/>
      <c r="S200" s="724" t="s">
        <v>202</v>
      </c>
      <c r="T200" s="724" t="s">
        <v>202</v>
      </c>
      <c r="U200" s="928">
        <v>27</v>
      </c>
      <c r="V200" s="689">
        <v>75.09</v>
      </c>
      <c r="W200" s="928">
        <v>27</v>
      </c>
      <c r="X200" s="689">
        <v>75.09</v>
      </c>
      <c r="Y200" s="689"/>
      <c r="Z200" s="750">
        <v>764</v>
      </c>
      <c r="AA200" s="759">
        <v>347.84479667216527</v>
      </c>
      <c r="AB200" s="768">
        <f>O200/AA200*1000000/365*1000</f>
        <v>0</v>
      </c>
      <c r="AC200" s="192"/>
      <c r="AD200" s="192"/>
      <c r="AE200" s="777"/>
      <c r="AF200" s="192"/>
      <c r="AG200" s="192"/>
      <c r="AH200" s="193"/>
      <c r="AI200" s="192"/>
      <c r="AJ200" s="192"/>
      <c r="AK200" s="192"/>
      <c r="AL200" s="193"/>
      <c r="AM200" s="196">
        <f>K200</f>
        <v>9.5000000000000001E-2</v>
      </c>
      <c r="AN200" s="194">
        <v>9.7000000000000003E-2</v>
      </c>
      <c r="AO200" s="194">
        <v>0.1</v>
      </c>
      <c r="AP200" s="194">
        <v>0.105</v>
      </c>
      <c r="AQ200" s="195">
        <v>0.111</v>
      </c>
      <c r="AR200" s="196">
        <f>AN200</f>
        <v>9.7000000000000003E-2</v>
      </c>
      <c r="AS200" s="194">
        <v>0.10299999999999999</v>
      </c>
      <c r="AT200" s="196">
        <f>AVERAGE(AS200,AV200)</f>
        <v>0.1085</v>
      </c>
      <c r="AU200" s="196"/>
      <c r="AV200" s="194">
        <v>0.114</v>
      </c>
      <c r="AW200" s="194"/>
      <c r="AX200" s="548">
        <v>0.126</v>
      </c>
      <c r="AY200" s="828">
        <v>-3.1E-2</v>
      </c>
      <c r="AZ200" s="164"/>
      <c r="BA200" s="165"/>
      <c r="BB200" s="167"/>
      <c r="BC200" s="2" t="s">
        <v>1430</v>
      </c>
      <c r="BD200" s="866" t="s">
        <v>1644</v>
      </c>
      <c r="BE200" s="90"/>
      <c r="BF200" s="90"/>
      <c r="BG200" s="90"/>
      <c r="BH200" s="90"/>
      <c r="BI200" s="90"/>
      <c r="BJ200" s="90"/>
      <c r="BK200" s="90"/>
      <c r="BL200" s="90"/>
      <c r="BM200" s="167"/>
      <c r="BN200" s="167"/>
      <c r="BO200" s="167"/>
      <c r="BP200" s="167"/>
      <c r="BQ200" s="167"/>
      <c r="BR200" s="167"/>
      <c r="BS200" s="167"/>
      <c r="BT200" s="167"/>
      <c r="BU200" s="167"/>
      <c r="BV200" s="167"/>
      <c r="BW200" s="167"/>
      <c r="BX200" s="167"/>
      <c r="BY200" s="167"/>
      <c r="BZ200" s="167"/>
      <c r="CA200" s="167"/>
      <c r="CB200" s="167"/>
      <c r="CC200" s="167"/>
      <c r="CD200" s="167"/>
      <c r="CE200" s="167"/>
      <c r="CF200" s="167"/>
      <c r="CG200" s="167"/>
      <c r="CH200" s="167"/>
      <c r="CI200" s="167"/>
      <c r="CJ200" s="167"/>
      <c r="CK200" s="167"/>
      <c r="CL200" s="167"/>
      <c r="CM200" s="167"/>
      <c r="CN200" s="167"/>
      <c r="CO200" s="167"/>
      <c r="CP200" s="167"/>
      <c r="CQ200" s="167"/>
      <c r="CR200" s="167"/>
      <c r="CS200" s="167"/>
      <c r="CT200" s="167"/>
      <c r="CU200" s="167"/>
      <c r="CV200" s="167"/>
      <c r="CW200" s="167"/>
      <c r="CX200" s="167"/>
      <c r="CY200" s="167"/>
      <c r="CZ200" s="167"/>
      <c r="DA200" s="167"/>
      <c r="DB200" s="167"/>
      <c r="DC200" s="167"/>
      <c r="DD200" s="167"/>
      <c r="DE200" s="167"/>
      <c r="DF200" s="167"/>
      <c r="DG200" s="167"/>
      <c r="DH200" s="167"/>
      <c r="DI200" s="167"/>
      <c r="DJ200" s="167"/>
      <c r="DK200" s="167"/>
      <c r="DL200" s="167"/>
      <c r="DM200" s="167"/>
      <c r="DN200" s="167"/>
      <c r="DO200" s="167"/>
      <c r="DP200" s="167"/>
      <c r="DQ200" s="167"/>
      <c r="DR200" s="167"/>
      <c r="DS200" s="167"/>
      <c r="DT200" s="167"/>
      <c r="DU200" s="167"/>
      <c r="DV200" s="167"/>
      <c r="DW200" s="167"/>
      <c r="DX200" s="167"/>
      <c r="DY200" s="167"/>
      <c r="DZ200" s="167"/>
      <c r="EA200" s="167"/>
      <c r="EB200" s="167"/>
      <c r="EC200" s="167"/>
      <c r="ED200" s="167"/>
      <c r="EE200" s="167"/>
      <c r="EF200" s="167"/>
      <c r="EG200" s="167"/>
      <c r="EH200" s="167"/>
      <c r="EI200" s="167"/>
      <c r="EJ200" s="167"/>
      <c r="EK200" s="167"/>
      <c r="EL200" s="167"/>
      <c r="EM200" s="167"/>
      <c r="EN200" s="167"/>
      <c r="EO200" s="167"/>
      <c r="EP200" s="167"/>
      <c r="EQ200" s="167"/>
      <c r="ER200" s="167"/>
      <c r="ES200" s="167"/>
      <c r="ET200" s="167"/>
      <c r="EU200" s="167"/>
      <c r="EV200" s="167"/>
      <c r="EW200" s="167"/>
      <c r="EX200" s="167"/>
      <c r="EY200" s="167"/>
      <c r="EZ200" s="167"/>
      <c r="FA200" s="167"/>
      <c r="FB200" s="167"/>
      <c r="FC200" s="167"/>
      <c r="FD200" s="167"/>
      <c r="FE200" s="167"/>
      <c r="FF200" s="167"/>
      <c r="FG200" s="167"/>
      <c r="FH200" s="167"/>
      <c r="FI200" s="167"/>
      <c r="FJ200" s="167"/>
      <c r="FK200" s="167"/>
      <c r="FL200" s="167"/>
      <c r="FM200" s="167"/>
      <c r="FN200" s="167"/>
      <c r="FO200" s="167"/>
      <c r="FP200" s="167"/>
      <c r="FQ200" s="167"/>
      <c r="FR200" s="167"/>
      <c r="FS200" s="167"/>
      <c r="FT200" s="167"/>
      <c r="FU200" s="167"/>
      <c r="FV200" s="167"/>
      <c r="FW200" s="167"/>
      <c r="FX200" s="167"/>
      <c r="FY200" s="167"/>
      <c r="FZ200" s="167"/>
      <c r="GA200" s="167"/>
      <c r="GB200" s="167"/>
      <c r="GC200" s="167"/>
      <c r="GD200" s="167"/>
      <c r="GE200" s="167"/>
      <c r="GF200" s="167"/>
      <c r="GG200" s="167"/>
      <c r="GH200" s="167"/>
      <c r="GI200" s="167"/>
      <c r="GJ200" s="167"/>
      <c r="GK200" s="167"/>
      <c r="GL200" s="167"/>
      <c r="GM200" s="167"/>
      <c r="GN200" s="167"/>
      <c r="GO200" s="167"/>
      <c r="GP200" s="167"/>
      <c r="GQ200" s="167"/>
      <c r="GR200" s="167"/>
      <c r="GS200" s="167"/>
      <c r="GT200" s="167"/>
      <c r="GU200" s="167"/>
      <c r="GV200" s="167"/>
      <c r="GW200" s="167"/>
      <c r="GX200" s="167"/>
      <c r="GY200" s="167"/>
      <c r="GZ200" s="167"/>
      <c r="HA200" s="167"/>
      <c r="HB200" s="167"/>
      <c r="HC200" s="167"/>
      <c r="HD200" s="167"/>
      <c r="HE200" s="167"/>
      <c r="HF200" s="167"/>
      <c r="HG200" s="167"/>
      <c r="HH200" s="167"/>
      <c r="HI200" s="167"/>
      <c r="HJ200" s="167"/>
      <c r="HK200" s="167"/>
      <c r="HL200" s="167"/>
      <c r="HM200" s="167"/>
      <c r="HN200" s="167"/>
      <c r="HO200" s="167"/>
      <c r="HP200" s="167"/>
      <c r="HQ200" s="167"/>
      <c r="HR200" s="167"/>
      <c r="HS200" s="167"/>
    </row>
    <row r="201" spans="1:227" s="2" customFormat="1" ht="17.05" customHeight="1" x14ac:dyDescent="0.4">
      <c r="A201" s="868" t="s">
        <v>1134</v>
      </c>
      <c r="B201" s="868" t="s">
        <v>1135</v>
      </c>
      <c r="C201" s="908" t="s">
        <v>1146</v>
      </c>
      <c r="D201" s="269" t="s">
        <v>1147</v>
      </c>
      <c r="E201" s="2961"/>
      <c r="F201" s="949">
        <v>8.3000000000000004E-2</v>
      </c>
      <c r="G201" s="108"/>
      <c r="H201" s="961">
        <v>0</v>
      </c>
      <c r="I201" s="124"/>
      <c r="J201" s="124"/>
      <c r="K201" s="252">
        <f t="shared" ref="K201:K219" si="80">IF(ISNUMBER(F201),F201,0)+IF(ISNUMBER(G201),G201,0)+IF(ISNUMBER(H201),H201,0)</f>
        <v>8.3000000000000004E-2</v>
      </c>
      <c r="L201" s="520">
        <f>IF(IF(ISNUMBER(K201),K201,0)&gt;0,IF(ISNUMBER(F201),F201,0)/K201*100,"")</f>
        <v>100</v>
      </c>
      <c r="M201" s="521">
        <f t="shared" ref="M201:M219" si="81">IF(IF(ISNUMBER(K201),K201,0)&gt;0,(IF(ISNUMBER(G201),G201,0)+IF(ISNUMBER(H201),H201,0))/K201*100,"")</f>
        <v>0</v>
      </c>
      <c r="N201" s="348">
        <f t="shared" si="67"/>
        <v>2</v>
      </c>
      <c r="O201" s="254"/>
      <c r="P201" s="534">
        <f t="shared" ref="P201:P219" si="82">AQ201</f>
        <v>0.109</v>
      </c>
      <c r="Q201" s="227" t="s">
        <v>42</v>
      </c>
      <c r="R201" s="254"/>
      <c r="S201" s="305"/>
      <c r="T201" s="306"/>
      <c r="U201" s="90"/>
      <c r="V201" s="254"/>
      <c r="W201" s="254"/>
      <c r="X201" s="254"/>
      <c r="Y201" s="254"/>
      <c r="Z201" s="258">
        <v>1687</v>
      </c>
      <c r="AA201" s="259">
        <f>AR201/Z201*1000000000/365</f>
        <v>194.882704971945</v>
      </c>
      <c r="AB201" s="260"/>
      <c r="AC201" s="260"/>
      <c r="AD201" s="260"/>
      <c r="AE201" s="260"/>
      <c r="AF201" s="260"/>
      <c r="AG201" s="260"/>
      <c r="AH201" s="121"/>
      <c r="AI201" s="261">
        <v>1705</v>
      </c>
      <c r="AJ201" s="261">
        <v>1722</v>
      </c>
      <c r="AK201" s="261">
        <v>1744</v>
      </c>
      <c r="AL201" s="342"/>
      <c r="AM201" s="371"/>
      <c r="AN201" s="261"/>
      <c r="AO201" s="252"/>
      <c r="AP201" s="263"/>
      <c r="AQ201" s="264">
        <v>0.109</v>
      </c>
      <c r="AR201" s="252">
        <v>0.12</v>
      </c>
      <c r="AS201" s="252">
        <v>0.125</v>
      </c>
      <c r="AT201" s="252">
        <v>0.127</v>
      </c>
      <c r="AU201" s="252"/>
      <c r="AV201" s="263"/>
      <c r="AW201" s="557">
        <f t="shared" ref="AW201:AW219" si="83">K201-AT201</f>
        <v>-4.3999999999999997E-2</v>
      </c>
      <c r="AX201" s="551"/>
      <c r="AY201" s="167"/>
      <c r="AZ201" s="167"/>
      <c r="BA201" s="167"/>
      <c r="BB201" s="167"/>
      <c r="BC201" s="2" t="s">
        <v>1430</v>
      </c>
      <c r="BD201" s="866" t="s">
        <v>1493</v>
      </c>
    </row>
    <row r="202" spans="1:227" s="2" customFormat="1" ht="17.05" customHeight="1" x14ac:dyDescent="0.4">
      <c r="A202" s="868" t="s">
        <v>1134</v>
      </c>
      <c r="B202" s="868" t="s">
        <v>1135</v>
      </c>
      <c r="C202" s="908" t="s">
        <v>1146</v>
      </c>
      <c r="D202" s="459" t="s">
        <v>1161</v>
      </c>
      <c r="E202" s="2961" t="s">
        <v>1437</v>
      </c>
      <c r="F202" s="945"/>
      <c r="G202" s="21"/>
      <c r="H202" s="959"/>
      <c r="I202" s="124"/>
      <c r="J202" s="124"/>
      <c r="K202" s="252">
        <f t="shared" si="80"/>
        <v>0</v>
      </c>
      <c r="L202" s="520">
        <v>100</v>
      </c>
      <c r="M202" s="521" t="str">
        <f t="shared" si="81"/>
        <v/>
      </c>
      <c r="N202" s="504">
        <f t="shared" si="67"/>
        <v>1</v>
      </c>
      <c r="O202" s="254"/>
      <c r="P202" s="534">
        <f t="shared" si="82"/>
        <v>0</v>
      </c>
      <c r="Q202" s="227" t="s">
        <v>42</v>
      </c>
      <c r="R202" s="254"/>
      <c r="S202" s="305"/>
      <c r="T202" s="306"/>
      <c r="U202" s="90"/>
      <c r="V202" s="254"/>
      <c r="W202" s="254"/>
      <c r="X202" s="254"/>
      <c r="Y202" s="254"/>
      <c r="Z202" s="258"/>
      <c r="AA202" s="259"/>
      <c r="AB202" s="260"/>
      <c r="AC202" s="260"/>
      <c r="AD202" s="260"/>
      <c r="AE202" s="260"/>
      <c r="AF202" s="260"/>
      <c r="AG202" s="260"/>
      <c r="AH202" s="121"/>
      <c r="AI202" s="261"/>
      <c r="AJ202" s="261"/>
      <c r="AK202" s="261"/>
      <c r="AL202" s="342"/>
      <c r="AM202" s="371"/>
      <c r="AN202" s="261"/>
      <c r="AO202" s="252"/>
      <c r="AP202" s="263"/>
      <c r="AQ202" s="264"/>
      <c r="AR202" s="252"/>
      <c r="AS202" s="252"/>
      <c r="AT202" s="252"/>
      <c r="AU202" s="252"/>
      <c r="AV202" s="263"/>
      <c r="AW202" s="557">
        <f t="shared" si="83"/>
        <v>0</v>
      </c>
      <c r="AX202" s="551"/>
      <c r="AY202" s="167"/>
      <c r="AZ202" s="167"/>
      <c r="BA202" s="296"/>
      <c r="BB202" s="167"/>
      <c r="BC202" s="2" t="s">
        <v>1430</v>
      </c>
      <c r="BD202" s="866" t="s">
        <v>1590</v>
      </c>
    </row>
    <row r="203" spans="1:227" s="2" customFormat="1" ht="17.05" customHeight="1" x14ac:dyDescent="0.4">
      <c r="A203" s="868" t="s">
        <v>1134</v>
      </c>
      <c r="B203" s="868" t="s">
        <v>1135</v>
      </c>
      <c r="C203" s="908" t="s">
        <v>1146</v>
      </c>
      <c r="D203" s="269" t="s">
        <v>1149</v>
      </c>
      <c r="E203" s="2961"/>
      <c r="F203" s="947">
        <v>0.27</v>
      </c>
      <c r="G203" s="21"/>
      <c r="H203" s="960">
        <v>0</v>
      </c>
      <c r="I203" s="124"/>
      <c r="J203" s="124"/>
      <c r="K203" s="252">
        <f t="shared" si="80"/>
        <v>0.27</v>
      </c>
      <c r="L203" s="520">
        <f t="shared" ref="L203:L219" si="84">IF(IF(ISNUMBER(K203),K203,0)&gt;0,IF(ISNUMBER(F203),F203,0)/K203*100,"")</f>
        <v>100</v>
      </c>
      <c r="M203" s="521">
        <f t="shared" si="81"/>
        <v>0</v>
      </c>
      <c r="N203" s="504">
        <f t="shared" si="67"/>
        <v>5</v>
      </c>
      <c r="O203" s="254"/>
      <c r="P203" s="534">
        <f t="shared" si="82"/>
        <v>9.8000000000000004E-2</v>
      </c>
      <c r="Q203" s="227" t="s">
        <v>42</v>
      </c>
      <c r="R203" s="254"/>
      <c r="S203" s="305"/>
      <c r="T203" s="306"/>
      <c r="U203" s="90"/>
      <c r="V203" s="254"/>
      <c r="W203" s="254"/>
      <c r="X203" s="254"/>
      <c r="Y203" s="254"/>
      <c r="Z203" s="258">
        <v>2665</v>
      </c>
      <c r="AA203" s="259">
        <f t="shared" ref="AA203:AA219" si="85">AR203/Z203*1000000000/365</f>
        <v>120.28065486134314</v>
      </c>
      <c r="AB203" s="260"/>
      <c r="AC203" s="260"/>
      <c r="AD203" s="260"/>
      <c r="AE203" s="260"/>
      <c r="AF203" s="260"/>
      <c r="AG203" s="260"/>
      <c r="AH203" s="121"/>
      <c r="AI203" s="261">
        <v>2765</v>
      </c>
      <c r="AJ203" s="261">
        <v>2846</v>
      </c>
      <c r="AK203" s="261">
        <v>2918</v>
      </c>
      <c r="AL203" s="342"/>
      <c r="AM203" s="371"/>
      <c r="AN203" s="261"/>
      <c r="AO203" s="252"/>
      <c r="AP203" s="263"/>
      <c r="AQ203" s="264">
        <v>9.8000000000000004E-2</v>
      </c>
      <c r="AR203" s="252">
        <v>0.11700000000000001</v>
      </c>
      <c r="AS203" s="252">
        <v>0.128</v>
      </c>
      <c r="AT203" s="252">
        <v>0.13200000000000001</v>
      </c>
      <c r="AU203" s="252"/>
      <c r="AV203" s="263"/>
      <c r="AW203" s="557">
        <f t="shared" si="83"/>
        <v>0.13800000000000001</v>
      </c>
      <c r="AX203" s="551"/>
      <c r="AY203" s="167"/>
      <c r="AZ203" s="167"/>
      <c r="BA203" s="296"/>
      <c r="BB203" s="296"/>
      <c r="BC203" s="2" t="s">
        <v>1430</v>
      </c>
      <c r="BD203" s="866" t="s">
        <v>1596</v>
      </c>
    </row>
    <row r="204" spans="1:227" s="2" customFormat="1" ht="17.05" customHeight="1" x14ac:dyDescent="0.4">
      <c r="A204" s="868" t="s">
        <v>1134</v>
      </c>
      <c r="B204" s="868" t="s">
        <v>1135</v>
      </c>
      <c r="C204" s="908" t="s">
        <v>1146</v>
      </c>
      <c r="D204" s="1128" t="s">
        <v>1159</v>
      </c>
      <c r="E204" s="2961" t="s">
        <v>1160</v>
      </c>
      <c r="F204" s="945">
        <v>0.06</v>
      </c>
      <c r="G204" s="21"/>
      <c r="H204" s="959">
        <v>0</v>
      </c>
      <c r="I204" s="124"/>
      <c r="J204" s="124"/>
      <c r="K204" s="252">
        <f t="shared" si="80"/>
        <v>0.06</v>
      </c>
      <c r="L204" s="520">
        <f t="shared" si="84"/>
        <v>100</v>
      </c>
      <c r="M204" s="521">
        <f t="shared" si="81"/>
        <v>0</v>
      </c>
      <c r="N204" s="504">
        <f t="shared" si="67"/>
        <v>2</v>
      </c>
      <c r="O204" s="254"/>
      <c r="P204" s="534">
        <f t="shared" si="82"/>
        <v>0.09</v>
      </c>
      <c r="Q204" s="227" t="s">
        <v>42</v>
      </c>
      <c r="R204" s="254"/>
      <c r="S204" s="305"/>
      <c r="T204" s="306"/>
      <c r="U204" s="90"/>
      <c r="V204" s="254"/>
      <c r="W204" s="254"/>
      <c r="X204" s="254"/>
      <c r="Y204" s="254"/>
      <c r="Z204" s="258">
        <v>2228</v>
      </c>
      <c r="AA204" s="259">
        <f t="shared" si="85"/>
        <v>122.967954551044</v>
      </c>
      <c r="AB204" s="260"/>
      <c r="AC204" s="260"/>
      <c r="AD204" s="260"/>
      <c r="AE204" s="260"/>
      <c r="AF204" s="260"/>
      <c r="AG204" s="260"/>
      <c r="AH204" s="121"/>
      <c r="AI204" s="261">
        <v>2132</v>
      </c>
      <c r="AJ204" s="261">
        <v>2379</v>
      </c>
      <c r="AK204" s="261">
        <v>2441</v>
      </c>
      <c r="AL204" s="342"/>
      <c r="AM204" s="371"/>
      <c r="AN204" s="261"/>
      <c r="AO204" s="252"/>
      <c r="AP204" s="263"/>
      <c r="AQ204" s="264">
        <v>0.09</v>
      </c>
      <c r="AR204" s="252">
        <v>0.1</v>
      </c>
      <c r="AS204" s="252">
        <v>0.11</v>
      </c>
      <c r="AT204" s="252">
        <v>0.12</v>
      </c>
      <c r="AU204" s="252"/>
      <c r="AV204" s="263"/>
      <c r="AW204" s="557">
        <f t="shared" si="83"/>
        <v>-0.06</v>
      </c>
      <c r="AX204" s="551"/>
      <c r="AY204" s="167"/>
      <c r="AZ204" s="167"/>
      <c r="BA204" s="296"/>
      <c r="BB204" s="296"/>
      <c r="BC204" s="2" t="s">
        <v>1430</v>
      </c>
      <c r="BD204" s="2" t="s">
        <v>1624</v>
      </c>
    </row>
    <row r="205" spans="1:227" s="2" customFormat="1" ht="17.05" customHeight="1" x14ac:dyDescent="0.4">
      <c r="A205" s="868" t="s">
        <v>1134</v>
      </c>
      <c r="B205" s="868" t="s">
        <v>1135</v>
      </c>
      <c r="C205" s="908" t="s">
        <v>1146</v>
      </c>
      <c r="D205" s="269" t="s">
        <v>1152</v>
      </c>
      <c r="E205" s="2961"/>
      <c r="F205" s="947">
        <v>0.94</v>
      </c>
      <c r="G205" s="21"/>
      <c r="H205" s="960">
        <v>0</v>
      </c>
      <c r="I205" s="124"/>
      <c r="J205" s="124"/>
      <c r="K205" s="252">
        <f t="shared" si="80"/>
        <v>0.94</v>
      </c>
      <c r="L205" s="520">
        <f t="shared" si="84"/>
        <v>100</v>
      </c>
      <c r="M205" s="521">
        <f t="shared" si="81"/>
        <v>0</v>
      </c>
      <c r="N205" s="504">
        <f t="shared" si="67"/>
        <v>2</v>
      </c>
      <c r="O205" s="254"/>
      <c r="P205" s="534">
        <f t="shared" si="82"/>
        <v>3.698</v>
      </c>
      <c r="Q205" s="227" t="s">
        <v>42</v>
      </c>
      <c r="R205" s="254"/>
      <c r="S205" s="305"/>
      <c r="T205" s="306"/>
      <c r="U205" s="90"/>
      <c r="V205" s="254"/>
      <c r="W205" s="254"/>
      <c r="X205" s="254"/>
      <c r="Y205" s="254"/>
      <c r="Z205" s="258">
        <v>85439</v>
      </c>
      <c r="AA205" s="259">
        <f t="shared" si="85"/>
        <v>137.53303446326441</v>
      </c>
      <c r="AB205" s="260"/>
      <c r="AC205" s="260"/>
      <c r="AD205" s="260"/>
      <c r="AE205" s="260"/>
      <c r="AF205" s="260"/>
      <c r="AG205" s="260"/>
      <c r="AH205" s="121"/>
      <c r="AI205" s="261">
        <v>88047</v>
      </c>
      <c r="AJ205" s="261">
        <v>90220</v>
      </c>
      <c r="AK205" s="261">
        <v>92271</v>
      </c>
      <c r="AL205" s="342"/>
      <c r="AM205" s="371"/>
      <c r="AN205" s="261"/>
      <c r="AO205" s="252"/>
      <c r="AP205" s="263"/>
      <c r="AQ205" s="264">
        <v>3.698</v>
      </c>
      <c r="AR205" s="252">
        <v>4.2889999999999997</v>
      </c>
      <c r="AS205" s="252">
        <v>4.641</v>
      </c>
      <c r="AT205" s="252">
        <v>4.7460000000000004</v>
      </c>
      <c r="AU205" s="252"/>
      <c r="AV205" s="263"/>
      <c r="AW205" s="557">
        <f t="shared" si="83"/>
        <v>-3.8060000000000005</v>
      </c>
      <c r="AX205" s="551"/>
      <c r="AY205" s="167"/>
      <c r="AZ205" s="167"/>
      <c r="BA205" s="296"/>
      <c r="BB205" s="296"/>
      <c r="BC205" s="2" t="s">
        <v>1430</v>
      </c>
      <c r="BD205" s="866" t="s">
        <v>1659</v>
      </c>
    </row>
    <row r="206" spans="1:227" s="2" customFormat="1" ht="17.05" customHeight="1" x14ac:dyDescent="0.4">
      <c r="A206" s="868" t="s">
        <v>1134</v>
      </c>
      <c r="B206" s="868" t="s">
        <v>1135</v>
      </c>
      <c r="C206" s="908" t="s">
        <v>1146</v>
      </c>
      <c r="D206" s="269" t="s">
        <v>1155</v>
      </c>
      <c r="E206" s="2961"/>
      <c r="F206" s="947">
        <v>0.83699999999999997</v>
      </c>
      <c r="G206" s="21"/>
      <c r="H206" s="960">
        <v>0.33600000000000002</v>
      </c>
      <c r="I206" s="124"/>
      <c r="J206" s="124"/>
      <c r="K206" s="252">
        <f t="shared" si="80"/>
        <v>1.173</v>
      </c>
      <c r="L206" s="520">
        <f t="shared" si="84"/>
        <v>71.355498721227619</v>
      </c>
      <c r="M206" s="521">
        <f t="shared" si="81"/>
        <v>28.644501278772378</v>
      </c>
      <c r="N206" s="504">
        <f t="shared" si="67"/>
        <v>2</v>
      </c>
      <c r="O206" s="254"/>
      <c r="P206" s="534">
        <f t="shared" si="82"/>
        <v>1.254</v>
      </c>
      <c r="Q206" s="227" t="s">
        <v>42</v>
      </c>
      <c r="R206" s="254"/>
      <c r="S206" s="305"/>
      <c r="T206" s="306"/>
      <c r="U206" s="90"/>
      <c r="V206" s="254"/>
      <c r="W206" s="254"/>
      <c r="X206" s="254"/>
      <c r="Y206" s="254"/>
      <c r="Z206" s="258">
        <v>33710</v>
      </c>
      <c r="AA206" s="259">
        <f t="shared" si="85"/>
        <v>120.52843959151994</v>
      </c>
      <c r="AB206" s="260"/>
      <c r="AC206" s="260"/>
      <c r="AD206" s="260"/>
      <c r="AE206" s="260"/>
      <c r="AF206" s="260"/>
      <c r="AG206" s="260"/>
      <c r="AH206" s="121"/>
      <c r="AI206" s="261">
        <v>34784</v>
      </c>
      <c r="AJ206" s="261">
        <v>35672</v>
      </c>
      <c r="AK206" s="261">
        <v>36503</v>
      </c>
      <c r="AL206" s="342"/>
      <c r="AM206" s="371"/>
      <c r="AN206" s="261"/>
      <c r="AO206" s="252"/>
      <c r="AP206" s="263"/>
      <c r="AQ206" s="264">
        <v>1.254</v>
      </c>
      <c r="AR206" s="252">
        <v>1.4830000000000001</v>
      </c>
      <c r="AS206" s="252">
        <v>1.6180000000000001</v>
      </c>
      <c r="AT206" s="252">
        <v>1.655</v>
      </c>
      <c r="AU206" s="252"/>
      <c r="AV206" s="263"/>
      <c r="AW206" s="557">
        <f t="shared" si="83"/>
        <v>-0.48199999999999998</v>
      </c>
      <c r="AX206" s="551"/>
      <c r="AY206" s="167"/>
      <c r="AZ206" s="167"/>
      <c r="BA206" s="296"/>
      <c r="BB206" s="296"/>
      <c r="BC206" s="2" t="s">
        <v>1430</v>
      </c>
      <c r="BD206" s="866" t="s">
        <v>1668</v>
      </c>
    </row>
    <row r="207" spans="1:227" s="2" customFormat="1" ht="17.05" customHeight="1" x14ac:dyDescent="0.4">
      <c r="A207" s="868" t="s">
        <v>1134</v>
      </c>
      <c r="B207" s="868" t="s">
        <v>1135</v>
      </c>
      <c r="C207" s="908" t="s">
        <v>1146</v>
      </c>
      <c r="D207" s="269" t="s">
        <v>1156</v>
      </c>
      <c r="E207" s="2961"/>
      <c r="F207" s="947">
        <v>0.313</v>
      </c>
      <c r="G207" s="21"/>
      <c r="H207" s="960">
        <v>0.126</v>
      </c>
      <c r="I207" s="124"/>
      <c r="J207" s="124"/>
      <c r="K207" s="252">
        <f t="shared" si="80"/>
        <v>0.439</v>
      </c>
      <c r="L207" s="520">
        <f t="shared" si="84"/>
        <v>71.29840546697038</v>
      </c>
      <c r="M207" s="521">
        <f t="shared" si="81"/>
        <v>28.701594533029613</v>
      </c>
      <c r="N207" s="504">
        <f t="shared" si="67"/>
        <v>2</v>
      </c>
      <c r="O207" s="254"/>
      <c r="P207" s="534">
        <f t="shared" si="82"/>
        <v>0.45900000000000002</v>
      </c>
      <c r="Q207" s="227" t="s">
        <v>42</v>
      </c>
      <c r="R207" s="254"/>
      <c r="S207" s="305"/>
      <c r="T207" s="306"/>
      <c r="U207" s="90"/>
      <c r="V207" s="254"/>
      <c r="W207" s="254"/>
      <c r="X207" s="254"/>
      <c r="Y207" s="254"/>
      <c r="Z207" s="258">
        <v>11116</v>
      </c>
      <c r="AA207" s="259">
        <f t="shared" si="85"/>
        <v>133.33859129380332</v>
      </c>
      <c r="AB207" s="260"/>
      <c r="AC207" s="260"/>
      <c r="AD207" s="260"/>
      <c r="AE207" s="260"/>
      <c r="AF207" s="260"/>
      <c r="AG207" s="260"/>
      <c r="AH207" s="121"/>
      <c r="AI207" s="261">
        <v>11438</v>
      </c>
      <c r="AJ207" s="261">
        <v>11712</v>
      </c>
      <c r="AK207" s="261">
        <v>11972</v>
      </c>
      <c r="AL207" s="342"/>
      <c r="AM207" s="371"/>
      <c r="AN207" s="261"/>
      <c r="AO207" s="252"/>
      <c r="AP207" s="263"/>
      <c r="AQ207" s="264">
        <v>0.45900000000000002</v>
      </c>
      <c r="AR207" s="252">
        <v>0.54100000000000004</v>
      </c>
      <c r="AS207" s="252">
        <v>0.58899999999999997</v>
      </c>
      <c r="AT207" s="252">
        <v>0.60299999999999998</v>
      </c>
      <c r="AU207" s="252"/>
      <c r="AV207" s="263"/>
      <c r="AW207" s="557">
        <f t="shared" si="83"/>
        <v>-0.16399999999999998</v>
      </c>
      <c r="AX207" s="551"/>
      <c r="AY207" s="167"/>
      <c r="AZ207" s="167"/>
      <c r="BA207" s="296"/>
      <c r="BB207" s="296"/>
      <c r="BC207" s="2" t="s">
        <v>1430</v>
      </c>
      <c r="BD207" s="866" t="s">
        <v>1669</v>
      </c>
    </row>
    <row r="208" spans="1:227" s="2" customFormat="1" ht="17.05" customHeight="1" x14ac:dyDescent="0.4">
      <c r="A208" s="868" t="s">
        <v>1134</v>
      </c>
      <c r="B208" s="868" t="s">
        <v>1135</v>
      </c>
      <c r="C208" s="908" t="s">
        <v>1146</v>
      </c>
      <c r="D208" s="269" t="s">
        <v>1157</v>
      </c>
      <c r="E208" s="2961"/>
      <c r="F208" s="947">
        <v>0.08</v>
      </c>
      <c r="G208" s="21"/>
      <c r="H208" s="960">
        <v>0</v>
      </c>
      <c r="I208" s="124"/>
      <c r="J208" s="124"/>
      <c r="K208" s="252">
        <f t="shared" si="80"/>
        <v>0.08</v>
      </c>
      <c r="L208" s="520">
        <f t="shared" si="84"/>
        <v>100</v>
      </c>
      <c r="M208" s="521">
        <f t="shared" si="81"/>
        <v>0</v>
      </c>
      <c r="N208" s="504">
        <f t="shared" si="67"/>
        <v>3</v>
      </c>
      <c r="O208" s="254"/>
      <c r="P208" s="534">
        <f t="shared" si="82"/>
        <v>7.0999999999999994E-2</v>
      </c>
      <c r="Q208" s="227" t="s">
        <v>42</v>
      </c>
      <c r="R208" s="254"/>
      <c r="S208" s="305"/>
      <c r="T208" s="306"/>
      <c r="U208" s="90"/>
      <c r="V208" s="254"/>
      <c r="W208" s="254"/>
      <c r="X208" s="254"/>
      <c r="Y208" s="254"/>
      <c r="Z208" s="258">
        <v>1108</v>
      </c>
      <c r="AA208" s="259">
        <f t="shared" si="85"/>
        <v>192.86879976262304</v>
      </c>
      <c r="AB208" s="260"/>
      <c r="AC208" s="260"/>
      <c r="AD208" s="260"/>
      <c r="AE208" s="260"/>
      <c r="AF208" s="260"/>
      <c r="AG208" s="260"/>
      <c r="AH208" s="121"/>
      <c r="AI208" s="261">
        <v>1121</v>
      </c>
      <c r="AJ208" s="261">
        <v>1134</v>
      </c>
      <c r="AK208" s="261">
        <v>1152</v>
      </c>
      <c r="AL208" s="342"/>
      <c r="AM208" s="371"/>
      <c r="AN208" s="261"/>
      <c r="AO208" s="252"/>
      <c r="AP208" s="263"/>
      <c r="AQ208" s="264">
        <v>7.0999999999999994E-2</v>
      </c>
      <c r="AR208" s="252">
        <v>7.8E-2</v>
      </c>
      <c r="AS208" s="252">
        <v>8.2000000000000003E-2</v>
      </c>
      <c r="AT208" s="252">
        <v>8.3000000000000004E-2</v>
      </c>
      <c r="AU208" s="252"/>
      <c r="AV208" s="263"/>
      <c r="AW208" s="557">
        <f t="shared" si="83"/>
        <v>-3.0000000000000027E-3</v>
      </c>
      <c r="AX208" s="551"/>
      <c r="AY208" s="167"/>
      <c r="AZ208" s="167"/>
      <c r="BA208" s="296"/>
      <c r="BB208" s="296"/>
      <c r="BC208" s="2" t="s">
        <v>1430</v>
      </c>
      <c r="BD208" s="866" t="s">
        <v>1675</v>
      </c>
    </row>
    <row r="209" spans="1:227" s="2" customFormat="1" ht="17.05" customHeight="1" x14ac:dyDescent="0.4">
      <c r="A209" s="868" t="s">
        <v>1134</v>
      </c>
      <c r="B209" s="868" t="s">
        <v>1262</v>
      </c>
      <c r="C209" s="887" t="s">
        <v>1263</v>
      </c>
      <c r="D209" s="472" t="s">
        <v>1264</v>
      </c>
      <c r="E209" s="2958" t="s">
        <v>1265</v>
      </c>
      <c r="F209" s="946">
        <v>0.14299999999999999</v>
      </c>
      <c r="G209" s="21"/>
      <c r="H209" s="958" t="s">
        <v>202</v>
      </c>
      <c r="I209" s="124"/>
      <c r="J209" s="124"/>
      <c r="K209" s="252">
        <f t="shared" si="80"/>
        <v>0.14299999999999999</v>
      </c>
      <c r="L209" s="520">
        <f t="shared" si="84"/>
        <v>100</v>
      </c>
      <c r="M209" s="521">
        <f t="shared" si="81"/>
        <v>0</v>
      </c>
      <c r="N209" s="504">
        <f t="shared" si="67"/>
        <v>2</v>
      </c>
      <c r="O209" s="254"/>
      <c r="P209" s="534">
        <f t="shared" si="82"/>
        <v>0.505</v>
      </c>
      <c r="Q209" s="227" t="s">
        <v>42</v>
      </c>
      <c r="R209" s="254"/>
      <c r="S209" s="305"/>
      <c r="T209" s="306"/>
      <c r="U209" s="90"/>
      <c r="V209" s="254"/>
      <c r="W209" s="254"/>
      <c r="X209" s="254"/>
      <c r="Y209" s="254"/>
      <c r="Z209" s="258">
        <v>16390</v>
      </c>
      <c r="AA209" s="259">
        <f t="shared" si="85"/>
        <v>98.623450650664054</v>
      </c>
      <c r="AB209" s="260"/>
      <c r="AC209" s="260"/>
      <c r="AD209" s="260"/>
      <c r="AE209" s="260"/>
      <c r="AF209" s="260"/>
      <c r="AG209" s="260"/>
      <c r="AH209" s="121"/>
      <c r="AI209" s="261">
        <v>16271</v>
      </c>
      <c r="AJ209" s="261">
        <v>16206</v>
      </c>
      <c r="AK209" s="261">
        <v>16185</v>
      </c>
      <c r="AL209" s="342"/>
      <c r="AM209" s="262"/>
      <c r="AN209" s="252"/>
      <c r="AO209" s="252"/>
      <c r="AP209" s="263"/>
      <c r="AQ209" s="264">
        <v>0.505</v>
      </c>
      <c r="AR209" s="252">
        <v>0.59</v>
      </c>
      <c r="AS209" s="252">
        <v>0.63200000000000001</v>
      </c>
      <c r="AT209" s="252">
        <v>0.63100000000000001</v>
      </c>
      <c r="AU209" s="252"/>
      <c r="AV209" s="263"/>
      <c r="AW209" s="557">
        <f t="shared" si="83"/>
        <v>-0.48799999999999999</v>
      </c>
      <c r="AX209" s="551"/>
      <c r="AY209" s="167"/>
      <c r="AZ209" s="167"/>
      <c r="BA209" s="296"/>
      <c r="BB209" s="167"/>
      <c r="BC209" s="2" t="s">
        <v>1430</v>
      </c>
      <c r="BD209" s="866" t="s">
        <v>1508</v>
      </c>
    </row>
    <row r="210" spans="1:227" s="2" customFormat="1" ht="17.05" customHeight="1" x14ac:dyDescent="0.4">
      <c r="A210" s="868" t="s">
        <v>1134</v>
      </c>
      <c r="B210" s="868" t="s">
        <v>1262</v>
      </c>
      <c r="C210" s="887" t="s">
        <v>1263</v>
      </c>
      <c r="D210" s="472" t="s">
        <v>1272</v>
      </c>
      <c r="E210" s="2958" t="s">
        <v>1265</v>
      </c>
      <c r="F210" s="946">
        <v>0.14399999999999999</v>
      </c>
      <c r="G210" s="21"/>
      <c r="H210" s="958" t="s">
        <v>202</v>
      </c>
      <c r="I210" s="124"/>
      <c r="J210" s="124"/>
      <c r="K210" s="252">
        <f t="shared" si="80"/>
        <v>0.14399999999999999</v>
      </c>
      <c r="L210" s="520">
        <f t="shared" si="84"/>
        <v>100</v>
      </c>
      <c r="M210" s="521">
        <f t="shared" si="81"/>
        <v>0</v>
      </c>
      <c r="N210" s="504">
        <f t="shared" si="67"/>
        <v>2</v>
      </c>
      <c r="O210" s="254"/>
      <c r="P210" s="534">
        <f t="shared" si="82"/>
        <v>0.69599999999999995</v>
      </c>
      <c r="Q210" s="227" t="s">
        <v>42</v>
      </c>
      <c r="R210" s="254"/>
      <c r="S210" s="305"/>
      <c r="T210" s="306"/>
      <c r="U210" s="90"/>
      <c r="V210" s="254"/>
      <c r="W210" s="254"/>
      <c r="X210" s="254"/>
      <c r="Y210" s="254"/>
      <c r="Z210" s="258">
        <v>19638</v>
      </c>
      <c r="AA210" s="259">
        <f t="shared" si="85"/>
        <v>111.1906326426121</v>
      </c>
      <c r="AB210" s="260"/>
      <c r="AC210" s="260"/>
      <c r="AD210" s="260"/>
      <c r="AE210" s="260"/>
      <c r="AF210" s="260"/>
      <c r="AG210" s="260"/>
      <c r="AH210" s="121"/>
      <c r="AI210" s="261">
        <v>19494</v>
      </c>
      <c r="AJ210" s="261">
        <v>19415</v>
      </c>
      <c r="AK210" s="261">
        <v>19386</v>
      </c>
      <c r="AL210" s="342"/>
      <c r="AM210" s="262"/>
      <c r="AN210" s="252"/>
      <c r="AO210" s="252"/>
      <c r="AP210" s="263"/>
      <c r="AQ210" s="264">
        <v>0.69599999999999995</v>
      </c>
      <c r="AR210" s="252">
        <v>0.79700000000000004</v>
      </c>
      <c r="AS210" s="252">
        <v>0.84599999999999997</v>
      </c>
      <c r="AT210" s="252">
        <v>0.84499999999999997</v>
      </c>
      <c r="AU210" s="252"/>
      <c r="AV210" s="263"/>
      <c r="AW210" s="557">
        <f t="shared" si="83"/>
        <v>-0.70099999999999996</v>
      </c>
      <c r="AX210" s="551"/>
      <c r="AY210" s="167"/>
      <c r="AZ210" s="167"/>
      <c r="BA210" s="296"/>
      <c r="BB210" s="167"/>
      <c r="BC210" s="2" t="s">
        <v>1430</v>
      </c>
      <c r="BD210" s="866" t="s">
        <v>1660</v>
      </c>
    </row>
    <row r="211" spans="1:227" s="2" customFormat="1" ht="17.05" customHeight="1" x14ac:dyDescent="0.4">
      <c r="A211" s="868" t="s">
        <v>1134</v>
      </c>
      <c r="B211" s="868" t="s">
        <v>1262</v>
      </c>
      <c r="C211" s="908" t="s">
        <v>1263</v>
      </c>
      <c r="D211" s="472" t="s">
        <v>1271</v>
      </c>
      <c r="E211" s="2958" t="s">
        <v>1265</v>
      </c>
      <c r="F211" s="946">
        <v>2.7E-2</v>
      </c>
      <c r="G211" s="21"/>
      <c r="H211" s="958" t="s">
        <v>202</v>
      </c>
      <c r="I211" s="124"/>
      <c r="J211" s="124"/>
      <c r="K211" s="252">
        <f t="shared" si="80"/>
        <v>2.7E-2</v>
      </c>
      <c r="L211" s="520">
        <f t="shared" si="84"/>
        <v>100</v>
      </c>
      <c r="M211" s="521">
        <f t="shared" si="81"/>
        <v>0</v>
      </c>
      <c r="N211" s="504">
        <f t="shared" si="67"/>
        <v>2</v>
      </c>
      <c r="O211" s="254"/>
      <c r="P211" s="534">
        <f t="shared" si="82"/>
        <v>5.8999999999999997E-2</v>
      </c>
      <c r="Q211" s="227" t="s">
        <v>42</v>
      </c>
      <c r="R211" s="254"/>
      <c r="S211" s="305"/>
      <c r="T211" s="306"/>
      <c r="U211" s="90"/>
      <c r="V211" s="254"/>
      <c r="W211" s="254"/>
      <c r="X211" s="254"/>
      <c r="Y211" s="254"/>
      <c r="Z211" s="258">
        <v>2114</v>
      </c>
      <c r="AA211" s="259">
        <f t="shared" si="85"/>
        <v>90.719404880703991</v>
      </c>
      <c r="AB211" s="260"/>
      <c r="AC211" s="260"/>
      <c r="AD211" s="260"/>
      <c r="AE211" s="260"/>
      <c r="AF211" s="260"/>
      <c r="AG211" s="260"/>
      <c r="AH211" s="121"/>
      <c r="AI211" s="261">
        <v>2114</v>
      </c>
      <c r="AJ211" s="261">
        <v>2115</v>
      </c>
      <c r="AK211" s="261">
        <v>2119</v>
      </c>
      <c r="AL211" s="342"/>
      <c r="AM211" s="262"/>
      <c r="AN211" s="252"/>
      <c r="AO211" s="252"/>
      <c r="AP211" s="263"/>
      <c r="AQ211" s="264">
        <v>5.8999999999999997E-2</v>
      </c>
      <c r="AR211" s="252">
        <v>7.0000000000000007E-2</v>
      </c>
      <c r="AS211" s="252">
        <v>7.5999999999999998E-2</v>
      </c>
      <c r="AT211" s="252">
        <v>7.5999999999999998E-2</v>
      </c>
      <c r="AU211" s="252"/>
      <c r="AV211" s="263"/>
      <c r="AW211" s="557">
        <f t="shared" si="83"/>
        <v>-4.9000000000000002E-2</v>
      </c>
      <c r="AX211" s="551"/>
      <c r="AY211" s="167"/>
      <c r="AZ211" s="167"/>
      <c r="BA211" s="296"/>
      <c r="BB211" s="167"/>
      <c r="BC211" s="2" t="s">
        <v>1430</v>
      </c>
      <c r="BD211" s="2" t="s">
        <v>1512</v>
      </c>
    </row>
    <row r="212" spans="1:227" s="2" customFormat="1" ht="17.05" customHeight="1" x14ac:dyDescent="0.4">
      <c r="A212" s="868" t="s">
        <v>1134</v>
      </c>
      <c r="B212" s="868" t="s">
        <v>1262</v>
      </c>
      <c r="C212" s="908" t="s">
        <v>1263</v>
      </c>
      <c r="D212" s="472" t="s">
        <v>1267</v>
      </c>
      <c r="E212" s="2958" t="s">
        <v>1265</v>
      </c>
      <c r="F212" s="946">
        <v>0.14000000000000001</v>
      </c>
      <c r="G212" s="21"/>
      <c r="H212" s="958">
        <v>1.7000000000000001E-2</v>
      </c>
      <c r="I212" s="124"/>
      <c r="J212" s="124"/>
      <c r="K212" s="252">
        <f t="shared" si="80"/>
        <v>0.15700000000000003</v>
      </c>
      <c r="L212" s="520">
        <f t="shared" si="84"/>
        <v>89.171974522292984</v>
      </c>
      <c r="M212" s="521">
        <f t="shared" si="81"/>
        <v>10.828025477707005</v>
      </c>
      <c r="N212" s="504">
        <f t="shared" si="67"/>
        <v>2</v>
      </c>
      <c r="O212" s="254"/>
      <c r="P212" s="534">
        <f t="shared" si="82"/>
        <v>1.0169999999999999</v>
      </c>
      <c r="Q212" s="227" t="s">
        <v>42</v>
      </c>
      <c r="R212" s="254"/>
      <c r="S212" s="305"/>
      <c r="T212" s="306"/>
      <c r="U212" s="90"/>
      <c r="V212" s="254"/>
      <c r="W212" s="254"/>
      <c r="X212" s="254"/>
      <c r="Y212" s="254"/>
      <c r="Z212" s="258">
        <v>32309</v>
      </c>
      <c r="AA212" s="259">
        <f t="shared" si="85"/>
        <v>108.62574023014919</v>
      </c>
      <c r="AB212" s="260"/>
      <c r="AC212" s="260"/>
      <c r="AD212" s="260"/>
      <c r="AE212" s="260"/>
      <c r="AF212" s="260"/>
      <c r="AG212" s="260"/>
      <c r="AH212" s="121"/>
      <c r="AI212" s="261">
        <v>34704</v>
      </c>
      <c r="AJ212" s="261">
        <v>36487</v>
      </c>
      <c r="AK212" s="261">
        <v>38765</v>
      </c>
      <c r="AL212" s="342"/>
      <c r="AM212" s="262"/>
      <c r="AN212" s="252"/>
      <c r="AO212" s="252"/>
      <c r="AP212" s="263"/>
      <c r="AQ212" s="264">
        <v>1.0169999999999999</v>
      </c>
      <c r="AR212" s="252">
        <v>1.2809999999999999</v>
      </c>
      <c r="AS212" s="252">
        <v>1.446</v>
      </c>
      <c r="AT212" s="252">
        <v>1.536</v>
      </c>
      <c r="AU212" s="252"/>
      <c r="AV212" s="263"/>
      <c r="AW212" s="557">
        <f t="shared" si="83"/>
        <v>-1.379</v>
      </c>
      <c r="AX212" s="551"/>
      <c r="AY212" s="167"/>
      <c r="AZ212" s="167"/>
      <c r="BA212" s="296"/>
      <c r="BB212" s="167"/>
      <c r="BC212" s="2" t="s">
        <v>1430</v>
      </c>
      <c r="BD212" s="866" t="s">
        <v>1509</v>
      </c>
    </row>
    <row r="213" spans="1:227" s="2" customFormat="1" ht="17.05" customHeight="1" x14ac:dyDescent="0.4">
      <c r="A213" s="868" t="s">
        <v>1134</v>
      </c>
      <c r="B213" s="868" t="s">
        <v>1262</v>
      </c>
      <c r="C213" s="887" t="s">
        <v>1263</v>
      </c>
      <c r="D213" s="472" t="s">
        <v>1268</v>
      </c>
      <c r="E213" s="2958" t="s">
        <v>1265</v>
      </c>
      <c r="F213" s="946">
        <v>0.16</v>
      </c>
      <c r="G213" s="21"/>
      <c r="H213" s="958" t="s">
        <v>202</v>
      </c>
      <c r="I213" s="124"/>
      <c r="J213" s="124"/>
      <c r="K213" s="252">
        <f t="shared" si="80"/>
        <v>0.16</v>
      </c>
      <c r="L213" s="520">
        <f t="shared" si="84"/>
        <v>100</v>
      </c>
      <c r="M213" s="521">
        <f t="shared" si="81"/>
        <v>0</v>
      </c>
      <c r="N213" s="504">
        <f t="shared" si="67"/>
        <v>2</v>
      </c>
      <c r="O213" s="254"/>
      <c r="P213" s="534">
        <f t="shared" si="82"/>
        <v>0.217</v>
      </c>
      <c r="Q213" s="227" t="s">
        <v>42</v>
      </c>
      <c r="R213" s="254"/>
      <c r="S213" s="305"/>
      <c r="T213" s="306"/>
      <c r="U213" s="90"/>
      <c r="V213" s="254"/>
      <c r="W213" s="254"/>
      <c r="X213" s="254"/>
      <c r="Y213" s="254"/>
      <c r="Z213" s="258">
        <v>5369</v>
      </c>
      <c r="AA213" s="259">
        <f t="shared" si="85"/>
        <v>130.63323952574012</v>
      </c>
      <c r="AB213" s="260"/>
      <c r="AC213" s="260"/>
      <c r="AD213" s="260"/>
      <c r="AE213" s="260"/>
      <c r="AF213" s="260"/>
      <c r="AG213" s="260"/>
      <c r="AH213" s="121"/>
      <c r="AI213" s="261">
        <v>5586</v>
      </c>
      <c r="AJ213" s="261">
        <v>5739</v>
      </c>
      <c r="AK213" s="261">
        <v>5975</v>
      </c>
      <c r="AL213" s="342"/>
      <c r="AM213" s="262"/>
      <c r="AN213" s="252"/>
      <c r="AO213" s="252"/>
      <c r="AP213" s="263"/>
      <c r="AQ213" s="264">
        <v>0.217</v>
      </c>
      <c r="AR213" s="252">
        <v>0.25600000000000001</v>
      </c>
      <c r="AS213" s="252">
        <v>0.27800000000000002</v>
      </c>
      <c r="AT213" s="252">
        <v>0.28999999999999998</v>
      </c>
      <c r="AU213" s="252"/>
      <c r="AV213" s="263"/>
      <c r="AW213" s="557">
        <f t="shared" si="83"/>
        <v>-0.12999999999999998</v>
      </c>
      <c r="AX213" s="551"/>
      <c r="AY213" s="167"/>
      <c r="AZ213" s="167"/>
      <c r="BA213" s="296"/>
      <c r="BB213" s="167"/>
      <c r="BC213" s="2" t="s">
        <v>1430</v>
      </c>
      <c r="BD213" s="866" t="s">
        <v>1510</v>
      </c>
    </row>
    <row r="214" spans="1:227" s="2" customFormat="1" ht="17.05" customHeight="1" x14ac:dyDescent="0.4">
      <c r="A214" s="868" t="s">
        <v>1134</v>
      </c>
      <c r="B214" s="868" t="s">
        <v>1262</v>
      </c>
      <c r="C214" s="908" t="s">
        <v>1263</v>
      </c>
      <c r="D214" s="472" t="s">
        <v>1270</v>
      </c>
      <c r="E214" s="2958" t="s">
        <v>1265</v>
      </c>
      <c r="F214" s="946">
        <v>0.60499999999999998</v>
      </c>
      <c r="G214" s="21"/>
      <c r="H214" s="958" t="s">
        <v>202</v>
      </c>
      <c r="I214" s="124"/>
      <c r="J214" s="124"/>
      <c r="K214" s="252">
        <f t="shared" si="80"/>
        <v>0.60499999999999998</v>
      </c>
      <c r="L214" s="520">
        <f t="shared" si="84"/>
        <v>100</v>
      </c>
      <c r="M214" s="521">
        <f t="shared" si="81"/>
        <v>0</v>
      </c>
      <c r="N214" s="504">
        <f t="shared" si="67"/>
        <v>2</v>
      </c>
      <c r="O214" s="254"/>
      <c r="P214" s="534">
        <f t="shared" si="82"/>
        <v>1.0669999999999999</v>
      </c>
      <c r="Q214" s="227" t="s">
        <v>42</v>
      </c>
      <c r="R214" s="254"/>
      <c r="S214" s="305"/>
      <c r="T214" s="306"/>
      <c r="U214" s="90"/>
      <c r="V214" s="254"/>
      <c r="W214" s="254"/>
      <c r="X214" s="254"/>
      <c r="Y214" s="254"/>
      <c r="Z214" s="258">
        <v>29373</v>
      </c>
      <c r="AA214" s="259">
        <f t="shared" si="85"/>
        <v>113.70054224618734</v>
      </c>
      <c r="AB214" s="260"/>
      <c r="AC214" s="260"/>
      <c r="AD214" s="260"/>
      <c r="AE214" s="260"/>
      <c r="AF214" s="260"/>
      <c r="AG214" s="260"/>
      <c r="AH214" s="121"/>
      <c r="AI214" s="261">
        <v>29191</v>
      </c>
      <c r="AJ214" s="261">
        <v>29093</v>
      </c>
      <c r="AK214" s="261">
        <v>29058</v>
      </c>
      <c r="AL214" s="342"/>
      <c r="AM214" s="262"/>
      <c r="AN214" s="252"/>
      <c r="AO214" s="252"/>
      <c r="AP214" s="263"/>
      <c r="AQ214" s="264">
        <v>1.0669999999999999</v>
      </c>
      <c r="AR214" s="252">
        <v>1.2190000000000001</v>
      </c>
      <c r="AS214" s="252">
        <v>1.294</v>
      </c>
      <c r="AT214" s="252">
        <v>1.2929999999999999</v>
      </c>
      <c r="AU214" s="252"/>
      <c r="AV214" s="263"/>
      <c r="AW214" s="557">
        <f t="shared" si="83"/>
        <v>-0.68799999999999994</v>
      </c>
      <c r="AX214" s="551"/>
      <c r="AY214" s="167"/>
      <c r="AZ214" s="167"/>
      <c r="BA214" s="296"/>
      <c r="BB214" s="167"/>
      <c r="BC214" s="2" t="s">
        <v>1430</v>
      </c>
      <c r="BD214" s="866" t="s">
        <v>1511</v>
      </c>
    </row>
    <row r="215" spans="1:227" s="2" customFormat="1" ht="17.05" customHeight="1" x14ac:dyDescent="0.4">
      <c r="A215" s="868" t="s">
        <v>1134</v>
      </c>
      <c r="B215" s="868" t="s">
        <v>1262</v>
      </c>
      <c r="C215" s="908" t="s">
        <v>1263</v>
      </c>
      <c r="D215" s="472" t="s">
        <v>1274</v>
      </c>
      <c r="E215" s="2952"/>
      <c r="F215" s="970">
        <v>0.14799999999999999</v>
      </c>
      <c r="G215" s="956"/>
      <c r="H215" s="1481" t="s">
        <v>202</v>
      </c>
      <c r="I215" s="271"/>
      <c r="J215" s="271"/>
      <c r="K215" s="272">
        <f t="shared" si="80"/>
        <v>0.14799999999999999</v>
      </c>
      <c r="L215" s="524">
        <f t="shared" si="84"/>
        <v>100</v>
      </c>
      <c r="M215" s="525">
        <f t="shared" si="81"/>
        <v>0</v>
      </c>
      <c r="N215" s="465">
        <f t="shared" si="67"/>
        <v>3</v>
      </c>
      <c r="O215" s="274"/>
      <c r="P215" s="537">
        <f t="shared" si="82"/>
        <v>0.14799999999999999</v>
      </c>
      <c r="Q215" s="273" t="s">
        <v>42</v>
      </c>
      <c r="R215" s="274"/>
      <c r="S215" s="275"/>
      <c r="T215" s="276"/>
      <c r="U215" s="111"/>
      <c r="V215" s="274"/>
      <c r="W215" s="274"/>
      <c r="X215" s="274"/>
      <c r="Y215" s="274"/>
      <c r="Z215" s="277">
        <v>4519</v>
      </c>
      <c r="AA215" s="278">
        <f t="shared" si="85"/>
        <v>104.27813160263968</v>
      </c>
      <c r="AB215" s="279"/>
      <c r="AC215" s="279"/>
      <c r="AD215" s="279"/>
      <c r="AE215" s="279"/>
      <c r="AF215" s="279"/>
      <c r="AG215" s="279"/>
      <c r="AH215" s="280"/>
      <c r="AI215" s="388">
        <v>4489</v>
      </c>
      <c r="AJ215" s="388">
        <v>4472</v>
      </c>
      <c r="AK215" s="388">
        <v>4466</v>
      </c>
      <c r="AL215" s="389"/>
      <c r="AM215" s="281"/>
      <c r="AN215" s="272"/>
      <c r="AO215" s="272"/>
      <c r="AP215" s="282"/>
      <c r="AQ215" s="283">
        <v>0.14799999999999999</v>
      </c>
      <c r="AR215" s="272">
        <v>0.17199999999999999</v>
      </c>
      <c r="AS215" s="272">
        <v>0.183</v>
      </c>
      <c r="AT215" s="272">
        <v>0.183</v>
      </c>
      <c r="AU215" s="272"/>
      <c r="AV215" s="282"/>
      <c r="AW215" s="558">
        <f t="shared" si="83"/>
        <v>-3.5000000000000003E-2</v>
      </c>
      <c r="AX215" s="552"/>
      <c r="AY215" s="167"/>
      <c r="AZ215" s="167"/>
      <c r="BA215" s="296"/>
      <c r="BB215" s="296"/>
      <c r="BC215" s="2" t="s">
        <v>1430</v>
      </c>
      <c r="BD215" s="866" t="s">
        <v>1566</v>
      </c>
    </row>
    <row r="216" spans="1:227" s="2" customFormat="1" ht="17.05" customHeight="1" x14ac:dyDescent="0.4">
      <c r="A216" s="868" t="s">
        <v>698</v>
      </c>
      <c r="B216" s="868" t="s">
        <v>699</v>
      </c>
      <c r="C216" s="594" t="s">
        <v>713</v>
      </c>
      <c r="D216" s="383" t="s">
        <v>714</v>
      </c>
      <c r="E216" s="619"/>
      <c r="F216" s="107">
        <v>0.12</v>
      </c>
      <c r="G216" s="108"/>
      <c r="H216" s="108" t="s">
        <v>202</v>
      </c>
      <c r="I216" s="124"/>
      <c r="J216" s="124"/>
      <c r="K216" s="252">
        <f t="shared" si="80"/>
        <v>0.12</v>
      </c>
      <c r="L216" s="520">
        <f t="shared" si="84"/>
        <v>100</v>
      </c>
      <c r="M216" s="521">
        <f t="shared" si="81"/>
        <v>0</v>
      </c>
      <c r="N216" s="348">
        <f t="shared" si="67"/>
        <v>2</v>
      </c>
      <c r="O216" s="254"/>
      <c r="P216" s="534">
        <f t="shared" si="82"/>
        <v>0.39381466836704754</v>
      </c>
      <c r="Q216" s="227" t="s">
        <v>42</v>
      </c>
      <c r="R216" s="254"/>
      <c r="S216" s="305"/>
      <c r="T216" s="306"/>
      <c r="U216" s="90"/>
      <c r="V216" s="254"/>
      <c r="W216" s="254"/>
      <c r="X216" s="254"/>
      <c r="Y216" s="254"/>
      <c r="Z216" s="258">
        <v>8913</v>
      </c>
      <c r="AA216" s="259">
        <f t="shared" si="85"/>
        <v>135.43057265403689</v>
      </c>
      <c r="AB216" s="260"/>
      <c r="AC216" s="260"/>
      <c r="AD216" s="260"/>
      <c r="AE216" s="260"/>
      <c r="AF216" s="260"/>
      <c r="AG216" s="260"/>
      <c r="AH216" s="121"/>
      <c r="AI216" s="261">
        <v>9588</v>
      </c>
      <c r="AJ216" s="261">
        <v>10163</v>
      </c>
      <c r="AK216" s="261">
        <v>10722</v>
      </c>
      <c r="AL216" s="342"/>
      <c r="AM216" s="371"/>
      <c r="AN216" s="261"/>
      <c r="AO216" s="252"/>
      <c r="AP216" s="263"/>
      <c r="AQ216" s="264">
        <v>0.39381466836704754</v>
      </c>
      <c r="AR216" s="252">
        <v>0.44058883333388221</v>
      </c>
      <c r="AS216" s="252">
        <v>0.48497754977303764</v>
      </c>
      <c r="AT216" s="252">
        <v>0.5306074440277645</v>
      </c>
      <c r="AU216" s="252"/>
      <c r="AV216" s="263"/>
      <c r="AW216" s="557">
        <f t="shared" si="83"/>
        <v>-0.4106074440277645</v>
      </c>
      <c r="AX216" s="551"/>
      <c r="AY216" s="167"/>
      <c r="AZ216" s="167"/>
      <c r="BA216" s="167"/>
      <c r="BB216" s="167"/>
      <c r="BC216" s="2" t="s">
        <v>1430</v>
      </c>
      <c r="BD216" s="866" t="s">
        <v>1471</v>
      </c>
    </row>
    <row r="217" spans="1:227" s="2" customFormat="1" ht="17.05" customHeight="1" x14ac:dyDescent="0.4">
      <c r="A217" s="868" t="s">
        <v>698</v>
      </c>
      <c r="B217" s="868" t="s">
        <v>699</v>
      </c>
      <c r="C217" s="594" t="s">
        <v>713</v>
      </c>
      <c r="D217" s="383" t="s">
        <v>715</v>
      </c>
      <c r="E217" s="619"/>
      <c r="F217" s="20">
        <v>0.128</v>
      </c>
      <c r="G217" s="21"/>
      <c r="H217" s="21" t="s">
        <v>202</v>
      </c>
      <c r="I217" s="124"/>
      <c r="J217" s="124"/>
      <c r="K217" s="252">
        <f t="shared" si="80"/>
        <v>0.128</v>
      </c>
      <c r="L217" s="520">
        <f t="shared" si="84"/>
        <v>100</v>
      </c>
      <c r="M217" s="521">
        <f t="shared" si="81"/>
        <v>0</v>
      </c>
      <c r="N217" s="504">
        <f t="shared" si="67"/>
        <v>5</v>
      </c>
      <c r="O217" s="254"/>
      <c r="P217" s="534">
        <f t="shared" si="82"/>
        <v>9.3809844290443853E-2</v>
      </c>
      <c r="Q217" s="227" t="s">
        <v>42</v>
      </c>
      <c r="R217" s="254"/>
      <c r="S217" s="305"/>
      <c r="T217" s="306"/>
      <c r="U217" s="90"/>
      <c r="V217" s="254"/>
      <c r="W217" s="254"/>
      <c r="X217" s="254"/>
      <c r="Y217" s="254"/>
      <c r="Z217" s="258">
        <v>2168</v>
      </c>
      <c r="AA217" s="259">
        <f t="shared" si="85"/>
        <v>132.95360407734628</v>
      </c>
      <c r="AB217" s="260"/>
      <c r="AC217" s="260"/>
      <c r="AD217" s="260"/>
      <c r="AE217" s="260"/>
      <c r="AF217" s="260"/>
      <c r="AG217" s="260"/>
      <c r="AH217" s="121"/>
      <c r="AI217" s="261">
        <v>2336</v>
      </c>
      <c r="AJ217" s="261">
        <v>2477</v>
      </c>
      <c r="AK217" s="261">
        <v>2617</v>
      </c>
      <c r="AL217" s="342"/>
      <c r="AM217" s="371"/>
      <c r="AN217" s="261"/>
      <c r="AO217" s="252"/>
      <c r="AP217" s="263"/>
      <c r="AQ217" s="264">
        <v>9.3809844290443853E-2</v>
      </c>
      <c r="AR217" s="252">
        <v>0.10520884597848565</v>
      </c>
      <c r="AS217" s="252">
        <v>0.11593807405523499</v>
      </c>
      <c r="AT217" s="252">
        <v>0.12711725089860312</v>
      </c>
      <c r="AU217" s="252"/>
      <c r="AV217" s="263"/>
      <c r="AW217" s="557">
        <f t="shared" si="83"/>
        <v>8.8274910139687912E-4</v>
      </c>
      <c r="AX217" s="551"/>
      <c r="AY217" s="167"/>
      <c r="AZ217" s="167"/>
      <c r="BA217" s="296"/>
      <c r="BB217" s="167"/>
      <c r="BC217" s="2" t="s">
        <v>1430</v>
      </c>
      <c r="BD217" s="866" t="s">
        <v>1540</v>
      </c>
    </row>
    <row r="218" spans="1:227" s="2" customFormat="1" ht="17.05" customHeight="1" x14ac:dyDescent="0.4">
      <c r="A218" s="868" t="s">
        <v>698</v>
      </c>
      <c r="B218" s="868" t="s">
        <v>699</v>
      </c>
      <c r="C218" s="594" t="s">
        <v>713</v>
      </c>
      <c r="D218" s="383" t="s">
        <v>717</v>
      </c>
      <c r="E218" s="619"/>
      <c r="F218" s="20">
        <v>0.11</v>
      </c>
      <c r="G218" s="21"/>
      <c r="H218" s="21" t="s">
        <v>202</v>
      </c>
      <c r="I218" s="124"/>
      <c r="J218" s="124"/>
      <c r="K218" s="252">
        <f t="shared" si="80"/>
        <v>0.11</v>
      </c>
      <c r="L218" s="520">
        <f t="shared" si="84"/>
        <v>100</v>
      </c>
      <c r="M218" s="521">
        <f t="shared" si="81"/>
        <v>0</v>
      </c>
      <c r="N218" s="504">
        <f t="shared" si="67"/>
        <v>2</v>
      </c>
      <c r="O218" s="254"/>
      <c r="P218" s="534">
        <f t="shared" si="82"/>
        <v>0.27357983905994199</v>
      </c>
      <c r="Q218" s="227" t="s">
        <v>42</v>
      </c>
      <c r="R218" s="254"/>
      <c r="S218" s="305"/>
      <c r="T218" s="306"/>
      <c r="U218" s="90"/>
      <c r="V218" s="254"/>
      <c r="W218" s="254"/>
      <c r="X218" s="254"/>
      <c r="Y218" s="254"/>
      <c r="Z218" s="258">
        <v>6251</v>
      </c>
      <c r="AA218" s="259">
        <f t="shared" si="85"/>
        <v>141.00922040966867</v>
      </c>
      <c r="AB218" s="260"/>
      <c r="AC218" s="260"/>
      <c r="AD218" s="260"/>
      <c r="AE218" s="260"/>
      <c r="AF218" s="260"/>
      <c r="AG218" s="260"/>
      <c r="AH218" s="121"/>
      <c r="AI218" s="373">
        <v>6727</v>
      </c>
      <c r="AJ218" s="373">
        <v>7135</v>
      </c>
      <c r="AK218" s="373">
        <v>7532</v>
      </c>
      <c r="AL218" s="342"/>
      <c r="AM218" s="371"/>
      <c r="AN218" s="373"/>
      <c r="AO218" s="292"/>
      <c r="AP218" s="295"/>
      <c r="AQ218" s="264">
        <v>0.27357983905994199</v>
      </c>
      <c r="AR218" s="292">
        <v>0.3217287524250062</v>
      </c>
      <c r="AS218" s="292">
        <v>0.3777357035085438</v>
      </c>
      <c r="AT218" s="292">
        <v>0.442973589478735</v>
      </c>
      <c r="AU218" s="292"/>
      <c r="AV218" s="295"/>
      <c r="AW218" s="559">
        <f t="shared" si="83"/>
        <v>-0.33297358947873501</v>
      </c>
      <c r="AX218" s="551"/>
      <c r="AY218" s="167"/>
      <c r="AZ218" s="167"/>
      <c r="BA218" s="296"/>
      <c r="BB218" s="167"/>
      <c r="BC218" s="2" t="s">
        <v>1430</v>
      </c>
      <c r="BD218" s="866" t="s">
        <v>1599</v>
      </c>
    </row>
    <row r="219" spans="1:227" s="2" customFormat="1" ht="17.05" customHeight="1" x14ac:dyDescent="0.4">
      <c r="A219" s="868" t="s">
        <v>698</v>
      </c>
      <c r="B219" s="868" t="s">
        <v>699</v>
      </c>
      <c r="C219" s="594" t="s">
        <v>713</v>
      </c>
      <c r="D219" s="383" t="s">
        <v>716</v>
      </c>
      <c r="E219" s="619"/>
      <c r="F219" s="20">
        <f>0.99+0.402</f>
        <v>1.3919999999999999</v>
      </c>
      <c r="G219" s="21"/>
      <c r="H219" s="21">
        <v>1.08</v>
      </c>
      <c r="I219" s="251"/>
      <c r="J219" s="251"/>
      <c r="K219" s="292">
        <f t="shared" si="80"/>
        <v>2.472</v>
      </c>
      <c r="L219" s="520">
        <f t="shared" si="84"/>
        <v>56.310679611650485</v>
      </c>
      <c r="M219" s="521">
        <f t="shared" si="81"/>
        <v>43.689320388349515</v>
      </c>
      <c r="N219" s="504">
        <f t="shared" si="67"/>
        <v>2</v>
      </c>
      <c r="O219" s="254"/>
      <c r="P219" s="534">
        <f t="shared" si="82"/>
        <v>3.0679954273341337</v>
      </c>
      <c r="Q219" s="227" t="s">
        <v>42</v>
      </c>
      <c r="R219" s="254"/>
      <c r="S219" s="255"/>
      <c r="T219" s="256"/>
      <c r="V219" s="257"/>
      <c r="W219" s="257"/>
      <c r="X219" s="257"/>
      <c r="Y219" s="257"/>
      <c r="Z219" s="258">
        <v>44237</v>
      </c>
      <c r="AA219" s="259">
        <f t="shared" si="85"/>
        <v>212.21136857047398</v>
      </c>
      <c r="AB219" s="293"/>
      <c r="AC219" s="293"/>
      <c r="AD219" s="293"/>
      <c r="AE219" s="293"/>
      <c r="AF219" s="293"/>
      <c r="AG219" s="293"/>
      <c r="AH219" s="121"/>
      <c r="AI219" s="373">
        <v>47580</v>
      </c>
      <c r="AJ219" s="373">
        <v>50435</v>
      </c>
      <c r="AK219" s="373">
        <v>53218</v>
      </c>
      <c r="AL219" s="342"/>
      <c r="AM219" s="374"/>
      <c r="AN219" s="373"/>
      <c r="AO219" s="292"/>
      <c r="AP219" s="295"/>
      <c r="AQ219" s="264">
        <v>3.0679954273341337</v>
      </c>
      <c r="AR219" s="292">
        <v>3.4264719236800012</v>
      </c>
      <c r="AS219" s="292">
        <v>3.7663002126493339</v>
      </c>
      <c r="AT219" s="292">
        <v>4.1157565407082668</v>
      </c>
      <c r="AU219" s="292"/>
      <c r="AV219" s="295"/>
      <c r="AW219" s="559">
        <f t="shared" si="83"/>
        <v>-1.6437565407082668</v>
      </c>
      <c r="AX219" s="551"/>
      <c r="AY219" s="167"/>
      <c r="AZ219" s="167"/>
      <c r="BA219" s="296"/>
      <c r="BB219" s="296"/>
      <c r="BC219" s="2" t="s">
        <v>1430</v>
      </c>
      <c r="BD219" s="866" t="s">
        <v>1650</v>
      </c>
    </row>
    <row r="220" spans="1:227" s="2" customFormat="1" ht="17.05" customHeight="1" x14ac:dyDescent="0.4">
      <c r="A220" s="868" t="s">
        <v>393</v>
      </c>
      <c r="B220" s="868" t="s">
        <v>472</v>
      </c>
      <c r="C220" s="877" t="s">
        <v>485</v>
      </c>
      <c r="D220" s="1279" t="s">
        <v>487</v>
      </c>
      <c r="E220" s="2956" t="s">
        <v>1822</v>
      </c>
      <c r="F220" s="20">
        <v>0.47304000000000002</v>
      </c>
      <c r="G220" s="21"/>
      <c r="H220" s="21"/>
      <c r="I220" s="124"/>
      <c r="J220" s="124"/>
      <c r="K220" s="252">
        <v>0.47304000000000002</v>
      </c>
      <c r="L220" s="520">
        <v>100</v>
      </c>
      <c r="M220" s="521">
        <v>0</v>
      </c>
      <c r="N220" s="504">
        <v>2</v>
      </c>
      <c r="O220" s="1024"/>
      <c r="P220" s="532">
        <v>0.61945616250000002</v>
      </c>
      <c r="Q220" s="227" t="s">
        <v>42</v>
      </c>
      <c r="R220" s="254"/>
      <c r="S220" s="305"/>
      <c r="T220" s="306"/>
      <c r="U220" s="90"/>
      <c r="V220" s="254"/>
      <c r="W220" s="254"/>
      <c r="X220" s="254"/>
      <c r="Y220" s="254"/>
      <c r="Z220" s="258">
        <v>21776.954945885296</v>
      </c>
      <c r="AA220" s="259">
        <v>77.932850366370772</v>
      </c>
      <c r="AB220" s="260"/>
      <c r="AC220" s="260"/>
      <c r="AD220" s="260"/>
      <c r="AE220" s="260"/>
      <c r="AF220" s="260"/>
      <c r="AG220" s="260"/>
      <c r="AH220" s="121"/>
      <c r="AL220" s="121"/>
      <c r="AM220" s="262"/>
      <c r="AN220" s="292"/>
      <c r="AO220" s="292"/>
      <c r="AP220" s="295"/>
      <c r="AQ220" s="264"/>
      <c r="AR220" s="292"/>
      <c r="AS220" s="292"/>
      <c r="AT220" s="292">
        <v>0.96626824698422065</v>
      </c>
      <c r="AU220" s="292"/>
      <c r="AV220" s="295"/>
      <c r="AW220" s="559">
        <v>-0.49322824698422063</v>
      </c>
      <c r="AX220" s="551"/>
      <c r="AY220" s="167"/>
      <c r="AZ220" s="167"/>
      <c r="BA220" s="296"/>
      <c r="BB220" s="167"/>
      <c r="BC220" s="2" t="s">
        <v>1802</v>
      </c>
      <c r="BD220" s="2" t="s">
        <v>1865</v>
      </c>
      <c r="BE220" t="s">
        <v>1905</v>
      </c>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row>
    <row r="221" spans="1:227" s="2" customFormat="1" ht="17.05" customHeight="1" x14ac:dyDescent="0.4">
      <c r="A221" s="868" t="s">
        <v>393</v>
      </c>
      <c r="B221" s="868" t="s">
        <v>472</v>
      </c>
      <c r="C221" s="983" t="s">
        <v>485</v>
      </c>
      <c r="D221" s="1279" t="s">
        <v>486</v>
      </c>
      <c r="E221" s="2956" t="s">
        <v>1822</v>
      </c>
      <c r="F221" s="20">
        <v>0.47304000000000002</v>
      </c>
      <c r="G221" s="21"/>
      <c r="H221" s="21"/>
      <c r="I221" s="124"/>
      <c r="J221" s="124"/>
      <c r="K221" s="252">
        <v>0.47304000000000002</v>
      </c>
      <c r="L221" s="520">
        <v>100</v>
      </c>
      <c r="M221" s="521">
        <v>0</v>
      </c>
      <c r="N221" s="504">
        <v>2</v>
      </c>
      <c r="O221" s="1396"/>
      <c r="P221" s="532">
        <v>0.57987820800000001</v>
      </c>
      <c r="Q221" s="227" t="s">
        <v>42</v>
      </c>
      <c r="R221" s="254"/>
      <c r="S221" s="305"/>
      <c r="T221" s="306"/>
      <c r="U221" s="90"/>
      <c r="V221" s="254"/>
      <c r="W221" s="254"/>
      <c r="X221" s="254"/>
      <c r="Y221" s="254"/>
      <c r="Z221" s="258">
        <v>25144.269747343693</v>
      </c>
      <c r="AA221" s="259">
        <v>63.183677042198347</v>
      </c>
      <c r="AB221" s="260"/>
      <c r="AC221" s="260"/>
      <c r="AD221" s="260"/>
      <c r="AE221" s="260"/>
      <c r="AF221" s="260"/>
      <c r="AG221" s="260"/>
      <c r="AH221" s="121"/>
      <c r="AL221" s="121"/>
      <c r="AM221" s="262"/>
      <c r="AN221" s="292"/>
      <c r="AO221" s="292"/>
      <c r="AP221" s="295"/>
      <c r="AQ221" s="264"/>
      <c r="AR221" s="292"/>
      <c r="AS221" s="292"/>
      <c r="AT221" s="292">
        <v>1.300146074082563</v>
      </c>
      <c r="AU221" s="292"/>
      <c r="AV221" s="295"/>
      <c r="AW221" s="559">
        <v>-0.82710607408256298</v>
      </c>
      <c r="AX221" s="551"/>
      <c r="AY221" s="167"/>
      <c r="AZ221" s="167"/>
      <c r="BA221" s="296"/>
      <c r="BB221" s="167"/>
      <c r="BC221" s="2" t="s">
        <v>1802</v>
      </c>
      <c r="BD221" s="2" t="s">
        <v>1866</v>
      </c>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row>
    <row r="222" spans="1:227" s="2" customFormat="1" ht="17.05" customHeight="1" x14ac:dyDescent="0.4">
      <c r="A222" s="868" t="s">
        <v>393</v>
      </c>
      <c r="B222" s="868" t="s">
        <v>472</v>
      </c>
      <c r="C222" s="877" t="s">
        <v>485</v>
      </c>
      <c r="D222" s="1279" t="s">
        <v>489</v>
      </c>
      <c r="E222" s="2956" t="s">
        <v>1822</v>
      </c>
      <c r="F222" s="20">
        <v>0.47304000000000002</v>
      </c>
      <c r="G222" s="21"/>
      <c r="H222" s="21"/>
      <c r="I222" s="124"/>
      <c r="J222" s="124"/>
      <c r="K222" s="252">
        <v>0.47304000000000002</v>
      </c>
      <c r="L222" s="520">
        <v>100</v>
      </c>
      <c r="M222" s="521">
        <v>0</v>
      </c>
      <c r="N222" s="504">
        <v>2</v>
      </c>
      <c r="O222" s="1024"/>
      <c r="P222" s="532">
        <v>0.47864816999999998</v>
      </c>
      <c r="Q222" s="227" t="s">
        <v>42</v>
      </c>
      <c r="R222" s="254"/>
      <c r="S222" s="305"/>
      <c r="T222" s="306"/>
      <c r="U222" s="90"/>
      <c r="V222" s="254"/>
      <c r="W222" s="254"/>
      <c r="X222" s="254"/>
      <c r="Y222" s="254"/>
      <c r="Z222" s="258">
        <v>18794.896096424302</v>
      </c>
      <c r="AA222" s="259">
        <v>69.772391535835808</v>
      </c>
      <c r="AB222" s="260"/>
      <c r="AC222" s="260"/>
      <c r="AD222" s="260"/>
      <c r="AE222" s="260"/>
      <c r="AF222" s="260"/>
      <c r="AG222" s="260"/>
      <c r="AH222" s="121"/>
      <c r="AI222" s="90"/>
      <c r="AJ222" s="90"/>
      <c r="AK222" s="90"/>
      <c r="AL222" s="121"/>
      <c r="AM222" s="262"/>
      <c r="AN222" s="252"/>
      <c r="AO222" s="252"/>
      <c r="AP222" s="263"/>
      <c r="AQ222" s="264"/>
      <c r="AR222" s="252"/>
      <c r="AS222" s="252"/>
      <c r="AT222" s="252">
        <v>0.74968630917606294</v>
      </c>
      <c r="AU222" s="252"/>
      <c r="AV222" s="263"/>
      <c r="AW222" s="557">
        <v>-0.27664630917606292</v>
      </c>
      <c r="AX222" s="551"/>
      <c r="AY222" s="167"/>
      <c r="AZ222" s="167"/>
      <c r="BA222" s="296"/>
      <c r="BB222" s="167"/>
      <c r="BC222" s="2" t="s">
        <v>1802</v>
      </c>
      <c r="BD222" s="2" t="s">
        <v>1855</v>
      </c>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row>
    <row r="223" spans="1:227" s="2" customFormat="1" ht="17.05" customHeight="1" x14ac:dyDescent="0.4">
      <c r="A223" s="868" t="s">
        <v>393</v>
      </c>
      <c r="B223" s="868" t="s">
        <v>472</v>
      </c>
      <c r="C223" s="877" t="s">
        <v>485</v>
      </c>
      <c r="D223" s="1279" t="s">
        <v>488</v>
      </c>
      <c r="E223" s="2956" t="s">
        <v>1822</v>
      </c>
      <c r="F223" s="20">
        <v>0.31535999999999997</v>
      </c>
      <c r="G223" s="21"/>
      <c r="H223" s="21"/>
      <c r="I223" s="124"/>
      <c r="J223" s="124"/>
      <c r="K223" s="252">
        <v>0.31535999999999997</v>
      </c>
      <c r="L223" s="520">
        <v>100</v>
      </c>
      <c r="M223" s="521">
        <v>0</v>
      </c>
      <c r="N223" s="504">
        <v>3</v>
      </c>
      <c r="O223" s="1024"/>
      <c r="P223" s="532">
        <v>0.25345183499999996</v>
      </c>
      <c r="Q223" s="227" t="s">
        <v>42</v>
      </c>
      <c r="R223" s="254"/>
      <c r="S223" s="305"/>
      <c r="T223" s="306"/>
      <c r="U223" s="90"/>
      <c r="V223" s="254"/>
      <c r="W223" s="254"/>
      <c r="X223" s="254"/>
      <c r="Y223" s="254"/>
      <c r="Z223" s="258">
        <v>9361.3699859715452</v>
      </c>
      <c r="AA223" s="259">
        <v>74.175958228514617</v>
      </c>
      <c r="AB223" s="260"/>
      <c r="AC223" s="260"/>
      <c r="AD223" s="260"/>
      <c r="AE223" s="260"/>
      <c r="AF223" s="260"/>
      <c r="AG223" s="260"/>
      <c r="AH223" s="121"/>
      <c r="AL223" s="121"/>
      <c r="AM223" s="262"/>
      <c r="AN223" s="292"/>
      <c r="AO223" s="292"/>
      <c r="AP223" s="295"/>
      <c r="AQ223" s="264"/>
      <c r="AR223" s="292"/>
      <c r="AS223" s="292"/>
      <c r="AT223" s="292">
        <v>0.39525941230223804</v>
      </c>
      <c r="AU223" s="292"/>
      <c r="AV223" s="295"/>
      <c r="AW223" s="559">
        <v>-7.9899412302238071E-2</v>
      </c>
      <c r="AX223" s="551"/>
      <c r="AY223" s="167"/>
      <c r="AZ223" s="167"/>
      <c r="BA223" s="296"/>
      <c r="BB223" s="167"/>
      <c r="BC223" s="2" t="s">
        <v>1802</v>
      </c>
      <c r="BD223" s="2" t="s">
        <v>1881</v>
      </c>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row>
    <row r="224" spans="1:227" s="2" customFormat="1" ht="17.05" customHeight="1" thickBot="1" x14ac:dyDescent="0.45">
      <c r="A224" s="868" t="s">
        <v>698</v>
      </c>
      <c r="B224" s="868" t="s">
        <v>742</v>
      </c>
      <c r="C224" s="594" t="s">
        <v>762</v>
      </c>
      <c r="D224" s="1315" t="s">
        <v>766</v>
      </c>
      <c r="E224" s="1477" t="s">
        <v>758</v>
      </c>
      <c r="F224" s="155"/>
      <c r="G224" s="156"/>
      <c r="H224" s="156"/>
      <c r="I224" s="308"/>
      <c r="J224" s="308"/>
      <c r="K224" s="309" t="s">
        <v>750</v>
      </c>
      <c r="L224" s="522">
        <v>100</v>
      </c>
      <c r="M224" s="523" t="str">
        <f>IF(IF(ISNUMBER(K224),K224,0)&gt;0,(IF(ISNUMBER(G224),G224,0)+IF(ISNUMBER(H224),H224,0))/K224*100,"")</f>
        <v/>
      </c>
      <c r="N224" s="508">
        <f t="shared" ref="N224:N255" si="86">IF(OR(K224="",NOT(ISNUMBER(K224))),1,IF(P224=0,1,IF(P224&gt;K224,2,IF(AT224&gt;K224,3,IF(AU224&gt;K224,4,5)))))</f>
        <v>1</v>
      </c>
      <c r="O224" s="311"/>
      <c r="P224" s="536">
        <f>AQ224</f>
        <v>8.9914361231775708E-2</v>
      </c>
      <c r="Q224" s="310" t="s">
        <v>42</v>
      </c>
      <c r="R224" s="311"/>
      <c r="S224" s="312"/>
      <c r="T224" s="313"/>
      <c r="U224" s="249"/>
      <c r="V224" s="311"/>
      <c r="W224" s="311"/>
      <c r="X224" s="311"/>
      <c r="Y224" s="311"/>
      <c r="Z224" s="314"/>
      <c r="AA224" s="315"/>
      <c r="AB224" s="316"/>
      <c r="AC224" s="316"/>
      <c r="AD224" s="316"/>
      <c r="AE224" s="316"/>
      <c r="AF224" s="316"/>
      <c r="AG224" s="316"/>
      <c r="AH224" s="317"/>
      <c r="AI224" s="379"/>
      <c r="AJ224" s="379"/>
      <c r="AK224" s="379"/>
      <c r="AL224" s="380"/>
      <c r="AM224" s="381"/>
      <c r="AN224" s="379"/>
      <c r="AO224" s="309"/>
      <c r="AP224" s="319"/>
      <c r="AQ224" s="320">
        <v>8.9914361231775708E-2</v>
      </c>
      <c r="AR224" s="309">
        <v>9.1696069574579431E-2</v>
      </c>
      <c r="AS224" s="309">
        <v>9.3559031364112158E-2</v>
      </c>
      <c r="AT224" s="309">
        <v>9.5361308675327106E-2</v>
      </c>
      <c r="AU224" s="309"/>
      <c r="AV224" s="319"/>
      <c r="AW224" s="560"/>
      <c r="AX224" s="553"/>
      <c r="AY224" s="167"/>
      <c r="AZ224" s="167"/>
      <c r="BA224" s="296"/>
      <c r="BB224" s="296"/>
      <c r="BC224" s="2" t="s">
        <v>1430</v>
      </c>
      <c r="BE224" s="2" t="s">
        <v>1912</v>
      </c>
    </row>
    <row r="225" spans="1:227" s="2" customFormat="1" ht="17.05" customHeight="1" thickTop="1" thickBot="1" x14ac:dyDescent="0.45">
      <c r="A225" s="868" t="s">
        <v>1134</v>
      </c>
      <c r="B225" s="868" t="s">
        <v>1306</v>
      </c>
      <c r="C225" s="915" t="s">
        <v>1331</v>
      </c>
      <c r="D225" s="444" t="s">
        <v>1334</v>
      </c>
      <c r="E225" s="2967"/>
      <c r="F225" s="446">
        <v>9.5000000000000001E-2</v>
      </c>
      <c r="G225" s="124"/>
      <c r="H225" s="447">
        <v>0</v>
      </c>
      <c r="I225" s="124"/>
      <c r="J225" s="124"/>
      <c r="K225" s="252">
        <f>IF(ISNUMBER(F225),F225,0)+IF(ISNUMBER(G225),G225,0)+IF(ISNUMBER(H225),H225,0)</f>
        <v>9.5000000000000001E-2</v>
      </c>
      <c r="L225" s="520">
        <f>IF(IF(ISNUMBER(K225),K225,0)&gt;0,IF(ISNUMBER(F225),F225,0)/K225*100,"")</f>
        <v>100</v>
      </c>
      <c r="M225" s="521">
        <f>IF(IF(ISNUMBER(K225),K225,0)&gt;0,(IF(ISNUMBER(G225),G225,0)+IF(ISNUMBER(H225),H225,0))/K225*100,"")</f>
        <v>0</v>
      </c>
      <c r="N225" s="348">
        <f t="shared" si="86"/>
        <v>2</v>
      </c>
      <c r="O225" s="254"/>
      <c r="P225" s="534">
        <f>AQ225</f>
        <v>0.13600000000000001</v>
      </c>
      <c r="Q225" s="227" t="s">
        <v>42</v>
      </c>
      <c r="R225" s="254"/>
      <c r="S225" s="305"/>
      <c r="T225" s="306"/>
      <c r="U225" s="90"/>
      <c r="V225" s="254"/>
      <c r="W225" s="254"/>
      <c r="X225" s="254"/>
      <c r="Y225" s="254"/>
      <c r="Z225" s="258">
        <v>2497</v>
      </c>
      <c r="AA225" s="259">
        <f>AR225/Z225*1000000000/365</f>
        <v>149.22016008250998</v>
      </c>
      <c r="AB225" s="260"/>
      <c r="AC225" s="260"/>
      <c r="AD225" s="260"/>
      <c r="AE225" s="260"/>
      <c r="AF225" s="260"/>
      <c r="AG225" s="260"/>
      <c r="AH225" s="121"/>
      <c r="AI225" s="261">
        <v>2275</v>
      </c>
      <c r="AJ225" s="261">
        <v>2092</v>
      </c>
      <c r="AK225" s="261">
        <v>1958</v>
      </c>
      <c r="AL225" s="342"/>
      <c r="AM225" s="262"/>
      <c r="AN225" s="252"/>
      <c r="AO225" s="252"/>
      <c r="AP225" s="263"/>
      <c r="AQ225" s="264">
        <v>0.13600000000000001</v>
      </c>
      <c r="AR225" s="252">
        <v>0.13600000000000001</v>
      </c>
      <c r="AS225" s="252">
        <v>0.13100000000000001</v>
      </c>
      <c r="AT225" s="252">
        <v>0.123</v>
      </c>
      <c r="AU225" s="252"/>
      <c r="AV225" s="263"/>
      <c r="AW225" s="557">
        <f>K225-AT225</f>
        <v>-2.7999999999999997E-2</v>
      </c>
      <c r="AX225" s="551"/>
      <c r="AY225" s="167"/>
      <c r="AZ225" s="167"/>
      <c r="BA225" s="296"/>
      <c r="BB225" s="296"/>
      <c r="BC225" s="2" t="s">
        <v>1430</v>
      </c>
      <c r="BD225" s="2" t="s">
        <v>1495</v>
      </c>
    </row>
    <row r="226" spans="1:227" s="2" customFormat="1" ht="17.05" customHeight="1" thickTop="1" thickBot="1" x14ac:dyDescent="0.45">
      <c r="A226" s="868" t="s">
        <v>1008</v>
      </c>
      <c r="B226" s="868" t="s">
        <v>1052</v>
      </c>
      <c r="C226" s="883" t="s">
        <v>1053</v>
      </c>
      <c r="D226" s="365" t="s">
        <v>1060</v>
      </c>
      <c r="E226" s="433"/>
      <c r="F226" s="219">
        <v>0.28999999999999998</v>
      </c>
      <c r="G226" s="124" t="s">
        <v>202</v>
      </c>
      <c r="H226" s="124"/>
      <c r="I226" s="124"/>
      <c r="J226" s="124"/>
      <c r="K226" s="252">
        <f>IF(ISNUMBER(F226),F226,0)+IF(ISNUMBER(G226),G226,0)+IF(ISNUMBER(H226),H226,0)</f>
        <v>0.28999999999999998</v>
      </c>
      <c r="L226" s="520">
        <f>IF(IF(ISNUMBER(K226),K226,0)&gt;0,IF(ISNUMBER(F226),F226,0)/K226*100,"")</f>
        <v>100</v>
      </c>
      <c r="M226" s="521">
        <f>IF(IF(ISNUMBER(K226),K226,0)&gt;0,(IF(ISNUMBER(G226),G226,0)+IF(ISNUMBER(H226),H226,0))/K226*100,"")</f>
        <v>0</v>
      </c>
      <c r="N226" s="504">
        <f t="shared" si="86"/>
        <v>5</v>
      </c>
      <c r="O226" s="254"/>
      <c r="P226" s="534">
        <f>AQ226</f>
        <v>0.10911787597303277</v>
      </c>
      <c r="Q226" s="227" t="s">
        <v>42</v>
      </c>
      <c r="R226" s="254"/>
      <c r="S226" s="305"/>
      <c r="T226" s="306"/>
      <c r="U226" s="90"/>
      <c r="V226" s="254"/>
      <c r="W226" s="254"/>
      <c r="X226" s="254"/>
      <c r="Y226" s="254"/>
      <c r="Z226" s="258">
        <v>2443</v>
      </c>
      <c r="AA226" s="259">
        <f>AR226/Z226*1000000000/365</f>
        <v>140.12874662346414</v>
      </c>
      <c r="AB226" s="260"/>
      <c r="AC226" s="260"/>
      <c r="AD226" s="260"/>
      <c r="AE226" s="260"/>
      <c r="AF226" s="260"/>
      <c r="AG226" s="260"/>
      <c r="AH226" s="121"/>
      <c r="AI226" s="261">
        <v>2691</v>
      </c>
      <c r="AJ226" s="261">
        <v>2815</v>
      </c>
      <c r="AK226" s="261">
        <v>2917</v>
      </c>
      <c r="AL226" s="342"/>
      <c r="AM226" s="371"/>
      <c r="AN226" s="261"/>
      <c r="AO226" s="252"/>
      <c r="AP226" s="263"/>
      <c r="AQ226" s="264">
        <v>0.10911787597303277</v>
      </c>
      <c r="AR226" s="252">
        <v>0.12495210272040984</v>
      </c>
      <c r="AS226" s="252">
        <v>0.13568622132909836</v>
      </c>
      <c r="AT226" s="252">
        <v>0.14575943982221315</v>
      </c>
      <c r="AU226" s="252"/>
      <c r="AV226" s="263"/>
      <c r="AW226" s="557">
        <f>K226-AT226</f>
        <v>0.14424056017778683</v>
      </c>
      <c r="AX226" s="551"/>
      <c r="AY226" s="167"/>
      <c r="AZ226" s="167"/>
      <c r="BA226" s="296"/>
      <c r="BB226" s="296"/>
      <c r="BC226" s="2" t="s">
        <v>1430</v>
      </c>
      <c r="BD226" s="866" t="s">
        <v>1674</v>
      </c>
    </row>
    <row r="227" spans="1:227" s="2" customFormat="1" ht="17.05" customHeight="1" thickTop="1" thickBot="1" x14ac:dyDescent="0.45">
      <c r="A227" s="868" t="s">
        <v>198</v>
      </c>
      <c r="B227" s="868" t="s">
        <v>199</v>
      </c>
      <c r="C227" s="888" t="s">
        <v>200</v>
      </c>
      <c r="D227" s="168" t="s">
        <v>203</v>
      </c>
      <c r="E227" s="2945"/>
      <c r="F227" s="178">
        <v>0.108</v>
      </c>
      <c r="G227" s="177"/>
      <c r="H227" s="177"/>
      <c r="I227" s="177"/>
      <c r="J227" s="177"/>
      <c r="K227" s="179">
        <f>SUM(F227:H227)</f>
        <v>0.108</v>
      </c>
      <c r="L227" s="662">
        <f>IF(K227&gt;0,IF(ISNUMBER(F227),F227,0)/K227*100,"")</f>
        <v>100</v>
      </c>
      <c r="M227" s="667">
        <f>IF(K227&gt;0,(IF(ISNUMBER(G227),G227,0)+IF(ISNUMBER(H227),H227,0))/K227*100,"")</f>
        <v>0</v>
      </c>
      <c r="N227" s="504">
        <f t="shared" si="86"/>
        <v>2</v>
      </c>
      <c r="O227" s="170"/>
      <c r="P227" s="177">
        <v>0.18</v>
      </c>
      <c r="Q227" s="222" t="s">
        <v>42</v>
      </c>
      <c r="R227" s="58"/>
      <c r="S227" s="720" t="s">
        <v>202</v>
      </c>
      <c r="T227" s="720" t="s">
        <v>202</v>
      </c>
      <c r="U227" s="375">
        <v>36.1</v>
      </c>
      <c r="V227" s="58"/>
      <c r="W227" s="375">
        <v>36.1</v>
      </c>
      <c r="X227" s="58"/>
      <c r="Y227" s="58">
        <v>0</v>
      </c>
      <c r="Z227" s="743">
        <v>4501</v>
      </c>
      <c r="AA227" s="234">
        <v>109.56469338624902</v>
      </c>
      <c r="AB227" s="763">
        <f>O227/AA227*1000000/365*1000</f>
        <v>0</v>
      </c>
      <c r="AC227" s="174"/>
      <c r="AD227" s="174"/>
      <c r="AE227" s="364"/>
      <c r="AF227" s="174"/>
      <c r="AG227" s="174"/>
      <c r="AH227" s="175"/>
      <c r="AI227" s="174"/>
      <c r="AJ227" s="174"/>
      <c r="AK227" s="174"/>
      <c r="AL227" s="175"/>
      <c r="AM227" s="179">
        <f>K227</f>
        <v>0.108</v>
      </c>
      <c r="AN227" s="177">
        <v>0.18</v>
      </c>
      <c r="AO227" s="177">
        <v>0.191</v>
      </c>
      <c r="AP227" s="177">
        <v>0.21099999999999999</v>
      </c>
      <c r="AQ227" s="178">
        <v>0.23300000000000001</v>
      </c>
      <c r="AR227" s="179">
        <f>AN227</f>
        <v>0.18</v>
      </c>
      <c r="AS227" s="177">
        <v>0.20300000000000001</v>
      </c>
      <c r="AT227" s="179">
        <f>AVERAGE(AS227,AV227)</f>
        <v>0.22500000000000001</v>
      </c>
      <c r="AU227" s="179"/>
      <c r="AV227" s="177">
        <v>0.247</v>
      </c>
      <c r="AW227" s="177"/>
      <c r="AX227" s="546">
        <v>0.307</v>
      </c>
      <c r="AY227" s="828">
        <v>-0.193</v>
      </c>
      <c r="AZ227" s="164"/>
      <c r="BA227" s="165"/>
      <c r="BB227" s="167"/>
      <c r="BC227" s="2" t="s">
        <v>1430</v>
      </c>
      <c r="BD227" s="866" t="s">
        <v>203</v>
      </c>
      <c r="BE227" s="90"/>
      <c r="BF227" s="90"/>
      <c r="BG227" s="90"/>
      <c r="BH227" s="90"/>
      <c r="BI227" s="90"/>
      <c r="BJ227" s="90"/>
      <c r="BK227" s="90"/>
      <c r="BL227" s="90"/>
      <c r="BM227" s="90"/>
      <c r="BN227" s="90"/>
      <c r="BO227" s="90"/>
      <c r="BP227" s="90"/>
      <c r="BQ227" s="90"/>
      <c r="BR227" s="90"/>
      <c r="BS227" s="90"/>
      <c r="BT227" s="90"/>
      <c r="BU227" s="90"/>
      <c r="BV227" s="90"/>
      <c r="BW227" s="90"/>
      <c r="BX227" s="90"/>
      <c r="BY227" s="90"/>
      <c r="BZ227" s="90"/>
      <c r="CA227" s="90"/>
      <c r="CB227" s="90"/>
      <c r="CC227" s="90"/>
      <c r="CD227" s="90"/>
      <c r="CE227" s="90"/>
      <c r="CF227" s="90"/>
      <c r="CG227" s="90"/>
      <c r="CH227" s="90"/>
      <c r="CI227" s="90"/>
      <c r="CJ227" s="90"/>
      <c r="CK227" s="90"/>
      <c r="CL227" s="90"/>
      <c r="CM227" s="90"/>
      <c r="CN227" s="90"/>
      <c r="CO227" s="90"/>
      <c r="CP227" s="90"/>
      <c r="CQ227" s="90"/>
      <c r="CR227" s="90"/>
      <c r="CS227" s="90"/>
      <c r="CT227" s="90"/>
      <c r="CU227" s="90"/>
      <c r="CV227" s="90"/>
      <c r="CW227" s="90"/>
      <c r="CX227" s="90"/>
      <c r="CY227" s="90"/>
      <c r="CZ227" s="90"/>
      <c r="DA227" s="90"/>
      <c r="DB227" s="90"/>
      <c r="DC227" s="90"/>
      <c r="DD227" s="90"/>
      <c r="DE227" s="90"/>
      <c r="DF227" s="90"/>
      <c r="DG227" s="90"/>
      <c r="DH227" s="90"/>
      <c r="DI227" s="90"/>
      <c r="DJ227" s="90"/>
      <c r="DK227" s="90"/>
      <c r="DL227" s="90"/>
      <c r="DM227" s="90"/>
      <c r="DN227" s="90"/>
      <c r="DO227" s="90"/>
      <c r="DP227" s="90"/>
      <c r="DQ227" s="90"/>
      <c r="DR227" s="90"/>
      <c r="DS227" s="90"/>
      <c r="DT227" s="90"/>
      <c r="DU227" s="90"/>
      <c r="DV227" s="90"/>
      <c r="DW227" s="90"/>
      <c r="DX227" s="90"/>
      <c r="DY227" s="90"/>
      <c r="DZ227" s="90"/>
      <c r="EA227" s="90"/>
      <c r="EB227" s="90"/>
      <c r="EC227" s="90"/>
      <c r="ED227" s="90"/>
      <c r="EE227" s="90"/>
      <c r="EF227" s="90"/>
      <c r="EG227" s="90"/>
      <c r="EH227" s="90"/>
      <c r="EI227" s="90"/>
      <c r="EJ227" s="90"/>
      <c r="EK227" s="90"/>
      <c r="EL227" s="90"/>
      <c r="EM227" s="90"/>
      <c r="EN227" s="90"/>
      <c r="EO227" s="90"/>
      <c r="EP227" s="90"/>
      <c r="EQ227" s="90"/>
      <c r="ER227" s="90"/>
      <c r="ES227" s="90"/>
      <c r="ET227" s="90"/>
      <c r="EU227" s="90"/>
      <c r="EV227" s="90"/>
      <c r="EW227" s="90"/>
      <c r="EX227" s="90"/>
      <c r="EY227" s="90"/>
      <c r="EZ227" s="90"/>
      <c r="FA227" s="90"/>
      <c r="FB227" s="90"/>
      <c r="FC227" s="90"/>
      <c r="FD227" s="90"/>
      <c r="FE227" s="90"/>
      <c r="FF227" s="90"/>
      <c r="FG227" s="90"/>
      <c r="FH227" s="90"/>
      <c r="FI227" s="90"/>
      <c r="FJ227" s="90"/>
      <c r="FK227" s="90"/>
      <c r="FL227" s="90"/>
      <c r="FM227" s="90"/>
      <c r="FN227" s="90"/>
      <c r="FO227" s="90"/>
      <c r="FP227" s="90"/>
      <c r="FQ227" s="90"/>
      <c r="FR227" s="90"/>
      <c r="FS227" s="90"/>
      <c r="FT227" s="90"/>
      <c r="FU227" s="90"/>
      <c r="FV227" s="90"/>
      <c r="FW227" s="90"/>
      <c r="FX227" s="90"/>
      <c r="FY227" s="90"/>
      <c r="FZ227" s="90"/>
      <c r="GA227" s="90"/>
      <c r="GB227" s="90"/>
      <c r="GC227" s="90"/>
      <c r="GD227" s="90"/>
      <c r="GE227" s="90"/>
      <c r="GF227" s="90"/>
      <c r="GG227" s="90"/>
      <c r="GH227" s="90"/>
      <c r="GI227" s="90"/>
      <c r="GJ227" s="90"/>
      <c r="GK227" s="90"/>
      <c r="GL227" s="90"/>
      <c r="GM227" s="90"/>
      <c r="GN227" s="90"/>
      <c r="GO227" s="90"/>
      <c r="GP227" s="90"/>
      <c r="GQ227" s="90"/>
      <c r="GR227" s="90"/>
      <c r="GS227" s="90"/>
      <c r="GT227" s="90"/>
      <c r="GU227" s="90"/>
      <c r="GV227" s="90"/>
      <c r="GW227" s="90"/>
      <c r="GX227" s="90"/>
      <c r="GY227" s="90"/>
      <c r="GZ227" s="90"/>
      <c r="HA227" s="90"/>
      <c r="HB227" s="90"/>
      <c r="HC227" s="90"/>
      <c r="HD227" s="90"/>
      <c r="HE227" s="90"/>
      <c r="HF227" s="90"/>
      <c r="HG227" s="90"/>
      <c r="HH227" s="90"/>
      <c r="HI227" s="90"/>
      <c r="HJ227" s="90"/>
      <c r="HK227" s="90"/>
      <c r="HL227" s="90"/>
      <c r="HM227" s="90"/>
      <c r="HN227" s="90"/>
      <c r="HO227" s="90"/>
      <c r="HP227" s="90"/>
      <c r="HQ227" s="90"/>
      <c r="HR227" s="90"/>
      <c r="HS227" s="90"/>
    </row>
    <row r="228" spans="1:227" s="2" customFormat="1" ht="17.05" customHeight="1" thickTop="1" thickBot="1" x14ac:dyDescent="0.45">
      <c r="A228" s="868" t="s">
        <v>198</v>
      </c>
      <c r="B228" s="868" t="s">
        <v>199</v>
      </c>
      <c r="C228" s="888" t="s">
        <v>200</v>
      </c>
      <c r="D228" s="57" t="s">
        <v>201</v>
      </c>
      <c r="E228" s="170" t="s">
        <v>1919</v>
      </c>
      <c r="F228" s="219">
        <v>7.5999999999999998E-2</v>
      </c>
      <c r="G228" s="124"/>
      <c r="H228" s="124">
        <v>0.20200000000000001</v>
      </c>
      <c r="I228" s="124"/>
      <c r="J228" s="124"/>
      <c r="K228" s="179">
        <f>SUM(F228:H228)</f>
        <v>0.27800000000000002</v>
      </c>
      <c r="L228" s="1193">
        <v>57</v>
      </c>
      <c r="M228" s="667">
        <v>43</v>
      </c>
      <c r="N228" s="504">
        <f t="shared" si="86"/>
        <v>2</v>
      </c>
      <c r="O228" s="170"/>
      <c r="P228" s="179">
        <v>0.55300000000000005</v>
      </c>
      <c r="Q228" s="222" t="s">
        <v>42</v>
      </c>
      <c r="R228" s="170"/>
      <c r="S228" s="720" t="s">
        <v>202</v>
      </c>
      <c r="T228" s="720" t="s">
        <v>202</v>
      </c>
      <c r="U228" s="375">
        <v>36.1</v>
      </c>
      <c r="V228" s="170"/>
      <c r="W228" s="375">
        <v>36.1</v>
      </c>
      <c r="X228" s="170"/>
      <c r="Y228" s="170"/>
      <c r="Z228" s="746">
        <v>20868</v>
      </c>
      <c r="AA228" s="234">
        <v>72.602477149256529</v>
      </c>
      <c r="AB228" s="763">
        <f>O228/AA228*1000000/365*1000</f>
        <v>0</v>
      </c>
      <c r="AC228" s="202"/>
      <c r="AD228" s="202"/>
      <c r="AE228" s="170"/>
      <c r="AF228" s="202"/>
      <c r="AG228" s="202" t="s">
        <v>42</v>
      </c>
      <c r="AH228" s="203"/>
      <c r="AI228" s="202"/>
      <c r="AJ228" s="202"/>
      <c r="AK228" s="202"/>
      <c r="AL228" s="203"/>
      <c r="AM228" s="179">
        <f>K228</f>
        <v>0.27800000000000002</v>
      </c>
      <c r="AN228" s="179">
        <v>0.55300000000000005</v>
      </c>
      <c r="AO228" s="179">
        <v>0.55300000000000005</v>
      </c>
      <c r="AP228" s="179">
        <v>0.55300000000000005</v>
      </c>
      <c r="AQ228" s="184">
        <v>0.55300000000000005</v>
      </c>
      <c r="AR228" s="179">
        <f>AN228</f>
        <v>0.55300000000000005</v>
      </c>
      <c r="AS228" s="179">
        <v>0.57299999999999995</v>
      </c>
      <c r="AT228" s="179">
        <f>AVERAGE(AS228,AV228)</f>
        <v>0.58749999999999991</v>
      </c>
      <c r="AU228" s="179"/>
      <c r="AV228" s="179">
        <v>0.60199999999999998</v>
      </c>
      <c r="AW228" s="179"/>
      <c r="AX228" s="547">
        <v>0.63300000000000001</v>
      </c>
      <c r="AY228" s="833">
        <v>-0.35499999999999998</v>
      </c>
      <c r="AZ228" s="164"/>
      <c r="BA228" s="165"/>
      <c r="BB228" s="167"/>
      <c r="BC228" s="2" t="s">
        <v>1918</v>
      </c>
      <c r="BD228" s="90" t="s">
        <v>201</v>
      </c>
      <c r="BE228" s="90"/>
      <c r="BF228" s="90"/>
      <c r="BG228" s="90"/>
      <c r="BH228" s="90"/>
      <c r="BI228" s="90"/>
      <c r="BJ228" s="90"/>
      <c r="BK228" s="90"/>
      <c r="BL228" s="90"/>
      <c r="BM228" s="90"/>
      <c r="BN228" s="90"/>
      <c r="BO228" s="90"/>
      <c r="BP228" s="90"/>
      <c r="BQ228" s="90"/>
      <c r="BR228" s="90"/>
      <c r="BS228" s="90"/>
      <c r="BT228" s="90"/>
      <c r="BU228" s="90"/>
      <c r="BV228" s="90"/>
      <c r="BW228" s="90"/>
      <c r="BX228" s="90"/>
      <c r="BY228" s="90"/>
      <c r="BZ228" s="90"/>
      <c r="CA228" s="90"/>
      <c r="CB228" s="90"/>
      <c r="CC228" s="90"/>
      <c r="CD228" s="90"/>
      <c r="CE228" s="90"/>
      <c r="CF228" s="90"/>
      <c r="CG228" s="90"/>
      <c r="CH228" s="90"/>
      <c r="CI228" s="90"/>
      <c r="CJ228" s="90"/>
      <c r="CK228" s="90"/>
      <c r="CL228" s="90"/>
      <c r="CM228" s="90"/>
      <c r="CN228" s="90"/>
      <c r="CO228" s="90"/>
      <c r="CP228" s="90"/>
      <c r="CQ228" s="90"/>
      <c r="CR228" s="90"/>
      <c r="CS228" s="90"/>
      <c r="CT228" s="90"/>
      <c r="CU228" s="90"/>
      <c r="CV228" s="90"/>
      <c r="CW228" s="90"/>
      <c r="CX228" s="90"/>
      <c r="CY228" s="90"/>
      <c r="CZ228" s="90"/>
      <c r="DA228" s="90"/>
      <c r="DB228" s="90"/>
      <c r="DC228" s="90"/>
      <c r="DD228" s="90"/>
      <c r="DE228" s="90"/>
      <c r="DF228" s="90"/>
      <c r="DG228" s="90"/>
      <c r="DH228" s="90"/>
      <c r="DI228" s="90"/>
      <c r="DJ228" s="90"/>
      <c r="DK228" s="90"/>
      <c r="DL228" s="90"/>
      <c r="DM228" s="90"/>
      <c r="DN228" s="90"/>
      <c r="DO228" s="90"/>
      <c r="DP228" s="90"/>
      <c r="DQ228" s="90"/>
      <c r="DR228" s="90"/>
      <c r="DS228" s="90"/>
      <c r="DT228" s="90"/>
      <c r="DU228" s="90"/>
      <c r="DV228" s="90"/>
      <c r="DW228" s="90"/>
      <c r="DX228" s="90"/>
      <c r="DY228" s="90"/>
      <c r="DZ228" s="90"/>
      <c r="EA228" s="90"/>
      <c r="EB228" s="90"/>
      <c r="EC228" s="90"/>
      <c r="ED228" s="90"/>
      <c r="EE228" s="90"/>
      <c r="EF228" s="90"/>
      <c r="EG228" s="90"/>
      <c r="EH228" s="90"/>
      <c r="EI228" s="90"/>
      <c r="EJ228" s="90"/>
      <c r="EK228" s="90"/>
      <c r="EL228" s="90"/>
      <c r="EM228" s="90"/>
      <c r="EN228" s="90"/>
      <c r="EO228" s="90"/>
      <c r="EP228" s="90"/>
      <c r="EQ228" s="90"/>
      <c r="ER228" s="90"/>
      <c r="ES228" s="90"/>
      <c r="ET228" s="90"/>
      <c r="EU228" s="90"/>
      <c r="EV228" s="90"/>
      <c r="EW228" s="90"/>
      <c r="EX228" s="90"/>
      <c r="EY228" s="90"/>
      <c r="EZ228" s="90"/>
      <c r="FA228" s="90"/>
      <c r="FB228" s="90"/>
      <c r="FC228" s="90"/>
      <c r="FD228" s="90"/>
      <c r="FE228" s="90"/>
      <c r="FF228" s="90"/>
      <c r="FG228" s="90"/>
      <c r="FH228" s="90"/>
      <c r="FI228" s="90"/>
      <c r="FJ228" s="90"/>
      <c r="FK228" s="90"/>
      <c r="FL228" s="90"/>
      <c r="FM228" s="90"/>
      <c r="FN228" s="90"/>
      <c r="FO228" s="90"/>
      <c r="FP228" s="90"/>
      <c r="FQ228" s="90"/>
      <c r="FR228" s="90"/>
      <c r="FS228" s="90"/>
      <c r="FT228" s="90"/>
      <c r="FU228" s="90"/>
      <c r="FV228" s="90"/>
      <c r="FW228" s="90"/>
      <c r="FX228" s="90"/>
      <c r="FY228" s="90"/>
      <c r="FZ228" s="90"/>
      <c r="GA228" s="90"/>
      <c r="GB228" s="90"/>
      <c r="GC228" s="90"/>
      <c r="GD228" s="90"/>
      <c r="GE228" s="90"/>
      <c r="GF228" s="90"/>
      <c r="GG228" s="90"/>
      <c r="GH228" s="90"/>
      <c r="GI228" s="90"/>
      <c r="GJ228" s="90"/>
      <c r="GK228" s="90"/>
      <c r="GL228" s="90"/>
      <c r="GM228" s="90"/>
      <c r="GN228" s="90"/>
      <c r="GO228" s="90"/>
      <c r="GP228" s="90"/>
      <c r="GQ228" s="90"/>
      <c r="GR228" s="90"/>
      <c r="GS228" s="90"/>
      <c r="GT228" s="90"/>
      <c r="GU228" s="90"/>
      <c r="GV228" s="90"/>
      <c r="GW228" s="90"/>
      <c r="GX228" s="90"/>
      <c r="GY228" s="90"/>
      <c r="GZ228" s="90"/>
      <c r="HA228" s="90"/>
      <c r="HB228" s="90"/>
      <c r="HC228" s="90"/>
      <c r="HD228" s="90"/>
      <c r="HE228" s="90"/>
      <c r="HF228" s="90"/>
      <c r="HG228" s="90"/>
      <c r="HH228" s="90"/>
      <c r="HI228" s="90"/>
      <c r="HJ228" s="90"/>
      <c r="HK228" s="90"/>
      <c r="HL228" s="90"/>
      <c r="HM228" s="90"/>
      <c r="HN228" s="90"/>
      <c r="HO228" s="90"/>
      <c r="HP228" s="90"/>
      <c r="HQ228" s="90"/>
      <c r="HR228" s="90"/>
      <c r="HS228" s="90"/>
    </row>
    <row r="229" spans="1:227" s="2" customFormat="1" ht="17.05" customHeight="1" thickTop="1" x14ac:dyDescent="0.4">
      <c r="A229" s="868" t="s">
        <v>38</v>
      </c>
      <c r="B229" s="868" t="s">
        <v>152</v>
      </c>
      <c r="C229" s="888" t="s">
        <v>169</v>
      </c>
      <c r="D229" s="57" t="s">
        <v>180</v>
      </c>
      <c r="E229" s="170"/>
      <c r="F229" s="219">
        <v>1.6000000000000001E-3</v>
      </c>
      <c r="G229" s="124"/>
      <c r="H229" s="124"/>
      <c r="I229" s="124"/>
      <c r="J229" s="124"/>
      <c r="K229" s="179">
        <f>SUM(F229:J229)</f>
        <v>1.6000000000000001E-3</v>
      </c>
      <c r="L229" s="518">
        <f>IF(K229&gt;0,IF(ISNUMBER(F229),F229,0)/K229*100,"")</f>
        <v>100</v>
      </c>
      <c r="M229" s="667">
        <f>IF(K229&gt;0,(IF(ISNUMBER(G229),G229,0)+IF(ISNUMBER(H229),H229,0))/K229*100,"")</f>
        <v>0</v>
      </c>
      <c r="N229" s="504">
        <f t="shared" si="86"/>
        <v>1</v>
      </c>
      <c r="O229" s="510"/>
      <c r="P229" s="177"/>
      <c r="Q229" s="58" t="s">
        <v>42</v>
      </c>
      <c r="R229" s="58"/>
      <c r="S229" s="719"/>
      <c r="T229" s="708"/>
      <c r="U229" s="58">
        <v>64.540000000000006</v>
      </c>
      <c r="V229" s="58"/>
      <c r="W229" s="58"/>
      <c r="X229" s="58"/>
      <c r="Y229" s="58"/>
      <c r="Z229" s="743">
        <v>205</v>
      </c>
      <c r="AA229" s="755">
        <f>P229/Z229*1000000/365*1000</f>
        <v>0</v>
      </c>
      <c r="AB229" s="174"/>
      <c r="AC229" s="174"/>
      <c r="AD229" s="364"/>
      <c r="AE229" s="174"/>
      <c r="AF229" s="174"/>
      <c r="AG229" s="174"/>
      <c r="AH229" s="786">
        <f>K229</f>
        <v>1.6000000000000001E-3</v>
      </c>
      <c r="AI229" s="708"/>
      <c r="AJ229" s="708"/>
      <c r="AK229" s="708"/>
      <c r="AL229" s="792"/>
      <c r="AM229" s="177">
        <f>P229</f>
        <v>0</v>
      </c>
      <c r="AN229" s="177">
        <v>2E-3</v>
      </c>
      <c r="AO229" s="177">
        <f>AVERAGE(AN229,AP229)</f>
        <v>2E-3</v>
      </c>
      <c r="AP229" s="177">
        <v>2E-3</v>
      </c>
      <c r="AQ229" s="178">
        <f>AM229</f>
        <v>0</v>
      </c>
      <c r="AR229" s="177">
        <v>2E-3</v>
      </c>
      <c r="AS229" s="177">
        <f>AVERAGE(AR229,AT229)</f>
        <v>2E-3</v>
      </c>
      <c r="AT229" s="177">
        <f>AVERAGE(AR229,AV229)</f>
        <v>2E-3</v>
      </c>
      <c r="AU229" s="177"/>
      <c r="AV229" s="177">
        <v>2E-3</v>
      </c>
      <c r="AW229" s="177"/>
      <c r="AX229" s="821">
        <v>-1E-3</v>
      </c>
      <c r="AY229" s="118"/>
      <c r="AZ229" s="118"/>
      <c r="BA229" s="118"/>
      <c r="BB229" s="118"/>
      <c r="BC229" s="2" t="s">
        <v>1430</v>
      </c>
      <c r="BD229" s="866" t="s">
        <v>180</v>
      </c>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0"/>
      <c r="CE229" s="90"/>
      <c r="CF229" s="90"/>
      <c r="CG229" s="90"/>
      <c r="CH229" s="90"/>
      <c r="CI229" s="90"/>
      <c r="CJ229" s="90"/>
      <c r="CK229" s="90"/>
      <c r="CL229" s="90"/>
      <c r="CM229" s="90"/>
      <c r="CN229" s="90"/>
      <c r="CO229" s="90"/>
      <c r="CP229" s="90"/>
      <c r="CQ229" s="90"/>
      <c r="CR229" s="90"/>
      <c r="CS229" s="90"/>
      <c r="CT229" s="90"/>
      <c r="CU229" s="90"/>
      <c r="CV229" s="90"/>
      <c r="CW229" s="90"/>
      <c r="CX229" s="90"/>
      <c r="CY229" s="90"/>
      <c r="CZ229" s="90"/>
      <c r="DA229" s="90"/>
      <c r="DB229" s="90"/>
      <c r="DC229" s="90"/>
      <c r="DD229" s="90"/>
      <c r="DE229" s="90"/>
      <c r="DF229" s="90"/>
      <c r="DG229" s="90"/>
      <c r="DH229" s="90"/>
      <c r="DI229" s="90"/>
      <c r="DJ229" s="90"/>
      <c r="DK229" s="90"/>
      <c r="DL229" s="90"/>
      <c r="DM229" s="90"/>
      <c r="DN229" s="90"/>
      <c r="DO229" s="90"/>
      <c r="DP229" s="90"/>
      <c r="DQ229" s="90"/>
      <c r="DR229" s="90"/>
      <c r="DS229" s="90"/>
      <c r="DT229" s="90"/>
      <c r="DU229" s="90"/>
      <c r="DV229" s="90"/>
      <c r="DW229" s="90"/>
      <c r="DX229" s="90"/>
      <c r="DY229" s="90"/>
      <c r="DZ229" s="90"/>
      <c r="EA229" s="90"/>
      <c r="EB229" s="90"/>
      <c r="EC229" s="90"/>
      <c r="ED229" s="90"/>
      <c r="EE229" s="90"/>
      <c r="EF229" s="90"/>
      <c r="EG229" s="90"/>
      <c r="EH229" s="90"/>
      <c r="EI229" s="90"/>
      <c r="EJ229" s="90"/>
      <c r="EK229" s="90"/>
      <c r="EL229" s="90"/>
      <c r="EM229" s="90"/>
      <c r="EN229" s="90"/>
      <c r="EO229" s="90"/>
      <c r="EP229" s="90"/>
      <c r="EQ229" s="90"/>
      <c r="ER229" s="90"/>
      <c r="ES229" s="90"/>
      <c r="ET229" s="90"/>
      <c r="EU229" s="90"/>
      <c r="EV229" s="90"/>
      <c r="EW229" s="90"/>
      <c r="EX229" s="90"/>
      <c r="EY229" s="90"/>
      <c r="EZ229" s="90"/>
      <c r="FA229" s="90"/>
      <c r="FB229" s="90"/>
      <c r="FC229" s="90"/>
      <c r="FD229" s="90"/>
      <c r="FE229" s="90"/>
      <c r="FF229" s="90"/>
      <c r="FG229" s="90"/>
      <c r="FH229" s="90"/>
      <c r="FI229" s="90"/>
      <c r="FJ229" s="90"/>
      <c r="FK229" s="90"/>
      <c r="FL229" s="90"/>
      <c r="FM229" s="90"/>
      <c r="FN229" s="90"/>
      <c r="FO229" s="90"/>
      <c r="FP229" s="90"/>
      <c r="FQ229" s="90"/>
      <c r="FR229" s="90"/>
      <c r="FS229" s="90"/>
      <c r="FT229" s="90"/>
      <c r="FU229" s="90"/>
      <c r="FV229" s="90"/>
      <c r="FW229" s="90"/>
      <c r="FX229" s="90"/>
      <c r="FY229" s="90"/>
      <c r="FZ229" s="90"/>
      <c r="GA229" s="90"/>
      <c r="GB229" s="90"/>
      <c r="GC229" s="90"/>
      <c r="GD229" s="90"/>
      <c r="GE229" s="90"/>
      <c r="GF229" s="90"/>
      <c r="GG229" s="90"/>
      <c r="GH229" s="90"/>
      <c r="GI229" s="90"/>
      <c r="GJ229" s="90"/>
      <c r="GK229" s="90"/>
      <c r="GL229" s="90"/>
      <c r="GM229" s="90"/>
      <c r="GN229" s="90"/>
      <c r="GO229" s="90"/>
      <c r="GP229" s="90"/>
      <c r="GQ229" s="90"/>
      <c r="GR229" s="90"/>
      <c r="GS229" s="90"/>
      <c r="GT229" s="90"/>
      <c r="GU229" s="90"/>
      <c r="GV229" s="90"/>
      <c r="GW229" s="90"/>
      <c r="GX229" s="90"/>
      <c r="GY229" s="90"/>
      <c r="GZ229" s="90"/>
      <c r="HA229" s="90"/>
      <c r="HB229" s="90"/>
      <c r="HC229" s="90"/>
      <c r="HD229" s="90"/>
      <c r="HE229" s="90"/>
      <c r="HF229" s="90"/>
      <c r="HG229" s="90"/>
      <c r="HH229" s="90"/>
      <c r="HI229" s="90"/>
      <c r="HJ229" s="90"/>
      <c r="HK229" s="90"/>
      <c r="HL229" s="90"/>
      <c r="HM229" s="90"/>
      <c r="HN229" s="90"/>
      <c r="HO229" s="90"/>
      <c r="HP229" s="90"/>
      <c r="HQ229" s="90"/>
      <c r="HR229" s="90"/>
      <c r="HS229" s="90"/>
    </row>
    <row r="230" spans="1:227" s="2" customFormat="1" ht="17.05" customHeight="1" x14ac:dyDescent="0.4">
      <c r="A230" s="868" t="s">
        <v>38</v>
      </c>
      <c r="B230" s="868" t="s">
        <v>152</v>
      </c>
      <c r="C230" s="889" t="s">
        <v>169</v>
      </c>
      <c r="D230" s="16" t="s">
        <v>179</v>
      </c>
      <c r="E230" s="2944"/>
      <c r="F230" s="219">
        <v>0.29199999999999998</v>
      </c>
      <c r="G230" s="177"/>
      <c r="H230" s="177"/>
      <c r="I230" s="177"/>
      <c r="J230" s="177"/>
      <c r="K230" s="179">
        <f>SUM(F230:J230)</f>
        <v>0.29199999999999998</v>
      </c>
      <c r="L230" s="518">
        <f>IF(K230&gt;0,IF(ISNUMBER(F230),F230,0)/K230*100,"")</f>
        <v>100</v>
      </c>
      <c r="M230" s="667">
        <f>IF(K230&gt;0,(IF(ISNUMBER(G230),G230,0)+IF(ISNUMBER(H230),H230,0))/K230*100,"")</f>
        <v>0</v>
      </c>
      <c r="N230" s="504">
        <f t="shared" si="86"/>
        <v>5</v>
      </c>
      <c r="O230" s="510"/>
      <c r="P230" s="177">
        <f>[1]JH_2015!L114/1000000</f>
        <v>0.148782</v>
      </c>
      <c r="Q230" s="58" t="s">
        <v>42</v>
      </c>
      <c r="R230" s="58"/>
      <c r="S230" s="716">
        <f>+T230/P230</f>
        <v>7.0391579626567724E-2</v>
      </c>
      <c r="T230" s="708">
        <f>[1]JH_2015!V114/1000000</f>
        <v>1.0473E-2</v>
      </c>
      <c r="U230" s="58">
        <v>92.03</v>
      </c>
      <c r="V230" s="58"/>
      <c r="W230" s="58"/>
      <c r="X230" s="58"/>
      <c r="Y230" s="58"/>
      <c r="Z230" s="743">
        <v>2123</v>
      </c>
      <c r="AA230" s="755">
        <f>P230/Z230*1000000/365*1000</f>
        <v>192.00278747443201</v>
      </c>
      <c r="AB230" s="174"/>
      <c r="AC230" s="174"/>
      <c r="AD230" s="364"/>
      <c r="AE230" s="174"/>
      <c r="AF230" s="174"/>
      <c r="AG230" s="174"/>
      <c r="AH230" s="786">
        <f>K230</f>
        <v>0.29199999999999998</v>
      </c>
      <c r="AI230" s="708"/>
      <c r="AJ230" s="708"/>
      <c r="AK230" s="708"/>
      <c r="AL230" s="792"/>
      <c r="AM230" s="177">
        <f>P230</f>
        <v>0.148782</v>
      </c>
      <c r="AN230" s="177">
        <v>0.154</v>
      </c>
      <c r="AO230" s="177">
        <f>AVERAGE(AN230,AP230)</f>
        <v>0.159</v>
      </c>
      <c r="AP230" s="177">
        <v>0.16400000000000001</v>
      </c>
      <c r="AQ230" s="178">
        <f>AM230</f>
        <v>0.148782</v>
      </c>
      <c r="AR230" s="177">
        <v>0.17299999999999999</v>
      </c>
      <c r="AS230" s="177">
        <f>AVERAGE(AR230,AT230)</f>
        <v>0.185</v>
      </c>
      <c r="AT230" s="177">
        <v>0.19700000000000001</v>
      </c>
      <c r="AU230" s="177"/>
      <c r="AV230" s="177">
        <v>0.21099999999999999</v>
      </c>
      <c r="AW230" s="177"/>
      <c r="AX230" s="821">
        <v>0.08</v>
      </c>
      <c r="AY230" s="118"/>
      <c r="AZ230" s="118"/>
      <c r="BA230" s="142"/>
      <c r="BB230" s="142"/>
      <c r="BC230" s="2" t="s">
        <v>1430</v>
      </c>
      <c r="BD230" s="2" t="s">
        <v>1698</v>
      </c>
      <c r="BE230" s="90"/>
      <c r="BF230" s="90"/>
      <c r="BG230" s="90"/>
      <c r="BH230" s="90"/>
      <c r="BI230" s="90"/>
      <c r="BJ230" s="90"/>
      <c r="BK230" s="90"/>
      <c r="BL230" s="90"/>
      <c r="BM230" s="90"/>
      <c r="BN230" s="90"/>
      <c r="BO230" s="90"/>
      <c r="BP230" s="90"/>
      <c r="BQ230" s="90"/>
      <c r="BR230" s="90"/>
      <c r="BS230" s="90"/>
      <c r="BT230" s="90"/>
      <c r="BU230" s="90"/>
      <c r="BV230" s="90"/>
      <c r="BW230" s="90"/>
      <c r="BX230" s="90"/>
      <c r="BY230" s="90"/>
      <c r="BZ230" s="90"/>
      <c r="CA230" s="90"/>
      <c r="CB230" s="90"/>
      <c r="CC230" s="90"/>
      <c r="CD230" s="90"/>
      <c r="CE230" s="90"/>
      <c r="CF230" s="90"/>
      <c r="CG230" s="90"/>
      <c r="CH230" s="90"/>
      <c r="CI230" s="90"/>
      <c r="CJ230" s="90"/>
      <c r="CK230" s="90"/>
      <c r="CL230" s="90"/>
      <c r="CM230" s="90"/>
      <c r="CN230" s="90"/>
      <c r="CO230" s="90"/>
      <c r="CP230" s="90"/>
      <c r="CQ230" s="90"/>
      <c r="CR230" s="90"/>
      <c r="CS230" s="90"/>
      <c r="CT230" s="90"/>
      <c r="CU230" s="90"/>
      <c r="CV230" s="90"/>
      <c r="CW230" s="90"/>
      <c r="CX230" s="90"/>
      <c r="CY230" s="90"/>
      <c r="CZ230" s="90"/>
      <c r="DA230" s="90"/>
      <c r="DB230" s="90"/>
      <c r="DC230" s="90"/>
      <c r="DD230" s="90"/>
      <c r="DE230" s="90"/>
      <c r="DF230" s="90"/>
      <c r="DG230" s="90"/>
      <c r="DH230" s="90"/>
      <c r="DI230" s="90"/>
      <c r="DJ230" s="90"/>
      <c r="DK230" s="90"/>
      <c r="DL230" s="90"/>
      <c r="DM230" s="90"/>
      <c r="DN230" s="90"/>
      <c r="DO230" s="90"/>
      <c r="DP230" s="90"/>
      <c r="DQ230" s="90"/>
      <c r="DR230" s="90"/>
      <c r="DS230" s="90"/>
      <c r="DT230" s="90"/>
      <c r="DU230" s="90"/>
      <c r="DV230" s="90"/>
      <c r="DW230" s="90"/>
      <c r="DX230" s="90"/>
      <c r="DY230" s="90"/>
      <c r="DZ230" s="90"/>
      <c r="EA230" s="90"/>
      <c r="EB230" s="90"/>
      <c r="EC230" s="90"/>
      <c r="ED230" s="90"/>
      <c r="EE230" s="90"/>
      <c r="EF230" s="90"/>
      <c r="EG230" s="90"/>
      <c r="EH230" s="90"/>
      <c r="EI230" s="90"/>
      <c r="EJ230" s="90"/>
      <c r="EK230" s="90"/>
      <c r="EL230" s="90"/>
      <c r="EM230" s="90"/>
      <c r="EN230" s="90"/>
      <c r="EO230" s="90"/>
      <c r="EP230" s="90"/>
      <c r="EQ230" s="90"/>
      <c r="ER230" s="90"/>
      <c r="ES230" s="90"/>
      <c r="ET230" s="90"/>
      <c r="EU230" s="90"/>
      <c r="EV230" s="90"/>
      <c r="EW230" s="90"/>
      <c r="EX230" s="90"/>
      <c r="EY230" s="90"/>
      <c r="EZ230" s="90"/>
      <c r="FA230" s="90"/>
      <c r="FB230" s="90"/>
      <c r="FC230" s="90"/>
      <c r="FD230" s="90"/>
      <c r="FE230" s="90"/>
      <c r="FF230" s="90"/>
      <c r="FG230" s="90"/>
      <c r="FH230" s="90"/>
      <c r="FI230" s="90"/>
      <c r="FJ230" s="90"/>
      <c r="FK230" s="90"/>
      <c r="FL230" s="90"/>
      <c r="FM230" s="90"/>
      <c r="FN230" s="90"/>
      <c r="FO230" s="90"/>
      <c r="FP230" s="90"/>
      <c r="FQ230" s="90"/>
      <c r="FR230" s="90"/>
      <c r="FS230" s="90"/>
      <c r="FT230" s="90"/>
      <c r="FU230" s="90"/>
      <c r="FV230" s="90"/>
      <c r="FW230" s="90"/>
      <c r="FX230" s="90"/>
      <c r="FY230" s="90"/>
      <c r="FZ230" s="90"/>
      <c r="GA230" s="90"/>
      <c r="GB230" s="90"/>
      <c r="GC230" s="90"/>
      <c r="GD230" s="90"/>
      <c r="GE230" s="90"/>
      <c r="GF230" s="90"/>
      <c r="GG230" s="90"/>
      <c r="GH230" s="90"/>
      <c r="GI230" s="90"/>
      <c r="GJ230" s="90"/>
      <c r="GK230" s="90"/>
      <c r="GL230" s="90"/>
      <c r="GM230" s="90"/>
      <c r="GN230" s="90"/>
      <c r="GO230" s="90"/>
      <c r="GP230" s="90"/>
      <c r="GQ230" s="90"/>
      <c r="GR230" s="90"/>
      <c r="GS230" s="90"/>
      <c r="GT230" s="90"/>
      <c r="GU230" s="90"/>
      <c r="GV230" s="90"/>
      <c r="GW230" s="90"/>
      <c r="GX230" s="90"/>
      <c r="GY230" s="90"/>
      <c r="GZ230" s="90"/>
      <c r="HA230" s="90"/>
      <c r="HB230" s="90"/>
      <c r="HC230" s="90"/>
      <c r="HD230" s="90"/>
      <c r="HE230" s="90"/>
      <c r="HF230" s="90"/>
      <c r="HG230" s="90"/>
      <c r="HH230" s="90"/>
      <c r="HI230" s="90"/>
      <c r="HJ230" s="90"/>
      <c r="HK230" s="90"/>
      <c r="HL230" s="90"/>
      <c r="HM230" s="90"/>
      <c r="HN230" s="90"/>
      <c r="HO230" s="90"/>
      <c r="HP230" s="90"/>
      <c r="HQ230" s="90"/>
      <c r="HR230" s="90"/>
      <c r="HS230" s="90"/>
    </row>
    <row r="231" spans="1:227" s="2" customFormat="1" ht="24.75" customHeight="1" x14ac:dyDescent="0.4">
      <c r="A231" s="868" t="s">
        <v>38</v>
      </c>
      <c r="B231" s="868" t="s">
        <v>152</v>
      </c>
      <c r="C231" s="889" t="s">
        <v>169</v>
      </c>
      <c r="D231" s="16" t="s">
        <v>171</v>
      </c>
      <c r="E231" s="433" t="s">
        <v>1433</v>
      </c>
      <c r="F231" s="219"/>
      <c r="G231" s="124"/>
      <c r="H231" s="124"/>
      <c r="I231" s="124"/>
      <c r="J231" s="124"/>
      <c r="K231" s="177"/>
      <c r="L231" s="518">
        <v>99.4</v>
      </c>
      <c r="M231" s="667" t="str">
        <f>IF(K231&gt;0,(IF(ISNUMBER(G231),G231,0)+IF(ISNUMBER(H231),H231,0))/K231*100,"")</f>
        <v/>
      </c>
      <c r="N231" s="504">
        <f t="shared" si="86"/>
        <v>1</v>
      </c>
      <c r="O231" s="510"/>
      <c r="P231" s="177"/>
      <c r="Q231" s="58"/>
      <c r="R231" s="58"/>
      <c r="S231" s="719"/>
      <c r="T231" s="708"/>
      <c r="U231" s="58"/>
      <c r="V231" s="58">
        <v>64.3</v>
      </c>
      <c r="W231" s="58"/>
      <c r="X231" s="58"/>
      <c r="Y231" s="58"/>
      <c r="Z231" s="743">
        <v>431</v>
      </c>
      <c r="AA231" s="755">
        <f>P231/Z231*1000000/365*1000</f>
        <v>0</v>
      </c>
      <c r="AB231" s="174"/>
      <c r="AC231" s="174"/>
      <c r="AD231" s="364"/>
      <c r="AE231" s="174"/>
      <c r="AF231" s="174"/>
      <c r="AG231" s="174"/>
      <c r="AH231" s="792"/>
      <c r="AI231" s="708"/>
      <c r="AJ231" s="708"/>
      <c r="AK231" s="708"/>
      <c r="AL231" s="792"/>
      <c r="AM231" s="177">
        <f>P231</f>
        <v>0</v>
      </c>
      <c r="AN231" s="177">
        <v>0.02</v>
      </c>
      <c r="AO231" s="177">
        <f>AVERAGE(AN231,AP231)</f>
        <v>2.4500000000000001E-2</v>
      </c>
      <c r="AP231" s="177">
        <v>2.9000000000000001E-2</v>
      </c>
      <c r="AQ231" s="178">
        <f>AM231</f>
        <v>0</v>
      </c>
      <c r="AR231" s="177">
        <v>2.4E-2</v>
      </c>
      <c r="AS231" s="177">
        <f>AVERAGE(AR231,AT231)</f>
        <v>3.0499999999999999E-2</v>
      </c>
      <c r="AT231" s="177">
        <v>3.6999999999999998E-2</v>
      </c>
      <c r="AU231" s="177"/>
      <c r="AV231" s="177">
        <v>3.9E-2</v>
      </c>
      <c r="AW231" s="177"/>
      <c r="AX231" s="821">
        <v>-3.5000000000000003E-2</v>
      </c>
      <c r="AY231" s="118"/>
      <c r="AZ231" s="142"/>
      <c r="BA231" s="142"/>
      <c r="BB231" s="142"/>
      <c r="BC231" s="2" t="s">
        <v>1430</v>
      </c>
      <c r="BD231" s="866" t="s">
        <v>171</v>
      </c>
      <c r="BE231" s="90"/>
      <c r="BF231" s="90"/>
      <c r="BG231" s="90"/>
      <c r="BH231" s="90"/>
      <c r="BI231" s="90"/>
      <c r="BJ231" s="90"/>
      <c r="BK231" s="90"/>
      <c r="BL231" s="90"/>
      <c r="BM231" s="90"/>
      <c r="BN231" s="90"/>
      <c r="BO231" s="90"/>
      <c r="BP231" s="90"/>
      <c r="BQ231" s="90"/>
      <c r="BR231" s="90"/>
      <c r="BS231" s="90"/>
      <c r="BT231" s="90"/>
      <c r="BU231" s="90"/>
      <c r="BV231" s="90"/>
      <c r="BW231" s="90"/>
      <c r="BX231" s="90"/>
      <c r="BY231" s="90"/>
      <c r="BZ231" s="90"/>
      <c r="CA231" s="90"/>
      <c r="CB231" s="90"/>
      <c r="CC231" s="90"/>
      <c r="CD231" s="90"/>
      <c r="CE231" s="90"/>
      <c r="CF231" s="90"/>
      <c r="CG231" s="90"/>
      <c r="CH231" s="90"/>
      <c r="CI231" s="90"/>
      <c r="CJ231" s="90"/>
      <c r="CK231" s="90"/>
      <c r="CL231" s="90"/>
      <c r="CM231" s="90"/>
      <c r="CN231" s="90"/>
      <c r="CO231" s="90"/>
      <c r="CP231" s="90"/>
      <c r="CQ231" s="90"/>
      <c r="CR231" s="90"/>
      <c r="CS231" s="90"/>
      <c r="CT231" s="90"/>
      <c r="CU231" s="90"/>
      <c r="CV231" s="90"/>
      <c r="CW231" s="90"/>
      <c r="CX231" s="90"/>
      <c r="CY231" s="90"/>
      <c r="CZ231" s="90"/>
      <c r="DA231" s="90"/>
      <c r="DB231" s="90"/>
      <c r="DC231" s="90"/>
      <c r="DD231" s="90"/>
      <c r="DE231" s="90"/>
      <c r="DF231" s="90"/>
      <c r="DG231" s="90"/>
      <c r="DH231" s="90"/>
      <c r="DI231" s="90"/>
      <c r="DJ231" s="90"/>
      <c r="DK231" s="90"/>
      <c r="DL231" s="90"/>
      <c r="DM231" s="90"/>
      <c r="DN231" s="90"/>
      <c r="DO231" s="90"/>
      <c r="DP231" s="90"/>
      <c r="DQ231" s="90"/>
      <c r="DR231" s="90"/>
      <c r="DS231" s="90"/>
      <c r="DT231" s="90"/>
      <c r="DU231" s="90"/>
      <c r="DV231" s="90"/>
      <c r="DW231" s="90"/>
      <c r="DX231" s="90"/>
      <c r="DY231" s="90"/>
      <c r="DZ231" s="90"/>
      <c r="EA231" s="90"/>
      <c r="EB231" s="90"/>
      <c r="EC231" s="90"/>
      <c r="ED231" s="90"/>
      <c r="EE231" s="90"/>
      <c r="EF231" s="90"/>
      <c r="EG231" s="90"/>
      <c r="EH231" s="90"/>
      <c r="EI231" s="90"/>
      <c r="EJ231" s="90"/>
      <c r="EK231" s="90"/>
      <c r="EL231" s="90"/>
      <c r="EM231" s="90"/>
      <c r="EN231" s="90"/>
      <c r="EO231" s="90"/>
      <c r="EP231" s="90"/>
      <c r="EQ231" s="90"/>
      <c r="ER231" s="90"/>
      <c r="ES231" s="90"/>
      <c r="ET231" s="90"/>
      <c r="EU231" s="90"/>
      <c r="EV231" s="90"/>
      <c r="EW231" s="90"/>
      <c r="EX231" s="90"/>
      <c r="EY231" s="90"/>
      <c r="EZ231" s="90"/>
      <c r="FA231" s="90"/>
      <c r="FB231" s="90"/>
      <c r="FC231" s="90"/>
      <c r="FD231" s="90"/>
      <c r="FE231" s="90"/>
      <c r="FF231" s="90"/>
      <c r="FG231" s="90"/>
      <c r="FH231" s="90"/>
      <c r="FI231" s="90"/>
      <c r="FJ231" s="90"/>
      <c r="FK231" s="90"/>
      <c r="FL231" s="90"/>
      <c r="FM231" s="90"/>
      <c r="FN231" s="90"/>
      <c r="FO231" s="90"/>
      <c r="FP231" s="90"/>
      <c r="FQ231" s="90"/>
      <c r="FR231" s="90"/>
      <c r="FS231" s="90"/>
      <c r="FT231" s="90"/>
      <c r="FU231" s="90"/>
      <c r="FV231" s="90"/>
      <c r="FW231" s="90"/>
      <c r="FX231" s="90"/>
      <c r="FY231" s="90"/>
      <c r="FZ231" s="90"/>
      <c r="GA231" s="90"/>
      <c r="GB231" s="90"/>
      <c r="GC231" s="90"/>
      <c r="GD231" s="90"/>
      <c r="GE231" s="90"/>
      <c r="GF231" s="90"/>
      <c r="GG231" s="90"/>
      <c r="GH231" s="90"/>
      <c r="GI231" s="90"/>
      <c r="GJ231" s="90"/>
      <c r="GK231" s="90"/>
      <c r="GL231" s="90"/>
      <c r="GM231" s="90"/>
      <c r="GN231" s="90"/>
      <c r="GO231" s="90"/>
      <c r="GP231" s="90"/>
      <c r="GQ231" s="90"/>
      <c r="GR231" s="90"/>
      <c r="GS231" s="90"/>
      <c r="GT231" s="90"/>
      <c r="GU231" s="90"/>
      <c r="GV231" s="90"/>
      <c r="GW231" s="90"/>
      <c r="GX231" s="90"/>
      <c r="GY231" s="90"/>
      <c r="GZ231" s="90"/>
      <c r="HA231" s="90"/>
      <c r="HB231" s="90"/>
      <c r="HC231" s="90"/>
      <c r="HD231" s="90"/>
      <c r="HE231" s="90"/>
      <c r="HF231" s="90"/>
      <c r="HG231" s="90"/>
      <c r="HH231" s="90"/>
      <c r="HI231" s="90"/>
      <c r="HJ231" s="90"/>
      <c r="HK231" s="90"/>
      <c r="HL231" s="90"/>
      <c r="HM231" s="90"/>
      <c r="HN231" s="90"/>
      <c r="HO231" s="90"/>
      <c r="HP231" s="90"/>
      <c r="HQ231" s="90"/>
      <c r="HR231" s="90"/>
      <c r="HS231" s="90"/>
    </row>
    <row r="232" spans="1:227" s="2" customFormat="1" ht="17.05" customHeight="1" x14ac:dyDescent="0.4">
      <c r="A232" s="868" t="s">
        <v>198</v>
      </c>
      <c r="B232" s="868" t="s">
        <v>363</v>
      </c>
      <c r="C232" s="1146" t="s">
        <v>367</v>
      </c>
      <c r="D232" s="16" t="s">
        <v>368</v>
      </c>
      <c r="E232" s="2944"/>
      <c r="F232" s="178">
        <v>0.26</v>
      </c>
      <c r="G232" s="177"/>
      <c r="H232" s="177">
        <v>0.04</v>
      </c>
      <c r="I232" s="177"/>
      <c r="J232" s="177"/>
      <c r="K232" s="179">
        <f>SUM(F232:H232)</f>
        <v>0.3</v>
      </c>
      <c r="L232" s="518">
        <f>IF(K232&gt;0,IF(ISNUMBER(F232),F232,0)/K232*100,"")</f>
        <v>86.666666666666671</v>
      </c>
      <c r="M232" s="667">
        <f>IF(K232&gt;0,(IF(ISNUMBER(G232),G232,0)+IF(ISNUMBER(H232),H232,0))/K232*100,"")</f>
        <v>13.333333333333334</v>
      </c>
      <c r="N232" s="504">
        <f t="shared" si="86"/>
        <v>2</v>
      </c>
      <c r="O232" s="58"/>
      <c r="P232" s="177">
        <v>6.1790000000000003</v>
      </c>
      <c r="Q232" s="222" t="s">
        <v>42</v>
      </c>
      <c r="R232" s="58"/>
      <c r="S232" s="220" t="s">
        <v>202</v>
      </c>
      <c r="T232" s="220" t="s">
        <v>202</v>
      </c>
      <c r="U232" s="213">
        <v>58</v>
      </c>
      <c r="V232" s="708">
        <f>AVERAGE('[2]BDS Scores - EC &amp; WC'!$G$140:$G$144)*100</f>
        <v>47.32</v>
      </c>
      <c r="W232" s="213">
        <v>58</v>
      </c>
      <c r="X232" s="708">
        <f>AVERAGE('[2]BDS Scores - EC &amp; WC'!$G$140:$G$144)*100</f>
        <v>47.32</v>
      </c>
      <c r="Y232" s="58">
        <v>9</v>
      </c>
      <c r="Z232" s="743">
        <v>181404</v>
      </c>
      <c r="AA232" s="234">
        <v>93.320803969524761</v>
      </c>
      <c r="AB232" s="763">
        <f>O232/AA232*1000000/365*1000</f>
        <v>0</v>
      </c>
      <c r="AC232" s="174"/>
      <c r="AD232" s="174"/>
      <c r="AE232" s="364"/>
      <c r="AF232" s="174"/>
      <c r="AG232" s="174"/>
      <c r="AH232" s="175"/>
      <c r="AI232" s="174"/>
      <c r="AJ232" s="174"/>
      <c r="AK232" s="174"/>
      <c r="AL232" s="175"/>
      <c r="AM232" s="179">
        <f>K232</f>
        <v>0.3</v>
      </c>
      <c r="AN232" s="177">
        <v>6.1790000000000003</v>
      </c>
      <c r="AO232" s="177">
        <v>6.1790000000000003</v>
      </c>
      <c r="AP232" s="177">
        <v>6.1790000000000003</v>
      </c>
      <c r="AQ232" s="178">
        <v>6.1790000000000003</v>
      </c>
      <c r="AR232" s="179">
        <f>AN232</f>
        <v>6.1790000000000003</v>
      </c>
      <c r="AS232" s="177">
        <v>6.1790000000000003</v>
      </c>
      <c r="AT232" s="179">
        <f>AVERAGE(AS232,AV232)</f>
        <v>6.1790000000000003</v>
      </c>
      <c r="AU232" s="179"/>
      <c r="AV232" s="177">
        <v>6.1790000000000003</v>
      </c>
      <c r="AW232" s="177"/>
      <c r="AX232" s="546">
        <v>6.1790000000000003</v>
      </c>
      <c r="AY232" s="828"/>
      <c r="AZ232" s="164"/>
      <c r="BA232" s="165"/>
      <c r="BB232" s="167"/>
      <c r="BC232" s="2" t="s">
        <v>1430</v>
      </c>
      <c r="BD232" s="866" t="s">
        <v>1695</v>
      </c>
      <c r="BE232" s="90"/>
      <c r="BF232" s="90"/>
      <c r="BG232" s="90"/>
      <c r="BH232" s="90"/>
      <c r="BI232" s="90"/>
      <c r="BJ232" s="90"/>
      <c r="BK232" s="90"/>
      <c r="BL232" s="90"/>
      <c r="BM232" s="167"/>
      <c r="BN232" s="167"/>
      <c r="BO232" s="167"/>
      <c r="BP232" s="167"/>
      <c r="BQ232" s="167"/>
      <c r="BR232" s="167"/>
      <c r="BS232" s="167"/>
      <c r="BT232" s="167"/>
      <c r="BU232" s="167"/>
      <c r="BV232" s="167"/>
      <c r="BW232" s="167"/>
      <c r="BX232" s="167"/>
      <c r="BY232" s="167"/>
      <c r="BZ232" s="167"/>
      <c r="CA232" s="167"/>
      <c r="CB232" s="167"/>
      <c r="CC232" s="167"/>
      <c r="CD232" s="167"/>
      <c r="CE232" s="167"/>
      <c r="CF232" s="167"/>
      <c r="CG232" s="167"/>
      <c r="CH232" s="167"/>
      <c r="CI232" s="167"/>
      <c r="CJ232" s="167"/>
      <c r="CK232" s="167"/>
      <c r="CL232" s="167"/>
      <c r="CM232" s="167"/>
      <c r="CN232" s="167"/>
      <c r="CO232" s="167"/>
      <c r="CP232" s="167"/>
      <c r="CQ232" s="167"/>
      <c r="CR232" s="167"/>
      <c r="CS232" s="167"/>
      <c r="CT232" s="167"/>
      <c r="CU232" s="167"/>
      <c r="CV232" s="167"/>
      <c r="CW232" s="167"/>
      <c r="CX232" s="167"/>
      <c r="CY232" s="167"/>
      <c r="CZ232" s="167"/>
      <c r="DA232" s="167"/>
      <c r="DB232" s="167"/>
      <c r="DC232" s="167"/>
      <c r="DD232" s="167"/>
      <c r="DE232" s="167"/>
      <c r="DF232" s="167"/>
      <c r="DG232" s="167"/>
      <c r="DH232" s="167"/>
      <c r="DI232" s="167"/>
      <c r="DJ232" s="167"/>
      <c r="DK232" s="167"/>
      <c r="DL232" s="167"/>
      <c r="DM232" s="167"/>
      <c r="DN232" s="167"/>
      <c r="DO232" s="167"/>
      <c r="DP232" s="167"/>
      <c r="DQ232" s="167"/>
      <c r="DR232" s="167"/>
      <c r="DS232" s="167"/>
      <c r="DT232" s="167"/>
      <c r="DU232" s="167"/>
      <c r="DV232" s="167"/>
      <c r="DW232" s="167"/>
      <c r="DX232" s="167"/>
      <c r="DY232" s="167"/>
      <c r="DZ232" s="167"/>
      <c r="EA232" s="167"/>
      <c r="EB232" s="167"/>
      <c r="EC232" s="167"/>
      <c r="ED232" s="167"/>
      <c r="EE232" s="167"/>
      <c r="EF232" s="167"/>
      <c r="EG232" s="167"/>
      <c r="EH232" s="167"/>
      <c r="EI232" s="167"/>
      <c r="EJ232" s="167"/>
      <c r="EK232" s="167"/>
      <c r="EL232" s="167"/>
      <c r="EM232" s="167"/>
      <c r="EN232" s="167"/>
      <c r="EO232" s="167"/>
      <c r="EP232" s="167"/>
      <c r="EQ232" s="167"/>
      <c r="ER232" s="167"/>
      <c r="ES232" s="167"/>
      <c r="ET232" s="167"/>
      <c r="EU232" s="167"/>
      <c r="EV232" s="167"/>
      <c r="EW232" s="167"/>
      <c r="EX232" s="167"/>
      <c r="EY232" s="167"/>
      <c r="EZ232" s="167"/>
      <c r="FA232" s="167"/>
      <c r="FB232" s="167"/>
      <c r="FC232" s="167"/>
      <c r="FD232" s="167"/>
      <c r="FE232" s="167"/>
      <c r="FF232" s="167"/>
      <c r="FG232" s="167"/>
      <c r="FH232" s="167"/>
      <c r="FI232" s="167"/>
      <c r="FJ232" s="167"/>
      <c r="FK232" s="167"/>
      <c r="FL232" s="167"/>
      <c r="FM232" s="167"/>
      <c r="FN232" s="167"/>
      <c r="FO232" s="167"/>
      <c r="FP232" s="167"/>
      <c r="FQ232" s="167"/>
      <c r="FR232" s="167"/>
      <c r="FS232" s="167"/>
      <c r="FT232" s="167"/>
      <c r="FU232" s="167"/>
      <c r="FV232" s="167"/>
      <c r="FW232" s="167"/>
      <c r="FX232" s="167"/>
      <c r="FY232" s="167"/>
      <c r="FZ232" s="167"/>
      <c r="GA232" s="167"/>
      <c r="GB232" s="167"/>
      <c r="GC232" s="167"/>
      <c r="GD232" s="167"/>
      <c r="GE232" s="167"/>
      <c r="GF232" s="167"/>
      <c r="GG232" s="167"/>
      <c r="GH232" s="167"/>
      <c r="GI232" s="167"/>
      <c r="GJ232" s="167"/>
      <c r="GK232" s="167"/>
      <c r="GL232" s="167"/>
      <c r="GM232" s="167"/>
      <c r="GN232" s="167"/>
      <c r="GO232" s="167"/>
      <c r="GP232" s="167"/>
      <c r="GQ232" s="167"/>
      <c r="GR232" s="167"/>
      <c r="GS232" s="167"/>
      <c r="GT232" s="167"/>
      <c r="GU232" s="167"/>
      <c r="GV232" s="167"/>
      <c r="GW232" s="167"/>
      <c r="GX232" s="167"/>
      <c r="GY232" s="167"/>
      <c r="GZ232" s="167"/>
      <c r="HA232" s="167"/>
      <c r="HB232" s="167"/>
      <c r="HC232" s="167"/>
      <c r="HD232" s="167"/>
      <c r="HE232" s="167"/>
      <c r="HF232" s="167"/>
      <c r="HG232" s="167"/>
      <c r="HH232" s="167"/>
      <c r="HI232" s="167"/>
      <c r="HJ232" s="167"/>
      <c r="HK232" s="167"/>
      <c r="HL232" s="167"/>
      <c r="HM232" s="167"/>
      <c r="HN232" s="167"/>
      <c r="HO232" s="167"/>
      <c r="HP232" s="167"/>
      <c r="HQ232" s="167"/>
      <c r="HR232" s="167"/>
      <c r="HS232" s="167"/>
    </row>
    <row r="233" spans="1:227" s="2" customFormat="1" ht="17.05" customHeight="1" x14ac:dyDescent="0.4">
      <c r="A233" s="868" t="s">
        <v>865</v>
      </c>
      <c r="B233" s="868" t="s">
        <v>960</v>
      </c>
      <c r="C233" s="594" t="s">
        <v>961</v>
      </c>
      <c r="D233" s="412" t="s">
        <v>962</v>
      </c>
      <c r="E233" s="423" t="s">
        <v>1719</v>
      </c>
      <c r="F233" s="628">
        <v>0.15</v>
      </c>
      <c r="G233" s="636"/>
      <c r="H233" s="638" t="s">
        <v>202</v>
      </c>
      <c r="I233" s="251"/>
      <c r="J233" s="251"/>
      <c r="K233" s="292">
        <f>IF(ISNUMBER(F233),F233,0)+IF(ISNUMBER(G233),G233,0)+IF(ISNUMBER(H233),H233,0)</f>
        <v>0.15</v>
      </c>
      <c r="L233" s="520">
        <f>IF(IF(ISNUMBER(K233),K233,0)&gt;0,IF(ISNUMBER(F233),F233,0)/K233*100,"")</f>
        <v>100</v>
      </c>
      <c r="M233" s="521">
        <f>IF(IF(ISNUMBER(K233),K233,0)&gt;0,(IF(ISNUMBER(G233),G233,0)+IF(ISNUMBER(H233),H233,0))/K233*100,"")</f>
        <v>0</v>
      </c>
      <c r="N233" s="504">
        <f t="shared" si="86"/>
        <v>2</v>
      </c>
      <c r="O233" s="254"/>
      <c r="P233" s="534">
        <f>AA233*Z233/1000000000*365</f>
        <v>0.254</v>
      </c>
      <c r="Q233" s="227" t="s">
        <v>42</v>
      </c>
      <c r="R233" s="254"/>
      <c r="S233" s="255"/>
      <c r="T233" s="256"/>
      <c r="V233" s="257"/>
      <c r="W233" s="257"/>
      <c r="X233" s="257"/>
      <c r="Y233" s="257"/>
      <c r="Z233" s="258">
        <v>4796</v>
      </c>
      <c r="AA233" s="259">
        <v>145.09808401978819</v>
      </c>
      <c r="AB233" s="293"/>
      <c r="AC233" s="293"/>
      <c r="AD233" s="293"/>
      <c r="AE233" s="293"/>
      <c r="AF233" s="293"/>
      <c r="AG233" s="293"/>
      <c r="AH233" s="121"/>
      <c r="AI233" s="373">
        <v>5043</v>
      </c>
      <c r="AJ233" s="373">
        <v>5290</v>
      </c>
      <c r="AK233" s="373">
        <v>5537</v>
      </c>
      <c r="AL233" s="342">
        <v>5796</v>
      </c>
      <c r="AM233" s="374"/>
      <c r="AN233" s="373"/>
      <c r="AO233" s="292"/>
      <c r="AP233" s="295"/>
      <c r="AQ233" s="264">
        <v>0.254</v>
      </c>
      <c r="AR233" s="292">
        <v>0.26700000000000002</v>
      </c>
      <c r="AS233" s="292">
        <v>0.28000000000000003</v>
      </c>
      <c r="AT233" s="292">
        <v>0.29299999999999998</v>
      </c>
      <c r="AU233" s="292">
        <v>0.307</v>
      </c>
      <c r="AV233" s="295"/>
      <c r="AW233" s="559">
        <f>K233-AT233</f>
        <v>-0.14299999999999999</v>
      </c>
      <c r="AX233" s="551"/>
      <c r="AY233" s="167"/>
      <c r="AZ233" s="167"/>
      <c r="BA233" s="296"/>
      <c r="BB233" s="296"/>
      <c r="BC233" s="2" t="s">
        <v>1430</v>
      </c>
      <c r="BD233" s="866" t="s">
        <v>1845</v>
      </c>
    </row>
    <row r="234" spans="1:227" s="2" customFormat="1" ht="18" customHeight="1" x14ac:dyDescent="0.4">
      <c r="A234" s="868" t="s">
        <v>865</v>
      </c>
      <c r="B234" s="868" t="s">
        <v>960</v>
      </c>
      <c r="C234" s="594" t="s">
        <v>961</v>
      </c>
      <c r="D234" s="432" t="s">
        <v>965</v>
      </c>
      <c r="E234" s="170" t="s">
        <v>1433</v>
      </c>
      <c r="F234" s="628" t="s">
        <v>898</v>
      </c>
      <c r="G234" s="636"/>
      <c r="H234" s="638" t="s">
        <v>202</v>
      </c>
      <c r="I234" s="124"/>
      <c r="J234" s="124"/>
      <c r="K234" s="252">
        <f>IF(ISNUMBER(F234),F234,0)+IF(ISNUMBER(G234),G234,0)+IF(ISNUMBER(H234),H234,0)</f>
        <v>0</v>
      </c>
      <c r="L234" s="520">
        <v>100</v>
      </c>
      <c r="M234" s="521" t="str">
        <f>IF(IF(ISNUMBER(K234),K234,0)&gt;0,(IF(ISNUMBER(G234),G234,0)+IF(ISNUMBER(H234),H234,0))/K234*100,"")</f>
        <v/>
      </c>
      <c r="N234" s="504">
        <f t="shared" si="86"/>
        <v>2</v>
      </c>
      <c r="O234" s="254"/>
      <c r="P234" s="534">
        <f>AA234*Z234/1000000000*365</f>
        <v>0.13717430228300448</v>
      </c>
      <c r="Q234" s="227" t="s">
        <v>42</v>
      </c>
      <c r="R234" s="254"/>
      <c r="S234" s="305"/>
      <c r="T234" s="306"/>
      <c r="U234" s="90"/>
      <c r="V234" s="254"/>
      <c r="W234" s="254"/>
      <c r="X234" s="254"/>
      <c r="Y234" s="254"/>
      <c r="Z234" s="258">
        <v>3741</v>
      </c>
      <c r="AA234" s="259">
        <v>100.45977178690372</v>
      </c>
      <c r="AB234" s="260"/>
      <c r="AC234" s="260"/>
      <c r="AD234" s="260"/>
      <c r="AE234" s="260"/>
      <c r="AF234" s="260"/>
      <c r="AG234" s="260"/>
      <c r="AH234" s="121"/>
      <c r="AI234" s="261">
        <v>3858</v>
      </c>
      <c r="AJ234" s="261">
        <v>3948</v>
      </c>
      <c r="AK234" s="261">
        <v>4025</v>
      </c>
      <c r="AL234" s="342"/>
      <c r="AM234" s="371"/>
      <c r="AN234" s="261"/>
      <c r="AO234" s="252"/>
      <c r="AP234" s="263"/>
      <c r="AQ234" s="264">
        <v>0.13717430228300448</v>
      </c>
      <c r="AR234" s="252">
        <v>0.15040483212682734</v>
      </c>
      <c r="AS234" s="252">
        <v>0.16110969423790361</v>
      </c>
      <c r="AT234" s="252">
        <v>0.17049471646557179</v>
      </c>
      <c r="AU234" s="252"/>
      <c r="AV234" s="263"/>
      <c r="AW234" s="557">
        <f>K234-AT234</f>
        <v>-0.17049471646557179</v>
      </c>
      <c r="AX234" s="551"/>
      <c r="AY234" s="167"/>
      <c r="AZ234" s="167"/>
      <c r="BA234" s="167"/>
      <c r="BB234" s="167"/>
      <c r="BC234" s="2" t="s">
        <v>1430</v>
      </c>
      <c r="BD234" s="866" t="s">
        <v>1364</v>
      </c>
    </row>
    <row r="235" spans="1:227" s="2" customFormat="1" ht="20.5" customHeight="1" x14ac:dyDescent="0.4">
      <c r="A235" s="868" t="s">
        <v>865</v>
      </c>
      <c r="B235" s="868" t="s">
        <v>960</v>
      </c>
      <c r="C235" s="594" t="s">
        <v>961</v>
      </c>
      <c r="D235" s="432" t="s">
        <v>964</v>
      </c>
      <c r="E235" s="433" t="s">
        <v>1433</v>
      </c>
      <c r="F235" s="628" t="s">
        <v>898</v>
      </c>
      <c r="G235" s="636"/>
      <c r="H235" s="638" t="s">
        <v>202</v>
      </c>
      <c r="I235" s="124"/>
      <c r="J235" s="124"/>
      <c r="K235" s="252">
        <f>IF(ISNUMBER(F235),F235,0)+IF(ISNUMBER(G235),G235,0)+IF(ISNUMBER(H235),H235,0)</f>
        <v>0</v>
      </c>
      <c r="L235" s="520">
        <v>100</v>
      </c>
      <c r="M235" s="521" t="str">
        <f>IF(IF(ISNUMBER(K235),K235,0)&gt;0,(IF(ISNUMBER(G235),G235,0)+IF(ISNUMBER(H235),H235,0))/K235*100,"")</f>
        <v/>
      </c>
      <c r="N235" s="504">
        <f t="shared" si="86"/>
        <v>2</v>
      </c>
      <c r="O235" s="254"/>
      <c r="P235" s="534">
        <f>AA235*Z235/1000000000*365</f>
        <v>2.8283706088255811E-2</v>
      </c>
      <c r="Q235" s="227" t="s">
        <v>42</v>
      </c>
      <c r="R235" s="254"/>
      <c r="S235" s="305"/>
      <c r="T235" s="306"/>
      <c r="U235" s="90"/>
      <c r="V235" s="254"/>
      <c r="W235" s="254"/>
      <c r="X235" s="254"/>
      <c r="Y235" s="254"/>
      <c r="Z235" s="258">
        <v>649</v>
      </c>
      <c r="AA235" s="259">
        <v>119.39846798343419</v>
      </c>
      <c r="AB235" s="260"/>
      <c r="AC235" s="260"/>
      <c r="AD235" s="260"/>
      <c r="AE235" s="260"/>
      <c r="AF235" s="260"/>
      <c r="AG235" s="260"/>
      <c r="AH235" s="121"/>
      <c r="AI235" s="261">
        <v>677</v>
      </c>
      <c r="AJ235" s="261">
        <v>699</v>
      </c>
      <c r="AK235" s="261">
        <v>721</v>
      </c>
      <c r="AL235" s="342"/>
      <c r="AM235" s="371"/>
      <c r="AN235" s="261"/>
      <c r="AO235" s="252"/>
      <c r="AP235" s="263"/>
      <c r="AQ235" s="264">
        <v>2.8283706088255811E-2</v>
      </c>
      <c r="AR235" s="252">
        <v>3.0700765801046512E-2</v>
      </c>
      <c r="AS235" s="252">
        <v>3.2934126508953492E-2</v>
      </c>
      <c r="AT235" s="252">
        <v>3.5245270856860467E-2</v>
      </c>
      <c r="AU235" s="252"/>
      <c r="AV235" s="263"/>
      <c r="AW235" s="557">
        <f>K235-AT235</f>
        <v>-3.5245270856860467E-2</v>
      </c>
      <c r="AX235" s="551"/>
      <c r="AY235" s="167"/>
      <c r="AZ235" s="167"/>
      <c r="BA235" s="167"/>
      <c r="BB235" s="167"/>
      <c r="BC235" s="2" t="s">
        <v>1430</v>
      </c>
      <c r="BD235" s="866" t="s">
        <v>964</v>
      </c>
    </row>
    <row r="236" spans="1:227" s="2" customFormat="1" ht="17.05" customHeight="1" x14ac:dyDescent="0.4">
      <c r="A236" s="868" t="s">
        <v>865</v>
      </c>
      <c r="B236" s="868" t="s">
        <v>960</v>
      </c>
      <c r="C236" s="594" t="s">
        <v>961</v>
      </c>
      <c r="D236" s="432" t="s">
        <v>963</v>
      </c>
      <c r="E236" s="170" t="s">
        <v>1433</v>
      </c>
      <c r="F236" s="628" t="s">
        <v>898</v>
      </c>
      <c r="G236" s="636"/>
      <c r="H236" s="638" t="s">
        <v>202</v>
      </c>
      <c r="I236" s="124"/>
      <c r="J236" s="124"/>
      <c r="K236" s="252">
        <f>IF(ISNUMBER(F236),F236,0)+IF(ISNUMBER(G236),G236,0)+IF(ISNUMBER(H236),H236,0)</f>
        <v>0</v>
      </c>
      <c r="L236" s="520">
        <v>100</v>
      </c>
      <c r="M236" s="521" t="str">
        <f>IF(IF(ISNUMBER(K236),K236,0)&gt;0,(IF(ISNUMBER(G236),G236,0)+IF(ISNUMBER(H236),H236,0))/K236*100,"")</f>
        <v/>
      </c>
      <c r="N236" s="504">
        <f t="shared" si="86"/>
        <v>2</v>
      </c>
      <c r="O236" s="254"/>
      <c r="P236" s="534">
        <f>AA236*Z236/1000000000*365</f>
        <v>3.8778680160000002E-2</v>
      </c>
      <c r="Q236" s="227" t="s">
        <v>42</v>
      </c>
      <c r="R236" s="254"/>
      <c r="S236" s="305"/>
      <c r="T236" s="306"/>
      <c r="U236" s="90"/>
      <c r="V236" s="254"/>
      <c r="W236" s="254"/>
      <c r="X236" s="254"/>
      <c r="Y236" s="254"/>
      <c r="Z236" s="258">
        <v>726</v>
      </c>
      <c r="AA236" s="259">
        <v>146.34016438356164</v>
      </c>
      <c r="AB236" s="260"/>
      <c r="AC236" s="260"/>
      <c r="AD236" s="260"/>
      <c r="AE236" s="260"/>
      <c r="AF236" s="260"/>
      <c r="AG236" s="260"/>
      <c r="AH236" s="121"/>
      <c r="AI236" s="261">
        <v>769</v>
      </c>
      <c r="AJ236" s="261">
        <v>804</v>
      </c>
      <c r="AK236" s="261">
        <v>830</v>
      </c>
      <c r="AL236" s="342"/>
      <c r="AM236" s="371"/>
      <c r="AN236" s="261"/>
      <c r="AO236" s="252"/>
      <c r="AP236" s="263"/>
      <c r="AQ236" s="264">
        <v>3.8778680160000002E-2</v>
      </c>
      <c r="AR236" s="252">
        <v>4.2434934929999994E-2</v>
      </c>
      <c r="AS236" s="252">
        <v>4.5787623119999996E-2</v>
      </c>
      <c r="AT236" s="252">
        <v>4.8735599700000007E-2</v>
      </c>
      <c r="AU236" s="252"/>
      <c r="AV236" s="263"/>
      <c r="AW236" s="557">
        <f>K236-AT236</f>
        <v>-4.8735599700000007E-2</v>
      </c>
      <c r="AX236" s="551"/>
      <c r="AY236" s="167"/>
      <c r="AZ236" s="167"/>
      <c r="BA236" s="167"/>
      <c r="BB236" s="167"/>
      <c r="BC236" s="2" t="s">
        <v>1430</v>
      </c>
      <c r="BD236" s="2" t="s">
        <v>1556</v>
      </c>
    </row>
    <row r="237" spans="1:227" s="2" customFormat="1" ht="23.05" customHeight="1" x14ac:dyDescent="0.4">
      <c r="A237" s="868" t="s">
        <v>198</v>
      </c>
      <c r="B237" s="868" t="s">
        <v>238</v>
      </c>
      <c r="C237" s="889" t="s">
        <v>262</v>
      </c>
      <c r="D237" s="16" t="s">
        <v>264</v>
      </c>
      <c r="E237" s="2944"/>
      <c r="F237" s="178">
        <v>0.112</v>
      </c>
      <c r="G237" s="177"/>
      <c r="H237" s="177"/>
      <c r="I237" s="177"/>
      <c r="J237" s="177"/>
      <c r="K237" s="179">
        <f>SUM(F237:H237)</f>
        <v>0.112</v>
      </c>
      <c r="L237" s="518">
        <f>IF(K237&gt;0,IF(ISNUMBER(F237),F237,0)/K237*100,"")</f>
        <v>100</v>
      </c>
      <c r="M237" s="667">
        <f>IF(K237&gt;0,(IF(ISNUMBER(G237),G237,0)+IF(ISNUMBER(H237),H237,0))/K237*100,"")</f>
        <v>0</v>
      </c>
      <c r="N237" s="504">
        <f t="shared" si="86"/>
        <v>3</v>
      </c>
      <c r="O237" s="58"/>
      <c r="P237" s="177">
        <v>0.112</v>
      </c>
      <c r="Q237" s="222"/>
      <c r="R237" s="222" t="s">
        <v>42</v>
      </c>
      <c r="S237" s="220">
        <v>23.5</v>
      </c>
      <c r="T237" s="220">
        <v>2.5999999999999999E-2</v>
      </c>
      <c r="U237" s="368">
        <v>69.3</v>
      </c>
      <c r="V237" s="58"/>
      <c r="W237" s="368">
        <v>69.3</v>
      </c>
      <c r="X237" s="58"/>
      <c r="Y237" s="58"/>
      <c r="Z237" s="743">
        <v>5167</v>
      </c>
      <c r="AA237" s="234">
        <v>59.386358635280267</v>
      </c>
      <c r="AB237" s="763">
        <f>O237/AA237*1000000/365*1000</f>
        <v>0</v>
      </c>
      <c r="AC237" s="209"/>
      <c r="AD237" s="209"/>
      <c r="AE237" s="613" t="s">
        <v>208</v>
      </c>
      <c r="AF237" s="783"/>
      <c r="AG237" s="783"/>
      <c r="AH237" s="210"/>
      <c r="AI237" s="209"/>
      <c r="AJ237" s="209"/>
      <c r="AK237" s="209"/>
      <c r="AL237" s="210"/>
      <c r="AM237" s="179">
        <f>K237</f>
        <v>0.112</v>
      </c>
      <c r="AN237" s="177">
        <v>0.112</v>
      </c>
      <c r="AO237" s="177">
        <v>0.151</v>
      </c>
      <c r="AP237" s="177">
        <v>0.17699999999999999</v>
      </c>
      <c r="AQ237" s="178">
        <v>0.17699999999999999</v>
      </c>
      <c r="AR237" s="179">
        <f>AN237</f>
        <v>0.112</v>
      </c>
      <c r="AS237" s="177">
        <v>0.19400000000000001</v>
      </c>
      <c r="AT237" s="179">
        <f>AVERAGE(AS237,AV237)</f>
        <v>0.223</v>
      </c>
      <c r="AU237" s="179"/>
      <c r="AV237" s="177">
        <v>0.252</v>
      </c>
      <c r="AW237" s="177"/>
      <c r="AX237" s="546">
        <v>0.25900000000000001</v>
      </c>
      <c r="AY237" s="832">
        <v>-0.14699999999999999</v>
      </c>
      <c r="AZ237" s="164"/>
      <c r="BA237" s="165"/>
      <c r="BB237" s="167"/>
      <c r="BC237" s="2" t="s">
        <v>1430</v>
      </c>
      <c r="BD237" s="866" t="s">
        <v>264</v>
      </c>
      <c r="BE237" s="90"/>
      <c r="BF237" s="90"/>
      <c r="BG237" s="90"/>
      <c r="BH237" s="90"/>
      <c r="BI237" s="90"/>
      <c r="BJ237" s="90"/>
      <c r="BK237" s="90"/>
      <c r="BL237" s="90"/>
      <c r="BM237" s="167"/>
      <c r="BN237" s="167"/>
      <c r="BO237" s="167"/>
      <c r="BP237" s="167"/>
      <c r="BQ237" s="167"/>
      <c r="BR237" s="167"/>
      <c r="BS237" s="167"/>
      <c r="BT237" s="167"/>
      <c r="BU237" s="167"/>
      <c r="BV237" s="167"/>
      <c r="BW237" s="167"/>
      <c r="BX237" s="167"/>
      <c r="BY237" s="167"/>
      <c r="BZ237" s="167"/>
      <c r="CA237" s="167"/>
      <c r="CB237" s="167"/>
      <c r="CC237" s="167"/>
      <c r="CD237" s="167"/>
      <c r="CE237" s="167"/>
      <c r="CF237" s="167"/>
      <c r="CG237" s="167"/>
      <c r="CH237" s="167"/>
      <c r="CI237" s="167"/>
      <c r="CJ237" s="167"/>
      <c r="CK237" s="167"/>
      <c r="CL237" s="167"/>
      <c r="CM237" s="167"/>
      <c r="CN237" s="167"/>
      <c r="CO237" s="167"/>
      <c r="CP237" s="167"/>
      <c r="CQ237" s="167"/>
      <c r="CR237" s="167"/>
      <c r="CS237" s="167"/>
      <c r="CT237" s="167"/>
      <c r="CU237" s="167"/>
      <c r="CV237" s="167"/>
      <c r="CW237" s="167"/>
      <c r="CX237" s="167"/>
      <c r="CY237" s="167"/>
      <c r="CZ237" s="167"/>
      <c r="DA237" s="167"/>
      <c r="DB237" s="167"/>
      <c r="DC237" s="167"/>
      <c r="DD237" s="167"/>
      <c r="DE237" s="167"/>
      <c r="DF237" s="167"/>
      <c r="DG237" s="167"/>
      <c r="DH237" s="167"/>
      <c r="DI237" s="167"/>
      <c r="DJ237" s="167"/>
      <c r="DK237" s="167"/>
      <c r="DL237" s="167"/>
      <c r="DM237" s="167"/>
      <c r="DN237" s="167"/>
      <c r="DO237" s="167"/>
      <c r="DP237" s="167"/>
      <c r="DQ237" s="167"/>
      <c r="DR237" s="167"/>
      <c r="DS237" s="167"/>
      <c r="DT237" s="167"/>
      <c r="DU237" s="167"/>
      <c r="DV237" s="167"/>
      <c r="DW237" s="167"/>
      <c r="DX237" s="167"/>
      <c r="DY237" s="167"/>
      <c r="DZ237" s="167"/>
      <c r="EA237" s="167"/>
      <c r="EB237" s="167"/>
      <c r="EC237" s="167"/>
      <c r="ED237" s="167"/>
      <c r="EE237" s="167"/>
      <c r="EF237" s="167"/>
      <c r="EG237" s="167"/>
      <c r="EH237" s="167"/>
      <c r="EI237" s="167"/>
      <c r="EJ237" s="167"/>
      <c r="EK237" s="167"/>
      <c r="EL237" s="167"/>
      <c r="EM237" s="167"/>
      <c r="EN237" s="167"/>
      <c r="EO237" s="167"/>
      <c r="EP237" s="167"/>
      <c r="EQ237" s="167"/>
      <c r="ER237" s="167"/>
      <c r="ES237" s="167"/>
      <c r="ET237" s="167"/>
      <c r="EU237" s="167"/>
      <c r="EV237" s="167"/>
      <c r="EW237" s="167"/>
      <c r="EX237" s="167"/>
      <c r="EY237" s="167"/>
      <c r="EZ237" s="167"/>
      <c r="FA237" s="167"/>
      <c r="FB237" s="167"/>
      <c r="FC237" s="167"/>
      <c r="FD237" s="167"/>
      <c r="FE237" s="167"/>
      <c r="FF237" s="167"/>
      <c r="FG237" s="167"/>
      <c r="FH237" s="167"/>
      <c r="FI237" s="167"/>
      <c r="FJ237" s="167"/>
      <c r="FK237" s="167"/>
      <c r="FL237" s="167"/>
      <c r="FM237" s="167"/>
      <c r="FN237" s="167"/>
      <c r="FO237" s="167"/>
      <c r="FP237" s="167"/>
      <c r="FQ237" s="167"/>
      <c r="FR237" s="167"/>
      <c r="FS237" s="167"/>
      <c r="FT237" s="167"/>
      <c r="FU237" s="167"/>
      <c r="FV237" s="167"/>
      <c r="FW237" s="167"/>
      <c r="FX237" s="167"/>
      <c r="FY237" s="167"/>
      <c r="FZ237" s="167"/>
      <c r="GA237" s="167"/>
      <c r="GB237" s="167"/>
      <c r="GC237" s="167"/>
      <c r="GD237" s="167"/>
      <c r="GE237" s="167"/>
      <c r="GF237" s="167"/>
      <c r="GG237" s="167"/>
      <c r="GH237" s="167"/>
      <c r="GI237" s="167"/>
      <c r="GJ237" s="167"/>
      <c r="GK237" s="167"/>
      <c r="GL237" s="167"/>
      <c r="GM237" s="167"/>
      <c r="GN237" s="167"/>
      <c r="GO237" s="167"/>
      <c r="GP237" s="167"/>
      <c r="GQ237" s="167"/>
      <c r="GR237" s="167"/>
      <c r="GS237" s="167"/>
      <c r="GT237" s="167"/>
      <c r="GU237" s="167"/>
      <c r="GV237" s="167"/>
      <c r="GW237" s="167"/>
      <c r="GX237" s="167"/>
      <c r="GY237" s="167"/>
      <c r="GZ237" s="167"/>
      <c r="HA237" s="167"/>
      <c r="HB237" s="167"/>
      <c r="HC237" s="167"/>
      <c r="HD237" s="167"/>
      <c r="HE237" s="167"/>
      <c r="HF237" s="167"/>
      <c r="HG237" s="167"/>
      <c r="HH237" s="167"/>
      <c r="HI237" s="167"/>
      <c r="HJ237" s="167"/>
      <c r="HK237" s="167"/>
      <c r="HL237" s="167"/>
      <c r="HM237" s="167"/>
      <c r="HN237" s="167"/>
      <c r="HO237" s="167"/>
      <c r="HP237" s="167"/>
      <c r="HQ237" s="167"/>
      <c r="HR237" s="167"/>
      <c r="HS237" s="167"/>
    </row>
    <row r="238" spans="1:227" s="2" customFormat="1" ht="17.05" customHeight="1" x14ac:dyDescent="0.4">
      <c r="A238" s="868" t="s">
        <v>198</v>
      </c>
      <c r="B238" s="868" t="s">
        <v>238</v>
      </c>
      <c r="C238" s="889" t="s">
        <v>262</v>
      </c>
      <c r="D238" s="168" t="s">
        <v>258</v>
      </c>
      <c r="E238" s="433" t="s">
        <v>1453</v>
      </c>
      <c r="F238" s="178"/>
      <c r="G238" s="177"/>
      <c r="H238" s="177"/>
      <c r="I238" s="177"/>
      <c r="J238" s="177"/>
      <c r="K238" s="179"/>
      <c r="L238" s="518">
        <v>50</v>
      </c>
      <c r="M238" s="667">
        <v>50</v>
      </c>
      <c r="N238" s="504">
        <f t="shared" si="86"/>
        <v>1</v>
      </c>
      <c r="O238" s="58"/>
      <c r="P238" s="177">
        <v>2.4</v>
      </c>
      <c r="Q238" s="222" t="s">
        <v>42</v>
      </c>
      <c r="R238" s="58"/>
      <c r="S238" s="220" t="s">
        <v>202</v>
      </c>
      <c r="T238" s="220" t="s">
        <v>202</v>
      </c>
      <c r="U238" s="368">
        <v>69.3</v>
      </c>
      <c r="V238" s="58"/>
      <c r="W238" s="368">
        <v>69.3</v>
      </c>
      <c r="X238" s="58"/>
      <c r="Y238" s="58"/>
      <c r="Z238" s="743">
        <v>85251</v>
      </c>
      <c r="AA238" s="234">
        <v>77.129212158841824</v>
      </c>
      <c r="AB238" s="763">
        <f>O238/AA238*1000000/365*1000</f>
        <v>0</v>
      </c>
      <c r="AC238" s="209"/>
      <c r="AD238" s="209"/>
      <c r="AE238" s="613"/>
      <c r="AF238" s="209"/>
      <c r="AG238" s="209"/>
      <c r="AH238" s="210"/>
      <c r="AI238" s="209"/>
      <c r="AJ238" s="209"/>
      <c r="AK238" s="209"/>
      <c r="AL238" s="210"/>
      <c r="AM238" s="179">
        <f>K238</f>
        <v>0</v>
      </c>
      <c r="AN238" s="177">
        <v>2.4</v>
      </c>
      <c r="AO238" s="177">
        <v>2.4</v>
      </c>
      <c r="AP238" s="177">
        <v>2.4</v>
      </c>
      <c r="AQ238" s="178">
        <v>2.4</v>
      </c>
      <c r="AR238" s="179">
        <f>AN238</f>
        <v>2.4</v>
      </c>
      <c r="AS238" s="177">
        <v>2.4</v>
      </c>
      <c r="AT238" s="179">
        <f>AVERAGE(AS238,AV238)</f>
        <v>2.4</v>
      </c>
      <c r="AU238" s="179"/>
      <c r="AV238" s="177">
        <v>2.4</v>
      </c>
      <c r="AW238" s="177"/>
      <c r="AX238" s="546">
        <v>2.4</v>
      </c>
      <c r="AY238" s="832">
        <v>-4.4000000000000004</v>
      </c>
      <c r="AZ238" s="164"/>
      <c r="BA238" s="165"/>
      <c r="BB238" s="167"/>
      <c r="BC238" s="90" t="s">
        <v>1430</v>
      </c>
      <c r="BD238" s="866" t="s">
        <v>1602</v>
      </c>
      <c r="BE238" s="90"/>
      <c r="BF238" s="90"/>
      <c r="BG238" s="90"/>
      <c r="BH238" s="90"/>
      <c r="BI238" s="90"/>
      <c r="BJ238" s="90"/>
      <c r="BK238" s="90"/>
      <c r="BL238" s="90"/>
      <c r="BM238" s="167"/>
      <c r="BN238" s="167"/>
      <c r="BO238" s="167"/>
      <c r="BP238" s="167"/>
      <c r="BQ238" s="167"/>
      <c r="BR238" s="167"/>
      <c r="BS238" s="167"/>
      <c r="BT238" s="167"/>
      <c r="BU238" s="167"/>
      <c r="BV238" s="167"/>
      <c r="BW238" s="167"/>
      <c r="BX238" s="167"/>
      <c r="BY238" s="167"/>
      <c r="BZ238" s="167"/>
      <c r="CA238" s="167"/>
      <c r="CB238" s="167"/>
      <c r="CC238" s="167"/>
      <c r="CD238" s="167"/>
      <c r="CE238" s="167"/>
      <c r="CF238" s="167"/>
      <c r="CG238" s="167"/>
      <c r="CH238" s="167"/>
      <c r="CI238" s="167"/>
      <c r="CJ238" s="167"/>
      <c r="CK238" s="167"/>
      <c r="CL238" s="167"/>
      <c r="CM238" s="167"/>
      <c r="CN238" s="167"/>
      <c r="CO238" s="167"/>
      <c r="CP238" s="167"/>
      <c r="CQ238" s="167"/>
      <c r="CR238" s="167"/>
      <c r="CS238" s="167"/>
      <c r="CT238" s="167"/>
      <c r="CU238" s="167"/>
      <c r="CV238" s="167"/>
      <c r="CW238" s="167"/>
      <c r="CX238" s="167"/>
      <c r="CY238" s="167"/>
      <c r="CZ238" s="167"/>
      <c r="DA238" s="167"/>
      <c r="DB238" s="167"/>
      <c r="DC238" s="167"/>
      <c r="DD238" s="167"/>
      <c r="DE238" s="167"/>
      <c r="DF238" s="167"/>
      <c r="DG238" s="167"/>
      <c r="DH238" s="167"/>
      <c r="DI238" s="167"/>
      <c r="DJ238" s="167"/>
      <c r="DK238" s="167"/>
      <c r="DL238" s="167"/>
      <c r="DM238" s="167"/>
      <c r="DN238" s="167"/>
      <c r="DO238" s="167"/>
      <c r="DP238" s="167"/>
      <c r="DQ238" s="167"/>
      <c r="DR238" s="167"/>
      <c r="DS238" s="167"/>
      <c r="DT238" s="167"/>
      <c r="DU238" s="167"/>
      <c r="DV238" s="167"/>
      <c r="DW238" s="167"/>
      <c r="DX238" s="167"/>
      <c r="DY238" s="167"/>
      <c r="DZ238" s="167"/>
      <c r="EA238" s="167"/>
      <c r="EB238" s="167"/>
      <c r="EC238" s="167"/>
      <c r="ED238" s="167"/>
      <c r="EE238" s="167"/>
      <c r="EF238" s="167"/>
      <c r="EG238" s="167"/>
      <c r="EH238" s="167"/>
      <c r="EI238" s="167"/>
      <c r="EJ238" s="167"/>
      <c r="EK238" s="167"/>
      <c r="EL238" s="167"/>
      <c r="EM238" s="167"/>
      <c r="EN238" s="167"/>
      <c r="EO238" s="167"/>
      <c r="EP238" s="167"/>
      <c r="EQ238" s="167"/>
      <c r="ER238" s="167"/>
      <c r="ES238" s="167"/>
      <c r="ET238" s="167"/>
      <c r="EU238" s="167"/>
      <c r="EV238" s="167"/>
      <c r="EW238" s="167"/>
      <c r="EX238" s="167"/>
      <c r="EY238" s="167"/>
      <c r="EZ238" s="167"/>
      <c r="FA238" s="167"/>
      <c r="FB238" s="167"/>
      <c r="FC238" s="167"/>
      <c r="FD238" s="167"/>
      <c r="FE238" s="167"/>
      <c r="FF238" s="167"/>
      <c r="FG238" s="167"/>
      <c r="FH238" s="167"/>
      <c r="FI238" s="167"/>
      <c r="FJ238" s="167"/>
      <c r="FK238" s="167"/>
      <c r="FL238" s="167"/>
      <c r="FM238" s="167"/>
      <c r="FN238" s="167"/>
      <c r="FO238" s="167"/>
      <c r="FP238" s="167"/>
      <c r="FQ238" s="167"/>
      <c r="FR238" s="167"/>
      <c r="FS238" s="167"/>
      <c r="FT238" s="167"/>
      <c r="FU238" s="167"/>
      <c r="FV238" s="167"/>
      <c r="FW238" s="167"/>
      <c r="FX238" s="167"/>
      <c r="FY238" s="167"/>
      <c r="FZ238" s="167"/>
      <c r="GA238" s="167"/>
      <c r="GB238" s="167"/>
      <c r="GC238" s="167"/>
      <c r="GD238" s="167"/>
      <c r="GE238" s="167"/>
      <c r="GF238" s="167"/>
      <c r="GG238" s="167"/>
      <c r="GH238" s="167"/>
      <c r="GI238" s="167"/>
      <c r="GJ238" s="167"/>
      <c r="GK238" s="167"/>
      <c r="GL238" s="167"/>
      <c r="GM238" s="167"/>
      <c r="GN238" s="167"/>
      <c r="GO238" s="167"/>
      <c r="GP238" s="167"/>
      <c r="GQ238" s="167"/>
      <c r="GR238" s="167"/>
      <c r="GS238" s="167"/>
      <c r="GT238" s="167"/>
      <c r="GU238" s="167"/>
      <c r="GV238" s="167"/>
      <c r="GW238" s="167"/>
      <c r="GX238" s="167"/>
      <c r="GY238" s="167"/>
      <c r="GZ238" s="167"/>
      <c r="HA238" s="167"/>
      <c r="HB238" s="167"/>
      <c r="HC238" s="167"/>
      <c r="HD238" s="167"/>
      <c r="HE238" s="167"/>
      <c r="HF238" s="167"/>
      <c r="HG238" s="167"/>
      <c r="HH238" s="167"/>
      <c r="HI238" s="167"/>
      <c r="HJ238" s="167"/>
      <c r="HK238" s="167"/>
      <c r="HL238" s="167"/>
      <c r="HM238" s="167"/>
      <c r="HN238" s="167"/>
      <c r="HO238" s="167"/>
      <c r="HP238" s="167"/>
      <c r="HQ238" s="167"/>
      <c r="HR238" s="167"/>
      <c r="HS238" s="167"/>
    </row>
    <row r="239" spans="1:227" s="2" customFormat="1" ht="17.05" customHeight="1" x14ac:dyDescent="0.4">
      <c r="A239" s="868" t="s">
        <v>198</v>
      </c>
      <c r="B239" s="868" t="s">
        <v>238</v>
      </c>
      <c r="C239" s="889" t="s">
        <v>262</v>
      </c>
      <c r="D239" s="168" t="s">
        <v>259</v>
      </c>
      <c r="E239" s="433" t="s">
        <v>1453</v>
      </c>
      <c r="F239" s="178"/>
      <c r="G239" s="177"/>
      <c r="H239" s="177"/>
      <c r="I239" s="177"/>
      <c r="J239" s="177"/>
      <c r="K239" s="179"/>
      <c r="L239" s="518">
        <v>50</v>
      </c>
      <c r="M239" s="667">
        <v>50</v>
      </c>
      <c r="N239" s="504">
        <f t="shared" si="86"/>
        <v>1</v>
      </c>
      <c r="O239" s="58"/>
      <c r="P239" s="177">
        <v>1.8740000000000001</v>
      </c>
      <c r="Q239" s="222" t="s">
        <v>42</v>
      </c>
      <c r="R239" s="58"/>
      <c r="S239" s="220" t="s">
        <v>202</v>
      </c>
      <c r="T239" s="220" t="s">
        <v>202</v>
      </c>
      <c r="U239" s="368">
        <v>69.3</v>
      </c>
      <c r="V239" s="58"/>
      <c r="W239" s="368">
        <v>69.3</v>
      </c>
      <c r="X239" s="58"/>
      <c r="Y239" s="58"/>
      <c r="Z239" s="743">
        <v>69175</v>
      </c>
      <c r="AA239" s="234">
        <v>74.221128664148395</v>
      </c>
      <c r="AB239" s="763">
        <f>O239/AA239*1000000/365*1000</f>
        <v>0</v>
      </c>
      <c r="AC239" s="209"/>
      <c r="AD239" s="209"/>
      <c r="AE239" s="613"/>
      <c r="AF239" s="209"/>
      <c r="AG239" s="209"/>
      <c r="AH239" s="210"/>
      <c r="AI239" s="209"/>
      <c r="AJ239" s="209"/>
      <c r="AK239" s="209"/>
      <c r="AL239" s="210"/>
      <c r="AM239" s="179">
        <f>K239</f>
        <v>0</v>
      </c>
      <c r="AN239" s="177">
        <v>1.8740000000000001</v>
      </c>
      <c r="AO239" s="177">
        <v>1.8740000000000001</v>
      </c>
      <c r="AP239" s="177">
        <v>1.8740000000000001</v>
      </c>
      <c r="AQ239" s="178">
        <v>1.8740000000000001</v>
      </c>
      <c r="AR239" s="179">
        <f>AN239</f>
        <v>1.8740000000000001</v>
      </c>
      <c r="AS239" s="177">
        <v>1.8740000000000001</v>
      </c>
      <c r="AT239" s="179">
        <f>AVERAGE(AS239,AV239)</f>
        <v>1.8740000000000001</v>
      </c>
      <c r="AU239" s="179"/>
      <c r="AV239" s="177">
        <v>1.8740000000000001</v>
      </c>
      <c r="AW239" s="177"/>
      <c r="AX239" s="546">
        <v>1.8740000000000001</v>
      </c>
      <c r="AY239" s="832">
        <v>1.1220000000000001</v>
      </c>
      <c r="AZ239" s="164"/>
      <c r="BA239" s="165"/>
      <c r="BB239" s="167"/>
      <c r="BC239" s="90" t="s">
        <v>1430</v>
      </c>
      <c r="BD239" s="866" t="s">
        <v>1603</v>
      </c>
      <c r="BE239" s="90"/>
      <c r="BF239" s="90"/>
      <c r="BG239" s="90"/>
      <c r="BH239" s="90"/>
      <c r="BI239" s="90"/>
      <c r="BJ239" s="90"/>
      <c r="BK239" s="90"/>
      <c r="BL239" s="90"/>
      <c r="BM239" s="167"/>
      <c r="BN239" s="167"/>
      <c r="BO239" s="167"/>
      <c r="BP239" s="167"/>
      <c r="BQ239" s="167"/>
      <c r="BR239" s="167"/>
      <c r="BS239" s="167"/>
      <c r="BT239" s="167"/>
      <c r="BU239" s="167"/>
      <c r="BV239" s="167"/>
      <c r="BW239" s="167"/>
      <c r="BX239" s="167"/>
      <c r="BY239" s="167"/>
      <c r="BZ239" s="167"/>
      <c r="CA239" s="167"/>
      <c r="CB239" s="167"/>
      <c r="CC239" s="167"/>
      <c r="CD239" s="167"/>
      <c r="CE239" s="167"/>
      <c r="CF239" s="167"/>
      <c r="CG239" s="167"/>
      <c r="CH239" s="167"/>
      <c r="CI239" s="167"/>
      <c r="CJ239" s="167"/>
      <c r="CK239" s="167"/>
      <c r="CL239" s="167"/>
      <c r="CM239" s="167"/>
      <c r="CN239" s="167"/>
      <c r="CO239" s="167"/>
      <c r="CP239" s="167"/>
      <c r="CQ239" s="167"/>
      <c r="CR239" s="167"/>
      <c r="CS239" s="167"/>
      <c r="CT239" s="167"/>
      <c r="CU239" s="167"/>
      <c r="CV239" s="167"/>
      <c r="CW239" s="167"/>
      <c r="CX239" s="167"/>
      <c r="CY239" s="167"/>
      <c r="CZ239" s="167"/>
      <c r="DA239" s="167"/>
      <c r="DB239" s="167"/>
      <c r="DC239" s="167"/>
      <c r="DD239" s="167"/>
      <c r="DE239" s="167"/>
      <c r="DF239" s="167"/>
      <c r="DG239" s="167"/>
      <c r="DH239" s="167"/>
      <c r="DI239" s="167"/>
      <c r="DJ239" s="167"/>
      <c r="DK239" s="167"/>
      <c r="DL239" s="167"/>
      <c r="DM239" s="167"/>
      <c r="DN239" s="167"/>
      <c r="DO239" s="167"/>
      <c r="DP239" s="167"/>
      <c r="DQ239" s="167"/>
      <c r="DR239" s="167"/>
      <c r="DS239" s="167"/>
      <c r="DT239" s="167"/>
      <c r="DU239" s="167"/>
      <c r="DV239" s="167"/>
      <c r="DW239" s="167"/>
      <c r="DX239" s="167"/>
      <c r="DY239" s="167"/>
      <c r="DZ239" s="167"/>
      <c r="EA239" s="167"/>
      <c r="EB239" s="167"/>
      <c r="EC239" s="167"/>
      <c r="ED239" s="167"/>
      <c r="EE239" s="167"/>
      <c r="EF239" s="167"/>
      <c r="EG239" s="167"/>
      <c r="EH239" s="167"/>
      <c r="EI239" s="167"/>
      <c r="EJ239" s="167"/>
      <c r="EK239" s="167"/>
      <c r="EL239" s="167"/>
      <c r="EM239" s="167"/>
      <c r="EN239" s="167"/>
      <c r="EO239" s="167"/>
      <c r="EP239" s="167"/>
      <c r="EQ239" s="167"/>
      <c r="ER239" s="167"/>
      <c r="ES239" s="167"/>
      <c r="ET239" s="167"/>
      <c r="EU239" s="167"/>
      <c r="EV239" s="167"/>
      <c r="EW239" s="167"/>
      <c r="EX239" s="167"/>
      <c r="EY239" s="167"/>
      <c r="EZ239" s="167"/>
      <c r="FA239" s="167"/>
      <c r="FB239" s="167"/>
      <c r="FC239" s="167"/>
      <c r="FD239" s="167"/>
      <c r="FE239" s="167"/>
      <c r="FF239" s="167"/>
      <c r="FG239" s="167"/>
      <c r="FH239" s="167"/>
      <c r="FI239" s="167"/>
      <c r="FJ239" s="167"/>
      <c r="FK239" s="167"/>
      <c r="FL239" s="167"/>
      <c r="FM239" s="167"/>
      <c r="FN239" s="167"/>
      <c r="FO239" s="167"/>
      <c r="FP239" s="167"/>
      <c r="FQ239" s="167"/>
      <c r="FR239" s="167"/>
      <c r="FS239" s="167"/>
      <c r="FT239" s="167"/>
      <c r="FU239" s="167"/>
      <c r="FV239" s="167"/>
      <c r="FW239" s="167"/>
      <c r="FX239" s="167"/>
      <c r="FY239" s="167"/>
      <c r="FZ239" s="167"/>
      <c r="GA239" s="167"/>
      <c r="GB239" s="167"/>
      <c r="GC239" s="167"/>
      <c r="GD239" s="167"/>
      <c r="GE239" s="167"/>
      <c r="GF239" s="167"/>
      <c r="GG239" s="167"/>
      <c r="GH239" s="167"/>
      <c r="GI239" s="167"/>
      <c r="GJ239" s="167"/>
      <c r="GK239" s="167"/>
      <c r="GL239" s="167"/>
      <c r="GM239" s="167"/>
      <c r="GN239" s="167"/>
      <c r="GO239" s="167"/>
      <c r="GP239" s="167"/>
      <c r="GQ239" s="167"/>
      <c r="GR239" s="167"/>
      <c r="GS239" s="167"/>
      <c r="GT239" s="167"/>
      <c r="GU239" s="167"/>
      <c r="GV239" s="167"/>
      <c r="GW239" s="167"/>
      <c r="GX239" s="167"/>
      <c r="GY239" s="167"/>
      <c r="GZ239" s="167"/>
      <c r="HA239" s="167"/>
      <c r="HB239" s="167"/>
      <c r="HC239" s="167"/>
      <c r="HD239" s="167"/>
      <c r="HE239" s="167"/>
      <c r="HF239" s="167"/>
      <c r="HG239" s="167"/>
      <c r="HH239" s="167"/>
      <c r="HI239" s="167"/>
      <c r="HJ239" s="167"/>
      <c r="HK239" s="167"/>
      <c r="HL239" s="167"/>
      <c r="HM239" s="167"/>
      <c r="HN239" s="167"/>
      <c r="HO239" s="167"/>
      <c r="HP239" s="167"/>
      <c r="HQ239" s="167"/>
      <c r="HR239" s="167"/>
      <c r="HS239" s="167"/>
    </row>
    <row r="240" spans="1:227" s="2" customFormat="1" ht="17.05" customHeight="1" x14ac:dyDescent="0.4">
      <c r="A240" s="868" t="s">
        <v>198</v>
      </c>
      <c r="B240" s="868" t="s">
        <v>238</v>
      </c>
      <c r="C240" s="889" t="s">
        <v>262</v>
      </c>
      <c r="D240" s="168" t="s">
        <v>260</v>
      </c>
      <c r="E240" s="433" t="s">
        <v>1453</v>
      </c>
      <c r="F240" s="178"/>
      <c r="G240" s="177"/>
      <c r="H240" s="177"/>
      <c r="I240" s="177"/>
      <c r="J240" s="177"/>
      <c r="K240" s="179"/>
      <c r="L240" s="518">
        <v>100</v>
      </c>
      <c r="M240" s="667">
        <v>0</v>
      </c>
      <c r="N240" s="504">
        <f t="shared" si="86"/>
        <v>1</v>
      </c>
      <c r="O240" s="58"/>
      <c r="P240" s="177">
        <v>0.68</v>
      </c>
      <c r="Q240" s="222" t="s">
        <v>42</v>
      </c>
      <c r="R240" s="58"/>
      <c r="S240" s="220" t="s">
        <v>202</v>
      </c>
      <c r="T240" s="220" t="s">
        <v>202</v>
      </c>
      <c r="U240" s="368">
        <v>69.3</v>
      </c>
      <c r="V240" s="58"/>
      <c r="W240" s="368">
        <v>69.3</v>
      </c>
      <c r="X240" s="58"/>
      <c r="Y240" s="58"/>
      <c r="Z240" s="743">
        <v>53205</v>
      </c>
      <c r="AA240" s="234">
        <v>35.015763530309876</v>
      </c>
      <c r="AB240" s="763">
        <f>O240/AA240*1000000/365*1000</f>
        <v>0</v>
      </c>
      <c r="AC240" s="209"/>
      <c r="AD240" s="209"/>
      <c r="AE240" s="613"/>
      <c r="AF240" s="209"/>
      <c r="AG240" s="209"/>
      <c r="AH240" s="210"/>
      <c r="AI240" s="209"/>
      <c r="AJ240" s="209"/>
      <c r="AK240" s="209"/>
      <c r="AL240" s="210"/>
      <c r="AM240" s="179">
        <f>K240</f>
        <v>0</v>
      </c>
      <c r="AN240" s="177">
        <v>0.68</v>
      </c>
      <c r="AO240" s="177">
        <v>0.68</v>
      </c>
      <c r="AP240" s="177">
        <v>0.68</v>
      </c>
      <c r="AQ240" s="178">
        <v>0.68</v>
      </c>
      <c r="AR240" s="179">
        <f>AN240</f>
        <v>0.68</v>
      </c>
      <c r="AS240" s="177">
        <v>0.68</v>
      </c>
      <c r="AT240" s="179">
        <f>AVERAGE(AS240,AV240)</f>
        <v>0.68</v>
      </c>
      <c r="AU240" s="179"/>
      <c r="AV240" s="177">
        <v>0.68</v>
      </c>
      <c r="AW240" s="177"/>
      <c r="AX240" s="546">
        <v>0.68</v>
      </c>
      <c r="AY240" s="832">
        <v>-4.4000000000000004</v>
      </c>
      <c r="AZ240" s="164"/>
      <c r="BA240" s="165"/>
      <c r="BB240" s="167"/>
      <c r="BC240" s="90" t="s">
        <v>1430</v>
      </c>
      <c r="BD240" s="866" t="s">
        <v>1604</v>
      </c>
      <c r="BE240" s="90"/>
      <c r="BF240" s="90"/>
      <c r="BG240" s="90"/>
      <c r="BH240" s="90"/>
      <c r="BI240" s="90"/>
      <c r="BJ240" s="90"/>
      <c r="BK240" s="90"/>
      <c r="BL240" s="90"/>
      <c r="BM240" s="167"/>
      <c r="BN240" s="167"/>
      <c r="BO240" s="167"/>
      <c r="BP240" s="167"/>
      <c r="BQ240" s="167"/>
      <c r="BR240" s="167"/>
      <c r="BS240" s="167"/>
      <c r="BT240" s="167"/>
      <c r="BU240" s="167"/>
      <c r="BV240" s="167"/>
      <c r="BW240" s="167"/>
      <c r="BX240" s="167"/>
      <c r="BY240" s="167"/>
      <c r="BZ240" s="167"/>
      <c r="CA240" s="167"/>
      <c r="CB240" s="167"/>
      <c r="CC240" s="167"/>
      <c r="CD240" s="167"/>
      <c r="CE240" s="167"/>
      <c r="CF240" s="167"/>
      <c r="CG240" s="167"/>
      <c r="CH240" s="167"/>
      <c r="CI240" s="167"/>
      <c r="CJ240" s="167"/>
      <c r="CK240" s="167"/>
      <c r="CL240" s="167"/>
      <c r="CM240" s="167"/>
      <c r="CN240" s="167"/>
      <c r="CO240" s="167"/>
      <c r="CP240" s="167"/>
      <c r="CQ240" s="167"/>
      <c r="CR240" s="167"/>
      <c r="CS240" s="167"/>
      <c r="CT240" s="167"/>
      <c r="CU240" s="167"/>
      <c r="CV240" s="167"/>
      <c r="CW240" s="167"/>
      <c r="CX240" s="167"/>
      <c r="CY240" s="167"/>
      <c r="CZ240" s="167"/>
      <c r="DA240" s="167"/>
      <c r="DB240" s="167"/>
      <c r="DC240" s="167"/>
      <c r="DD240" s="167"/>
      <c r="DE240" s="167"/>
      <c r="DF240" s="167"/>
      <c r="DG240" s="167"/>
      <c r="DH240" s="167"/>
      <c r="DI240" s="167"/>
      <c r="DJ240" s="167"/>
      <c r="DK240" s="167"/>
      <c r="DL240" s="167"/>
      <c r="DM240" s="167"/>
      <c r="DN240" s="167"/>
      <c r="DO240" s="167"/>
      <c r="DP240" s="167"/>
      <c r="DQ240" s="167"/>
      <c r="DR240" s="167"/>
      <c r="DS240" s="167"/>
      <c r="DT240" s="167"/>
      <c r="DU240" s="167"/>
      <c r="DV240" s="167"/>
      <c r="DW240" s="167"/>
      <c r="DX240" s="167"/>
      <c r="DY240" s="167"/>
      <c r="DZ240" s="167"/>
      <c r="EA240" s="167"/>
      <c r="EB240" s="167"/>
      <c r="EC240" s="167"/>
      <c r="ED240" s="167"/>
      <c r="EE240" s="167"/>
      <c r="EF240" s="167"/>
      <c r="EG240" s="167"/>
      <c r="EH240" s="167"/>
      <c r="EI240" s="167"/>
      <c r="EJ240" s="167"/>
      <c r="EK240" s="167"/>
      <c r="EL240" s="167"/>
      <c r="EM240" s="167"/>
      <c r="EN240" s="167"/>
      <c r="EO240" s="167"/>
      <c r="EP240" s="167"/>
      <c r="EQ240" s="167"/>
      <c r="ER240" s="167"/>
      <c r="ES240" s="167"/>
      <c r="ET240" s="167"/>
      <c r="EU240" s="167"/>
      <c r="EV240" s="167"/>
      <c r="EW240" s="167"/>
      <c r="EX240" s="167"/>
      <c r="EY240" s="167"/>
      <c r="EZ240" s="167"/>
      <c r="FA240" s="167"/>
      <c r="FB240" s="167"/>
      <c r="FC240" s="167"/>
      <c r="FD240" s="167"/>
      <c r="FE240" s="167"/>
      <c r="FF240" s="167"/>
      <c r="FG240" s="167"/>
      <c r="FH240" s="167"/>
      <c r="FI240" s="167"/>
      <c r="FJ240" s="167"/>
      <c r="FK240" s="167"/>
      <c r="FL240" s="167"/>
      <c r="FM240" s="167"/>
      <c r="FN240" s="167"/>
      <c r="FO240" s="167"/>
      <c r="FP240" s="167"/>
      <c r="FQ240" s="167"/>
      <c r="FR240" s="167"/>
      <c r="FS240" s="167"/>
      <c r="FT240" s="167"/>
      <c r="FU240" s="167"/>
      <c r="FV240" s="167"/>
      <c r="FW240" s="167"/>
      <c r="FX240" s="167"/>
      <c r="FY240" s="167"/>
      <c r="FZ240" s="167"/>
      <c r="GA240" s="167"/>
      <c r="GB240" s="167"/>
      <c r="GC240" s="167"/>
      <c r="GD240" s="167"/>
      <c r="GE240" s="167"/>
      <c r="GF240" s="167"/>
      <c r="GG240" s="167"/>
      <c r="GH240" s="167"/>
      <c r="GI240" s="167"/>
      <c r="GJ240" s="167"/>
      <c r="GK240" s="167"/>
      <c r="GL240" s="167"/>
      <c r="GM240" s="167"/>
      <c r="GN240" s="167"/>
      <c r="GO240" s="167"/>
      <c r="GP240" s="167"/>
      <c r="GQ240" s="167"/>
      <c r="GR240" s="167"/>
      <c r="GS240" s="167"/>
      <c r="GT240" s="167"/>
      <c r="GU240" s="167"/>
      <c r="GV240" s="167"/>
      <c r="GW240" s="167"/>
      <c r="GX240" s="167"/>
      <c r="GY240" s="167"/>
      <c r="GZ240" s="167"/>
      <c r="HA240" s="167"/>
      <c r="HB240" s="167"/>
      <c r="HC240" s="167"/>
      <c r="HD240" s="167"/>
      <c r="HE240" s="167"/>
      <c r="HF240" s="167"/>
      <c r="HG240" s="167"/>
      <c r="HH240" s="167"/>
      <c r="HI240" s="167"/>
      <c r="HJ240" s="167"/>
      <c r="HK240" s="167"/>
      <c r="HL240" s="167"/>
      <c r="HM240" s="167"/>
      <c r="HN240" s="167"/>
      <c r="HO240" s="167"/>
      <c r="HP240" s="167"/>
      <c r="HQ240" s="167"/>
      <c r="HR240" s="167"/>
      <c r="HS240" s="167"/>
    </row>
    <row r="241" spans="1:227" s="2" customFormat="1" ht="17.05" customHeight="1" x14ac:dyDescent="0.4">
      <c r="A241" s="868" t="s">
        <v>198</v>
      </c>
      <c r="B241" s="868" t="s">
        <v>238</v>
      </c>
      <c r="C241" s="889" t="s">
        <v>262</v>
      </c>
      <c r="D241" s="16" t="s">
        <v>265</v>
      </c>
      <c r="E241" s="2968"/>
      <c r="F241" s="195">
        <v>9.2999999999999999E-2</v>
      </c>
      <c r="G241" s="194">
        <v>3.0000000000000001E-3</v>
      </c>
      <c r="H241" s="194"/>
      <c r="I241" s="194"/>
      <c r="J241" s="194"/>
      <c r="K241" s="196">
        <f>SUM(F241:H241)</f>
        <v>9.6000000000000002E-2</v>
      </c>
      <c r="L241" s="661">
        <f>IF(K241&gt;0,IF(ISNUMBER(F241),F241,0)/K241*100,"")</f>
        <v>96.875</v>
      </c>
      <c r="M241" s="670">
        <f>IF(K241&gt;0,(IF(ISNUMBER(G241),G241,0)+IF(ISNUMBER(H241),H241,0))/K241*100,"")</f>
        <v>3.125</v>
      </c>
      <c r="N241" s="465">
        <f t="shared" si="86"/>
        <v>2</v>
      </c>
      <c r="O241" s="689"/>
      <c r="P241" s="194">
        <v>9.8000000000000004E-2</v>
      </c>
      <c r="Q241" s="705"/>
      <c r="R241" s="705" t="s">
        <v>42</v>
      </c>
      <c r="S241" s="724">
        <v>70.3</v>
      </c>
      <c r="T241" s="1498">
        <f>O241*S241/100</f>
        <v>0</v>
      </c>
      <c r="U241" s="928">
        <v>69.3</v>
      </c>
      <c r="V241" s="689">
        <v>67.400000000000006</v>
      </c>
      <c r="W241" s="928">
        <v>69.3</v>
      </c>
      <c r="X241" s="689">
        <v>67.400000000000006</v>
      </c>
      <c r="Y241" s="689"/>
      <c r="Z241" s="750">
        <v>1558</v>
      </c>
      <c r="AA241" s="759">
        <v>172.33193240367876</v>
      </c>
      <c r="AB241" s="768">
        <f>O241/AA241*1000000/365*1000</f>
        <v>0</v>
      </c>
      <c r="AC241" s="1493"/>
      <c r="AD241" s="1493"/>
      <c r="AE241" s="1135"/>
      <c r="AF241" s="1493"/>
      <c r="AG241" s="1493"/>
      <c r="AH241" s="1494" t="s">
        <v>42</v>
      </c>
      <c r="AI241" s="1493"/>
      <c r="AJ241" s="1493"/>
      <c r="AK241" s="1493"/>
      <c r="AL241" s="1494"/>
      <c r="AM241" s="196">
        <f>K241</f>
        <v>9.6000000000000002E-2</v>
      </c>
      <c r="AN241" s="194">
        <v>9.6000000000000002E-2</v>
      </c>
      <c r="AO241" s="194">
        <v>9.6000000000000002E-2</v>
      </c>
      <c r="AP241" s="194">
        <v>9.6000000000000002E-2</v>
      </c>
      <c r="AQ241" s="195">
        <v>9.6000000000000002E-2</v>
      </c>
      <c r="AR241" s="196">
        <f>AN241</f>
        <v>9.6000000000000002E-2</v>
      </c>
      <c r="AS241" s="194">
        <v>0.109</v>
      </c>
      <c r="AT241" s="196">
        <f>AVERAGE(AS241,AV241)</f>
        <v>0.11499999999999999</v>
      </c>
      <c r="AU241" s="196"/>
      <c r="AV241" s="194">
        <v>0.121</v>
      </c>
      <c r="AW241" s="194"/>
      <c r="AX241" s="548">
        <v>0.127</v>
      </c>
      <c r="AY241" s="832">
        <v>-3.1E-2</v>
      </c>
      <c r="AZ241" s="164"/>
      <c r="BA241" s="165"/>
      <c r="BB241" s="167"/>
      <c r="BC241" s="2" t="s">
        <v>1430</v>
      </c>
      <c r="BD241" s="866" t="s">
        <v>265</v>
      </c>
      <c r="BE241" s="90"/>
      <c r="BF241" s="90"/>
      <c r="BG241" s="90"/>
      <c r="BH241" s="90"/>
      <c r="BI241" s="90"/>
      <c r="BJ241" s="90"/>
      <c r="BK241" s="90"/>
      <c r="BL241" s="90"/>
      <c r="BM241" s="167"/>
      <c r="BN241" s="167"/>
      <c r="BO241" s="167"/>
      <c r="BP241" s="167"/>
      <c r="BQ241" s="167"/>
      <c r="BR241" s="167"/>
      <c r="BS241" s="167"/>
      <c r="BT241" s="167"/>
      <c r="BU241" s="167"/>
      <c r="BV241" s="167"/>
      <c r="BW241" s="167"/>
      <c r="BX241" s="167"/>
      <c r="BY241" s="167"/>
      <c r="BZ241" s="167"/>
      <c r="CA241" s="167"/>
      <c r="CB241" s="167"/>
      <c r="CC241" s="167"/>
      <c r="CD241" s="167"/>
      <c r="CE241" s="167"/>
      <c r="CF241" s="167"/>
      <c r="CG241" s="167"/>
      <c r="CH241" s="167"/>
      <c r="CI241" s="167"/>
      <c r="CJ241" s="167"/>
      <c r="CK241" s="167"/>
      <c r="CL241" s="167"/>
      <c r="CM241" s="167"/>
      <c r="CN241" s="167"/>
      <c r="CO241" s="167"/>
      <c r="CP241" s="167"/>
      <c r="CQ241" s="167"/>
      <c r="CR241" s="167"/>
      <c r="CS241" s="167"/>
      <c r="CT241" s="167"/>
      <c r="CU241" s="167"/>
      <c r="CV241" s="167"/>
      <c r="CW241" s="167"/>
      <c r="CX241" s="167"/>
      <c r="CY241" s="167"/>
      <c r="CZ241" s="167"/>
      <c r="DA241" s="167"/>
      <c r="DB241" s="167"/>
      <c r="DC241" s="167"/>
      <c r="DD241" s="167"/>
      <c r="DE241" s="167"/>
      <c r="DF241" s="167"/>
      <c r="DG241" s="167"/>
      <c r="DH241" s="167"/>
      <c r="DI241" s="167"/>
      <c r="DJ241" s="167"/>
      <c r="DK241" s="167"/>
      <c r="DL241" s="167"/>
      <c r="DM241" s="167"/>
      <c r="DN241" s="167"/>
      <c r="DO241" s="167"/>
      <c r="DP241" s="167"/>
      <c r="DQ241" s="167"/>
      <c r="DR241" s="167"/>
      <c r="DS241" s="167"/>
      <c r="DT241" s="167"/>
      <c r="DU241" s="167"/>
      <c r="DV241" s="167"/>
      <c r="DW241" s="167"/>
      <c r="DX241" s="167"/>
      <c r="DY241" s="167"/>
      <c r="DZ241" s="167"/>
      <c r="EA241" s="167"/>
      <c r="EB241" s="167"/>
      <c r="EC241" s="167"/>
      <c r="ED241" s="167"/>
      <c r="EE241" s="167"/>
      <c r="EF241" s="167"/>
      <c r="EG241" s="167"/>
      <c r="EH241" s="167"/>
      <c r="EI241" s="167"/>
      <c r="EJ241" s="167"/>
      <c r="EK241" s="167"/>
      <c r="EL241" s="167"/>
      <c r="EM241" s="167"/>
      <c r="EN241" s="167"/>
      <c r="EO241" s="167"/>
      <c r="EP241" s="167"/>
      <c r="EQ241" s="167"/>
      <c r="ER241" s="167"/>
      <c r="ES241" s="167"/>
      <c r="ET241" s="167"/>
      <c r="EU241" s="167"/>
      <c r="EV241" s="167"/>
      <c r="EW241" s="167"/>
      <c r="EX241" s="167"/>
      <c r="EY241" s="167"/>
      <c r="EZ241" s="167"/>
      <c r="FA241" s="167"/>
      <c r="FB241" s="167"/>
      <c r="FC241" s="167"/>
      <c r="FD241" s="167"/>
      <c r="FE241" s="167"/>
      <c r="FF241" s="167"/>
      <c r="FG241" s="167"/>
      <c r="FH241" s="167"/>
      <c r="FI241" s="167"/>
      <c r="FJ241" s="167"/>
      <c r="FK241" s="167"/>
      <c r="FL241" s="167"/>
      <c r="FM241" s="167"/>
      <c r="FN241" s="167"/>
      <c r="FO241" s="167"/>
      <c r="FP241" s="167"/>
      <c r="FQ241" s="167"/>
      <c r="FR241" s="167"/>
      <c r="FS241" s="167"/>
      <c r="FT241" s="167"/>
      <c r="FU241" s="167"/>
      <c r="FV241" s="167"/>
      <c r="FW241" s="167"/>
      <c r="FX241" s="167"/>
      <c r="FY241" s="167"/>
      <c r="FZ241" s="167"/>
      <c r="GA241" s="167"/>
      <c r="GB241" s="167"/>
      <c r="GC241" s="167"/>
      <c r="GD241" s="167"/>
      <c r="GE241" s="167"/>
      <c r="GF241" s="167"/>
      <c r="GG241" s="167"/>
      <c r="GH241" s="167"/>
      <c r="GI241" s="167"/>
      <c r="GJ241" s="167"/>
      <c r="GK241" s="167"/>
      <c r="GL241" s="167"/>
      <c r="GM241" s="167"/>
      <c r="GN241" s="167"/>
      <c r="GO241" s="167"/>
      <c r="GP241" s="167"/>
      <c r="GQ241" s="167"/>
      <c r="GR241" s="167"/>
      <c r="GS241" s="167"/>
      <c r="GT241" s="167"/>
      <c r="GU241" s="167"/>
      <c r="GV241" s="167"/>
      <c r="GW241" s="167"/>
      <c r="GX241" s="167"/>
      <c r="GY241" s="167"/>
      <c r="GZ241" s="167"/>
      <c r="HA241" s="167"/>
      <c r="HB241" s="167"/>
      <c r="HC241" s="167"/>
      <c r="HD241" s="167"/>
      <c r="HE241" s="167"/>
      <c r="HF241" s="167"/>
      <c r="HG241" s="167"/>
      <c r="HH241" s="167"/>
      <c r="HI241" s="167"/>
      <c r="HJ241" s="167"/>
      <c r="HK241" s="167"/>
      <c r="HL241" s="167"/>
      <c r="HM241" s="167"/>
      <c r="HN241" s="167"/>
      <c r="HO241" s="167"/>
      <c r="HP241" s="167"/>
      <c r="HQ241" s="167"/>
      <c r="HR241" s="167"/>
      <c r="HS241" s="167"/>
    </row>
    <row r="242" spans="1:227" s="2" customFormat="1" ht="17.05" customHeight="1" x14ac:dyDescent="0.4">
      <c r="A242" s="868" t="s">
        <v>1134</v>
      </c>
      <c r="B242" s="868" t="s">
        <v>1173</v>
      </c>
      <c r="C242" s="917" t="s">
        <v>1199</v>
      </c>
      <c r="D242" s="468" t="s">
        <v>1200</v>
      </c>
      <c r="E242" s="778" t="s">
        <v>1201</v>
      </c>
      <c r="F242" s="457">
        <v>8.5000000000000006E-2</v>
      </c>
      <c r="G242" s="124"/>
      <c r="H242" s="262" t="s">
        <v>202</v>
      </c>
      <c r="I242" s="124"/>
      <c r="J242" s="124"/>
      <c r="K242" s="252">
        <f t="shared" ref="K242:K273" si="87">IF(ISNUMBER(F242),F242,0)+IF(ISNUMBER(G242),G242,0)+IF(ISNUMBER(H242),H242,0)</f>
        <v>8.5000000000000006E-2</v>
      </c>
      <c r="L242" s="520">
        <f t="shared" ref="L242:L273" si="88">IF(IF(ISNUMBER(K242),K242,0)&gt;0,IF(ISNUMBER(F242),F242,0)/K242*100,"")</f>
        <v>100</v>
      </c>
      <c r="M242" s="521">
        <f t="shared" ref="M242:M273" si="89">IF(IF(ISNUMBER(K242),K242,0)&gt;0,(IF(ISNUMBER(G242),G242,0)+IF(ISNUMBER(H242),H242,0))/K242*100,"")</f>
        <v>0</v>
      </c>
      <c r="N242" s="348">
        <f t="shared" si="86"/>
        <v>2</v>
      </c>
      <c r="O242" s="254"/>
      <c r="P242" s="534">
        <f t="shared" ref="P242:P262" si="90">AQ242</f>
        <v>0.10100000000000001</v>
      </c>
      <c r="Q242" s="227" t="s">
        <v>42</v>
      </c>
      <c r="R242" s="254"/>
      <c r="S242" s="305"/>
      <c r="T242" s="306"/>
      <c r="U242" s="90"/>
      <c r="V242" s="254"/>
      <c r="W242" s="254"/>
      <c r="X242" s="254"/>
      <c r="Y242" s="254"/>
      <c r="Z242" s="258">
        <v>1859</v>
      </c>
      <c r="AA242" s="259">
        <f t="shared" ref="AA242:AA262" si="91">AR242/Z242*1000000000/365</f>
        <v>175.37783607330496</v>
      </c>
      <c r="AB242" s="260"/>
      <c r="AC242" s="260"/>
      <c r="AD242" s="260"/>
      <c r="AE242" s="260"/>
      <c r="AF242" s="260"/>
      <c r="AG242" s="260"/>
      <c r="AH242" s="121"/>
      <c r="AI242" s="261">
        <v>1793</v>
      </c>
      <c r="AJ242" s="261">
        <v>1743</v>
      </c>
      <c r="AK242" s="261">
        <v>1683</v>
      </c>
      <c r="AL242" s="342"/>
      <c r="AM242" s="262"/>
      <c r="AN242" s="252"/>
      <c r="AO242" s="252"/>
      <c r="AP242" s="263"/>
      <c r="AQ242" s="264">
        <v>0.10100000000000001</v>
      </c>
      <c r="AR242" s="252">
        <v>0.11899999999999999</v>
      </c>
      <c r="AS242" s="252">
        <v>0.127</v>
      </c>
      <c r="AT242" s="252">
        <v>0.122</v>
      </c>
      <c r="AU242" s="252"/>
      <c r="AV242" s="263"/>
      <c r="AW242" s="557">
        <f t="shared" ref="AW242:AW273" si="92">K242-AT242</f>
        <v>-3.6999999999999991E-2</v>
      </c>
      <c r="AX242" s="551"/>
      <c r="AY242" s="167"/>
      <c r="AZ242" s="167"/>
      <c r="BA242" s="296"/>
      <c r="BB242" s="296"/>
      <c r="BC242" s="2" t="s">
        <v>1430</v>
      </c>
      <c r="BD242" s="866" t="s">
        <v>1576</v>
      </c>
    </row>
    <row r="243" spans="1:227" s="2" customFormat="1" ht="17.05" customHeight="1" x14ac:dyDescent="0.4">
      <c r="A243" s="868" t="s">
        <v>1134</v>
      </c>
      <c r="B243" s="868" t="s">
        <v>1173</v>
      </c>
      <c r="C243" s="917" t="s">
        <v>1199</v>
      </c>
      <c r="D243" s="468" t="s">
        <v>1202</v>
      </c>
      <c r="E243" s="778" t="s">
        <v>1201</v>
      </c>
      <c r="F243" s="457">
        <v>0.68</v>
      </c>
      <c r="G243" s="124"/>
      <c r="H243" s="262" t="s">
        <v>202</v>
      </c>
      <c r="I243" s="124"/>
      <c r="J243" s="124"/>
      <c r="K243" s="252">
        <f t="shared" si="87"/>
        <v>0.68</v>
      </c>
      <c r="L243" s="520">
        <f t="shared" si="88"/>
        <v>100</v>
      </c>
      <c r="M243" s="521">
        <f t="shared" si="89"/>
        <v>0</v>
      </c>
      <c r="N243" s="504">
        <f t="shared" si="86"/>
        <v>2</v>
      </c>
      <c r="O243" s="254"/>
      <c r="P243" s="534">
        <f t="shared" si="90"/>
        <v>1.034</v>
      </c>
      <c r="Q243" s="227" t="s">
        <v>42</v>
      </c>
      <c r="R243" s="254"/>
      <c r="S243" s="305"/>
      <c r="T243" s="306"/>
      <c r="U243" s="90"/>
      <c r="V243" s="254"/>
      <c r="W243" s="254"/>
      <c r="X243" s="254"/>
      <c r="Y243" s="254"/>
      <c r="Z243" s="258">
        <v>20724</v>
      </c>
      <c r="AA243" s="259">
        <f t="shared" si="91"/>
        <v>168.42361314920427</v>
      </c>
      <c r="AB243" s="260"/>
      <c r="AC243" s="260"/>
      <c r="AD243" s="260"/>
      <c r="AE243" s="260"/>
      <c r="AF243" s="260"/>
      <c r="AG243" s="260"/>
      <c r="AH243" s="121"/>
      <c r="AI243" s="261">
        <v>23017</v>
      </c>
      <c r="AJ243" s="261">
        <v>24939</v>
      </c>
      <c r="AK243" s="261">
        <v>26507</v>
      </c>
      <c r="AL243" s="342"/>
      <c r="AM243" s="262"/>
      <c r="AN243" s="252"/>
      <c r="AO243" s="252"/>
      <c r="AP243" s="263"/>
      <c r="AQ243" s="264">
        <v>1.034</v>
      </c>
      <c r="AR243" s="252">
        <v>1.274</v>
      </c>
      <c r="AS243" s="252">
        <v>1.448</v>
      </c>
      <c r="AT243" s="252">
        <v>1.5389999999999999</v>
      </c>
      <c r="AU243" s="252"/>
      <c r="AV243" s="263"/>
      <c r="AW243" s="557">
        <f t="shared" si="92"/>
        <v>-0.85899999999999987</v>
      </c>
      <c r="AX243" s="551"/>
      <c r="AY243" s="167"/>
      <c r="AZ243" s="167"/>
      <c r="BA243" s="296"/>
      <c r="BB243" s="296"/>
      <c r="BC243" s="2" t="s">
        <v>1430</v>
      </c>
      <c r="BD243" s="866" t="s">
        <v>1577</v>
      </c>
    </row>
    <row r="244" spans="1:227" s="2" customFormat="1" ht="17.05" customHeight="1" x14ac:dyDescent="0.4">
      <c r="A244" s="868" t="s">
        <v>1134</v>
      </c>
      <c r="B244" s="868" t="s">
        <v>1173</v>
      </c>
      <c r="C244" s="920" t="s">
        <v>1209</v>
      </c>
      <c r="D244" s="472" t="s">
        <v>1210</v>
      </c>
      <c r="E244" s="2969" t="s">
        <v>1211</v>
      </c>
      <c r="F244" s="457">
        <v>0.86</v>
      </c>
      <c r="G244" s="124"/>
      <c r="H244" s="262" t="s">
        <v>202</v>
      </c>
      <c r="I244" s="124"/>
      <c r="J244" s="124"/>
      <c r="K244" s="252">
        <f t="shared" si="87"/>
        <v>0.86</v>
      </c>
      <c r="L244" s="520">
        <f t="shared" si="88"/>
        <v>100</v>
      </c>
      <c r="M244" s="521">
        <f t="shared" si="89"/>
        <v>0</v>
      </c>
      <c r="N244" s="504">
        <f t="shared" si="86"/>
        <v>2</v>
      </c>
      <c r="O244" s="254"/>
      <c r="P244" s="534">
        <f t="shared" si="90"/>
        <v>2.63</v>
      </c>
      <c r="Q244" s="227" t="s">
        <v>42</v>
      </c>
      <c r="R244" s="254"/>
      <c r="S244" s="305"/>
      <c r="T244" s="306"/>
      <c r="U244" s="90"/>
      <c r="V244" s="254"/>
      <c r="W244" s="254"/>
      <c r="X244" s="254"/>
      <c r="Y244" s="254"/>
      <c r="Z244" s="258">
        <v>61035</v>
      </c>
      <c r="AA244" s="259">
        <f t="shared" si="91"/>
        <v>133.81049050006115</v>
      </c>
      <c r="AB244" s="260"/>
      <c r="AC244" s="260"/>
      <c r="AD244" s="260"/>
      <c r="AE244" s="260"/>
      <c r="AF244" s="260"/>
      <c r="AG244" s="260"/>
      <c r="AH244" s="121"/>
      <c r="AI244" s="261">
        <v>61427</v>
      </c>
      <c r="AJ244" s="261">
        <v>61986</v>
      </c>
      <c r="AK244" s="261">
        <v>62145</v>
      </c>
      <c r="AL244" s="342"/>
      <c r="AM244" s="262"/>
      <c r="AN244" s="252"/>
      <c r="AO244" s="252"/>
      <c r="AP244" s="263"/>
      <c r="AQ244" s="264">
        <v>2.63</v>
      </c>
      <c r="AR244" s="252">
        <v>2.9809999999999999</v>
      </c>
      <c r="AS244" s="252">
        <v>3.177</v>
      </c>
      <c r="AT244" s="252">
        <v>3.1850000000000001</v>
      </c>
      <c r="AU244" s="252"/>
      <c r="AV244" s="263"/>
      <c r="AW244" s="557">
        <f t="shared" si="92"/>
        <v>-2.3250000000000002</v>
      </c>
      <c r="AX244" s="551"/>
      <c r="AY244" s="167"/>
      <c r="AZ244" s="167"/>
      <c r="BA244" s="167"/>
      <c r="BB244" s="167"/>
      <c r="BC244" s="2" t="s">
        <v>1430</v>
      </c>
      <c r="BD244" s="866" t="s">
        <v>1476</v>
      </c>
    </row>
    <row r="245" spans="1:227" s="2" customFormat="1" ht="17.05" customHeight="1" x14ac:dyDescent="0.4">
      <c r="A245" s="868" t="s">
        <v>1134</v>
      </c>
      <c r="B245" s="868" t="s">
        <v>1173</v>
      </c>
      <c r="C245" s="920" t="s">
        <v>1209</v>
      </c>
      <c r="D245" s="468" t="s">
        <v>1212</v>
      </c>
      <c r="E245" s="778" t="s">
        <v>1201</v>
      </c>
      <c r="F245" s="457">
        <v>2.4E-2</v>
      </c>
      <c r="G245" s="124"/>
      <c r="H245" s="262" t="s">
        <v>202</v>
      </c>
      <c r="I245" s="124"/>
      <c r="J245" s="124"/>
      <c r="K245" s="252">
        <f t="shared" si="87"/>
        <v>2.4E-2</v>
      </c>
      <c r="L245" s="520">
        <f t="shared" si="88"/>
        <v>100</v>
      </c>
      <c r="M245" s="521">
        <f t="shared" si="89"/>
        <v>0</v>
      </c>
      <c r="N245" s="504">
        <f t="shared" si="86"/>
        <v>2</v>
      </c>
      <c r="O245" s="254"/>
      <c r="P245" s="534">
        <f t="shared" si="90"/>
        <v>2.8000000000000001E-2</v>
      </c>
      <c r="Q245" s="227" t="s">
        <v>42</v>
      </c>
      <c r="R245" s="254"/>
      <c r="S245" s="305"/>
      <c r="T245" s="306"/>
      <c r="U245" s="90"/>
      <c r="V245" s="254"/>
      <c r="W245" s="254"/>
      <c r="X245" s="254"/>
      <c r="Y245" s="254"/>
      <c r="Z245" s="258">
        <v>1644</v>
      </c>
      <c r="AA245" s="259">
        <f t="shared" si="91"/>
        <v>63.327000633270004</v>
      </c>
      <c r="AB245" s="260"/>
      <c r="AC245" s="260"/>
      <c r="AD245" s="260"/>
      <c r="AE245" s="260"/>
      <c r="AF245" s="260"/>
      <c r="AG245" s="260"/>
      <c r="AH245" s="121"/>
      <c r="AI245" s="261">
        <v>1666</v>
      </c>
      <c r="AJ245" s="261">
        <v>1687</v>
      </c>
      <c r="AK245" s="261">
        <v>1695</v>
      </c>
      <c r="AL245" s="342"/>
      <c r="AM245" s="262"/>
      <c r="AN245" s="252"/>
      <c r="AO245" s="252"/>
      <c r="AP245" s="263"/>
      <c r="AQ245" s="264">
        <v>2.8000000000000001E-2</v>
      </c>
      <c r="AR245" s="252">
        <v>3.7999999999999999E-2</v>
      </c>
      <c r="AS245" s="252">
        <v>4.2999999999999997E-2</v>
      </c>
      <c r="AT245" s="252">
        <v>4.2999999999999997E-2</v>
      </c>
      <c r="AU245" s="252"/>
      <c r="AV245" s="263"/>
      <c r="AW245" s="557">
        <f t="shared" si="92"/>
        <v>-1.8999999999999996E-2</v>
      </c>
      <c r="AX245" s="551"/>
      <c r="AY245" s="167"/>
      <c r="AZ245" s="167"/>
      <c r="BA245" s="296"/>
      <c r="BB245" s="167"/>
      <c r="BC245" s="2" t="s">
        <v>1430</v>
      </c>
      <c r="BD245" s="866" t="s">
        <v>1533</v>
      </c>
    </row>
    <row r="246" spans="1:227" s="2" customFormat="1" ht="17.05" customHeight="1" x14ac:dyDescent="0.4">
      <c r="A246" s="868" t="s">
        <v>1134</v>
      </c>
      <c r="B246" s="868" t="s">
        <v>1173</v>
      </c>
      <c r="C246" s="920" t="s">
        <v>1209</v>
      </c>
      <c r="D246" s="468" t="s">
        <v>1213</v>
      </c>
      <c r="E246" s="2969" t="s">
        <v>1214</v>
      </c>
      <c r="F246" s="457">
        <v>1.49</v>
      </c>
      <c r="G246" s="124"/>
      <c r="H246" s="262" t="s">
        <v>202</v>
      </c>
      <c r="I246" s="124"/>
      <c r="J246" s="124"/>
      <c r="K246" s="252">
        <f t="shared" si="87"/>
        <v>1.49</v>
      </c>
      <c r="L246" s="520">
        <f t="shared" si="88"/>
        <v>100</v>
      </c>
      <c r="M246" s="521">
        <f t="shared" si="89"/>
        <v>0</v>
      </c>
      <c r="N246" s="504">
        <f t="shared" si="86"/>
        <v>2</v>
      </c>
      <c r="O246" s="254"/>
      <c r="P246" s="534">
        <f t="shared" si="90"/>
        <v>4.92</v>
      </c>
      <c r="Q246" s="227" t="s">
        <v>42</v>
      </c>
      <c r="R246" s="254"/>
      <c r="S246" s="305"/>
      <c r="T246" s="306"/>
      <c r="U246" s="90"/>
      <c r="V246" s="254"/>
      <c r="W246" s="254"/>
      <c r="X246" s="254"/>
      <c r="Y246" s="254"/>
      <c r="Z246" s="258">
        <v>105648</v>
      </c>
      <c r="AA246" s="259">
        <f t="shared" si="91"/>
        <v>148.02321070331254</v>
      </c>
      <c r="AB246" s="260"/>
      <c r="AC246" s="260"/>
      <c r="AD246" s="260"/>
      <c r="AE246" s="260"/>
      <c r="AF246" s="260"/>
      <c r="AG246" s="260"/>
      <c r="AH246" s="121"/>
      <c r="AI246" s="261">
        <v>109741</v>
      </c>
      <c r="AJ246" s="261">
        <v>113396</v>
      </c>
      <c r="AK246" s="261">
        <v>115823</v>
      </c>
      <c r="AL246" s="342"/>
      <c r="AM246" s="262"/>
      <c r="AN246" s="252"/>
      <c r="AO246" s="252"/>
      <c r="AP246" s="263"/>
      <c r="AQ246" s="264">
        <v>4.92</v>
      </c>
      <c r="AR246" s="252">
        <v>5.7080000000000002</v>
      </c>
      <c r="AS246" s="252">
        <v>6.2060000000000004</v>
      </c>
      <c r="AT246" s="252">
        <v>6.3390000000000004</v>
      </c>
      <c r="AU246" s="252"/>
      <c r="AV246" s="263"/>
      <c r="AW246" s="557">
        <f t="shared" si="92"/>
        <v>-4.8490000000000002</v>
      </c>
      <c r="AX246" s="551"/>
      <c r="AY246" s="167"/>
      <c r="AZ246" s="167"/>
      <c r="BA246" s="296"/>
      <c r="BB246" s="296"/>
      <c r="BC246" s="2" t="s">
        <v>1430</v>
      </c>
      <c r="BD246" s="866" t="s">
        <v>1589</v>
      </c>
    </row>
    <row r="247" spans="1:227" s="2" customFormat="1" ht="17.05" customHeight="1" x14ac:dyDescent="0.4">
      <c r="A247" s="868" t="s">
        <v>1134</v>
      </c>
      <c r="B247" s="868" t="s">
        <v>1173</v>
      </c>
      <c r="C247" s="920" t="s">
        <v>1209</v>
      </c>
      <c r="D247" s="468" t="s">
        <v>1216</v>
      </c>
      <c r="E247" s="778" t="s">
        <v>1217</v>
      </c>
      <c r="F247" s="457">
        <v>0.76500000000000001</v>
      </c>
      <c r="G247" s="124"/>
      <c r="H247" s="262" t="s">
        <v>202</v>
      </c>
      <c r="I247" s="124"/>
      <c r="J247" s="124"/>
      <c r="K247" s="252">
        <f t="shared" si="87"/>
        <v>0.76500000000000001</v>
      </c>
      <c r="L247" s="520">
        <f t="shared" si="88"/>
        <v>100</v>
      </c>
      <c r="M247" s="521">
        <f t="shared" si="89"/>
        <v>0</v>
      </c>
      <c r="N247" s="504">
        <f t="shared" si="86"/>
        <v>2</v>
      </c>
      <c r="O247" s="254"/>
      <c r="P247" s="534">
        <f t="shared" si="90"/>
        <v>3.6989999999999998</v>
      </c>
      <c r="Q247" s="227" t="s">
        <v>42</v>
      </c>
      <c r="R247" s="254"/>
      <c r="S247" s="305"/>
      <c r="T247" s="306"/>
      <c r="U247" s="90"/>
      <c r="V247" s="254"/>
      <c r="W247" s="254"/>
      <c r="X247" s="254"/>
      <c r="Y247" s="254"/>
      <c r="Z247" s="258">
        <v>78882</v>
      </c>
      <c r="AA247" s="259">
        <f t="shared" si="91"/>
        <v>154.1056816962253</v>
      </c>
      <c r="AB247" s="260"/>
      <c r="AC247" s="260"/>
      <c r="AD247" s="260"/>
      <c r="AE247" s="260"/>
      <c r="AF247" s="260"/>
      <c r="AG247" s="260"/>
      <c r="AH247" s="121"/>
      <c r="AI247" s="261">
        <v>84799</v>
      </c>
      <c r="AJ247" s="261">
        <v>89839</v>
      </c>
      <c r="AK247" s="261">
        <v>93650</v>
      </c>
      <c r="AL247" s="342"/>
      <c r="AM247" s="262"/>
      <c r="AN247" s="252"/>
      <c r="AO247" s="252"/>
      <c r="AP247" s="263"/>
      <c r="AQ247" s="264">
        <v>3.6989999999999998</v>
      </c>
      <c r="AR247" s="252">
        <v>4.4370000000000003</v>
      </c>
      <c r="AS247" s="252">
        <v>4.9450000000000003</v>
      </c>
      <c r="AT247" s="252">
        <v>5.1550000000000002</v>
      </c>
      <c r="AU247" s="252"/>
      <c r="AV247" s="263"/>
      <c r="AW247" s="557">
        <f t="shared" si="92"/>
        <v>-4.3900000000000006</v>
      </c>
      <c r="AX247" s="551"/>
      <c r="AY247" s="167"/>
      <c r="AZ247" s="167"/>
      <c r="BA247" s="296"/>
      <c r="BB247" s="296"/>
      <c r="BC247" s="2" t="s">
        <v>1430</v>
      </c>
      <c r="BD247" s="866" t="s">
        <v>1641</v>
      </c>
    </row>
    <row r="248" spans="1:227" s="2" customFormat="1" ht="17.05" customHeight="1" x14ac:dyDescent="0.4">
      <c r="A248" s="868" t="s">
        <v>1134</v>
      </c>
      <c r="B248" s="868" t="s">
        <v>1218</v>
      </c>
      <c r="C248" s="908" t="s">
        <v>1238</v>
      </c>
      <c r="D248" s="269" t="s">
        <v>1239</v>
      </c>
      <c r="E248" s="2943"/>
      <c r="F248" s="446">
        <v>3.0369999999999999</v>
      </c>
      <c r="G248" s="124"/>
      <c r="H248" s="447">
        <v>0</v>
      </c>
      <c r="I248" s="124"/>
      <c r="J248" s="124"/>
      <c r="K248" s="252">
        <f t="shared" si="87"/>
        <v>3.0369999999999999</v>
      </c>
      <c r="L248" s="520">
        <f t="shared" si="88"/>
        <v>100</v>
      </c>
      <c r="M248" s="521">
        <f t="shared" si="89"/>
        <v>0</v>
      </c>
      <c r="N248" s="504">
        <f t="shared" si="86"/>
        <v>2</v>
      </c>
      <c r="O248" s="254"/>
      <c r="P248" s="534">
        <f t="shared" si="90"/>
        <v>3.0939999999999999</v>
      </c>
      <c r="Q248" s="227" t="s">
        <v>42</v>
      </c>
      <c r="R248" s="254"/>
      <c r="S248" s="305"/>
      <c r="T248" s="306"/>
      <c r="U248" s="90"/>
      <c r="V248" s="254"/>
      <c r="W248" s="254"/>
      <c r="X248" s="254"/>
      <c r="Y248" s="254"/>
      <c r="Z248" s="258">
        <v>74039</v>
      </c>
      <c r="AA248" s="259">
        <f t="shared" si="91"/>
        <v>130.80851317345341</v>
      </c>
      <c r="AB248" s="260"/>
      <c r="AC248" s="260"/>
      <c r="AD248" s="260"/>
      <c r="AE248" s="260"/>
      <c r="AF248" s="260"/>
      <c r="AG248" s="260"/>
      <c r="AH248" s="121"/>
      <c r="AI248" s="261">
        <v>74871</v>
      </c>
      <c r="AJ248" s="261">
        <v>75303</v>
      </c>
      <c r="AK248" s="261">
        <v>76417</v>
      </c>
      <c r="AL248" s="342"/>
      <c r="AM248" s="262"/>
      <c r="AN248" s="252"/>
      <c r="AO248" s="252"/>
      <c r="AP248" s="263"/>
      <c r="AQ248" s="264">
        <v>3.0939999999999999</v>
      </c>
      <c r="AR248" s="252">
        <v>3.5350000000000001</v>
      </c>
      <c r="AS248" s="252">
        <v>3.7610000000000001</v>
      </c>
      <c r="AT248" s="252">
        <v>3.8159999999999998</v>
      </c>
      <c r="AU248" s="252"/>
      <c r="AV248" s="263"/>
      <c r="AW248" s="557">
        <f t="shared" si="92"/>
        <v>-0.77899999999999991</v>
      </c>
      <c r="AX248" s="551"/>
      <c r="AY248" s="167"/>
      <c r="AZ248" s="167"/>
      <c r="BA248" s="296"/>
      <c r="BB248" s="296"/>
      <c r="BC248" s="2" t="s">
        <v>1430</v>
      </c>
      <c r="BD248" s="866" t="s">
        <v>1595</v>
      </c>
    </row>
    <row r="249" spans="1:227" s="2" customFormat="1" ht="17.05" customHeight="1" x14ac:dyDescent="0.4">
      <c r="A249" s="868" t="s">
        <v>1134</v>
      </c>
      <c r="B249" s="868" t="s">
        <v>1218</v>
      </c>
      <c r="C249" s="908" t="s">
        <v>1238</v>
      </c>
      <c r="D249" s="452" t="s">
        <v>1240</v>
      </c>
      <c r="E249" s="2946"/>
      <c r="F249" s="454">
        <v>0.32800000000000001</v>
      </c>
      <c r="G249" s="124"/>
      <c r="H249" s="455" t="s">
        <v>1138</v>
      </c>
      <c r="I249" s="124"/>
      <c r="J249" s="124"/>
      <c r="K249" s="252">
        <f t="shared" si="87"/>
        <v>0.32800000000000001</v>
      </c>
      <c r="L249" s="520">
        <f t="shared" si="88"/>
        <v>100</v>
      </c>
      <c r="M249" s="521">
        <f t="shared" si="89"/>
        <v>0</v>
      </c>
      <c r="N249" s="504">
        <f t="shared" si="86"/>
        <v>2</v>
      </c>
      <c r="O249" s="254"/>
      <c r="P249" s="534">
        <f t="shared" si="90"/>
        <v>1.395</v>
      </c>
      <c r="Q249" s="227" t="s">
        <v>42</v>
      </c>
      <c r="R249" s="254"/>
      <c r="S249" s="305"/>
      <c r="T249" s="306"/>
      <c r="U249" s="90"/>
      <c r="V249" s="254"/>
      <c r="W249" s="254"/>
      <c r="X249" s="254"/>
      <c r="Y249" s="254"/>
      <c r="Z249" s="258">
        <v>32913</v>
      </c>
      <c r="AA249" s="259">
        <f t="shared" si="91"/>
        <v>123.19735425357595</v>
      </c>
      <c r="AB249" s="260"/>
      <c r="AC249" s="260"/>
      <c r="AD249" s="260"/>
      <c r="AE249" s="260"/>
      <c r="AF249" s="260"/>
      <c r="AG249" s="260"/>
      <c r="AH249" s="121"/>
      <c r="AI249" s="261">
        <v>32900</v>
      </c>
      <c r="AJ249" s="261">
        <v>32913</v>
      </c>
      <c r="AK249" s="261">
        <v>33017</v>
      </c>
      <c r="AL249" s="342">
        <v>33126</v>
      </c>
      <c r="AM249" s="262"/>
      <c r="AN249" s="252"/>
      <c r="AO249" s="252"/>
      <c r="AP249" s="263"/>
      <c r="AQ249" s="264">
        <v>1.395</v>
      </c>
      <c r="AR249" s="252">
        <v>1.48</v>
      </c>
      <c r="AS249" s="252">
        <v>1.5620000000000001</v>
      </c>
      <c r="AT249" s="252">
        <v>1.5640000000000001</v>
      </c>
      <c r="AU249" s="252">
        <v>1.5660000000000001</v>
      </c>
      <c r="AV249" s="263"/>
      <c r="AW249" s="557">
        <f t="shared" si="92"/>
        <v>-1.236</v>
      </c>
      <c r="AX249" s="551"/>
      <c r="AY249" s="167"/>
      <c r="AZ249" s="167"/>
      <c r="BA249" s="296"/>
      <c r="BB249" s="296"/>
      <c r="BC249" s="2" t="s">
        <v>1430</v>
      </c>
      <c r="BD249" s="866" t="s">
        <v>1608</v>
      </c>
    </row>
    <row r="250" spans="1:227" s="2" customFormat="1" ht="17.05" customHeight="1" x14ac:dyDescent="0.4">
      <c r="A250" s="868" t="s">
        <v>698</v>
      </c>
      <c r="B250" s="868" t="s">
        <v>699</v>
      </c>
      <c r="C250" s="923" t="s">
        <v>735</v>
      </c>
      <c r="D250" s="383" t="s">
        <v>736</v>
      </c>
      <c r="E250" s="382"/>
      <c r="F250" s="219">
        <v>9.5000000000000001E-2</v>
      </c>
      <c r="G250" s="124"/>
      <c r="H250" s="124" t="s">
        <v>202</v>
      </c>
      <c r="I250" s="124"/>
      <c r="J250" s="124"/>
      <c r="K250" s="252">
        <f t="shared" si="87"/>
        <v>9.5000000000000001E-2</v>
      </c>
      <c r="L250" s="520">
        <f t="shared" si="88"/>
        <v>100</v>
      </c>
      <c r="M250" s="521">
        <f t="shared" si="89"/>
        <v>0</v>
      </c>
      <c r="N250" s="504">
        <f t="shared" si="86"/>
        <v>2</v>
      </c>
      <c r="O250" s="254"/>
      <c r="P250" s="534">
        <f t="shared" si="90"/>
        <v>0.19913992734618088</v>
      </c>
      <c r="Q250" s="227" t="s">
        <v>42</v>
      </c>
      <c r="R250" s="254"/>
      <c r="S250" s="305"/>
      <c r="T250" s="306"/>
      <c r="U250" s="90"/>
      <c r="V250" s="254"/>
      <c r="W250" s="254"/>
      <c r="X250" s="254"/>
      <c r="Y250" s="254"/>
      <c r="Z250" s="258">
        <v>4278</v>
      </c>
      <c r="AA250" s="259">
        <f t="shared" si="91"/>
        <v>144.259300696937</v>
      </c>
      <c r="AB250" s="260"/>
      <c r="AC250" s="260"/>
      <c r="AD250" s="260"/>
      <c r="AE250" s="260"/>
      <c r="AF250" s="260"/>
      <c r="AG250" s="260"/>
      <c r="AH250" s="121"/>
      <c r="AI250" s="373">
        <v>4662</v>
      </c>
      <c r="AJ250" s="373">
        <v>5015</v>
      </c>
      <c r="AK250" s="373">
        <v>5374</v>
      </c>
      <c r="AL250" s="342"/>
      <c r="AM250" s="371"/>
      <c r="AN250" s="373"/>
      <c r="AO250" s="292"/>
      <c r="AP250" s="295"/>
      <c r="AQ250" s="264">
        <v>0.19913992734618088</v>
      </c>
      <c r="AR250" s="292">
        <v>0.22525657025924625</v>
      </c>
      <c r="AS250" s="292">
        <v>0.25117824408052764</v>
      </c>
      <c r="AT250" s="292">
        <v>0.27865911097763818</v>
      </c>
      <c r="AU250" s="292"/>
      <c r="AV250" s="295"/>
      <c r="AW250" s="559">
        <f t="shared" si="92"/>
        <v>-0.18365911097763818</v>
      </c>
      <c r="AX250" s="551"/>
      <c r="AY250" s="167"/>
      <c r="AZ250" s="167"/>
      <c r="BA250" s="296"/>
      <c r="BB250" s="167"/>
      <c r="BC250" s="2" t="s">
        <v>1430</v>
      </c>
      <c r="BD250" s="866" t="s">
        <v>1636</v>
      </c>
    </row>
    <row r="251" spans="1:227" s="2" customFormat="1" ht="17.05" customHeight="1" x14ac:dyDescent="0.4">
      <c r="A251" s="868" t="s">
        <v>1134</v>
      </c>
      <c r="B251" s="868" t="s">
        <v>1173</v>
      </c>
      <c r="C251" s="917" t="s">
        <v>1194</v>
      </c>
      <c r="D251" s="468" t="s">
        <v>1197</v>
      </c>
      <c r="E251" s="778" t="s">
        <v>1198</v>
      </c>
      <c r="F251" s="457">
        <v>0.93600000000000005</v>
      </c>
      <c r="G251" s="124"/>
      <c r="H251" s="458">
        <v>0.504</v>
      </c>
      <c r="I251" s="124"/>
      <c r="J251" s="124"/>
      <c r="K251" s="252">
        <f t="shared" si="87"/>
        <v>1.44</v>
      </c>
      <c r="L251" s="520">
        <f t="shared" si="88"/>
        <v>65</v>
      </c>
      <c r="M251" s="521">
        <f t="shared" si="89"/>
        <v>35</v>
      </c>
      <c r="N251" s="504">
        <f t="shared" si="86"/>
        <v>2</v>
      </c>
      <c r="O251" s="254"/>
      <c r="P251" s="534">
        <f t="shared" si="90"/>
        <v>1.879</v>
      </c>
      <c r="Q251" s="227" t="s">
        <v>42</v>
      </c>
      <c r="R251" s="254"/>
      <c r="S251" s="305"/>
      <c r="T251" s="306"/>
      <c r="U251" s="90"/>
      <c r="V251" s="254"/>
      <c r="W251" s="254"/>
      <c r="X251" s="254"/>
      <c r="Y251" s="254"/>
      <c r="Z251" s="258">
        <v>35216</v>
      </c>
      <c r="AA251" s="259">
        <f t="shared" si="91"/>
        <v>171.3106744754875</v>
      </c>
      <c r="AB251" s="260"/>
      <c r="AC251" s="260"/>
      <c r="AD251" s="260"/>
      <c r="AE251" s="260"/>
      <c r="AF251" s="260"/>
      <c r="AG251" s="260"/>
      <c r="AH251" s="121"/>
      <c r="AI251" s="261">
        <v>37443</v>
      </c>
      <c r="AJ251" s="261">
        <v>39289</v>
      </c>
      <c r="AK251" s="261">
        <v>40658</v>
      </c>
      <c r="AL251" s="342"/>
      <c r="AM251" s="262"/>
      <c r="AN251" s="252"/>
      <c r="AO251" s="252"/>
      <c r="AP251" s="263"/>
      <c r="AQ251" s="264">
        <v>1.879</v>
      </c>
      <c r="AR251" s="252">
        <v>2.202</v>
      </c>
      <c r="AS251" s="252">
        <v>2.4169999999999998</v>
      </c>
      <c r="AT251" s="252">
        <v>2.5009999999999999</v>
      </c>
      <c r="AU251" s="252"/>
      <c r="AV251" s="263"/>
      <c r="AW251" s="557">
        <f t="shared" si="92"/>
        <v>-1.0609999999999999</v>
      </c>
      <c r="AX251" s="551"/>
      <c r="AY251" s="167"/>
      <c r="AZ251" s="167"/>
      <c r="BA251" s="296"/>
      <c r="BB251" s="296"/>
      <c r="BC251" s="2" t="s">
        <v>1430</v>
      </c>
      <c r="BD251" s="973" t="s">
        <v>1706</v>
      </c>
    </row>
    <row r="252" spans="1:227" s="2" customFormat="1" ht="23.05" customHeight="1" x14ac:dyDescent="0.4">
      <c r="A252" s="868" t="s">
        <v>698</v>
      </c>
      <c r="B252" s="868" t="s">
        <v>834</v>
      </c>
      <c r="C252" s="908" t="s">
        <v>835</v>
      </c>
      <c r="D252" s="401" t="s">
        <v>838</v>
      </c>
      <c r="E252" s="2970"/>
      <c r="F252" s="219">
        <v>0.16300000000000001</v>
      </c>
      <c r="G252" s="124"/>
      <c r="H252" s="124"/>
      <c r="I252" s="124"/>
      <c r="J252" s="124"/>
      <c r="K252" s="252">
        <f t="shared" si="87"/>
        <v>0.16300000000000001</v>
      </c>
      <c r="L252" s="520">
        <f t="shared" si="88"/>
        <v>100</v>
      </c>
      <c r="M252" s="521">
        <f t="shared" si="89"/>
        <v>0</v>
      </c>
      <c r="N252" s="504">
        <f t="shared" si="86"/>
        <v>2</v>
      </c>
      <c r="O252" s="254"/>
      <c r="P252" s="534">
        <f t="shared" si="90"/>
        <v>1.3180000000000001</v>
      </c>
      <c r="Q252" s="227" t="s">
        <v>42</v>
      </c>
      <c r="R252" s="254"/>
      <c r="S252" s="305"/>
      <c r="T252" s="306"/>
      <c r="U252" s="90"/>
      <c r="V252" s="254"/>
      <c r="W252" s="254"/>
      <c r="X252" s="254"/>
      <c r="Y252" s="254"/>
      <c r="Z252" s="258">
        <v>42406</v>
      </c>
      <c r="AA252" s="259">
        <f t="shared" si="91"/>
        <v>101.17462054671768</v>
      </c>
      <c r="AB252" s="260"/>
      <c r="AC252" s="260"/>
      <c r="AD252" s="260"/>
      <c r="AE252" s="260"/>
      <c r="AF252" s="260"/>
      <c r="AG252" s="260"/>
      <c r="AH252" s="121"/>
      <c r="AI252" s="261">
        <v>42882</v>
      </c>
      <c r="AJ252" s="261">
        <v>42472</v>
      </c>
      <c r="AK252" s="261">
        <v>41799</v>
      </c>
      <c r="AL252" s="342"/>
      <c r="AM252" s="371"/>
      <c r="AN252" s="261"/>
      <c r="AO252" s="252"/>
      <c r="AP252" s="263"/>
      <c r="AQ252" s="264">
        <v>1.3180000000000001</v>
      </c>
      <c r="AR252" s="252">
        <v>1.5660000000000001</v>
      </c>
      <c r="AS252" s="252">
        <v>1.667</v>
      </c>
      <c r="AT252" s="252">
        <v>1.64</v>
      </c>
      <c r="AU252" s="252"/>
      <c r="AV252" s="263"/>
      <c r="AW252" s="557">
        <f t="shared" si="92"/>
        <v>-1.4769999999999999</v>
      </c>
      <c r="AX252" s="551"/>
      <c r="AY252" s="167"/>
      <c r="AZ252" s="167"/>
      <c r="BA252" s="296"/>
      <c r="BB252" s="167"/>
      <c r="BC252" s="2" t="s">
        <v>1430</v>
      </c>
      <c r="BD252" s="866" t="s">
        <v>1536</v>
      </c>
    </row>
    <row r="253" spans="1:227" s="2" customFormat="1" ht="17.05" customHeight="1" x14ac:dyDescent="0.4">
      <c r="A253" s="868" t="s">
        <v>698</v>
      </c>
      <c r="B253" s="868" t="s">
        <v>834</v>
      </c>
      <c r="C253" s="908" t="s">
        <v>835</v>
      </c>
      <c r="D253" s="401" t="s">
        <v>837</v>
      </c>
      <c r="E253" s="2970"/>
      <c r="F253" s="219">
        <v>0.44</v>
      </c>
      <c r="G253" s="124"/>
      <c r="H253" s="124"/>
      <c r="I253" s="124"/>
      <c r="J253" s="124"/>
      <c r="K253" s="252">
        <f t="shared" si="87"/>
        <v>0.44</v>
      </c>
      <c r="L253" s="520">
        <f t="shared" si="88"/>
        <v>100</v>
      </c>
      <c r="M253" s="521">
        <f t="shared" si="89"/>
        <v>0</v>
      </c>
      <c r="N253" s="504">
        <f t="shared" si="86"/>
        <v>3</v>
      </c>
      <c r="O253" s="254"/>
      <c r="P253" s="534">
        <f t="shared" si="90"/>
        <v>0.42599999999999999</v>
      </c>
      <c r="Q253" s="227" t="s">
        <v>42</v>
      </c>
      <c r="R253" s="254"/>
      <c r="S253" s="305"/>
      <c r="T253" s="306"/>
      <c r="U253" s="90"/>
      <c r="V253" s="254"/>
      <c r="W253" s="254"/>
      <c r="X253" s="254"/>
      <c r="Y253" s="254"/>
      <c r="Z253" s="258">
        <v>13694</v>
      </c>
      <c r="AA253" s="259">
        <f t="shared" si="91"/>
        <v>93.631647496853958</v>
      </c>
      <c r="AB253" s="260"/>
      <c r="AC253" s="260"/>
      <c r="AD253" s="260"/>
      <c r="AE253" s="260"/>
      <c r="AF253" s="260"/>
      <c r="AG253" s="260"/>
      <c r="AH253" s="121"/>
      <c r="AI253" s="261">
        <v>12811</v>
      </c>
      <c r="AJ253" s="261">
        <v>12100</v>
      </c>
      <c r="AK253" s="261">
        <v>11384</v>
      </c>
      <c r="AL253" s="342"/>
      <c r="AM253" s="371"/>
      <c r="AN253" s="261"/>
      <c r="AO253" s="252"/>
      <c r="AP253" s="263"/>
      <c r="AQ253" s="264">
        <v>0.42599999999999999</v>
      </c>
      <c r="AR253" s="252">
        <v>0.46800000000000003</v>
      </c>
      <c r="AS253" s="252">
        <v>0.47499999999999998</v>
      </c>
      <c r="AT253" s="252">
        <v>0.44700000000000001</v>
      </c>
      <c r="AU253" s="252"/>
      <c r="AV253" s="263"/>
      <c r="AW253" s="557">
        <f t="shared" si="92"/>
        <v>-7.0000000000000062E-3</v>
      </c>
      <c r="AX253" s="551"/>
      <c r="AY253" s="167"/>
      <c r="AZ253" s="167"/>
      <c r="BA253" s="296"/>
      <c r="BB253" s="296"/>
      <c r="BC253" s="2" t="s">
        <v>1430</v>
      </c>
      <c r="BD253" s="866" t="s">
        <v>1655</v>
      </c>
    </row>
    <row r="254" spans="1:227" s="2" customFormat="1" ht="17.05" customHeight="1" x14ac:dyDescent="0.4">
      <c r="A254" s="868" t="s">
        <v>698</v>
      </c>
      <c r="B254" s="868" t="s">
        <v>834</v>
      </c>
      <c r="C254" s="908" t="s">
        <v>852</v>
      </c>
      <c r="D254" s="401" t="s">
        <v>854</v>
      </c>
      <c r="E254" s="2970"/>
      <c r="F254" s="219">
        <v>1.6</v>
      </c>
      <c r="G254" s="124"/>
      <c r="H254" s="124"/>
      <c r="I254" s="124"/>
      <c r="J254" s="124"/>
      <c r="K254" s="252">
        <f t="shared" si="87"/>
        <v>1.6</v>
      </c>
      <c r="L254" s="520">
        <f t="shared" si="88"/>
        <v>100</v>
      </c>
      <c r="M254" s="521">
        <f t="shared" si="89"/>
        <v>0</v>
      </c>
      <c r="N254" s="504">
        <f t="shared" si="86"/>
        <v>5</v>
      </c>
      <c r="O254" s="254"/>
      <c r="P254" s="534">
        <f t="shared" si="90"/>
        <v>0.626</v>
      </c>
      <c r="Q254" s="227" t="s">
        <v>42</v>
      </c>
      <c r="R254" s="254"/>
      <c r="S254" s="305"/>
      <c r="T254" s="306"/>
      <c r="U254" s="90"/>
      <c r="V254" s="254"/>
      <c r="W254" s="254"/>
      <c r="X254" s="254"/>
      <c r="Y254" s="254"/>
      <c r="Z254" s="258">
        <v>13681</v>
      </c>
      <c r="AA254" s="259">
        <f t="shared" si="91"/>
        <v>145.78762867810872</v>
      </c>
      <c r="AB254" s="260"/>
      <c r="AC254" s="260"/>
      <c r="AD254" s="260"/>
      <c r="AE254" s="260"/>
      <c r="AF254" s="260"/>
      <c r="AG254" s="260"/>
      <c r="AH254" s="121"/>
      <c r="AI254" s="261">
        <v>14228</v>
      </c>
      <c r="AJ254" s="261">
        <v>14611</v>
      </c>
      <c r="AK254" s="261">
        <v>14848</v>
      </c>
      <c r="AL254" s="342"/>
      <c r="AM254" s="371"/>
      <c r="AN254" s="261"/>
      <c r="AO254" s="252"/>
      <c r="AP254" s="263"/>
      <c r="AQ254" s="264">
        <v>0.626</v>
      </c>
      <c r="AR254" s="252">
        <v>0.72799999999999998</v>
      </c>
      <c r="AS254" s="252">
        <v>0.78700000000000003</v>
      </c>
      <c r="AT254" s="252">
        <v>0.8</v>
      </c>
      <c r="AU254" s="252"/>
      <c r="AV254" s="263"/>
      <c r="AW254" s="557">
        <f t="shared" si="92"/>
        <v>0.8</v>
      </c>
      <c r="AX254" s="551"/>
      <c r="AY254" s="167"/>
      <c r="AZ254" s="167"/>
      <c r="BA254" s="167"/>
      <c r="BB254" s="167"/>
      <c r="BC254" s="2" t="s">
        <v>1430</v>
      </c>
      <c r="BD254" s="866" t="s">
        <v>1479</v>
      </c>
    </row>
    <row r="255" spans="1:227" s="2" customFormat="1" ht="17.05" customHeight="1" x14ac:dyDescent="0.4">
      <c r="A255" s="868" t="s">
        <v>698</v>
      </c>
      <c r="B255" s="868" t="s">
        <v>834</v>
      </c>
      <c r="C255" s="908" t="s">
        <v>852</v>
      </c>
      <c r="D255" s="401" t="s">
        <v>853</v>
      </c>
      <c r="E255" s="2971"/>
      <c r="F255" s="270">
        <v>3.0000000000000001E-3</v>
      </c>
      <c r="G255" s="271"/>
      <c r="H255" s="271"/>
      <c r="I255" s="271"/>
      <c r="J255" s="271"/>
      <c r="K255" s="272">
        <f t="shared" si="87"/>
        <v>3.0000000000000001E-3</v>
      </c>
      <c r="L255" s="524">
        <f t="shared" si="88"/>
        <v>100</v>
      </c>
      <c r="M255" s="525">
        <f t="shared" si="89"/>
        <v>0</v>
      </c>
      <c r="N255" s="465">
        <f t="shared" si="86"/>
        <v>2</v>
      </c>
      <c r="O255" s="274"/>
      <c r="P255" s="537">
        <f t="shared" si="90"/>
        <v>0.58099999999999996</v>
      </c>
      <c r="Q255" s="273" t="s">
        <v>42</v>
      </c>
      <c r="R255" s="274"/>
      <c r="S255" s="275"/>
      <c r="T255" s="276"/>
      <c r="U255" s="111"/>
      <c r="V255" s="274"/>
      <c r="W255" s="274"/>
      <c r="X255" s="274"/>
      <c r="Y255" s="274"/>
      <c r="Z255" s="277">
        <v>14653</v>
      </c>
      <c r="AA255" s="278">
        <f t="shared" si="91"/>
        <v>126.95516089556678</v>
      </c>
      <c r="AB255" s="279"/>
      <c r="AC255" s="279"/>
      <c r="AD255" s="279"/>
      <c r="AE255" s="279"/>
      <c r="AF255" s="279"/>
      <c r="AG255" s="279"/>
      <c r="AH255" s="280"/>
      <c r="AI255" s="388">
        <v>15080</v>
      </c>
      <c r="AJ255" s="388">
        <v>15439</v>
      </c>
      <c r="AK255" s="388">
        <v>15684</v>
      </c>
      <c r="AL255" s="389"/>
      <c r="AM255" s="390"/>
      <c r="AN255" s="388"/>
      <c r="AO255" s="272"/>
      <c r="AP255" s="282"/>
      <c r="AQ255" s="283">
        <v>0.58099999999999996</v>
      </c>
      <c r="AR255" s="272">
        <v>0.67900000000000005</v>
      </c>
      <c r="AS255" s="272">
        <v>0.73799999999999999</v>
      </c>
      <c r="AT255" s="272">
        <v>0.749</v>
      </c>
      <c r="AU255" s="272"/>
      <c r="AV255" s="282"/>
      <c r="AW255" s="558">
        <f t="shared" si="92"/>
        <v>-0.746</v>
      </c>
      <c r="AX255" s="552"/>
      <c r="AY255" s="167"/>
      <c r="AZ255" s="167"/>
      <c r="BA255" s="167"/>
      <c r="BB255" s="167"/>
      <c r="BC255" s="2" t="s">
        <v>1430</v>
      </c>
      <c r="BD255" s="866" t="s">
        <v>1480</v>
      </c>
    </row>
    <row r="256" spans="1:227" s="2" customFormat="1" ht="17.05" customHeight="1" x14ac:dyDescent="0.4">
      <c r="A256" s="868" t="s">
        <v>698</v>
      </c>
      <c r="B256" s="868" t="s">
        <v>834</v>
      </c>
      <c r="C256" s="908" t="s">
        <v>852</v>
      </c>
      <c r="D256" s="401" t="s">
        <v>863</v>
      </c>
      <c r="E256" s="2970"/>
      <c r="F256" s="219">
        <v>0.6</v>
      </c>
      <c r="G256" s="124"/>
      <c r="H256" s="124"/>
      <c r="I256" s="124"/>
      <c r="J256" s="124"/>
      <c r="K256" s="252">
        <f t="shared" si="87"/>
        <v>0.6</v>
      </c>
      <c r="L256" s="520">
        <f t="shared" si="88"/>
        <v>100</v>
      </c>
      <c r="M256" s="521">
        <f t="shared" si="89"/>
        <v>0</v>
      </c>
      <c r="N256" s="348">
        <f t="shared" ref="N256:N274" si="93">IF(OR(K256="",NOT(ISNUMBER(K256))),1,IF(P256=0,1,IF(P256&gt;K256,2,IF(AT256&gt;K256,3,IF(AU256&gt;K256,4,5)))))</f>
        <v>5</v>
      </c>
      <c r="O256" s="254"/>
      <c r="P256" s="534">
        <f t="shared" si="90"/>
        <v>0.46500000000000002</v>
      </c>
      <c r="Q256" s="227" t="s">
        <v>42</v>
      </c>
      <c r="R256" s="254"/>
      <c r="S256" s="305"/>
      <c r="T256" s="306"/>
      <c r="U256" s="90"/>
      <c r="V256" s="254"/>
      <c r="W256" s="254"/>
      <c r="X256" s="254"/>
      <c r="Y256" s="254"/>
      <c r="Z256" s="258">
        <v>10180</v>
      </c>
      <c r="AA256" s="259">
        <f t="shared" si="91"/>
        <v>135.90978819603305</v>
      </c>
      <c r="AB256" s="260"/>
      <c r="AC256" s="260"/>
      <c r="AD256" s="260"/>
      <c r="AE256" s="260"/>
      <c r="AF256" s="260"/>
      <c r="AG256" s="260"/>
      <c r="AH256" s="121"/>
      <c r="AI256" s="261">
        <v>9880</v>
      </c>
      <c r="AJ256" s="261">
        <v>9956</v>
      </c>
      <c r="AK256" s="261">
        <v>10100</v>
      </c>
      <c r="AL256" s="342"/>
      <c r="AM256" s="371"/>
      <c r="AN256" s="261"/>
      <c r="AO256" s="252"/>
      <c r="AP256" s="263"/>
      <c r="AQ256" s="264">
        <v>0.46500000000000002</v>
      </c>
      <c r="AR256" s="252">
        <v>0.505</v>
      </c>
      <c r="AS256" s="252">
        <v>0.53600000000000003</v>
      </c>
      <c r="AT256" s="252">
        <v>0.54400000000000004</v>
      </c>
      <c r="AU256" s="252"/>
      <c r="AV256" s="263"/>
      <c r="AW256" s="557">
        <f t="shared" si="92"/>
        <v>5.5999999999999939E-2</v>
      </c>
      <c r="AX256" s="551"/>
      <c r="AY256" s="167"/>
      <c r="AZ256" s="167"/>
      <c r="BA256" s="296"/>
      <c r="BB256" s="167"/>
      <c r="BC256" s="2" t="s">
        <v>1430</v>
      </c>
      <c r="BD256" s="866" t="s">
        <v>1522</v>
      </c>
    </row>
    <row r="257" spans="1:56" s="2" customFormat="1" ht="17.05" customHeight="1" x14ac:dyDescent="0.4">
      <c r="A257" s="868" t="s">
        <v>698</v>
      </c>
      <c r="B257" s="868" t="s">
        <v>834</v>
      </c>
      <c r="C257" s="908" t="s">
        <v>852</v>
      </c>
      <c r="D257" s="401" t="s">
        <v>856</v>
      </c>
      <c r="E257" s="2970"/>
      <c r="F257" s="219">
        <v>0.94299999999999995</v>
      </c>
      <c r="G257" s="124"/>
      <c r="H257" s="124"/>
      <c r="I257" s="124"/>
      <c r="J257" s="124"/>
      <c r="K257" s="252">
        <f t="shared" si="87"/>
        <v>0.94299999999999995</v>
      </c>
      <c r="L257" s="520">
        <f t="shared" si="88"/>
        <v>100</v>
      </c>
      <c r="M257" s="521">
        <f t="shared" si="89"/>
        <v>0</v>
      </c>
      <c r="N257" s="504">
        <f t="shared" si="93"/>
        <v>5</v>
      </c>
      <c r="O257" s="254"/>
      <c r="P257" s="534">
        <f t="shared" si="90"/>
        <v>0.56200000000000006</v>
      </c>
      <c r="Q257" s="227" t="s">
        <v>42</v>
      </c>
      <c r="R257" s="254"/>
      <c r="S257" s="305"/>
      <c r="T257" s="306"/>
      <c r="U257" s="90"/>
      <c r="V257" s="254"/>
      <c r="W257" s="254"/>
      <c r="X257" s="254"/>
      <c r="Y257" s="254"/>
      <c r="Z257" s="258">
        <v>13430</v>
      </c>
      <c r="AA257" s="259">
        <f t="shared" si="91"/>
        <v>131.78428992543783</v>
      </c>
      <c r="AB257" s="260"/>
      <c r="AC257" s="260"/>
      <c r="AD257" s="260"/>
      <c r="AE257" s="260"/>
      <c r="AF257" s="260"/>
      <c r="AG257" s="260"/>
      <c r="AH257" s="121"/>
      <c r="AI257" s="261">
        <v>13673</v>
      </c>
      <c r="AJ257" s="261">
        <v>13783</v>
      </c>
      <c r="AK257" s="261">
        <v>13785</v>
      </c>
      <c r="AL257" s="342"/>
      <c r="AM257" s="371"/>
      <c r="AN257" s="261"/>
      <c r="AO257" s="252"/>
      <c r="AP257" s="263"/>
      <c r="AQ257" s="264">
        <v>0.56200000000000006</v>
      </c>
      <c r="AR257" s="252">
        <v>0.64600000000000002</v>
      </c>
      <c r="AS257" s="252">
        <v>0.68899999999999995</v>
      </c>
      <c r="AT257" s="252">
        <v>0.68899999999999995</v>
      </c>
      <c r="AU257" s="252"/>
      <c r="AV257" s="263"/>
      <c r="AW257" s="557">
        <f t="shared" si="92"/>
        <v>0.254</v>
      </c>
      <c r="AX257" s="551"/>
      <c r="AY257" s="167"/>
      <c r="AZ257" s="167"/>
      <c r="BA257" s="296"/>
      <c r="BB257" s="296"/>
      <c r="BC257" s="2" t="s">
        <v>1430</v>
      </c>
      <c r="BD257" s="866" t="s">
        <v>1557</v>
      </c>
    </row>
    <row r="258" spans="1:56" s="2" customFormat="1" ht="17.05" customHeight="1" x14ac:dyDescent="0.4">
      <c r="A258" s="868" t="s">
        <v>698</v>
      </c>
      <c r="B258" s="868" t="s">
        <v>834</v>
      </c>
      <c r="C258" s="908" t="s">
        <v>852</v>
      </c>
      <c r="D258" s="401" t="s">
        <v>860</v>
      </c>
      <c r="E258" s="2970"/>
      <c r="F258" s="219">
        <v>0.44500000000000001</v>
      </c>
      <c r="G258" s="124"/>
      <c r="H258" s="124">
        <v>0.435</v>
      </c>
      <c r="I258" s="124"/>
      <c r="J258" s="124"/>
      <c r="K258" s="252">
        <f t="shared" si="87"/>
        <v>0.88</v>
      </c>
      <c r="L258" s="520">
        <f t="shared" si="88"/>
        <v>50.56818181818182</v>
      </c>
      <c r="M258" s="521">
        <f t="shared" si="89"/>
        <v>49.43181818181818</v>
      </c>
      <c r="N258" s="504">
        <f t="shared" si="93"/>
        <v>2</v>
      </c>
      <c r="O258" s="254"/>
      <c r="P258" s="534">
        <f t="shared" si="90"/>
        <v>0.92</v>
      </c>
      <c r="Q258" s="227" t="s">
        <v>42</v>
      </c>
      <c r="R258" s="254"/>
      <c r="S258" s="305"/>
      <c r="T258" s="306"/>
      <c r="U258" s="90"/>
      <c r="V258" s="254"/>
      <c r="W258" s="254"/>
      <c r="X258" s="254"/>
      <c r="Y258" s="254"/>
      <c r="Z258" s="258">
        <v>21048</v>
      </c>
      <c r="AA258" s="259">
        <f t="shared" si="91"/>
        <v>131.5974445884944</v>
      </c>
      <c r="AB258" s="260"/>
      <c r="AC258" s="260"/>
      <c r="AD258" s="260"/>
      <c r="AE258" s="260"/>
      <c r="AF258" s="260"/>
      <c r="AG258" s="260"/>
      <c r="AH258" s="121"/>
      <c r="AI258" s="261">
        <v>20315</v>
      </c>
      <c r="AJ258" s="261">
        <v>20452</v>
      </c>
      <c r="AK258" s="261">
        <v>20731</v>
      </c>
      <c r="AL258" s="342"/>
      <c r="AM258" s="371"/>
      <c r="AN258" s="261"/>
      <c r="AO258" s="252"/>
      <c r="AP258" s="263"/>
      <c r="AQ258" s="264">
        <v>0.92</v>
      </c>
      <c r="AR258" s="252">
        <v>1.0109999999999999</v>
      </c>
      <c r="AS258" s="252">
        <v>1.079</v>
      </c>
      <c r="AT258" s="252">
        <v>1.0940000000000001</v>
      </c>
      <c r="AU258" s="252"/>
      <c r="AV258" s="263"/>
      <c r="AW258" s="557">
        <f t="shared" si="92"/>
        <v>-0.21400000000000008</v>
      </c>
      <c r="AX258" s="551"/>
      <c r="AY258" s="167"/>
      <c r="AZ258" s="167"/>
      <c r="BA258" s="296"/>
      <c r="BB258" s="296"/>
      <c r="BC258" s="2" t="s">
        <v>1430</v>
      </c>
      <c r="BD258" s="2" t="s">
        <v>1704</v>
      </c>
    </row>
    <row r="259" spans="1:56" s="2" customFormat="1" ht="33" customHeight="1" x14ac:dyDescent="0.4">
      <c r="A259" s="868" t="s">
        <v>698</v>
      </c>
      <c r="B259" s="868" t="s">
        <v>834</v>
      </c>
      <c r="C259" s="908" t="s">
        <v>852</v>
      </c>
      <c r="D259" s="401" t="s">
        <v>855</v>
      </c>
      <c r="E259" s="2970"/>
      <c r="F259" s="219">
        <v>0.32</v>
      </c>
      <c r="G259" s="124"/>
      <c r="H259" s="124"/>
      <c r="I259" s="124"/>
      <c r="J259" s="124"/>
      <c r="K259" s="252">
        <f t="shared" si="87"/>
        <v>0.32</v>
      </c>
      <c r="L259" s="520">
        <f t="shared" si="88"/>
        <v>100</v>
      </c>
      <c r="M259" s="521">
        <f t="shared" si="89"/>
        <v>0</v>
      </c>
      <c r="N259" s="504">
        <f t="shared" si="93"/>
        <v>2</v>
      </c>
      <c r="O259" s="254"/>
      <c r="P259" s="534">
        <f t="shared" si="90"/>
        <v>0.52500000000000002</v>
      </c>
      <c r="Q259" s="227" t="s">
        <v>42</v>
      </c>
      <c r="R259" s="254"/>
      <c r="S259" s="305"/>
      <c r="T259" s="306"/>
      <c r="U259" s="90"/>
      <c r="V259" s="254"/>
      <c r="W259" s="254"/>
      <c r="X259" s="254"/>
      <c r="Y259" s="254"/>
      <c r="Z259" s="258">
        <v>12439</v>
      </c>
      <c r="AA259" s="259">
        <f t="shared" si="91"/>
        <v>125.76441527806379</v>
      </c>
      <c r="AB259" s="260"/>
      <c r="AC259" s="260"/>
      <c r="AD259" s="260"/>
      <c r="AE259" s="260"/>
      <c r="AF259" s="260"/>
      <c r="AG259" s="260"/>
      <c r="AH259" s="121"/>
      <c r="AI259" s="261">
        <v>12003</v>
      </c>
      <c r="AJ259" s="261">
        <v>11915</v>
      </c>
      <c r="AK259" s="261">
        <v>11844</v>
      </c>
      <c r="AL259" s="342"/>
      <c r="AM259" s="371"/>
      <c r="AN259" s="261"/>
      <c r="AO259" s="252"/>
      <c r="AP259" s="263"/>
      <c r="AQ259" s="264">
        <v>0.52500000000000002</v>
      </c>
      <c r="AR259" s="252">
        <v>0.57099999999999995</v>
      </c>
      <c r="AS259" s="252">
        <v>0.6</v>
      </c>
      <c r="AT259" s="252">
        <v>0.59599999999999997</v>
      </c>
      <c r="AU259" s="252"/>
      <c r="AV259" s="263"/>
      <c r="AW259" s="557">
        <f t="shared" si="92"/>
        <v>-0.27599999999999997</v>
      </c>
      <c r="AX259" s="551"/>
      <c r="AY259" s="167"/>
      <c r="AZ259" s="167"/>
      <c r="BA259" s="296"/>
      <c r="BB259" s="296"/>
      <c r="BC259" s="2" t="s">
        <v>1430</v>
      </c>
      <c r="BD259" s="866" t="s">
        <v>1582</v>
      </c>
    </row>
    <row r="260" spans="1:56" s="2" customFormat="1" ht="17.05" customHeight="1" x14ac:dyDescent="0.4">
      <c r="A260" s="868" t="s">
        <v>698</v>
      </c>
      <c r="B260" s="868" t="s">
        <v>834</v>
      </c>
      <c r="C260" s="908" t="s">
        <v>852</v>
      </c>
      <c r="D260" s="401" t="s">
        <v>859</v>
      </c>
      <c r="E260" s="2970"/>
      <c r="F260" s="219">
        <v>0.24</v>
      </c>
      <c r="G260" s="124"/>
      <c r="H260" s="124"/>
      <c r="I260" s="124"/>
      <c r="J260" s="124"/>
      <c r="K260" s="252">
        <f t="shared" si="87"/>
        <v>0.24</v>
      </c>
      <c r="L260" s="520">
        <f t="shared" si="88"/>
        <v>100</v>
      </c>
      <c r="M260" s="521">
        <f t="shared" si="89"/>
        <v>0</v>
      </c>
      <c r="N260" s="504">
        <f t="shared" si="93"/>
        <v>5</v>
      </c>
      <c r="O260" s="254"/>
      <c r="P260" s="534">
        <f t="shared" si="90"/>
        <v>0.20699999999999999</v>
      </c>
      <c r="Q260" s="227" t="s">
        <v>42</v>
      </c>
      <c r="R260" s="254"/>
      <c r="S260" s="305"/>
      <c r="T260" s="306"/>
      <c r="U260" s="90"/>
      <c r="V260" s="254"/>
      <c r="W260" s="254"/>
      <c r="X260" s="254"/>
      <c r="Y260" s="254"/>
      <c r="Z260" s="258">
        <v>4892</v>
      </c>
      <c r="AA260" s="259">
        <f t="shared" si="91"/>
        <v>118.16888630024978</v>
      </c>
      <c r="AB260" s="260"/>
      <c r="AC260" s="260"/>
      <c r="AD260" s="260"/>
      <c r="AE260" s="260"/>
      <c r="AF260" s="260"/>
      <c r="AG260" s="260"/>
      <c r="AH260" s="121"/>
      <c r="AI260" s="261">
        <v>4418</v>
      </c>
      <c r="AJ260" s="261">
        <v>4185</v>
      </c>
      <c r="AK260" s="261">
        <v>3990</v>
      </c>
      <c r="AL260" s="342"/>
      <c r="AM260" s="371"/>
      <c r="AN260" s="261"/>
      <c r="AO260" s="252"/>
      <c r="AP260" s="263"/>
      <c r="AQ260" s="264">
        <v>0.20699999999999999</v>
      </c>
      <c r="AR260" s="252">
        <v>0.21099999999999999</v>
      </c>
      <c r="AS260" s="252">
        <v>0.21099999999999999</v>
      </c>
      <c r="AT260" s="252">
        <v>0.20100000000000001</v>
      </c>
      <c r="AU260" s="252"/>
      <c r="AV260" s="263"/>
      <c r="AW260" s="557">
        <f t="shared" si="92"/>
        <v>3.8999999999999979E-2</v>
      </c>
      <c r="AX260" s="551"/>
      <c r="AY260" s="167"/>
      <c r="AZ260" s="167"/>
      <c r="BA260" s="296"/>
      <c r="BB260" s="296"/>
      <c r="BC260" s="2" t="s">
        <v>1430</v>
      </c>
      <c r="BD260" s="866" t="s">
        <v>1587</v>
      </c>
    </row>
    <row r="261" spans="1:56" s="2" customFormat="1" ht="17.05" customHeight="1" x14ac:dyDescent="0.4">
      <c r="A261" s="868" t="s">
        <v>698</v>
      </c>
      <c r="B261" s="868" t="s">
        <v>834</v>
      </c>
      <c r="C261" s="908" t="s">
        <v>852</v>
      </c>
      <c r="D261" s="401" t="s">
        <v>858</v>
      </c>
      <c r="E261" s="2970"/>
      <c r="F261" s="219">
        <v>0.95</v>
      </c>
      <c r="G261" s="124"/>
      <c r="H261" s="124"/>
      <c r="I261" s="124"/>
      <c r="J261" s="124"/>
      <c r="K261" s="252">
        <f t="shared" si="87"/>
        <v>0.95</v>
      </c>
      <c r="L261" s="520">
        <f t="shared" si="88"/>
        <v>100</v>
      </c>
      <c r="M261" s="521">
        <f t="shared" si="89"/>
        <v>0</v>
      </c>
      <c r="N261" s="504">
        <f t="shared" si="93"/>
        <v>5</v>
      </c>
      <c r="O261" s="254"/>
      <c r="P261" s="534">
        <f t="shared" si="90"/>
        <v>0.314</v>
      </c>
      <c r="Q261" s="227" t="s">
        <v>42</v>
      </c>
      <c r="R261" s="254"/>
      <c r="S261" s="305"/>
      <c r="T261" s="306"/>
      <c r="U261" s="90"/>
      <c r="V261" s="254"/>
      <c r="W261" s="254"/>
      <c r="X261" s="254"/>
      <c r="Y261" s="254"/>
      <c r="Z261" s="258">
        <v>7756</v>
      </c>
      <c r="AA261" s="259">
        <f t="shared" si="91"/>
        <v>114.09637788155173</v>
      </c>
      <c r="AB261" s="260"/>
      <c r="AC261" s="260"/>
      <c r="AD261" s="260"/>
      <c r="AE261" s="260"/>
      <c r="AF261" s="260"/>
      <c r="AG261" s="260"/>
      <c r="AH261" s="121"/>
      <c r="AI261" s="261">
        <v>7014</v>
      </c>
      <c r="AJ261" s="261">
        <v>6649</v>
      </c>
      <c r="AK261" s="261">
        <v>6346</v>
      </c>
      <c r="AL261" s="342"/>
      <c r="AM261" s="371"/>
      <c r="AN261" s="261"/>
      <c r="AO261" s="252"/>
      <c r="AP261" s="263"/>
      <c r="AQ261" s="264">
        <v>0.314</v>
      </c>
      <c r="AR261" s="252">
        <v>0.32300000000000001</v>
      </c>
      <c r="AS261" s="252">
        <v>0.32400000000000001</v>
      </c>
      <c r="AT261" s="252">
        <v>0.309</v>
      </c>
      <c r="AU261" s="252"/>
      <c r="AV261" s="263"/>
      <c r="AW261" s="557">
        <f t="shared" si="92"/>
        <v>0.64100000000000001</v>
      </c>
      <c r="AX261" s="551"/>
      <c r="AY261" s="167"/>
      <c r="AZ261" s="167"/>
      <c r="BA261" s="296"/>
      <c r="BB261" s="296"/>
      <c r="BC261" s="2" t="s">
        <v>1430</v>
      </c>
      <c r="BD261" s="866" t="s">
        <v>1600</v>
      </c>
    </row>
    <row r="262" spans="1:56" s="2" customFormat="1" ht="17.05" customHeight="1" x14ac:dyDescent="0.4">
      <c r="A262" s="868" t="s">
        <v>698</v>
      </c>
      <c r="B262" s="868" t="s">
        <v>834</v>
      </c>
      <c r="C262" s="908" t="s">
        <v>852</v>
      </c>
      <c r="D262" s="401" t="s">
        <v>857</v>
      </c>
      <c r="E262" s="2970"/>
      <c r="F262" s="219">
        <v>0.36</v>
      </c>
      <c r="G262" s="124"/>
      <c r="H262" s="124"/>
      <c r="I262" s="124"/>
      <c r="J262" s="124"/>
      <c r="K262" s="252">
        <f t="shared" si="87"/>
        <v>0.36</v>
      </c>
      <c r="L262" s="520">
        <f t="shared" si="88"/>
        <v>100</v>
      </c>
      <c r="M262" s="521">
        <f t="shared" si="89"/>
        <v>0</v>
      </c>
      <c r="N262" s="504">
        <f t="shared" si="93"/>
        <v>5</v>
      </c>
      <c r="O262" s="254"/>
      <c r="P262" s="534">
        <f t="shared" si="90"/>
        <v>0.19600000000000001</v>
      </c>
      <c r="Q262" s="227" t="s">
        <v>42</v>
      </c>
      <c r="R262" s="254"/>
      <c r="S262" s="305"/>
      <c r="T262" s="306"/>
      <c r="U262" s="90"/>
      <c r="V262" s="254"/>
      <c r="W262" s="254"/>
      <c r="X262" s="254"/>
      <c r="Y262" s="254"/>
      <c r="Z262" s="258">
        <v>4930</v>
      </c>
      <c r="AA262" s="259">
        <f t="shared" si="91"/>
        <v>119.48095251326794</v>
      </c>
      <c r="AB262" s="260"/>
      <c r="AC262" s="260"/>
      <c r="AD262" s="260"/>
      <c r="AE262" s="260"/>
      <c r="AF262" s="260"/>
      <c r="AG262" s="260"/>
      <c r="AH262" s="121"/>
      <c r="AI262" s="261">
        <v>4764</v>
      </c>
      <c r="AJ262" s="261">
        <v>4798</v>
      </c>
      <c r="AK262" s="261">
        <v>4864</v>
      </c>
      <c r="AL262" s="342"/>
      <c r="AM262" s="371"/>
      <c r="AN262" s="261"/>
      <c r="AO262" s="252"/>
      <c r="AP262" s="263"/>
      <c r="AQ262" s="264">
        <v>0.19600000000000001</v>
      </c>
      <c r="AR262" s="252">
        <v>0.215</v>
      </c>
      <c r="AS262" s="252">
        <v>0.23</v>
      </c>
      <c r="AT262" s="252">
        <v>0.23300000000000001</v>
      </c>
      <c r="AU262" s="252"/>
      <c r="AV262" s="263"/>
      <c r="AW262" s="557">
        <f t="shared" si="92"/>
        <v>0.12699999999999997</v>
      </c>
      <c r="AX262" s="551"/>
      <c r="AY262" s="167"/>
      <c r="AZ262" s="167"/>
      <c r="BA262" s="296"/>
      <c r="BB262" s="296"/>
      <c r="BC262" s="2" t="s">
        <v>1430</v>
      </c>
      <c r="BD262" s="866" t="s">
        <v>1634</v>
      </c>
    </row>
    <row r="263" spans="1:56" s="2" customFormat="1" ht="17.05" customHeight="1" x14ac:dyDescent="0.4">
      <c r="A263" s="868" t="s">
        <v>865</v>
      </c>
      <c r="B263" s="868" t="s">
        <v>866</v>
      </c>
      <c r="C263" s="889" t="s">
        <v>867</v>
      </c>
      <c r="D263" s="383" t="s">
        <v>868</v>
      </c>
      <c r="E263" s="232"/>
      <c r="F263" s="948">
        <v>0.91</v>
      </c>
      <c r="G263" s="955"/>
      <c r="H263" s="638" t="s">
        <v>202</v>
      </c>
      <c r="I263" s="251"/>
      <c r="J263" s="251"/>
      <c r="K263" s="292">
        <f t="shared" si="87"/>
        <v>0.91</v>
      </c>
      <c r="L263" s="520">
        <f t="shared" si="88"/>
        <v>100</v>
      </c>
      <c r="M263" s="521">
        <f t="shared" si="89"/>
        <v>0</v>
      </c>
      <c r="N263" s="504">
        <f t="shared" si="93"/>
        <v>5</v>
      </c>
      <c r="O263" s="254"/>
      <c r="P263" s="534">
        <f t="shared" ref="P263:P273" si="94">AA263*Z263/1000000000*365</f>
        <v>0.27304145553604098</v>
      </c>
      <c r="Q263" s="227" t="s">
        <v>42</v>
      </c>
      <c r="R263" s="254"/>
      <c r="S263" s="255"/>
      <c r="T263" s="256"/>
      <c r="V263" s="257"/>
      <c r="W263" s="257"/>
      <c r="X263" s="257"/>
      <c r="Y263" s="257"/>
      <c r="Z263" s="258">
        <v>6122</v>
      </c>
      <c r="AA263" s="259">
        <v>122.19189517976531</v>
      </c>
      <c r="AB263" s="293"/>
      <c r="AC263" s="293"/>
      <c r="AD263" s="293"/>
      <c r="AE263" s="293"/>
      <c r="AF263" s="293"/>
      <c r="AG263" s="293"/>
      <c r="AH263" s="121"/>
      <c r="AI263" s="373">
        <v>6026</v>
      </c>
      <c r="AJ263" s="373">
        <v>5934</v>
      </c>
      <c r="AK263" s="373">
        <v>5876</v>
      </c>
      <c r="AL263" s="342"/>
      <c r="AM263" s="374"/>
      <c r="AN263" s="373"/>
      <c r="AO263" s="292"/>
      <c r="AP263" s="295"/>
      <c r="AQ263" s="264">
        <v>0.27304145553604098</v>
      </c>
      <c r="AR263" s="292">
        <v>0.27941267458894198</v>
      </c>
      <c r="AS263" s="292">
        <v>0.28563701676880549</v>
      </c>
      <c r="AT263" s="292">
        <v>0.29323279994784984</v>
      </c>
      <c r="AU263" s="292"/>
      <c r="AV263" s="295"/>
      <c r="AW263" s="559">
        <f t="shared" si="92"/>
        <v>0.61676720005215024</v>
      </c>
      <c r="AX263" s="551"/>
      <c r="AY263" s="167"/>
      <c r="AZ263" s="167"/>
      <c r="BA263" s="296"/>
      <c r="BB263" s="296"/>
      <c r="BC263" s="2" t="s">
        <v>1430</v>
      </c>
      <c r="BD263" s="866" t="s">
        <v>1679</v>
      </c>
    </row>
    <row r="264" spans="1:56" s="2" customFormat="1" ht="17.05" customHeight="1" x14ac:dyDescent="0.4">
      <c r="A264" s="868" t="s">
        <v>865</v>
      </c>
      <c r="B264" s="868" t="s">
        <v>866</v>
      </c>
      <c r="C264" s="889" t="s">
        <v>867</v>
      </c>
      <c r="D264" s="383" t="s">
        <v>871</v>
      </c>
      <c r="E264" s="232"/>
      <c r="F264" s="948">
        <v>0.3</v>
      </c>
      <c r="G264" s="955"/>
      <c r="H264" s="638" t="s">
        <v>202</v>
      </c>
      <c r="I264" s="251"/>
      <c r="J264" s="251"/>
      <c r="K264" s="292">
        <f t="shared" si="87"/>
        <v>0.3</v>
      </c>
      <c r="L264" s="520">
        <f t="shared" si="88"/>
        <v>100</v>
      </c>
      <c r="M264" s="521">
        <f t="shared" si="89"/>
        <v>0</v>
      </c>
      <c r="N264" s="504">
        <f t="shared" si="93"/>
        <v>2</v>
      </c>
      <c r="O264" s="254"/>
      <c r="P264" s="534">
        <f t="shared" si="94"/>
        <v>0.33290842168228102</v>
      </c>
      <c r="Q264" s="227" t="s">
        <v>42</v>
      </c>
      <c r="R264" s="254"/>
      <c r="S264" s="255"/>
      <c r="T264" s="256"/>
      <c r="V264" s="257"/>
      <c r="W264" s="257"/>
      <c r="X264" s="257"/>
      <c r="Y264" s="257"/>
      <c r="Z264" s="258">
        <v>7613</v>
      </c>
      <c r="AA264" s="259">
        <v>119.80531559473108</v>
      </c>
      <c r="AB264" s="293"/>
      <c r="AC264" s="293"/>
      <c r="AD264" s="293"/>
      <c r="AE264" s="293"/>
      <c r="AF264" s="293"/>
      <c r="AG264" s="293"/>
      <c r="AH264" s="121"/>
      <c r="AI264" s="373">
        <v>7493</v>
      </c>
      <c r="AJ264" s="373">
        <v>7377</v>
      </c>
      <c r="AK264" s="373">
        <v>7305</v>
      </c>
      <c r="AL264" s="342"/>
      <c r="AM264" s="374"/>
      <c r="AN264" s="373"/>
      <c r="AO264" s="292"/>
      <c r="AP264" s="295"/>
      <c r="AQ264" s="264">
        <v>0.33290842168228096</v>
      </c>
      <c r="AR264" s="292">
        <v>0.34090714918923171</v>
      </c>
      <c r="AS264" s="292">
        <v>0.34867066053695078</v>
      </c>
      <c r="AT264" s="292">
        <v>0.3581814642531212</v>
      </c>
      <c r="AU264" s="292"/>
      <c r="AV264" s="295"/>
      <c r="AW264" s="559">
        <f t="shared" si="92"/>
        <v>-5.8181464253121207E-2</v>
      </c>
      <c r="AX264" s="551"/>
      <c r="AY264" s="167"/>
      <c r="AZ264" s="167"/>
      <c r="BA264" s="296"/>
      <c r="BB264" s="296"/>
      <c r="BC264" s="2" t="s">
        <v>1430</v>
      </c>
      <c r="BD264" s="866" t="s">
        <v>1680</v>
      </c>
    </row>
    <row r="265" spans="1:56" s="2" customFormat="1" ht="17.05" customHeight="1" x14ac:dyDescent="0.4">
      <c r="A265" s="868" t="s">
        <v>865</v>
      </c>
      <c r="B265" s="868" t="s">
        <v>866</v>
      </c>
      <c r="C265" s="889" t="s">
        <v>867</v>
      </c>
      <c r="D265" s="383" t="s">
        <v>878</v>
      </c>
      <c r="E265" s="232"/>
      <c r="F265" s="948">
        <v>0.82</v>
      </c>
      <c r="G265" s="955"/>
      <c r="H265" s="638" t="s">
        <v>202</v>
      </c>
      <c r="I265" s="251"/>
      <c r="J265" s="251"/>
      <c r="K265" s="292">
        <f t="shared" si="87"/>
        <v>0.82</v>
      </c>
      <c r="L265" s="520">
        <f t="shared" si="88"/>
        <v>100</v>
      </c>
      <c r="M265" s="521">
        <f t="shared" si="89"/>
        <v>0</v>
      </c>
      <c r="N265" s="504">
        <f t="shared" si="93"/>
        <v>5</v>
      </c>
      <c r="O265" s="254"/>
      <c r="P265" s="534">
        <f t="shared" si="94"/>
        <v>0.11843295056365384</v>
      </c>
      <c r="Q265" s="227" t="s">
        <v>42</v>
      </c>
      <c r="R265" s="254"/>
      <c r="S265" s="255"/>
      <c r="T265" s="256"/>
      <c r="V265" s="257"/>
      <c r="W265" s="257"/>
      <c r="X265" s="257"/>
      <c r="Y265" s="257"/>
      <c r="Z265" s="258">
        <v>2763</v>
      </c>
      <c r="AA265" s="259">
        <v>117.43533737267298</v>
      </c>
      <c r="AB265" s="293"/>
      <c r="AC265" s="293"/>
      <c r="AD265" s="293"/>
      <c r="AE265" s="293"/>
      <c r="AF265" s="293"/>
      <c r="AG265" s="293"/>
      <c r="AH265" s="121"/>
      <c r="AI265" s="373">
        <v>2743</v>
      </c>
      <c r="AJ265" s="373">
        <v>2703</v>
      </c>
      <c r="AK265" s="373">
        <v>2678</v>
      </c>
      <c r="AL265" s="342"/>
      <c r="AM265" s="374"/>
      <c r="AN265" s="373"/>
      <c r="AO265" s="292"/>
      <c r="AP265" s="295"/>
      <c r="AQ265" s="264">
        <v>0.11843295056365384</v>
      </c>
      <c r="AR265" s="292">
        <v>0.12242477543083334</v>
      </c>
      <c r="AS265" s="292">
        <v>0.12541789753519231</v>
      </c>
      <c r="AT265" s="292">
        <v>0.12899210476166664</v>
      </c>
      <c r="AU265" s="292"/>
      <c r="AV265" s="295"/>
      <c r="AW265" s="559">
        <f t="shared" si="92"/>
        <v>0.69100789523833328</v>
      </c>
      <c r="AX265" s="551"/>
      <c r="AY265" s="167"/>
      <c r="AZ265" s="167"/>
      <c r="BA265" s="296"/>
      <c r="BB265" s="296"/>
      <c r="BC265" s="2" t="s">
        <v>1430</v>
      </c>
      <c r="BD265" s="866" t="s">
        <v>1681</v>
      </c>
    </row>
    <row r="266" spans="1:56" s="2" customFormat="1" ht="17.05" customHeight="1" x14ac:dyDescent="0.4">
      <c r="A266" s="868" t="s">
        <v>865</v>
      </c>
      <c r="B266" s="868" t="s">
        <v>866</v>
      </c>
      <c r="C266" s="889" t="s">
        <v>867</v>
      </c>
      <c r="D266" s="383" t="s">
        <v>874</v>
      </c>
      <c r="E266" s="232"/>
      <c r="F266" s="948">
        <v>0.56000000000000005</v>
      </c>
      <c r="G266" s="955"/>
      <c r="H266" s="638" t="s">
        <v>202</v>
      </c>
      <c r="I266" s="251"/>
      <c r="J266" s="251"/>
      <c r="K266" s="292">
        <f t="shared" si="87"/>
        <v>0.56000000000000005</v>
      </c>
      <c r="L266" s="520">
        <f t="shared" si="88"/>
        <v>100</v>
      </c>
      <c r="M266" s="521">
        <f t="shared" si="89"/>
        <v>0</v>
      </c>
      <c r="N266" s="504">
        <f t="shared" si="93"/>
        <v>5</v>
      </c>
      <c r="O266" s="254"/>
      <c r="P266" s="534">
        <f t="shared" si="94"/>
        <v>0.27491063384486841</v>
      </c>
      <c r="Q266" s="227" t="s">
        <v>42</v>
      </c>
      <c r="R266" s="254"/>
      <c r="S266" s="255"/>
      <c r="T266" s="256"/>
      <c r="V266" s="257"/>
      <c r="W266" s="257"/>
      <c r="X266" s="257"/>
      <c r="Y266" s="257"/>
      <c r="Z266" s="258">
        <v>6252</v>
      </c>
      <c r="AA266" s="259">
        <v>120.47022052992068</v>
      </c>
      <c r="AB266" s="293"/>
      <c r="AC266" s="293"/>
      <c r="AD266" s="293"/>
      <c r="AE266" s="293"/>
      <c r="AF266" s="293"/>
      <c r="AG266" s="293"/>
      <c r="AH266" s="121"/>
      <c r="AI266" s="373">
        <v>5972</v>
      </c>
      <c r="AJ266" s="373">
        <v>5840</v>
      </c>
      <c r="AK266" s="373">
        <v>5707</v>
      </c>
      <c r="AL266" s="342"/>
      <c r="AM266" s="374"/>
      <c r="AN266" s="373"/>
      <c r="AO266" s="292"/>
      <c r="AP266" s="295"/>
      <c r="AQ266" s="264">
        <v>0.27491063384486841</v>
      </c>
      <c r="AR266" s="292">
        <v>0.27315593862671056</v>
      </c>
      <c r="AS266" s="292">
        <v>0.27744234288157893</v>
      </c>
      <c r="AT266" s="292">
        <v>0.28121277023595398</v>
      </c>
      <c r="AU266" s="292"/>
      <c r="AV266" s="295"/>
      <c r="AW266" s="559">
        <f t="shared" si="92"/>
        <v>0.27878722976404607</v>
      </c>
      <c r="AX266" s="551"/>
      <c r="AY266" s="167"/>
      <c r="AZ266" s="167"/>
      <c r="BA266" s="296"/>
      <c r="BB266" s="296"/>
      <c r="BC266" s="2" t="s">
        <v>1430</v>
      </c>
      <c r="BD266" s="866" t="s">
        <v>1682</v>
      </c>
    </row>
    <row r="267" spans="1:56" s="2" customFormat="1" ht="17.05" customHeight="1" x14ac:dyDescent="0.4">
      <c r="A267" s="868" t="s">
        <v>865</v>
      </c>
      <c r="B267" s="868" t="s">
        <v>866</v>
      </c>
      <c r="C267" s="889" t="s">
        <v>867</v>
      </c>
      <c r="D267" s="383" t="s">
        <v>873</v>
      </c>
      <c r="E267" s="232"/>
      <c r="F267" s="948">
        <v>0.82</v>
      </c>
      <c r="G267" s="955"/>
      <c r="H267" s="638" t="s">
        <v>202</v>
      </c>
      <c r="I267" s="124"/>
      <c r="J267" s="124"/>
      <c r="K267" s="252">
        <f t="shared" si="87"/>
        <v>0.82</v>
      </c>
      <c r="L267" s="520">
        <f t="shared" si="88"/>
        <v>100</v>
      </c>
      <c r="M267" s="521">
        <f t="shared" si="89"/>
        <v>0</v>
      </c>
      <c r="N267" s="504">
        <f t="shared" si="93"/>
        <v>5</v>
      </c>
      <c r="O267" s="254"/>
      <c r="P267" s="534">
        <f t="shared" si="94"/>
        <v>0.34589489890592595</v>
      </c>
      <c r="Q267" s="227" t="s">
        <v>42</v>
      </c>
      <c r="R267" s="254"/>
      <c r="S267" s="305"/>
      <c r="T267" s="306"/>
      <c r="U267" s="90"/>
      <c r="V267" s="254"/>
      <c r="W267" s="254"/>
      <c r="X267" s="254"/>
      <c r="Y267" s="254"/>
      <c r="Z267" s="258">
        <v>7788</v>
      </c>
      <c r="AA267" s="259">
        <v>121.68172281413835</v>
      </c>
      <c r="AB267" s="260"/>
      <c r="AC267" s="260"/>
      <c r="AD267" s="260"/>
      <c r="AE267" s="260"/>
      <c r="AF267" s="260"/>
      <c r="AG267" s="260"/>
      <c r="AH267" s="121"/>
      <c r="AI267" s="261">
        <v>7666</v>
      </c>
      <c r="AJ267" s="261">
        <v>7544</v>
      </c>
      <c r="AK267" s="261">
        <v>7473</v>
      </c>
      <c r="AL267" s="342"/>
      <c r="AM267" s="371"/>
      <c r="AN267" s="261"/>
      <c r="AO267" s="252"/>
      <c r="AP267" s="263"/>
      <c r="AQ267" s="264">
        <v>0.34589489890592595</v>
      </c>
      <c r="AR267" s="252">
        <v>0.35402844324901234</v>
      </c>
      <c r="AS267" s="252">
        <v>0.36173064195209881</v>
      </c>
      <c r="AT267" s="252">
        <v>0.37153707521537038</v>
      </c>
      <c r="AU267" s="252"/>
      <c r="AV267" s="263"/>
      <c r="AW267" s="557">
        <f t="shared" si="92"/>
        <v>0.44846292478462957</v>
      </c>
      <c r="AX267" s="551"/>
      <c r="AY267" s="167"/>
      <c r="AZ267" s="167"/>
      <c r="BA267" s="296"/>
      <c r="BB267" s="296"/>
      <c r="BC267" s="2" t="s">
        <v>1430</v>
      </c>
      <c r="BD267" s="866" t="s">
        <v>1683</v>
      </c>
    </row>
    <row r="268" spans="1:56" s="2" customFormat="1" ht="17.05" customHeight="1" x14ac:dyDescent="0.4">
      <c r="A268" s="868" t="s">
        <v>865</v>
      </c>
      <c r="B268" s="868" t="s">
        <v>866</v>
      </c>
      <c r="C268" s="889" t="s">
        <v>867</v>
      </c>
      <c r="D268" s="383" t="s">
        <v>872</v>
      </c>
      <c r="E268" s="232"/>
      <c r="F268" s="948">
        <v>1.17</v>
      </c>
      <c r="G268" s="955"/>
      <c r="H268" s="638" t="s">
        <v>202</v>
      </c>
      <c r="I268" s="251"/>
      <c r="J268" s="251"/>
      <c r="K268" s="292">
        <f t="shared" si="87"/>
        <v>1.17</v>
      </c>
      <c r="L268" s="520">
        <f t="shared" si="88"/>
        <v>100</v>
      </c>
      <c r="M268" s="521">
        <f t="shared" si="89"/>
        <v>0</v>
      </c>
      <c r="N268" s="504">
        <f t="shared" si="93"/>
        <v>5</v>
      </c>
      <c r="O268" s="254"/>
      <c r="P268" s="534">
        <f t="shared" si="94"/>
        <v>0.19367586341320747</v>
      </c>
      <c r="Q268" s="227" t="s">
        <v>42</v>
      </c>
      <c r="R268" s="254"/>
      <c r="S268" s="255"/>
      <c r="T268" s="256"/>
      <c r="V268" s="257"/>
      <c r="W268" s="257"/>
      <c r="X268" s="257"/>
      <c r="Y268" s="257"/>
      <c r="Z268" s="258">
        <v>4405</v>
      </c>
      <c r="AA268" s="259">
        <v>120.45829826828636</v>
      </c>
      <c r="AB268" s="293"/>
      <c r="AC268" s="293"/>
      <c r="AD268" s="293"/>
      <c r="AE268" s="293"/>
      <c r="AF268" s="293"/>
      <c r="AG268" s="293"/>
      <c r="AH268" s="121"/>
      <c r="AI268" s="373">
        <v>4208</v>
      </c>
      <c r="AJ268" s="373">
        <v>4115</v>
      </c>
      <c r="AK268" s="373">
        <v>4023</v>
      </c>
      <c r="AL268" s="342"/>
      <c r="AM268" s="374"/>
      <c r="AN268" s="373"/>
      <c r="AO268" s="292"/>
      <c r="AP268" s="295"/>
      <c r="AQ268" s="264">
        <v>0.19367586341320753</v>
      </c>
      <c r="AR268" s="292">
        <v>0.19245325395622639</v>
      </c>
      <c r="AS268" s="292">
        <v>0.1954744288415094</v>
      </c>
      <c r="AT268" s="292">
        <v>0.19821606177566034</v>
      </c>
      <c r="AU268" s="292"/>
      <c r="AV268" s="295"/>
      <c r="AW268" s="559">
        <f t="shared" si="92"/>
        <v>0.97178393822433962</v>
      </c>
      <c r="AX268" s="551"/>
      <c r="AY268" s="167"/>
      <c r="AZ268" s="167"/>
      <c r="BA268" s="296"/>
      <c r="BB268" s="296"/>
      <c r="BC268" s="2" t="s">
        <v>1430</v>
      </c>
      <c r="BD268" s="866" t="s">
        <v>1684</v>
      </c>
    </row>
    <row r="269" spans="1:56" s="2" customFormat="1" ht="17.05" customHeight="1" x14ac:dyDescent="0.4">
      <c r="A269" s="868" t="s">
        <v>865</v>
      </c>
      <c r="B269" s="868" t="s">
        <v>866</v>
      </c>
      <c r="C269" s="889" t="s">
        <v>867</v>
      </c>
      <c r="D269" s="383" t="s">
        <v>869</v>
      </c>
      <c r="E269" s="232"/>
      <c r="F269" s="948">
        <v>0.2</v>
      </c>
      <c r="G269" s="955"/>
      <c r="H269" s="638" t="s">
        <v>202</v>
      </c>
      <c r="I269" s="251"/>
      <c r="J269" s="251"/>
      <c r="K269" s="292">
        <f t="shared" si="87"/>
        <v>0.2</v>
      </c>
      <c r="L269" s="520">
        <f t="shared" si="88"/>
        <v>100</v>
      </c>
      <c r="M269" s="521">
        <f t="shared" si="89"/>
        <v>0</v>
      </c>
      <c r="N269" s="504">
        <f t="shared" si="93"/>
        <v>2</v>
      </c>
      <c r="O269" s="254"/>
      <c r="P269" s="534">
        <f t="shared" si="94"/>
        <v>0.28165096510091442</v>
      </c>
      <c r="Q269" s="227" t="s">
        <v>42</v>
      </c>
      <c r="R269" s="254"/>
      <c r="S269" s="255"/>
      <c r="T269" s="256"/>
      <c r="V269" s="257"/>
      <c r="W269" s="257"/>
      <c r="X269" s="257"/>
      <c r="Y269" s="257"/>
      <c r="Z269" s="258">
        <v>6378</v>
      </c>
      <c r="AA269" s="259">
        <v>120.98565063162945</v>
      </c>
      <c r="AB269" s="293"/>
      <c r="AC269" s="293"/>
      <c r="AD269" s="293"/>
      <c r="AE269" s="293"/>
      <c r="AF269" s="293"/>
      <c r="AG269" s="293"/>
      <c r="AH269" s="121"/>
      <c r="AI269" s="373">
        <v>6095</v>
      </c>
      <c r="AJ269" s="373">
        <v>5961</v>
      </c>
      <c r="AK269" s="373">
        <v>5827</v>
      </c>
      <c r="AL269" s="342"/>
      <c r="AM269" s="374"/>
      <c r="AN269" s="373"/>
      <c r="AO269" s="292"/>
      <c r="AP269" s="295"/>
      <c r="AQ269" s="264">
        <v>0.28165096510091442</v>
      </c>
      <c r="AR269" s="292">
        <v>0.27992855426892027</v>
      </c>
      <c r="AS269" s="292">
        <v>0.28431217496652722</v>
      </c>
      <c r="AT269" s="292">
        <v>0.28822202258413426</v>
      </c>
      <c r="AU269" s="292"/>
      <c r="AV269" s="295"/>
      <c r="AW269" s="559">
        <f t="shared" si="92"/>
        <v>-8.8222022584134252E-2</v>
      </c>
      <c r="AX269" s="551"/>
      <c r="AY269" s="167"/>
      <c r="AZ269" s="167"/>
      <c r="BA269" s="296"/>
      <c r="BB269" s="296"/>
      <c r="BC269" s="2" t="s">
        <v>1430</v>
      </c>
      <c r="BD269" s="866" t="s">
        <v>1685</v>
      </c>
    </row>
    <row r="270" spans="1:56" s="2" customFormat="1" ht="17.05" customHeight="1" x14ac:dyDescent="0.4">
      <c r="A270" s="868" t="s">
        <v>865</v>
      </c>
      <c r="B270" s="868" t="s">
        <v>866</v>
      </c>
      <c r="C270" s="889" t="s">
        <v>867</v>
      </c>
      <c r="D270" s="383" t="s">
        <v>870</v>
      </c>
      <c r="E270" s="232"/>
      <c r="F270" s="948">
        <v>1.55</v>
      </c>
      <c r="G270" s="955"/>
      <c r="H270" s="638" t="s">
        <v>202</v>
      </c>
      <c r="I270" s="251"/>
      <c r="J270" s="251"/>
      <c r="K270" s="292">
        <f t="shared" si="87"/>
        <v>1.55</v>
      </c>
      <c r="L270" s="520">
        <f t="shared" si="88"/>
        <v>100</v>
      </c>
      <c r="M270" s="521">
        <f t="shared" si="89"/>
        <v>0</v>
      </c>
      <c r="N270" s="504">
        <f t="shared" si="93"/>
        <v>5</v>
      </c>
      <c r="O270" s="254"/>
      <c r="P270" s="534">
        <f t="shared" si="94"/>
        <v>0.22356316871271051</v>
      </c>
      <c r="Q270" s="227" t="s">
        <v>42</v>
      </c>
      <c r="R270" s="254"/>
      <c r="S270" s="255"/>
      <c r="T270" s="256"/>
      <c r="V270" s="257"/>
      <c r="W270" s="257"/>
      <c r="X270" s="257"/>
      <c r="Y270" s="257"/>
      <c r="Z270" s="258">
        <v>5050</v>
      </c>
      <c r="AA270" s="259">
        <v>121.28749150289462</v>
      </c>
      <c r="AB270" s="293"/>
      <c r="AC270" s="293"/>
      <c r="AD270" s="293"/>
      <c r="AE270" s="293"/>
      <c r="AF270" s="293"/>
      <c r="AG270" s="293"/>
      <c r="AH270" s="121"/>
      <c r="AI270" s="373">
        <v>4954</v>
      </c>
      <c r="AJ270" s="373">
        <v>4863</v>
      </c>
      <c r="AK270" s="373">
        <v>4802</v>
      </c>
      <c r="AL270" s="342"/>
      <c r="AM270" s="374"/>
      <c r="AN270" s="373"/>
      <c r="AO270" s="292"/>
      <c r="AP270" s="295"/>
      <c r="AQ270" s="264">
        <v>0.22356316871271051</v>
      </c>
      <c r="AR270" s="292">
        <v>0.22807098575044904</v>
      </c>
      <c r="AS270" s="292">
        <v>0.23247841104018041</v>
      </c>
      <c r="AT270" s="292">
        <v>0.23805129584186849</v>
      </c>
      <c r="AU270" s="292"/>
      <c r="AV270" s="295"/>
      <c r="AW270" s="559">
        <f t="shared" si="92"/>
        <v>1.3119487041581315</v>
      </c>
      <c r="AX270" s="551"/>
      <c r="AY270" s="167"/>
      <c r="AZ270" s="167"/>
      <c r="BA270" s="296"/>
      <c r="BB270" s="296"/>
      <c r="BC270" s="2" t="s">
        <v>1430</v>
      </c>
      <c r="BD270" s="866" t="s">
        <v>1686</v>
      </c>
    </row>
    <row r="271" spans="1:56" s="2" customFormat="1" ht="17.05" customHeight="1" x14ac:dyDescent="0.4">
      <c r="A271" s="868" t="s">
        <v>865</v>
      </c>
      <c r="B271" s="868" t="s">
        <v>866</v>
      </c>
      <c r="C271" s="889" t="s">
        <v>867</v>
      </c>
      <c r="D271" s="383" t="s">
        <v>875</v>
      </c>
      <c r="E271" s="232"/>
      <c r="F271" s="948">
        <v>1.39</v>
      </c>
      <c r="G271" s="955"/>
      <c r="H271" s="638" t="s">
        <v>202</v>
      </c>
      <c r="I271" s="251"/>
      <c r="J271" s="251"/>
      <c r="K271" s="292">
        <f t="shared" si="87"/>
        <v>1.39</v>
      </c>
      <c r="L271" s="520">
        <f t="shared" si="88"/>
        <v>100</v>
      </c>
      <c r="M271" s="521">
        <f t="shared" si="89"/>
        <v>0</v>
      </c>
      <c r="N271" s="504">
        <f t="shared" si="93"/>
        <v>5</v>
      </c>
      <c r="O271" s="254"/>
      <c r="P271" s="534">
        <f t="shared" si="94"/>
        <v>0.21137140928032608</v>
      </c>
      <c r="Q271" s="227" t="s">
        <v>42</v>
      </c>
      <c r="R271" s="254"/>
      <c r="S271" s="255"/>
      <c r="T271" s="256"/>
      <c r="V271" s="257"/>
      <c r="W271" s="257"/>
      <c r="X271" s="257"/>
      <c r="Y271" s="257"/>
      <c r="Z271" s="258">
        <v>4772</v>
      </c>
      <c r="AA271" s="259">
        <v>121.3536780077427</v>
      </c>
      <c r="AB271" s="293"/>
      <c r="AC271" s="293"/>
      <c r="AD271" s="293"/>
      <c r="AE271" s="293"/>
      <c r="AF271" s="293"/>
      <c r="AG271" s="293"/>
      <c r="AH271" s="121"/>
      <c r="AI271" s="373">
        <v>4649</v>
      </c>
      <c r="AJ271" s="373">
        <v>4531</v>
      </c>
      <c r="AK271" s="373">
        <v>4446</v>
      </c>
      <c r="AL271" s="342"/>
      <c r="AM271" s="374"/>
      <c r="AN271" s="373"/>
      <c r="AO271" s="292"/>
      <c r="AP271" s="295"/>
      <c r="AQ271" s="264">
        <v>0.21137140928032611</v>
      </c>
      <c r="AR271" s="292">
        <v>0.21414178459616845</v>
      </c>
      <c r="AS271" s="292">
        <v>0.21671642721437501</v>
      </c>
      <c r="AT271" s="292">
        <v>0.22051058491418479</v>
      </c>
      <c r="AU271" s="292"/>
      <c r="AV271" s="295"/>
      <c r="AW271" s="559">
        <f t="shared" si="92"/>
        <v>1.1694894150858151</v>
      </c>
      <c r="AX271" s="551"/>
      <c r="AY271" s="167"/>
      <c r="AZ271" s="167"/>
      <c r="BA271" s="296"/>
      <c r="BB271" s="296"/>
      <c r="BC271" s="2" t="s">
        <v>1430</v>
      </c>
      <c r="BD271" s="866" t="s">
        <v>1687</v>
      </c>
    </row>
    <row r="272" spans="1:56" s="2" customFormat="1" ht="17.05" customHeight="1" x14ac:dyDescent="0.4">
      <c r="A272" s="868" t="s">
        <v>865</v>
      </c>
      <c r="B272" s="868" t="s">
        <v>866</v>
      </c>
      <c r="C272" s="889" t="s">
        <v>867</v>
      </c>
      <c r="D272" s="383" t="s">
        <v>876</v>
      </c>
      <c r="E272" s="232"/>
      <c r="F272" s="948">
        <v>1.67</v>
      </c>
      <c r="G272" s="955"/>
      <c r="H272" s="638" t="s">
        <v>202</v>
      </c>
      <c r="I272" s="251"/>
      <c r="J272" s="251"/>
      <c r="K272" s="292">
        <f t="shared" si="87"/>
        <v>1.67</v>
      </c>
      <c r="L272" s="520">
        <f t="shared" si="88"/>
        <v>100</v>
      </c>
      <c r="M272" s="521">
        <f t="shared" si="89"/>
        <v>0</v>
      </c>
      <c r="N272" s="504">
        <f t="shared" si="93"/>
        <v>5</v>
      </c>
      <c r="O272" s="254"/>
      <c r="P272" s="534">
        <f t="shared" si="94"/>
        <v>0.31844787867174651</v>
      </c>
      <c r="Q272" s="227" t="s">
        <v>42</v>
      </c>
      <c r="R272" s="254"/>
      <c r="S272" s="255"/>
      <c r="T272" s="256"/>
      <c r="V272" s="257"/>
      <c r="W272" s="257"/>
      <c r="X272" s="257"/>
      <c r="Y272" s="257"/>
      <c r="Z272" s="258">
        <v>7314</v>
      </c>
      <c r="AA272" s="259">
        <v>119.28629225682647</v>
      </c>
      <c r="AB272" s="293"/>
      <c r="AC272" s="293"/>
      <c r="AD272" s="293"/>
      <c r="AE272" s="293"/>
      <c r="AF272" s="293"/>
      <c r="AG272" s="293"/>
      <c r="AH272" s="121"/>
      <c r="AI272" s="373">
        <v>7203</v>
      </c>
      <c r="AJ272" s="373">
        <v>7091</v>
      </c>
      <c r="AK272" s="373">
        <v>7025</v>
      </c>
      <c r="AL272" s="342"/>
      <c r="AM272" s="374"/>
      <c r="AN272" s="373"/>
      <c r="AO272" s="292"/>
      <c r="AP272" s="295"/>
      <c r="AQ272" s="264">
        <v>0.31844787867174651</v>
      </c>
      <c r="AR272" s="292">
        <v>0.3263485299709612</v>
      </c>
      <c r="AS272" s="292">
        <v>0.33380965233350213</v>
      </c>
      <c r="AT272" s="292">
        <v>0.34312155988303517</v>
      </c>
      <c r="AU272" s="292"/>
      <c r="AV272" s="295"/>
      <c r="AW272" s="559">
        <f t="shared" si="92"/>
        <v>1.3268784401169649</v>
      </c>
      <c r="AX272" s="551"/>
      <c r="AY272" s="167"/>
      <c r="AZ272" s="167"/>
      <c r="BA272" s="296"/>
      <c r="BB272" s="296"/>
      <c r="BC272" s="2" t="s">
        <v>1430</v>
      </c>
      <c r="BD272" s="866" t="s">
        <v>1688</v>
      </c>
    </row>
    <row r="273" spans="1:227" s="2" customFormat="1" ht="17.05" customHeight="1" x14ac:dyDescent="0.4">
      <c r="A273" s="868" t="s">
        <v>865</v>
      </c>
      <c r="B273" s="868" t="s">
        <v>866</v>
      </c>
      <c r="C273" s="889" t="s">
        <v>867</v>
      </c>
      <c r="D273" s="383" t="s">
        <v>877</v>
      </c>
      <c r="E273" s="609"/>
      <c r="F273" s="1359">
        <v>0.65</v>
      </c>
      <c r="G273" s="1364"/>
      <c r="H273" s="428" t="s">
        <v>202</v>
      </c>
      <c r="I273" s="271"/>
      <c r="J273" s="271"/>
      <c r="K273" s="272">
        <f t="shared" si="87"/>
        <v>0.65</v>
      </c>
      <c r="L273" s="524">
        <f t="shared" si="88"/>
        <v>100</v>
      </c>
      <c r="M273" s="525">
        <f t="shared" si="89"/>
        <v>0</v>
      </c>
      <c r="N273" s="465">
        <f t="shared" si="93"/>
        <v>5</v>
      </c>
      <c r="O273" s="274"/>
      <c r="P273" s="537">
        <f t="shared" si="94"/>
        <v>0.37514886202530201</v>
      </c>
      <c r="Q273" s="273" t="s">
        <v>42</v>
      </c>
      <c r="R273" s="274"/>
      <c r="S273" s="275"/>
      <c r="T273" s="276"/>
      <c r="U273" s="111"/>
      <c r="V273" s="274"/>
      <c r="W273" s="274"/>
      <c r="X273" s="274"/>
      <c r="Y273" s="274"/>
      <c r="Z273" s="277">
        <v>8329</v>
      </c>
      <c r="AA273" s="278">
        <v>123.40078057860289</v>
      </c>
      <c r="AB273" s="279"/>
      <c r="AC273" s="279"/>
      <c r="AD273" s="279"/>
      <c r="AE273" s="279"/>
      <c r="AF273" s="279"/>
      <c r="AG273" s="279"/>
      <c r="AH273" s="280"/>
      <c r="AI273" s="388">
        <v>8226</v>
      </c>
      <c r="AJ273" s="388">
        <v>8098</v>
      </c>
      <c r="AK273" s="388">
        <v>8018</v>
      </c>
      <c r="AL273" s="389"/>
      <c r="AM273" s="390"/>
      <c r="AN273" s="388"/>
      <c r="AO273" s="272"/>
      <c r="AP273" s="282"/>
      <c r="AQ273" s="283">
        <v>0.37514886202530195</v>
      </c>
      <c r="AR273" s="272">
        <v>0.38505161473944932</v>
      </c>
      <c r="AS273" s="272">
        <v>0.39337577597081702</v>
      </c>
      <c r="AT273" s="272">
        <v>0.40366392415792185</v>
      </c>
      <c r="AU273" s="272"/>
      <c r="AV273" s="282"/>
      <c r="AW273" s="558">
        <f t="shared" si="92"/>
        <v>0.24633607584207817</v>
      </c>
      <c r="AX273" s="552"/>
      <c r="AY273" s="167"/>
      <c r="AZ273" s="167"/>
      <c r="BA273" s="296"/>
      <c r="BB273" s="296"/>
      <c r="BC273" s="2" t="s">
        <v>1430</v>
      </c>
      <c r="BD273" s="866" t="s">
        <v>1689</v>
      </c>
    </row>
    <row r="274" spans="1:227" s="2" customFormat="1" ht="17.05" customHeight="1" x14ac:dyDescent="0.4">
      <c r="A274" s="868" t="s">
        <v>38</v>
      </c>
      <c r="B274" s="868" t="s">
        <v>80</v>
      </c>
      <c r="C274" s="1130" t="s">
        <v>109</v>
      </c>
      <c r="D274" s="598" t="s">
        <v>113</v>
      </c>
      <c r="E274" s="2944"/>
      <c r="F274" s="178">
        <v>9.5000000000000001E-2</v>
      </c>
      <c r="G274" s="177"/>
      <c r="I274" s="177"/>
      <c r="J274" s="177"/>
      <c r="K274" s="179">
        <f>SUM(F274:J274)</f>
        <v>9.5000000000000001E-2</v>
      </c>
      <c r="L274" s="518">
        <f>IF(K274&gt;0,IF(ISNUMBER(F274),F274,0)/K274*100,"")</f>
        <v>100</v>
      </c>
      <c r="M274" s="667">
        <f>IF(K274&gt;0,(IF(ISNUMBER(G274),G274,0)+IF(ISNUMBER(H274),H274,0))/K274*100,"")</f>
        <v>0</v>
      </c>
      <c r="N274" s="348" t="e">
        <f t="shared" si="93"/>
        <v>#REF!</v>
      </c>
      <c r="O274" s="510"/>
      <c r="P274" s="177" t="e">
        <f>[1]JH_2015!#REF!/1000000</f>
        <v>#REF!</v>
      </c>
      <c r="Q274" s="708"/>
      <c r="R274" s="58" t="s">
        <v>42</v>
      </c>
      <c r="S274" s="716" t="e">
        <f>+T274/P274</f>
        <v>#REF!</v>
      </c>
      <c r="T274" s="733" t="e">
        <f>[1]JH_2015!#REF!/1000000</f>
        <v>#REF!</v>
      </c>
      <c r="U274" s="613">
        <v>90.52</v>
      </c>
      <c r="V274" s="613">
        <v>49.3</v>
      </c>
      <c r="W274" s="613"/>
      <c r="X274" s="613"/>
      <c r="Y274" s="613"/>
      <c r="Z274" s="752">
        <v>666</v>
      </c>
      <c r="AA274" s="755" t="e">
        <f>P274/Z274*1000000/365*1000</f>
        <v>#REF!</v>
      </c>
      <c r="AB274" s="174"/>
      <c r="AC274" s="174"/>
      <c r="AD274" s="364"/>
      <c r="AE274" s="174"/>
      <c r="AF274" s="174"/>
      <c r="AG274" s="174"/>
      <c r="AH274" s="786">
        <f>K274</f>
        <v>9.5000000000000001E-2</v>
      </c>
      <c r="AI274" s="708"/>
      <c r="AJ274" s="708"/>
      <c r="AK274" s="708"/>
      <c r="AL274" s="792"/>
      <c r="AM274" s="177">
        <v>7.0000000000000007E-2</v>
      </c>
      <c r="AN274" s="177">
        <v>7.3999999999999996E-2</v>
      </c>
      <c r="AO274" s="177">
        <f>AVERAGE(AN274,AP274)</f>
        <v>8.249999999999999E-2</v>
      </c>
      <c r="AP274" s="177">
        <v>9.0999999999999998E-2</v>
      </c>
      <c r="AQ274" s="178">
        <f>AM274</f>
        <v>7.0000000000000007E-2</v>
      </c>
      <c r="AR274" s="177">
        <v>7.9000000000000001E-2</v>
      </c>
      <c r="AS274" s="177">
        <f>AVERAGE(AR274,AT274)</f>
        <v>8.7499999999999994E-2</v>
      </c>
      <c r="AT274" s="177">
        <v>9.6000000000000002E-2</v>
      </c>
      <c r="AU274" s="177"/>
      <c r="AV274" s="177">
        <v>0.11700000000000001</v>
      </c>
      <c r="AW274" s="177"/>
      <c r="AX274" s="821">
        <v>-2.1999999999999999E-2</v>
      </c>
      <c r="AY274" s="127"/>
      <c r="AZ274" s="127"/>
      <c r="BA274" s="127"/>
      <c r="BB274" s="127"/>
      <c r="BC274" s="2" t="s">
        <v>1918</v>
      </c>
      <c r="BD274" s="90" t="s">
        <v>113</v>
      </c>
      <c r="BE274" s="90"/>
      <c r="BF274" s="90"/>
      <c r="BG274" s="90"/>
      <c r="BH274" s="90"/>
      <c r="BI274" s="90"/>
      <c r="BJ274" s="90"/>
      <c r="BK274" s="90"/>
      <c r="BL274" s="90"/>
      <c r="BM274" s="90"/>
      <c r="BN274" s="90"/>
      <c r="BO274" s="90"/>
      <c r="BP274" s="90"/>
      <c r="BQ274" s="90"/>
      <c r="BR274" s="90"/>
      <c r="BS274" s="90"/>
      <c r="BT274" s="90"/>
      <c r="BU274" s="90"/>
      <c r="BV274" s="90"/>
      <c r="BW274" s="90"/>
      <c r="BX274" s="90"/>
      <c r="BY274" s="90"/>
      <c r="BZ274" s="90"/>
      <c r="CA274" s="90"/>
      <c r="CB274" s="90"/>
      <c r="CC274" s="90"/>
      <c r="CD274" s="90"/>
      <c r="CE274" s="90"/>
      <c r="CF274" s="90"/>
      <c r="CG274" s="90"/>
      <c r="CH274" s="90"/>
      <c r="CI274" s="90"/>
      <c r="CJ274" s="90"/>
      <c r="CK274" s="90"/>
      <c r="CL274" s="90"/>
      <c r="CM274" s="90"/>
      <c r="CN274" s="90"/>
      <c r="CO274" s="90"/>
      <c r="CP274" s="90"/>
      <c r="CQ274" s="90"/>
      <c r="CR274" s="90"/>
      <c r="CS274" s="90"/>
      <c r="CT274" s="90"/>
      <c r="CU274" s="90"/>
      <c r="CV274" s="90"/>
      <c r="CW274" s="90"/>
      <c r="CX274" s="90"/>
      <c r="CY274" s="90"/>
      <c r="CZ274" s="90"/>
      <c r="DA274" s="90"/>
      <c r="DB274" s="90"/>
      <c r="DC274" s="90"/>
      <c r="DD274" s="90"/>
      <c r="DE274" s="90"/>
      <c r="DF274" s="90"/>
      <c r="DG274" s="90"/>
      <c r="DH274" s="90"/>
      <c r="DI274" s="90"/>
      <c r="DJ274" s="90"/>
      <c r="DK274" s="90"/>
      <c r="DL274" s="90"/>
      <c r="DM274" s="90"/>
      <c r="DN274" s="90"/>
      <c r="DO274" s="90"/>
      <c r="DP274" s="90"/>
      <c r="DQ274" s="90"/>
      <c r="DR274" s="90"/>
      <c r="DS274" s="90"/>
      <c r="DT274" s="90"/>
      <c r="DU274" s="90"/>
      <c r="DV274" s="90"/>
      <c r="DW274" s="90"/>
      <c r="DX274" s="90"/>
      <c r="DY274" s="90"/>
      <c r="DZ274" s="90"/>
      <c r="EA274" s="90"/>
      <c r="EB274" s="90"/>
      <c r="EC274" s="90"/>
      <c r="ED274" s="90"/>
      <c r="EE274" s="90"/>
      <c r="EF274" s="90"/>
      <c r="EG274" s="90"/>
      <c r="EH274" s="90"/>
      <c r="EI274" s="90"/>
      <c r="EJ274" s="90"/>
      <c r="EK274" s="90"/>
      <c r="EL274" s="90"/>
      <c r="EM274" s="90"/>
      <c r="EN274" s="90"/>
      <c r="EO274" s="90"/>
      <c r="EP274" s="90"/>
      <c r="EQ274" s="90"/>
      <c r="ER274" s="90"/>
      <c r="ES274" s="90"/>
      <c r="ET274" s="90"/>
      <c r="EU274" s="90"/>
      <c r="EV274" s="90"/>
      <c r="EW274" s="90"/>
      <c r="EX274" s="90"/>
      <c r="EY274" s="90"/>
      <c r="EZ274" s="90"/>
      <c r="FA274" s="90"/>
      <c r="FB274" s="90"/>
      <c r="FC274" s="90"/>
      <c r="FD274" s="90"/>
      <c r="FE274" s="90"/>
      <c r="FF274" s="90"/>
      <c r="FG274" s="90"/>
      <c r="FH274" s="90"/>
      <c r="FI274" s="90"/>
      <c r="FJ274" s="90"/>
      <c r="FK274" s="90"/>
      <c r="FL274" s="90"/>
      <c r="FM274" s="90"/>
      <c r="FN274" s="90"/>
      <c r="FO274" s="90"/>
      <c r="FP274" s="90"/>
      <c r="FQ274" s="90"/>
      <c r="FR274" s="90"/>
      <c r="FS274" s="90"/>
      <c r="FT274" s="90"/>
      <c r="FU274" s="90"/>
      <c r="FV274" s="90"/>
      <c r="FW274" s="90"/>
      <c r="FX274" s="90"/>
      <c r="FY274" s="90"/>
      <c r="FZ274" s="90"/>
      <c r="GA274" s="90"/>
      <c r="GB274" s="90"/>
      <c r="GC274" s="90"/>
      <c r="GD274" s="90"/>
      <c r="GE274" s="90"/>
      <c r="GF274" s="90"/>
      <c r="GG274" s="90"/>
      <c r="GH274" s="90"/>
      <c r="GI274" s="90"/>
      <c r="GJ274" s="90"/>
      <c r="GK274" s="90"/>
      <c r="GL274" s="90"/>
      <c r="GM274" s="90"/>
      <c r="GN274" s="90"/>
      <c r="GO274" s="90"/>
      <c r="GP274" s="90"/>
      <c r="GQ274" s="90"/>
      <c r="GR274" s="90"/>
      <c r="GS274" s="90"/>
      <c r="GT274" s="90"/>
      <c r="GU274" s="90"/>
      <c r="GV274" s="90"/>
      <c r="GW274" s="90"/>
      <c r="GX274" s="90"/>
      <c r="GY274" s="90"/>
      <c r="GZ274" s="90"/>
      <c r="HA274" s="90"/>
      <c r="HB274" s="90"/>
      <c r="HC274" s="90"/>
      <c r="HD274" s="90"/>
      <c r="HE274" s="90"/>
      <c r="HF274" s="90"/>
      <c r="HG274" s="90"/>
      <c r="HH274" s="90"/>
      <c r="HI274" s="90"/>
      <c r="HJ274" s="90"/>
      <c r="HK274" s="90"/>
      <c r="HL274" s="90"/>
      <c r="HM274" s="90"/>
      <c r="HN274" s="90"/>
      <c r="HO274" s="90"/>
      <c r="HP274" s="90"/>
      <c r="HQ274" s="90"/>
      <c r="HR274" s="90"/>
      <c r="HS274" s="90"/>
    </row>
    <row r="275" spans="1:227" s="2" customFormat="1" ht="17.05" customHeight="1" x14ac:dyDescent="0.4">
      <c r="A275" s="868" t="s">
        <v>393</v>
      </c>
      <c r="B275" s="868" t="s">
        <v>500</v>
      </c>
      <c r="C275" s="1131" t="s">
        <v>507</v>
      </c>
      <c r="D275" s="1279" t="s">
        <v>508</v>
      </c>
      <c r="E275" s="2942" t="s">
        <v>1824</v>
      </c>
      <c r="F275" s="219">
        <v>0.20277777777777778</v>
      </c>
      <c r="G275" s="124"/>
      <c r="H275" s="124"/>
      <c r="I275" s="124"/>
      <c r="J275" s="124"/>
      <c r="K275" s="252">
        <v>0.20277777777777778</v>
      </c>
      <c r="L275" s="520" t="s">
        <v>1435</v>
      </c>
      <c r="M275" s="521" t="s">
        <v>1440</v>
      </c>
      <c r="N275" s="504">
        <v>2</v>
      </c>
      <c r="O275" s="684"/>
      <c r="P275" s="532">
        <v>0.56925000000000003</v>
      </c>
      <c r="Q275" s="227" t="s">
        <v>42</v>
      </c>
      <c r="R275" s="254"/>
      <c r="S275" s="305"/>
      <c r="T275" s="306"/>
      <c r="U275" s="90"/>
      <c r="V275" s="254"/>
      <c r="W275" s="254"/>
      <c r="X275" s="254"/>
      <c r="Y275" s="254"/>
      <c r="Z275" s="258">
        <v>31394.691649626522</v>
      </c>
      <c r="AA275" s="259">
        <v>49.676838954219939</v>
      </c>
      <c r="AB275" s="260"/>
      <c r="AC275" s="260"/>
      <c r="AD275" s="260"/>
      <c r="AE275" s="260"/>
      <c r="AF275" s="260"/>
      <c r="AG275" s="260"/>
      <c r="AH275" s="121"/>
      <c r="AI275" s="90"/>
      <c r="AJ275" s="90"/>
      <c r="AK275" s="90"/>
      <c r="AL275" s="121"/>
      <c r="AM275" s="262"/>
      <c r="AN275" s="252"/>
      <c r="AO275" s="252"/>
      <c r="AP275" s="263"/>
      <c r="AQ275" s="264"/>
      <c r="AR275" s="252"/>
      <c r="AS275" s="252"/>
      <c r="AT275" s="252">
        <v>0.97933684552744082</v>
      </c>
      <c r="AU275" s="252"/>
      <c r="AV275" s="263"/>
      <c r="AW275" s="557">
        <v>-0.77655906774966299</v>
      </c>
      <c r="AX275" s="551"/>
      <c r="AY275" s="167"/>
      <c r="AZ275" s="167"/>
      <c r="BA275" s="296"/>
      <c r="BB275" s="167"/>
      <c r="BC275" s="2" t="s">
        <v>1802</v>
      </c>
      <c r="BD275" s="866" t="s">
        <v>1887</v>
      </c>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row>
    <row r="276" spans="1:227" s="2" customFormat="1" ht="17.05" customHeight="1" x14ac:dyDescent="0.4">
      <c r="A276" s="868" t="s">
        <v>1134</v>
      </c>
      <c r="B276" s="868" t="s">
        <v>1135</v>
      </c>
      <c r="C276" s="921" t="s">
        <v>1136</v>
      </c>
      <c r="D276" s="444" t="s">
        <v>1139</v>
      </c>
      <c r="E276" s="2943"/>
      <c r="F276" s="446">
        <v>0.34699999999999998</v>
      </c>
      <c r="G276" s="124"/>
      <c r="H276" s="447">
        <v>0</v>
      </c>
      <c r="I276" s="124"/>
      <c r="J276" s="124"/>
      <c r="K276" s="252">
        <f t="shared" ref="K276:K284" si="95">IF(ISNUMBER(F276),F276,0)+IF(ISNUMBER(G276),G276,0)+IF(ISNUMBER(H276),H276,0)</f>
        <v>0.34699999999999998</v>
      </c>
      <c r="L276" s="520">
        <f t="shared" ref="L276:L283" si="96">IF(IF(ISNUMBER(K276),K276,0)&gt;0,IF(ISNUMBER(F276),F276,0)/K276*100,"")</f>
        <v>100</v>
      </c>
      <c r="M276" s="521">
        <f t="shared" ref="M276:M284" si="97">IF(IF(ISNUMBER(K276),K276,0)&gt;0,(IF(ISNUMBER(G276),G276,0)+IF(ISNUMBER(H276),H276,0))/K276*100,"")</f>
        <v>0</v>
      </c>
      <c r="N276" s="504">
        <f t="shared" ref="N276:N287" si="98">IF(OR(K276="",NOT(ISNUMBER(K276))),1,IF(P276=0,1,IF(P276&gt;K276,2,IF(AT276&gt;K276,3,IF(AU276&gt;K276,4,5)))))</f>
        <v>2</v>
      </c>
      <c r="O276" s="254"/>
      <c r="P276" s="534">
        <f t="shared" ref="P276:P283" si="99">AQ276</f>
        <v>0.36699999999999999</v>
      </c>
      <c r="Q276" s="227" t="s">
        <v>42</v>
      </c>
      <c r="R276" s="254"/>
      <c r="S276" s="305"/>
      <c r="T276" s="306"/>
      <c r="U276" s="90"/>
      <c r="V276" s="254"/>
      <c r="W276" s="254"/>
      <c r="X276" s="254"/>
      <c r="Y276" s="254"/>
      <c r="Z276" s="258">
        <v>5064</v>
      </c>
      <c r="AA276" s="259">
        <f t="shared" ref="AA276:AA283" si="100">AR276/Z276*1000000000/365</f>
        <v>240.75396567768183</v>
      </c>
      <c r="AB276" s="260"/>
      <c r="AC276" s="260"/>
      <c r="AD276" s="260"/>
      <c r="AE276" s="260"/>
      <c r="AF276" s="260"/>
      <c r="AG276" s="260"/>
      <c r="AH276" s="121"/>
      <c r="AI276" s="261">
        <v>6418</v>
      </c>
      <c r="AJ276" s="261">
        <v>6988</v>
      </c>
      <c r="AK276" s="261">
        <v>7493</v>
      </c>
      <c r="AL276" s="342"/>
      <c r="AM276" s="371"/>
      <c r="AN276" s="261"/>
      <c r="AO276" s="252"/>
      <c r="AP276" s="263"/>
      <c r="AQ276" s="264">
        <v>0.36699999999999999</v>
      </c>
      <c r="AR276" s="252">
        <v>0.44500000000000001</v>
      </c>
      <c r="AS276" s="252">
        <v>0.504</v>
      </c>
      <c r="AT276" s="252">
        <v>0.54</v>
      </c>
      <c r="AU276" s="252"/>
      <c r="AV276" s="263"/>
      <c r="AW276" s="557">
        <f t="shared" ref="AW276:AW284" si="101">K276-AT276</f>
        <v>-0.19300000000000006</v>
      </c>
      <c r="AX276" s="551"/>
      <c r="AY276" s="167"/>
      <c r="AZ276" s="167"/>
      <c r="BA276" s="296"/>
      <c r="BB276" s="296"/>
      <c r="BC276" s="2" t="s">
        <v>1430</v>
      </c>
      <c r="BD276" s="866" t="s">
        <v>1574</v>
      </c>
    </row>
    <row r="277" spans="1:227" s="2" customFormat="1" ht="17.05" customHeight="1" x14ac:dyDescent="0.4">
      <c r="A277" s="868" t="s">
        <v>1134</v>
      </c>
      <c r="B277" s="868" t="s">
        <v>1135</v>
      </c>
      <c r="C277" s="921" t="s">
        <v>1140</v>
      </c>
      <c r="D277" s="269" t="s">
        <v>1141</v>
      </c>
      <c r="E277" s="2943"/>
      <c r="F277" s="446">
        <v>1.3</v>
      </c>
      <c r="G277" s="124"/>
      <c r="H277" s="447" t="s">
        <v>1138</v>
      </c>
      <c r="I277" s="124"/>
      <c r="J277" s="124"/>
      <c r="K277" s="252">
        <f t="shared" si="95"/>
        <v>1.3</v>
      </c>
      <c r="L277" s="520">
        <f t="shared" si="96"/>
        <v>100</v>
      </c>
      <c r="M277" s="521">
        <f t="shared" si="97"/>
        <v>0</v>
      </c>
      <c r="N277" s="504">
        <f t="shared" si="98"/>
        <v>5</v>
      </c>
      <c r="O277" s="254"/>
      <c r="P277" s="534">
        <f t="shared" si="99"/>
        <v>0.876</v>
      </c>
      <c r="Q277" s="227" t="s">
        <v>42</v>
      </c>
      <c r="R277" s="254"/>
      <c r="S277" s="305"/>
      <c r="T277" s="306"/>
      <c r="U277" s="90"/>
      <c r="V277" s="254"/>
      <c r="W277" s="254"/>
      <c r="X277" s="254"/>
      <c r="Y277" s="254"/>
      <c r="Z277" s="258">
        <v>20076</v>
      </c>
      <c r="AA277" s="259">
        <f t="shared" si="100"/>
        <v>143.42757794354054</v>
      </c>
      <c r="AB277" s="260"/>
      <c r="AC277" s="260"/>
      <c r="AD277" s="260"/>
      <c r="AE277" s="260"/>
      <c r="AF277" s="260"/>
      <c r="AG277" s="260"/>
      <c r="AH277" s="121"/>
      <c r="AI277" s="261">
        <v>22742</v>
      </c>
      <c r="AJ277" s="261">
        <v>23752</v>
      </c>
      <c r="AK277" s="261">
        <v>24633</v>
      </c>
      <c r="AL277" s="342"/>
      <c r="AM277" s="371"/>
      <c r="AN277" s="261"/>
      <c r="AO277" s="252"/>
      <c r="AP277" s="263"/>
      <c r="AQ277" s="264">
        <v>0.876</v>
      </c>
      <c r="AR277" s="252">
        <v>1.0509999999999999</v>
      </c>
      <c r="AS277" s="252">
        <v>1.1619999999999999</v>
      </c>
      <c r="AT277" s="252">
        <v>1.2050000000000001</v>
      </c>
      <c r="AU277" s="252"/>
      <c r="AV277" s="263"/>
      <c r="AW277" s="557">
        <f t="shared" si="101"/>
        <v>9.4999999999999973E-2</v>
      </c>
      <c r="AX277" s="551"/>
      <c r="AY277" s="167"/>
      <c r="AZ277" s="167"/>
      <c r="BA277" s="296"/>
      <c r="BB277" s="296"/>
      <c r="BC277" s="2" t="s">
        <v>1430</v>
      </c>
      <c r="BD277" s="866" t="s">
        <v>1573</v>
      </c>
    </row>
    <row r="278" spans="1:227" s="2" customFormat="1" ht="17.05" customHeight="1" x14ac:dyDescent="0.4">
      <c r="A278" s="868" t="s">
        <v>1134</v>
      </c>
      <c r="B278" s="868" t="s">
        <v>1135</v>
      </c>
      <c r="C278" s="908" t="s">
        <v>1140</v>
      </c>
      <c r="D278" s="269" t="s">
        <v>1143</v>
      </c>
      <c r="E278" s="2943"/>
      <c r="F278" s="446">
        <v>0.7</v>
      </c>
      <c r="G278" s="124"/>
      <c r="H278" s="447" t="s">
        <v>1138</v>
      </c>
      <c r="I278" s="124"/>
      <c r="J278" s="124"/>
      <c r="K278" s="252">
        <f t="shared" si="95"/>
        <v>0.7</v>
      </c>
      <c r="L278" s="520">
        <f t="shared" si="96"/>
        <v>100</v>
      </c>
      <c r="M278" s="521">
        <f t="shared" si="97"/>
        <v>0</v>
      </c>
      <c r="N278" s="504">
        <f t="shared" si="98"/>
        <v>5</v>
      </c>
      <c r="O278" s="254"/>
      <c r="P278" s="534">
        <f t="shared" si="99"/>
        <v>0.41399999999999998</v>
      </c>
      <c r="Q278" s="227" t="s">
        <v>42</v>
      </c>
      <c r="R278" s="254"/>
      <c r="S278" s="305"/>
      <c r="T278" s="306"/>
      <c r="U278" s="90"/>
      <c r="V278" s="254"/>
      <c r="W278" s="254"/>
      <c r="X278" s="254"/>
      <c r="Y278" s="254"/>
      <c r="Z278" s="258">
        <v>9751</v>
      </c>
      <c r="AA278" s="259">
        <f t="shared" si="100"/>
        <v>140.20339325927932</v>
      </c>
      <c r="AB278" s="260"/>
      <c r="AC278" s="260"/>
      <c r="AD278" s="260"/>
      <c r="AE278" s="260"/>
      <c r="AF278" s="260"/>
      <c r="AG278" s="260"/>
      <c r="AH278" s="121"/>
      <c r="AI278" s="261">
        <v>11048</v>
      </c>
      <c r="AJ278" s="261">
        <v>11540</v>
      </c>
      <c r="AK278" s="261">
        <v>11967</v>
      </c>
      <c r="AL278" s="342"/>
      <c r="AM278" s="371"/>
      <c r="AN278" s="261"/>
      <c r="AO278" s="252"/>
      <c r="AP278" s="263"/>
      <c r="AQ278" s="264">
        <v>0.41399999999999998</v>
      </c>
      <c r="AR278" s="252">
        <v>0.499</v>
      </c>
      <c r="AS278" s="252">
        <v>0.55200000000000005</v>
      </c>
      <c r="AT278" s="252">
        <v>0.57299999999999995</v>
      </c>
      <c r="AU278" s="252"/>
      <c r="AV278" s="263"/>
      <c r="AW278" s="557">
        <f t="shared" si="101"/>
        <v>0.127</v>
      </c>
      <c r="AX278" s="551"/>
      <c r="AY278" s="167"/>
      <c r="AZ278" s="167"/>
      <c r="BA278" s="296"/>
      <c r="BB278" s="296"/>
      <c r="BC278" s="2" t="s">
        <v>1430</v>
      </c>
      <c r="BD278" s="866" t="s">
        <v>1575</v>
      </c>
    </row>
    <row r="279" spans="1:227" s="2" customFormat="1" ht="17.05" customHeight="1" x14ac:dyDescent="0.4">
      <c r="A279" s="868" t="s">
        <v>1134</v>
      </c>
      <c r="B279" s="868" t="s">
        <v>1135</v>
      </c>
      <c r="C279" s="908" t="s">
        <v>1140</v>
      </c>
      <c r="D279" s="269" t="s">
        <v>1466</v>
      </c>
      <c r="E279" s="2943"/>
      <c r="F279" s="446">
        <v>0.71</v>
      </c>
      <c r="G279" s="124"/>
      <c r="H279" s="447">
        <v>0.03</v>
      </c>
      <c r="I279" s="124"/>
      <c r="J279" s="124"/>
      <c r="K279" s="252">
        <f t="shared" si="95"/>
        <v>0.74</v>
      </c>
      <c r="L279" s="520">
        <f t="shared" si="96"/>
        <v>95.945945945945937</v>
      </c>
      <c r="M279" s="521">
        <f t="shared" si="97"/>
        <v>4.0540540540540544</v>
      </c>
      <c r="N279" s="504">
        <f t="shared" si="98"/>
        <v>5</v>
      </c>
      <c r="O279" s="254"/>
      <c r="P279" s="534">
        <f t="shared" si="99"/>
        <v>0.51100000000000001</v>
      </c>
      <c r="Q279" s="227" t="s">
        <v>42</v>
      </c>
      <c r="R279" s="254"/>
      <c r="S279" s="305"/>
      <c r="T279" s="306"/>
      <c r="U279" s="90"/>
      <c r="V279" s="254"/>
      <c r="W279" s="254"/>
      <c r="X279" s="254"/>
      <c r="Y279" s="254"/>
      <c r="Z279" s="258">
        <v>12324</v>
      </c>
      <c r="AA279" s="259">
        <f t="shared" si="100"/>
        <v>137.16414791497155</v>
      </c>
      <c r="AB279" s="260"/>
      <c r="AC279" s="260"/>
      <c r="AD279" s="260"/>
      <c r="AE279" s="260"/>
      <c r="AF279" s="260"/>
      <c r="AG279" s="260"/>
      <c r="AH279" s="121"/>
      <c r="AI279" s="261">
        <v>13964</v>
      </c>
      <c r="AJ279" s="261">
        <v>14584</v>
      </c>
      <c r="AK279" s="261">
        <v>15126</v>
      </c>
      <c r="AL279" s="342"/>
      <c r="AM279" s="371"/>
      <c r="AN279" s="261"/>
      <c r="AO279" s="252"/>
      <c r="AP279" s="263"/>
      <c r="AQ279" s="264">
        <v>0.51100000000000001</v>
      </c>
      <c r="AR279" s="252">
        <v>0.61699999999999999</v>
      </c>
      <c r="AS279" s="252">
        <v>0.68400000000000005</v>
      </c>
      <c r="AT279" s="252">
        <v>0.70899999999999996</v>
      </c>
      <c r="AU279" s="252"/>
      <c r="AV279" s="263"/>
      <c r="AW279" s="557">
        <f t="shared" si="101"/>
        <v>3.1000000000000028E-2</v>
      </c>
      <c r="AX279" s="551"/>
      <c r="AY279" s="167"/>
      <c r="AZ279" s="167"/>
      <c r="BA279" s="167"/>
      <c r="BB279" s="167"/>
      <c r="BC279" s="2" t="s">
        <v>1430</v>
      </c>
      <c r="BD279" s="866" t="s">
        <v>1592</v>
      </c>
    </row>
    <row r="280" spans="1:227" s="2" customFormat="1" ht="17.05" customHeight="1" x14ac:dyDescent="0.4">
      <c r="A280" s="868" t="s">
        <v>1134</v>
      </c>
      <c r="B280" s="868" t="s">
        <v>1135</v>
      </c>
      <c r="C280" s="908" t="s">
        <v>1140</v>
      </c>
      <c r="D280" s="269" t="s">
        <v>1144</v>
      </c>
      <c r="E280" s="2943"/>
      <c r="F280" s="446">
        <v>0.15</v>
      </c>
      <c r="G280" s="124"/>
      <c r="H280" s="447" t="s">
        <v>1138</v>
      </c>
      <c r="I280" s="124"/>
      <c r="J280" s="124"/>
      <c r="K280" s="252">
        <f t="shared" si="95"/>
        <v>0.15</v>
      </c>
      <c r="L280" s="520">
        <f t="shared" si="96"/>
        <v>100</v>
      </c>
      <c r="M280" s="521">
        <f t="shared" si="97"/>
        <v>0</v>
      </c>
      <c r="N280" s="504">
        <f t="shared" si="98"/>
        <v>2</v>
      </c>
      <c r="O280" s="254"/>
      <c r="P280" s="534">
        <f t="shared" si="99"/>
        <v>0.191</v>
      </c>
      <c r="Q280" s="227" t="s">
        <v>42</v>
      </c>
      <c r="R280" s="254"/>
      <c r="S280" s="305"/>
      <c r="T280" s="306"/>
      <c r="U280" s="90"/>
      <c r="V280" s="254"/>
      <c r="W280" s="254"/>
      <c r="X280" s="254"/>
      <c r="Y280" s="254"/>
      <c r="Z280" s="258">
        <v>5150</v>
      </c>
      <c r="AA280" s="259">
        <f t="shared" si="100"/>
        <v>107.46109855033914</v>
      </c>
      <c r="AB280" s="260"/>
      <c r="AC280" s="260"/>
      <c r="AD280" s="260"/>
      <c r="AE280" s="260"/>
      <c r="AF280" s="260"/>
      <c r="AG280" s="260"/>
      <c r="AH280" s="121"/>
      <c r="AI280" s="261">
        <v>4474</v>
      </c>
      <c r="AJ280" s="261">
        <v>4227</v>
      </c>
      <c r="AK280" s="261">
        <v>4006</v>
      </c>
      <c r="AL280" s="342"/>
      <c r="AM280" s="371"/>
      <c r="AN280" s="261"/>
      <c r="AO280" s="252"/>
      <c r="AP280" s="263"/>
      <c r="AQ280" s="264">
        <v>0.191</v>
      </c>
      <c r="AR280" s="252">
        <v>0.20200000000000001</v>
      </c>
      <c r="AS280" s="252">
        <v>0.20200000000000001</v>
      </c>
      <c r="AT280" s="252">
        <v>0.192</v>
      </c>
      <c r="AU280" s="252"/>
      <c r="AV280" s="263"/>
      <c r="AW280" s="557">
        <f t="shared" si="101"/>
        <v>-4.200000000000001E-2</v>
      </c>
      <c r="AX280" s="551"/>
      <c r="AY280" s="167"/>
      <c r="AZ280" s="167"/>
      <c r="BA280" s="296"/>
      <c r="BB280" s="296"/>
      <c r="BC280" s="2" t="s">
        <v>1430</v>
      </c>
      <c r="BD280" s="866" t="s">
        <v>1585</v>
      </c>
    </row>
    <row r="281" spans="1:227" s="2" customFormat="1" ht="17.05" customHeight="1" x14ac:dyDescent="0.4">
      <c r="A281" s="868" t="s">
        <v>1134</v>
      </c>
      <c r="B281" s="868" t="s">
        <v>1135</v>
      </c>
      <c r="C281" s="908" t="s">
        <v>1140</v>
      </c>
      <c r="D281" s="269" t="s">
        <v>1142</v>
      </c>
      <c r="E281" s="2943"/>
      <c r="F281" s="446">
        <v>0.71</v>
      </c>
      <c r="G281" s="124"/>
      <c r="H281" s="447">
        <v>0.03</v>
      </c>
      <c r="I281" s="124"/>
      <c r="J281" s="124"/>
      <c r="K281" s="252">
        <f t="shared" si="95"/>
        <v>0.74</v>
      </c>
      <c r="L281" s="520">
        <f t="shared" si="96"/>
        <v>95.945945945945937</v>
      </c>
      <c r="M281" s="521">
        <f t="shared" si="97"/>
        <v>4.0540540540540544</v>
      </c>
      <c r="N281" s="504">
        <f t="shared" si="98"/>
        <v>5</v>
      </c>
      <c r="O281" s="254"/>
      <c r="P281" s="534">
        <f t="shared" si="99"/>
        <v>0.51100000000000001</v>
      </c>
      <c r="Q281" s="227" t="s">
        <v>42</v>
      </c>
      <c r="R281" s="254"/>
      <c r="S281" s="305"/>
      <c r="T281" s="306"/>
      <c r="U281" s="90"/>
      <c r="V281" s="254"/>
      <c r="W281" s="254"/>
      <c r="X281" s="254"/>
      <c r="Y281" s="254"/>
      <c r="Z281" s="258">
        <v>12324</v>
      </c>
      <c r="AA281" s="259">
        <f t="shared" si="100"/>
        <v>137.16414791497155</v>
      </c>
      <c r="AB281" s="260"/>
      <c r="AC281" s="260"/>
      <c r="AD281" s="260"/>
      <c r="AE281" s="260"/>
      <c r="AF281" s="260"/>
      <c r="AG281" s="260"/>
      <c r="AH281" s="121"/>
      <c r="AI281" s="261">
        <v>13964</v>
      </c>
      <c r="AJ281" s="261">
        <v>14584</v>
      </c>
      <c r="AK281" s="261">
        <v>15126</v>
      </c>
      <c r="AL281" s="342"/>
      <c r="AM281" s="371"/>
      <c r="AN281" s="261"/>
      <c r="AO281" s="252"/>
      <c r="AP281" s="263"/>
      <c r="AQ281" s="264">
        <v>0.51100000000000001</v>
      </c>
      <c r="AR281" s="252">
        <v>0.61699999999999999</v>
      </c>
      <c r="AS281" s="252">
        <v>0.68400000000000005</v>
      </c>
      <c r="AT281" s="252">
        <v>0.70899999999999996</v>
      </c>
      <c r="AU281" s="252"/>
      <c r="AV281" s="263"/>
      <c r="AW281" s="557">
        <f t="shared" si="101"/>
        <v>3.1000000000000028E-2</v>
      </c>
      <c r="AX281" s="551"/>
      <c r="AY281" s="167"/>
      <c r="AZ281" s="167"/>
      <c r="BA281" s="296"/>
      <c r="BB281" s="296"/>
      <c r="BC281" s="2" t="s">
        <v>1430</v>
      </c>
      <c r="BD281" s="866" t="s">
        <v>1618</v>
      </c>
    </row>
    <row r="282" spans="1:227" s="2" customFormat="1" ht="54.75" customHeight="1" x14ac:dyDescent="0.4">
      <c r="A282" s="868" t="s">
        <v>698</v>
      </c>
      <c r="B282" s="868" t="s">
        <v>699</v>
      </c>
      <c r="C282" s="594" t="s">
        <v>710</v>
      </c>
      <c r="D282" s="384" t="s">
        <v>712</v>
      </c>
      <c r="E282" s="385"/>
      <c r="F282" s="219">
        <v>0.23</v>
      </c>
      <c r="G282" s="124"/>
      <c r="H282" s="124" t="s">
        <v>202</v>
      </c>
      <c r="I282" s="124"/>
      <c r="J282" s="124"/>
      <c r="K282" s="252">
        <f t="shared" si="95"/>
        <v>0.23</v>
      </c>
      <c r="L282" s="520">
        <f t="shared" si="96"/>
        <v>100</v>
      </c>
      <c r="M282" s="521">
        <f t="shared" si="97"/>
        <v>0</v>
      </c>
      <c r="N282" s="504">
        <f t="shared" si="98"/>
        <v>2</v>
      </c>
      <c r="O282" s="254"/>
      <c r="P282" s="534">
        <f t="shared" si="99"/>
        <v>0.35599999999999998</v>
      </c>
      <c r="Q282" s="227" t="s">
        <v>42</v>
      </c>
      <c r="R282" s="254"/>
      <c r="S282" s="305"/>
      <c r="T282" s="306"/>
      <c r="U282" s="90"/>
      <c r="V282" s="254"/>
      <c r="W282" s="254"/>
      <c r="X282" s="254"/>
      <c r="Y282" s="254"/>
      <c r="Z282" s="258">
        <v>5202</v>
      </c>
      <c r="AA282" s="259">
        <f t="shared" si="100"/>
        <v>204.87378405565826</v>
      </c>
      <c r="AB282" s="260"/>
      <c r="AC282" s="260"/>
      <c r="AD282" s="260"/>
      <c r="AE282" s="260"/>
      <c r="AF282" s="260"/>
      <c r="AG282" s="260"/>
      <c r="AH282" s="121"/>
      <c r="AI282" s="373">
        <v>5675</v>
      </c>
      <c r="AJ282" s="373">
        <v>6059</v>
      </c>
      <c r="AK282" s="373">
        <v>6365</v>
      </c>
      <c r="AL282" s="342">
        <v>6686</v>
      </c>
      <c r="AM282" s="371"/>
      <c r="AN282" s="373"/>
      <c r="AO282" s="292"/>
      <c r="AP282" s="295"/>
      <c r="AQ282" s="264">
        <v>0.35599999999999998</v>
      </c>
      <c r="AR282" s="292">
        <v>0.38900000000000001</v>
      </c>
      <c r="AS282" s="292">
        <v>0.41499999999999998</v>
      </c>
      <c r="AT282" s="292">
        <v>0.436</v>
      </c>
      <c r="AU282" s="292">
        <v>0.45800000000000002</v>
      </c>
      <c r="AV282" s="295"/>
      <c r="AW282" s="559">
        <f t="shared" si="101"/>
        <v>-0.20599999999999999</v>
      </c>
      <c r="AX282" s="551"/>
      <c r="AY282" s="167"/>
      <c r="AZ282" s="167"/>
      <c r="BA282" s="296"/>
      <c r="BB282" s="167"/>
      <c r="BC282" s="2" t="s">
        <v>1430</v>
      </c>
      <c r="BD282" s="866" t="s">
        <v>1662</v>
      </c>
    </row>
    <row r="283" spans="1:227" s="2" customFormat="1" ht="17.05" customHeight="1" x14ac:dyDescent="0.4">
      <c r="A283" s="868" t="s">
        <v>698</v>
      </c>
      <c r="B283" s="868" t="s">
        <v>699</v>
      </c>
      <c r="C283" s="594" t="s">
        <v>710</v>
      </c>
      <c r="D283" s="383" t="s">
        <v>711</v>
      </c>
      <c r="E283" s="382"/>
      <c r="F283" s="219">
        <v>3.5</v>
      </c>
      <c r="G283" s="124"/>
      <c r="H283" s="124" t="s">
        <v>630</v>
      </c>
      <c r="I283" s="124"/>
      <c r="J283" s="124"/>
      <c r="K283" s="252">
        <f t="shared" si="95"/>
        <v>3.5</v>
      </c>
      <c r="L283" s="520">
        <f t="shared" si="96"/>
        <v>100</v>
      </c>
      <c r="M283" s="521">
        <f t="shared" si="97"/>
        <v>0</v>
      </c>
      <c r="N283" s="504">
        <f t="shared" si="98"/>
        <v>5</v>
      </c>
      <c r="O283" s="254"/>
      <c r="P283" s="534">
        <f t="shared" si="99"/>
        <v>2.55693867204978</v>
      </c>
      <c r="Q283" s="227" t="s">
        <v>42</v>
      </c>
      <c r="R283" s="254"/>
      <c r="S283" s="305"/>
      <c r="T283" s="306"/>
      <c r="U283" s="90"/>
      <c r="V283" s="254"/>
      <c r="W283" s="254"/>
      <c r="X283" s="254"/>
      <c r="Y283" s="254"/>
      <c r="Z283" s="258">
        <v>33903</v>
      </c>
      <c r="AA283" s="259">
        <f t="shared" si="100"/>
        <v>221.34603583622734</v>
      </c>
      <c r="AB283" s="260"/>
      <c r="AC283" s="260"/>
      <c r="AD283" s="260"/>
      <c r="AE283" s="260"/>
      <c r="AF283" s="260"/>
      <c r="AG283" s="260"/>
      <c r="AH283" s="121"/>
      <c r="AI283" s="373">
        <v>35080</v>
      </c>
      <c r="AJ283" s="373">
        <v>36786</v>
      </c>
      <c r="AK283" s="373">
        <v>39168</v>
      </c>
      <c r="AL283" s="342"/>
      <c r="AM283" s="371"/>
      <c r="AN283" s="373"/>
      <c r="AO283" s="292"/>
      <c r="AP283" s="295"/>
      <c r="AQ283" s="264">
        <v>2.55693867204978</v>
      </c>
      <c r="AR283" s="292">
        <v>2.7390675483287996</v>
      </c>
      <c r="AS283" s="292">
        <v>2.9701737574815592</v>
      </c>
      <c r="AT283" s="292">
        <v>3.2667411617740809</v>
      </c>
      <c r="AU283" s="292"/>
      <c r="AV283" s="295"/>
      <c r="AW283" s="559">
        <f t="shared" si="101"/>
        <v>0.23325883822591909</v>
      </c>
      <c r="AX283" s="551"/>
      <c r="AY283" s="167"/>
      <c r="AZ283" s="167"/>
      <c r="BA283" s="296"/>
      <c r="BB283" s="167"/>
      <c r="BC283" s="2" t="s">
        <v>1430</v>
      </c>
      <c r="BD283" s="866" t="s">
        <v>1678</v>
      </c>
    </row>
    <row r="284" spans="1:227" s="2" customFormat="1" ht="17.05" customHeight="1" x14ac:dyDescent="0.4">
      <c r="A284" s="868" t="s">
        <v>865</v>
      </c>
      <c r="B284" s="868" t="s">
        <v>894</v>
      </c>
      <c r="C284" s="594" t="s">
        <v>901</v>
      </c>
      <c r="D284" s="383" t="s">
        <v>904</v>
      </c>
      <c r="E284" s="170" t="s">
        <v>1433</v>
      </c>
      <c r="F284" s="628" t="s">
        <v>898</v>
      </c>
      <c r="G284" s="636"/>
      <c r="H284" s="638" t="s">
        <v>202</v>
      </c>
      <c r="I284" s="124"/>
      <c r="J284" s="124"/>
      <c r="K284" s="252">
        <f t="shared" si="95"/>
        <v>0</v>
      </c>
      <c r="L284" s="520">
        <v>100</v>
      </c>
      <c r="M284" s="521" t="str">
        <f t="shared" si="97"/>
        <v/>
      </c>
      <c r="N284" s="504">
        <f t="shared" si="98"/>
        <v>2</v>
      </c>
      <c r="O284" s="254"/>
      <c r="P284" s="534">
        <f>AA284*Z284/1000000000*365</f>
        <v>0.28912077621499849</v>
      </c>
      <c r="Q284" s="227" t="s">
        <v>42</v>
      </c>
      <c r="R284" s="254"/>
      <c r="S284" s="305"/>
      <c r="T284" s="306"/>
      <c r="U284" s="90"/>
      <c r="V284" s="254"/>
      <c r="W284" s="254"/>
      <c r="X284" s="254"/>
      <c r="Y284" s="254"/>
      <c r="Z284" s="258">
        <v>3927</v>
      </c>
      <c r="AA284" s="259">
        <v>201.70912036097025</v>
      </c>
      <c r="AB284" s="260"/>
      <c r="AC284" s="260"/>
      <c r="AD284" s="260"/>
      <c r="AE284" s="260"/>
      <c r="AF284" s="260"/>
      <c r="AG284" s="260"/>
      <c r="AH284" s="121"/>
      <c r="AI284" s="261">
        <v>4063</v>
      </c>
      <c r="AJ284" s="261">
        <v>4202</v>
      </c>
      <c r="AK284" s="261">
        <v>4337</v>
      </c>
      <c r="AL284" s="342"/>
      <c r="AM284" s="371"/>
      <c r="AN284" s="261"/>
      <c r="AO284" s="252"/>
      <c r="AP284" s="263"/>
      <c r="AQ284" s="264">
        <v>0.28912077621499849</v>
      </c>
      <c r="AR284" s="252">
        <v>0.30904562155111698</v>
      </c>
      <c r="AS284" s="252">
        <v>0.32986954100243088</v>
      </c>
      <c r="AT284" s="252">
        <v>0.35104789283281768</v>
      </c>
      <c r="AU284" s="252"/>
      <c r="AV284" s="263"/>
      <c r="AW284" s="557">
        <f t="shared" si="101"/>
        <v>-0.35104789283281768</v>
      </c>
      <c r="AX284" s="551"/>
      <c r="AY284" s="167"/>
      <c r="AZ284" s="167"/>
      <c r="BA284" s="167"/>
      <c r="BB284" s="167"/>
      <c r="BC284" s="2" t="s">
        <v>1430</v>
      </c>
      <c r="BD284" s="866" t="s">
        <v>1559</v>
      </c>
    </row>
    <row r="285" spans="1:227" s="2" customFormat="1" ht="17.05" customHeight="1" x14ac:dyDescent="0.4">
      <c r="A285" s="868" t="s">
        <v>198</v>
      </c>
      <c r="B285" s="868" t="s">
        <v>276</v>
      </c>
      <c r="C285" s="889" t="s">
        <v>315</v>
      </c>
      <c r="D285" s="168" t="s">
        <v>316</v>
      </c>
      <c r="E285" s="2945"/>
      <c r="F285" s="631">
        <v>0.69399999999999995</v>
      </c>
      <c r="G285" s="177"/>
      <c r="H285" s="177"/>
      <c r="I285" s="177"/>
      <c r="J285" s="177"/>
      <c r="K285" s="179">
        <f>SUM(F285:H285)</f>
        <v>0.69399999999999995</v>
      </c>
      <c r="L285" s="518">
        <f>IF(K285&gt;0,IF(ISNUMBER(F285),F285,0)/K285*100,"")</f>
        <v>100</v>
      </c>
      <c r="M285" s="667">
        <f>IF(K285&gt;0,(IF(ISNUMBER(G285),G285,0)+IF(ISNUMBER(H285),H285,0))/K285*100,"")</f>
        <v>0</v>
      </c>
      <c r="N285" s="504">
        <f t="shared" si="98"/>
        <v>3</v>
      </c>
      <c r="O285" s="683"/>
      <c r="P285" s="177">
        <v>0.51400000000000001</v>
      </c>
      <c r="Q285" s="222"/>
      <c r="R285" s="222" t="s">
        <v>42</v>
      </c>
      <c r="S285" s="220">
        <v>29</v>
      </c>
      <c r="T285" s="220">
        <v>0.151</v>
      </c>
      <c r="U285" s="368">
        <v>35.1</v>
      </c>
      <c r="V285" s="58">
        <v>55.46</v>
      </c>
      <c r="W285" s="368">
        <v>35.1</v>
      </c>
      <c r="X285" s="58">
        <v>55.46</v>
      </c>
      <c r="Y285" s="58">
        <v>48.8</v>
      </c>
      <c r="Z285" s="743">
        <v>11345</v>
      </c>
      <c r="AA285" s="234">
        <v>124.12685571460483</v>
      </c>
      <c r="AB285" s="763">
        <f>O285/AA285*1000000/365*1000</f>
        <v>0</v>
      </c>
      <c r="AC285" s="174"/>
      <c r="AD285" s="174"/>
      <c r="AE285" s="364"/>
      <c r="AF285" s="174"/>
      <c r="AG285" s="174"/>
      <c r="AH285" s="175"/>
      <c r="AI285" s="174"/>
      <c r="AJ285" s="174"/>
      <c r="AK285" s="174"/>
      <c r="AL285" s="175"/>
      <c r="AM285" s="179">
        <f>K285</f>
        <v>0.69399999999999995</v>
      </c>
      <c r="AN285" s="177">
        <v>0.51400000000000001</v>
      </c>
      <c r="AO285" s="177">
        <v>0.65100000000000002</v>
      </c>
      <c r="AP285" s="177">
        <v>0.96299999999999997</v>
      </c>
      <c r="AQ285" s="178">
        <v>1.4259999999999999</v>
      </c>
      <c r="AR285" s="179">
        <f>AN285</f>
        <v>0.51400000000000001</v>
      </c>
      <c r="AS285" s="177">
        <v>0.68899999999999995</v>
      </c>
      <c r="AT285" s="179">
        <f>AVERAGE(AS285,AV285)</f>
        <v>0.90599999999999992</v>
      </c>
      <c r="AU285" s="179"/>
      <c r="AV285" s="177">
        <v>1.123</v>
      </c>
      <c r="AW285" s="177"/>
      <c r="AX285" s="546">
        <v>1.829</v>
      </c>
      <c r="AY285" s="828">
        <v>-1.135</v>
      </c>
      <c r="AZ285" s="164"/>
      <c r="BA285" s="165"/>
      <c r="BB285" s="167"/>
      <c r="BC285" s="2" t="s">
        <v>1430</v>
      </c>
      <c r="BD285" s="866" t="s">
        <v>316</v>
      </c>
      <c r="BE285" s="90"/>
      <c r="BF285" s="90"/>
      <c r="BG285" s="90"/>
      <c r="BH285" s="90"/>
      <c r="BI285" s="90"/>
      <c r="BJ285" s="90"/>
      <c r="BK285" s="90"/>
      <c r="BL285" s="90"/>
      <c r="BM285" s="167"/>
      <c r="BN285" s="167"/>
      <c r="BO285" s="167"/>
      <c r="BP285" s="167"/>
      <c r="BQ285" s="167"/>
      <c r="BR285" s="167"/>
      <c r="BS285" s="167"/>
      <c r="BT285" s="167"/>
      <c r="BU285" s="167"/>
      <c r="BV285" s="167"/>
      <c r="BW285" s="167"/>
      <c r="BX285" s="167"/>
      <c r="BY285" s="167"/>
      <c r="BZ285" s="167"/>
      <c r="CA285" s="167"/>
      <c r="CB285" s="167"/>
      <c r="CC285" s="167"/>
      <c r="CD285" s="167"/>
      <c r="CE285" s="167"/>
      <c r="CF285" s="167"/>
      <c r="CG285" s="167"/>
      <c r="CH285" s="167"/>
      <c r="CI285" s="167"/>
      <c r="CJ285" s="167"/>
      <c r="CK285" s="167"/>
      <c r="CL285" s="167"/>
      <c r="CM285" s="167"/>
      <c r="CN285" s="167"/>
      <c r="CO285" s="167"/>
      <c r="CP285" s="167"/>
      <c r="CQ285" s="167"/>
      <c r="CR285" s="167"/>
      <c r="CS285" s="167"/>
      <c r="CT285" s="167"/>
      <c r="CU285" s="167"/>
      <c r="CV285" s="167"/>
      <c r="CW285" s="167"/>
      <c r="CX285" s="167"/>
      <c r="CY285" s="167"/>
      <c r="CZ285" s="167"/>
      <c r="DA285" s="167"/>
      <c r="DB285" s="167"/>
      <c r="DC285" s="167"/>
      <c r="DD285" s="167"/>
      <c r="DE285" s="167"/>
      <c r="DF285" s="167"/>
      <c r="DG285" s="167"/>
      <c r="DH285" s="167"/>
      <c r="DI285" s="167"/>
      <c r="DJ285" s="167"/>
      <c r="DK285" s="167"/>
      <c r="DL285" s="167"/>
      <c r="DM285" s="167"/>
      <c r="DN285" s="167"/>
      <c r="DO285" s="167"/>
      <c r="DP285" s="167"/>
      <c r="DQ285" s="167"/>
      <c r="DR285" s="167"/>
      <c r="DS285" s="167"/>
      <c r="DT285" s="167"/>
      <c r="DU285" s="167"/>
      <c r="DV285" s="167"/>
      <c r="DW285" s="167"/>
      <c r="DX285" s="167"/>
      <c r="DY285" s="167"/>
      <c r="DZ285" s="167"/>
      <c r="EA285" s="167"/>
      <c r="EB285" s="167"/>
      <c r="EC285" s="167"/>
      <c r="ED285" s="167"/>
      <c r="EE285" s="167"/>
      <c r="EF285" s="167"/>
      <c r="EG285" s="167"/>
      <c r="EH285" s="167"/>
      <c r="EI285" s="167"/>
      <c r="EJ285" s="167"/>
      <c r="EK285" s="167"/>
      <c r="EL285" s="167"/>
      <c r="EM285" s="167"/>
      <c r="EN285" s="167"/>
      <c r="EO285" s="167"/>
      <c r="EP285" s="167"/>
      <c r="EQ285" s="167"/>
      <c r="ER285" s="167"/>
      <c r="ES285" s="167"/>
      <c r="ET285" s="167"/>
      <c r="EU285" s="167"/>
      <c r="EV285" s="167"/>
      <c r="EW285" s="167"/>
      <c r="EX285" s="167"/>
      <c r="EY285" s="167"/>
      <c r="EZ285" s="167"/>
      <c r="FA285" s="167"/>
      <c r="FB285" s="167"/>
      <c r="FC285" s="167"/>
      <c r="FD285" s="167"/>
      <c r="FE285" s="167"/>
      <c r="FF285" s="167"/>
      <c r="FG285" s="167"/>
      <c r="FH285" s="167"/>
      <c r="FI285" s="167"/>
      <c r="FJ285" s="167"/>
      <c r="FK285" s="167"/>
      <c r="FL285" s="167"/>
      <c r="FM285" s="167"/>
      <c r="FN285" s="167"/>
      <c r="FO285" s="167"/>
      <c r="FP285" s="167"/>
      <c r="FQ285" s="167"/>
      <c r="FR285" s="167"/>
      <c r="FS285" s="167"/>
      <c r="FT285" s="167"/>
      <c r="FU285" s="167"/>
      <c r="FV285" s="167"/>
      <c r="FW285" s="167"/>
      <c r="FX285" s="167"/>
      <c r="FY285" s="167"/>
      <c r="FZ285" s="167"/>
      <c r="GA285" s="167"/>
      <c r="GB285" s="167"/>
      <c r="GC285" s="167"/>
      <c r="GD285" s="167"/>
      <c r="GE285" s="167"/>
      <c r="GF285" s="167"/>
      <c r="GG285" s="167"/>
      <c r="GH285" s="167"/>
      <c r="GI285" s="167"/>
      <c r="GJ285" s="167"/>
      <c r="GK285" s="167"/>
      <c r="GL285" s="167"/>
      <c r="GM285" s="167"/>
      <c r="GN285" s="167"/>
      <c r="GO285" s="167"/>
      <c r="GP285" s="167"/>
      <c r="GQ285" s="167"/>
      <c r="GR285" s="167"/>
      <c r="GS285" s="167"/>
      <c r="GT285" s="167"/>
      <c r="GU285" s="167"/>
      <c r="GV285" s="167"/>
      <c r="GW285" s="167"/>
      <c r="GX285" s="167"/>
      <c r="GY285" s="167"/>
      <c r="GZ285" s="167"/>
      <c r="HA285" s="167"/>
      <c r="HB285" s="167"/>
      <c r="HC285" s="167"/>
      <c r="HD285" s="167"/>
      <c r="HE285" s="167"/>
      <c r="HF285" s="167"/>
      <c r="HG285" s="167"/>
      <c r="HH285" s="167"/>
      <c r="HI285" s="167"/>
      <c r="HJ285" s="167"/>
      <c r="HK285" s="167"/>
      <c r="HL285" s="167"/>
      <c r="HM285" s="167"/>
      <c r="HN285" s="167"/>
      <c r="HO285" s="167"/>
      <c r="HP285" s="167"/>
      <c r="HQ285" s="167"/>
      <c r="HR285" s="167"/>
      <c r="HS285" s="167"/>
    </row>
    <row r="286" spans="1:227" s="2" customFormat="1" ht="17.05" customHeight="1" x14ac:dyDescent="0.4">
      <c r="A286" s="868" t="s">
        <v>198</v>
      </c>
      <c r="B286" s="868" t="s">
        <v>276</v>
      </c>
      <c r="C286" s="889" t="s">
        <v>315</v>
      </c>
      <c r="D286" s="16" t="s">
        <v>318</v>
      </c>
      <c r="E286" s="2944"/>
      <c r="F286" s="631">
        <v>0.24</v>
      </c>
      <c r="G286" s="177"/>
      <c r="H286" s="177"/>
      <c r="I286" s="177"/>
      <c r="J286" s="177"/>
      <c r="K286" s="179">
        <f>SUM(F286:H286)</f>
        <v>0.24</v>
      </c>
      <c r="L286" s="518">
        <f>IF(K286&gt;0,IF(ISNUMBER(F286),F286,0)/K286*100,"")</f>
        <v>100</v>
      </c>
      <c r="M286" s="667">
        <f>IF(K286&gt;0,(IF(ISNUMBER(G286),G286,0)+IF(ISNUMBER(H286),H286,0))/K286*100,"")</f>
        <v>0</v>
      </c>
      <c r="N286" s="504">
        <f t="shared" si="98"/>
        <v>3</v>
      </c>
      <c r="O286" s="58"/>
      <c r="P286" s="177">
        <v>0.24</v>
      </c>
      <c r="Q286" s="222" t="s">
        <v>42</v>
      </c>
      <c r="R286" s="58"/>
      <c r="S286" s="220" t="s">
        <v>202</v>
      </c>
      <c r="T286" s="220" t="s">
        <v>202</v>
      </c>
      <c r="U286" s="368">
        <v>35.1</v>
      </c>
      <c r="V286" s="58">
        <v>46</v>
      </c>
      <c r="W286" s="368">
        <v>35.1</v>
      </c>
      <c r="X286" s="58">
        <v>46</v>
      </c>
      <c r="Y286" s="58"/>
      <c r="Z286" s="743">
        <v>4504</v>
      </c>
      <c r="AA286" s="234">
        <v>145.98895350251829</v>
      </c>
      <c r="AB286" s="763">
        <f>O286/AA286*1000000/365*1000</f>
        <v>0</v>
      </c>
      <c r="AC286" s="174"/>
      <c r="AD286" s="174"/>
      <c r="AE286" s="364"/>
      <c r="AF286" s="174"/>
      <c r="AG286" s="174"/>
      <c r="AH286" s="175"/>
      <c r="AI286" s="174"/>
      <c r="AJ286" s="174"/>
      <c r="AK286" s="174"/>
      <c r="AL286" s="175"/>
      <c r="AM286" s="179">
        <f>K286</f>
        <v>0.24</v>
      </c>
      <c r="AN286" s="177">
        <v>0.24</v>
      </c>
      <c r="AO286" s="177">
        <v>0.28699999999999998</v>
      </c>
      <c r="AP286" s="177">
        <v>0.38500000000000001</v>
      </c>
      <c r="AQ286" s="178">
        <v>0.51800000000000002</v>
      </c>
      <c r="AR286" s="179">
        <f>AN286</f>
        <v>0.24</v>
      </c>
      <c r="AS286" s="177">
        <v>0.30399999999999999</v>
      </c>
      <c r="AT286" s="179">
        <f>AVERAGE(AS286,AV286)</f>
        <v>0.3765</v>
      </c>
      <c r="AU286" s="179"/>
      <c r="AV286" s="177">
        <v>0.44900000000000001</v>
      </c>
      <c r="AW286" s="177"/>
      <c r="AX286" s="546">
        <v>0.66500000000000004</v>
      </c>
      <c r="AY286" s="828">
        <v>-0.42499999999999999</v>
      </c>
      <c r="AZ286" s="164"/>
      <c r="BA286" s="165"/>
      <c r="BB286" s="167"/>
      <c r="BC286" s="2" t="s">
        <v>1430</v>
      </c>
      <c r="BD286" s="866" t="s">
        <v>1496</v>
      </c>
      <c r="BE286" s="90"/>
      <c r="BF286" s="90"/>
      <c r="BG286" s="90"/>
      <c r="BH286" s="90"/>
      <c r="BI286" s="90"/>
      <c r="BJ286" s="90"/>
      <c r="BK286" s="90"/>
      <c r="BL286" s="90"/>
      <c r="BM286" s="167"/>
      <c r="BN286" s="167"/>
      <c r="BO286" s="167"/>
      <c r="BP286" s="167"/>
      <c r="BQ286" s="167"/>
      <c r="BR286" s="167"/>
      <c r="BS286" s="167"/>
      <c r="BT286" s="167"/>
      <c r="BU286" s="167"/>
      <c r="BV286" s="167"/>
      <c r="BW286" s="167"/>
      <c r="BX286" s="167"/>
      <c r="BY286" s="167"/>
      <c r="BZ286" s="167"/>
      <c r="CA286" s="167"/>
      <c r="CB286" s="167"/>
      <c r="CC286" s="167"/>
      <c r="CD286" s="167"/>
      <c r="CE286" s="167"/>
      <c r="CF286" s="167"/>
      <c r="CG286" s="167"/>
      <c r="CH286" s="167"/>
      <c r="CI286" s="167"/>
      <c r="CJ286" s="167"/>
      <c r="CK286" s="167"/>
      <c r="CL286" s="167"/>
      <c r="CM286" s="167"/>
      <c r="CN286" s="167"/>
      <c r="CO286" s="167"/>
      <c r="CP286" s="167"/>
      <c r="CQ286" s="167"/>
      <c r="CR286" s="167"/>
      <c r="CS286" s="167"/>
      <c r="CT286" s="167"/>
      <c r="CU286" s="167"/>
      <c r="CV286" s="167"/>
      <c r="CW286" s="167"/>
      <c r="CX286" s="167"/>
      <c r="CY286" s="167"/>
      <c r="CZ286" s="167"/>
      <c r="DA286" s="167"/>
      <c r="DB286" s="167"/>
      <c r="DC286" s="167"/>
      <c r="DD286" s="167"/>
      <c r="DE286" s="167"/>
      <c r="DF286" s="167"/>
      <c r="DG286" s="167"/>
      <c r="DH286" s="167"/>
      <c r="DI286" s="167"/>
      <c r="DJ286" s="167"/>
      <c r="DK286" s="167"/>
      <c r="DL286" s="167"/>
      <c r="DM286" s="167"/>
      <c r="DN286" s="167"/>
      <c r="DO286" s="167"/>
      <c r="DP286" s="167"/>
      <c r="DQ286" s="167"/>
      <c r="DR286" s="167"/>
      <c r="DS286" s="167"/>
      <c r="DT286" s="167"/>
      <c r="DU286" s="167"/>
      <c r="DV286" s="167"/>
      <c r="DW286" s="167"/>
      <c r="DX286" s="167"/>
      <c r="DY286" s="167"/>
      <c r="DZ286" s="167"/>
      <c r="EA286" s="167"/>
      <c r="EB286" s="167"/>
      <c r="EC286" s="167"/>
      <c r="ED286" s="167"/>
      <c r="EE286" s="167"/>
      <c r="EF286" s="167"/>
      <c r="EG286" s="167"/>
      <c r="EH286" s="167"/>
      <c r="EI286" s="167"/>
      <c r="EJ286" s="167"/>
      <c r="EK286" s="167"/>
      <c r="EL286" s="167"/>
      <c r="EM286" s="167"/>
      <c r="EN286" s="167"/>
      <c r="EO286" s="167"/>
      <c r="EP286" s="167"/>
      <c r="EQ286" s="167"/>
      <c r="ER286" s="167"/>
      <c r="ES286" s="167"/>
      <c r="ET286" s="167"/>
      <c r="EU286" s="167"/>
      <c r="EV286" s="167"/>
      <c r="EW286" s="167"/>
      <c r="EX286" s="167"/>
      <c r="EY286" s="167"/>
      <c r="EZ286" s="167"/>
      <c r="FA286" s="167"/>
      <c r="FB286" s="167"/>
      <c r="FC286" s="167"/>
      <c r="FD286" s="167"/>
      <c r="FE286" s="167"/>
      <c r="FF286" s="167"/>
      <c r="FG286" s="167"/>
      <c r="FH286" s="167"/>
      <c r="FI286" s="167"/>
      <c r="FJ286" s="167"/>
      <c r="FK286" s="167"/>
      <c r="FL286" s="167"/>
      <c r="FM286" s="167"/>
      <c r="FN286" s="167"/>
      <c r="FO286" s="167"/>
      <c r="FP286" s="167"/>
      <c r="FQ286" s="167"/>
      <c r="FR286" s="167"/>
      <c r="FS286" s="167"/>
      <c r="FT286" s="167"/>
      <c r="FU286" s="167"/>
      <c r="FV286" s="167"/>
      <c r="FW286" s="167"/>
      <c r="FX286" s="167"/>
      <c r="FY286" s="167"/>
      <c r="FZ286" s="167"/>
      <c r="GA286" s="167"/>
      <c r="GB286" s="167"/>
      <c r="GC286" s="167"/>
      <c r="GD286" s="167"/>
      <c r="GE286" s="167"/>
      <c r="GF286" s="167"/>
      <c r="GG286" s="167"/>
      <c r="GH286" s="167"/>
      <c r="GI286" s="167"/>
      <c r="GJ286" s="167"/>
      <c r="GK286" s="167"/>
      <c r="GL286" s="167"/>
      <c r="GM286" s="167"/>
      <c r="GN286" s="167"/>
      <c r="GO286" s="167"/>
      <c r="GP286" s="167"/>
      <c r="GQ286" s="167"/>
      <c r="GR286" s="167"/>
      <c r="GS286" s="167"/>
      <c r="GT286" s="167"/>
      <c r="GU286" s="167"/>
      <c r="GV286" s="167"/>
      <c r="GW286" s="167"/>
      <c r="GX286" s="167"/>
      <c r="GY286" s="167"/>
      <c r="GZ286" s="167"/>
      <c r="HA286" s="167"/>
      <c r="HB286" s="167"/>
      <c r="HC286" s="167"/>
      <c r="HD286" s="167"/>
      <c r="HE286" s="167"/>
      <c r="HF286" s="167"/>
      <c r="HG286" s="167"/>
      <c r="HH286" s="167"/>
      <c r="HI286" s="167"/>
      <c r="HJ286" s="167"/>
      <c r="HK286" s="167"/>
      <c r="HL286" s="167"/>
      <c r="HM286" s="167"/>
      <c r="HN286" s="167"/>
      <c r="HO286" s="167"/>
      <c r="HP286" s="167"/>
      <c r="HQ286" s="167"/>
      <c r="HR286" s="167"/>
      <c r="HS286" s="167"/>
    </row>
    <row r="287" spans="1:227" s="2" customFormat="1" ht="17.05" customHeight="1" x14ac:dyDescent="0.4">
      <c r="A287" s="868" t="s">
        <v>198</v>
      </c>
      <c r="B287" s="868" t="s">
        <v>276</v>
      </c>
      <c r="C287" s="889" t="s">
        <v>315</v>
      </c>
      <c r="D287" s="16" t="s">
        <v>319</v>
      </c>
      <c r="E287" s="2944"/>
      <c r="F287" s="631">
        <v>1.24</v>
      </c>
      <c r="G287" s="177"/>
      <c r="H287" s="177"/>
      <c r="I287" s="177"/>
      <c r="J287" s="177"/>
      <c r="K287" s="179">
        <f>SUM(F287:H287)</f>
        <v>1.24</v>
      </c>
      <c r="L287" s="518">
        <f>IF(K287&gt;0,IF(ISNUMBER(F287),F287,0)/K287*100,"")</f>
        <v>100</v>
      </c>
      <c r="M287" s="667">
        <f>IF(K287&gt;0,(IF(ISNUMBER(G287),G287,0)+IF(ISNUMBER(H287),H287,0))/K287*100,"")</f>
        <v>0</v>
      </c>
      <c r="N287" s="504">
        <f t="shared" si="98"/>
        <v>3</v>
      </c>
      <c r="O287" s="58"/>
      <c r="P287" s="177">
        <v>0.86299999999999999</v>
      </c>
      <c r="Q287" s="222"/>
      <c r="R287" s="222" t="s">
        <v>42</v>
      </c>
      <c r="S287" s="58">
        <v>41.2</v>
      </c>
      <c r="T287" s="58">
        <v>0.33500000000000002</v>
      </c>
      <c r="U287" s="368">
        <v>35.1</v>
      </c>
      <c r="V287" s="58">
        <v>23.4</v>
      </c>
      <c r="W287" s="368">
        <v>35.1</v>
      </c>
      <c r="X287" s="58">
        <v>23.4</v>
      </c>
      <c r="Y287" s="58">
        <f>AVERAGE(36.4,42.9)</f>
        <v>39.65</v>
      </c>
      <c r="Z287" s="743">
        <v>17363</v>
      </c>
      <c r="AA287" s="234">
        <v>136.17367745457787</v>
      </c>
      <c r="AB287" s="763">
        <f>O287/AA287*1000000/365*1000</f>
        <v>0</v>
      </c>
      <c r="AC287" s="174"/>
      <c r="AD287" s="174"/>
      <c r="AE287" s="364"/>
      <c r="AF287" s="174"/>
      <c r="AG287" s="174"/>
      <c r="AH287" s="175"/>
      <c r="AI287" s="174"/>
      <c r="AJ287" s="174"/>
      <c r="AK287" s="174"/>
      <c r="AL287" s="175"/>
      <c r="AM287" s="179">
        <f>K287</f>
        <v>1.24</v>
      </c>
      <c r="AN287" s="177">
        <v>0.86299999999999999</v>
      </c>
      <c r="AO287" s="177">
        <v>1.03</v>
      </c>
      <c r="AP287" s="177">
        <v>1.3839999999999999</v>
      </c>
      <c r="AQ287" s="178">
        <v>1.86</v>
      </c>
      <c r="AR287" s="179">
        <f>AN287</f>
        <v>0.86299999999999999</v>
      </c>
      <c r="AS287" s="177">
        <v>1.091</v>
      </c>
      <c r="AT287" s="179">
        <f>AVERAGE(AS287,AV287)</f>
        <v>1.3534999999999999</v>
      </c>
      <c r="AU287" s="179"/>
      <c r="AV287" s="177">
        <v>1.6160000000000001</v>
      </c>
      <c r="AW287" s="177"/>
      <c r="AX287" s="546">
        <v>2.3919999999999999</v>
      </c>
      <c r="AY287" s="828">
        <v>-1.155</v>
      </c>
      <c r="AZ287" s="164"/>
      <c r="BA287" s="165"/>
      <c r="BB287" s="167"/>
      <c r="BC287" s="2" t="s">
        <v>1430</v>
      </c>
      <c r="BD287" s="2" t="s">
        <v>1699</v>
      </c>
      <c r="BE287" s="90"/>
      <c r="BF287" s="90"/>
      <c r="BG287" s="90"/>
      <c r="BH287" s="90"/>
      <c r="BI287" s="90"/>
      <c r="BJ287" s="90"/>
      <c r="BK287" s="90"/>
      <c r="BL287" s="90"/>
      <c r="BM287" s="167"/>
      <c r="BN287" s="167"/>
      <c r="BO287" s="167"/>
      <c r="BP287" s="167"/>
      <c r="BQ287" s="167"/>
      <c r="BR287" s="167"/>
      <c r="BS287" s="167"/>
      <c r="BT287" s="167"/>
      <c r="BU287" s="167"/>
      <c r="BV287" s="167"/>
      <c r="BW287" s="167"/>
      <c r="BX287" s="167"/>
      <c r="BY287" s="167"/>
      <c r="BZ287" s="167"/>
      <c r="CA287" s="167"/>
      <c r="CB287" s="167"/>
      <c r="CC287" s="167"/>
      <c r="CD287" s="167"/>
      <c r="CE287" s="167"/>
      <c r="CF287" s="167"/>
      <c r="CG287" s="167"/>
      <c r="CH287" s="167"/>
      <c r="CI287" s="167"/>
      <c r="CJ287" s="167"/>
      <c r="CK287" s="167"/>
      <c r="CL287" s="167"/>
      <c r="CM287" s="167"/>
      <c r="CN287" s="167"/>
      <c r="CO287" s="167"/>
      <c r="CP287" s="167"/>
      <c r="CQ287" s="167"/>
      <c r="CR287" s="167"/>
      <c r="CS287" s="167"/>
      <c r="CT287" s="167"/>
      <c r="CU287" s="167"/>
      <c r="CV287" s="167"/>
      <c r="CW287" s="167"/>
      <c r="CX287" s="167"/>
      <c r="CY287" s="167"/>
      <c r="CZ287" s="167"/>
      <c r="DA287" s="167"/>
      <c r="DB287" s="167"/>
      <c r="DC287" s="167"/>
      <c r="DD287" s="167"/>
      <c r="DE287" s="167"/>
      <c r="DF287" s="167"/>
      <c r="DG287" s="167"/>
      <c r="DH287" s="167"/>
      <c r="DI287" s="167"/>
      <c r="DJ287" s="167"/>
      <c r="DK287" s="167"/>
      <c r="DL287" s="167"/>
      <c r="DM287" s="167"/>
      <c r="DN287" s="167"/>
      <c r="DO287" s="167"/>
      <c r="DP287" s="167"/>
      <c r="DQ287" s="167"/>
      <c r="DR287" s="167"/>
      <c r="DS287" s="167"/>
      <c r="DT287" s="167"/>
      <c r="DU287" s="167"/>
      <c r="DV287" s="167"/>
      <c r="DW287" s="167"/>
      <c r="DX287" s="167"/>
      <c r="DY287" s="167"/>
      <c r="DZ287" s="167"/>
      <c r="EA287" s="167"/>
      <c r="EB287" s="167"/>
      <c r="EC287" s="167"/>
      <c r="ED287" s="167"/>
      <c r="EE287" s="167"/>
      <c r="EF287" s="167"/>
      <c r="EG287" s="167"/>
      <c r="EH287" s="167"/>
      <c r="EI287" s="167"/>
      <c r="EJ287" s="167"/>
      <c r="EK287" s="167"/>
      <c r="EL287" s="167"/>
      <c r="EM287" s="167"/>
      <c r="EN287" s="167"/>
      <c r="EO287" s="167"/>
      <c r="EP287" s="167"/>
      <c r="EQ287" s="167"/>
      <c r="ER287" s="167"/>
      <c r="ES287" s="167"/>
      <c r="ET287" s="167"/>
      <c r="EU287" s="167"/>
      <c r="EV287" s="167"/>
      <c r="EW287" s="167"/>
      <c r="EX287" s="167"/>
      <c r="EY287" s="167"/>
      <c r="EZ287" s="167"/>
      <c r="FA287" s="167"/>
      <c r="FB287" s="167"/>
      <c r="FC287" s="167"/>
      <c r="FD287" s="167"/>
      <c r="FE287" s="167"/>
      <c r="FF287" s="167"/>
      <c r="FG287" s="167"/>
      <c r="FH287" s="167"/>
      <c r="FI287" s="167"/>
      <c r="FJ287" s="167"/>
      <c r="FK287" s="167"/>
      <c r="FL287" s="167"/>
      <c r="FM287" s="167"/>
      <c r="FN287" s="167"/>
      <c r="FO287" s="167"/>
      <c r="FP287" s="167"/>
      <c r="FQ287" s="167"/>
      <c r="FR287" s="167"/>
      <c r="FS287" s="167"/>
      <c r="FT287" s="167"/>
      <c r="FU287" s="167"/>
      <c r="FV287" s="167"/>
      <c r="FW287" s="167"/>
      <c r="FX287" s="167"/>
      <c r="FY287" s="167"/>
      <c r="FZ287" s="167"/>
      <c r="GA287" s="167"/>
      <c r="GB287" s="167"/>
      <c r="GC287" s="167"/>
      <c r="GD287" s="167"/>
      <c r="GE287" s="167"/>
      <c r="GF287" s="167"/>
      <c r="GG287" s="167"/>
      <c r="GH287" s="167"/>
      <c r="GI287" s="167"/>
      <c r="GJ287" s="167"/>
      <c r="GK287" s="167"/>
      <c r="GL287" s="167"/>
      <c r="GM287" s="167"/>
      <c r="GN287" s="167"/>
      <c r="GO287" s="167"/>
      <c r="GP287" s="167"/>
      <c r="GQ287" s="167"/>
      <c r="GR287" s="167"/>
      <c r="GS287" s="167"/>
      <c r="GT287" s="167"/>
      <c r="GU287" s="167"/>
      <c r="GV287" s="167"/>
      <c r="GW287" s="167"/>
      <c r="GX287" s="167"/>
      <c r="GY287" s="167"/>
      <c r="GZ287" s="167"/>
      <c r="HA287" s="167"/>
      <c r="HB287" s="167"/>
      <c r="HC287" s="167"/>
      <c r="HD287" s="167"/>
      <c r="HE287" s="167"/>
      <c r="HF287" s="167"/>
      <c r="HG287" s="167"/>
      <c r="HH287" s="167"/>
      <c r="HI287" s="167"/>
      <c r="HJ287" s="167"/>
      <c r="HK287" s="167"/>
      <c r="HL287" s="167"/>
      <c r="HM287" s="167"/>
      <c r="HN287" s="167"/>
      <c r="HO287" s="167"/>
      <c r="HP287" s="167"/>
      <c r="HQ287" s="167"/>
      <c r="HR287" s="167"/>
      <c r="HS287" s="167"/>
    </row>
    <row r="288" spans="1:227" s="2" customFormat="1" ht="17.05" customHeight="1" x14ac:dyDescent="0.4">
      <c r="A288" s="868" t="s">
        <v>393</v>
      </c>
      <c r="B288" s="868" t="s">
        <v>490</v>
      </c>
      <c r="C288" s="591" t="s">
        <v>491</v>
      </c>
      <c r="D288" s="1279" t="s">
        <v>492</v>
      </c>
      <c r="E288" s="2972"/>
      <c r="F288" s="219">
        <v>0.257544</v>
      </c>
      <c r="G288" s="124"/>
      <c r="H288" s="124"/>
      <c r="I288" s="124"/>
      <c r="J288" s="124"/>
      <c r="K288" s="252">
        <v>0.257544</v>
      </c>
      <c r="L288" s="520">
        <v>100</v>
      </c>
      <c r="M288" s="521">
        <v>0</v>
      </c>
      <c r="N288" s="504">
        <v>2</v>
      </c>
      <c r="O288" s="687"/>
      <c r="P288" s="532">
        <v>0.26641745125962424</v>
      </c>
      <c r="Q288" s="227" t="s">
        <v>42</v>
      </c>
      <c r="R288" s="254"/>
      <c r="S288" s="305"/>
      <c r="T288" s="306"/>
      <c r="U288" s="90"/>
      <c r="V288" s="254"/>
      <c r="W288" s="254"/>
      <c r="X288" s="254"/>
      <c r="Y288" s="254"/>
      <c r="Z288" s="258">
        <v>14622.383173247217</v>
      </c>
      <c r="AA288" s="259">
        <v>49.917364134203645</v>
      </c>
      <c r="AB288" s="260"/>
      <c r="AC288" s="260"/>
      <c r="AD288" s="260"/>
      <c r="AE288" s="260"/>
      <c r="AF288" s="260"/>
      <c r="AG288" s="260"/>
      <c r="AH288" s="121"/>
      <c r="AI288" s="90"/>
      <c r="AJ288" s="90"/>
      <c r="AK288" s="90"/>
      <c r="AL288" s="121"/>
      <c r="AM288" s="262"/>
      <c r="AN288" s="252"/>
      <c r="AO288" s="252"/>
      <c r="AP288" s="263"/>
      <c r="AQ288" s="264"/>
      <c r="AR288" s="252"/>
      <c r="AS288" s="252"/>
      <c r="AT288" s="252">
        <v>0.38743731434962636</v>
      </c>
      <c r="AU288" s="252"/>
      <c r="AV288" s="263"/>
      <c r="AW288" s="557">
        <v>-0.12989331434962637</v>
      </c>
      <c r="AX288" s="551"/>
      <c r="AY288" s="167"/>
      <c r="AZ288" s="167"/>
      <c r="BA288" s="167"/>
      <c r="BB288" s="167"/>
      <c r="BC288" s="2" t="s">
        <v>1802</v>
      </c>
      <c r="BD288" s="2" t="s">
        <v>1844</v>
      </c>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row>
    <row r="289" spans="1:227" s="2" customFormat="1" ht="17.05" customHeight="1" x14ac:dyDescent="0.4">
      <c r="A289" s="868" t="s">
        <v>1008</v>
      </c>
      <c r="B289" s="868" t="s">
        <v>1110</v>
      </c>
      <c r="C289" s="594" t="s">
        <v>1116</v>
      </c>
      <c r="D289" s="365" t="s">
        <v>1117</v>
      </c>
      <c r="E289" s="433"/>
      <c r="F289" s="219">
        <v>0.78</v>
      </c>
      <c r="G289" s="124" t="s">
        <v>202</v>
      </c>
      <c r="H289" s="124"/>
      <c r="I289" s="124"/>
      <c r="J289" s="124"/>
      <c r="K289" s="252">
        <f>IF(ISNUMBER(F289),F289,0)+IF(ISNUMBER(G289),G289,0)+IF(ISNUMBER(H289),H289,0)</f>
        <v>0.78</v>
      </c>
      <c r="L289" s="520">
        <f>IF(IF(ISNUMBER(K289),K289,0)&gt;0,IF(ISNUMBER(F289),F289,0)/K289*100,"")</f>
        <v>100</v>
      </c>
      <c r="M289" s="521">
        <f>IF(IF(ISNUMBER(K289),K289,0)&gt;0,(IF(ISNUMBER(G289),G289,0)+IF(ISNUMBER(H289),H289,0))/K289*100,"")</f>
        <v>0</v>
      </c>
      <c r="N289" s="504">
        <f>IF(OR(K289="",NOT(ISNUMBER(K289))),1,IF(P289=0,1,IF(P289&gt;K289,2,IF(AT289&gt;K289,3,IF(AU289&gt;K289,4,5)))))</f>
        <v>5</v>
      </c>
      <c r="O289" s="254"/>
      <c r="P289" s="534">
        <f>AQ289</f>
        <v>0.33358672375660381</v>
      </c>
      <c r="Q289" s="227" t="s">
        <v>42</v>
      </c>
      <c r="R289" s="254"/>
      <c r="S289" s="305"/>
      <c r="T289" s="306"/>
      <c r="U289" s="90"/>
      <c r="V289" s="254"/>
      <c r="W289" s="254"/>
      <c r="X289" s="254"/>
      <c r="Y289" s="254"/>
      <c r="Z289" s="258">
        <v>7195</v>
      </c>
      <c r="AA289" s="259">
        <f>AR289/Z289*1000000000/365</f>
        <v>135.78922080190162</v>
      </c>
      <c r="AB289" s="260"/>
      <c r="AC289" s="260"/>
      <c r="AD289" s="260"/>
      <c r="AE289" s="260"/>
      <c r="AF289" s="260"/>
      <c r="AG289" s="260"/>
      <c r="AH289" s="121"/>
      <c r="AI289" s="373">
        <v>7409</v>
      </c>
      <c r="AJ289" s="373">
        <v>7618</v>
      </c>
      <c r="AK289" s="373">
        <v>7828</v>
      </c>
      <c r="AL289" s="342"/>
      <c r="AM289" s="371"/>
      <c r="AN289" s="373"/>
      <c r="AO289" s="292"/>
      <c r="AP289" s="295"/>
      <c r="AQ289" s="264">
        <v>0.33358672375660381</v>
      </c>
      <c r="AR289" s="292">
        <v>0.35660625693943399</v>
      </c>
      <c r="AS289" s="292">
        <v>0.38013291627018858</v>
      </c>
      <c r="AT289" s="292">
        <v>0.40445018729735854</v>
      </c>
      <c r="AU289" s="292"/>
      <c r="AV289" s="295"/>
      <c r="AW289" s="559">
        <f>K289-AT289</f>
        <v>0.37554981270264148</v>
      </c>
      <c r="AX289" s="551"/>
      <c r="AY289" s="167"/>
      <c r="AZ289" s="167"/>
      <c r="BA289" s="296"/>
      <c r="BB289" s="167"/>
      <c r="BC289" s="2" t="s">
        <v>1430</v>
      </c>
      <c r="BD289" s="866" t="s">
        <v>1526</v>
      </c>
    </row>
    <row r="290" spans="1:227" s="2" customFormat="1" ht="17.05" customHeight="1" x14ac:dyDescent="0.4">
      <c r="A290" s="868" t="s">
        <v>1008</v>
      </c>
      <c r="B290" s="868" t="s">
        <v>1081</v>
      </c>
      <c r="C290" s="594" t="s">
        <v>1095</v>
      </c>
      <c r="D290" s="269" t="s">
        <v>1096</v>
      </c>
      <c r="E290" s="437"/>
      <c r="F290" s="219">
        <v>0.14000000000000001</v>
      </c>
      <c r="G290" s="124"/>
      <c r="H290" s="124" t="s">
        <v>202</v>
      </c>
      <c r="I290" s="124"/>
      <c r="J290" s="124"/>
      <c r="K290" s="252">
        <f>IF(ISNUMBER(F290),F290,0)+IF(ISNUMBER(G290),G290,0)+IF(ISNUMBER(H290),H290,0)</f>
        <v>0.14000000000000001</v>
      </c>
      <c r="L290" s="520">
        <f>IF(IF(ISNUMBER(K290),K290,0)&gt;0,IF(ISNUMBER(F290),F290,0)/K290*100,"")</f>
        <v>100</v>
      </c>
      <c r="M290" s="521">
        <f>IF(IF(ISNUMBER(K290),K290,0)&gt;0,(IF(ISNUMBER(G290),G290,0)+IF(ISNUMBER(H290),H290,0))/K290*100,"")</f>
        <v>0</v>
      </c>
      <c r="N290" s="504">
        <f>IF(OR(K290="",NOT(ISNUMBER(K290))),1,IF(P290=0,1,IF(P290&gt;K290,2,IF(AT290&gt;K290,3,IF(AU290&gt;K290,4,5)))))</f>
        <v>2</v>
      </c>
      <c r="O290" s="254"/>
      <c r="P290" s="534">
        <f>AQ290</f>
        <v>0.24660025328807947</v>
      </c>
      <c r="Q290" s="227" t="s">
        <v>42</v>
      </c>
      <c r="R290" s="254"/>
      <c r="S290" s="305"/>
      <c r="T290" s="306"/>
      <c r="U290" s="90"/>
      <c r="V290" s="254"/>
      <c r="W290" s="254"/>
      <c r="X290" s="254"/>
      <c r="Y290" s="254"/>
      <c r="Z290" s="258">
        <v>5075</v>
      </c>
      <c r="AA290" s="259">
        <f>AR290/Z290*1000000000/365</f>
        <v>140.31925041746567</v>
      </c>
      <c r="AB290" s="260"/>
      <c r="AC290" s="260"/>
      <c r="AD290" s="260"/>
      <c r="AE290" s="260"/>
      <c r="AF290" s="260"/>
      <c r="AG290" s="260"/>
      <c r="AH290" s="121"/>
      <c r="AI290" s="261">
        <v>5145</v>
      </c>
      <c r="AJ290" s="261">
        <v>5245</v>
      </c>
      <c r="AK290" s="261">
        <v>5360</v>
      </c>
      <c r="AL290" s="342"/>
      <c r="AM290" s="371"/>
      <c r="AN290" s="261"/>
      <c r="AO290" s="252"/>
      <c r="AP290" s="263"/>
      <c r="AQ290" s="264">
        <v>0.24660025328807947</v>
      </c>
      <c r="AR290" s="252">
        <v>0.25992387149205298</v>
      </c>
      <c r="AS290" s="252">
        <v>0.27509092918344374</v>
      </c>
      <c r="AT290" s="252">
        <v>0.29145934201854307</v>
      </c>
      <c r="AU290" s="252"/>
      <c r="AV290" s="263"/>
      <c r="AW290" s="557">
        <f>K290-AT290</f>
        <v>-0.15145934201854305</v>
      </c>
      <c r="AX290" s="551"/>
      <c r="AY290" s="167"/>
      <c r="AZ290" s="167"/>
      <c r="BA290" s="167"/>
      <c r="BB290" s="167"/>
      <c r="BC290" s="2" t="s">
        <v>1430</v>
      </c>
      <c r="BD290" s="866" t="s">
        <v>1473</v>
      </c>
    </row>
    <row r="291" spans="1:227" s="2" customFormat="1" ht="17.05" customHeight="1" x14ac:dyDescent="0.4">
      <c r="A291" s="868" t="s">
        <v>393</v>
      </c>
      <c r="B291" s="868" t="s">
        <v>500</v>
      </c>
      <c r="C291" s="910" t="s">
        <v>503</v>
      </c>
      <c r="D291" s="1279" t="s">
        <v>505</v>
      </c>
      <c r="E291" s="2951"/>
      <c r="F291" s="219">
        <v>0.14454</v>
      </c>
      <c r="G291" s="124"/>
      <c r="H291" s="124"/>
      <c r="I291" s="124"/>
      <c r="J291" s="124"/>
      <c r="K291" s="252">
        <v>0.14454</v>
      </c>
      <c r="L291" s="520">
        <v>100</v>
      </c>
      <c r="M291" s="521">
        <v>0</v>
      </c>
      <c r="N291" s="504">
        <v>2</v>
      </c>
      <c r="O291" s="684"/>
      <c r="P291" s="532">
        <v>0.16967575547999997</v>
      </c>
      <c r="Q291" s="227" t="s">
        <v>42</v>
      </c>
      <c r="R291" s="254"/>
      <c r="S291" s="305"/>
      <c r="T291" s="306"/>
      <c r="U291" s="90"/>
      <c r="V291" s="254"/>
      <c r="W291" s="254"/>
      <c r="X291" s="254"/>
      <c r="Y291" s="254"/>
      <c r="Z291" s="258">
        <v>15428.739529710598</v>
      </c>
      <c r="AA291" s="259">
        <v>30.129816023640451</v>
      </c>
      <c r="AB291" s="260"/>
      <c r="AC291" s="260"/>
      <c r="AD291" s="260"/>
      <c r="AE291" s="260"/>
      <c r="AF291" s="260"/>
      <c r="AG291" s="260"/>
      <c r="AH291" s="121"/>
      <c r="AI291" s="90"/>
      <c r="AJ291" s="90"/>
      <c r="AK291" s="90"/>
      <c r="AL291" s="121"/>
      <c r="AM291" s="262"/>
      <c r="AN291" s="252"/>
      <c r="AO291" s="252"/>
      <c r="AP291" s="263"/>
      <c r="AQ291" s="264"/>
      <c r="AR291" s="252"/>
      <c r="AS291" s="252"/>
      <c r="AT291" s="252">
        <v>0.4830927160594311</v>
      </c>
      <c r="AU291" s="252"/>
      <c r="AV291" s="263"/>
      <c r="AW291" s="557">
        <v>-0.3385527160594311</v>
      </c>
      <c r="AX291" s="551"/>
      <c r="AY291" s="167"/>
      <c r="AZ291" s="167"/>
      <c r="BA291" s="296"/>
      <c r="BB291" s="167"/>
      <c r="BC291" s="2" t="s">
        <v>1802</v>
      </c>
      <c r="BD291" s="866" t="s">
        <v>1877</v>
      </c>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row>
    <row r="292" spans="1:227" s="2" customFormat="1" ht="17.05" customHeight="1" x14ac:dyDescent="0.4">
      <c r="A292" s="868" t="s">
        <v>393</v>
      </c>
      <c r="B292" s="868" t="s">
        <v>500</v>
      </c>
      <c r="C292" s="910" t="s">
        <v>503</v>
      </c>
      <c r="D292" s="1279" t="s">
        <v>506</v>
      </c>
      <c r="E292" s="2942" t="s">
        <v>1824</v>
      </c>
      <c r="F292" s="219">
        <v>1.1376103703703704</v>
      </c>
      <c r="G292" s="124"/>
      <c r="H292" s="124"/>
      <c r="I292" s="124"/>
      <c r="J292" s="124"/>
      <c r="K292" s="252">
        <v>1.1376103703703704</v>
      </c>
      <c r="L292" s="520">
        <v>100</v>
      </c>
      <c r="M292" s="521">
        <v>0</v>
      </c>
      <c r="N292" s="504">
        <v>3</v>
      </c>
      <c r="O292" s="687"/>
      <c r="P292" s="532">
        <v>0.89551093169999985</v>
      </c>
      <c r="Q292" s="227" t="s">
        <v>42</v>
      </c>
      <c r="R292" s="254"/>
      <c r="S292" s="305"/>
      <c r="T292" s="306"/>
      <c r="U292" s="90"/>
      <c r="V292" s="254"/>
      <c r="W292" s="254"/>
      <c r="X292" s="254"/>
      <c r="Y292" s="254"/>
      <c r="Z292" s="258">
        <v>46827.064463759525</v>
      </c>
      <c r="AA292" s="259">
        <v>52.393944303214674</v>
      </c>
      <c r="AB292" s="260"/>
      <c r="AC292" s="260"/>
      <c r="AD292" s="260"/>
      <c r="AE292" s="260"/>
      <c r="AF292" s="260"/>
      <c r="AG292" s="260"/>
      <c r="AH292" s="121"/>
      <c r="AL292" s="121"/>
      <c r="AM292" s="262"/>
      <c r="AN292" s="292"/>
      <c r="AO292" s="292"/>
      <c r="AP292" s="295"/>
      <c r="AQ292" s="264"/>
      <c r="AR292" s="292"/>
      <c r="AS292" s="292"/>
      <c r="AT292" s="292">
        <v>1.5044826942199923</v>
      </c>
      <c r="AU292" s="292"/>
      <c r="AV292" s="295"/>
      <c r="AW292" s="559">
        <v>-0.36687232384962187</v>
      </c>
      <c r="AX292" s="551"/>
      <c r="AY292" s="167"/>
      <c r="AZ292" s="167"/>
      <c r="BA292" s="296"/>
      <c r="BB292" s="167"/>
      <c r="BC292" s="2" t="s">
        <v>1802</v>
      </c>
      <c r="BD292" s="866" t="s">
        <v>1878</v>
      </c>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row>
    <row r="293" spans="1:227" s="2" customFormat="1" ht="17.05" customHeight="1" x14ac:dyDescent="0.4">
      <c r="A293" s="868" t="s">
        <v>393</v>
      </c>
      <c r="B293" s="868" t="s">
        <v>500</v>
      </c>
      <c r="C293" s="910" t="s">
        <v>503</v>
      </c>
      <c r="D293" s="1279" t="s">
        <v>504</v>
      </c>
      <c r="E293" s="2942" t="s">
        <v>1824</v>
      </c>
      <c r="F293" s="270">
        <v>1.5236127407407407</v>
      </c>
      <c r="G293" s="271"/>
      <c r="H293" s="271"/>
      <c r="I293" s="271"/>
      <c r="J293" s="271"/>
      <c r="K293" s="272">
        <v>1.5236127407407407</v>
      </c>
      <c r="L293" s="524">
        <v>100</v>
      </c>
      <c r="M293" s="525">
        <v>0</v>
      </c>
      <c r="N293" s="465">
        <v>3</v>
      </c>
      <c r="O293" s="1029"/>
      <c r="P293" s="533">
        <v>1.2904802571501748</v>
      </c>
      <c r="Q293" s="273" t="s">
        <v>42</v>
      </c>
      <c r="R293" s="274"/>
      <c r="S293" s="275"/>
      <c r="T293" s="276"/>
      <c r="U293" s="111"/>
      <c r="V293" s="274"/>
      <c r="W293" s="274"/>
      <c r="X293" s="274"/>
      <c r="Y293" s="274"/>
      <c r="Z293" s="277">
        <v>45946.469549220768</v>
      </c>
      <c r="AA293" s="278">
        <v>76.949597717603197</v>
      </c>
      <c r="AB293" s="279"/>
      <c r="AC293" s="279"/>
      <c r="AD293" s="279"/>
      <c r="AE293" s="279"/>
      <c r="AF293" s="279"/>
      <c r="AG293" s="279"/>
      <c r="AH293" s="280"/>
      <c r="AI293" s="111"/>
      <c r="AJ293" s="111"/>
      <c r="AK293" s="111"/>
      <c r="AL293" s="280"/>
      <c r="AM293" s="281"/>
      <c r="AN293" s="272"/>
      <c r="AO293" s="272"/>
      <c r="AP293" s="282"/>
      <c r="AQ293" s="283"/>
      <c r="AR293" s="272"/>
      <c r="AS293" s="272"/>
      <c r="AT293" s="272">
        <v>2.1184026420356088</v>
      </c>
      <c r="AU293" s="272"/>
      <c r="AV293" s="282"/>
      <c r="AW293" s="558">
        <v>-0.59478990129486808</v>
      </c>
      <c r="AX293" s="552"/>
      <c r="AY293" s="167"/>
      <c r="AZ293" s="167"/>
      <c r="BA293" s="296"/>
      <c r="BB293" s="167"/>
      <c r="BC293" s="2" t="s">
        <v>1802</v>
      </c>
      <c r="BD293" s="866" t="s">
        <v>1879</v>
      </c>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row>
    <row r="294" spans="1:227" s="2" customFormat="1" ht="17.05" customHeight="1" x14ac:dyDescent="0.4">
      <c r="A294" s="868" t="s">
        <v>393</v>
      </c>
      <c r="B294" s="868" t="s">
        <v>515</v>
      </c>
      <c r="C294" s="591" t="s">
        <v>529</v>
      </c>
      <c r="D294" s="1279" t="s">
        <v>533</v>
      </c>
      <c r="E294" s="2951"/>
      <c r="F294" s="219">
        <v>8.7599999999999997E-2</v>
      </c>
      <c r="G294" s="124"/>
      <c r="H294" s="124"/>
      <c r="I294" s="124"/>
      <c r="J294" s="124"/>
      <c r="K294" s="252">
        <v>8.7599999999999997E-2</v>
      </c>
      <c r="L294" s="520">
        <v>100</v>
      </c>
      <c r="M294" s="521">
        <v>0</v>
      </c>
      <c r="N294" s="348">
        <v>3</v>
      </c>
      <c r="O294" s="687"/>
      <c r="P294" s="532">
        <v>7.2879881060492216E-2</v>
      </c>
      <c r="Q294" s="227" t="s">
        <v>42</v>
      </c>
      <c r="R294" s="254"/>
      <c r="S294" s="305"/>
      <c r="T294" s="306"/>
      <c r="U294" s="90"/>
      <c r="V294" s="254"/>
      <c r="W294" s="254"/>
      <c r="X294" s="254"/>
      <c r="Y294" s="254"/>
      <c r="Z294" s="258">
        <v>4660.2387892745719</v>
      </c>
      <c r="AA294" s="259">
        <v>42.845638612893616</v>
      </c>
      <c r="AB294" s="260"/>
      <c r="AC294" s="260"/>
      <c r="AD294" s="260"/>
      <c r="AE294" s="260"/>
      <c r="AF294" s="260"/>
      <c r="AG294" s="260"/>
      <c r="AH294" s="121"/>
      <c r="AI294" s="90"/>
      <c r="AJ294" s="90"/>
      <c r="AK294" s="90"/>
      <c r="AL294" s="121"/>
      <c r="AM294" s="262"/>
      <c r="AN294" s="252"/>
      <c r="AO294" s="252"/>
      <c r="AP294" s="263"/>
      <c r="AQ294" s="264"/>
      <c r="AR294" s="252"/>
      <c r="AS294" s="252"/>
      <c r="AT294" s="252">
        <v>0.11143153344697389</v>
      </c>
      <c r="AU294" s="252"/>
      <c r="AV294" s="263"/>
      <c r="AW294" s="557">
        <v>-2.383153344697389E-2</v>
      </c>
      <c r="AX294" s="551"/>
      <c r="AY294" s="167"/>
      <c r="AZ294" s="167"/>
      <c r="BA294" s="296"/>
      <c r="BB294" s="167"/>
      <c r="BC294" s="2" t="s">
        <v>1802</v>
      </c>
      <c r="BD294" s="2" t="s">
        <v>1852</v>
      </c>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row>
    <row r="295" spans="1:227" s="2" customFormat="1" ht="17.05" customHeight="1" x14ac:dyDescent="0.4">
      <c r="A295" s="868" t="s">
        <v>393</v>
      </c>
      <c r="B295" s="868" t="s">
        <v>515</v>
      </c>
      <c r="C295" s="591" t="s">
        <v>529</v>
      </c>
      <c r="D295" s="1279" t="s">
        <v>530</v>
      </c>
      <c r="E295" s="2951" t="s">
        <v>1827</v>
      </c>
      <c r="F295" s="219"/>
      <c r="G295" s="124"/>
      <c r="H295" s="124"/>
      <c r="I295" s="124"/>
      <c r="J295" s="124"/>
      <c r="K295" s="252">
        <v>0.48666666666666664</v>
      </c>
      <c r="L295" s="520" t="s">
        <v>1435</v>
      </c>
      <c r="M295" s="521" t="s">
        <v>1440</v>
      </c>
      <c r="N295" s="504">
        <v>2</v>
      </c>
      <c r="O295" s="687"/>
      <c r="P295" s="532">
        <v>1.3249500000000005</v>
      </c>
      <c r="Q295" s="227" t="s">
        <v>42</v>
      </c>
      <c r="R295" s="254"/>
      <c r="S295" s="305"/>
      <c r="T295" s="306"/>
      <c r="U295" s="90"/>
      <c r="V295" s="254"/>
      <c r="W295" s="254"/>
      <c r="X295" s="254"/>
      <c r="Y295" s="254"/>
      <c r="Z295" s="258">
        <v>78234.261380498312</v>
      </c>
      <c r="AA295" s="259">
        <v>46.399108727379925</v>
      </c>
      <c r="AB295" s="260"/>
      <c r="AC295" s="260"/>
      <c r="AD295" s="260"/>
      <c r="AE295" s="260"/>
      <c r="AF295" s="260"/>
      <c r="AG295" s="260"/>
      <c r="AH295" s="121"/>
      <c r="AI295" s="90"/>
      <c r="AJ295" s="90"/>
      <c r="AK295" s="90"/>
      <c r="AL295" s="121"/>
      <c r="AM295" s="262"/>
      <c r="AN295" s="252"/>
      <c r="AO295" s="252"/>
      <c r="AP295" s="263"/>
      <c r="AQ295" s="264"/>
      <c r="AR295" s="252"/>
      <c r="AS295" s="252"/>
      <c r="AT295" s="252">
        <v>2.2151905451370522</v>
      </c>
      <c r="AU295" s="252"/>
      <c r="AV295" s="263"/>
      <c r="AW295" s="557">
        <v>-1.7285238784703856</v>
      </c>
      <c r="AX295" s="551"/>
      <c r="AY295" s="167"/>
      <c r="AZ295" s="167"/>
      <c r="BA295" s="296"/>
      <c r="BB295" s="167"/>
      <c r="BC295" s="2" t="s">
        <v>1802</v>
      </c>
      <c r="BD295" s="2" t="s">
        <v>1898</v>
      </c>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row>
    <row r="296" spans="1:227" s="2" customFormat="1" ht="17.05" customHeight="1" x14ac:dyDescent="0.4">
      <c r="A296" s="868" t="s">
        <v>38</v>
      </c>
      <c r="B296" s="868" t="s">
        <v>80</v>
      </c>
      <c r="C296" s="889" t="s">
        <v>115</v>
      </c>
      <c r="D296" s="16" t="s">
        <v>117</v>
      </c>
      <c r="E296" s="2944"/>
      <c r="F296" s="219">
        <v>1.27</v>
      </c>
      <c r="G296" s="124"/>
      <c r="H296" s="124"/>
      <c r="I296" s="124"/>
      <c r="J296" s="124"/>
      <c r="K296" s="179">
        <f t="shared" ref="K296:K301" si="102">SUM(F296:J296)</f>
        <v>1.27</v>
      </c>
      <c r="L296" s="518">
        <f t="shared" ref="L296:L301" si="103">IF(K296&gt;0,IF(ISNUMBER(F296),F296,0)/K296*100,"")</f>
        <v>100</v>
      </c>
      <c r="M296" s="667">
        <f t="shared" ref="M296:M301" si="104">IF(K296&gt;0,(IF(ISNUMBER(G296),G296,0)+IF(ISNUMBER(H296),H296,0))/K296*100,"")</f>
        <v>0</v>
      </c>
      <c r="N296" s="504">
        <f t="shared" ref="N296:N332" si="105">IF(OR(K296="",NOT(ISNUMBER(K296))),1,IF(P296=0,1,IF(P296&gt;K296,2,IF(AT296&gt;K296,3,IF(AU296&gt;K296,4,5)))))</f>
        <v>2</v>
      </c>
      <c r="O296" s="510"/>
      <c r="P296" s="177">
        <f>[1]JH_2015!L65/1000000</f>
        <v>1.5082012000000002</v>
      </c>
      <c r="Q296" s="699"/>
      <c r="R296" s="708" t="s">
        <v>42</v>
      </c>
      <c r="S296" s="716">
        <f>+T296/P296</f>
        <v>0.32638019383620692</v>
      </c>
      <c r="T296" s="708">
        <f>[1]JH_2015!V65/1000000</f>
        <v>0.49224699999999999</v>
      </c>
      <c r="U296" s="613">
        <v>66.180000000000007</v>
      </c>
      <c r="V296" s="613">
        <v>44</v>
      </c>
      <c r="W296" s="613"/>
      <c r="X296" s="613"/>
      <c r="Y296" s="613"/>
      <c r="Z296" s="752">
        <v>31686</v>
      </c>
      <c r="AA296" s="755">
        <f t="shared" ref="AA296:AA301" si="106">P296/Z296*1000000/365*1000</f>
        <v>130.40642814466267</v>
      </c>
      <c r="AB296" s="174"/>
      <c r="AC296" s="174"/>
      <c r="AD296" s="364"/>
      <c r="AE296" s="174"/>
      <c r="AF296" s="174"/>
      <c r="AG296" s="174"/>
      <c r="AH296" s="786">
        <f t="shared" ref="AH296:AH301" si="107">K296</f>
        <v>1.27</v>
      </c>
      <c r="AI296" s="708"/>
      <c r="AJ296" s="708"/>
      <c r="AK296" s="708"/>
      <c r="AL296" s="792"/>
      <c r="AM296" s="177">
        <v>1.43</v>
      </c>
      <c r="AN296" s="177">
        <v>1.56</v>
      </c>
      <c r="AO296" s="177">
        <f>AVERAGE(AN296,AP296)</f>
        <v>1.7795000000000001</v>
      </c>
      <c r="AP296" s="177">
        <v>1.9990000000000001</v>
      </c>
      <c r="AQ296" s="178">
        <f t="shared" ref="AQ296:AQ301" si="108">AM296</f>
        <v>1.43</v>
      </c>
      <c r="AR296" s="177">
        <v>1.6419999999999999</v>
      </c>
      <c r="AS296" s="177">
        <f t="shared" ref="AS296:AS301" si="109">AVERAGE(AR296,AT296)</f>
        <v>1.8219999999999998</v>
      </c>
      <c r="AT296" s="177">
        <v>2.0019999999999998</v>
      </c>
      <c r="AU296" s="177"/>
      <c r="AV296" s="177">
        <v>2.44</v>
      </c>
      <c r="AW296" s="177"/>
      <c r="AX296" s="821">
        <v>-1.17</v>
      </c>
      <c r="AY296" s="127"/>
      <c r="AZ296" s="127"/>
      <c r="BA296" s="127"/>
      <c r="BB296" s="127"/>
      <c r="BC296" s="2" t="s">
        <v>1430</v>
      </c>
      <c r="BD296" s="866" t="s">
        <v>1555</v>
      </c>
      <c r="BE296" s="90"/>
      <c r="BF296" s="90"/>
      <c r="BG296" s="90"/>
      <c r="BH296" s="90"/>
      <c r="BI296" s="90"/>
      <c r="BJ296" s="90"/>
      <c r="BK296" s="90"/>
      <c r="BL296" s="90"/>
      <c r="BM296" s="90"/>
      <c r="BN296" s="90"/>
      <c r="BO296" s="90"/>
      <c r="BP296" s="90"/>
      <c r="BQ296" s="90"/>
      <c r="BR296" s="90"/>
      <c r="BS296" s="90"/>
      <c r="BT296" s="90"/>
      <c r="BU296" s="90"/>
      <c r="BV296" s="90"/>
      <c r="BW296" s="90"/>
      <c r="BX296" s="90"/>
      <c r="BY296" s="90"/>
      <c r="BZ296" s="90"/>
      <c r="CA296" s="90"/>
      <c r="CB296" s="90"/>
      <c r="CC296" s="90"/>
      <c r="CD296" s="90"/>
      <c r="CE296" s="90"/>
      <c r="CF296" s="90"/>
      <c r="CG296" s="90"/>
      <c r="CH296" s="90"/>
      <c r="CI296" s="90"/>
      <c r="CJ296" s="90"/>
      <c r="CK296" s="90"/>
      <c r="CL296" s="90"/>
      <c r="CM296" s="90"/>
      <c r="CN296" s="90"/>
      <c r="CO296" s="90"/>
      <c r="CP296" s="90"/>
      <c r="CQ296" s="90"/>
      <c r="CR296" s="90"/>
      <c r="CS296" s="90"/>
      <c r="CT296" s="90"/>
      <c r="CU296" s="90"/>
      <c r="CV296" s="90"/>
      <c r="CW296" s="90"/>
      <c r="CX296" s="90"/>
      <c r="CY296" s="90"/>
      <c r="CZ296" s="90"/>
      <c r="DA296" s="90"/>
      <c r="DB296" s="90"/>
      <c r="DC296" s="90"/>
      <c r="DD296" s="90"/>
      <c r="DE296" s="90"/>
      <c r="DF296" s="90"/>
      <c r="DG296" s="90"/>
      <c r="DH296" s="90"/>
      <c r="DI296" s="90"/>
      <c r="DJ296" s="90"/>
      <c r="DK296" s="90"/>
      <c r="DL296" s="90"/>
      <c r="DM296" s="90"/>
      <c r="DN296" s="90"/>
      <c r="DO296" s="90"/>
      <c r="DP296" s="90"/>
      <c r="DQ296" s="90"/>
      <c r="DR296" s="90"/>
      <c r="DS296" s="90"/>
      <c r="DT296" s="90"/>
      <c r="DU296" s="90"/>
      <c r="DV296" s="90"/>
      <c r="DW296" s="90"/>
      <c r="DX296" s="90"/>
      <c r="DY296" s="90"/>
      <c r="DZ296" s="90"/>
      <c r="EA296" s="90"/>
      <c r="EB296" s="90"/>
      <c r="EC296" s="90"/>
      <c r="ED296" s="90"/>
      <c r="EE296" s="90"/>
      <c r="EF296" s="90"/>
      <c r="EG296" s="90"/>
      <c r="EH296" s="90"/>
      <c r="EI296" s="90"/>
      <c r="EJ296" s="90"/>
      <c r="EK296" s="90"/>
      <c r="EL296" s="90"/>
      <c r="EM296" s="90"/>
      <c r="EN296" s="90"/>
      <c r="EO296" s="90"/>
      <c r="EP296" s="90"/>
      <c r="EQ296" s="90"/>
      <c r="ER296" s="90"/>
      <c r="ES296" s="90"/>
      <c r="ET296" s="90"/>
      <c r="EU296" s="90"/>
      <c r="EV296" s="90"/>
      <c r="EW296" s="90"/>
      <c r="EX296" s="90"/>
      <c r="EY296" s="90"/>
      <c r="EZ296" s="90"/>
      <c r="FA296" s="90"/>
      <c r="FB296" s="90"/>
      <c r="FC296" s="90"/>
      <c r="FD296" s="90"/>
      <c r="FE296" s="90"/>
      <c r="FF296" s="90"/>
      <c r="FG296" s="90"/>
      <c r="FH296" s="90"/>
      <c r="FI296" s="90"/>
      <c r="FJ296" s="90"/>
      <c r="FK296" s="90"/>
      <c r="FL296" s="90"/>
      <c r="FM296" s="90"/>
      <c r="FN296" s="90"/>
      <c r="FO296" s="90"/>
      <c r="FP296" s="90"/>
      <c r="FQ296" s="90"/>
      <c r="FR296" s="90"/>
      <c r="FS296" s="90"/>
      <c r="FT296" s="90"/>
      <c r="FU296" s="90"/>
      <c r="FV296" s="90"/>
      <c r="FW296" s="90"/>
      <c r="FX296" s="90"/>
      <c r="FY296" s="90"/>
      <c r="FZ296" s="90"/>
      <c r="GA296" s="90"/>
      <c r="GB296" s="90"/>
      <c r="GC296" s="90"/>
      <c r="GD296" s="90"/>
      <c r="GE296" s="90"/>
      <c r="GF296" s="90"/>
      <c r="GG296" s="90"/>
      <c r="GH296" s="90"/>
      <c r="GI296" s="90"/>
      <c r="GJ296" s="90"/>
      <c r="GK296" s="90"/>
      <c r="GL296" s="90"/>
      <c r="GM296" s="90"/>
      <c r="GN296" s="90"/>
      <c r="GO296" s="90"/>
      <c r="GP296" s="90"/>
      <c r="GQ296" s="90"/>
      <c r="GR296" s="90"/>
      <c r="GS296" s="90"/>
      <c r="GT296" s="90"/>
      <c r="GU296" s="90"/>
      <c r="GV296" s="90"/>
      <c r="GW296" s="90"/>
      <c r="GX296" s="90"/>
      <c r="GY296" s="90"/>
      <c r="GZ296" s="90"/>
      <c r="HA296" s="90"/>
      <c r="HB296" s="90"/>
      <c r="HC296" s="90"/>
      <c r="HD296" s="90"/>
      <c r="HE296" s="90"/>
      <c r="HF296" s="90"/>
      <c r="HG296" s="90"/>
      <c r="HH296" s="90"/>
      <c r="HI296" s="90"/>
      <c r="HJ296" s="90"/>
      <c r="HK296" s="90"/>
      <c r="HL296" s="90"/>
      <c r="HM296" s="90"/>
      <c r="HN296" s="90"/>
      <c r="HO296" s="90"/>
      <c r="HP296" s="90"/>
      <c r="HQ296" s="90"/>
      <c r="HR296" s="90"/>
      <c r="HS296" s="90"/>
    </row>
    <row r="297" spans="1:227" s="2" customFormat="1" ht="17.05" customHeight="1" x14ac:dyDescent="0.4">
      <c r="A297" s="868" t="s">
        <v>38</v>
      </c>
      <c r="B297" s="868" t="s">
        <v>118</v>
      </c>
      <c r="C297" s="889" t="s">
        <v>129</v>
      </c>
      <c r="D297" s="57" t="s">
        <v>137</v>
      </c>
      <c r="E297" s="170"/>
      <c r="F297" s="178">
        <v>2.8000000000000001E-2</v>
      </c>
      <c r="G297" s="177"/>
      <c r="H297" s="177"/>
      <c r="I297" s="177"/>
      <c r="J297" s="177"/>
      <c r="K297" s="179">
        <f t="shared" si="102"/>
        <v>2.8000000000000001E-2</v>
      </c>
      <c r="L297" s="518">
        <f t="shared" si="103"/>
        <v>100</v>
      </c>
      <c r="M297" s="667">
        <f t="shared" si="104"/>
        <v>0</v>
      </c>
      <c r="N297" s="504">
        <f t="shared" si="105"/>
        <v>5</v>
      </c>
      <c r="O297" s="510"/>
      <c r="P297" s="179">
        <f>[1]JH_2015!L82/1000000</f>
        <v>4.3582000000000004E-3</v>
      </c>
      <c r="Q297" s="699"/>
      <c r="R297" s="708" t="s">
        <v>42</v>
      </c>
      <c r="S297" s="716">
        <f>+T297/P297</f>
        <v>0.14042494607865633</v>
      </c>
      <c r="T297" s="708">
        <f>[1]JH_2015!V82/1000000</f>
        <v>6.1200000000000002E-4</v>
      </c>
      <c r="U297" s="58">
        <v>93.81</v>
      </c>
      <c r="V297" s="58"/>
      <c r="W297" s="58"/>
      <c r="X297" s="58"/>
      <c r="Y297" s="58"/>
      <c r="Z297" s="743">
        <v>73</v>
      </c>
      <c r="AA297" s="755">
        <f t="shared" si="106"/>
        <v>163.56539688496906</v>
      </c>
      <c r="AB297" s="174"/>
      <c r="AC297" s="174"/>
      <c r="AD297" s="364"/>
      <c r="AE297" s="174"/>
      <c r="AF297" s="174"/>
      <c r="AG297" s="174"/>
      <c r="AH297" s="786">
        <f t="shared" si="107"/>
        <v>2.8000000000000001E-2</v>
      </c>
      <c r="AI297" s="708"/>
      <c r="AJ297" s="708"/>
      <c r="AK297" s="708"/>
      <c r="AL297" s="792"/>
      <c r="AM297" s="177">
        <v>4.0000000000000001E-3</v>
      </c>
      <c r="AN297" s="179">
        <v>4.0000000000000001E-3</v>
      </c>
      <c r="AO297" s="177">
        <v>4.0000000000000001E-3</v>
      </c>
      <c r="AP297" s="177">
        <v>4.0000000000000001E-3</v>
      </c>
      <c r="AQ297" s="178">
        <f t="shared" si="108"/>
        <v>4.0000000000000001E-3</v>
      </c>
      <c r="AR297" s="179">
        <v>4.0000000000000001E-3</v>
      </c>
      <c r="AS297" s="177">
        <f t="shared" si="109"/>
        <v>4.0000000000000001E-3</v>
      </c>
      <c r="AT297" s="177">
        <v>4.0000000000000001E-3</v>
      </c>
      <c r="AU297" s="177"/>
      <c r="AV297" s="177">
        <v>5.0000000000000001E-3</v>
      </c>
      <c r="AW297" s="177"/>
      <c r="AX297" s="546">
        <v>2.3E-2</v>
      </c>
      <c r="AY297" s="118"/>
      <c r="AZ297" s="118"/>
      <c r="BA297" s="118"/>
      <c r="BB297" s="118"/>
      <c r="BC297" s="2" t="s">
        <v>1430</v>
      </c>
      <c r="BD297" s="866" t="s">
        <v>137</v>
      </c>
      <c r="BE297" s="90"/>
      <c r="BF297" s="90"/>
      <c r="BG297" s="90"/>
      <c r="BH297" s="90"/>
      <c r="BI297" s="90"/>
      <c r="BJ297" s="90"/>
      <c r="BK297" s="90"/>
      <c r="BL297" s="90"/>
      <c r="BM297" s="90"/>
      <c r="BN297" s="90"/>
      <c r="BO297" s="90"/>
      <c r="BP297" s="90"/>
      <c r="BQ297" s="90"/>
      <c r="BR297" s="90"/>
      <c r="BS297" s="90"/>
      <c r="BT297" s="90"/>
      <c r="BU297" s="90"/>
      <c r="BV297" s="90"/>
      <c r="BW297" s="90"/>
      <c r="BX297" s="90"/>
      <c r="BY297" s="90"/>
      <c r="BZ297" s="90"/>
      <c r="CA297" s="90"/>
      <c r="CB297" s="90"/>
      <c r="CC297" s="90"/>
      <c r="CD297" s="90"/>
      <c r="CE297" s="90"/>
      <c r="CF297" s="90"/>
      <c r="CG297" s="90"/>
      <c r="CH297" s="90"/>
      <c r="CI297" s="90"/>
      <c r="CJ297" s="90"/>
      <c r="CK297" s="90"/>
      <c r="CL297" s="90"/>
      <c r="CM297" s="90"/>
      <c r="CN297" s="90"/>
      <c r="CO297" s="90"/>
      <c r="CP297" s="90"/>
      <c r="CQ297" s="90"/>
      <c r="CR297" s="90"/>
      <c r="CS297" s="90"/>
      <c r="CT297" s="90"/>
      <c r="CU297" s="90"/>
      <c r="CV297" s="90"/>
      <c r="CW297" s="90"/>
      <c r="CX297" s="90"/>
      <c r="CY297" s="90"/>
      <c r="CZ297" s="90"/>
      <c r="DA297" s="90"/>
      <c r="DB297" s="90"/>
      <c r="DC297" s="90"/>
      <c r="DD297" s="90"/>
      <c r="DE297" s="90"/>
      <c r="DF297" s="90"/>
      <c r="DG297" s="90"/>
      <c r="DH297" s="90"/>
      <c r="DI297" s="90"/>
      <c r="DJ297" s="90"/>
      <c r="DK297" s="90"/>
      <c r="DL297" s="90"/>
      <c r="DM297" s="90"/>
      <c r="DN297" s="90"/>
      <c r="DO297" s="90"/>
      <c r="DP297" s="90"/>
      <c r="DQ297" s="90"/>
      <c r="DR297" s="90"/>
      <c r="DS297" s="90"/>
      <c r="DT297" s="90"/>
      <c r="DU297" s="90"/>
      <c r="DV297" s="90"/>
      <c r="DW297" s="90"/>
      <c r="DX297" s="90"/>
      <c r="DY297" s="90"/>
      <c r="DZ297" s="90"/>
      <c r="EA297" s="90"/>
      <c r="EB297" s="90"/>
      <c r="EC297" s="90"/>
      <c r="ED297" s="90"/>
      <c r="EE297" s="90"/>
      <c r="EF297" s="90"/>
      <c r="EG297" s="90"/>
      <c r="EH297" s="90"/>
      <c r="EI297" s="90"/>
      <c r="EJ297" s="90"/>
      <c r="EK297" s="90"/>
      <c r="EL297" s="90"/>
      <c r="EM297" s="90"/>
      <c r="EN297" s="90"/>
      <c r="EO297" s="90"/>
      <c r="EP297" s="90"/>
      <c r="EQ297" s="90"/>
      <c r="ER297" s="90"/>
      <c r="ES297" s="90"/>
      <c r="ET297" s="90"/>
      <c r="EU297" s="90"/>
      <c r="EV297" s="90"/>
      <c r="EW297" s="90"/>
      <c r="EX297" s="90"/>
      <c r="EY297" s="90"/>
      <c r="EZ297" s="90"/>
      <c r="FA297" s="90"/>
      <c r="FB297" s="90"/>
      <c r="FC297" s="90"/>
      <c r="FD297" s="90"/>
      <c r="FE297" s="90"/>
      <c r="FF297" s="90"/>
      <c r="FG297" s="90"/>
      <c r="FH297" s="90"/>
      <c r="FI297" s="90"/>
      <c r="FJ297" s="90"/>
      <c r="FK297" s="90"/>
      <c r="FL297" s="90"/>
      <c r="FM297" s="90"/>
      <c r="FN297" s="90"/>
      <c r="FO297" s="90"/>
      <c r="FP297" s="90"/>
      <c r="FQ297" s="90"/>
      <c r="FR297" s="90"/>
      <c r="FS297" s="90"/>
      <c r="FT297" s="90"/>
      <c r="FU297" s="90"/>
      <c r="FV297" s="90"/>
      <c r="FW297" s="90"/>
      <c r="FX297" s="90"/>
      <c r="FY297" s="90"/>
      <c r="FZ297" s="90"/>
      <c r="GA297" s="90"/>
      <c r="GB297" s="90"/>
      <c r="GC297" s="90"/>
      <c r="GD297" s="90"/>
      <c r="GE297" s="90"/>
      <c r="GF297" s="90"/>
      <c r="GG297" s="90"/>
      <c r="GH297" s="90"/>
      <c r="GI297" s="90"/>
      <c r="GJ297" s="90"/>
      <c r="GK297" s="90"/>
      <c r="GL297" s="90"/>
      <c r="GM297" s="90"/>
      <c r="GN297" s="90"/>
      <c r="GO297" s="90"/>
      <c r="GP297" s="90"/>
      <c r="GQ297" s="90"/>
      <c r="GR297" s="90"/>
      <c r="GS297" s="90"/>
      <c r="GT297" s="90"/>
      <c r="GU297" s="90"/>
      <c r="GV297" s="90"/>
      <c r="GW297" s="90"/>
      <c r="GX297" s="90"/>
      <c r="GY297" s="90"/>
      <c r="GZ297" s="90"/>
      <c r="HA297" s="90"/>
      <c r="HB297" s="90"/>
      <c r="HC297" s="90"/>
      <c r="HD297" s="90"/>
      <c r="HE297" s="90"/>
      <c r="HF297" s="90"/>
      <c r="HG297" s="90"/>
      <c r="HH297" s="90"/>
      <c r="HI297" s="90"/>
      <c r="HJ297" s="90"/>
      <c r="HK297" s="90"/>
      <c r="HL297" s="90"/>
      <c r="HM297" s="90"/>
      <c r="HN297" s="90"/>
      <c r="HO297" s="90"/>
      <c r="HP297" s="90"/>
      <c r="HQ297" s="90"/>
      <c r="HR297" s="90"/>
      <c r="HS297" s="90"/>
    </row>
    <row r="298" spans="1:227" s="2" customFormat="1" ht="17.05" customHeight="1" x14ac:dyDescent="0.4">
      <c r="A298" s="868" t="s">
        <v>38</v>
      </c>
      <c r="B298" s="868" t="s">
        <v>118</v>
      </c>
      <c r="C298" s="889" t="s">
        <v>129</v>
      </c>
      <c r="D298" s="57" t="s">
        <v>134</v>
      </c>
      <c r="E298" s="170"/>
      <c r="F298" s="219">
        <v>3.2</v>
      </c>
      <c r="G298" s="124">
        <v>2.8</v>
      </c>
      <c r="H298" s="124"/>
      <c r="I298" s="124"/>
      <c r="J298" s="124"/>
      <c r="K298" s="179">
        <f t="shared" si="102"/>
        <v>6</v>
      </c>
      <c r="L298" s="518">
        <f t="shared" si="103"/>
        <v>53.333333333333336</v>
      </c>
      <c r="M298" s="667">
        <f t="shared" si="104"/>
        <v>46.666666666666664</v>
      </c>
      <c r="N298" s="504">
        <f t="shared" si="105"/>
        <v>3</v>
      </c>
      <c r="O298" s="510"/>
      <c r="P298" s="179">
        <f>[1]JH_2015!L79/1000000</f>
        <v>4.6119870000000001</v>
      </c>
      <c r="Q298" s="699"/>
      <c r="R298" s="708" t="s">
        <v>42</v>
      </c>
      <c r="S298" s="716">
        <f>+T298/P298</f>
        <v>7.7998702077867965E-2</v>
      </c>
      <c r="T298" s="708">
        <f>[1]JH_2015!V79/1000000</f>
        <v>0.35972900000000002</v>
      </c>
      <c r="U298" s="58">
        <v>97.93</v>
      </c>
      <c r="V298" s="58">
        <v>92.1</v>
      </c>
      <c r="W298" s="58"/>
      <c r="X298" s="58"/>
      <c r="Y298" s="58"/>
      <c r="Z298" s="743">
        <v>53936</v>
      </c>
      <c r="AA298" s="755">
        <f t="shared" si="106"/>
        <v>234.26989064665173</v>
      </c>
      <c r="AB298" s="174"/>
      <c r="AC298" s="174"/>
      <c r="AD298" s="364"/>
      <c r="AE298" s="174"/>
      <c r="AF298" s="174"/>
      <c r="AG298" s="174"/>
      <c r="AH298" s="786">
        <f t="shared" si="107"/>
        <v>6</v>
      </c>
      <c r="AI298" s="708"/>
      <c r="AJ298" s="708"/>
      <c r="AK298" s="708"/>
      <c r="AL298" s="792"/>
      <c r="AM298" s="177">
        <v>4.1150000000000002</v>
      </c>
      <c r="AN298" s="177">
        <v>5.2069999999999999</v>
      </c>
      <c r="AO298" s="177">
        <v>7.7069999999999999</v>
      </c>
      <c r="AP298" s="177">
        <v>11.409000000000001</v>
      </c>
      <c r="AQ298" s="178">
        <f t="shared" si="108"/>
        <v>4.1150000000000002</v>
      </c>
      <c r="AR298" s="177">
        <v>5.5149999999999997</v>
      </c>
      <c r="AS298" s="177">
        <f t="shared" si="109"/>
        <v>7.2490000000000006</v>
      </c>
      <c r="AT298" s="177">
        <v>8.9830000000000005</v>
      </c>
      <c r="AU298" s="177"/>
      <c r="AV298" s="177">
        <v>14.632</v>
      </c>
      <c r="AW298" s="177"/>
      <c r="AX298" s="821">
        <v>-8.6319999999999997</v>
      </c>
      <c r="AY298" s="118"/>
      <c r="AZ298" s="118"/>
      <c r="BA298" s="118"/>
      <c r="BB298" s="118"/>
      <c r="BC298" s="2" t="s">
        <v>1430</v>
      </c>
      <c r="BD298" s="2" t="s">
        <v>1700</v>
      </c>
      <c r="BE298" s="90"/>
      <c r="BF298" s="90"/>
      <c r="BG298" s="90"/>
      <c r="BH298" s="90"/>
      <c r="BI298" s="90"/>
      <c r="BJ298" s="90"/>
      <c r="BK298" s="90"/>
      <c r="BL298" s="90"/>
      <c r="BM298" s="90"/>
      <c r="BN298" s="90"/>
      <c r="BO298" s="90"/>
      <c r="BP298" s="90"/>
      <c r="BQ298" s="90"/>
      <c r="BR298" s="90"/>
      <c r="BS298" s="90"/>
      <c r="BT298" s="90"/>
      <c r="BU298" s="90"/>
      <c r="BV298" s="90"/>
      <c r="BW298" s="90"/>
      <c r="BX298" s="90"/>
      <c r="BY298" s="90"/>
      <c r="BZ298" s="90"/>
      <c r="CA298" s="90"/>
      <c r="CB298" s="90"/>
      <c r="CC298" s="90"/>
      <c r="CD298" s="90"/>
      <c r="CE298" s="90"/>
      <c r="CF298" s="90"/>
      <c r="CG298" s="90"/>
      <c r="CH298" s="90"/>
      <c r="CI298" s="90"/>
      <c r="CJ298" s="90"/>
      <c r="CK298" s="90"/>
      <c r="CL298" s="90"/>
      <c r="CM298" s="90"/>
      <c r="CN298" s="90"/>
      <c r="CO298" s="90"/>
      <c r="CP298" s="90"/>
      <c r="CQ298" s="90"/>
      <c r="CR298" s="90"/>
      <c r="CS298" s="90"/>
      <c r="CT298" s="90"/>
      <c r="CU298" s="90"/>
      <c r="CV298" s="90"/>
      <c r="CW298" s="90"/>
      <c r="CX298" s="90"/>
      <c r="CY298" s="90"/>
      <c r="CZ298" s="90"/>
      <c r="DA298" s="90"/>
      <c r="DB298" s="90"/>
      <c r="DC298" s="90"/>
      <c r="DD298" s="90"/>
      <c r="DE298" s="90"/>
      <c r="DF298" s="90"/>
      <c r="DG298" s="90"/>
      <c r="DH298" s="90"/>
      <c r="DI298" s="90"/>
      <c r="DJ298" s="90"/>
      <c r="DK298" s="90"/>
      <c r="DL298" s="90"/>
      <c r="DM298" s="90"/>
      <c r="DN298" s="90"/>
      <c r="DO298" s="90"/>
      <c r="DP298" s="90"/>
      <c r="DQ298" s="90"/>
      <c r="DR298" s="90"/>
      <c r="DS298" s="90"/>
      <c r="DT298" s="90"/>
      <c r="DU298" s="90"/>
      <c r="DV298" s="90"/>
      <c r="DW298" s="90"/>
      <c r="DX298" s="90"/>
      <c r="DY298" s="90"/>
      <c r="DZ298" s="90"/>
      <c r="EA298" s="90"/>
      <c r="EB298" s="90"/>
      <c r="EC298" s="90"/>
      <c r="ED298" s="90"/>
      <c r="EE298" s="90"/>
      <c r="EF298" s="90"/>
      <c r="EG298" s="90"/>
      <c r="EH298" s="90"/>
      <c r="EI298" s="90"/>
      <c r="EJ298" s="90"/>
      <c r="EK298" s="90"/>
      <c r="EL298" s="90"/>
      <c r="EM298" s="90"/>
      <c r="EN298" s="90"/>
      <c r="EO298" s="90"/>
      <c r="EP298" s="90"/>
      <c r="EQ298" s="90"/>
      <c r="ER298" s="90"/>
      <c r="ES298" s="90"/>
      <c r="ET298" s="90"/>
      <c r="EU298" s="90"/>
      <c r="EV298" s="90"/>
      <c r="EW298" s="90"/>
      <c r="EX298" s="90"/>
      <c r="EY298" s="90"/>
      <c r="EZ298" s="90"/>
      <c r="FA298" s="90"/>
      <c r="FB298" s="90"/>
      <c r="FC298" s="90"/>
      <c r="FD298" s="90"/>
      <c r="FE298" s="90"/>
      <c r="FF298" s="90"/>
      <c r="FG298" s="90"/>
      <c r="FH298" s="90"/>
      <c r="FI298" s="90"/>
      <c r="FJ298" s="90"/>
      <c r="FK298" s="90"/>
      <c r="FL298" s="90"/>
      <c r="FM298" s="90"/>
      <c r="FN298" s="90"/>
      <c r="FO298" s="90"/>
      <c r="FP298" s="90"/>
      <c r="FQ298" s="90"/>
      <c r="FR298" s="90"/>
      <c r="FS298" s="90"/>
      <c r="FT298" s="90"/>
      <c r="FU298" s="90"/>
      <c r="FV298" s="90"/>
      <c r="FW298" s="90"/>
      <c r="FX298" s="90"/>
      <c r="FY298" s="90"/>
      <c r="FZ298" s="90"/>
      <c r="GA298" s="90"/>
      <c r="GB298" s="90"/>
      <c r="GC298" s="90"/>
      <c r="GD298" s="90"/>
      <c r="GE298" s="90"/>
      <c r="GF298" s="90"/>
      <c r="GG298" s="90"/>
      <c r="GH298" s="90"/>
      <c r="GI298" s="90"/>
      <c r="GJ298" s="90"/>
      <c r="GK298" s="90"/>
      <c r="GL298" s="90"/>
      <c r="GM298" s="90"/>
      <c r="GN298" s="90"/>
      <c r="GO298" s="90"/>
      <c r="GP298" s="90"/>
      <c r="GQ298" s="90"/>
      <c r="GR298" s="90"/>
      <c r="GS298" s="90"/>
      <c r="GT298" s="90"/>
      <c r="GU298" s="90"/>
      <c r="GV298" s="90"/>
      <c r="GW298" s="90"/>
      <c r="GX298" s="90"/>
      <c r="GY298" s="90"/>
      <c r="GZ298" s="90"/>
      <c r="HA298" s="90"/>
      <c r="HB298" s="90"/>
      <c r="HC298" s="90"/>
      <c r="HD298" s="90"/>
      <c r="HE298" s="90"/>
      <c r="HF298" s="90"/>
      <c r="HG298" s="90"/>
      <c r="HH298" s="90"/>
      <c r="HI298" s="90"/>
      <c r="HJ298" s="90"/>
      <c r="HK298" s="90"/>
      <c r="HL298" s="90"/>
      <c r="HM298" s="90"/>
      <c r="HN298" s="90"/>
      <c r="HO298" s="90"/>
      <c r="HP298" s="90"/>
      <c r="HQ298" s="90"/>
      <c r="HR298" s="90"/>
      <c r="HS298" s="90"/>
    </row>
    <row r="299" spans="1:227" s="2" customFormat="1" ht="17.05" customHeight="1" x14ac:dyDescent="0.4">
      <c r="A299" s="868" t="s">
        <v>38</v>
      </c>
      <c r="B299" s="868" t="s">
        <v>118</v>
      </c>
      <c r="C299" s="889" t="s">
        <v>129</v>
      </c>
      <c r="D299" s="57" t="s">
        <v>131</v>
      </c>
      <c r="E299" s="170"/>
      <c r="F299" s="178">
        <v>0.21199999999999999</v>
      </c>
      <c r="G299" s="177">
        <v>9.5000000000000001E-2</v>
      </c>
      <c r="H299" s="177"/>
      <c r="I299" s="177"/>
      <c r="J299" s="177"/>
      <c r="K299" s="179">
        <f t="shared" si="102"/>
        <v>0.307</v>
      </c>
      <c r="L299" s="518">
        <f t="shared" si="103"/>
        <v>69.055374592833871</v>
      </c>
      <c r="M299" s="667">
        <f t="shared" si="104"/>
        <v>30.944625407166125</v>
      </c>
      <c r="N299" s="504">
        <f t="shared" si="105"/>
        <v>5</v>
      </c>
      <c r="O299" s="510"/>
      <c r="P299" s="177">
        <f>[1]JH_2015!L77/1000000</f>
        <v>0.162746</v>
      </c>
      <c r="Q299" s="699"/>
      <c r="R299" s="708" t="s">
        <v>42</v>
      </c>
      <c r="S299" s="716">
        <f>+T299/P299</f>
        <v>0.32344880980177698</v>
      </c>
      <c r="T299" s="708">
        <f>[1]JH_2015!V77/1000000</f>
        <v>5.2639999999999999E-2</v>
      </c>
      <c r="U299" s="58">
        <v>95.22</v>
      </c>
      <c r="V299" s="58"/>
      <c r="W299" s="58"/>
      <c r="X299" s="58"/>
      <c r="Y299" s="58"/>
      <c r="Z299" s="743">
        <v>1115</v>
      </c>
      <c r="AA299" s="755">
        <f t="shared" si="106"/>
        <v>399.89188525093681</v>
      </c>
      <c r="AB299" s="174"/>
      <c r="AC299" s="174"/>
      <c r="AD299" s="364"/>
      <c r="AE299" s="174"/>
      <c r="AF299" s="174"/>
      <c r="AG299" s="174"/>
      <c r="AH299" s="786">
        <f t="shared" si="107"/>
        <v>0.307</v>
      </c>
      <c r="AI299" s="708"/>
      <c r="AJ299" s="708"/>
      <c r="AK299" s="708"/>
      <c r="AL299" s="792"/>
      <c r="AM299" s="177">
        <v>0.19500000000000001</v>
      </c>
      <c r="AN299" s="177">
        <v>0.22</v>
      </c>
      <c r="AO299" s="177">
        <v>0.26800000000000002</v>
      </c>
      <c r="AP299" s="177">
        <v>0.32700000000000001</v>
      </c>
      <c r="AQ299" s="178">
        <f t="shared" si="108"/>
        <v>0.19500000000000001</v>
      </c>
      <c r="AR299" s="177">
        <v>0.22600000000000001</v>
      </c>
      <c r="AS299" s="177">
        <f t="shared" si="109"/>
        <v>0.25800000000000001</v>
      </c>
      <c r="AT299" s="177">
        <v>0.28999999999999998</v>
      </c>
      <c r="AU299" s="177"/>
      <c r="AV299" s="177">
        <v>0.371</v>
      </c>
      <c r="AW299" s="177"/>
      <c r="AX299" s="821">
        <v>-6.4000000000000001E-2</v>
      </c>
      <c r="AY299" s="142"/>
      <c r="AZ299" s="142"/>
      <c r="BA299" s="142"/>
      <c r="BB299" s="142"/>
      <c r="BC299" s="2" t="s">
        <v>1430</v>
      </c>
      <c r="BD299" s="866" t="s">
        <v>131</v>
      </c>
      <c r="BE299" s="90"/>
      <c r="BF299" s="90"/>
      <c r="BG299" s="90"/>
      <c r="BH299" s="90"/>
      <c r="BI299" s="90"/>
      <c r="BJ299" s="90"/>
      <c r="BK299" s="90"/>
      <c r="BL299" s="90"/>
      <c r="BM299" s="90"/>
      <c r="BN299" s="90"/>
      <c r="BO299" s="90"/>
      <c r="BP299" s="90"/>
      <c r="BQ299" s="90"/>
      <c r="BR299" s="90"/>
      <c r="BS299" s="90"/>
      <c r="BT299" s="90"/>
      <c r="BU299" s="90"/>
      <c r="BV299" s="90"/>
      <c r="BW299" s="90"/>
      <c r="BX299" s="90"/>
      <c r="BY299" s="90"/>
      <c r="BZ299" s="90"/>
      <c r="CA299" s="90"/>
      <c r="CB299" s="90"/>
      <c r="CC299" s="90"/>
      <c r="CD299" s="90"/>
      <c r="CE299" s="90"/>
      <c r="CF299" s="90"/>
      <c r="CG299" s="90"/>
      <c r="CH299" s="90"/>
      <c r="CI299" s="90"/>
      <c r="CJ299" s="90"/>
      <c r="CK299" s="90"/>
      <c r="CL299" s="90"/>
      <c r="CM299" s="90"/>
      <c r="CN299" s="90"/>
      <c r="CO299" s="90"/>
      <c r="CP299" s="90"/>
      <c r="CQ299" s="90"/>
      <c r="CR299" s="90"/>
      <c r="CS299" s="90"/>
      <c r="CT299" s="90"/>
      <c r="CU299" s="90"/>
      <c r="CV299" s="90"/>
      <c r="CW299" s="90"/>
      <c r="CX299" s="90"/>
      <c r="CY299" s="90"/>
      <c r="CZ299" s="90"/>
      <c r="DA299" s="90"/>
      <c r="DB299" s="90"/>
      <c r="DC299" s="90"/>
      <c r="DD299" s="90"/>
      <c r="DE299" s="90"/>
      <c r="DF299" s="90"/>
      <c r="DG299" s="90"/>
      <c r="DH299" s="90"/>
      <c r="DI299" s="90"/>
      <c r="DJ299" s="90"/>
      <c r="DK299" s="90"/>
      <c r="DL299" s="90"/>
      <c r="DM299" s="90"/>
      <c r="DN299" s="90"/>
      <c r="DO299" s="90"/>
      <c r="DP299" s="90"/>
      <c r="DQ299" s="90"/>
      <c r="DR299" s="90"/>
      <c r="DS299" s="90"/>
      <c r="DT299" s="90"/>
      <c r="DU299" s="90"/>
      <c r="DV299" s="90"/>
      <c r="DW299" s="90"/>
      <c r="DX299" s="90"/>
      <c r="DY299" s="90"/>
      <c r="DZ299" s="90"/>
      <c r="EA299" s="90"/>
      <c r="EB299" s="90"/>
      <c r="EC299" s="90"/>
      <c r="ED299" s="90"/>
      <c r="EE299" s="90"/>
      <c r="EF299" s="90"/>
      <c r="EG299" s="90"/>
      <c r="EH299" s="90"/>
      <c r="EI299" s="90"/>
      <c r="EJ299" s="90"/>
      <c r="EK299" s="90"/>
      <c r="EL299" s="90"/>
      <c r="EM299" s="90"/>
      <c r="EN299" s="90"/>
      <c r="EO299" s="90"/>
      <c r="EP299" s="90"/>
      <c r="EQ299" s="90"/>
      <c r="ER299" s="90"/>
      <c r="ES299" s="90"/>
      <c r="ET299" s="90"/>
      <c r="EU299" s="90"/>
      <c r="EV299" s="90"/>
      <c r="EW299" s="90"/>
      <c r="EX299" s="90"/>
      <c r="EY299" s="90"/>
      <c r="EZ299" s="90"/>
      <c r="FA299" s="90"/>
      <c r="FB299" s="90"/>
      <c r="FC299" s="90"/>
      <c r="FD299" s="90"/>
      <c r="FE299" s="90"/>
      <c r="FF299" s="90"/>
      <c r="FG299" s="90"/>
      <c r="FH299" s="90"/>
      <c r="FI299" s="90"/>
      <c r="FJ299" s="90"/>
      <c r="FK299" s="90"/>
      <c r="FL299" s="90"/>
      <c r="FM299" s="90"/>
      <c r="FN299" s="90"/>
      <c r="FO299" s="90"/>
      <c r="FP299" s="90"/>
      <c r="FQ299" s="90"/>
      <c r="FR299" s="90"/>
      <c r="FS299" s="90"/>
      <c r="FT299" s="90"/>
      <c r="FU299" s="90"/>
      <c r="FV299" s="90"/>
      <c r="FW299" s="90"/>
      <c r="FX299" s="90"/>
      <c r="FY299" s="90"/>
      <c r="FZ299" s="90"/>
      <c r="GA299" s="90"/>
      <c r="GB299" s="90"/>
      <c r="GC299" s="90"/>
      <c r="GD299" s="90"/>
      <c r="GE299" s="90"/>
      <c r="GF299" s="90"/>
      <c r="GG299" s="90"/>
      <c r="GH299" s="90"/>
      <c r="GI299" s="90"/>
      <c r="GJ299" s="90"/>
      <c r="GK299" s="90"/>
      <c r="GL299" s="90"/>
      <c r="GM299" s="90"/>
      <c r="GN299" s="90"/>
      <c r="GO299" s="90"/>
      <c r="GP299" s="90"/>
      <c r="GQ299" s="90"/>
      <c r="GR299" s="90"/>
      <c r="GS299" s="90"/>
      <c r="GT299" s="90"/>
      <c r="GU299" s="90"/>
      <c r="GV299" s="90"/>
      <c r="GW299" s="90"/>
      <c r="GX299" s="90"/>
      <c r="GY299" s="90"/>
      <c r="GZ299" s="90"/>
      <c r="HA299" s="90"/>
      <c r="HB299" s="90"/>
      <c r="HC299" s="90"/>
      <c r="HD299" s="90"/>
      <c r="HE299" s="90"/>
      <c r="HF299" s="90"/>
      <c r="HG299" s="90"/>
      <c r="HH299" s="90"/>
      <c r="HI299" s="90"/>
      <c r="HJ299" s="90"/>
      <c r="HK299" s="90"/>
      <c r="HL299" s="90"/>
      <c r="HM299" s="90"/>
      <c r="HN299" s="90"/>
      <c r="HO299" s="90"/>
      <c r="HP299" s="90"/>
      <c r="HQ299" s="90"/>
      <c r="HR299" s="90"/>
      <c r="HS299" s="90"/>
    </row>
    <row r="300" spans="1:227" s="2" customFormat="1" ht="17.05" customHeight="1" x14ac:dyDescent="0.4">
      <c r="A300" s="868" t="s">
        <v>38</v>
      </c>
      <c r="B300" s="868" t="s">
        <v>118</v>
      </c>
      <c r="C300" s="889" t="s">
        <v>129</v>
      </c>
      <c r="D300" s="16" t="s">
        <v>138</v>
      </c>
      <c r="E300" s="2944"/>
      <c r="F300" s="219">
        <v>1.6</v>
      </c>
      <c r="G300" s="124"/>
      <c r="H300" s="124"/>
      <c r="I300" s="124"/>
      <c r="J300" s="124"/>
      <c r="K300" s="179">
        <f t="shared" si="102"/>
        <v>1.6</v>
      </c>
      <c r="L300" s="518">
        <f t="shared" si="103"/>
        <v>100</v>
      </c>
      <c r="M300" s="667">
        <f t="shared" si="104"/>
        <v>0</v>
      </c>
      <c r="N300" s="504">
        <f t="shared" si="105"/>
        <v>5</v>
      </c>
      <c r="O300" s="510"/>
      <c r="P300" s="179">
        <f>[1]JH_2015!L83/1000000</f>
        <v>0.31078699999999998</v>
      </c>
      <c r="Q300" s="699"/>
      <c r="R300" s="708" t="s">
        <v>42</v>
      </c>
      <c r="S300" s="716">
        <f>+T300/P300</f>
        <v>0.25855650332864633</v>
      </c>
      <c r="T300" s="708">
        <f>[1]JH_2015!V83/1000000</f>
        <v>8.0355999999999997E-2</v>
      </c>
      <c r="U300" s="58">
        <v>92.73</v>
      </c>
      <c r="V300" s="58">
        <v>83</v>
      </c>
      <c r="W300" s="58"/>
      <c r="X300" s="58"/>
      <c r="Y300" s="58"/>
      <c r="Z300" s="743">
        <v>5038</v>
      </c>
      <c r="AA300" s="755">
        <f t="shared" si="106"/>
        <v>169.00977230581825</v>
      </c>
      <c r="AB300" s="174"/>
      <c r="AC300" s="174"/>
      <c r="AD300" s="364"/>
      <c r="AE300" s="174"/>
      <c r="AF300" s="174"/>
      <c r="AG300" s="174"/>
      <c r="AH300" s="786">
        <f t="shared" si="107"/>
        <v>1.6</v>
      </c>
      <c r="AI300" s="708"/>
      <c r="AJ300" s="708"/>
      <c r="AK300" s="708"/>
      <c r="AL300" s="792"/>
      <c r="AM300" s="177">
        <v>0.30299999999999999</v>
      </c>
      <c r="AN300" s="177">
        <v>0.35199999999999998</v>
      </c>
      <c r="AO300" s="177">
        <v>0.45</v>
      </c>
      <c r="AP300" s="177">
        <v>0.57599999999999996</v>
      </c>
      <c r="AQ300" s="178">
        <f t="shared" si="108"/>
        <v>0.30299999999999999</v>
      </c>
      <c r="AR300" s="177">
        <v>0.373</v>
      </c>
      <c r="AS300" s="177">
        <f t="shared" si="109"/>
        <v>0.44950000000000001</v>
      </c>
      <c r="AT300" s="177">
        <v>0.52600000000000002</v>
      </c>
      <c r="AU300" s="177"/>
      <c r="AV300" s="177">
        <v>0.74199999999999999</v>
      </c>
      <c r="AW300" s="177"/>
      <c r="AX300" s="821">
        <v>0.85799999999999998</v>
      </c>
      <c r="AY300" s="142"/>
      <c r="AZ300" s="142"/>
      <c r="BA300" s="118"/>
      <c r="BB300" s="118"/>
      <c r="BC300" s="2" t="s">
        <v>1430</v>
      </c>
      <c r="BD300" s="866" t="s">
        <v>138</v>
      </c>
      <c r="BE300" s="90"/>
      <c r="BF300" s="90"/>
      <c r="BG300" s="90"/>
      <c r="BH300" s="90"/>
      <c r="BI300" s="90"/>
      <c r="BJ300" s="90"/>
      <c r="BK300" s="90"/>
      <c r="BL300" s="90"/>
      <c r="BM300" s="90"/>
      <c r="BN300" s="90"/>
      <c r="BO300" s="90"/>
      <c r="BP300" s="90"/>
      <c r="BQ300" s="90"/>
      <c r="BR300" s="90"/>
      <c r="BS300" s="90"/>
      <c r="BT300" s="90"/>
      <c r="BU300" s="90"/>
      <c r="BV300" s="90"/>
      <c r="BW300" s="90"/>
      <c r="BX300" s="90"/>
      <c r="BY300" s="90"/>
      <c r="BZ300" s="90"/>
      <c r="CA300" s="90"/>
      <c r="CB300" s="90"/>
      <c r="CC300" s="90"/>
      <c r="CD300" s="90"/>
      <c r="CE300" s="90"/>
      <c r="CF300" s="90"/>
      <c r="CG300" s="90"/>
      <c r="CH300" s="90"/>
      <c r="CI300" s="90"/>
      <c r="CJ300" s="90"/>
      <c r="CK300" s="90"/>
      <c r="CL300" s="90"/>
      <c r="CM300" s="90"/>
      <c r="CN300" s="90"/>
      <c r="CO300" s="90"/>
      <c r="CP300" s="90"/>
      <c r="CQ300" s="90"/>
      <c r="CR300" s="90"/>
      <c r="CS300" s="90"/>
      <c r="CT300" s="90"/>
      <c r="CU300" s="90"/>
      <c r="CV300" s="90"/>
      <c r="CW300" s="90"/>
      <c r="CX300" s="90"/>
      <c r="CY300" s="90"/>
      <c r="CZ300" s="90"/>
      <c r="DA300" s="90"/>
      <c r="DB300" s="90"/>
      <c r="DC300" s="90"/>
      <c r="DD300" s="90"/>
      <c r="DE300" s="90"/>
      <c r="DF300" s="90"/>
      <c r="DG300" s="90"/>
      <c r="DH300" s="90"/>
      <c r="DI300" s="90"/>
      <c r="DJ300" s="90"/>
      <c r="DK300" s="90"/>
      <c r="DL300" s="90"/>
      <c r="DM300" s="90"/>
      <c r="DN300" s="90"/>
      <c r="DO300" s="90"/>
      <c r="DP300" s="90"/>
      <c r="DQ300" s="90"/>
      <c r="DR300" s="90"/>
      <c r="DS300" s="90"/>
      <c r="DT300" s="90"/>
      <c r="DU300" s="90"/>
      <c r="DV300" s="90"/>
      <c r="DW300" s="90"/>
      <c r="DX300" s="90"/>
      <c r="DY300" s="90"/>
      <c r="DZ300" s="90"/>
      <c r="EA300" s="90"/>
      <c r="EB300" s="90"/>
      <c r="EC300" s="90"/>
      <c r="ED300" s="90"/>
      <c r="EE300" s="90"/>
      <c r="EF300" s="90"/>
      <c r="EG300" s="90"/>
      <c r="EH300" s="90"/>
      <c r="EI300" s="90"/>
      <c r="EJ300" s="90"/>
      <c r="EK300" s="90"/>
      <c r="EL300" s="90"/>
      <c r="EM300" s="90"/>
      <c r="EN300" s="90"/>
      <c r="EO300" s="90"/>
      <c r="EP300" s="90"/>
      <c r="EQ300" s="90"/>
      <c r="ER300" s="90"/>
      <c r="ES300" s="90"/>
      <c r="ET300" s="90"/>
      <c r="EU300" s="90"/>
      <c r="EV300" s="90"/>
      <c r="EW300" s="90"/>
      <c r="EX300" s="90"/>
      <c r="EY300" s="90"/>
      <c r="EZ300" s="90"/>
      <c r="FA300" s="90"/>
      <c r="FB300" s="90"/>
      <c r="FC300" s="90"/>
      <c r="FD300" s="90"/>
      <c r="FE300" s="90"/>
      <c r="FF300" s="90"/>
      <c r="FG300" s="90"/>
      <c r="FH300" s="90"/>
      <c r="FI300" s="90"/>
      <c r="FJ300" s="90"/>
      <c r="FK300" s="90"/>
      <c r="FL300" s="90"/>
      <c r="FM300" s="90"/>
      <c r="FN300" s="90"/>
      <c r="FO300" s="90"/>
      <c r="FP300" s="90"/>
      <c r="FQ300" s="90"/>
      <c r="FR300" s="90"/>
      <c r="FS300" s="90"/>
      <c r="FT300" s="90"/>
      <c r="FU300" s="90"/>
      <c r="FV300" s="90"/>
      <c r="FW300" s="90"/>
      <c r="FX300" s="90"/>
      <c r="FY300" s="90"/>
      <c r="FZ300" s="90"/>
      <c r="GA300" s="90"/>
      <c r="GB300" s="90"/>
      <c r="GC300" s="90"/>
      <c r="GD300" s="90"/>
      <c r="GE300" s="90"/>
      <c r="GF300" s="90"/>
      <c r="GG300" s="90"/>
      <c r="GH300" s="90"/>
      <c r="GI300" s="90"/>
      <c r="GJ300" s="90"/>
      <c r="GK300" s="90"/>
      <c r="GL300" s="90"/>
      <c r="GM300" s="90"/>
      <c r="GN300" s="90"/>
      <c r="GO300" s="90"/>
      <c r="GP300" s="90"/>
      <c r="GQ300" s="90"/>
      <c r="GR300" s="90"/>
      <c r="GS300" s="90"/>
      <c r="GT300" s="90"/>
      <c r="GU300" s="90"/>
      <c r="GV300" s="90"/>
      <c r="GW300" s="90"/>
      <c r="GX300" s="90"/>
      <c r="GY300" s="90"/>
      <c r="GZ300" s="90"/>
      <c r="HA300" s="90"/>
      <c r="HB300" s="90"/>
      <c r="HC300" s="90"/>
      <c r="HD300" s="90"/>
      <c r="HE300" s="90"/>
      <c r="HF300" s="90"/>
      <c r="HG300" s="90"/>
      <c r="HH300" s="90"/>
      <c r="HI300" s="90"/>
      <c r="HJ300" s="90"/>
      <c r="HK300" s="90"/>
      <c r="HL300" s="90"/>
      <c r="HM300" s="90"/>
      <c r="HN300" s="90"/>
      <c r="HO300" s="90"/>
      <c r="HP300" s="90"/>
      <c r="HQ300" s="90"/>
      <c r="HR300" s="90"/>
      <c r="HS300" s="90"/>
    </row>
    <row r="301" spans="1:227" s="2" customFormat="1" ht="17.05" customHeight="1" x14ac:dyDescent="0.4">
      <c r="A301" s="868" t="s">
        <v>38</v>
      </c>
      <c r="B301" s="868" t="s">
        <v>118</v>
      </c>
      <c r="C301" s="889" t="s">
        <v>129</v>
      </c>
      <c r="D301" s="57" t="s">
        <v>133</v>
      </c>
      <c r="E301" s="170"/>
      <c r="F301" s="178">
        <v>0.01</v>
      </c>
      <c r="G301" s="177"/>
      <c r="H301" s="177"/>
      <c r="I301" s="177"/>
      <c r="J301" s="177"/>
      <c r="K301" s="177">
        <f t="shared" si="102"/>
        <v>0.01</v>
      </c>
      <c r="L301" s="518">
        <f t="shared" si="103"/>
        <v>100</v>
      </c>
      <c r="M301" s="667">
        <f t="shared" si="104"/>
        <v>0</v>
      </c>
      <c r="N301" s="504">
        <f t="shared" si="105"/>
        <v>1</v>
      </c>
      <c r="O301" s="510"/>
      <c r="P301" s="177"/>
      <c r="Q301" s="58" t="s">
        <v>42</v>
      </c>
      <c r="R301" s="58"/>
      <c r="S301" s="719"/>
      <c r="T301" s="708"/>
      <c r="U301" s="58"/>
      <c r="V301" s="58"/>
      <c r="W301" s="58"/>
      <c r="X301" s="58"/>
      <c r="Y301" s="58"/>
      <c r="Z301" s="743">
        <v>51</v>
      </c>
      <c r="AA301" s="755">
        <f t="shared" si="106"/>
        <v>0</v>
      </c>
      <c r="AB301" s="174"/>
      <c r="AC301" s="174"/>
      <c r="AD301" s="364"/>
      <c r="AE301" s="174"/>
      <c r="AF301" s="174"/>
      <c r="AG301" s="174"/>
      <c r="AH301" s="786">
        <f t="shared" si="107"/>
        <v>0.01</v>
      </c>
      <c r="AI301" s="708"/>
      <c r="AJ301" s="708"/>
      <c r="AK301" s="708"/>
      <c r="AL301" s="792"/>
      <c r="AM301" s="177">
        <v>1E-3</v>
      </c>
      <c r="AN301" s="177">
        <v>1E-3</v>
      </c>
      <c r="AO301" s="177">
        <v>1E-3</v>
      </c>
      <c r="AP301" s="177">
        <v>2E-3</v>
      </c>
      <c r="AQ301" s="178">
        <f t="shared" si="108"/>
        <v>1E-3</v>
      </c>
      <c r="AR301" s="177">
        <v>1E-3</v>
      </c>
      <c r="AS301" s="177">
        <f t="shared" si="109"/>
        <v>1.5E-3</v>
      </c>
      <c r="AT301" s="177">
        <v>2E-3</v>
      </c>
      <c r="AU301" s="177"/>
      <c r="AV301" s="177">
        <v>2E-3</v>
      </c>
      <c r="AW301" s="177"/>
      <c r="AX301" s="821">
        <v>8.0000000000000002E-3</v>
      </c>
      <c r="AY301" s="118"/>
      <c r="AZ301" s="142"/>
      <c r="BA301" s="142"/>
      <c r="BB301" s="142"/>
      <c r="BC301" s="2" t="s">
        <v>1430</v>
      </c>
      <c r="BD301" s="866" t="s">
        <v>1693</v>
      </c>
      <c r="BE301" s="90"/>
      <c r="BF301" s="90"/>
      <c r="BG301" s="90"/>
      <c r="BH301" s="90"/>
      <c r="BI301" s="90"/>
      <c r="BJ301" s="90"/>
      <c r="BK301" s="90"/>
      <c r="BL301" s="90"/>
      <c r="BM301" s="90"/>
      <c r="BN301" s="90"/>
      <c r="BO301" s="90"/>
      <c r="BP301" s="90"/>
      <c r="BQ301" s="90"/>
      <c r="BR301" s="90"/>
      <c r="BS301" s="90"/>
      <c r="BT301" s="90"/>
      <c r="BU301" s="90"/>
      <c r="BV301" s="90"/>
      <c r="BW301" s="90"/>
      <c r="BX301" s="90"/>
      <c r="BY301" s="90"/>
      <c r="BZ301" s="90"/>
      <c r="CA301" s="90"/>
      <c r="CB301" s="90"/>
      <c r="CC301" s="90"/>
      <c r="CD301" s="90"/>
      <c r="CE301" s="90"/>
      <c r="CF301" s="90"/>
      <c r="CG301" s="90"/>
      <c r="CH301" s="90"/>
      <c r="CI301" s="90"/>
      <c r="CJ301" s="90"/>
      <c r="CK301" s="90"/>
      <c r="CL301" s="90"/>
      <c r="CM301" s="90"/>
      <c r="CN301" s="90"/>
      <c r="CO301" s="90"/>
      <c r="CP301" s="90"/>
      <c r="CQ301" s="90"/>
      <c r="CR301" s="90"/>
      <c r="CS301" s="90"/>
      <c r="CT301" s="90"/>
      <c r="CU301" s="90"/>
      <c r="CV301" s="90"/>
      <c r="CW301" s="90"/>
      <c r="CX301" s="90"/>
      <c r="CY301" s="90"/>
      <c r="CZ301" s="90"/>
      <c r="DA301" s="90"/>
      <c r="DB301" s="90"/>
      <c r="DC301" s="90"/>
      <c r="DD301" s="90"/>
      <c r="DE301" s="90"/>
      <c r="DF301" s="90"/>
      <c r="DG301" s="90"/>
      <c r="DH301" s="90"/>
      <c r="DI301" s="90"/>
      <c r="DJ301" s="90"/>
      <c r="DK301" s="90"/>
      <c r="DL301" s="90"/>
      <c r="DM301" s="90"/>
      <c r="DN301" s="90"/>
      <c r="DO301" s="90"/>
      <c r="DP301" s="90"/>
      <c r="DQ301" s="90"/>
      <c r="DR301" s="90"/>
      <c r="DS301" s="90"/>
      <c r="DT301" s="90"/>
      <c r="DU301" s="90"/>
      <c r="DV301" s="90"/>
      <c r="DW301" s="90"/>
      <c r="DX301" s="90"/>
      <c r="DY301" s="90"/>
      <c r="DZ301" s="90"/>
      <c r="EA301" s="90"/>
      <c r="EB301" s="90"/>
      <c r="EC301" s="90"/>
      <c r="ED301" s="90"/>
      <c r="EE301" s="90"/>
      <c r="EF301" s="90"/>
      <c r="EG301" s="90"/>
      <c r="EH301" s="90"/>
      <c r="EI301" s="90"/>
      <c r="EJ301" s="90"/>
      <c r="EK301" s="90"/>
      <c r="EL301" s="90"/>
      <c r="EM301" s="90"/>
      <c r="EN301" s="90"/>
      <c r="EO301" s="90"/>
      <c r="EP301" s="90"/>
      <c r="EQ301" s="90"/>
      <c r="ER301" s="90"/>
      <c r="ES301" s="90"/>
      <c r="ET301" s="90"/>
      <c r="EU301" s="90"/>
      <c r="EV301" s="90"/>
      <c r="EW301" s="90"/>
      <c r="EX301" s="90"/>
      <c r="EY301" s="90"/>
      <c r="EZ301" s="90"/>
      <c r="FA301" s="90"/>
      <c r="FB301" s="90"/>
      <c r="FC301" s="90"/>
      <c r="FD301" s="90"/>
      <c r="FE301" s="90"/>
      <c r="FF301" s="90"/>
      <c r="FG301" s="90"/>
      <c r="FH301" s="90"/>
      <c r="FI301" s="90"/>
      <c r="FJ301" s="90"/>
      <c r="FK301" s="90"/>
      <c r="FL301" s="90"/>
      <c r="FM301" s="90"/>
      <c r="FN301" s="90"/>
      <c r="FO301" s="90"/>
      <c r="FP301" s="90"/>
      <c r="FQ301" s="90"/>
      <c r="FR301" s="90"/>
      <c r="FS301" s="90"/>
      <c r="FT301" s="90"/>
      <c r="FU301" s="90"/>
      <c r="FV301" s="90"/>
      <c r="FW301" s="90"/>
      <c r="FX301" s="90"/>
      <c r="FY301" s="90"/>
      <c r="FZ301" s="90"/>
      <c r="GA301" s="90"/>
      <c r="GB301" s="90"/>
      <c r="GC301" s="90"/>
      <c r="GD301" s="90"/>
      <c r="GE301" s="90"/>
      <c r="GF301" s="90"/>
      <c r="GG301" s="90"/>
      <c r="GH301" s="90"/>
      <c r="GI301" s="90"/>
      <c r="GJ301" s="90"/>
      <c r="GK301" s="90"/>
      <c r="GL301" s="90"/>
      <c r="GM301" s="90"/>
      <c r="GN301" s="90"/>
      <c r="GO301" s="90"/>
      <c r="GP301" s="90"/>
      <c r="GQ301" s="90"/>
      <c r="GR301" s="90"/>
      <c r="GS301" s="90"/>
      <c r="GT301" s="90"/>
      <c r="GU301" s="90"/>
      <c r="GV301" s="90"/>
      <c r="GW301" s="90"/>
      <c r="GX301" s="90"/>
      <c r="GY301" s="90"/>
      <c r="GZ301" s="90"/>
      <c r="HA301" s="90"/>
      <c r="HB301" s="90"/>
      <c r="HC301" s="90"/>
      <c r="HD301" s="90"/>
      <c r="HE301" s="90"/>
      <c r="HF301" s="90"/>
      <c r="HG301" s="90"/>
      <c r="HH301" s="90"/>
      <c r="HI301" s="90"/>
      <c r="HJ301" s="90"/>
      <c r="HK301" s="90"/>
      <c r="HL301" s="90"/>
      <c r="HM301" s="90"/>
      <c r="HN301" s="90"/>
      <c r="HO301" s="90"/>
      <c r="HP301" s="90"/>
      <c r="HQ301" s="90"/>
      <c r="HR301" s="90"/>
      <c r="HS301" s="90"/>
    </row>
    <row r="302" spans="1:227" s="2" customFormat="1" ht="17.05" customHeight="1" x14ac:dyDescent="0.4">
      <c r="A302" s="868" t="s">
        <v>865</v>
      </c>
      <c r="B302" s="868" t="s">
        <v>988</v>
      </c>
      <c r="C302" s="594" t="s">
        <v>1001</v>
      </c>
      <c r="D302" s="365" t="s">
        <v>1004</v>
      </c>
      <c r="E302" s="433"/>
      <c r="F302" s="628">
        <v>0.109</v>
      </c>
      <c r="G302" s="636"/>
      <c r="H302" s="647" t="s">
        <v>1005</v>
      </c>
      <c r="I302" s="251"/>
      <c r="J302" s="251"/>
      <c r="K302" s="292">
        <f t="shared" ref="K302:K308" si="110">IF(ISNUMBER(F302),F302,0)+IF(ISNUMBER(G302),G302,0)+IF(ISNUMBER(H302),H302,0)</f>
        <v>0.109</v>
      </c>
      <c r="L302" s="520">
        <f t="shared" ref="L302:L308" si="111">IF(IF(ISNUMBER(K302),K302,0)&gt;0,IF(ISNUMBER(F302),F302,0)/K302*100,"")</f>
        <v>100</v>
      </c>
      <c r="M302" s="521">
        <f t="shared" ref="M302:M308" si="112">IF(IF(ISNUMBER(K302),K302,0)&gt;0,(IF(ISNUMBER(G302),G302,0)+IF(ISNUMBER(H302),H302,0))/K302*100,"")</f>
        <v>0</v>
      </c>
      <c r="N302" s="504">
        <f t="shared" si="105"/>
        <v>2</v>
      </c>
      <c r="O302" s="254"/>
      <c r="P302" s="534">
        <f>AA302*Z302/1000000000*365</f>
        <v>0.6096724658904058</v>
      </c>
      <c r="Q302" s="227" t="s">
        <v>42</v>
      </c>
      <c r="R302" s="254"/>
      <c r="S302" s="255"/>
      <c r="T302" s="256"/>
      <c r="V302" s="257"/>
      <c r="W302" s="257"/>
      <c r="X302" s="257"/>
      <c r="Y302" s="257"/>
      <c r="Z302" s="258">
        <v>7531</v>
      </c>
      <c r="AA302" s="259">
        <v>221.79465183739387</v>
      </c>
      <c r="AB302" s="293"/>
      <c r="AC302" s="293"/>
      <c r="AD302" s="293"/>
      <c r="AE302" s="293"/>
      <c r="AF302" s="293"/>
      <c r="AG302" s="293"/>
      <c r="AH302" s="121"/>
      <c r="AI302" s="373">
        <v>7935</v>
      </c>
      <c r="AJ302" s="373">
        <v>8306</v>
      </c>
      <c r="AK302" s="373">
        <v>8670</v>
      </c>
      <c r="AL302" s="342"/>
      <c r="AM302" s="374"/>
      <c r="AN302" s="373"/>
      <c r="AO302" s="292"/>
      <c r="AP302" s="295"/>
      <c r="AQ302" s="264">
        <v>0.60967246589040591</v>
      </c>
      <c r="AR302" s="292">
        <v>0.66349617780634806</v>
      </c>
      <c r="AS302" s="292">
        <v>0.71662310048010869</v>
      </c>
      <c r="AT302" s="292">
        <v>0.77110217664802505</v>
      </c>
      <c r="AU302" s="292"/>
      <c r="AV302" s="295"/>
      <c r="AW302" s="559">
        <f t="shared" ref="AW302:AW308" si="113">K302-AT302</f>
        <v>-0.66210217664802506</v>
      </c>
      <c r="AX302" s="551"/>
      <c r="AY302" s="167"/>
      <c r="AZ302" s="167"/>
      <c r="BA302" s="296"/>
      <c r="BB302" s="296"/>
      <c r="BC302" s="2" t="s">
        <v>1430</v>
      </c>
      <c r="BD302" s="866" t="s">
        <v>1701</v>
      </c>
    </row>
    <row r="303" spans="1:227" s="2" customFormat="1" ht="17.05" customHeight="1" x14ac:dyDescent="0.4">
      <c r="A303" s="868" t="s">
        <v>1134</v>
      </c>
      <c r="B303" s="868" t="s">
        <v>1218</v>
      </c>
      <c r="C303" s="908" t="s">
        <v>1241</v>
      </c>
      <c r="D303" s="269" t="s">
        <v>1247</v>
      </c>
      <c r="E303" s="2943" t="s">
        <v>1243</v>
      </c>
      <c r="F303" s="446">
        <v>0.13700000000000001</v>
      </c>
      <c r="G303" s="124"/>
      <c r="H303" s="447">
        <v>0.06</v>
      </c>
      <c r="I303" s="124"/>
      <c r="J303" s="124"/>
      <c r="K303" s="252">
        <f t="shared" si="110"/>
        <v>0.19700000000000001</v>
      </c>
      <c r="L303" s="520">
        <f t="shared" si="111"/>
        <v>69.543147208121823</v>
      </c>
      <c r="M303" s="521">
        <f t="shared" si="112"/>
        <v>30.45685279187817</v>
      </c>
      <c r="N303" s="504">
        <f t="shared" si="105"/>
        <v>2</v>
      </c>
      <c r="O303" s="254"/>
      <c r="P303" s="534">
        <f t="shared" ref="P303:P308" si="114">AQ303</f>
        <v>0.51500000000000001</v>
      </c>
      <c r="Q303" s="227" t="s">
        <v>42</v>
      </c>
      <c r="R303" s="254"/>
      <c r="S303" s="305"/>
      <c r="T303" s="306"/>
      <c r="U303" s="90"/>
      <c r="V303" s="254"/>
      <c r="W303" s="254"/>
      <c r="X303" s="254"/>
      <c r="Y303" s="254"/>
      <c r="Z303" s="258">
        <v>10499</v>
      </c>
      <c r="AA303" s="259">
        <f t="shared" ref="AA303:AA308" si="115">AR303/Z303*1000000000/365</f>
        <v>145.34978543292448</v>
      </c>
      <c r="AB303" s="260"/>
      <c r="AC303" s="260"/>
      <c r="AD303" s="260"/>
      <c r="AE303" s="260"/>
      <c r="AF303" s="260"/>
      <c r="AG303" s="260"/>
      <c r="AH303" s="121"/>
      <c r="AI303" s="261">
        <v>10233</v>
      </c>
      <c r="AJ303" s="261">
        <v>10003</v>
      </c>
      <c r="AK303" s="261">
        <v>9841</v>
      </c>
      <c r="AL303" s="342"/>
      <c r="AM303" s="262"/>
      <c r="AN303" s="252"/>
      <c r="AO303" s="252"/>
      <c r="AP303" s="263"/>
      <c r="AQ303" s="264">
        <v>0.51500000000000001</v>
      </c>
      <c r="AR303" s="252">
        <v>0.55700000000000005</v>
      </c>
      <c r="AS303" s="252">
        <v>0.57199999999999995</v>
      </c>
      <c r="AT303" s="252">
        <v>0.56299999999999994</v>
      </c>
      <c r="AU303" s="252"/>
      <c r="AV303" s="263"/>
      <c r="AW303" s="557">
        <f t="shared" si="113"/>
        <v>-0.36599999999999994</v>
      </c>
      <c r="AX303" s="551"/>
      <c r="AY303" s="167"/>
      <c r="AZ303" s="167"/>
      <c r="BA303" s="296"/>
      <c r="BB303" s="296"/>
      <c r="BC303" s="2" t="s">
        <v>1430</v>
      </c>
      <c r="BD303" s="866" t="s">
        <v>1561</v>
      </c>
    </row>
    <row r="304" spans="1:227" s="2" customFormat="1" ht="17.05" customHeight="1" x14ac:dyDescent="0.4">
      <c r="A304" s="868" t="s">
        <v>1134</v>
      </c>
      <c r="B304" s="868" t="s">
        <v>1218</v>
      </c>
      <c r="C304" s="908" t="s">
        <v>1241</v>
      </c>
      <c r="D304" s="448" t="s">
        <v>1250</v>
      </c>
      <c r="E304" s="2973"/>
      <c r="F304" s="450">
        <v>0.67200000000000004</v>
      </c>
      <c r="G304" s="124"/>
      <c r="H304" s="451">
        <v>0</v>
      </c>
      <c r="I304" s="124"/>
      <c r="J304" s="124"/>
      <c r="K304" s="252">
        <f t="shared" si="110"/>
        <v>0.67200000000000004</v>
      </c>
      <c r="L304" s="520">
        <f t="shared" si="111"/>
        <v>100</v>
      </c>
      <c r="M304" s="521">
        <f t="shared" si="112"/>
        <v>0</v>
      </c>
      <c r="N304" s="504">
        <f t="shared" si="105"/>
        <v>2</v>
      </c>
      <c r="O304" s="254"/>
      <c r="P304" s="534">
        <f t="shared" si="114"/>
        <v>1.1180000000000001</v>
      </c>
      <c r="Q304" s="227" t="s">
        <v>42</v>
      </c>
      <c r="R304" s="254"/>
      <c r="S304" s="305"/>
      <c r="T304" s="306"/>
      <c r="U304" s="90"/>
      <c r="V304" s="254"/>
      <c r="W304" s="254"/>
      <c r="X304" s="254"/>
      <c r="Y304" s="254"/>
      <c r="Z304" s="258">
        <v>37722</v>
      </c>
      <c r="AA304" s="259">
        <f t="shared" si="115"/>
        <v>84.758503631106592</v>
      </c>
      <c r="AB304" s="260"/>
      <c r="AC304" s="260"/>
      <c r="AD304" s="260"/>
      <c r="AE304" s="260"/>
      <c r="AF304" s="260"/>
      <c r="AG304" s="260"/>
      <c r="AH304" s="121"/>
      <c r="AI304" s="261">
        <v>37647</v>
      </c>
      <c r="AJ304" s="261">
        <v>37607</v>
      </c>
      <c r="AK304" s="261">
        <v>37592</v>
      </c>
      <c r="AL304" s="342">
        <v>37577</v>
      </c>
      <c r="AM304" s="262"/>
      <c r="AN304" s="252"/>
      <c r="AO304" s="252"/>
      <c r="AP304" s="263"/>
      <c r="AQ304" s="264">
        <v>1.1180000000000001</v>
      </c>
      <c r="AR304" s="252">
        <v>1.167</v>
      </c>
      <c r="AS304" s="252">
        <v>1.2170000000000001</v>
      </c>
      <c r="AT304" s="252">
        <v>1.2210000000000001</v>
      </c>
      <c r="AU304" s="252">
        <v>1.2250000000000001</v>
      </c>
      <c r="AV304" s="263"/>
      <c r="AW304" s="557">
        <f t="shared" si="113"/>
        <v>-0.54900000000000004</v>
      </c>
      <c r="AX304" s="551"/>
      <c r="AY304" s="167"/>
      <c r="AZ304" s="167"/>
      <c r="BA304" s="296"/>
      <c r="BB304" s="296"/>
      <c r="BC304" s="2" t="s">
        <v>1430</v>
      </c>
      <c r="BD304" s="866" t="s">
        <v>1609</v>
      </c>
    </row>
    <row r="305" spans="1:227" s="2" customFormat="1" ht="17.05" customHeight="1" x14ac:dyDescent="0.4">
      <c r="A305" s="868" t="s">
        <v>1134</v>
      </c>
      <c r="B305" s="868" t="s">
        <v>1218</v>
      </c>
      <c r="C305" s="908" t="s">
        <v>1241</v>
      </c>
      <c r="D305" s="448" t="s">
        <v>1251</v>
      </c>
      <c r="E305" s="2973"/>
      <c r="F305" s="450">
        <v>7.2999999999999995E-2</v>
      </c>
      <c r="G305" s="124"/>
      <c r="H305" s="451">
        <v>0</v>
      </c>
      <c r="I305" s="124"/>
      <c r="J305" s="124"/>
      <c r="K305" s="252">
        <f t="shared" si="110"/>
        <v>7.2999999999999995E-2</v>
      </c>
      <c r="L305" s="520">
        <f t="shared" si="111"/>
        <v>100</v>
      </c>
      <c r="M305" s="521">
        <f t="shared" si="112"/>
        <v>0</v>
      </c>
      <c r="N305" s="504">
        <f t="shared" si="105"/>
        <v>2</v>
      </c>
      <c r="O305" s="254"/>
      <c r="P305" s="534">
        <f t="shared" si="114"/>
        <v>0.25700000000000001</v>
      </c>
      <c r="Q305" s="227" t="s">
        <v>42</v>
      </c>
      <c r="R305" s="254"/>
      <c r="S305" s="305"/>
      <c r="T305" s="306"/>
      <c r="U305" s="90"/>
      <c r="V305" s="254"/>
      <c r="W305" s="254"/>
      <c r="X305" s="254"/>
      <c r="Y305" s="254"/>
      <c r="Z305" s="258">
        <v>7207</v>
      </c>
      <c r="AA305" s="259">
        <f t="shared" si="115"/>
        <v>105.30097260844195</v>
      </c>
      <c r="AB305" s="260"/>
      <c r="AC305" s="260"/>
      <c r="AD305" s="260"/>
      <c r="AE305" s="260"/>
      <c r="AF305" s="260"/>
      <c r="AG305" s="260"/>
      <c r="AH305" s="121"/>
      <c r="AI305" s="261">
        <v>7529</v>
      </c>
      <c r="AJ305" s="261">
        <v>7767</v>
      </c>
      <c r="AK305" s="261">
        <v>8061</v>
      </c>
      <c r="AL305" s="342">
        <v>8366</v>
      </c>
      <c r="AM305" s="262"/>
      <c r="AN305" s="252"/>
      <c r="AO305" s="252"/>
      <c r="AP305" s="263"/>
      <c r="AQ305" s="264">
        <v>0.25700000000000001</v>
      </c>
      <c r="AR305" s="252">
        <v>0.27700000000000002</v>
      </c>
      <c r="AS305" s="252">
        <v>0.29499999999999998</v>
      </c>
      <c r="AT305" s="252">
        <v>0.30599999999999999</v>
      </c>
      <c r="AU305" s="252">
        <v>0.317</v>
      </c>
      <c r="AV305" s="263"/>
      <c r="AW305" s="557">
        <f t="shared" si="113"/>
        <v>-0.23299999999999998</v>
      </c>
      <c r="AX305" s="551"/>
      <c r="AY305" s="167"/>
      <c r="AZ305" s="167"/>
      <c r="BA305" s="296"/>
      <c r="BB305" s="296"/>
      <c r="BC305" s="2" t="s">
        <v>1430</v>
      </c>
      <c r="BD305" s="866" t="s">
        <v>1610</v>
      </c>
    </row>
    <row r="306" spans="1:227" s="2" customFormat="1" ht="17.05" customHeight="1" x14ac:dyDescent="0.4">
      <c r="A306" s="868" t="s">
        <v>1134</v>
      </c>
      <c r="B306" s="868" t="s">
        <v>1218</v>
      </c>
      <c r="C306" s="908" t="s">
        <v>1241</v>
      </c>
      <c r="D306" s="448" t="s">
        <v>1252</v>
      </c>
      <c r="E306" s="2973"/>
      <c r="F306" s="450">
        <v>0.23699999999999999</v>
      </c>
      <c r="G306" s="124"/>
      <c r="H306" s="451" t="s">
        <v>1138</v>
      </c>
      <c r="I306" s="124"/>
      <c r="J306" s="124"/>
      <c r="K306" s="252">
        <f t="shared" si="110"/>
        <v>0.23699999999999999</v>
      </c>
      <c r="L306" s="520">
        <f t="shared" si="111"/>
        <v>100</v>
      </c>
      <c r="M306" s="521">
        <f t="shared" si="112"/>
        <v>0</v>
      </c>
      <c r="N306" s="504">
        <f t="shared" si="105"/>
        <v>2</v>
      </c>
      <c r="O306" s="254"/>
      <c r="P306" s="534">
        <f t="shared" si="114"/>
        <v>0.56100000000000005</v>
      </c>
      <c r="Q306" s="227" t="s">
        <v>42</v>
      </c>
      <c r="R306" s="254"/>
      <c r="S306" s="305"/>
      <c r="T306" s="306"/>
      <c r="U306" s="90"/>
      <c r="V306" s="254"/>
      <c r="W306" s="254"/>
      <c r="X306" s="254"/>
      <c r="Y306" s="254"/>
      <c r="Z306" s="258">
        <v>13580</v>
      </c>
      <c r="AA306" s="259">
        <f t="shared" si="115"/>
        <v>114.7941170536849</v>
      </c>
      <c r="AB306" s="260"/>
      <c r="AC306" s="260"/>
      <c r="AD306" s="260"/>
      <c r="AE306" s="260"/>
      <c r="AF306" s="260"/>
      <c r="AG306" s="260"/>
      <c r="AH306" s="121"/>
      <c r="AI306" s="261">
        <v>13432</v>
      </c>
      <c r="AJ306" s="261">
        <v>13352</v>
      </c>
      <c r="AK306" s="261">
        <v>13315</v>
      </c>
      <c r="AL306" s="342">
        <v>13278</v>
      </c>
      <c r="AM306" s="262"/>
      <c r="AN306" s="252"/>
      <c r="AO306" s="252"/>
      <c r="AP306" s="263"/>
      <c r="AQ306" s="264">
        <v>0.56100000000000005</v>
      </c>
      <c r="AR306" s="252">
        <v>0.56899999999999995</v>
      </c>
      <c r="AS306" s="252">
        <v>0.57999999999999996</v>
      </c>
      <c r="AT306" s="252">
        <v>0.57899999999999996</v>
      </c>
      <c r="AU306" s="252">
        <v>0.57799999999999996</v>
      </c>
      <c r="AV306" s="263"/>
      <c r="AW306" s="557">
        <f t="shared" si="113"/>
        <v>-0.34199999999999997</v>
      </c>
      <c r="AX306" s="551"/>
      <c r="AY306" s="167"/>
      <c r="AZ306" s="167"/>
      <c r="BA306" s="296"/>
      <c r="BB306" s="296"/>
      <c r="BC306" s="2" t="s">
        <v>1430</v>
      </c>
      <c r="BD306" s="866" t="s">
        <v>1611</v>
      </c>
    </row>
    <row r="307" spans="1:227" s="2" customFormat="1" ht="17.05" customHeight="1" x14ac:dyDescent="0.4">
      <c r="A307" s="868" t="s">
        <v>1134</v>
      </c>
      <c r="B307" s="868" t="s">
        <v>1218</v>
      </c>
      <c r="C307" s="908" t="s">
        <v>1241</v>
      </c>
      <c r="D307" s="269" t="s">
        <v>1253</v>
      </c>
      <c r="E307" s="2943" t="s">
        <v>1243</v>
      </c>
      <c r="F307" s="446">
        <v>0.625</v>
      </c>
      <c r="G307" s="124"/>
      <c r="H307" s="447">
        <v>0.04</v>
      </c>
      <c r="I307" s="124"/>
      <c r="J307" s="124"/>
      <c r="K307" s="252">
        <f t="shared" si="110"/>
        <v>0.66500000000000004</v>
      </c>
      <c r="L307" s="520">
        <f t="shared" si="111"/>
        <v>93.984962406015043</v>
      </c>
      <c r="M307" s="521">
        <f t="shared" si="112"/>
        <v>6.0150375939849621</v>
      </c>
      <c r="N307" s="504">
        <f t="shared" si="105"/>
        <v>2</v>
      </c>
      <c r="O307" s="254"/>
      <c r="P307" s="534">
        <f t="shared" si="114"/>
        <v>0.84599999999999997</v>
      </c>
      <c r="Q307" s="227" t="s">
        <v>42</v>
      </c>
      <c r="R307" s="254"/>
      <c r="S307" s="305"/>
      <c r="T307" s="306"/>
      <c r="U307" s="90"/>
      <c r="V307" s="254"/>
      <c r="W307" s="254"/>
      <c r="X307" s="254"/>
      <c r="Y307" s="254"/>
      <c r="Z307" s="258">
        <v>32801</v>
      </c>
      <c r="AA307" s="259">
        <f t="shared" si="115"/>
        <v>79.767030156531305</v>
      </c>
      <c r="AB307" s="260"/>
      <c r="AC307" s="260"/>
      <c r="AD307" s="260"/>
      <c r="AE307" s="260"/>
      <c r="AF307" s="260"/>
      <c r="AG307" s="260"/>
      <c r="AH307" s="121"/>
      <c r="AI307" s="261">
        <v>34073</v>
      </c>
      <c r="AJ307" s="261">
        <v>35013</v>
      </c>
      <c r="AK307" s="261">
        <v>36182</v>
      </c>
      <c r="AL307" s="342"/>
      <c r="AM307" s="262"/>
      <c r="AN307" s="252"/>
      <c r="AO307" s="252"/>
      <c r="AP307" s="263"/>
      <c r="AQ307" s="264">
        <v>0.84599999999999997</v>
      </c>
      <c r="AR307" s="252">
        <v>0.95499999999999996</v>
      </c>
      <c r="AS307" s="252">
        <v>1.02</v>
      </c>
      <c r="AT307" s="252">
        <v>1.054</v>
      </c>
      <c r="AU307" s="252"/>
      <c r="AV307" s="263"/>
      <c r="AW307" s="557">
        <f t="shared" si="113"/>
        <v>-0.38900000000000001</v>
      </c>
      <c r="AX307" s="551"/>
      <c r="AY307" s="167"/>
      <c r="AZ307" s="167"/>
      <c r="BA307" s="296"/>
      <c r="BB307" s="296"/>
      <c r="BC307" s="2" t="s">
        <v>1430</v>
      </c>
      <c r="BD307" s="866" t="s">
        <v>1615</v>
      </c>
    </row>
    <row r="308" spans="1:227" s="2" customFormat="1" ht="17.05" customHeight="1" x14ac:dyDescent="0.4">
      <c r="A308" s="868" t="s">
        <v>1134</v>
      </c>
      <c r="B308" s="868" t="s">
        <v>1218</v>
      </c>
      <c r="C308" s="908" t="s">
        <v>1241</v>
      </c>
      <c r="D308" s="269" t="s">
        <v>1255</v>
      </c>
      <c r="E308" s="2943" t="s">
        <v>1243</v>
      </c>
      <c r="F308" s="446">
        <v>1.25</v>
      </c>
      <c r="G308" s="124"/>
      <c r="H308" s="447">
        <v>0</v>
      </c>
      <c r="I308" s="124"/>
      <c r="J308" s="124"/>
      <c r="K308" s="252">
        <f t="shared" si="110"/>
        <v>1.25</v>
      </c>
      <c r="L308" s="520">
        <f t="shared" si="111"/>
        <v>100</v>
      </c>
      <c r="M308" s="521">
        <f t="shared" si="112"/>
        <v>0</v>
      </c>
      <c r="N308" s="504">
        <f t="shared" si="105"/>
        <v>2</v>
      </c>
      <c r="O308" s="254"/>
      <c r="P308" s="534">
        <f t="shared" si="114"/>
        <v>2.54</v>
      </c>
      <c r="Q308" s="227" t="s">
        <v>42</v>
      </c>
      <c r="R308" s="254"/>
      <c r="S308" s="305"/>
      <c r="T308" s="306"/>
      <c r="U308" s="90"/>
      <c r="V308" s="254"/>
      <c r="W308" s="254"/>
      <c r="X308" s="254"/>
      <c r="Y308" s="254"/>
      <c r="Z308" s="258">
        <v>56233</v>
      </c>
      <c r="AA308" s="259">
        <f t="shared" si="115"/>
        <v>133.15439746904332</v>
      </c>
      <c r="AB308" s="260"/>
      <c r="AC308" s="260"/>
      <c r="AD308" s="260"/>
      <c r="AE308" s="260"/>
      <c r="AF308" s="260"/>
      <c r="AG308" s="260"/>
      <c r="AH308" s="121"/>
      <c r="AI308" s="261">
        <v>54004</v>
      </c>
      <c r="AJ308" s="261">
        <v>52201</v>
      </c>
      <c r="AK308" s="261">
        <v>50774</v>
      </c>
      <c r="AL308" s="342"/>
      <c r="AM308" s="262"/>
      <c r="AN308" s="252"/>
      <c r="AO308" s="252"/>
      <c r="AP308" s="263"/>
      <c r="AQ308" s="264">
        <v>2.54</v>
      </c>
      <c r="AR308" s="252">
        <v>2.7330000000000001</v>
      </c>
      <c r="AS308" s="252">
        <v>2.7839999999999998</v>
      </c>
      <c r="AT308" s="252">
        <v>2.7080000000000002</v>
      </c>
      <c r="AU308" s="252"/>
      <c r="AV308" s="263"/>
      <c r="AW308" s="557">
        <f t="shared" si="113"/>
        <v>-1.4580000000000002</v>
      </c>
      <c r="AX308" s="551"/>
      <c r="AY308" s="167"/>
      <c r="AZ308" s="167"/>
      <c r="BA308" s="296"/>
      <c r="BB308" s="296"/>
      <c r="BC308" s="2" t="s">
        <v>1430</v>
      </c>
      <c r="BD308" s="866" t="s">
        <v>1651</v>
      </c>
    </row>
    <row r="309" spans="1:227" s="2" customFormat="1" ht="17.05" customHeight="1" x14ac:dyDescent="0.4">
      <c r="A309" s="868" t="s">
        <v>198</v>
      </c>
      <c r="B309" s="868" t="s">
        <v>363</v>
      </c>
      <c r="C309" s="889" t="s">
        <v>372</v>
      </c>
      <c r="D309" s="168" t="s">
        <v>374</v>
      </c>
      <c r="E309" s="433" t="s">
        <v>1433</v>
      </c>
      <c r="F309" s="178"/>
      <c r="G309" s="177"/>
      <c r="H309" s="177"/>
      <c r="I309" s="177"/>
      <c r="J309" s="177"/>
      <c r="K309" s="179"/>
      <c r="L309" s="518">
        <v>100</v>
      </c>
      <c r="M309" s="667" t="str">
        <f>IF(K309&gt;0,(IF(ISNUMBER(G309),G309,0)+IF(ISNUMBER(H309),H309,0))/K309*100,"")</f>
        <v/>
      </c>
      <c r="N309" s="504">
        <f t="shared" si="105"/>
        <v>1</v>
      </c>
      <c r="O309" s="58"/>
      <c r="P309" s="177">
        <v>2.5920000000000001</v>
      </c>
      <c r="Q309" s="222" t="s">
        <v>42</v>
      </c>
      <c r="R309" s="58"/>
      <c r="S309" s="220" t="s">
        <v>202</v>
      </c>
      <c r="T309" s="220" t="s">
        <v>202</v>
      </c>
      <c r="U309" s="368">
        <v>58</v>
      </c>
      <c r="V309" s="58">
        <f>AVERAGE(10.36,29.64,27.5)</f>
        <v>22.5</v>
      </c>
      <c r="W309" s="368">
        <v>58</v>
      </c>
      <c r="X309" s="58">
        <f>AVERAGE(10.36,29.64,27.5)</f>
        <v>22.5</v>
      </c>
      <c r="Y309" s="58"/>
      <c r="Z309" s="743">
        <v>94397</v>
      </c>
      <c r="AA309" s="234">
        <v>75.22876641221329</v>
      </c>
      <c r="AB309" s="763">
        <f>O309/AA309*1000000/365*1000</f>
        <v>0</v>
      </c>
      <c r="AC309" s="174"/>
      <c r="AD309" s="174"/>
      <c r="AE309" s="364"/>
      <c r="AF309" s="174"/>
      <c r="AG309" s="174"/>
      <c r="AH309" s="175"/>
      <c r="AI309" s="174"/>
      <c r="AJ309" s="174"/>
      <c r="AK309" s="174"/>
      <c r="AL309" s="175"/>
      <c r="AM309" s="179">
        <f>K309</f>
        <v>0</v>
      </c>
      <c r="AN309" s="177">
        <v>2.5920000000000001</v>
      </c>
      <c r="AO309" s="177">
        <v>2.5920000000000001</v>
      </c>
      <c r="AP309" s="177">
        <v>2.5920000000000001</v>
      </c>
      <c r="AQ309" s="178">
        <v>2.5920000000000001</v>
      </c>
      <c r="AR309" s="179">
        <f>AN309</f>
        <v>2.5920000000000001</v>
      </c>
      <c r="AS309" s="177">
        <v>2.5920000000000001</v>
      </c>
      <c r="AT309" s="179">
        <f>AVERAGE(AS309,AV309)</f>
        <v>2.5920000000000001</v>
      </c>
      <c r="AU309" s="179"/>
      <c r="AV309" s="177">
        <v>2.5920000000000001</v>
      </c>
      <c r="AW309" s="177"/>
      <c r="AX309" s="546">
        <v>2.5920000000000001</v>
      </c>
      <c r="AY309" s="828"/>
      <c r="AZ309" s="164"/>
      <c r="BA309" s="165"/>
      <c r="BB309" s="167"/>
      <c r="BC309" s="2" t="s">
        <v>1430</v>
      </c>
      <c r="BD309" s="866" t="s">
        <v>1374</v>
      </c>
      <c r="BE309" s="90"/>
      <c r="BF309" s="90"/>
      <c r="BG309" s="90"/>
      <c r="BH309" s="90"/>
      <c r="BI309" s="90"/>
      <c r="BJ309" s="90"/>
      <c r="BK309" s="90"/>
      <c r="BL309" s="90"/>
      <c r="BM309" s="167"/>
      <c r="BN309" s="167"/>
      <c r="BO309" s="167"/>
      <c r="BP309" s="167"/>
      <c r="BQ309" s="167"/>
      <c r="BR309" s="167"/>
      <c r="BS309" s="167"/>
      <c r="BT309" s="167"/>
      <c r="BU309" s="167"/>
      <c r="BV309" s="167"/>
      <c r="BW309" s="167"/>
      <c r="BX309" s="167"/>
      <c r="BY309" s="167"/>
      <c r="BZ309" s="167"/>
      <c r="CA309" s="167"/>
      <c r="CB309" s="167"/>
      <c r="CC309" s="167"/>
      <c r="CD309" s="167"/>
      <c r="CE309" s="167"/>
      <c r="CF309" s="167"/>
      <c r="CG309" s="167"/>
      <c r="CH309" s="167"/>
      <c r="CI309" s="167"/>
      <c r="CJ309" s="167"/>
      <c r="CK309" s="167"/>
      <c r="CL309" s="167"/>
      <c r="CM309" s="167"/>
      <c r="CN309" s="167"/>
      <c r="CO309" s="167"/>
      <c r="CP309" s="167"/>
      <c r="CQ309" s="167"/>
      <c r="CR309" s="167"/>
      <c r="CS309" s="167"/>
      <c r="CT309" s="167"/>
      <c r="CU309" s="167"/>
      <c r="CV309" s="167"/>
      <c r="CW309" s="167"/>
      <c r="CX309" s="167"/>
      <c r="CY309" s="167"/>
      <c r="CZ309" s="167"/>
      <c r="DA309" s="167"/>
      <c r="DB309" s="167"/>
      <c r="DC309" s="167"/>
      <c r="DD309" s="167"/>
      <c r="DE309" s="167"/>
      <c r="DF309" s="167"/>
      <c r="DG309" s="167"/>
      <c r="DH309" s="167"/>
      <c r="DI309" s="167"/>
      <c r="DJ309" s="167"/>
      <c r="DK309" s="167"/>
      <c r="DL309" s="167"/>
      <c r="DM309" s="167"/>
      <c r="DN309" s="167"/>
      <c r="DO309" s="167"/>
      <c r="DP309" s="167"/>
      <c r="DQ309" s="167"/>
      <c r="DR309" s="167"/>
      <c r="DS309" s="167"/>
      <c r="DT309" s="167"/>
      <c r="DU309" s="167"/>
      <c r="DV309" s="167"/>
      <c r="DW309" s="167"/>
      <c r="DX309" s="167"/>
      <c r="DY309" s="167"/>
      <c r="DZ309" s="167"/>
      <c r="EA309" s="167"/>
      <c r="EB309" s="167"/>
      <c r="EC309" s="167"/>
      <c r="ED309" s="167"/>
      <c r="EE309" s="167"/>
      <c r="EF309" s="167"/>
      <c r="EG309" s="167"/>
      <c r="EH309" s="167"/>
      <c r="EI309" s="167"/>
      <c r="EJ309" s="167"/>
      <c r="EK309" s="167"/>
      <c r="EL309" s="167"/>
      <c r="EM309" s="167"/>
      <c r="EN309" s="167"/>
      <c r="EO309" s="167"/>
      <c r="EP309" s="167"/>
      <c r="EQ309" s="167"/>
      <c r="ER309" s="167"/>
      <c r="ES309" s="167"/>
      <c r="ET309" s="167"/>
      <c r="EU309" s="167"/>
      <c r="EV309" s="167"/>
      <c r="EW309" s="167"/>
      <c r="EX309" s="167"/>
      <c r="EY309" s="167"/>
      <c r="EZ309" s="167"/>
      <c r="FA309" s="167"/>
      <c r="FB309" s="167"/>
      <c r="FC309" s="167"/>
      <c r="FD309" s="167"/>
      <c r="FE309" s="167"/>
      <c r="FF309" s="167"/>
      <c r="FG309" s="167"/>
      <c r="FH309" s="167"/>
      <c r="FI309" s="167"/>
      <c r="FJ309" s="167"/>
      <c r="FK309" s="167"/>
      <c r="FL309" s="167"/>
      <c r="FM309" s="167"/>
      <c r="FN309" s="167"/>
      <c r="FO309" s="167"/>
      <c r="FP309" s="167"/>
      <c r="FQ309" s="167"/>
      <c r="FR309" s="167"/>
      <c r="FS309" s="167"/>
      <c r="FT309" s="167"/>
      <c r="FU309" s="167"/>
      <c r="FV309" s="167"/>
      <c r="FW309" s="167"/>
      <c r="FX309" s="167"/>
      <c r="FY309" s="167"/>
      <c r="FZ309" s="167"/>
      <c r="GA309" s="167"/>
      <c r="GB309" s="167"/>
      <c r="GC309" s="167"/>
      <c r="GD309" s="167"/>
      <c r="GE309" s="167"/>
      <c r="GF309" s="167"/>
      <c r="GG309" s="167"/>
      <c r="GH309" s="167"/>
      <c r="GI309" s="167"/>
      <c r="GJ309" s="167"/>
      <c r="GK309" s="167"/>
      <c r="GL309" s="167"/>
      <c r="GM309" s="167"/>
      <c r="GN309" s="167"/>
      <c r="GO309" s="167"/>
      <c r="GP309" s="167"/>
      <c r="GQ309" s="167"/>
      <c r="GR309" s="167"/>
      <c r="GS309" s="167"/>
      <c r="GT309" s="167"/>
      <c r="GU309" s="167"/>
      <c r="GV309" s="167"/>
      <c r="GW309" s="167"/>
      <c r="GX309" s="167"/>
      <c r="GY309" s="167"/>
      <c r="GZ309" s="167"/>
      <c r="HA309" s="167"/>
      <c r="HB309" s="167"/>
      <c r="HC309" s="167"/>
      <c r="HD309" s="167"/>
      <c r="HE309" s="167"/>
      <c r="HF309" s="167"/>
      <c r="HG309" s="167"/>
      <c r="HH309" s="167"/>
      <c r="HI309" s="167"/>
      <c r="HJ309" s="167"/>
      <c r="HK309" s="167"/>
      <c r="HL309" s="167"/>
      <c r="HM309" s="167"/>
      <c r="HN309" s="167"/>
      <c r="HO309" s="167"/>
      <c r="HP309" s="167"/>
      <c r="HQ309" s="167"/>
      <c r="HR309" s="167"/>
      <c r="HS309" s="167"/>
    </row>
    <row r="310" spans="1:227" s="2" customFormat="1" ht="17.05" customHeight="1" x14ac:dyDescent="0.4">
      <c r="A310" s="868" t="s">
        <v>38</v>
      </c>
      <c r="B310" s="868" t="s">
        <v>69</v>
      </c>
      <c r="C310" s="889" t="s">
        <v>72</v>
      </c>
      <c r="D310" s="16" t="s">
        <v>75</v>
      </c>
      <c r="E310" s="2944"/>
      <c r="F310" s="219">
        <v>3.1E-2</v>
      </c>
      <c r="G310" s="124"/>
      <c r="H310" s="124"/>
      <c r="I310" s="124"/>
      <c r="J310" s="124"/>
      <c r="K310" s="177">
        <f>SUM(F310:J310)</f>
        <v>3.1E-2</v>
      </c>
      <c r="L310" s="518">
        <f>IF(K310&gt;0,IF(ISNUMBER(F310),F310,0)/K310*100,"")</f>
        <v>100</v>
      </c>
      <c r="M310" s="667">
        <f>IF(K310&gt;0,(IF(ISNUMBER(G310),G310,0)+IF(ISNUMBER(H310),H310,0))/K310*100,"")</f>
        <v>0</v>
      </c>
      <c r="N310" s="504">
        <f t="shared" si="105"/>
        <v>2</v>
      </c>
      <c r="O310" s="510"/>
      <c r="P310" s="177">
        <f>[1]JH_2015!L30/1000000</f>
        <v>5.5832700000000006E-2</v>
      </c>
      <c r="Q310" s="58" t="s">
        <v>42</v>
      </c>
      <c r="R310" s="58"/>
      <c r="S310" s="716">
        <f>+T310/P310</f>
        <v>0.50228629459080421</v>
      </c>
      <c r="T310" s="708">
        <f>[1]JH_2015!V30/1000000</f>
        <v>2.8043999999999999E-2</v>
      </c>
      <c r="U310" s="58">
        <v>74.14</v>
      </c>
      <c r="V310" s="58">
        <v>56.1</v>
      </c>
      <c r="W310" s="58"/>
      <c r="X310" s="58"/>
      <c r="Y310" s="58"/>
      <c r="Z310" s="743">
        <v>584</v>
      </c>
      <c r="AA310" s="755">
        <f>P310/Z310*1000000/365*1000</f>
        <v>261.92859823606682</v>
      </c>
      <c r="AB310" s="209"/>
      <c r="AC310" s="209"/>
      <c r="AD310" s="613"/>
      <c r="AE310" s="209"/>
      <c r="AF310" s="209"/>
      <c r="AG310" s="209"/>
      <c r="AH310" s="786">
        <f>K310</f>
        <v>3.1E-2</v>
      </c>
      <c r="AI310" s="708"/>
      <c r="AJ310" s="708"/>
      <c r="AK310" s="708"/>
      <c r="AL310" s="792"/>
      <c r="AM310" s="177">
        <f>P310</f>
        <v>5.5832700000000006E-2</v>
      </c>
      <c r="AN310" s="179">
        <v>0.05</v>
      </c>
      <c r="AO310" s="177">
        <f>AVERAGE(AN310,AP310)</f>
        <v>0.05</v>
      </c>
      <c r="AP310" s="177">
        <v>0.05</v>
      </c>
      <c r="AQ310" s="178">
        <f>AM310</f>
        <v>5.5832700000000006E-2</v>
      </c>
      <c r="AR310" s="179">
        <v>0.05</v>
      </c>
      <c r="AS310" s="177">
        <f>AVERAGE(AR310,AT310)</f>
        <v>0.05</v>
      </c>
      <c r="AT310" s="177">
        <f>AVERAGE(AR310,AV310)</f>
        <v>0.05</v>
      </c>
      <c r="AU310" s="177"/>
      <c r="AV310" s="177">
        <v>0.05</v>
      </c>
      <c r="AW310" s="177"/>
      <c r="AX310" s="546">
        <v>-7.0000000000000001E-3</v>
      </c>
      <c r="AY310" s="149"/>
      <c r="AZ310" s="149"/>
      <c r="BA310" s="149"/>
      <c r="BB310" s="149"/>
      <c r="BC310" s="2" t="s">
        <v>1430</v>
      </c>
      <c r="BD310" s="866" t="s">
        <v>75</v>
      </c>
      <c r="BE310" s="90"/>
      <c r="BF310" s="90"/>
      <c r="BG310" s="90"/>
      <c r="BH310" s="90"/>
      <c r="BI310" s="90"/>
      <c r="BJ310" s="90"/>
      <c r="BK310" s="90"/>
      <c r="BL310" s="90"/>
      <c r="BM310" s="90"/>
      <c r="BN310" s="90"/>
      <c r="BO310" s="90"/>
      <c r="BP310" s="90"/>
      <c r="BQ310" s="90"/>
      <c r="BR310" s="90"/>
      <c r="BS310" s="90"/>
      <c r="BT310" s="90"/>
      <c r="BU310" s="90"/>
      <c r="BV310" s="90"/>
      <c r="BW310" s="90"/>
      <c r="BX310" s="90"/>
      <c r="BY310" s="90"/>
      <c r="BZ310" s="90"/>
      <c r="CA310" s="90"/>
      <c r="CB310" s="90"/>
      <c r="CC310" s="90"/>
      <c r="CD310" s="90"/>
      <c r="CE310" s="90"/>
      <c r="CF310" s="90"/>
      <c r="CG310" s="90"/>
      <c r="CH310" s="90"/>
      <c r="CI310" s="90"/>
      <c r="CJ310" s="90"/>
      <c r="CK310" s="90"/>
      <c r="CL310" s="90"/>
      <c r="CM310" s="90"/>
      <c r="CN310" s="90"/>
      <c r="CO310" s="90"/>
      <c r="CP310" s="90"/>
      <c r="CQ310" s="90"/>
      <c r="CR310" s="90"/>
      <c r="CS310" s="90"/>
      <c r="CT310" s="90"/>
      <c r="CU310" s="90"/>
      <c r="CV310" s="90"/>
      <c r="CW310" s="90"/>
      <c r="CX310" s="90"/>
      <c r="CY310" s="90"/>
      <c r="CZ310" s="90"/>
      <c r="DA310" s="90"/>
      <c r="DB310" s="90"/>
      <c r="DC310" s="90"/>
      <c r="DD310" s="90"/>
      <c r="DE310" s="90"/>
      <c r="DF310" s="90"/>
      <c r="DG310" s="90"/>
      <c r="DH310" s="90"/>
      <c r="DI310" s="90"/>
      <c r="DJ310" s="90"/>
      <c r="DK310" s="90"/>
      <c r="DL310" s="90"/>
      <c r="DM310" s="90"/>
      <c r="DN310" s="90"/>
      <c r="DO310" s="90"/>
      <c r="DP310" s="90"/>
      <c r="DQ310" s="90"/>
      <c r="DR310" s="90"/>
      <c r="DS310" s="90"/>
      <c r="DT310" s="90"/>
      <c r="DU310" s="90"/>
      <c r="DV310" s="90"/>
      <c r="DW310" s="90"/>
      <c r="DX310" s="90"/>
      <c r="DY310" s="90"/>
      <c r="DZ310" s="90"/>
      <c r="EA310" s="90"/>
      <c r="EB310" s="90"/>
      <c r="EC310" s="90"/>
      <c r="ED310" s="90"/>
      <c r="EE310" s="90"/>
      <c r="EF310" s="90"/>
      <c r="EG310" s="90"/>
      <c r="EH310" s="90"/>
      <c r="EI310" s="90"/>
      <c r="EJ310" s="90"/>
      <c r="EK310" s="90"/>
      <c r="EL310" s="90"/>
      <c r="EM310" s="90"/>
      <c r="EN310" s="90"/>
      <c r="EO310" s="90"/>
      <c r="EP310" s="90"/>
      <c r="EQ310" s="90"/>
      <c r="ER310" s="90"/>
      <c r="ES310" s="90"/>
      <c r="ET310" s="90"/>
      <c r="EU310" s="90"/>
      <c r="EV310" s="90"/>
      <c r="EW310" s="90"/>
      <c r="EX310" s="90"/>
      <c r="EY310" s="90"/>
      <c r="EZ310" s="90"/>
      <c r="FA310" s="90"/>
      <c r="FB310" s="90"/>
      <c r="FC310" s="90"/>
      <c r="FD310" s="90"/>
      <c r="FE310" s="90"/>
      <c r="FF310" s="90"/>
      <c r="FG310" s="90"/>
      <c r="FH310" s="90"/>
      <c r="FI310" s="90"/>
      <c r="FJ310" s="90"/>
      <c r="FK310" s="90"/>
      <c r="FL310" s="90"/>
      <c r="FM310" s="90"/>
      <c r="FN310" s="90"/>
      <c r="FO310" s="90"/>
      <c r="FP310" s="90"/>
      <c r="FQ310" s="90"/>
      <c r="FR310" s="90"/>
      <c r="FS310" s="90"/>
      <c r="FT310" s="90"/>
      <c r="FU310" s="90"/>
      <c r="FV310" s="90"/>
      <c r="FW310" s="90"/>
      <c r="FX310" s="90"/>
      <c r="FY310" s="90"/>
      <c r="FZ310" s="90"/>
      <c r="GA310" s="90"/>
      <c r="GB310" s="90"/>
      <c r="GC310" s="90"/>
      <c r="GD310" s="90"/>
      <c r="GE310" s="90"/>
      <c r="GF310" s="90"/>
      <c r="GG310" s="90"/>
      <c r="GH310" s="90"/>
      <c r="GI310" s="90"/>
      <c r="GJ310" s="90"/>
      <c r="GK310" s="90"/>
      <c r="GL310" s="90"/>
      <c r="GM310" s="90"/>
      <c r="GN310" s="90"/>
      <c r="GO310" s="90"/>
      <c r="GP310" s="90"/>
      <c r="GQ310" s="90"/>
      <c r="GR310" s="90"/>
      <c r="GS310" s="90"/>
      <c r="GT310" s="90"/>
      <c r="GU310" s="90"/>
      <c r="GV310" s="90"/>
      <c r="GW310" s="90"/>
      <c r="GX310" s="90"/>
      <c r="GY310" s="90"/>
      <c r="GZ310" s="90"/>
      <c r="HA310" s="90"/>
      <c r="HB310" s="90"/>
      <c r="HC310" s="90"/>
      <c r="HD310" s="90"/>
      <c r="HE310" s="90"/>
      <c r="HF310" s="90"/>
      <c r="HG310" s="90"/>
      <c r="HH310" s="90"/>
      <c r="HI310" s="90"/>
      <c r="HJ310" s="90"/>
      <c r="HK310" s="90"/>
      <c r="HL310" s="90"/>
      <c r="HM310" s="90"/>
      <c r="HN310" s="90"/>
      <c r="HO310" s="90"/>
      <c r="HP310" s="90"/>
      <c r="HQ310" s="90"/>
      <c r="HR310" s="90"/>
      <c r="HS310" s="90"/>
    </row>
    <row r="311" spans="1:227" s="2" customFormat="1" ht="17.05" customHeight="1" x14ac:dyDescent="0.4">
      <c r="A311" s="868" t="s">
        <v>38</v>
      </c>
      <c r="B311" s="868" t="s">
        <v>69</v>
      </c>
      <c r="C311" s="889" t="s">
        <v>72</v>
      </c>
      <c r="D311" s="57" t="s">
        <v>73</v>
      </c>
      <c r="E311" s="170"/>
      <c r="F311" s="178">
        <v>9.5000000000000001E-2</v>
      </c>
      <c r="G311" s="177"/>
      <c r="H311" s="177"/>
      <c r="I311" s="177"/>
      <c r="J311" s="177"/>
      <c r="K311" s="177">
        <f>SUM(F311:J311)</f>
        <v>9.5000000000000001E-2</v>
      </c>
      <c r="L311" s="518">
        <f>IF(K311&gt;0,IF(ISNUMBER(F311),F311,0)/K311*100,"")</f>
        <v>100</v>
      </c>
      <c r="M311" s="667">
        <f>IF(K311&gt;0,(IF(ISNUMBER(G311),G311,0)+IF(ISNUMBER(H311),H311,0))/K311*100,"")</f>
        <v>0</v>
      </c>
      <c r="N311" s="504">
        <f t="shared" si="105"/>
        <v>2</v>
      </c>
      <c r="O311" s="510"/>
      <c r="P311" s="177">
        <f>[1]JH_2015!L29/1000000</f>
        <v>9.5395300000000002E-2</v>
      </c>
      <c r="Q311" s="58" t="s">
        <v>42</v>
      </c>
      <c r="R311" s="58"/>
      <c r="S311" s="716">
        <f>+T311/P311</f>
        <v>0.17233553435022481</v>
      </c>
      <c r="T311" s="708">
        <f>[1]JH_2015!V29/1000000</f>
        <v>1.644E-2</v>
      </c>
      <c r="U311" s="58">
        <v>68.989999999999995</v>
      </c>
      <c r="V311" s="58">
        <v>60.1</v>
      </c>
      <c r="W311" s="58"/>
      <c r="X311" s="58"/>
      <c r="Y311" s="58"/>
      <c r="Z311" s="743">
        <v>2727</v>
      </c>
      <c r="AA311" s="755">
        <f>P311/Z311*1000000/365*1000</f>
        <v>95.84047902507146</v>
      </c>
      <c r="AB311" s="174"/>
      <c r="AC311" s="174"/>
      <c r="AD311" s="364"/>
      <c r="AE311" s="174"/>
      <c r="AF311" s="174"/>
      <c r="AG311" s="174"/>
      <c r="AH311" s="786">
        <f>K311</f>
        <v>9.5000000000000001E-2</v>
      </c>
      <c r="AI311" s="708"/>
      <c r="AJ311" s="708"/>
      <c r="AK311" s="708"/>
      <c r="AL311" s="792"/>
      <c r="AM311" s="177">
        <f>P311</f>
        <v>9.5395300000000002E-2</v>
      </c>
      <c r="AN311" s="179">
        <v>9.6000000000000002E-2</v>
      </c>
      <c r="AO311" s="177">
        <f>AVERAGE(AN311,AP311)</f>
        <v>0.10150000000000001</v>
      </c>
      <c r="AP311" s="179">
        <v>0.107</v>
      </c>
      <c r="AQ311" s="178">
        <f>AM311</f>
        <v>9.5395300000000002E-2</v>
      </c>
      <c r="AR311" s="179">
        <v>0.106</v>
      </c>
      <c r="AS311" s="177">
        <f>AVERAGE(AR311,AT311)</f>
        <v>0.11499999999999999</v>
      </c>
      <c r="AT311" s="177">
        <v>0.124</v>
      </c>
      <c r="AU311" s="177"/>
      <c r="AV311" s="179">
        <v>0.125</v>
      </c>
      <c r="AW311" s="179"/>
      <c r="AX311" s="547">
        <v>-0.03</v>
      </c>
      <c r="AY311" s="149"/>
      <c r="AZ311" s="149"/>
      <c r="BA311" s="149"/>
      <c r="BB311" s="149"/>
      <c r="BC311" s="2" t="s">
        <v>1430</v>
      </c>
      <c r="BD311" s="2" t="s">
        <v>1484</v>
      </c>
      <c r="BE311" s="90"/>
      <c r="BF311" s="90"/>
      <c r="BG311" s="90"/>
      <c r="BH311" s="90"/>
      <c r="BI311" s="90"/>
      <c r="BJ311" s="90"/>
      <c r="BK311" s="90"/>
      <c r="BL311" s="90"/>
      <c r="BM311" s="90"/>
      <c r="BN311" s="90"/>
      <c r="BO311" s="90"/>
      <c r="BP311" s="90"/>
      <c r="BQ311" s="90"/>
      <c r="BR311" s="90"/>
      <c r="BS311" s="90"/>
      <c r="BT311" s="90"/>
      <c r="BU311" s="90"/>
      <c r="BV311" s="90"/>
      <c r="BW311" s="90"/>
      <c r="BX311" s="90"/>
      <c r="BY311" s="90"/>
      <c r="BZ311" s="90"/>
      <c r="CA311" s="90"/>
      <c r="CB311" s="90"/>
      <c r="CC311" s="90"/>
      <c r="CD311" s="90"/>
      <c r="CE311" s="90"/>
      <c r="CF311" s="90"/>
      <c r="CG311" s="90"/>
      <c r="CH311" s="90"/>
      <c r="CI311" s="90"/>
      <c r="CJ311" s="90"/>
      <c r="CK311" s="90"/>
      <c r="CL311" s="90"/>
      <c r="CM311" s="90"/>
      <c r="CN311" s="90"/>
      <c r="CO311" s="90"/>
      <c r="CP311" s="90"/>
      <c r="CQ311" s="90"/>
      <c r="CR311" s="90"/>
      <c r="CS311" s="90"/>
      <c r="CT311" s="90"/>
      <c r="CU311" s="90"/>
      <c r="CV311" s="90"/>
      <c r="CW311" s="90"/>
      <c r="CX311" s="90"/>
      <c r="CY311" s="90"/>
      <c r="CZ311" s="90"/>
      <c r="DA311" s="90"/>
      <c r="DB311" s="90"/>
      <c r="DC311" s="90"/>
      <c r="DD311" s="90"/>
      <c r="DE311" s="90"/>
      <c r="DF311" s="90"/>
      <c r="DG311" s="90"/>
      <c r="DH311" s="90"/>
      <c r="DI311" s="90"/>
      <c r="DJ311" s="90"/>
      <c r="DK311" s="90"/>
      <c r="DL311" s="90"/>
      <c r="DM311" s="90"/>
      <c r="DN311" s="90"/>
      <c r="DO311" s="90"/>
      <c r="DP311" s="90"/>
      <c r="DQ311" s="90"/>
      <c r="DR311" s="90"/>
      <c r="DS311" s="90"/>
      <c r="DT311" s="90"/>
      <c r="DU311" s="90"/>
      <c r="DV311" s="90"/>
      <c r="DW311" s="90"/>
      <c r="DX311" s="90"/>
      <c r="DY311" s="90"/>
      <c r="DZ311" s="90"/>
      <c r="EA311" s="90"/>
      <c r="EB311" s="90"/>
      <c r="EC311" s="90"/>
      <c r="ED311" s="90"/>
      <c r="EE311" s="90"/>
      <c r="EF311" s="90"/>
      <c r="EG311" s="90"/>
      <c r="EH311" s="90"/>
      <c r="EI311" s="90"/>
      <c r="EJ311" s="90"/>
      <c r="EK311" s="90"/>
      <c r="EL311" s="90"/>
      <c r="EM311" s="90"/>
      <c r="EN311" s="90"/>
      <c r="EO311" s="90"/>
      <c r="EP311" s="90"/>
      <c r="EQ311" s="90"/>
      <c r="ER311" s="90"/>
      <c r="ES311" s="90"/>
      <c r="ET311" s="90"/>
      <c r="EU311" s="90"/>
      <c r="EV311" s="90"/>
      <c r="EW311" s="90"/>
      <c r="EX311" s="90"/>
      <c r="EY311" s="90"/>
      <c r="EZ311" s="90"/>
      <c r="FA311" s="90"/>
      <c r="FB311" s="90"/>
      <c r="FC311" s="90"/>
      <c r="FD311" s="90"/>
      <c r="FE311" s="90"/>
      <c r="FF311" s="90"/>
      <c r="FG311" s="90"/>
      <c r="FH311" s="90"/>
      <c r="FI311" s="90"/>
      <c r="FJ311" s="90"/>
      <c r="FK311" s="90"/>
      <c r="FL311" s="90"/>
      <c r="FM311" s="90"/>
      <c r="FN311" s="90"/>
      <c r="FO311" s="90"/>
      <c r="FP311" s="90"/>
      <c r="FQ311" s="90"/>
      <c r="FR311" s="90"/>
      <c r="FS311" s="90"/>
      <c r="FT311" s="90"/>
      <c r="FU311" s="90"/>
      <c r="FV311" s="90"/>
      <c r="FW311" s="90"/>
      <c r="FX311" s="90"/>
      <c r="FY311" s="90"/>
      <c r="FZ311" s="90"/>
      <c r="GA311" s="90"/>
      <c r="GB311" s="90"/>
      <c r="GC311" s="90"/>
      <c r="GD311" s="90"/>
      <c r="GE311" s="90"/>
      <c r="GF311" s="90"/>
      <c r="GG311" s="90"/>
      <c r="GH311" s="90"/>
      <c r="GI311" s="90"/>
      <c r="GJ311" s="90"/>
      <c r="GK311" s="90"/>
      <c r="GL311" s="90"/>
      <c r="GM311" s="90"/>
      <c r="GN311" s="90"/>
      <c r="GO311" s="90"/>
      <c r="GP311" s="90"/>
      <c r="GQ311" s="90"/>
      <c r="GR311" s="90"/>
      <c r="GS311" s="90"/>
      <c r="GT311" s="90"/>
      <c r="GU311" s="90"/>
      <c r="GV311" s="90"/>
      <c r="GW311" s="90"/>
      <c r="GX311" s="90"/>
      <c r="GY311" s="90"/>
      <c r="GZ311" s="90"/>
      <c r="HA311" s="90"/>
      <c r="HB311" s="90"/>
      <c r="HC311" s="90"/>
      <c r="HD311" s="90"/>
      <c r="HE311" s="90"/>
      <c r="HF311" s="90"/>
      <c r="HG311" s="90"/>
      <c r="HH311" s="90"/>
      <c r="HI311" s="90"/>
      <c r="HJ311" s="90"/>
      <c r="HK311" s="90"/>
      <c r="HL311" s="90"/>
      <c r="HM311" s="90"/>
      <c r="HN311" s="90"/>
      <c r="HO311" s="90"/>
      <c r="HP311" s="90"/>
      <c r="HQ311" s="90"/>
      <c r="HR311" s="90"/>
      <c r="HS311" s="90"/>
    </row>
    <row r="312" spans="1:227" s="2" customFormat="1" ht="17.05" customHeight="1" thickBot="1" x14ac:dyDescent="0.45">
      <c r="A312" s="868" t="s">
        <v>38</v>
      </c>
      <c r="B312" s="868" t="s">
        <v>69</v>
      </c>
      <c r="C312" s="889" t="s">
        <v>72</v>
      </c>
      <c r="D312" s="154" t="s">
        <v>74</v>
      </c>
      <c r="E312" s="170" t="s">
        <v>1433</v>
      </c>
      <c r="F312" s="307"/>
      <c r="G312" s="308"/>
      <c r="H312" s="308"/>
      <c r="I312" s="308"/>
      <c r="J312" s="308"/>
      <c r="K312" s="245">
        <f>SUM(F312:J312)</f>
        <v>0</v>
      </c>
      <c r="L312" s="663">
        <v>100</v>
      </c>
      <c r="M312" s="671" t="str">
        <f>IF(K312&gt;0,(IF(ISNUMBER(G312),G312,0)+IF(ISNUMBER(H312),H312,0))/K312*100,"")</f>
        <v/>
      </c>
      <c r="N312" s="508">
        <f t="shared" si="105"/>
        <v>1</v>
      </c>
      <c r="O312" s="966"/>
      <c r="P312" s="245"/>
      <c r="Q312" s="627" t="s">
        <v>42</v>
      </c>
      <c r="R312" s="627"/>
      <c r="S312" s="1406"/>
      <c r="T312" s="735"/>
      <c r="U312" s="627"/>
      <c r="V312" s="627"/>
      <c r="W312" s="627"/>
      <c r="X312" s="627"/>
      <c r="Y312" s="627"/>
      <c r="Z312" s="751"/>
      <c r="AA312" s="761"/>
      <c r="AB312" s="1235"/>
      <c r="AC312" s="1235"/>
      <c r="AD312" s="971"/>
      <c r="AE312" s="1235"/>
      <c r="AF312" s="1235"/>
      <c r="AG312" s="1235"/>
      <c r="AH312" s="796">
        <f>K312</f>
        <v>0</v>
      </c>
      <c r="AI312" s="735"/>
      <c r="AJ312" s="735"/>
      <c r="AK312" s="735"/>
      <c r="AL312" s="804"/>
      <c r="AM312" s="245">
        <f>P312</f>
        <v>0</v>
      </c>
      <c r="AN312" s="245">
        <v>4.0000000000000001E-3</v>
      </c>
      <c r="AO312" s="245">
        <f>AVERAGE(AN312,AP312)</f>
        <v>4.0000000000000001E-3</v>
      </c>
      <c r="AP312" s="245">
        <v>4.0000000000000001E-3</v>
      </c>
      <c r="AQ312" s="246">
        <f>AM312</f>
        <v>0</v>
      </c>
      <c r="AR312" s="245">
        <v>4.0000000000000001E-3</v>
      </c>
      <c r="AS312" s="245">
        <f>AVERAGE(AR312,AT312)</f>
        <v>4.0000000000000001E-3</v>
      </c>
      <c r="AT312" s="245">
        <f>AVERAGE(AR312,AV312)</f>
        <v>4.0000000000000001E-3</v>
      </c>
      <c r="AU312" s="245"/>
      <c r="AV312" s="245">
        <v>4.0000000000000001E-3</v>
      </c>
      <c r="AW312" s="245"/>
      <c r="AX312" s="968">
        <v>0</v>
      </c>
      <c r="AY312" s="149"/>
      <c r="AZ312" s="149"/>
      <c r="BA312" s="149"/>
      <c r="BB312" s="149"/>
      <c r="BC312" s="2" t="s">
        <v>1430</v>
      </c>
      <c r="BD312" s="866" t="s">
        <v>74</v>
      </c>
      <c r="BE312" s="90"/>
      <c r="BF312" s="90"/>
      <c r="BG312" s="90"/>
      <c r="BH312" s="90"/>
      <c r="BI312" s="90"/>
      <c r="BJ312" s="90"/>
      <c r="BK312" s="90"/>
      <c r="BL312" s="90"/>
      <c r="BM312" s="90"/>
      <c r="BN312" s="90"/>
      <c r="BO312" s="90"/>
      <c r="BP312" s="90"/>
      <c r="BQ312" s="90"/>
      <c r="BR312" s="90"/>
      <c r="BS312" s="90"/>
      <c r="BT312" s="90"/>
      <c r="BU312" s="90"/>
      <c r="BV312" s="90"/>
      <c r="BW312" s="90"/>
      <c r="BX312" s="90"/>
      <c r="BY312" s="90"/>
      <c r="BZ312" s="90"/>
      <c r="CA312" s="90"/>
      <c r="CB312" s="90"/>
      <c r="CC312" s="90"/>
      <c r="CD312" s="90"/>
      <c r="CE312" s="90"/>
      <c r="CF312" s="90"/>
      <c r="CG312" s="90"/>
      <c r="CH312" s="90"/>
      <c r="CI312" s="90"/>
      <c r="CJ312" s="90"/>
      <c r="CK312" s="90"/>
      <c r="CL312" s="90"/>
      <c r="CM312" s="90"/>
      <c r="CN312" s="90"/>
      <c r="CO312" s="90"/>
      <c r="CP312" s="90"/>
      <c r="CQ312" s="90"/>
      <c r="CR312" s="90"/>
      <c r="CS312" s="90"/>
      <c r="CT312" s="90"/>
      <c r="CU312" s="90"/>
      <c r="CV312" s="90"/>
      <c r="CW312" s="90"/>
      <c r="CX312" s="90"/>
      <c r="CY312" s="90"/>
      <c r="CZ312" s="90"/>
      <c r="DA312" s="90"/>
      <c r="DB312" s="90"/>
      <c r="DC312" s="90"/>
      <c r="DD312" s="90"/>
      <c r="DE312" s="90"/>
      <c r="DF312" s="90"/>
      <c r="DG312" s="90"/>
      <c r="DH312" s="90"/>
      <c r="DI312" s="90"/>
      <c r="DJ312" s="90"/>
      <c r="DK312" s="90"/>
      <c r="DL312" s="90"/>
      <c r="DM312" s="90"/>
      <c r="DN312" s="90"/>
      <c r="DO312" s="90"/>
      <c r="DP312" s="90"/>
      <c r="DQ312" s="90"/>
      <c r="DR312" s="90"/>
      <c r="DS312" s="90"/>
      <c r="DT312" s="90"/>
      <c r="DU312" s="90"/>
      <c r="DV312" s="90"/>
      <c r="DW312" s="90"/>
      <c r="DX312" s="90"/>
      <c r="DY312" s="90"/>
      <c r="DZ312" s="90"/>
      <c r="EA312" s="90"/>
      <c r="EB312" s="90"/>
      <c r="EC312" s="90"/>
      <c r="ED312" s="90"/>
      <c r="EE312" s="90"/>
      <c r="EF312" s="90"/>
      <c r="EG312" s="90"/>
      <c r="EH312" s="90"/>
      <c r="EI312" s="90"/>
      <c r="EJ312" s="90"/>
      <c r="EK312" s="90"/>
      <c r="EL312" s="90"/>
      <c r="EM312" s="90"/>
      <c r="EN312" s="90"/>
      <c r="EO312" s="90"/>
      <c r="EP312" s="90"/>
      <c r="EQ312" s="90"/>
      <c r="ER312" s="90"/>
      <c r="ES312" s="90"/>
      <c r="ET312" s="90"/>
      <c r="EU312" s="90"/>
      <c r="EV312" s="90"/>
      <c r="EW312" s="90"/>
      <c r="EX312" s="90"/>
      <c r="EY312" s="90"/>
      <c r="EZ312" s="90"/>
      <c r="FA312" s="90"/>
      <c r="FB312" s="90"/>
      <c r="FC312" s="90"/>
      <c r="FD312" s="90"/>
      <c r="FE312" s="90"/>
      <c r="FF312" s="90"/>
      <c r="FG312" s="90"/>
      <c r="FH312" s="90"/>
      <c r="FI312" s="90"/>
      <c r="FJ312" s="90"/>
      <c r="FK312" s="90"/>
      <c r="FL312" s="90"/>
      <c r="FM312" s="90"/>
      <c r="FN312" s="90"/>
      <c r="FO312" s="90"/>
      <c r="FP312" s="90"/>
      <c r="FQ312" s="90"/>
      <c r="FR312" s="90"/>
      <c r="FS312" s="90"/>
      <c r="FT312" s="90"/>
      <c r="FU312" s="90"/>
      <c r="FV312" s="90"/>
      <c r="FW312" s="90"/>
      <c r="FX312" s="90"/>
      <c r="FY312" s="90"/>
      <c r="FZ312" s="90"/>
      <c r="GA312" s="90"/>
      <c r="GB312" s="90"/>
      <c r="GC312" s="90"/>
      <c r="GD312" s="90"/>
      <c r="GE312" s="90"/>
      <c r="GF312" s="90"/>
      <c r="GG312" s="90"/>
      <c r="GH312" s="90"/>
      <c r="GI312" s="90"/>
      <c r="GJ312" s="90"/>
      <c r="GK312" s="90"/>
      <c r="GL312" s="90"/>
      <c r="GM312" s="90"/>
      <c r="GN312" s="90"/>
      <c r="GO312" s="90"/>
      <c r="GP312" s="90"/>
      <c r="GQ312" s="90"/>
      <c r="GR312" s="90"/>
      <c r="GS312" s="90"/>
      <c r="GT312" s="90"/>
      <c r="GU312" s="90"/>
      <c r="GV312" s="90"/>
      <c r="GW312" s="90"/>
      <c r="GX312" s="90"/>
      <c r="GY312" s="90"/>
      <c r="GZ312" s="90"/>
      <c r="HA312" s="90"/>
      <c r="HB312" s="90"/>
      <c r="HC312" s="90"/>
      <c r="HD312" s="90"/>
      <c r="HE312" s="90"/>
      <c r="HF312" s="90"/>
      <c r="HG312" s="90"/>
      <c r="HH312" s="90"/>
      <c r="HI312" s="90"/>
      <c r="HJ312" s="90"/>
      <c r="HK312" s="90"/>
      <c r="HL312" s="90"/>
      <c r="HM312" s="90"/>
      <c r="HN312" s="90"/>
      <c r="HO312" s="90"/>
      <c r="HP312" s="90"/>
      <c r="HQ312" s="90"/>
      <c r="HR312" s="90"/>
      <c r="HS312" s="90"/>
    </row>
    <row r="313" spans="1:227" s="2" customFormat="1" ht="18" customHeight="1" thickTop="1" thickBot="1" x14ac:dyDescent="0.45">
      <c r="A313" s="868" t="s">
        <v>698</v>
      </c>
      <c r="B313" s="868" t="s">
        <v>811</v>
      </c>
      <c r="C313" s="1472" t="s">
        <v>817</v>
      </c>
      <c r="D313" s="2983" t="s">
        <v>823</v>
      </c>
      <c r="E313" s="2990"/>
      <c r="F313" s="321">
        <v>0.9</v>
      </c>
      <c r="G313" s="322"/>
      <c r="H313" s="322"/>
      <c r="I313" s="322"/>
      <c r="J313" s="322"/>
      <c r="K313" s="323">
        <f t="shared" ref="K313:K322" si="116">IF(ISNUMBER(F313),F313,0)+IF(ISNUMBER(G313),G313,0)+IF(ISNUMBER(H313),H313,0)</f>
        <v>0.9</v>
      </c>
      <c r="L313" s="528">
        <f>IF(IF(ISNUMBER(K313),K313,0)&gt;0,IF(ISNUMBER(F313),F313,0)/K313*100,"")</f>
        <v>100</v>
      </c>
      <c r="M313" s="529">
        <f t="shared" ref="M313:M332" si="117">IF(IF(ISNUMBER(K313),K313,0)&gt;0,(IF(ISNUMBER(G313),G313,0)+IF(ISNUMBER(H313),H313,0))/K313*100,"")</f>
        <v>0</v>
      </c>
      <c r="N313" s="511">
        <f t="shared" si="105"/>
        <v>5</v>
      </c>
      <c r="O313" s="324"/>
      <c r="P313" s="538">
        <f t="shared" ref="P313:P331" si="118">AQ313</f>
        <v>0.74399999999999999</v>
      </c>
      <c r="Q313" s="326" t="s">
        <v>42</v>
      </c>
      <c r="R313" s="324"/>
      <c r="S313" s="438"/>
      <c r="T313" s="439"/>
      <c r="U313" s="440"/>
      <c r="V313" s="324"/>
      <c r="W313" s="324"/>
      <c r="X313" s="324"/>
      <c r="Y313" s="324"/>
      <c r="Z313" s="441">
        <v>15559</v>
      </c>
      <c r="AA313" s="259">
        <f t="shared" ref="AA313:AA331" si="119">AR313/Z313*1000000000/365</f>
        <v>144.56681460846781</v>
      </c>
      <c r="AB313" s="442"/>
      <c r="AC313" s="442"/>
      <c r="AD313" s="442"/>
      <c r="AE313" s="442"/>
      <c r="AF313" s="442"/>
      <c r="AG313" s="442"/>
      <c r="AH313" s="540"/>
      <c r="AI313" s="328">
        <v>15424</v>
      </c>
      <c r="AJ313" s="328">
        <v>15438</v>
      </c>
      <c r="AK313" s="328">
        <v>15656</v>
      </c>
      <c r="AL313" s="329"/>
      <c r="AM313" s="443"/>
      <c r="AN313" s="328"/>
      <c r="AO313" s="323"/>
      <c r="AP313" s="330"/>
      <c r="AQ313" s="331">
        <v>0.74399999999999999</v>
      </c>
      <c r="AR313" s="323">
        <v>0.82099999999999995</v>
      </c>
      <c r="AS313" s="323">
        <v>0.86399999999999999</v>
      </c>
      <c r="AT313" s="323">
        <v>0.876</v>
      </c>
      <c r="AU313" s="323"/>
      <c r="AV313" s="330"/>
      <c r="AW313" s="561">
        <f t="shared" ref="AW313:AW322" si="120">K313-AT313</f>
        <v>2.4000000000000021E-2</v>
      </c>
      <c r="AX313" s="550"/>
      <c r="AY313" s="166"/>
      <c r="AZ313" s="167"/>
      <c r="BA313" s="296"/>
      <c r="BB313" s="167"/>
      <c r="BC313" s="2" t="s">
        <v>1430</v>
      </c>
      <c r="BD313" s="866" t="s">
        <v>1491</v>
      </c>
    </row>
    <row r="314" spans="1:227" s="2" customFormat="1" ht="37.75" thickTop="1" x14ac:dyDescent="0.4">
      <c r="A314" s="868" t="s">
        <v>698</v>
      </c>
      <c r="B314" s="868" t="s">
        <v>811</v>
      </c>
      <c r="C314" s="1472" t="s">
        <v>817</v>
      </c>
      <c r="D314" s="400" t="s">
        <v>824</v>
      </c>
      <c r="E314" s="2989"/>
      <c r="F314" s="219">
        <v>1.679</v>
      </c>
      <c r="G314" s="124"/>
      <c r="H314" s="124"/>
      <c r="I314" s="124"/>
      <c r="J314" s="124"/>
      <c r="K314" s="252">
        <f t="shared" si="116"/>
        <v>1.679</v>
      </c>
      <c r="L314" s="520">
        <f>IF(IF(ISNUMBER(K314),K314,0)&gt;0,IF(ISNUMBER(F314),F314,0)/K314*100,"")</f>
        <v>100</v>
      </c>
      <c r="M314" s="521">
        <f t="shared" si="117"/>
        <v>0</v>
      </c>
      <c r="N314" s="504">
        <f t="shared" si="105"/>
        <v>2</v>
      </c>
      <c r="O314" s="254"/>
      <c r="P314" s="534">
        <f t="shared" si="118"/>
        <v>2.0310000000000001</v>
      </c>
      <c r="Q314" s="227" t="s">
        <v>42</v>
      </c>
      <c r="R314" s="254"/>
      <c r="S314" s="305"/>
      <c r="T314" s="306"/>
      <c r="U314" s="90"/>
      <c r="V314" s="254"/>
      <c r="W314" s="254"/>
      <c r="X314" s="254"/>
      <c r="Y314" s="254"/>
      <c r="Z314" s="258">
        <v>44538</v>
      </c>
      <c r="AA314" s="259">
        <f t="shared" si="119"/>
        <v>137.0539671525685</v>
      </c>
      <c r="AB314" s="260"/>
      <c r="AC314" s="260"/>
      <c r="AD314" s="260"/>
      <c r="AE314" s="260"/>
      <c r="AF314" s="260"/>
      <c r="AG314" s="260"/>
      <c r="AH314" s="121"/>
      <c r="AI314" s="261">
        <v>46029</v>
      </c>
      <c r="AJ314" s="261">
        <v>46243</v>
      </c>
      <c r="AK314" s="261">
        <v>46932</v>
      </c>
      <c r="AL314" s="342">
        <v>47632</v>
      </c>
      <c r="AM314" s="371"/>
      <c r="AN314" s="261"/>
      <c r="AO314" s="252"/>
      <c r="AP314" s="263"/>
      <c r="AQ314" s="264">
        <v>2.0310000000000001</v>
      </c>
      <c r="AR314" s="252">
        <v>2.2280000000000002</v>
      </c>
      <c r="AS314" s="252">
        <v>2.367</v>
      </c>
      <c r="AT314" s="252">
        <v>2.4079999999999999</v>
      </c>
      <c r="AU314" s="252">
        <v>2.4500000000000002</v>
      </c>
      <c r="AV314" s="263"/>
      <c r="AW314" s="557">
        <f t="shared" si="120"/>
        <v>-0.72899999999999987</v>
      </c>
      <c r="AX314" s="551"/>
      <c r="AY314" s="166"/>
      <c r="AZ314" s="167"/>
      <c r="BA314" s="296"/>
      <c r="BB314" s="167"/>
      <c r="BC314" s="2" t="s">
        <v>1430</v>
      </c>
      <c r="BD314" s="866" t="s">
        <v>1521</v>
      </c>
    </row>
    <row r="315" spans="1:227" s="2" customFormat="1" ht="18.75" customHeight="1" x14ac:dyDescent="0.4">
      <c r="A315" s="868" t="s">
        <v>698</v>
      </c>
      <c r="B315" s="868" t="s">
        <v>811</v>
      </c>
      <c r="C315" s="887" t="s">
        <v>817</v>
      </c>
      <c r="D315" s="398" t="s">
        <v>830</v>
      </c>
      <c r="E315" s="2949"/>
      <c r="F315" s="219">
        <v>0.94299999999999995</v>
      </c>
      <c r="G315" s="124"/>
      <c r="H315" s="124"/>
      <c r="I315" s="124"/>
      <c r="J315" s="124"/>
      <c r="K315" s="252">
        <f t="shared" si="116"/>
        <v>0.94299999999999995</v>
      </c>
      <c r="L315" s="520">
        <f>IF(IF(ISNUMBER(K315),K315,0)&gt;0,IF(ISNUMBER(F315),F315,0)/K315*100,"")</f>
        <v>100</v>
      </c>
      <c r="M315" s="521">
        <f t="shared" si="117"/>
        <v>0</v>
      </c>
      <c r="N315" s="504">
        <f t="shared" si="105"/>
        <v>5</v>
      </c>
      <c r="O315" s="254"/>
      <c r="P315" s="534">
        <f t="shared" si="118"/>
        <v>0.56200000000000006</v>
      </c>
      <c r="Q315" s="227" t="s">
        <v>42</v>
      </c>
      <c r="R315" s="254"/>
      <c r="S315" s="305"/>
      <c r="T315" s="306"/>
      <c r="U315" s="90"/>
      <c r="V315" s="254"/>
      <c r="W315" s="254"/>
      <c r="X315" s="254"/>
      <c r="Y315" s="254"/>
      <c r="Z315" s="258">
        <v>13430</v>
      </c>
      <c r="AA315" s="259">
        <f t="shared" si="119"/>
        <v>131.78428992543783</v>
      </c>
      <c r="AB315" s="260"/>
      <c r="AC315" s="260"/>
      <c r="AD315" s="260"/>
      <c r="AE315" s="260"/>
      <c r="AF315" s="260"/>
      <c r="AG315" s="260"/>
      <c r="AH315" s="121"/>
      <c r="AI315" s="261">
        <v>13673</v>
      </c>
      <c r="AJ315" s="261">
        <v>13783</v>
      </c>
      <c r="AK315" s="261">
        <v>13785</v>
      </c>
      <c r="AL315" s="342"/>
      <c r="AM315" s="371"/>
      <c r="AN315" s="261"/>
      <c r="AO315" s="252"/>
      <c r="AP315" s="263"/>
      <c r="AQ315" s="264">
        <v>0.56200000000000006</v>
      </c>
      <c r="AR315" s="252">
        <v>0.64600000000000002</v>
      </c>
      <c r="AS315" s="252">
        <v>0.68899999999999995</v>
      </c>
      <c r="AT315" s="252">
        <v>0.68899999999999995</v>
      </c>
      <c r="AU315" s="252"/>
      <c r="AV315" s="263"/>
      <c r="AW315" s="557">
        <f t="shared" si="120"/>
        <v>0.254</v>
      </c>
      <c r="AX315" s="551"/>
      <c r="AY315" s="166"/>
      <c r="AZ315" s="167"/>
      <c r="BA315" s="296"/>
      <c r="BB315" s="296"/>
      <c r="BC315" s="2" t="s">
        <v>1430</v>
      </c>
      <c r="BD315" s="2" t="s">
        <v>1557</v>
      </c>
    </row>
    <row r="316" spans="1:227" s="2" customFormat="1" ht="18.75" customHeight="1" x14ac:dyDescent="0.4">
      <c r="A316" s="868" t="s">
        <v>698</v>
      </c>
      <c r="B316" s="868" t="s">
        <v>811</v>
      </c>
      <c r="C316" s="887" t="s">
        <v>817</v>
      </c>
      <c r="D316" s="398" t="s">
        <v>819</v>
      </c>
      <c r="E316" s="170" t="s">
        <v>1433</v>
      </c>
      <c r="F316" s="219">
        <v>0</v>
      </c>
      <c r="G316" s="124"/>
      <c r="H316" s="124"/>
      <c r="I316" s="124"/>
      <c r="J316" s="124"/>
      <c r="K316" s="252">
        <f t="shared" si="116"/>
        <v>0</v>
      </c>
      <c r="L316" s="520">
        <v>100</v>
      </c>
      <c r="M316" s="521" t="str">
        <f t="shared" si="117"/>
        <v/>
      </c>
      <c r="N316" s="504">
        <f t="shared" si="105"/>
        <v>2</v>
      </c>
      <c r="O316" s="254"/>
      <c r="P316" s="534">
        <f t="shared" si="118"/>
        <v>5.0000000000000001E-3</v>
      </c>
      <c r="Q316" s="227" t="s">
        <v>42</v>
      </c>
      <c r="R316" s="254"/>
      <c r="S316" s="305"/>
      <c r="T316" s="306"/>
      <c r="U316" s="90"/>
      <c r="V316" s="254"/>
      <c r="W316" s="254"/>
      <c r="X316" s="254"/>
      <c r="Y316" s="254"/>
      <c r="Z316" s="258">
        <v>1060</v>
      </c>
      <c r="AA316" s="259">
        <f t="shared" si="119"/>
        <v>20.67717756526234</v>
      </c>
      <c r="AB316" s="260"/>
      <c r="AC316" s="260"/>
      <c r="AD316" s="260"/>
      <c r="AE316" s="260"/>
      <c r="AF316" s="260"/>
      <c r="AG316" s="260"/>
      <c r="AH316" s="121"/>
      <c r="AI316" s="261">
        <v>1055</v>
      </c>
      <c r="AJ316" s="261">
        <v>1060</v>
      </c>
      <c r="AK316" s="261">
        <v>1074</v>
      </c>
      <c r="AL316" s="342"/>
      <c r="AM316" s="371"/>
      <c r="AN316" s="261"/>
      <c r="AO316" s="252"/>
      <c r="AP316" s="263"/>
      <c r="AQ316" s="264">
        <v>5.0000000000000001E-3</v>
      </c>
      <c r="AR316" s="252">
        <v>8.0000000000000002E-3</v>
      </c>
      <c r="AS316" s="252">
        <v>8.0000000000000002E-3</v>
      </c>
      <c r="AT316" s="252">
        <v>8.0000000000000002E-3</v>
      </c>
      <c r="AU316" s="252"/>
      <c r="AV316" s="263"/>
      <c r="AW316" s="557">
        <f t="shared" si="120"/>
        <v>-8.0000000000000002E-3</v>
      </c>
      <c r="AX316" s="551"/>
      <c r="AY316" s="166"/>
      <c r="AZ316" s="167"/>
      <c r="BA316" s="167"/>
      <c r="BB316" s="167"/>
      <c r="BC316" s="2" t="s">
        <v>1430</v>
      </c>
      <c r="BD316" s="866" t="s">
        <v>819</v>
      </c>
    </row>
    <row r="317" spans="1:227" s="2" customFormat="1" ht="18.75" customHeight="1" x14ac:dyDescent="0.4">
      <c r="A317" s="868" t="s">
        <v>698</v>
      </c>
      <c r="B317" s="868" t="s">
        <v>811</v>
      </c>
      <c r="C317" s="887" t="s">
        <v>817</v>
      </c>
      <c r="D317" s="398" t="s">
        <v>826</v>
      </c>
      <c r="E317" s="2949"/>
      <c r="F317" s="219">
        <v>0.4</v>
      </c>
      <c r="G317" s="124"/>
      <c r="H317" s="124"/>
      <c r="I317" s="124"/>
      <c r="J317" s="124"/>
      <c r="K317" s="252">
        <f t="shared" si="116"/>
        <v>0.4</v>
      </c>
      <c r="L317" s="520">
        <f t="shared" ref="L317:L322" si="121">IF(IF(ISNUMBER(K317),K317,0)&gt;0,IF(ISNUMBER(F317),F317,0)/K317*100,"")</f>
        <v>100</v>
      </c>
      <c r="M317" s="521">
        <f t="shared" si="117"/>
        <v>0</v>
      </c>
      <c r="N317" s="504">
        <f t="shared" si="105"/>
        <v>5</v>
      </c>
      <c r="O317" s="254"/>
      <c r="P317" s="534">
        <f t="shared" si="118"/>
        <v>0.31</v>
      </c>
      <c r="Q317" s="227" t="s">
        <v>42</v>
      </c>
      <c r="R317" s="254"/>
      <c r="S317" s="305"/>
      <c r="T317" s="306"/>
      <c r="U317" s="90"/>
      <c r="V317" s="254"/>
      <c r="W317" s="254"/>
      <c r="X317" s="254"/>
      <c r="Y317" s="254"/>
      <c r="Z317" s="258">
        <v>6073</v>
      </c>
      <c r="AA317" s="259">
        <f t="shared" si="119"/>
        <v>161.95647025121298</v>
      </c>
      <c r="AB317" s="260"/>
      <c r="AC317" s="260"/>
      <c r="AD317" s="260"/>
      <c r="AE317" s="260"/>
      <c r="AF317" s="260"/>
      <c r="AG317" s="260"/>
      <c r="AH317" s="121"/>
      <c r="AI317" s="261">
        <v>6347</v>
      </c>
      <c r="AJ317" s="261">
        <v>6380</v>
      </c>
      <c r="AK317" s="261">
        <v>6468</v>
      </c>
      <c r="AL317" s="342"/>
      <c r="AM317" s="371"/>
      <c r="AN317" s="261"/>
      <c r="AO317" s="252"/>
      <c r="AP317" s="263"/>
      <c r="AQ317" s="264">
        <v>0.31</v>
      </c>
      <c r="AR317" s="252">
        <v>0.35899999999999999</v>
      </c>
      <c r="AS317" s="252">
        <v>0.378</v>
      </c>
      <c r="AT317" s="252">
        <v>0.36299999999999999</v>
      </c>
      <c r="AU317" s="252"/>
      <c r="AV317" s="263"/>
      <c r="AW317" s="557">
        <f t="shared" si="120"/>
        <v>3.7000000000000033E-2</v>
      </c>
      <c r="AX317" s="551"/>
      <c r="AY317" s="166"/>
      <c r="AZ317" s="167"/>
      <c r="BA317" s="296"/>
      <c r="BB317" s="167"/>
      <c r="BC317" s="2" t="s">
        <v>1430</v>
      </c>
      <c r="BD317" s="866" t="s">
        <v>1614</v>
      </c>
    </row>
    <row r="318" spans="1:227" s="2" customFormat="1" ht="18.75" customHeight="1" x14ac:dyDescent="0.4">
      <c r="A318" s="868" t="s">
        <v>698</v>
      </c>
      <c r="B318" s="868" t="s">
        <v>811</v>
      </c>
      <c r="C318" s="887" t="s">
        <v>817</v>
      </c>
      <c r="D318" s="398" t="s">
        <v>827</v>
      </c>
      <c r="E318" s="2949"/>
      <c r="F318" s="219">
        <v>0.8</v>
      </c>
      <c r="G318" s="124"/>
      <c r="H318" s="124"/>
      <c r="I318" s="124"/>
      <c r="J318" s="124"/>
      <c r="K318" s="252">
        <f t="shared" si="116"/>
        <v>0.8</v>
      </c>
      <c r="L318" s="520">
        <f t="shared" si="121"/>
        <v>100</v>
      </c>
      <c r="M318" s="521">
        <f t="shared" si="117"/>
        <v>0</v>
      </c>
      <c r="N318" s="504">
        <f t="shared" si="105"/>
        <v>5</v>
      </c>
      <c r="O318" s="254"/>
      <c r="P318" s="534">
        <f t="shared" si="118"/>
        <v>0.61</v>
      </c>
      <c r="Q318" s="227" t="s">
        <v>42</v>
      </c>
      <c r="R318" s="254"/>
      <c r="S318" s="305"/>
      <c r="T318" s="306"/>
      <c r="U318" s="90"/>
      <c r="V318" s="254"/>
      <c r="W318" s="254"/>
      <c r="X318" s="254"/>
      <c r="Y318" s="254"/>
      <c r="Z318" s="258">
        <v>11863</v>
      </c>
      <c r="AA318" s="259">
        <f t="shared" si="119"/>
        <v>160.04637418749905</v>
      </c>
      <c r="AB318" s="260"/>
      <c r="AC318" s="260"/>
      <c r="AD318" s="260"/>
      <c r="AE318" s="260"/>
      <c r="AF318" s="260"/>
      <c r="AG318" s="260"/>
      <c r="AH318" s="121"/>
      <c r="AI318" s="373">
        <v>12191</v>
      </c>
      <c r="AJ318" s="373">
        <v>12234</v>
      </c>
      <c r="AK318" s="373">
        <v>12407</v>
      </c>
      <c r="AL318" s="342"/>
      <c r="AM318" s="371"/>
      <c r="AN318" s="373"/>
      <c r="AO318" s="292"/>
      <c r="AP318" s="295"/>
      <c r="AQ318" s="264">
        <v>0.61</v>
      </c>
      <c r="AR318" s="292">
        <v>0.69299999999999995</v>
      </c>
      <c r="AS318" s="292">
        <v>0.72899999999999998</v>
      </c>
      <c r="AT318" s="292">
        <v>0.73899999999999999</v>
      </c>
      <c r="AU318" s="292"/>
      <c r="AV318" s="295"/>
      <c r="AW318" s="559">
        <f t="shared" si="120"/>
        <v>6.1000000000000054E-2</v>
      </c>
      <c r="AX318" s="551"/>
      <c r="AY318" s="166"/>
      <c r="AZ318" s="167"/>
      <c r="BA318" s="296"/>
      <c r="BB318" s="167"/>
      <c r="BC318" s="2" t="s">
        <v>1430</v>
      </c>
      <c r="BD318" s="866" t="s">
        <v>1620</v>
      </c>
    </row>
    <row r="319" spans="1:227" s="2" customFormat="1" ht="18.75" customHeight="1" x14ac:dyDescent="0.4">
      <c r="A319" s="868" t="s">
        <v>698</v>
      </c>
      <c r="B319" s="868" t="s">
        <v>811</v>
      </c>
      <c r="C319" s="887" t="s">
        <v>817</v>
      </c>
      <c r="D319" s="401" t="s">
        <v>821</v>
      </c>
      <c r="E319" s="2959"/>
      <c r="F319" s="219">
        <v>0.126</v>
      </c>
      <c r="G319" s="124"/>
      <c r="H319" s="124"/>
      <c r="I319" s="124"/>
      <c r="J319" s="124"/>
      <c r="K319" s="252">
        <f t="shared" si="116"/>
        <v>0.126</v>
      </c>
      <c r="L319" s="520">
        <f t="shared" si="121"/>
        <v>100</v>
      </c>
      <c r="M319" s="521">
        <f t="shared" si="117"/>
        <v>0</v>
      </c>
      <c r="N319" s="504">
        <f t="shared" si="105"/>
        <v>5</v>
      </c>
      <c r="O319" s="254"/>
      <c r="P319" s="534">
        <f t="shared" si="118"/>
        <v>0.11799999999999999</v>
      </c>
      <c r="Q319" s="227" t="s">
        <v>42</v>
      </c>
      <c r="R319" s="254"/>
      <c r="S319" s="305"/>
      <c r="T319" s="306"/>
      <c r="U319" s="90"/>
      <c r="V319" s="254"/>
      <c r="W319" s="254"/>
      <c r="X319" s="254"/>
      <c r="Y319" s="254"/>
      <c r="Z319" s="258">
        <v>2520</v>
      </c>
      <c r="AA319" s="259">
        <f t="shared" si="119"/>
        <v>134.81191563383342</v>
      </c>
      <c r="AB319" s="260"/>
      <c r="AC319" s="260"/>
      <c r="AD319" s="260"/>
      <c r="AE319" s="260"/>
      <c r="AF319" s="260"/>
      <c r="AG319" s="260"/>
      <c r="AH319" s="121"/>
      <c r="AI319" s="261">
        <v>2076</v>
      </c>
      <c r="AJ319" s="261">
        <v>2076</v>
      </c>
      <c r="AK319" s="261">
        <v>2105</v>
      </c>
      <c r="AL319" s="342"/>
      <c r="AM319" s="371"/>
      <c r="AN319" s="261"/>
      <c r="AO319" s="252"/>
      <c r="AP319" s="263"/>
      <c r="AQ319" s="264">
        <v>0.11799999999999999</v>
      </c>
      <c r="AR319" s="252">
        <v>0.124</v>
      </c>
      <c r="AS319" s="252">
        <v>0.126</v>
      </c>
      <c r="AT319" s="252"/>
      <c r="AU319" s="252"/>
      <c r="AV319" s="263"/>
      <c r="AW319" s="557">
        <f t="shared" si="120"/>
        <v>0.126</v>
      </c>
      <c r="AX319" s="551"/>
      <c r="AY319" s="166"/>
      <c r="AZ319" s="167"/>
      <c r="BA319" s="296"/>
      <c r="BB319" s="167"/>
      <c r="BC319" s="2" t="s">
        <v>1430</v>
      </c>
      <c r="BD319" s="866" t="s">
        <v>1640</v>
      </c>
    </row>
    <row r="320" spans="1:227" s="2" customFormat="1" ht="18.75" customHeight="1" x14ac:dyDescent="0.4">
      <c r="A320" s="868" t="s">
        <v>698</v>
      </c>
      <c r="B320" s="868" t="s">
        <v>811</v>
      </c>
      <c r="C320" s="890" t="s">
        <v>817</v>
      </c>
      <c r="D320" s="400" t="s">
        <v>828</v>
      </c>
      <c r="E320" s="2989"/>
      <c r="F320" s="219">
        <v>0.14000000000000001</v>
      </c>
      <c r="G320" s="124"/>
      <c r="H320" s="124"/>
      <c r="I320" s="124"/>
      <c r="J320" s="124"/>
      <c r="K320" s="252">
        <f t="shared" si="116"/>
        <v>0.14000000000000001</v>
      </c>
      <c r="L320" s="520">
        <f t="shared" si="121"/>
        <v>100</v>
      </c>
      <c r="M320" s="521">
        <f t="shared" si="117"/>
        <v>0</v>
      </c>
      <c r="N320" s="504">
        <f t="shared" si="105"/>
        <v>2</v>
      </c>
      <c r="O320" s="254"/>
      <c r="P320" s="534">
        <f t="shared" si="118"/>
        <v>0.20599999999999999</v>
      </c>
      <c r="Q320" s="227" t="s">
        <v>42</v>
      </c>
      <c r="R320" s="254"/>
      <c r="S320" s="305"/>
      <c r="T320" s="306"/>
      <c r="U320" s="90"/>
      <c r="V320" s="254"/>
      <c r="W320" s="254"/>
      <c r="X320" s="254"/>
      <c r="Y320" s="254"/>
      <c r="Z320" s="258">
        <v>3821</v>
      </c>
      <c r="AA320" s="259">
        <f t="shared" si="119"/>
        <v>170.65029953429678</v>
      </c>
      <c r="AB320" s="260"/>
      <c r="AC320" s="260"/>
      <c r="AD320" s="260"/>
      <c r="AE320" s="260"/>
      <c r="AF320" s="260"/>
      <c r="AG320" s="260"/>
      <c r="AH320" s="121"/>
      <c r="AI320" s="373">
        <v>3973</v>
      </c>
      <c r="AJ320" s="373">
        <v>4051</v>
      </c>
      <c r="AK320" s="373">
        <v>4093</v>
      </c>
      <c r="AL320" s="342">
        <v>4135</v>
      </c>
      <c r="AM320" s="371"/>
      <c r="AN320" s="373"/>
      <c r="AO320" s="292"/>
      <c r="AP320" s="295"/>
      <c r="AQ320" s="264">
        <v>0.20599999999999999</v>
      </c>
      <c r="AR320" s="292">
        <v>0.23799999999999999</v>
      </c>
      <c r="AS320" s="292">
        <v>0.26600000000000001</v>
      </c>
      <c r="AT320" s="292">
        <v>0.26900000000000002</v>
      </c>
      <c r="AU320" s="292">
        <v>0.27200000000000002</v>
      </c>
      <c r="AV320" s="295"/>
      <c r="AW320" s="559">
        <f t="shared" si="120"/>
        <v>-0.129</v>
      </c>
      <c r="AX320" s="551"/>
      <c r="AY320" s="166"/>
      <c r="AZ320" s="167"/>
      <c r="BA320" s="296"/>
      <c r="BB320" s="167"/>
      <c r="BC320" s="2" t="s">
        <v>1430</v>
      </c>
      <c r="BD320" s="866" t="s">
        <v>1714</v>
      </c>
    </row>
    <row r="321" spans="1:227" s="2" customFormat="1" ht="18.75" customHeight="1" x14ac:dyDescent="0.4">
      <c r="A321" s="868" t="s">
        <v>698</v>
      </c>
      <c r="B321" s="868" t="s">
        <v>811</v>
      </c>
      <c r="C321" s="890" t="s">
        <v>817</v>
      </c>
      <c r="D321" s="398" t="s">
        <v>829</v>
      </c>
      <c r="E321" s="2949"/>
      <c r="F321" s="219">
        <v>0.6</v>
      </c>
      <c r="G321" s="124"/>
      <c r="H321" s="124"/>
      <c r="I321" s="124"/>
      <c r="J321" s="124"/>
      <c r="K321" s="252">
        <f t="shared" si="116"/>
        <v>0.6</v>
      </c>
      <c r="L321" s="520">
        <f t="shared" si="121"/>
        <v>100</v>
      </c>
      <c r="M321" s="521">
        <f t="shared" si="117"/>
        <v>0</v>
      </c>
      <c r="N321" s="504">
        <f t="shared" si="105"/>
        <v>2</v>
      </c>
      <c r="O321" s="254"/>
      <c r="P321" s="534">
        <f t="shared" si="118"/>
        <v>0.84099999999999997</v>
      </c>
      <c r="Q321" s="227" t="s">
        <v>42</v>
      </c>
      <c r="R321" s="254"/>
      <c r="S321" s="305"/>
      <c r="T321" s="306"/>
      <c r="U321" s="90"/>
      <c r="V321" s="254"/>
      <c r="W321" s="254"/>
      <c r="X321" s="254"/>
      <c r="Y321" s="254"/>
      <c r="Z321" s="258">
        <v>17576</v>
      </c>
      <c r="AA321" s="259">
        <f t="shared" si="119"/>
        <v>140.75856865838222</v>
      </c>
      <c r="AB321" s="260"/>
      <c r="AC321" s="260"/>
      <c r="AD321" s="260"/>
      <c r="AE321" s="260"/>
      <c r="AF321" s="260"/>
      <c r="AG321" s="260"/>
      <c r="AH321" s="121"/>
      <c r="AI321" s="261">
        <v>16948</v>
      </c>
      <c r="AJ321" s="261">
        <v>16923</v>
      </c>
      <c r="AK321" s="261">
        <v>17154</v>
      </c>
      <c r="AL321" s="342"/>
      <c r="AM321" s="371"/>
      <c r="AN321" s="261"/>
      <c r="AO321" s="252"/>
      <c r="AP321" s="263"/>
      <c r="AQ321" s="264">
        <v>0.84099999999999997</v>
      </c>
      <c r="AR321" s="252">
        <v>0.90300000000000002</v>
      </c>
      <c r="AS321" s="252">
        <v>0.94799999999999995</v>
      </c>
      <c r="AT321" s="252">
        <v>0.96099999999999997</v>
      </c>
      <c r="AU321" s="252"/>
      <c r="AV321" s="263"/>
      <c r="AW321" s="557">
        <f t="shared" si="120"/>
        <v>-0.36099999999999999</v>
      </c>
      <c r="AX321" s="551"/>
      <c r="AY321" s="166"/>
      <c r="AZ321" s="167"/>
      <c r="BA321" s="167"/>
      <c r="BB321" s="167"/>
      <c r="BC321" s="2" t="s">
        <v>1430</v>
      </c>
      <c r="BD321" s="866" t="s">
        <v>1692</v>
      </c>
    </row>
    <row r="322" spans="1:227" s="2" customFormat="1" ht="18.75" customHeight="1" x14ac:dyDescent="0.4">
      <c r="A322" s="868" t="s">
        <v>698</v>
      </c>
      <c r="B322" s="868" t="s">
        <v>811</v>
      </c>
      <c r="C322" s="890" t="s">
        <v>817</v>
      </c>
      <c r="D322" s="401" t="s">
        <v>822</v>
      </c>
      <c r="E322" s="2970"/>
      <c r="F322" s="219">
        <v>1.38</v>
      </c>
      <c r="G322" s="124"/>
      <c r="H322" s="124"/>
      <c r="I322" s="124"/>
      <c r="J322" s="124"/>
      <c r="K322" s="252">
        <f t="shared" si="116"/>
        <v>1.38</v>
      </c>
      <c r="L322" s="520">
        <f t="shared" si="121"/>
        <v>100</v>
      </c>
      <c r="M322" s="521">
        <f t="shared" si="117"/>
        <v>0</v>
      </c>
      <c r="N322" s="504">
        <f t="shared" si="105"/>
        <v>3</v>
      </c>
      <c r="O322" s="254"/>
      <c r="P322" s="534">
        <f t="shared" si="118"/>
        <v>1.294</v>
      </c>
      <c r="Q322" s="227" t="s">
        <v>42</v>
      </c>
      <c r="R322" s="254"/>
      <c r="S322" s="305"/>
      <c r="T322" s="306"/>
      <c r="U322" s="90"/>
      <c r="V322" s="254"/>
      <c r="W322" s="254"/>
      <c r="X322" s="254"/>
      <c r="Y322" s="254"/>
      <c r="Z322" s="258">
        <v>20785</v>
      </c>
      <c r="AA322" s="259">
        <f t="shared" si="119"/>
        <v>195.60997953608538</v>
      </c>
      <c r="AB322" s="260"/>
      <c r="AC322" s="260"/>
      <c r="AD322" s="260"/>
      <c r="AE322" s="260"/>
      <c r="AF322" s="260"/>
      <c r="AG322" s="260"/>
      <c r="AH322" s="121"/>
      <c r="AI322" s="261">
        <v>21725</v>
      </c>
      <c r="AJ322" s="261">
        <v>21831</v>
      </c>
      <c r="AK322" s="261">
        <v>22126</v>
      </c>
      <c r="AL322" s="342"/>
      <c r="AM322" s="371"/>
      <c r="AN322" s="261"/>
      <c r="AO322" s="252"/>
      <c r="AP322" s="263"/>
      <c r="AQ322" s="264">
        <v>1.294</v>
      </c>
      <c r="AR322" s="252">
        <v>1.484</v>
      </c>
      <c r="AS322" s="252">
        <v>1.5569999999999999</v>
      </c>
      <c r="AT322" s="252">
        <v>1.5780000000000001</v>
      </c>
      <c r="AU322" s="252"/>
      <c r="AV322" s="263"/>
      <c r="AW322" s="557">
        <f t="shared" si="120"/>
        <v>-0.19800000000000018</v>
      </c>
      <c r="AX322" s="551"/>
      <c r="AY322" s="166"/>
      <c r="AZ322" s="167"/>
      <c r="BA322" s="296"/>
      <c r="BB322" s="167"/>
      <c r="BC322" s="2" t="s">
        <v>1430</v>
      </c>
      <c r="BD322" s="866" t="s">
        <v>1697</v>
      </c>
    </row>
    <row r="323" spans="1:227" s="2" customFormat="1" ht="18.75" customHeight="1" x14ac:dyDescent="0.4">
      <c r="A323" s="868" t="s">
        <v>698</v>
      </c>
      <c r="B323" s="868" t="s">
        <v>787</v>
      </c>
      <c r="C323" s="874" t="s">
        <v>788</v>
      </c>
      <c r="D323" s="365" t="s">
        <v>796</v>
      </c>
      <c r="E323" s="170" t="s">
        <v>1433</v>
      </c>
      <c r="F323" s="395">
        <v>0.15</v>
      </c>
      <c r="G323" s="124"/>
      <c r="H323" s="124" t="s">
        <v>202</v>
      </c>
      <c r="I323" s="124"/>
      <c r="J323" s="124"/>
      <c r="K323" s="252" t="s">
        <v>750</v>
      </c>
      <c r="L323" s="520">
        <v>100</v>
      </c>
      <c r="M323" s="521" t="str">
        <f t="shared" si="117"/>
        <v/>
      </c>
      <c r="N323" s="504">
        <f t="shared" si="105"/>
        <v>1</v>
      </c>
      <c r="O323" s="254"/>
      <c r="P323" s="534">
        <f t="shared" si="118"/>
        <v>0.32896566440633668</v>
      </c>
      <c r="Q323" s="227" t="s">
        <v>42</v>
      </c>
      <c r="R323" s="254"/>
      <c r="S323" s="305"/>
      <c r="T323" s="306"/>
      <c r="U323" s="90"/>
      <c r="V323" s="254"/>
      <c r="W323" s="254"/>
      <c r="X323" s="254"/>
      <c r="Y323" s="254"/>
      <c r="Z323" s="258">
        <v>7584</v>
      </c>
      <c r="AA323" s="259">
        <f t="shared" si="119"/>
        <v>121.56233905748331</v>
      </c>
      <c r="AB323" s="260"/>
      <c r="AC323" s="260"/>
      <c r="AD323" s="260"/>
      <c r="AE323" s="260"/>
      <c r="AF323" s="260"/>
      <c r="AG323" s="260"/>
      <c r="AH323" s="121"/>
      <c r="AI323" s="261">
        <v>7454</v>
      </c>
      <c r="AJ323" s="261">
        <v>7351</v>
      </c>
      <c r="AK323" s="261">
        <v>7252</v>
      </c>
      <c r="AL323" s="342"/>
      <c r="AM323" s="371"/>
      <c r="AN323" s="261"/>
      <c r="AO323" s="252"/>
      <c r="AP323" s="263"/>
      <c r="AQ323" s="264">
        <v>0.32896566440633668</v>
      </c>
      <c r="AR323" s="252">
        <v>0.336504004485363</v>
      </c>
      <c r="AS323" s="252">
        <v>0.34484933511089927</v>
      </c>
      <c r="AT323" s="252">
        <v>0.35302521569369621</v>
      </c>
      <c r="AU323" s="252"/>
      <c r="AV323" s="263"/>
      <c r="AW323" s="557"/>
      <c r="AX323" s="551"/>
      <c r="AY323" s="166"/>
      <c r="AZ323" s="167"/>
      <c r="BA323" s="167"/>
      <c r="BB323" s="167"/>
      <c r="BC323" s="2" t="s">
        <v>1430</v>
      </c>
      <c r="BD323" s="866" t="s">
        <v>1523</v>
      </c>
    </row>
    <row r="324" spans="1:227" s="2" customFormat="1" ht="18.75" customHeight="1" x14ac:dyDescent="0.4">
      <c r="A324" s="868" t="s">
        <v>698</v>
      </c>
      <c r="B324" s="868" t="s">
        <v>787</v>
      </c>
      <c r="C324" s="874" t="s">
        <v>788</v>
      </c>
      <c r="D324" s="365" t="s">
        <v>789</v>
      </c>
      <c r="E324" s="170" t="s">
        <v>1433</v>
      </c>
      <c r="F324" s="395">
        <v>0.2</v>
      </c>
      <c r="G324" s="124"/>
      <c r="H324" s="124" t="s">
        <v>202</v>
      </c>
      <c r="I324" s="124"/>
      <c r="J324" s="124"/>
      <c r="K324" s="252" t="s">
        <v>750</v>
      </c>
      <c r="L324" s="520">
        <v>100</v>
      </c>
      <c r="M324" s="521" t="str">
        <f t="shared" si="117"/>
        <v/>
      </c>
      <c r="N324" s="504">
        <f t="shared" si="105"/>
        <v>1</v>
      </c>
      <c r="O324" s="254"/>
      <c r="P324" s="534">
        <f t="shared" si="118"/>
        <v>3.6006553002085301E-2</v>
      </c>
      <c r="Q324" s="227" t="s">
        <v>42</v>
      </c>
      <c r="R324" s="254"/>
      <c r="S324" s="305"/>
      <c r="T324" s="306"/>
      <c r="U324" s="90"/>
      <c r="V324" s="254"/>
      <c r="W324" s="254"/>
      <c r="X324" s="254"/>
      <c r="Y324" s="254"/>
      <c r="Z324" s="258">
        <v>814</v>
      </c>
      <c r="AA324" s="259">
        <f t="shared" si="119"/>
        <v>124.01980943866673</v>
      </c>
      <c r="AB324" s="260"/>
      <c r="AC324" s="260"/>
      <c r="AD324" s="260"/>
      <c r="AE324" s="260"/>
      <c r="AF324" s="260"/>
      <c r="AG324" s="260"/>
      <c r="AH324" s="121"/>
      <c r="AI324" s="261">
        <v>801</v>
      </c>
      <c r="AJ324" s="261">
        <v>793</v>
      </c>
      <c r="AK324" s="261">
        <v>785</v>
      </c>
      <c r="AL324" s="342"/>
      <c r="AM324" s="371"/>
      <c r="AN324" s="261"/>
      <c r="AO324" s="252"/>
      <c r="AP324" s="263"/>
      <c r="AQ324" s="264">
        <v>3.6006553002085301E-2</v>
      </c>
      <c r="AR324" s="252">
        <v>3.6847525582322273E-2</v>
      </c>
      <c r="AS324" s="252">
        <v>3.788138367554502E-2</v>
      </c>
      <c r="AT324" s="252">
        <v>3.8886956808767768E-2</v>
      </c>
      <c r="AU324" s="252"/>
      <c r="AV324" s="263"/>
      <c r="AW324" s="557"/>
      <c r="AX324" s="551"/>
      <c r="AY324" s="166"/>
      <c r="AZ324" s="167"/>
      <c r="BA324" s="296"/>
      <c r="BB324" s="296"/>
      <c r="BC324" s="2" t="s">
        <v>1430</v>
      </c>
      <c r="BD324" s="866" t="s">
        <v>1569</v>
      </c>
    </row>
    <row r="325" spans="1:227" s="2" customFormat="1" ht="18.75" customHeight="1" x14ac:dyDescent="0.4">
      <c r="A325" s="868" t="s">
        <v>698</v>
      </c>
      <c r="B325" s="868" t="s">
        <v>787</v>
      </c>
      <c r="C325" s="874" t="s">
        <v>788</v>
      </c>
      <c r="D325" s="365" t="s">
        <v>793</v>
      </c>
      <c r="E325" s="170" t="s">
        <v>1433</v>
      </c>
      <c r="F325" s="395">
        <v>8.7999999999999995E-2</v>
      </c>
      <c r="G325" s="124"/>
      <c r="H325" s="124" t="s">
        <v>202</v>
      </c>
      <c r="I325" s="124"/>
      <c r="J325" s="124"/>
      <c r="K325" s="252" t="s">
        <v>750</v>
      </c>
      <c r="L325" s="520">
        <v>100</v>
      </c>
      <c r="M325" s="521" t="str">
        <f t="shared" si="117"/>
        <v/>
      </c>
      <c r="N325" s="504">
        <f t="shared" si="105"/>
        <v>1</v>
      </c>
      <c r="O325" s="254"/>
      <c r="P325" s="534">
        <f t="shared" si="118"/>
        <v>0.41136211616854834</v>
      </c>
      <c r="Q325" s="227" t="s">
        <v>42</v>
      </c>
      <c r="R325" s="254"/>
      <c r="S325" s="305"/>
      <c r="T325" s="306"/>
      <c r="U325" s="90"/>
      <c r="V325" s="254"/>
      <c r="W325" s="254"/>
      <c r="X325" s="254"/>
      <c r="Y325" s="254"/>
      <c r="Z325" s="258">
        <v>9460</v>
      </c>
      <c r="AA325" s="259">
        <f t="shared" si="119"/>
        <v>127.53017430569118</v>
      </c>
      <c r="AB325" s="260"/>
      <c r="AC325" s="260"/>
      <c r="AD325" s="260"/>
      <c r="AE325" s="260"/>
      <c r="AF325" s="260"/>
      <c r="AG325" s="260"/>
      <c r="AH325" s="121"/>
      <c r="AI325" s="261">
        <v>9731</v>
      </c>
      <c r="AJ325" s="261">
        <v>9948</v>
      </c>
      <c r="AK325" s="261">
        <v>10169</v>
      </c>
      <c r="AL325" s="342"/>
      <c r="AM325" s="371"/>
      <c r="AN325" s="261"/>
      <c r="AO325" s="252"/>
      <c r="AP325" s="263"/>
      <c r="AQ325" s="264">
        <v>0.41136211616854834</v>
      </c>
      <c r="AR325" s="252">
        <v>0.44034893886012105</v>
      </c>
      <c r="AS325" s="252">
        <v>0.46775483524887096</v>
      </c>
      <c r="AT325" s="252">
        <v>0.49612311236745965</v>
      </c>
      <c r="AU325" s="252"/>
      <c r="AV325" s="263"/>
      <c r="AW325" s="557"/>
      <c r="AX325" s="551"/>
      <c r="AY325" s="166"/>
      <c r="AZ325" s="167"/>
      <c r="BA325" s="167"/>
      <c r="BB325" s="167"/>
      <c r="BC325" s="2" t="s">
        <v>1430</v>
      </c>
      <c r="BD325" s="866" t="s">
        <v>1583</v>
      </c>
    </row>
    <row r="326" spans="1:227" s="2" customFormat="1" ht="18.75" customHeight="1" x14ac:dyDescent="0.4">
      <c r="A326" s="868" t="s">
        <v>698</v>
      </c>
      <c r="B326" s="868" t="s">
        <v>787</v>
      </c>
      <c r="C326" s="874" t="s">
        <v>788</v>
      </c>
      <c r="D326" s="365" t="s">
        <v>790</v>
      </c>
      <c r="E326" s="170" t="s">
        <v>1433</v>
      </c>
      <c r="F326" s="395">
        <v>2.8000000000000001E-2</v>
      </c>
      <c r="G326" s="124"/>
      <c r="H326" s="124" t="s">
        <v>202</v>
      </c>
      <c r="I326" s="124"/>
      <c r="J326" s="124"/>
      <c r="K326" s="252" t="s">
        <v>750</v>
      </c>
      <c r="L326" s="520">
        <v>100</v>
      </c>
      <c r="M326" s="521" t="str">
        <f t="shared" si="117"/>
        <v/>
      </c>
      <c r="N326" s="504">
        <f t="shared" si="105"/>
        <v>1</v>
      </c>
      <c r="O326" s="254"/>
      <c r="P326" s="534">
        <f t="shared" si="118"/>
        <v>5.4466950293198757E-2</v>
      </c>
      <c r="Q326" s="227" t="s">
        <v>42</v>
      </c>
      <c r="R326" s="254"/>
      <c r="S326" s="305"/>
      <c r="T326" s="306"/>
      <c r="U326" s="90"/>
      <c r="V326" s="254"/>
      <c r="W326" s="254"/>
      <c r="X326" s="254"/>
      <c r="Y326" s="254"/>
      <c r="Z326" s="258">
        <v>1273</v>
      </c>
      <c r="AA326" s="259">
        <f t="shared" si="119"/>
        <v>116.69627927946597</v>
      </c>
      <c r="AB326" s="260"/>
      <c r="AC326" s="260"/>
      <c r="AD326" s="260"/>
      <c r="AE326" s="260"/>
      <c r="AF326" s="260"/>
      <c r="AG326" s="260"/>
      <c r="AH326" s="121"/>
      <c r="AI326" s="261">
        <v>1217</v>
      </c>
      <c r="AJ326" s="261">
        <v>1194</v>
      </c>
      <c r="AK326" s="261">
        <v>1166</v>
      </c>
      <c r="AL326" s="342"/>
      <c r="AM326" s="371"/>
      <c r="AN326" s="261"/>
      <c r="AO326" s="252"/>
      <c r="AP326" s="263"/>
      <c r="AQ326" s="264">
        <v>5.4466950293198757E-2</v>
      </c>
      <c r="AR326" s="252">
        <v>5.4222342685807459E-2</v>
      </c>
      <c r="AS326" s="252">
        <v>5.5308363469378896E-2</v>
      </c>
      <c r="AT326" s="252">
        <v>5.6072616380683227E-2</v>
      </c>
      <c r="AU326" s="252"/>
      <c r="AV326" s="263"/>
      <c r="AW326" s="557"/>
      <c r="AX326" s="551"/>
      <c r="AY326" s="166"/>
      <c r="AZ326" s="167"/>
      <c r="BA326" s="296"/>
      <c r="BB326" s="296"/>
      <c r="BC326" s="2" t="s">
        <v>1430</v>
      </c>
      <c r="BD326" s="866" t="s">
        <v>1584</v>
      </c>
    </row>
    <row r="327" spans="1:227" s="2" customFormat="1" ht="18.75" customHeight="1" x14ac:dyDescent="0.4">
      <c r="A327" s="868" t="s">
        <v>698</v>
      </c>
      <c r="B327" s="868" t="s">
        <v>787</v>
      </c>
      <c r="C327" s="874" t="s">
        <v>788</v>
      </c>
      <c r="D327" s="365" t="s">
        <v>791</v>
      </c>
      <c r="E327" s="170" t="s">
        <v>1433</v>
      </c>
      <c r="F327" s="395">
        <v>7.4999999999999997E-2</v>
      </c>
      <c r="G327" s="124"/>
      <c r="H327" s="124" t="s">
        <v>202</v>
      </c>
      <c r="I327" s="124"/>
      <c r="J327" s="124"/>
      <c r="K327" s="252" t="s">
        <v>750</v>
      </c>
      <c r="L327" s="520">
        <v>100</v>
      </c>
      <c r="M327" s="521" t="str">
        <f t="shared" si="117"/>
        <v/>
      </c>
      <c r="N327" s="504">
        <f t="shared" si="105"/>
        <v>1</v>
      </c>
      <c r="O327" s="254"/>
      <c r="P327" s="534">
        <f t="shared" si="118"/>
        <v>0.59119415991476065</v>
      </c>
      <c r="Q327" s="227" t="s">
        <v>42</v>
      </c>
      <c r="R327" s="254"/>
      <c r="S327" s="305"/>
      <c r="T327" s="306"/>
      <c r="U327" s="90"/>
      <c r="V327" s="254"/>
      <c r="W327" s="254"/>
      <c r="X327" s="254"/>
      <c r="Y327" s="254"/>
      <c r="Z327" s="258">
        <v>13468</v>
      </c>
      <c r="AA327" s="259">
        <f t="shared" si="119"/>
        <v>127.90295313823428</v>
      </c>
      <c r="AB327" s="260"/>
      <c r="AC327" s="260"/>
      <c r="AD327" s="260"/>
      <c r="AE327" s="260"/>
      <c r="AF327" s="260"/>
      <c r="AG327" s="260"/>
      <c r="AH327" s="121"/>
      <c r="AI327" s="261">
        <v>13769</v>
      </c>
      <c r="AJ327" s="261">
        <v>14070</v>
      </c>
      <c r="AK327" s="261">
        <v>14385</v>
      </c>
      <c r="AL327" s="342"/>
      <c r="AM327" s="371"/>
      <c r="AN327" s="261"/>
      <c r="AO327" s="252"/>
      <c r="AP327" s="263"/>
      <c r="AQ327" s="264">
        <v>0.59119415991476065</v>
      </c>
      <c r="AR327" s="252">
        <v>0.62874789509599482</v>
      </c>
      <c r="AS327" s="252">
        <v>0.66736585189722908</v>
      </c>
      <c r="AT327" s="252">
        <v>0.7077368252822418</v>
      </c>
      <c r="AU327" s="252"/>
      <c r="AV327" s="263"/>
      <c r="AW327" s="557"/>
      <c r="AX327" s="551"/>
      <c r="AY327" s="166"/>
      <c r="AZ327" s="167"/>
      <c r="BA327" s="167"/>
      <c r="BB327" s="167"/>
      <c r="BC327" s="2" t="s">
        <v>1430</v>
      </c>
      <c r="BD327" s="866" t="s">
        <v>1362</v>
      </c>
    </row>
    <row r="328" spans="1:227" s="2" customFormat="1" ht="18.75" customHeight="1" x14ac:dyDescent="0.4">
      <c r="A328" s="868" t="s">
        <v>698</v>
      </c>
      <c r="B328" s="868" t="s">
        <v>787</v>
      </c>
      <c r="C328" s="874" t="s">
        <v>788</v>
      </c>
      <c r="D328" s="365" t="s">
        <v>792</v>
      </c>
      <c r="E328" s="170" t="s">
        <v>1433</v>
      </c>
      <c r="F328" s="395">
        <v>0.32</v>
      </c>
      <c r="G328" s="124"/>
      <c r="H328" s="124" t="s">
        <v>202</v>
      </c>
      <c r="I328" s="124"/>
      <c r="J328" s="124"/>
      <c r="K328" s="252" t="s">
        <v>750</v>
      </c>
      <c r="L328" s="520">
        <v>100</v>
      </c>
      <c r="M328" s="521" t="str">
        <f t="shared" si="117"/>
        <v/>
      </c>
      <c r="N328" s="504">
        <f t="shared" si="105"/>
        <v>1</v>
      </c>
      <c r="O328" s="254"/>
      <c r="P328" s="534">
        <f t="shared" si="118"/>
        <v>1.2478756371829174</v>
      </c>
      <c r="Q328" s="227" t="s">
        <v>42</v>
      </c>
      <c r="R328" s="254"/>
      <c r="S328" s="305"/>
      <c r="T328" s="306"/>
      <c r="U328" s="90"/>
      <c r="V328" s="254"/>
      <c r="W328" s="254"/>
      <c r="X328" s="254"/>
      <c r="Y328" s="254"/>
      <c r="Z328" s="258">
        <v>28366</v>
      </c>
      <c r="AA328" s="259">
        <f t="shared" si="119"/>
        <v>125.38688268326135</v>
      </c>
      <c r="AB328" s="260"/>
      <c r="AC328" s="260"/>
      <c r="AD328" s="260"/>
      <c r="AE328" s="260"/>
      <c r="AF328" s="260"/>
      <c r="AG328" s="260"/>
      <c r="AH328" s="121"/>
      <c r="AI328" s="261">
        <v>28370</v>
      </c>
      <c r="AJ328" s="261">
        <v>28474</v>
      </c>
      <c r="AK328" s="261">
        <v>28597</v>
      </c>
      <c r="AL328" s="342"/>
      <c r="AM328" s="371"/>
      <c r="AN328" s="261"/>
      <c r="AO328" s="252"/>
      <c r="AP328" s="263"/>
      <c r="AQ328" s="264">
        <v>1.2478756371829174</v>
      </c>
      <c r="AR328" s="252">
        <v>1.2982043746805878</v>
      </c>
      <c r="AS328" s="252">
        <v>1.3533000116000307</v>
      </c>
      <c r="AT328" s="252">
        <v>1.4096999652084097</v>
      </c>
      <c r="AU328" s="252"/>
      <c r="AV328" s="263"/>
      <c r="AW328" s="557"/>
      <c r="AX328" s="551"/>
      <c r="AY328" s="166"/>
      <c r="AZ328" s="167"/>
      <c r="BA328" s="167"/>
      <c r="BB328" s="167"/>
      <c r="BC328" s="2" t="s">
        <v>1430</v>
      </c>
      <c r="BD328" s="866" t="s">
        <v>1363</v>
      </c>
    </row>
    <row r="329" spans="1:227" s="2" customFormat="1" ht="18.75" customHeight="1" x14ac:dyDescent="0.4">
      <c r="A329" s="868" t="s">
        <v>698</v>
      </c>
      <c r="B329" s="868" t="s">
        <v>787</v>
      </c>
      <c r="C329" s="874" t="s">
        <v>788</v>
      </c>
      <c r="D329" s="365" t="s">
        <v>794</v>
      </c>
      <c r="E329" s="170" t="s">
        <v>1433</v>
      </c>
      <c r="F329" s="395">
        <v>0.16</v>
      </c>
      <c r="G329" s="124"/>
      <c r="H329" s="124" t="s">
        <v>202</v>
      </c>
      <c r="I329" s="124"/>
      <c r="J329" s="124"/>
      <c r="K329" s="252" t="s">
        <v>750</v>
      </c>
      <c r="L329" s="520">
        <v>100</v>
      </c>
      <c r="M329" s="521" t="str">
        <f t="shared" si="117"/>
        <v/>
      </c>
      <c r="N329" s="504">
        <f t="shared" si="105"/>
        <v>1</v>
      </c>
      <c r="O329" s="254"/>
      <c r="P329" s="534">
        <f t="shared" si="118"/>
        <v>0.435561026592863</v>
      </c>
      <c r="Q329" s="227" t="s">
        <v>42</v>
      </c>
      <c r="R329" s="254"/>
      <c r="S329" s="305"/>
      <c r="T329" s="306"/>
      <c r="U329" s="90"/>
      <c r="V329" s="254"/>
      <c r="W329" s="254"/>
      <c r="X329" s="254"/>
      <c r="Y329" s="254"/>
      <c r="Z329" s="258">
        <v>9947</v>
      </c>
      <c r="AA329" s="259">
        <f t="shared" si="119"/>
        <v>127.10714150347727</v>
      </c>
      <c r="AB329" s="260"/>
      <c r="AC329" s="260"/>
      <c r="AD329" s="260"/>
      <c r="AE329" s="260"/>
      <c r="AF329" s="260"/>
      <c r="AG329" s="260"/>
      <c r="AH329" s="121"/>
      <c r="AI329" s="261">
        <v>10130</v>
      </c>
      <c r="AJ329" s="261">
        <v>10353</v>
      </c>
      <c r="AK329" s="261">
        <v>10584</v>
      </c>
      <c r="AL329" s="342"/>
      <c r="AM329" s="371"/>
      <c r="AN329" s="261"/>
      <c r="AO329" s="252"/>
      <c r="AP329" s="263"/>
      <c r="AQ329" s="264">
        <v>0.435561026592863</v>
      </c>
      <c r="AR329" s="252">
        <v>0.46148217883530723</v>
      </c>
      <c r="AS329" s="252">
        <v>0.4899433015382858</v>
      </c>
      <c r="AT329" s="252">
        <v>0.51958560038137125</v>
      </c>
      <c r="AU329" s="252"/>
      <c r="AV329" s="263"/>
      <c r="AW329" s="557"/>
      <c r="AX329" s="551"/>
      <c r="AY329" s="166"/>
      <c r="AZ329" s="167"/>
      <c r="BA329" s="167"/>
      <c r="BB329" s="167"/>
      <c r="BC329" s="2" t="s">
        <v>1430</v>
      </c>
      <c r="BD329" s="866" t="s">
        <v>1626</v>
      </c>
    </row>
    <row r="330" spans="1:227" s="2" customFormat="1" ht="18.75" customHeight="1" x14ac:dyDescent="0.4">
      <c r="A330" s="868" t="s">
        <v>698</v>
      </c>
      <c r="B330" s="868" t="s">
        <v>787</v>
      </c>
      <c r="C330" s="874" t="s">
        <v>788</v>
      </c>
      <c r="D330" s="365" t="s">
        <v>797</v>
      </c>
      <c r="E330" s="170" t="s">
        <v>1433</v>
      </c>
      <c r="F330" s="395">
        <v>9.6000000000000002E-2</v>
      </c>
      <c r="G330" s="124"/>
      <c r="H330" s="124" t="s">
        <v>202</v>
      </c>
      <c r="I330" s="124"/>
      <c r="J330" s="124"/>
      <c r="K330" s="252" t="s">
        <v>750</v>
      </c>
      <c r="L330" s="520">
        <v>100</v>
      </c>
      <c r="M330" s="521" t="str">
        <f t="shared" si="117"/>
        <v/>
      </c>
      <c r="N330" s="504">
        <f t="shared" si="105"/>
        <v>1</v>
      </c>
      <c r="O330" s="254"/>
      <c r="P330" s="534">
        <f t="shared" si="118"/>
        <v>0.29901587711650268</v>
      </c>
      <c r="Q330" s="227" t="s">
        <v>42</v>
      </c>
      <c r="R330" s="254"/>
      <c r="S330" s="305"/>
      <c r="T330" s="306"/>
      <c r="U330" s="90"/>
      <c r="V330" s="254"/>
      <c r="W330" s="254"/>
      <c r="X330" s="254"/>
      <c r="Y330" s="254"/>
      <c r="Z330" s="258">
        <v>6826</v>
      </c>
      <c r="AA330" s="259">
        <f t="shared" si="119"/>
        <v>127.62022230896115</v>
      </c>
      <c r="AB330" s="260"/>
      <c r="AC330" s="260"/>
      <c r="AD330" s="260"/>
      <c r="AE330" s="260"/>
      <c r="AF330" s="260"/>
      <c r="AG330" s="260"/>
      <c r="AH330" s="121"/>
      <c r="AI330" s="261">
        <v>6977</v>
      </c>
      <c r="AJ330" s="261">
        <v>7132</v>
      </c>
      <c r="AK330" s="261">
        <v>7291</v>
      </c>
      <c r="AL330" s="342"/>
      <c r="AM330" s="371"/>
      <c r="AN330" s="261"/>
      <c r="AO330" s="252"/>
      <c r="AP330" s="263"/>
      <c r="AQ330" s="264">
        <v>0.29901587711650268</v>
      </c>
      <c r="AR330" s="252">
        <v>0.31796450768055362</v>
      </c>
      <c r="AS330" s="252">
        <v>0.33763638107159932</v>
      </c>
      <c r="AT330" s="252">
        <v>0.35805271100963981</v>
      </c>
      <c r="AU330" s="252"/>
      <c r="AV330" s="263"/>
      <c r="AW330" s="557"/>
      <c r="AX330" s="551"/>
      <c r="AY330" s="166"/>
      <c r="AZ330" s="167"/>
      <c r="BA330" s="167"/>
      <c r="BB330" s="167"/>
      <c r="BC330" s="2" t="s">
        <v>1430</v>
      </c>
      <c r="BD330" s="866" t="s">
        <v>1633</v>
      </c>
    </row>
    <row r="331" spans="1:227" s="2" customFormat="1" ht="18.75" customHeight="1" x14ac:dyDescent="0.4">
      <c r="A331" s="868" t="s">
        <v>698</v>
      </c>
      <c r="B331" s="868" t="s">
        <v>787</v>
      </c>
      <c r="C331" s="874" t="s">
        <v>788</v>
      </c>
      <c r="D331" s="365" t="s">
        <v>795</v>
      </c>
      <c r="E331" s="394" t="s">
        <v>1433</v>
      </c>
      <c r="F331" s="395">
        <v>0.22800000000000001</v>
      </c>
      <c r="G331" s="124"/>
      <c r="H331" s="124" t="s">
        <v>202</v>
      </c>
      <c r="I331" s="124"/>
      <c r="J331" s="124"/>
      <c r="K331" s="252" t="s">
        <v>750</v>
      </c>
      <c r="L331" s="520">
        <v>100</v>
      </c>
      <c r="M331" s="521" t="str">
        <f t="shared" si="117"/>
        <v/>
      </c>
      <c r="N331" s="504">
        <f t="shared" si="105"/>
        <v>1</v>
      </c>
      <c r="O331" s="254"/>
      <c r="P331" s="534">
        <f t="shared" si="118"/>
        <v>0.87721628111920746</v>
      </c>
      <c r="Q331" s="227" t="s">
        <v>42</v>
      </c>
      <c r="R331" s="254"/>
      <c r="S331" s="305"/>
      <c r="T331" s="306"/>
      <c r="U331" s="90"/>
      <c r="V331" s="254"/>
      <c r="W331" s="254"/>
      <c r="X331" s="254"/>
      <c r="Y331" s="254"/>
      <c r="Z331" s="258">
        <v>20136</v>
      </c>
      <c r="AA331" s="259">
        <f t="shared" si="119"/>
        <v>127.70172388426101</v>
      </c>
      <c r="AB331" s="260"/>
      <c r="AC331" s="260"/>
      <c r="AD331" s="260"/>
      <c r="AE331" s="260"/>
      <c r="AF331" s="260"/>
      <c r="AG331" s="260"/>
      <c r="AH331" s="121"/>
      <c r="AI331" s="261">
        <v>20704</v>
      </c>
      <c r="AJ331" s="261">
        <v>21166</v>
      </c>
      <c r="AK331" s="261">
        <v>21638</v>
      </c>
      <c r="AL331" s="342"/>
      <c r="AM331" s="371"/>
      <c r="AN331" s="261"/>
      <c r="AO331" s="252"/>
      <c r="AP331" s="263"/>
      <c r="AQ331" s="264">
        <v>0.87721628111920746</v>
      </c>
      <c r="AR331" s="252">
        <v>0.93856169792872013</v>
      </c>
      <c r="AS331" s="252">
        <v>0.9969227262339222</v>
      </c>
      <c r="AT331" s="252">
        <v>1.057405891028588</v>
      </c>
      <c r="AU331" s="252"/>
      <c r="AV331" s="263"/>
      <c r="AW331" s="557"/>
      <c r="AX331" s="551"/>
      <c r="AY331" s="166"/>
      <c r="AZ331" s="167"/>
      <c r="BA331" s="167"/>
      <c r="BB331" s="167"/>
      <c r="BC331" s="2" t="s">
        <v>1430</v>
      </c>
      <c r="BD331" s="866" t="s">
        <v>1369</v>
      </c>
    </row>
    <row r="332" spans="1:227" s="2" customFormat="1" ht="26.05" customHeight="1" x14ac:dyDescent="0.4">
      <c r="A332" s="868" t="s">
        <v>865</v>
      </c>
      <c r="B332" s="868" t="s">
        <v>925</v>
      </c>
      <c r="C332" s="874" t="s">
        <v>943</v>
      </c>
      <c r="D332" s="383" t="s">
        <v>944</v>
      </c>
      <c r="E332" s="232"/>
      <c r="F332" s="954">
        <v>0.56200000000000006</v>
      </c>
      <c r="G332" s="636"/>
      <c r="H332" s="638" t="s">
        <v>202</v>
      </c>
      <c r="I332" s="251"/>
      <c r="J332" s="251"/>
      <c r="K332" s="292">
        <f>IF(ISNUMBER(F332),F332,0)+IF(ISNUMBER(G332),G332,0)+IF(ISNUMBER(H332),H332,0)</f>
        <v>0.56200000000000006</v>
      </c>
      <c r="L332" s="520">
        <f>IF(IF(ISNUMBER(K332),K332,0)&gt;0,IF(ISNUMBER(F332),F332,0)/K332*100,"")</f>
        <v>100</v>
      </c>
      <c r="M332" s="521">
        <f t="shared" si="117"/>
        <v>0</v>
      </c>
      <c r="N332" s="504">
        <f t="shared" si="105"/>
        <v>5</v>
      </c>
      <c r="O332" s="254"/>
      <c r="P332" s="534">
        <f>AA332*Z332/1000000000*365</f>
        <v>0.18771960845636806</v>
      </c>
      <c r="Q332" s="227" t="s">
        <v>42</v>
      </c>
      <c r="R332" s="254"/>
      <c r="S332" s="255"/>
      <c r="T332" s="256"/>
      <c r="V332" s="257"/>
      <c r="W332" s="257"/>
      <c r="X332" s="257"/>
      <c r="Y332" s="257"/>
      <c r="Z332" s="258">
        <v>3628</v>
      </c>
      <c r="AA332" s="259">
        <v>141.75862655477795</v>
      </c>
      <c r="AB332" s="293"/>
      <c r="AC332" s="293"/>
      <c r="AD332" s="293"/>
      <c r="AE332" s="293"/>
      <c r="AF332" s="293"/>
      <c r="AG332" s="293"/>
      <c r="AH332" s="121"/>
      <c r="AI332" s="373">
        <v>3783</v>
      </c>
      <c r="AJ332" s="373">
        <v>3928</v>
      </c>
      <c r="AK332" s="373">
        <v>4062</v>
      </c>
      <c r="AL332" s="342"/>
      <c r="AM332" s="374"/>
      <c r="AN332" s="373"/>
      <c r="AO332" s="292"/>
      <c r="AP332" s="295"/>
      <c r="AQ332" s="264">
        <v>0.18771960845636806</v>
      </c>
      <c r="AR332" s="292">
        <v>0.20303519391370459</v>
      </c>
      <c r="AS332" s="292">
        <v>0.21828143330673122</v>
      </c>
      <c r="AT332" s="292">
        <v>0.23367653720891041</v>
      </c>
      <c r="AU332" s="292"/>
      <c r="AV332" s="295"/>
      <c r="AW332" s="559">
        <f>K332-AT332</f>
        <v>0.32832346279108965</v>
      </c>
      <c r="AX332" s="551"/>
      <c r="AY332" s="166"/>
      <c r="AZ332" s="167"/>
      <c r="BA332" s="296"/>
      <c r="BB332" s="296"/>
      <c r="BC332" s="2" t="s">
        <v>1430</v>
      </c>
      <c r="BD332" s="866" t="s">
        <v>1632</v>
      </c>
    </row>
    <row r="333" spans="1:227" s="2" customFormat="1" ht="29.05" customHeight="1" x14ac:dyDescent="0.4">
      <c r="A333" s="868" t="s">
        <v>393</v>
      </c>
      <c r="B333" s="868" t="s">
        <v>536</v>
      </c>
      <c r="C333" s="985" t="s">
        <v>552</v>
      </c>
      <c r="D333" s="2982" t="s">
        <v>554</v>
      </c>
      <c r="E333" s="2951"/>
      <c r="F333" s="219">
        <v>0.23227272727272727</v>
      </c>
      <c r="G333" s="124"/>
      <c r="H333" s="124"/>
      <c r="I333" s="124"/>
      <c r="J333" s="124"/>
      <c r="K333" s="252">
        <v>0.23227272727272727</v>
      </c>
      <c r="L333" s="520">
        <v>100</v>
      </c>
      <c r="M333" s="521">
        <v>0</v>
      </c>
      <c r="N333" s="504">
        <v>2</v>
      </c>
      <c r="O333" s="1021"/>
      <c r="P333" s="532">
        <v>0.48893773499999998</v>
      </c>
      <c r="Q333" s="227" t="s">
        <v>42</v>
      </c>
      <c r="R333" s="254"/>
      <c r="S333" s="305"/>
      <c r="T333" s="306"/>
      <c r="U333" s="90"/>
      <c r="V333" s="254"/>
      <c r="W333" s="254"/>
      <c r="X333" s="254"/>
      <c r="Y333" s="254"/>
      <c r="Z333" s="258">
        <v>17893.286649967595</v>
      </c>
      <c r="AA333" s="259"/>
      <c r="AB333" s="260"/>
      <c r="AC333" s="260"/>
      <c r="AD333" s="260"/>
      <c r="AE333" s="260"/>
      <c r="AF333" s="260"/>
      <c r="AG333" s="260"/>
      <c r="AH333" s="121"/>
      <c r="AL333" s="121"/>
      <c r="AM333" s="262"/>
      <c r="AN333" s="292"/>
      <c r="AO333" s="292"/>
      <c r="AP333" s="295"/>
      <c r="AQ333" s="264"/>
      <c r="AR333" s="292"/>
      <c r="AS333" s="292"/>
      <c r="AT333" s="292">
        <v>0.91499989637595092</v>
      </c>
      <c r="AU333" s="292"/>
      <c r="AV333" s="295"/>
      <c r="AW333" s="559">
        <v>-0.68272716910322362</v>
      </c>
      <c r="AX333" s="551"/>
      <c r="AY333" s="166"/>
      <c r="AZ333" s="167"/>
      <c r="BA333" s="296"/>
      <c r="BB333" s="167"/>
      <c r="BC333" s="2" t="s">
        <v>1802</v>
      </c>
      <c r="BD333" s="866" t="s">
        <v>1888</v>
      </c>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row>
    <row r="334" spans="1:227" s="2" customFormat="1" ht="51" customHeight="1" x14ac:dyDescent="0.4">
      <c r="A334" s="868" t="s">
        <v>865</v>
      </c>
      <c r="B334" s="868" t="s">
        <v>894</v>
      </c>
      <c r="C334" s="365" t="s">
        <v>895</v>
      </c>
      <c r="D334" s="383" t="s">
        <v>897</v>
      </c>
      <c r="E334" s="170" t="s">
        <v>1433</v>
      </c>
      <c r="F334" s="628" t="s">
        <v>898</v>
      </c>
      <c r="G334" s="636"/>
      <c r="H334" s="638" t="s">
        <v>202</v>
      </c>
      <c r="I334" s="124"/>
      <c r="J334" s="124"/>
      <c r="K334" s="252">
        <f>IF(ISNUMBER(F334),F334,0)+IF(ISNUMBER(G334),G334,0)+IF(ISNUMBER(H334),H334,0)</f>
        <v>0</v>
      </c>
      <c r="L334" s="520">
        <v>100</v>
      </c>
      <c r="M334" s="521" t="str">
        <f>IF(IF(ISNUMBER(K334),K334,0)&gt;0,(IF(ISNUMBER(G334),G334,0)+IF(ISNUMBER(H334),H334,0))/K334*100,"")</f>
        <v/>
      </c>
      <c r="N334" s="504">
        <f t="shared" ref="N334:N370" si="122">IF(OR(K334="",NOT(ISNUMBER(K334))),1,IF(P334=0,1,IF(P334&gt;K334,2,IF(AT334&gt;K334,3,IF(AU334&gt;K334,4,5)))))</f>
        <v>2</v>
      </c>
      <c r="O334" s="254"/>
      <c r="P334" s="534">
        <f>AA334*Z334/1000000000*365</f>
        <v>2.6252425381338297E-2</v>
      </c>
      <c r="Q334" s="227" t="s">
        <v>42</v>
      </c>
      <c r="R334" s="254"/>
      <c r="S334" s="305"/>
      <c r="T334" s="306"/>
      <c r="U334" s="90"/>
      <c r="V334" s="254"/>
      <c r="W334" s="254"/>
      <c r="X334" s="254"/>
      <c r="Y334" s="254"/>
      <c r="Z334" s="258">
        <v>1067</v>
      </c>
      <c r="AA334" s="259">
        <v>67.408109746538869</v>
      </c>
      <c r="AB334" s="260"/>
      <c r="AC334" s="260"/>
      <c r="AD334" s="260"/>
      <c r="AE334" s="260"/>
      <c r="AF334" s="260"/>
      <c r="AG334" s="260"/>
      <c r="AH334" s="121"/>
      <c r="AI334" s="261">
        <v>1116</v>
      </c>
      <c r="AJ334" s="261">
        <v>1165</v>
      </c>
      <c r="AK334" s="261">
        <v>1215</v>
      </c>
      <c r="AL334" s="342"/>
      <c r="AM334" s="371"/>
      <c r="AN334" s="261"/>
      <c r="AO334" s="252"/>
      <c r="AP334" s="263"/>
      <c r="AQ334" s="264">
        <v>2.6252425381338294E-2</v>
      </c>
      <c r="AR334" s="252">
        <v>2.8693522458401486E-2</v>
      </c>
      <c r="AS334" s="252">
        <v>3.1042962261189598E-2</v>
      </c>
      <c r="AT334" s="252">
        <v>3.3535527462546469E-2</v>
      </c>
      <c r="AU334" s="252"/>
      <c r="AV334" s="263"/>
      <c r="AW334" s="557">
        <f>K334-AT334</f>
        <v>-3.3535527462546469E-2</v>
      </c>
      <c r="AX334" s="551"/>
      <c r="AY334" s="166"/>
      <c r="AZ334" s="167"/>
      <c r="BA334" s="296"/>
      <c r="BB334" s="167"/>
      <c r="BC334" s="2" t="s">
        <v>1430</v>
      </c>
      <c r="BD334" s="866" t="s">
        <v>1527</v>
      </c>
    </row>
    <row r="335" spans="1:227" s="2" customFormat="1" ht="37.299999999999997" customHeight="1" x14ac:dyDescent="0.4">
      <c r="A335" s="868" t="s">
        <v>865</v>
      </c>
      <c r="B335" s="868" t="s">
        <v>894</v>
      </c>
      <c r="C335" s="365" t="s">
        <v>895</v>
      </c>
      <c r="D335" s="383" t="s">
        <v>899</v>
      </c>
      <c r="E335" s="232"/>
      <c r="F335" s="628">
        <v>0.40899999999999997</v>
      </c>
      <c r="G335" s="636"/>
      <c r="H335" s="638">
        <v>0.35</v>
      </c>
      <c r="I335" s="124"/>
      <c r="J335" s="124"/>
      <c r="K335" s="252">
        <f>IF(ISNUMBER(F335),F335,0)+IF(ISNUMBER(G335),G335,0)+IF(ISNUMBER(H335),H335,0)</f>
        <v>0.7589999999999999</v>
      </c>
      <c r="L335" s="520">
        <f>IF(IF(ISNUMBER(K335),K335,0)&gt;0,IF(ISNUMBER(F335),F335,0)/K335*100,"")</f>
        <v>53.886693017127804</v>
      </c>
      <c r="M335" s="521">
        <f>IF(IF(ISNUMBER(K335),K335,0)&gt;0,(IF(ISNUMBER(G335),G335,0)+IF(ISNUMBER(H335),H335,0))/K335*100,"")</f>
        <v>46.113306982872203</v>
      </c>
      <c r="N335" s="504">
        <f t="shared" si="122"/>
        <v>5</v>
      </c>
      <c r="O335" s="254"/>
      <c r="P335" s="534">
        <f>AA335*Z335/1000000000*365</f>
        <v>0.43079452908683474</v>
      </c>
      <c r="Q335" s="227" t="s">
        <v>42</v>
      </c>
      <c r="R335" s="254"/>
      <c r="S335" s="305"/>
      <c r="T335" s="306"/>
      <c r="U335" s="90"/>
      <c r="V335" s="254"/>
      <c r="W335" s="254"/>
      <c r="X335" s="254"/>
      <c r="Y335" s="254"/>
      <c r="Z335" s="258">
        <v>7599</v>
      </c>
      <c r="AA335" s="259">
        <v>155.31767124615703</v>
      </c>
      <c r="AB335" s="260"/>
      <c r="AC335" s="260"/>
      <c r="AD335" s="260"/>
      <c r="AE335" s="260"/>
      <c r="AF335" s="260"/>
      <c r="AG335" s="260"/>
      <c r="AH335" s="121"/>
      <c r="AI335" s="261">
        <v>7806</v>
      </c>
      <c r="AJ335" s="261">
        <v>8034</v>
      </c>
      <c r="AK335" s="261">
        <v>8255</v>
      </c>
      <c r="AL335" s="342"/>
      <c r="AM335" s="371"/>
      <c r="AN335" s="261"/>
      <c r="AO335" s="252"/>
      <c r="AP335" s="263"/>
      <c r="AQ335" s="264">
        <v>0.4307945290868348</v>
      </c>
      <c r="AR335" s="252">
        <v>0.45758358285783818</v>
      </c>
      <c r="AS335" s="252">
        <v>0.48644255169894335</v>
      </c>
      <c r="AT335" s="252">
        <v>0.51574359009001469</v>
      </c>
      <c r="AU335" s="252"/>
      <c r="AV335" s="263"/>
      <c r="AW335" s="557">
        <f>K335-AT335</f>
        <v>0.24325640990998521</v>
      </c>
      <c r="AX335" s="551"/>
      <c r="AY335" s="166"/>
      <c r="AZ335" s="167"/>
      <c r="BA335" s="296"/>
      <c r="BB335" s="296"/>
      <c r="BC335" s="2" t="s">
        <v>1430</v>
      </c>
      <c r="BD335" s="2" t="s">
        <v>1710</v>
      </c>
    </row>
    <row r="336" spans="1:227" s="2" customFormat="1" ht="31.3" customHeight="1" x14ac:dyDescent="0.4">
      <c r="A336" s="868" t="s">
        <v>865</v>
      </c>
      <c r="B336" s="868" t="s">
        <v>894</v>
      </c>
      <c r="C336" s="365" t="s">
        <v>895</v>
      </c>
      <c r="D336" s="383" t="s">
        <v>900</v>
      </c>
      <c r="E336" s="170" t="s">
        <v>1433</v>
      </c>
      <c r="F336" s="628" t="s">
        <v>898</v>
      </c>
      <c r="G336" s="636"/>
      <c r="H336" s="638" t="s">
        <v>898</v>
      </c>
      <c r="I336" s="124"/>
      <c r="J336" s="124"/>
      <c r="K336" s="252">
        <f>IF(ISNUMBER(F336),F336,0)+IF(ISNUMBER(G336),G336,0)+IF(ISNUMBER(H336),H336,0)</f>
        <v>0</v>
      </c>
      <c r="L336" s="520">
        <v>100</v>
      </c>
      <c r="M336" s="521" t="str">
        <f>IF(IF(ISNUMBER(K336),K336,0)&gt;0,(IF(ISNUMBER(G336),G336,0)+IF(ISNUMBER(H336),H336,0))/K336*100,"")</f>
        <v/>
      </c>
      <c r="N336" s="504">
        <f t="shared" si="122"/>
        <v>2</v>
      </c>
      <c r="O336" s="254"/>
      <c r="P336" s="534">
        <f>AA336*Z336/1000000000*365</f>
        <v>0.17740049900935123</v>
      </c>
      <c r="Q336" s="227" t="s">
        <v>42</v>
      </c>
      <c r="R336" s="254"/>
      <c r="S336" s="305"/>
      <c r="T336" s="306"/>
      <c r="U336" s="90"/>
      <c r="V336" s="254"/>
      <c r="W336" s="254"/>
      <c r="X336" s="254"/>
      <c r="Y336" s="254"/>
      <c r="Z336" s="258">
        <v>2750</v>
      </c>
      <c r="AA336" s="259">
        <v>176.73773251242963</v>
      </c>
      <c r="AB336" s="260"/>
      <c r="AC336" s="260"/>
      <c r="AD336" s="260"/>
      <c r="AE336" s="260"/>
      <c r="AF336" s="260"/>
      <c r="AG336" s="260"/>
      <c r="AH336" s="121"/>
      <c r="AI336" s="261">
        <v>2890</v>
      </c>
      <c r="AJ336" s="261">
        <v>3009</v>
      </c>
      <c r="AK336" s="261">
        <v>3129</v>
      </c>
      <c r="AL336" s="342"/>
      <c r="AM336" s="371"/>
      <c r="AN336" s="261"/>
      <c r="AO336" s="252"/>
      <c r="AP336" s="263"/>
      <c r="AQ336" s="264">
        <v>0.17740049900935126</v>
      </c>
      <c r="AR336" s="252">
        <v>0.19200521994073644</v>
      </c>
      <c r="AS336" s="252">
        <v>0.20571423391241384</v>
      </c>
      <c r="AT336" s="252">
        <v>0.21995253047645824</v>
      </c>
      <c r="AU336" s="252"/>
      <c r="AV336" s="263"/>
      <c r="AW336" s="557">
        <f>K336-AT336</f>
        <v>-0.21995253047645824</v>
      </c>
      <c r="AX336" s="551"/>
      <c r="AY336" s="166"/>
      <c r="AZ336" s="167"/>
      <c r="BA336" s="167"/>
      <c r="BB336" s="167"/>
      <c r="BC336" s="2" t="s">
        <v>1430</v>
      </c>
      <c r="BD336" s="866" t="s">
        <v>1366</v>
      </c>
    </row>
    <row r="337" spans="1:227" s="2" customFormat="1" ht="18.75" customHeight="1" x14ac:dyDescent="0.4">
      <c r="A337" s="868" t="s">
        <v>198</v>
      </c>
      <c r="B337" s="868" t="s">
        <v>327</v>
      </c>
      <c r="C337" s="377" t="s">
        <v>357</v>
      </c>
      <c r="D337" s="16" t="s">
        <v>358</v>
      </c>
      <c r="E337" s="170" t="s">
        <v>1433</v>
      </c>
      <c r="F337" s="178"/>
      <c r="G337" s="177"/>
      <c r="H337" s="177"/>
      <c r="I337" s="177"/>
      <c r="J337" s="177"/>
      <c r="K337" s="179"/>
      <c r="L337" s="518">
        <v>100</v>
      </c>
      <c r="M337" s="667" t="str">
        <f>IF(K337&gt;0,(IF(ISNUMBER(G337),G337,0)+IF(ISNUMBER(H337),H337,0))/K337*100,"")</f>
        <v/>
      </c>
      <c r="N337" s="504">
        <f t="shared" si="122"/>
        <v>1</v>
      </c>
      <c r="O337" s="58"/>
      <c r="P337" s="177">
        <v>2.528</v>
      </c>
      <c r="Q337" s="222" t="s">
        <v>42</v>
      </c>
      <c r="R337" s="58"/>
      <c r="S337" s="220" t="s">
        <v>202</v>
      </c>
      <c r="T337" s="220" t="s">
        <v>202</v>
      </c>
      <c r="U337" s="368">
        <v>36.1</v>
      </c>
      <c r="V337" s="58">
        <f>AVERAGE(83.89,2.1)</f>
        <v>42.994999999999997</v>
      </c>
      <c r="W337" s="368">
        <v>36.1</v>
      </c>
      <c r="X337" s="58">
        <f>AVERAGE(83.89,2.1)</f>
        <v>42.994999999999997</v>
      </c>
      <c r="Y337" s="58">
        <v>9.6</v>
      </c>
      <c r="Z337" s="743">
        <v>49301</v>
      </c>
      <c r="AA337" s="234">
        <v>140.48452155656628</v>
      </c>
      <c r="AB337" s="763">
        <f>O337/AA337*1000000/365*1000</f>
        <v>0</v>
      </c>
      <c r="AC337" s="174"/>
      <c r="AD337" s="174"/>
      <c r="AE337" s="364" t="s">
        <v>205</v>
      </c>
      <c r="AF337" s="174" t="s">
        <v>42</v>
      </c>
      <c r="AG337" s="174" t="s">
        <v>42</v>
      </c>
      <c r="AH337" s="175"/>
      <c r="AI337" s="174"/>
      <c r="AJ337" s="174"/>
      <c r="AK337" s="174"/>
      <c r="AL337" s="175"/>
      <c r="AM337" s="179">
        <f>K337</f>
        <v>0</v>
      </c>
      <c r="AN337" s="177">
        <v>2.528</v>
      </c>
      <c r="AO337" s="177">
        <v>2.5840000000000001</v>
      </c>
      <c r="AP337" s="177">
        <v>2.6309999999999998</v>
      </c>
      <c r="AQ337" s="178">
        <v>2.6309999999999998</v>
      </c>
      <c r="AR337" s="179">
        <f>AN337</f>
        <v>2.528</v>
      </c>
      <c r="AS337" s="177">
        <v>2.6629999999999998</v>
      </c>
      <c r="AT337" s="179">
        <f>AVERAGE(AS337,AV337)</f>
        <v>2.7174999999999998</v>
      </c>
      <c r="AU337" s="179"/>
      <c r="AV337" s="177">
        <v>2.7719999999999998</v>
      </c>
      <c r="AW337" s="177"/>
      <c r="AX337" s="546">
        <v>2.7810000000000001</v>
      </c>
      <c r="AY337" s="831">
        <v>-0.253</v>
      </c>
      <c r="AZ337" s="164"/>
      <c r="BA337" s="165"/>
      <c r="BB337" s="167"/>
      <c r="BC337" s="2" t="s">
        <v>1430</v>
      </c>
      <c r="BD337" s="866" t="s">
        <v>1494</v>
      </c>
      <c r="BE337" s="90"/>
      <c r="BF337" s="90"/>
      <c r="BG337" s="90"/>
      <c r="BH337" s="90"/>
      <c r="BI337" s="90"/>
      <c r="BJ337" s="90"/>
      <c r="BK337" s="90"/>
      <c r="BL337" s="90"/>
      <c r="BM337" s="167"/>
      <c r="BN337" s="167"/>
      <c r="BO337" s="167"/>
      <c r="BP337" s="167"/>
      <c r="BQ337" s="167"/>
      <c r="BR337" s="167"/>
      <c r="BS337" s="167"/>
      <c r="BT337" s="167"/>
      <c r="BU337" s="167"/>
      <c r="BV337" s="167"/>
      <c r="BW337" s="167"/>
      <c r="BX337" s="167"/>
      <c r="BY337" s="167"/>
      <c r="BZ337" s="167"/>
      <c r="CA337" s="167"/>
      <c r="CB337" s="167"/>
      <c r="CC337" s="167"/>
      <c r="CD337" s="167"/>
      <c r="CE337" s="167"/>
      <c r="CF337" s="167"/>
      <c r="CG337" s="167"/>
      <c r="CH337" s="167"/>
      <c r="CI337" s="167"/>
      <c r="CJ337" s="167"/>
      <c r="CK337" s="167"/>
      <c r="CL337" s="167"/>
      <c r="CM337" s="167"/>
      <c r="CN337" s="167"/>
      <c r="CO337" s="167"/>
      <c r="CP337" s="167"/>
      <c r="CQ337" s="167"/>
      <c r="CR337" s="167"/>
      <c r="CS337" s="167"/>
      <c r="CT337" s="167"/>
      <c r="CU337" s="167"/>
      <c r="CV337" s="167"/>
      <c r="CW337" s="167"/>
      <c r="CX337" s="167"/>
      <c r="CY337" s="167"/>
      <c r="CZ337" s="167"/>
      <c r="DA337" s="167"/>
      <c r="DB337" s="167"/>
      <c r="DC337" s="167"/>
      <c r="DD337" s="167"/>
      <c r="DE337" s="167"/>
      <c r="DF337" s="167"/>
      <c r="DG337" s="167"/>
      <c r="DH337" s="167"/>
      <c r="DI337" s="167"/>
      <c r="DJ337" s="167"/>
      <c r="DK337" s="167"/>
      <c r="DL337" s="167"/>
      <c r="DM337" s="167"/>
      <c r="DN337" s="167"/>
      <c r="DO337" s="167"/>
      <c r="DP337" s="167"/>
      <c r="DQ337" s="167"/>
      <c r="DR337" s="167"/>
      <c r="DS337" s="167"/>
      <c r="DT337" s="167"/>
      <c r="DU337" s="167"/>
      <c r="DV337" s="167"/>
      <c r="DW337" s="167"/>
      <c r="DX337" s="167"/>
      <c r="DY337" s="167"/>
      <c r="DZ337" s="167"/>
      <c r="EA337" s="167"/>
      <c r="EB337" s="167"/>
      <c r="EC337" s="167"/>
      <c r="ED337" s="167"/>
      <c r="EE337" s="167"/>
      <c r="EF337" s="167"/>
      <c r="EG337" s="167"/>
      <c r="EH337" s="167"/>
      <c r="EI337" s="167"/>
      <c r="EJ337" s="167"/>
      <c r="EK337" s="167"/>
      <c r="EL337" s="167"/>
      <c r="EM337" s="167"/>
      <c r="EN337" s="167"/>
      <c r="EO337" s="167"/>
      <c r="EP337" s="167"/>
      <c r="EQ337" s="167"/>
      <c r="ER337" s="167"/>
      <c r="ES337" s="167"/>
      <c r="ET337" s="167"/>
      <c r="EU337" s="167"/>
      <c r="EV337" s="167"/>
      <c r="EW337" s="167"/>
      <c r="EX337" s="167"/>
      <c r="EY337" s="167"/>
      <c r="EZ337" s="167"/>
      <c r="FA337" s="167"/>
      <c r="FB337" s="167"/>
      <c r="FC337" s="167"/>
      <c r="FD337" s="167"/>
      <c r="FE337" s="167"/>
      <c r="FF337" s="167"/>
      <c r="FG337" s="167"/>
      <c r="FH337" s="167"/>
      <c r="FI337" s="167"/>
      <c r="FJ337" s="167"/>
      <c r="FK337" s="167"/>
      <c r="FL337" s="167"/>
      <c r="FM337" s="167"/>
      <c r="FN337" s="167"/>
      <c r="FO337" s="167"/>
      <c r="FP337" s="167"/>
      <c r="FQ337" s="167"/>
      <c r="FR337" s="167"/>
      <c r="FS337" s="167"/>
      <c r="FT337" s="167"/>
      <c r="FU337" s="167"/>
      <c r="FV337" s="167"/>
      <c r="FW337" s="167"/>
      <c r="FX337" s="167"/>
      <c r="FY337" s="167"/>
      <c r="FZ337" s="167"/>
      <c r="GA337" s="167"/>
      <c r="GB337" s="167"/>
      <c r="GC337" s="167"/>
      <c r="GD337" s="167"/>
      <c r="GE337" s="167"/>
      <c r="GF337" s="167"/>
      <c r="GG337" s="167"/>
      <c r="GH337" s="167"/>
      <c r="GI337" s="167"/>
      <c r="GJ337" s="167"/>
      <c r="GK337" s="167"/>
      <c r="GL337" s="167"/>
      <c r="GM337" s="167"/>
      <c r="GN337" s="167"/>
      <c r="GO337" s="167"/>
      <c r="GP337" s="167"/>
      <c r="GQ337" s="167"/>
      <c r="GR337" s="167"/>
      <c r="GS337" s="167"/>
      <c r="GT337" s="167"/>
      <c r="GU337" s="167"/>
      <c r="GV337" s="167"/>
      <c r="GW337" s="167"/>
      <c r="GX337" s="167"/>
      <c r="GY337" s="167"/>
      <c r="GZ337" s="167"/>
      <c r="HA337" s="167"/>
      <c r="HB337" s="167"/>
      <c r="HC337" s="167"/>
      <c r="HD337" s="167"/>
      <c r="HE337" s="167"/>
      <c r="HF337" s="167"/>
      <c r="HG337" s="167"/>
      <c r="HH337" s="167"/>
      <c r="HI337" s="167"/>
      <c r="HJ337" s="167"/>
      <c r="HK337" s="167"/>
      <c r="HL337" s="167"/>
      <c r="HM337" s="167"/>
      <c r="HN337" s="167"/>
      <c r="HO337" s="167"/>
      <c r="HP337" s="167"/>
      <c r="HQ337" s="167"/>
      <c r="HR337" s="167"/>
      <c r="HS337" s="167"/>
    </row>
    <row r="338" spans="1:227" s="2" customFormat="1" ht="18.75" customHeight="1" x14ac:dyDescent="0.4">
      <c r="A338" s="868" t="s">
        <v>198</v>
      </c>
      <c r="B338" s="868" t="s">
        <v>217</v>
      </c>
      <c r="C338" s="211" t="s">
        <v>231</v>
      </c>
      <c r="D338" s="16" t="s">
        <v>235</v>
      </c>
      <c r="E338" s="2957"/>
      <c r="F338" s="178">
        <v>0.28000000000000003</v>
      </c>
      <c r="G338" s="177">
        <v>0.22</v>
      </c>
      <c r="H338" s="177"/>
      <c r="I338" s="177"/>
      <c r="J338" s="177"/>
      <c r="K338" s="179">
        <f>SUM(F338:H338)</f>
        <v>0.5</v>
      </c>
      <c r="L338" s="518">
        <f>IF(K338&gt;0,IF(ISNUMBER(F338),F338,0)/K338*100,"")</f>
        <v>56.000000000000007</v>
      </c>
      <c r="M338" s="667">
        <f>IF(K338&gt;0,(IF(ISNUMBER(G338),G338,0)+IF(ISNUMBER(H338),H338,0))/K338*100,"")</f>
        <v>44</v>
      </c>
      <c r="N338" s="504">
        <f t="shared" si="122"/>
        <v>3</v>
      </c>
      <c r="O338" s="58"/>
      <c r="P338" s="177">
        <v>0.33900000000000002</v>
      </c>
      <c r="Q338" s="222" t="s">
        <v>42</v>
      </c>
      <c r="R338" s="708"/>
      <c r="S338" s="220" t="s">
        <v>202</v>
      </c>
      <c r="T338" s="220" t="s">
        <v>202</v>
      </c>
      <c r="U338" s="368">
        <v>58</v>
      </c>
      <c r="V338" s="58">
        <v>69.010000000000005</v>
      </c>
      <c r="W338" s="368">
        <v>58</v>
      </c>
      <c r="X338" s="58">
        <v>69.010000000000005</v>
      </c>
      <c r="Y338" s="58">
        <v>13.3</v>
      </c>
      <c r="Z338" s="743">
        <v>8560</v>
      </c>
      <c r="AA338" s="234">
        <v>108.50083215977469</v>
      </c>
      <c r="AB338" s="763">
        <f>O338/AA338*1000000/365*1000</f>
        <v>0</v>
      </c>
      <c r="AC338" s="174"/>
      <c r="AD338" s="174"/>
      <c r="AE338" s="364"/>
      <c r="AF338" s="174"/>
      <c r="AG338" s="174"/>
      <c r="AH338" s="175"/>
      <c r="AI338" s="174"/>
      <c r="AJ338" s="174"/>
      <c r="AK338" s="174"/>
      <c r="AL338" s="175"/>
      <c r="AM338" s="179">
        <f>K338</f>
        <v>0.5</v>
      </c>
      <c r="AN338" s="177">
        <v>0.33900000000000002</v>
      </c>
      <c r="AO338" s="177">
        <v>0.41499999999999998</v>
      </c>
      <c r="AP338" s="177">
        <v>0.53600000000000003</v>
      </c>
      <c r="AQ338" s="178">
        <v>0.59899999999999998</v>
      </c>
      <c r="AR338" s="179">
        <f>AN338</f>
        <v>0.33900000000000002</v>
      </c>
      <c r="AS338" s="177">
        <v>0.47499999999999998</v>
      </c>
      <c r="AT338" s="179">
        <f>AVERAGE(AS338,AV338)</f>
        <v>0.58899999999999997</v>
      </c>
      <c r="AU338" s="179"/>
      <c r="AV338" s="177">
        <v>0.70299999999999996</v>
      </c>
      <c r="AW338" s="177"/>
      <c r="AX338" s="546">
        <v>0.82</v>
      </c>
      <c r="AY338" s="1308">
        <v>-0.32300000000000001</v>
      </c>
      <c r="AZ338" s="164"/>
      <c r="BA338" s="165"/>
      <c r="BB338" s="167"/>
      <c r="BC338" s="2" t="s">
        <v>1430</v>
      </c>
      <c r="BD338" s="866"/>
      <c r="BE338" s="90" t="s">
        <v>1910</v>
      </c>
      <c r="BF338" s="90"/>
      <c r="BG338" s="90"/>
      <c r="BH338" s="90"/>
      <c r="BI338" s="90"/>
      <c r="BJ338" s="90"/>
      <c r="BK338" s="90"/>
      <c r="BL338" s="90"/>
      <c r="BM338" s="167"/>
      <c r="BN338" s="167"/>
      <c r="BO338" s="167"/>
      <c r="BP338" s="167"/>
      <c r="BQ338" s="167"/>
      <c r="BR338" s="167"/>
      <c r="BS338" s="167"/>
      <c r="BT338" s="167"/>
      <c r="BU338" s="167"/>
      <c r="BV338" s="167"/>
      <c r="BW338" s="167"/>
      <c r="BX338" s="167"/>
      <c r="BY338" s="167"/>
      <c r="BZ338" s="167"/>
      <c r="CA338" s="167"/>
      <c r="CB338" s="167"/>
      <c r="CC338" s="167"/>
      <c r="CD338" s="167"/>
      <c r="CE338" s="167"/>
      <c r="CF338" s="167"/>
      <c r="CG338" s="167"/>
      <c r="CH338" s="167"/>
      <c r="CI338" s="167"/>
      <c r="CJ338" s="167"/>
      <c r="CK338" s="167"/>
      <c r="CL338" s="167"/>
      <c r="CM338" s="167"/>
      <c r="CN338" s="167"/>
      <c r="CO338" s="167"/>
      <c r="CP338" s="167"/>
      <c r="CQ338" s="167"/>
      <c r="CR338" s="167"/>
      <c r="CS338" s="167"/>
      <c r="CT338" s="167"/>
      <c r="CU338" s="167"/>
      <c r="CV338" s="167"/>
      <c r="CW338" s="167"/>
      <c r="CX338" s="167"/>
      <c r="CY338" s="167"/>
      <c r="CZ338" s="167"/>
      <c r="DA338" s="167"/>
      <c r="DB338" s="167"/>
      <c r="DC338" s="167"/>
      <c r="DD338" s="167"/>
      <c r="DE338" s="167"/>
      <c r="DF338" s="167"/>
      <c r="DG338" s="167"/>
      <c r="DH338" s="167"/>
      <c r="DI338" s="167"/>
      <c r="DJ338" s="167"/>
      <c r="DK338" s="167"/>
      <c r="DL338" s="167"/>
      <c r="DM338" s="167"/>
      <c r="DN338" s="167"/>
      <c r="DO338" s="167"/>
      <c r="DP338" s="167"/>
      <c r="DQ338" s="167"/>
      <c r="DR338" s="167"/>
      <c r="DS338" s="167"/>
      <c r="DT338" s="167"/>
      <c r="DU338" s="167"/>
      <c r="DV338" s="167"/>
      <c r="DW338" s="167"/>
      <c r="DX338" s="167"/>
      <c r="DY338" s="167"/>
      <c r="DZ338" s="167"/>
      <c r="EA338" s="167"/>
      <c r="EB338" s="167"/>
      <c r="EC338" s="167"/>
      <c r="ED338" s="167"/>
      <c r="EE338" s="167"/>
      <c r="EF338" s="167"/>
      <c r="EG338" s="167"/>
      <c r="EH338" s="167"/>
      <c r="EI338" s="167"/>
      <c r="EJ338" s="167"/>
      <c r="EK338" s="167"/>
      <c r="EL338" s="167"/>
      <c r="EM338" s="167"/>
      <c r="EN338" s="167"/>
      <c r="EO338" s="167"/>
      <c r="EP338" s="167"/>
      <c r="EQ338" s="167"/>
      <c r="ER338" s="167"/>
      <c r="ES338" s="167"/>
      <c r="ET338" s="167"/>
      <c r="EU338" s="167"/>
      <c r="EV338" s="167"/>
      <c r="EW338" s="167"/>
      <c r="EX338" s="167"/>
      <c r="EY338" s="167"/>
      <c r="EZ338" s="167"/>
      <c r="FA338" s="167"/>
      <c r="FB338" s="167"/>
      <c r="FC338" s="167"/>
      <c r="FD338" s="167"/>
      <c r="FE338" s="167"/>
      <c r="FF338" s="167"/>
      <c r="FG338" s="167"/>
      <c r="FH338" s="167"/>
      <c r="FI338" s="167"/>
      <c r="FJ338" s="167"/>
      <c r="FK338" s="167"/>
      <c r="FL338" s="167"/>
      <c r="FM338" s="167"/>
      <c r="FN338" s="167"/>
      <c r="FO338" s="167"/>
      <c r="FP338" s="167"/>
      <c r="FQ338" s="167"/>
      <c r="FR338" s="167"/>
      <c r="FS338" s="167"/>
      <c r="FT338" s="167"/>
      <c r="FU338" s="167"/>
      <c r="FV338" s="167"/>
      <c r="FW338" s="167"/>
      <c r="FX338" s="167"/>
      <c r="FY338" s="167"/>
      <c r="FZ338" s="167"/>
      <c r="GA338" s="167"/>
      <c r="GB338" s="167"/>
      <c r="GC338" s="167"/>
      <c r="GD338" s="167"/>
      <c r="GE338" s="167"/>
      <c r="GF338" s="167"/>
      <c r="GG338" s="167"/>
      <c r="GH338" s="167"/>
      <c r="GI338" s="167"/>
      <c r="GJ338" s="167"/>
      <c r="GK338" s="167"/>
      <c r="GL338" s="167"/>
      <c r="GM338" s="167"/>
      <c r="GN338" s="167"/>
      <c r="GO338" s="167"/>
      <c r="GP338" s="167"/>
      <c r="GQ338" s="167"/>
      <c r="GR338" s="167"/>
      <c r="GS338" s="167"/>
      <c r="GT338" s="167"/>
      <c r="GU338" s="167"/>
      <c r="GV338" s="167"/>
      <c r="GW338" s="167"/>
      <c r="GX338" s="167"/>
      <c r="GY338" s="167"/>
      <c r="GZ338" s="167"/>
      <c r="HA338" s="167"/>
      <c r="HB338" s="167"/>
      <c r="HC338" s="167"/>
      <c r="HD338" s="167"/>
      <c r="HE338" s="167"/>
      <c r="HF338" s="167"/>
      <c r="HG338" s="167"/>
      <c r="HH338" s="167"/>
      <c r="HI338" s="167"/>
      <c r="HJ338" s="167"/>
      <c r="HK338" s="167"/>
      <c r="HL338" s="167"/>
      <c r="HM338" s="167"/>
      <c r="HN338" s="167"/>
      <c r="HO338" s="167"/>
      <c r="HP338" s="167"/>
      <c r="HQ338" s="167"/>
      <c r="HR338" s="167"/>
      <c r="HS338" s="167"/>
    </row>
    <row r="339" spans="1:227" s="2" customFormat="1" ht="18.75" customHeight="1" x14ac:dyDescent="0.4">
      <c r="A339" s="868" t="s">
        <v>198</v>
      </c>
      <c r="B339" s="868" t="s">
        <v>217</v>
      </c>
      <c r="C339" s="211" t="s">
        <v>231</v>
      </c>
      <c r="D339" s="16" t="s">
        <v>237</v>
      </c>
      <c r="E339" s="2957"/>
      <c r="F339" s="178">
        <v>6.6000000000000003E-2</v>
      </c>
      <c r="G339" s="177"/>
      <c r="H339" s="177"/>
      <c r="I339" s="177"/>
      <c r="J339" s="177"/>
      <c r="K339" s="179">
        <f>SUM(F339:H339)</f>
        <v>6.6000000000000003E-2</v>
      </c>
      <c r="L339" s="518">
        <f>IF(K339&gt;0,IF(ISNUMBER(F339),F339,0)/K339*100,"")</f>
        <v>100</v>
      </c>
      <c r="M339" s="667">
        <f>IF(K339&gt;0,(IF(ISNUMBER(G339),G339,0)+IF(ISNUMBER(H339),H339,0))/K339*100,"")</f>
        <v>0</v>
      </c>
      <c r="N339" s="504">
        <f t="shared" si="122"/>
        <v>5</v>
      </c>
      <c r="O339" s="58"/>
      <c r="P339" s="177">
        <v>1.4999999999999999E-2</v>
      </c>
      <c r="Q339" s="222" t="s">
        <v>42</v>
      </c>
      <c r="R339" s="699"/>
      <c r="S339" s="220" t="s">
        <v>202</v>
      </c>
      <c r="T339" s="220" t="s">
        <v>202</v>
      </c>
      <c r="U339" s="368">
        <v>58</v>
      </c>
      <c r="V339" s="58"/>
      <c r="W339" s="368">
        <v>58</v>
      </c>
      <c r="X339" s="58"/>
      <c r="Y339" s="58"/>
      <c r="Z339" s="743">
        <v>334</v>
      </c>
      <c r="AA339" s="234">
        <v>123.04158805676319</v>
      </c>
      <c r="AB339" s="763">
        <f>O339/AA339*1000000/365*1000</f>
        <v>0</v>
      </c>
      <c r="AC339" s="174"/>
      <c r="AD339" s="174"/>
      <c r="AE339" s="364"/>
      <c r="AF339" s="174"/>
      <c r="AG339" s="174"/>
      <c r="AH339" s="175"/>
      <c r="AI339" s="174"/>
      <c r="AJ339" s="174"/>
      <c r="AK339" s="174"/>
      <c r="AL339" s="175"/>
      <c r="AM339" s="179">
        <f>K339</f>
        <v>6.6000000000000003E-2</v>
      </c>
      <c r="AN339" s="177">
        <v>1.4999999999999999E-2</v>
      </c>
      <c r="AO339" s="177">
        <v>1.6E-2</v>
      </c>
      <c r="AP339" s="177">
        <v>1.7000000000000001E-2</v>
      </c>
      <c r="AQ339" s="178">
        <v>1.7000000000000001E-2</v>
      </c>
      <c r="AR339" s="179">
        <f>AN339</f>
        <v>1.4999999999999999E-2</v>
      </c>
      <c r="AS339" s="177">
        <v>1.7000000000000001E-2</v>
      </c>
      <c r="AT339" s="179">
        <f>AVERAGE(AS339,AV339)</f>
        <v>1.8000000000000002E-2</v>
      </c>
      <c r="AU339" s="179"/>
      <c r="AV339" s="177">
        <v>1.9E-2</v>
      </c>
      <c r="AW339" s="177"/>
      <c r="AX339" s="546">
        <v>0.02</v>
      </c>
      <c r="AY339" s="1488">
        <v>4.5999999999999999E-2</v>
      </c>
      <c r="AZ339" s="164"/>
      <c r="BA339" s="165"/>
      <c r="BB339" s="167"/>
      <c r="BC339" s="2" t="s">
        <v>1430</v>
      </c>
      <c r="BE339" s="90" t="s">
        <v>1911</v>
      </c>
      <c r="BF339" s="90"/>
      <c r="BG339" s="90"/>
      <c r="BH339" s="90"/>
      <c r="BI339" s="90"/>
      <c r="BJ339" s="90"/>
      <c r="BK339" s="90"/>
      <c r="BL339" s="90"/>
      <c r="BM339" s="167"/>
      <c r="BN339" s="167"/>
      <c r="BO339" s="167"/>
      <c r="BP339" s="167"/>
      <c r="BQ339" s="167"/>
      <c r="BR339" s="167"/>
      <c r="BS339" s="167"/>
      <c r="BT339" s="167"/>
      <c r="BU339" s="167"/>
      <c r="BV339" s="167"/>
      <c r="BW339" s="167"/>
      <c r="BX339" s="167"/>
      <c r="BY339" s="167"/>
      <c r="BZ339" s="167"/>
      <c r="CA339" s="167"/>
      <c r="CB339" s="167"/>
      <c r="CC339" s="167"/>
      <c r="CD339" s="167"/>
      <c r="CE339" s="167"/>
      <c r="CF339" s="167"/>
      <c r="CG339" s="167"/>
      <c r="CH339" s="167"/>
      <c r="CI339" s="167"/>
      <c r="CJ339" s="167"/>
      <c r="CK339" s="167"/>
      <c r="CL339" s="167"/>
      <c r="CM339" s="167"/>
      <c r="CN339" s="167"/>
      <c r="CO339" s="167"/>
      <c r="CP339" s="167"/>
      <c r="CQ339" s="167"/>
      <c r="CR339" s="167"/>
      <c r="CS339" s="167"/>
      <c r="CT339" s="167"/>
      <c r="CU339" s="167"/>
      <c r="CV339" s="167"/>
      <c r="CW339" s="167"/>
      <c r="CX339" s="167"/>
      <c r="CY339" s="167"/>
      <c r="CZ339" s="167"/>
      <c r="DA339" s="167"/>
      <c r="DB339" s="167"/>
      <c r="DC339" s="167"/>
      <c r="DD339" s="167"/>
      <c r="DE339" s="167"/>
      <c r="DF339" s="167"/>
      <c r="DG339" s="167"/>
      <c r="DH339" s="167"/>
      <c r="DI339" s="167"/>
      <c r="DJ339" s="167"/>
      <c r="DK339" s="167"/>
      <c r="DL339" s="167"/>
      <c r="DM339" s="167"/>
      <c r="DN339" s="167"/>
      <c r="DO339" s="167"/>
      <c r="DP339" s="167"/>
      <c r="DQ339" s="167"/>
      <c r="DR339" s="167"/>
      <c r="DS339" s="167"/>
      <c r="DT339" s="167"/>
      <c r="DU339" s="167"/>
      <c r="DV339" s="167"/>
      <c r="DW339" s="167"/>
      <c r="DX339" s="167"/>
      <c r="DY339" s="167"/>
      <c r="DZ339" s="167"/>
      <c r="EA339" s="167"/>
      <c r="EB339" s="167"/>
      <c r="EC339" s="167"/>
      <c r="ED339" s="167"/>
      <c r="EE339" s="167"/>
      <c r="EF339" s="167"/>
      <c r="EG339" s="167"/>
      <c r="EH339" s="167"/>
      <c r="EI339" s="167"/>
      <c r="EJ339" s="167"/>
      <c r="EK339" s="167"/>
      <c r="EL339" s="167"/>
      <c r="EM339" s="167"/>
      <c r="EN339" s="167"/>
      <c r="EO339" s="167"/>
      <c r="EP339" s="167"/>
      <c r="EQ339" s="167"/>
      <c r="ER339" s="167"/>
      <c r="ES339" s="167"/>
      <c r="ET339" s="167"/>
      <c r="EU339" s="167"/>
      <c r="EV339" s="167"/>
      <c r="EW339" s="167"/>
      <c r="EX339" s="167"/>
      <c r="EY339" s="167"/>
      <c r="EZ339" s="167"/>
      <c r="FA339" s="167"/>
      <c r="FB339" s="167"/>
      <c r="FC339" s="167"/>
      <c r="FD339" s="167"/>
      <c r="FE339" s="167"/>
      <c r="FF339" s="167"/>
      <c r="FG339" s="167"/>
      <c r="FH339" s="167"/>
      <c r="FI339" s="167"/>
      <c r="FJ339" s="167"/>
      <c r="FK339" s="167"/>
      <c r="FL339" s="167"/>
      <c r="FM339" s="167"/>
      <c r="FN339" s="167"/>
      <c r="FO339" s="167"/>
      <c r="FP339" s="167"/>
      <c r="FQ339" s="167"/>
      <c r="FR339" s="167"/>
      <c r="FS339" s="167"/>
      <c r="FT339" s="167"/>
      <c r="FU339" s="167"/>
      <c r="FV339" s="167"/>
      <c r="FW339" s="167"/>
      <c r="FX339" s="167"/>
      <c r="FY339" s="167"/>
      <c r="FZ339" s="167"/>
      <c r="GA339" s="167"/>
      <c r="GB339" s="167"/>
      <c r="GC339" s="167"/>
      <c r="GD339" s="167"/>
      <c r="GE339" s="167"/>
      <c r="GF339" s="167"/>
      <c r="GG339" s="167"/>
      <c r="GH339" s="167"/>
      <c r="GI339" s="167"/>
      <c r="GJ339" s="167"/>
      <c r="GK339" s="167"/>
      <c r="GL339" s="167"/>
      <c r="GM339" s="167"/>
      <c r="GN339" s="167"/>
      <c r="GO339" s="167"/>
      <c r="GP339" s="167"/>
      <c r="GQ339" s="167"/>
      <c r="GR339" s="167"/>
      <c r="GS339" s="167"/>
      <c r="GT339" s="167"/>
      <c r="GU339" s="167"/>
      <c r="GV339" s="167"/>
      <c r="GW339" s="167"/>
      <c r="GX339" s="167"/>
      <c r="GY339" s="167"/>
      <c r="GZ339" s="167"/>
      <c r="HA339" s="167"/>
      <c r="HB339" s="167"/>
      <c r="HC339" s="167"/>
      <c r="HD339" s="167"/>
      <c r="HE339" s="167"/>
      <c r="HF339" s="167"/>
      <c r="HG339" s="167"/>
      <c r="HH339" s="167"/>
      <c r="HI339" s="167"/>
      <c r="HJ339" s="167"/>
      <c r="HK339" s="167"/>
      <c r="HL339" s="167"/>
      <c r="HM339" s="167"/>
      <c r="HN339" s="167"/>
      <c r="HO339" s="167"/>
      <c r="HP339" s="167"/>
      <c r="HQ339" s="167"/>
      <c r="HR339" s="167"/>
      <c r="HS339" s="167"/>
    </row>
    <row r="340" spans="1:227" s="2" customFormat="1" ht="18.75" customHeight="1" x14ac:dyDescent="0.4">
      <c r="A340" s="868" t="s">
        <v>198</v>
      </c>
      <c r="B340" s="868" t="s">
        <v>378</v>
      </c>
      <c r="C340" s="365" t="s">
        <v>379</v>
      </c>
      <c r="D340" s="231" t="s">
        <v>383</v>
      </c>
      <c r="E340" s="407"/>
      <c r="F340" s="178">
        <v>0.27703500000000003</v>
      </c>
      <c r="G340" s="177">
        <v>0.22338</v>
      </c>
      <c r="H340" s="177"/>
      <c r="I340" s="177"/>
      <c r="J340" s="177"/>
      <c r="K340" s="179">
        <f t="shared" ref="K340:K348" si="123">IF(ISNUMBER(F340),F340,0)+IF(ISNUMBER(G340),G340,0)+IF(ISNUMBER(H340),H340,0)</f>
        <v>0.50041500000000005</v>
      </c>
      <c r="L340" s="520">
        <f>IF(K340&gt;0,IF(ISNUMBER(F340),F340,0)/K340*100,"")</f>
        <v>55.36105032822757</v>
      </c>
      <c r="M340" s="521">
        <f>IF(K340&gt;0,(IF(ISNUMBER(G340),G340,0)+IF(ISNUMBER(H340),H340,0))/K340*100,"")</f>
        <v>44.638949671772423</v>
      </c>
      <c r="N340" s="504">
        <f t="shared" si="122"/>
        <v>2</v>
      </c>
      <c r="O340" s="58"/>
      <c r="P340" s="177">
        <f t="shared" ref="P340:P345" si="124">AA340*Z340/1000000000*365</f>
        <v>0.51901595712910997</v>
      </c>
      <c r="Q340" s="222" t="s">
        <v>42</v>
      </c>
      <c r="R340" s="58"/>
      <c r="S340" s="220"/>
      <c r="T340" s="220"/>
      <c r="U340" s="213">
        <v>58</v>
      </c>
      <c r="V340" s="58"/>
      <c r="W340" s="368"/>
      <c r="X340" s="58"/>
      <c r="Y340" s="58"/>
      <c r="Z340" s="743">
        <v>8907</v>
      </c>
      <c r="AA340" s="234">
        <v>159.64539422713855</v>
      </c>
      <c r="AB340" s="763"/>
      <c r="AC340" s="174"/>
      <c r="AD340" s="174"/>
      <c r="AE340" s="364"/>
      <c r="AF340" s="174"/>
      <c r="AG340" s="174"/>
      <c r="AH340" s="175"/>
      <c r="AI340" s="174">
        <v>8838</v>
      </c>
      <c r="AJ340" s="174">
        <v>8739</v>
      </c>
      <c r="AK340" s="174">
        <v>8865</v>
      </c>
      <c r="AL340" s="175"/>
      <c r="AM340" s="179"/>
      <c r="AN340" s="177"/>
      <c r="AO340" s="177"/>
      <c r="AP340" s="177"/>
      <c r="AQ340" s="178">
        <v>0.51901595712910997</v>
      </c>
      <c r="AR340" s="179">
        <v>0.53203954763549921</v>
      </c>
      <c r="AS340" s="177">
        <v>0.54293317411510178</v>
      </c>
      <c r="AT340" s="179">
        <v>0.56785758263560782</v>
      </c>
      <c r="AU340" s="179"/>
      <c r="AV340" s="177"/>
      <c r="AW340" s="556">
        <f t="shared" ref="AW340:AW348" si="125">K340-AT340</f>
        <v>-6.7442582635607762E-2</v>
      </c>
      <c r="AX340" s="546"/>
      <c r="AY340" s="831"/>
      <c r="AZ340" s="164"/>
      <c r="BA340" s="165"/>
      <c r="BB340" s="167"/>
      <c r="BC340" s="2" t="s">
        <v>1430</v>
      </c>
      <c r="BD340" s="2" t="s">
        <v>235</v>
      </c>
      <c r="BE340" s="90"/>
      <c r="BF340" s="90"/>
      <c r="BG340" s="90"/>
      <c r="BH340" s="90"/>
      <c r="BI340" s="90"/>
      <c r="BJ340" s="90"/>
      <c r="BK340" s="90"/>
      <c r="BL340" s="90"/>
      <c r="BM340" s="167"/>
      <c r="BN340" s="167"/>
      <c r="BO340" s="167"/>
      <c r="BP340" s="167"/>
      <c r="BQ340" s="167"/>
      <c r="BR340" s="167"/>
      <c r="BS340" s="167"/>
      <c r="BT340" s="167"/>
      <c r="BU340" s="167"/>
      <c r="BV340" s="167"/>
      <c r="BW340" s="167"/>
      <c r="BX340" s="167"/>
      <c r="BY340" s="167"/>
      <c r="BZ340" s="167"/>
      <c r="CA340" s="167"/>
      <c r="CB340" s="167"/>
      <c r="CC340" s="167"/>
      <c r="CD340" s="167"/>
      <c r="CE340" s="167"/>
      <c r="CF340" s="167"/>
      <c r="CG340" s="167"/>
      <c r="CH340" s="167"/>
      <c r="CI340" s="167"/>
      <c r="CJ340" s="167"/>
      <c r="CK340" s="167"/>
      <c r="CL340" s="167"/>
      <c r="CM340" s="167"/>
      <c r="CN340" s="167"/>
      <c r="CO340" s="167"/>
      <c r="CP340" s="167"/>
      <c r="CQ340" s="167"/>
      <c r="CR340" s="167"/>
      <c r="CS340" s="167"/>
      <c r="CT340" s="167"/>
      <c r="CU340" s="167"/>
      <c r="CV340" s="167"/>
      <c r="CW340" s="167"/>
      <c r="CX340" s="167"/>
      <c r="CY340" s="167"/>
      <c r="CZ340" s="167"/>
      <c r="DA340" s="167"/>
      <c r="DB340" s="167"/>
      <c r="DC340" s="167"/>
      <c r="DD340" s="167"/>
      <c r="DE340" s="167"/>
      <c r="DF340" s="167"/>
      <c r="DG340" s="167"/>
      <c r="DH340" s="167"/>
      <c r="DI340" s="167"/>
      <c r="DJ340" s="167"/>
      <c r="DK340" s="167"/>
      <c r="DL340" s="167"/>
      <c r="DM340" s="167"/>
      <c r="DN340" s="167"/>
      <c r="DO340" s="167"/>
      <c r="DP340" s="167"/>
      <c r="DQ340" s="167"/>
      <c r="DR340" s="167"/>
      <c r="DS340" s="167"/>
      <c r="DT340" s="167"/>
      <c r="DU340" s="167"/>
      <c r="DV340" s="167"/>
      <c r="DW340" s="167"/>
      <c r="DX340" s="167"/>
      <c r="DY340" s="167"/>
      <c r="DZ340" s="167"/>
      <c r="EA340" s="167"/>
      <c r="EB340" s="167"/>
      <c r="EC340" s="167"/>
      <c r="ED340" s="167"/>
      <c r="EE340" s="167"/>
      <c r="EF340" s="167"/>
      <c r="EG340" s="167"/>
      <c r="EH340" s="167"/>
      <c r="EI340" s="167"/>
      <c r="EJ340" s="167"/>
      <c r="EK340" s="167"/>
      <c r="EL340" s="167"/>
      <c r="EM340" s="167"/>
      <c r="EN340" s="167"/>
      <c r="EO340" s="167"/>
      <c r="EP340" s="167"/>
      <c r="EQ340" s="167"/>
      <c r="ER340" s="167"/>
      <c r="ES340" s="167"/>
      <c r="ET340" s="167"/>
      <c r="EU340" s="167"/>
      <c r="EV340" s="167"/>
      <c r="EW340" s="167"/>
      <c r="EX340" s="167"/>
      <c r="EY340" s="167"/>
      <c r="EZ340" s="167"/>
      <c r="FA340" s="167"/>
      <c r="FB340" s="167"/>
      <c r="FC340" s="167"/>
      <c r="FD340" s="167"/>
      <c r="FE340" s="167"/>
      <c r="FF340" s="167"/>
      <c r="FG340" s="167"/>
      <c r="FH340" s="167"/>
      <c r="FI340" s="167"/>
      <c r="FJ340" s="167"/>
      <c r="FK340" s="167"/>
      <c r="FL340" s="167"/>
      <c r="FM340" s="167"/>
      <c r="FN340" s="167"/>
      <c r="FO340" s="167"/>
      <c r="FP340" s="167"/>
      <c r="FQ340" s="167"/>
      <c r="FR340" s="167"/>
      <c r="FS340" s="167"/>
      <c r="FT340" s="167"/>
      <c r="FU340" s="167"/>
      <c r="FV340" s="167"/>
      <c r="FW340" s="167"/>
      <c r="FX340" s="167"/>
      <c r="FY340" s="167"/>
      <c r="FZ340" s="167"/>
      <c r="GA340" s="167"/>
      <c r="GB340" s="167"/>
      <c r="GC340" s="167"/>
      <c r="GD340" s="167"/>
      <c r="GE340" s="167"/>
      <c r="GF340" s="167"/>
      <c r="GG340" s="167"/>
      <c r="GH340" s="167"/>
      <c r="GI340" s="167"/>
      <c r="GJ340" s="167"/>
      <c r="GK340" s="167"/>
      <c r="GL340" s="167"/>
      <c r="GM340" s="167"/>
      <c r="GN340" s="167"/>
      <c r="GO340" s="167"/>
      <c r="GP340" s="167"/>
      <c r="GQ340" s="167"/>
      <c r="GR340" s="167"/>
      <c r="GS340" s="167"/>
      <c r="GT340" s="167"/>
      <c r="GU340" s="167"/>
      <c r="GV340" s="167"/>
      <c r="GW340" s="167"/>
      <c r="GX340" s="167"/>
      <c r="GY340" s="167"/>
      <c r="GZ340" s="167"/>
      <c r="HA340" s="167"/>
      <c r="HB340" s="167"/>
      <c r="HC340" s="167"/>
      <c r="HD340" s="167"/>
      <c r="HE340" s="167"/>
      <c r="HF340" s="167"/>
      <c r="HG340" s="167"/>
      <c r="HH340" s="167"/>
      <c r="HI340" s="167"/>
      <c r="HJ340" s="167"/>
      <c r="HK340" s="167"/>
      <c r="HL340" s="167"/>
      <c r="HM340" s="167"/>
      <c r="HN340" s="167"/>
      <c r="HO340" s="167"/>
      <c r="HP340" s="167"/>
      <c r="HQ340" s="167"/>
      <c r="HR340" s="167"/>
      <c r="HS340" s="167"/>
    </row>
    <row r="341" spans="1:227" s="2" customFormat="1" ht="18.75" customHeight="1" x14ac:dyDescent="0.4">
      <c r="A341" s="868" t="s">
        <v>198</v>
      </c>
      <c r="B341" s="868" t="s">
        <v>378</v>
      </c>
      <c r="C341" s="365" t="s">
        <v>379</v>
      </c>
      <c r="D341" s="231" t="s">
        <v>385</v>
      </c>
      <c r="E341" s="407"/>
      <c r="F341" s="178">
        <v>6.5700000000000008E-2</v>
      </c>
      <c r="G341" s="177"/>
      <c r="H341" s="177">
        <v>0</v>
      </c>
      <c r="I341" s="177"/>
      <c r="J341" s="177"/>
      <c r="K341" s="179">
        <f t="shared" si="123"/>
        <v>6.5700000000000008E-2</v>
      </c>
      <c r="L341" s="520">
        <f>IF(K341&gt;0,IF(ISNUMBER(F341),F341,0)/K341*100,"")</f>
        <v>100</v>
      </c>
      <c r="M341" s="521">
        <f>IF(K341&gt;0,(IF(ISNUMBER(G341),G341,0)+IF(ISNUMBER(H341),H341,0))/K341*100,"")</f>
        <v>0</v>
      </c>
      <c r="N341" s="504">
        <f t="shared" si="122"/>
        <v>5</v>
      </c>
      <c r="O341" s="58"/>
      <c r="P341" s="177">
        <f t="shared" si="124"/>
        <v>3.2794251915789475E-2</v>
      </c>
      <c r="Q341" s="222" t="s">
        <v>42</v>
      </c>
      <c r="R341" s="58"/>
      <c r="S341" s="220"/>
      <c r="T341" s="220"/>
      <c r="U341" s="213">
        <v>58</v>
      </c>
      <c r="V341" s="58"/>
      <c r="W341" s="368"/>
      <c r="X341" s="58"/>
      <c r="Y341" s="58"/>
      <c r="Z341" s="743">
        <v>680</v>
      </c>
      <c r="AA341" s="234">
        <v>132.12833165104541</v>
      </c>
      <c r="AB341" s="763"/>
      <c r="AC341" s="174"/>
      <c r="AD341" s="174"/>
      <c r="AE341" s="364"/>
      <c r="AF341" s="174"/>
      <c r="AG341" s="174"/>
      <c r="AH341" s="175"/>
      <c r="AI341" s="174">
        <v>680</v>
      </c>
      <c r="AJ341" s="174">
        <v>674</v>
      </c>
      <c r="AK341" s="174">
        <v>685</v>
      </c>
      <c r="AL341" s="175"/>
      <c r="AM341" s="179"/>
      <c r="AN341" s="177"/>
      <c r="AO341" s="177"/>
      <c r="AP341" s="177"/>
      <c r="AQ341" s="178">
        <v>3.2794251915789469E-2</v>
      </c>
      <c r="AR341" s="179">
        <v>3.4105645515789478E-2</v>
      </c>
      <c r="AS341" s="177">
        <v>3.5104535829473676E-2</v>
      </c>
      <c r="AT341" s="179">
        <v>3.6998494721052627E-2</v>
      </c>
      <c r="AU341" s="179"/>
      <c r="AV341" s="177"/>
      <c r="AW341" s="556">
        <f t="shared" si="125"/>
        <v>2.8701505278947381E-2</v>
      </c>
      <c r="AX341" s="546"/>
      <c r="AY341" s="831"/>
      <c r="AZ341" s="164"/>
      <c r="BA341" s="165"/>
      <c r="BB341" s="167"/>
      <c r="BC341" s="2" t="s">
        <v>1430</v>
      </c>
      <c r="BD341" s="866" t="s">
        <v>1648</v>
      </c>
      <c r="BE341" s="90"/>
      <c r="BF341" s="90"/>
      <c r="BG341" s="90"/>
      <c r="BH341" s="90"/>
      <c r="BI341" s="90"/>
      <c r="BJ341" s="90"/>
      <c r="BK341" s="90"/>
      <c r="BL341" s="90"/>
      <c r="BM341" s="167"/>
      <c r="BN341" s="167"/>
      <c r="BO341" s="167"/>
      <c r="BP341" s="167"/>
      <c r="BQ341" s="167"/>
      <c r="BR341" s="167"/>
      <c r="BS341" s="167"/>
      <c r="BT341" s="167"/>
      <c r="BU341" s="167"/>
      <c r="BV341" s="167"/>
      <c r="BW341" s="167"/>
      <c r="BX341" s="167"/>
      <c r="BY341" s="167"/>
      <c r="BZ341" s="167"/>
      <c r="CA341" s="167"/>
      <c r="CB341" s="167"/>
      <c r="CC341" s="167"/>
      <c r="CD341" s="167"/>
      <c r="CE341" s="167"/>
      <c r="CF341" s="167"/>
      <c r="CG341" s="167"/>
      <c r="CH341" s="167"/>
      <c r="CI341" s="167"/>
      <c r="CJ341" s="167"/>
      <c r="CK341" s="167"/>
      <c r="CL341" s="167"/>
      <c r="CM341" s="167"/>
      <c r="CN341" s="167"/>
      <c r="CO341" s="167"/>
      <c r="CP341" s="167"/>
      <c r="CQ341" s="167"/>
      <c r="CR341" s="167"/>
      <c r="CS341" s="167"/>
      <c r="CT341" s="167"/>
      <c r="CU341" s="167"/>
      <c r="CV341" s="167"/>
      <c r="CW341" s="167"/>
      <c r="CX341" s="167"/>
      <c r="CY341" s="167"/>
      <c r="CZ341" s="167"/>
      <c r="DA341" s="167"/>
      <c r="DB341" s="167"/>
      <c r="DC341" s="167"/>
      <c r="DD341" s="167"/>
      <c r="DE341" s="167"/>
      <c r="DF341" s="167"/>
      <c r="DG341" s="167"/>
      <c r="DH341" s="167"/>
      <c r="DI341" s="167"/>
      <c r="DJ341" s="167"/>
      <c r="DK341" s="167"/>
      <c r="DL341" s="167"/>
      <c r="DM341" s="167"/>
      <c r="DN341" s="167"/>
      <c r="DO341" s="167"/>
      <c r="DP341" s="167"/>
      <c r="DQ341" s="167"/>
      <c r="DR341" s="167"/>
      <c r="DS341" s="167"/>
      <c r="DT341" s="167"/>
      <c r="DU341" s="167"/>
      <c r="DV341" s="167"/>
      <c r="DW341" s="167"/>
      <c r="DX341" s="167"/>
      <c r="DY341" s="167"/>
      <c r="DZ341" s="167"/>
      <c r="EA341" s="167"/>
      <c r="EB341" s="167"/>
      <c r="EC341" s="167"/>
      <c r="ED341" s="167"/>
      <c r="EE341" s="167"/>
      <c r="EF341" s="167"/>
      <c r="EG341" s="167"/>
      <c r="EH341" s="167"/>
      <c r="EI341" s="167"/>
      <c r="EJ341" s="167"/>
      <c r="EK341" s="167"/>
      <c r="EL341" s="167"/>
      <c r="EM341" s="167"/>
      <c r="EN341" s="167"/>
      <c r="EO341" s="167"/>
      <c r="EP341" s="167"/>
      <c r="EQ341" s="167"/>
      <c r="ER341" s="167"/>
      <c r="ES341" s="167"/>
      <c r="ET341" s="167"/>
      <c r="EU341" s="167"/>
      <c r="EV341" s="167"/>
      <c r="EW341" s="167"/>
      <c r="EX341" s="167"/>
      <c r="EY341" s="167"/>
      <c r="EZ341" s="167"/>
      <c r="FA341" s="167"/>
      <c r="FB341" s="167"/>
      <c r="FC341" s="167"/>
      <c r="FD341" s="167"/>
      <c r="FE341" s="167"/>
      <c r="FF341" s="167"/>
      <c r="FG341" s="167"/>
      <c r="FH341" s="167"/>
      <c r="FI341" s="167"/>
      <c r="FJ341" s="167"/>
      <c r="FK341" s="167"/>
      <c r="FL341" s="167"/>
      <c r="FM341" s="167"/>
      <c r="FN341" s="167"/>
      <c r="FO341" s="167"/>
      <c r="FP341" s="167"/>
      <c r="FQ341" s="167"/>
      <c r="FR341" s="167"/>
      <c r="FS341" s="167"/>
      <c r="FT341" s="167"/>
      <c r="FU341" s="167"/>
      <c r="FV341" s="167"/>
      <c r="FW341" s="167"/>
      <c r="FX341" s="167"/>
      <c r="FY341" s="167"/>
      <c r="FZ341" s="167"/>
      <c r="GA341" s="167"/>
      <c r="GB341" s="167"/>
      <c r="GC341" s="167"/>
      <c r="GD341" s="167"/>
      <c r="GE341" s="167"/>
      <c r="GF341" s="167"/>
      <c r="GG341" s="167"/>
      <c r="GH341" s="167"/>
      <c r="GI341" s="167"/>
      <c r="GJ341" s="167"/>
      <c r="GK341" s="167"/>
      <c r="GL341" s="167"/>
      <c r="GM341" s="167"/>
      <c r="GN341" s="167"/>
      <c r="GO341" s="167"/>
      <c r="GP341" s="167"/>
      <c r="GQ341" s="167"/>
      <c r="GR341" s="167"/>
      <c r="GS341" s="167"/>
      <c r="GT341" s="167"/>
      <c r="GU341" s="167"/>
      <c r="GV341" s="167"/>
      <c r="GW341" s="167"/>
      <c r="GX341" s="167"/>
      <c r="GY341" s="167"/>
      <c r="GZ341" s="167"/>
      <c r="HA341" s="167"/>
      <c r="HB341" s="167"/>
      <c r="HC341" s="167"/>
      <c r="HD341" s="167"/>
      <c r="HE341" s="167"/>
      <c r="HF341" s="167"/>
      <c r="HG341" s="167"/>
      <c r="HH341" s="167"/>
      <c r="HI341" s="167"/>
      <c r="HJ341" s="167"/>
      <c r="HK341" s="167"/>
      <c r="HL341" s="167"/>
      <c r="HM341" s="167"/>
      <c r="HN341" s="167"/>
      <c r="HO341" s="167"/>
      <c r="HP341" s="167"/>
      <c r="HQ341" s="167"/>
      <c r="HR341" s="167"/>
      <c r="HS341" s="167"/>
    </row>
    <row r="342" spans="1:227" s="2" customFormat="1" ht="18.75" customHeight="1" x14ac:dyDescent="0.4">
      <c r="A342" s="868" t="s">
        <v>865</v>
      </c>
      <c r="B342" s="868" t="s">
        <v>925</v>
      </c>
      <c r="C342" s="365" t="s">
        <v>955</v>
      </c>
      <c r="D342" s="365" t="s">
        <v>958</v>
      </c>
      <c r="E342" s="416"/>
      <c r="F342" s="969">
        <v>0.47299999999999998</v>
      </c>
      <c r="G342" s="427"/>
      <c r="H342" s="428" t="s">
        <v>202</v>
      </c>
      <c r="I342" s="271"/>
      <c r="J342" s="271"/>
      <c r="K342" s="272">
        <f t="shared" si="123"/>
        <v>0.47299999999999998</v>
      </c>
      <c r="L342" s="524">
        <f>IF(IF(ISNUMBER(K342),K342,0)&gt;0,IF(ISNUMBER(F342),F342,0)/K342*100,"")</f>
        <v>100</v>
      </c>
      <c r="M342" s="525">
        <f>IF(IF(ISNUMBER(K342),K342,0)&gt;0,(IF(ISNUMBER(G342),G342,0)+IF(ISNUMBER(H342),H342,0))/K342*100,"")</f>
        <v>0</v>
      </c>
      <c r="N342" s="465">
        <f t="shared" si="122"/>
        <v>5</v>
      </c>
      <c r="O342" s="274"/>
      <c r="P342" s="537">
        <f t="shared" si="124"/>
        <v>0.10294301870819998</v>
      </c>
      <c r="Q342" s="273" t="s">
        <v>42</v>
      </c>
      <c r="R342" s="274"/>
      <c r="S342" s="275"/>
      <c r="T342" s="276"/>
      <c r="U342" s="111"/>
      <c r="V342" s="274"/>
      <c r="W342" s="274"/>
      <c r="X342" s="274"/>
      <c r="Y342" s="274"/>
      <c r="Z342" s="277">
        <v>1662</v>
      </c>
      <c r="AA342" s="278">
        <v>169.69655095890408</v>
      </c>
      <c r="AB342" s="279"/>
      <c r="AC342" s="279"/>
      <c r="AD342" s="279"/>
      <c r="AE342" s="279"/>
      <c r="AF342" s="279"/>
      <c r="AG342" s="279"/>
      <c r="AH342" s="280"/>
      <c r="AI342" s="388">
        <v>1615</v>
      </c>
      <c r="AJ342" s="388">
        <v>1620</v>
      </c>
      <c r="AK342" s="388">
        <v>1657</v>
      </c>
      <c r="AL342" s="389"/>
      <c r="AM342" s="390"/>
      <c r="AN342" s="388"/>
      <c r="AO342" s="272"/>
      <c r="AP342" s="282"/>
      <c r="AQ342" s="283">
        <v>0.1029430187082</v>
      </c>
      <c r="AR342" s="272">
        <v>0.1039717925235</v>
      </c>
      <c r="AS342" s="272">
        <v>0.10824580265400001</v>
      </c>
      <c r="AT342" s="272">
        <v>0.11476046374649999</v>
      </c>
      <c r="AU342" s="272"/>
      <c r="AV342" s="282"/>
      <c r="AW342" s="558">
        <f t="shared" si="125"/>
        <v>0.35823953625349997</v>
      </c>
      <c r="AX342" s="552"/>
      <c r="AY342" s="166"/>
      <c r="AZ342" s="167"/>
      <c r="BA342" s="167"/>
      <c r="BB342" s="167"/>
      <c r="BC342" s="2" t="s">
        <v>1430</v>
      </c>
      <c r="BD342" s="866" t="s">
        <v>958</v>
      </c>
    </row>
    <row r="343" spans="1:227" s="2" customFormat="1" ht="17.05" customHeight="1" x14ac:dyDescent="0.4">
      <c r="A343" s="868" t="s">
        <v>865</v>
      </c>
      <c r="B343" s="868" t="s">
        <v>925</v>
      </c>
      <c r="C343" s="365" t="s">
        <v>955</v>
      </c>
      <c r="D343" s="2981" t="s">
        <v>959</v>
      </c>
      <c r="E343" s="416"/>
      <c r="F343" s="628">
        <v>0.5</v>
      </c>
      <c r="G343" s="636"/>
      <c r="H343" s="638" t="s">
        <v>202</v>
      </c>
      <c r="I343" s="124"/>
      <c r="J343" s="124"/>
      <c r="K343" s="252">
        <f t="shared" si="123"/>
        <v>0.5</v>
      </c>
      <c r="L343" s="520">
        <f>IF(IF(ISNUMBER(K343),K343,0)&gt;0,IF(ISNUMBER(F343),F343,0)/K343*100,"")</f>
        <v>100</v>
      </c>
      <c r="M343" s="521">
        <f>IF(IF(ISNUMBER(K343),K343,0)&gt;0,(IF(ISNUMBER(G343),G343,0)+IF(ISNUMBER(H343),H343,0))/K343*100,"")</f>
        <v>0</v>
      </c>
      <c r="N343" s="504">
        <f t="shared" si="122"/>
        <v>5</v>
      </c>
      <c r="O343" s="254"/>
      <c r="P343" s="534">
        <f t="shared" si="124"/>
        <v>0.40012774365584347</v>
      </c>
      <c r="Q343" s="227" t="s">
        <v>42</v>
      </c>
      <c r="R343" s="254"/>
      <c r="S343" s="305"/>
      <c r="T343" s="306"/>
      <c r="U343" s="90"/>
      <c r="V343" s="254"/>
      <c r="W343" s="254"/>
      <c r="X343" s="254"/>
      <c r="Y343" s="254"/>
      <c r="Z343" s="258">
        <v>5848</v>
      </c>
      <c r="AA343" s="259">
        <v>187.45560765691749</v>
      </c>
      <c r="AB343" s="260"/>
      <c r="AC343" s="260"/>
      <c r="AD343" s="260"/>
      <c r="AE343" s="260"/>
      <c r="AF343" s="260"/>
      <c r="AG343" s="260"/>
      <c r="AH343" s="121"/>
      <c r="AI343" s="261">
        <v>5857</v>
      </c>
      <c r="AJ343" s="261">
        <v>6062</v>
      </c>
      <c r="AK343" s="261">
        <v>6402</v>
      </c>
      <c r="AL343" s="342"/>
      <c r="AM343" s="371"/>
      <c r="AN343" s="261"/>
      <c r="AO343" s="252"/>
      <c r="AP343" s="263"/>
      <c r="AQ343" s="264">
        <v>0.40012774365584358</v>
      </c>
      <c r="AR343" s="252">
        <v>0.41503214250159665</v>
      </c>
      <c r="AS343" s="252">
        <v>0.44434734241712559</v>
      </c>
      <c r="AT343" s="252">
        <v>0.48488767330694904</v>
      </c>
      <c r="AU343" s="252"/>
      <c r="AV343" s="263"/>
      <c r="AW343" s="557">
        <f t="shared" si="125"/>
        <v>1.5112326693050959E-2</v>
      </c>
      <c r="AX343" s="551"/>
      <c r="AY343" s="166"/>
      <c r="AZ343" s="167"/>
      <c r="BA343" s="296"/>
      <c r="BB343" s="296"/>
      <c r="BC343" s="2" t="s">
        <v>1430</v>
      </c>
      <c r="BD343" s="866" t="s">
        <v>1542</v>
      </c>
    </row>
    <row r="344" spans="1:227" s="2" customFormat="1" ht="17.05" customHeight="1" thickBot="1" x14ac:dyDescent="0.45">
      <c r="A344" s="868" t="s">
        <v>865</v>
      </c>
      <c r="B344" s="868" t="s">
        <v>925</v>
      </c>
      <c r="C344" s="365" t="s">
        <v>951</v>
      </c>
      <c r="D344" s="2980" t="s">
        <v>953</v>
      </c>
      <c r="E344" s="2988"/>
      <c r="F344" s="1003">
        <v>0.245</v>
      </c>
      <c r="G344" s="1009"/>
      <c r="H344" s="1012" t="s">
        <v>202</v>
      </c>
      <c r="I344" s="308"/>
      <c r="J344" s="308"/>
      <c r="K344" s="309">
        <f t="shared" si="123"/>
        <v>0.245</v>
      </c>
      <c r="L344" s="522">
        <f>IF(IF(ISNUMBER(K344),K344,0)&gt;0,IF(ISNUMBER(F344),F344,0)/K344*100,"")</f>
        <v>100</v>
      </c>
      <c r="M344" s="523">
        <f>IF(IF(ISNUMBER(K344),K344,0)&gt;0,(IF(ISNUMBER(G344),G344,0)+IF(ISNUMBER(H344),H344,0))/K344*100,"")</f>
        <v>0</v>
      </c>
      <c r="N344" s="508">
        <f t="shared" si="122"/>
        <v>4</v>
      </c>
      <c r="O344" s="311"/>
      <c r="P344" s="536">
        <f t="shared" si="124"/>
        <v>0.188</v>
      </c>
      <c r="Q344" s="310" t="s">
        <v>42</v>
      </c>
      <c r="R344" s="311"/>
      <c r="S344" s="312"/>
      <c r="T344" s="313"/>
      <c r="U344" s="249"/>
      <c r="V344" s="311"/>
      <c r="W344" s="311"/>
      <c r="X344" s="311"/>
      <c r="Y344" s="311"/>
      <c r="Z344" s="314">
        <v>2748</v>
      </c>
      <c r="AA344" s="315">
        <v>187.43394947259276</v>
      </c>
      <c r="AB344" s="316"/>
      <c r="AC344" s="316"/>
      <c r="AD344" s="316"/>
      <c r="AE344" s="316"/>
      <c r="AF344" s="316"/>
      <c r="AG344" s="316"/>
      <c r="AH344" s="317"/>
      <c r="AI344" s="379">
        <v>2987</v>
      </c>
      <c r="AJ344" s="379">
        <v>3220</v>
      </c>
      <c r="AK344" s="379">
        <v>3445</v>
      </c>
      <c r="AL344" s="380">
        <v>3686</v>
      </c>
      <c r="AM344" s="381"/>
      <c r="AN344" s="379"/>
      <c r="AO344" s="309"/>
      <c r="AP344" s="319"/>
      <c r="AQ344" s="320">
        <v>0.188</v>
      </c>
      <c r="AR344" s="309">
        <v>0.20499999999999999</v>
      </c>
      <c r="AS344" s="309">
        <v>0.22</v>
      </c>
      <c r="AT344" s="309">
        <v>0.23599999999999999</v>
      </c>
      <c r="AU344" s="309">
        <v>0.252</v>
      </c>
      <c r="AV344" s="319"/>
      <c r="AW344" s="560">
        <f t="shared" si="125"/>
        <v>9.000000000000008E-3</v>
      </c>
      <c r="AX344" s="553"/>
      <c r="AY344" s="166"/>
      <c r="AZ344" s="167"/>
      <c r="BA344" s="296"/>
      <c r="BB344" s="296"/>
      <c r="BC344" s="2" t="s">
        <v>1430</v>
      </c>
      <c r="BD344" s="866" t="s">
        <v>1591</v>
      </c>
    </row>
    <row r="345" spans="1:227" ht="37.75" thickTop="1" x14ac:dyDescent="0.4">
      <c r="A345" s="868" t="s">
        <v>865</v>
      </c>
      <c r="B345" s="868" t="s">
        <v>925</v>
      </c>
      <c r="C345" s="874" t="s">
        <v>951</v>
      </c>
      <c r="D345" s="365" t="s">
        <v>954</v>
      </c>
      <c r="E345" s="431"/>
      <c r="F345" s="418">
        <v>0.14799999999999999</v>
      </c>
      <c r="G345" s="419"/>
      <c r="H345" s="420" t="s">
        <v>202</v>
      </c>
      <c r="I345" s="77"/>
      <c r="J345" s="77"/>
      <c r="K345" s="1015">
        <f t="shared" si="123"/>
        <v>0.14799999999999999</v>
      </c>
      <c r="L345" s="660">
        <f>IF(IF(ISNUMBER(K345),K345,0)&gt;0,IF(ISNUMBER(F345),F345,0)/K345*100,"")</f>
        <v>100</v>
      </c>
      <c r="M345" s="669">
        <f>IF(IF(ISNUMBER(K345),K345,0)&gt;0,(IF(ISNUMBER(G345),G345,0)+IF(ISNUMBER(H345),H345,0))/K345*100,"")</f>
        <v>0</v>
      </c>
      <c r="N345" s="504">
        <f t="shared" si="122"/>
        <v>5</v>
      </c>
      <c r="O345" s="710"/>
      <c r="P345" s="1035">
        <f t="shared" si="124"/>
        <v>7.1598531332881341E-2</v>
      </c>
      <c r="Q345" s="702" t="s">
        <v>42</v>
      </c>
      <c r="R345" s="710"/>
      <c r="S345" s="723"/>
      <c r="T345" s="731"/>
      <c r="U345" s="1043"/>
      <c r="V345" s="710"/>
      <c r="W345" s="710"/>
      <c r="X345" s="710"/>
      <c r="Y345" s="710"/>
      <c r="Z345" s="747">
        <v>1616</v>
      </c>
      <c r="AA345" s="757">
        <v>121.38636127234732</v>
      </c>
      <c r="AB345" s="766"/>
      <c r="AC345" s="772"/>
      <c r="AD345" s="772"/>
      <c r="AE345" s="772"/>
      <c r="AF345" s="772"/>
      <c r="AG345" s="1046"/>
      <c r="AH345" s="1052"/>
      <c r="AI345" s="1057">
        <v>1616</v>
      </c>
      <c r="AJ345" s="1057">
        <v>1616</v>
      </c>
      <c r="AK345" s="1057">
        <v>1652</v>
      </c>
      <c r="AL345" s="1062"/>
      <c r="AM345" s="1440"/>
      <c r="AN345" s="1442"/>
      <c r="AO345" s="1071"/>
      <c r="AP345" s="1073"/>
      <c r="AQ345" s="1077">
        <v>7.1598531332881341E-2</v>
      </c>
      <c r="AR345" s="1070">
        <v>7.4455312292881354E-2</v>
      </c>
      <c r="AS345" s="1071">
        <v>7.7312093252881339E-2</v>
      </c>
      <c r="AT345" s="1071">
        <v>8.1954814479999999E-2</v>
      </c>
      <c r="AU345" s="1070"/>
      <c r="AV345" s="1080"/>
      <c r="AW345" s="1083">
        <f t="shared" si="125"/>
        <v>6.6045185519999994E-2</v>
      </c>
      <c r="AX345" s="1086"/>
      <c r="AY345" s="1099"/>
      <c r="AZ345" s="1111"/>
      <c r="BA345" s="1111"/>
      <c r="BB345" s="1124"/>
      <c r="BC345" s="2" t="s">
        <v>1430</v>
      </c>
      <c r="BD345" s="866" t="s">
        <v>1621</v>
      </c>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row>
    <row r="346" spans="1:227" ht="37.299999999999997" x14ac:dyDescent="0.4">
      <c r="A346" s="868" t="s">
        <v>591</v>
      </c>
      <c r="B346" s="868" t="s">
        <v>671</v>
      </c>
      <c r="C346" s="913" t="s">
        <v>683</v>
      </c>
      <c r="D346" s="377" t="s">
        <v>684</v>
      </c>
      <c r="E346" s="2974"/>
      <c r="F346" s="20">
        <v>0.06</v>
      </c>
      <c r="G346" s="21"/>
      <c r="H346" s="21"/>
      <c r="I346" s="21"/>
      <c r="J346" s="21"/>
      <c r="K346" s="651">
        <f t="shared" si="123"/>
        <v>0.06</v>
      </c>
      <c r="L346" s="659">
        <f>IF(K346&gt;0,IF(ISNUMBER(F346),F346,0)/K346*100,"")</f>
        <v>100</v>
      </c>
      <c r="M346" s="666">
        <f>IF(K346&gt;0,(IF(ISNUMBER(G346),G346,0)+IF(ISNUMBER(H346),H346,0))/K346*100,"")</f>
        <v>0</v>
      </c>
      <c r="N346" s="504">
        <f t="shared" si="122"/>
        <v>5</v>
      </c>
      <c r="O346" s="1019"/>
      <c r="P346" s="1032">
        <f>AQ346</f>
        <v>3.5000000000000003E-2</v>
      </c>
      <c r="Q346" s="151" t="s">
        <v>42</v>
      </c>
      <c r="R346" s="707"/>
      <c r="S346" s="715"/>
      <c r="T346" s="726"/>
      <c r="U346" s="788"/>
      <c r="V346" s="736"/>
      <c r="W346" s="933"/>
      <c r="X346" s="736"/>
      <c r="Y346" s="707"/>
      <c r="Z346" s="742">
        <v>2048</v>
      </c>
      <c r="AA346" s="754">
        <f>AR346/Z346*1000000000/365</f>
        <v>64.212328767123282</v>
      </c>
      <c r="AB346" s="762"/>
      <c r="AC346" s="769"/>
      <c r="AD346" s="769"/>
      <c r="AE346" s="769"/>
      <c r="AF346" s="769"/>
      <c r="AG346" s="769"/>
      <c r="AH346" s="785"/>
      <c r="AI346" s="261">
        <v>2114</v>
      </c>
      <c r="AJ346" s="261">
        <v>2194</v>
      </c>
      <c r="AK346" s="261">
        <v>2271</v>
      </c>
      <c r="AL346" s="342"/>
      <c r="AM346" s="1063"/>
      <c r="AN346" s="261"/>
      <c r="AO346" s="252"/>
      <c r="AP346" s="263"/>
      <c r="AQ346" s="264">
        <v>3.5000000000000003E-2</v>
      </c>
      <c r="AR346" s="252">
        <v>4.8000000000000001E-2</v>
      </c>
      <c r="AS346" s="252">
        <v>5.6000000000000001E-2</v>
      </c>
      <c r="AT346" s="252">
        <v>5.8000000000000003E-2</v>
      </c>
      <c r="AU346" s="252"/>
      <c r="AV346" s="263"/>
      <c r="AW346" s="557">
        <f t="shared" si="125"/>
        <v>1.9999999999999948E-3</v>
      </c>
      <c r="AX346" s="551"/>
      <c r="AY346" s="826"/>
      <c r="AZ346" s="167"/>
      <c r="BA346" s="167"/>
      <c r="BB346" s="166"/>
      <c r="BC346" s="2" t="s">
        <v>1430</v>
      </c>
      <c r="BD346" s="866" t="s">
        <v>1478</v>
      </c>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row>
    <row r="347" spans="1:227" ht="37.299999999999997" x14ac:dyDescent="0.4">
      <c r="A347" s="868" t="s">
        <v>591</v>
      </c>
      <c r="B347" s="868" t="s">
        <v>671</v>
      </c>
      <c r="C347" s="913" t="s">
        <v>683</v>
      </c>
      <c r="D347" s="372" t="s">
        <v>685</v>
      </c>
      <c r="E347" s="2974"/>
      <c r="F347" s="20">
        <v>7.0000000000000007E-2</v>
      </c>
      <c r="G347" s="21"/>
      <c r="H347" s="21"/>
      <c r="I347" s="21"/>
      <c r="J347" s="21"/>
      <c r="K347" s="651">
        <f t="shared" si="123"/>
        <v>7.0000000000000007E-2</v>
      </c>
      <c r="L347" s="659">
        <f>IF(K347&gt;0,IF(ISNUMBER(F347),F347,0)/K347*100,"")</f>
        <v>100</v>
      </c>
      <c r="M347" s="666">
        <f>IF(K347&gt;0,(IF(ISNUMBER(G347),G347,0)+IF(ISNUMBER(H347),H347,0))/K347*100,"")</f>
        <v>0</v>
      </c>
      <c r="N347" s="504">
        <f t="shared" si="122"/>
        <v>5</v>
      </c>
      <c r="O347" s="1019"/>
      <c r="P347" s="1032">
        <f>AQ347</f>
        <v>3.6999999999999998E-2</v>
      </c>
      <c r="Q347" s="151" t="s">
        <v>42</v>
      </c>
      <c r="R347" s="707"/>
      <c r="S347" s="715"/>
      <c r="T347" s="726"/>
      <c r="U347" s="788"/>
      <c r="V347" s="736"/>
      <c r="W347" s="933"/>
      <c r="X347" s="736"/>
      <c r="Y347" s="707"/>
      <c r="Z347" s="742">
        <v>2133</v>
      </c>
      <c r="AA347" s="754">
        <f>AR347/Z347*1000000000/365</f>
        <v>68.075705322107268</v>
      </c>
      <c r="AB347" s="762"/>
      <c r="AC347" s="769"/>
      <c r="AD347" s="769"/>
      <c r="AE347" s="769"/>
      <c r="AF347" s="769"/>
      <c r="AG347" s="769"/>
      <c r="AH347" s="785"/>
      <c r="AI347" s="261">
        <v>2318</v>
      </c>
      <c r="AJ347" s="261">
        <v>2458</v>
      </c>
      <c r="AK347" s="261">
        <v>2567</v>
      </c>
      <c r="AL347" s="342"/>
      <c r="AM347" s="1063"/>
      <c r="AN347" s="261"/>
      <c r="AO347" s="252"/>
      <c r="AP347" s="263"/>
      <c r="AQ347" s="264">
        <v>3.6999999999999998E-2</v>
      </c>
      <c r="AR347" s="252">
        <v>5.2999999999999999E-2</v>
      </c>
      <c r="AS347" s="252">
        <v>6.3E-2</v>
      </c>
      <c r="AT347" s="252">
        <v>6.5000000000000002E-2</v>
      </c>
      <c r="AU347" s="252"/>
      <c r="AV347" s="263"/>
      <c r="AW347" s="557">
        <f t="shared" si="125"/>
        <v>5.0000000000000044E-3</v>
      </c>
      <c r="AX347" s="551"/>
      <c r="AY347" s="826"/>
      <c r="AZ347" s="167"/>
      <c r="BA347" s="167"/>
      <c r="BB347" s="166"/>
      <c r="BC347" s="2" t="s">
        <v>1430</v>
      </c>
      <c r="BD347" s="866" t="s">
        <v>1524</v>
      </c>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row>
    <row r="348" spans="1:227" ht="37.299999999999997" x14ac:dyDescent="0.4">
      <c r="A348" s="868" t="s">
        <v>591</v>
      </c>
      <c r="B348" s="868" t="s">
        <v>671</v>
      </c>
      <c r="C348" s="1495" t="s">
        <v>683</v>
      </c>
      <c r="D348" s="372" t="s">
        <v>688</v>
      </c>
      <c r="E348" s="2974"/>
      <c r="F348" s="20">
        <v>0.4</v>
      </c>
      <c r="G348" s="21"/>
      <c r="H348" s="21"/>
      <c r="I348" s="21"/>
      <c r="J348" s="21"/>
      <c r="K348" s="651">
        <f t="shared" si="123"/>
        <v>0.4</v>
      </c>
      <c r="L348" s="659">
        <f>IF(K348&gt;0,IF(ISNUMBER(F348),F348,0)/K348*100,"")</f>
        <v>100</v>
      </c>
      <c r="M348" s="666">
        <f>IF(K348&gt;0,(IF(ISNUMBER(G348),G348,0)+IF(ISNUMBER(H348),H348,0))/K348*100,"")</f>
        <v>0</v>
      </c>
      <c r="N348" s="504">
        <f t="shared" si="122"/>
        <v>5</v>
      </c>
      <c r="O348" s="1019"/>
      <c r="P348" s="1032">
        <f>AQ348</f>
        <v>0.17199999999999999</v>
      </c>
      <c r="Q348" s="151" t="s">
        <v>42</v>
      </c>
      <c r="R348" s="707"/>
      <c r="S348" s="715"/>
      <c r="T348" s="726"/>
      <c r="U348" s="788"/>
      <c r="V348" s="736"/>
      <c r="W348" s="933"/>
      <c r="X348" s="736"/>
      <c r="Y348" s="707"/>
      <c r="Z348" s="742">
        <v>2749</v>
      </c>
      <c r="AA348" s="754">
        <f>AR348/Z348*1000000000/365</f>
        <v>192.34889897696297</v>
      </c>
      <c r="AB348" s="762"/>
      <c r="AC348" s="769"/>
      <c r="AD348" s="769"/>
      <c r="AE348" s="769"/>
      <c r="AF348" s="769"/>
      <c r="AG348" s="769"/>
      <c r="AH348" s="785"/>
      <c r="AI348" s="261">
        <v>2834</v>
      </c>
      <c r="AJ348" s="261">
        <v>2941</v>
      </c>
      <c r="AK348" s="261">
        <v>3041</v>
      </c>
      <c r="AL348" s="342"/>
      <c r="AM348" s="1063"/>
      <c r="AN348" s="261"/>
      <c r="AO348" s="252"/>
      <c r="AP348" s="263"/>
      <c r="AQ348" s="264">
        <v>0.17199999999999999</v>
      </c>
      <c r="AR348" s="252">
        <v>0.193</v>
      </c>
      <c r="AS348" s="252">
        <v>0.20799999999999999</v>
      </c>
      <c r="AT348" s="252">
        <v>0.215</v>
      </c>
      <c r="AU348" s="252"/>
      <c r="AV348" s="263"/>
      <c r="AW348" s="557">
        <f t="shared" si="125"/>
        <v>0.18500000000000003</v>
      </c>
      <c r="AX348" s="551"/>
      <c r="AY348" s="826"/>
      <c r="AZ348" s="167"/>
      <c r="BA348" s="167"/>
      <c r="BB348" s="166"/>
      <c r="BC348" s="2" t="s">
        <v>1430</v>
      </c>
      <c r="BD348" s="2" t="s">
        <v>1712</v>
      </c>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row>
    <row r="349" spans="1:227" ht="73.3" x14ac:dyDescent="0.4">
      <c r="A349" s="1564" t="s">
        <v>198</v>
      </c>
      <c r="B349" s="1564" t="s">
        <v>276</v>
      </c>
      <c r="C349" s="1906" t="s">
        <v>322</v>
      </c>
      <c r="D349" s="1952" t="s">
        <v>326</v>
      </c>
      <c r="E349" s="2093" t="s">
        <v>1830</v>
      </c>
      <c r="F349" s="1751">
        <f>0.078+0.15</f>
        <v>0.22799999999999998</v>
      </c>
      <c r="G349" s="1752">
        <v>0.2</v>
      </c>
      <c r="H349" s="1752"/>
      <c r="I349" s="1811"/>
      <c r="J349" s="1811"/>
      <c r="K349" s="1812">
        <f>SUM(F349:G349)</f>
        <v>0.42799999999999999</v>
      </c>
      <c r="L349" s="1754">
        <f>IF(K349&gt;0,IF(ISNUMBER(F349),F349,0)/K349*100,"")</f>
        <v>53.271028037383175</v>
      </c>
      <c r="M349" s="1755">
        <f>IF(K349&gt;0,(IF(ISNUMBER(G349),G349,0)+IF(ISNUMBER(H349),H349,0))/K349*100,"")</f>
        <v>46.728971962616825</v>
      </c>
      <c r="N349" s="1611">
        <f t="shared" si="122"/>
        <v>2</v>
      </c>
      <c r="O349" s="1756"/>
      <c r="P349" s="1752">
        <v>0.52200000000000002</v>
      </c>
      <c r="Q349" s="1757" t="s">
        <v>42</v>
      </c>
      <c r="R349" s="1756"/>
      <c r="S349" s="1758" t="s">
        <v>202</v>
      </c>
      <c r="T349" s="1758" t="s">
        <v>202</v>
      </c>
      <c r="U349" s="2165">
        <v>41.4</v>
      </c>
      <c r="V349" s="2095">
        <v>19.440000000000001</v>
      </c>
      <c r="W349" s="2165">
        <v>41.4</v>
      </c>
      <c r="X349" s="2095">
        <v>19.440000000000001</v>
      </c>
      <c r="Y349" s="1756">
        <v>0.6</v>
      </c>
      <c r="Z349" s="1760">
        <v>7537</v>
      </c>
      <c r="AA349" s="1761">
        <v>189.74883724311661</v>
      </c>
      <c r="AB349" s="1762">
        <f>O349/AA349*1000000/365*1000</f>
        <v>0</v>
      </c>
      <c r="AC349" s="1763"/>
      <c r="AD349" s="1763"/>
      <c r="AE349" s="1764" t="s">
        <v>205</v>
      </c>
      <c r="AF349" s="1763" t="s">
        <v>42</v>
      </c>
      <c r="AG349" s="1763"/>
      <c r="AH349" s="1765"/>
      <c r="AI349" s="2096"/>
      <c r="AJ349" s="2096"/>
      <c r="AK349" s="2096"/>
      <c r="AL349" s="2097"/>
      <c r="AM349" s="2098">
        <f>K349</f>
        <v>0.42799999999999999</v>
      </c>
      <c r="AN349" s="2099">
        <v>0.52200000000000002</v>
      </c>
      <c r="AO349" s="2099">
        <v>0.58799999999999997</v>
      </c>
      <c r="AP349" s="2099">
        <v>0.71599999999999997</v>
      </c>
      <c r="AQ349" s="2100">
        <v>0.873</v>
      </c>
      <c r="AR349" s="2101">
        <f>AN349</f>
        <v>0.52200000000000002</v>
      </c>
      <c r="AS349" s="2099">
        <v>0.623</v>
      </c>
      <c r="AT349" s="2101">
        <f>AVERAGE(AS349,AV349)</f>
        <v>0.73</v>
      </c>
      <c r="AU349" s="2101"/>
      <c r="AV349" s="2099">
        <v>0.83699999999999997</v>
      </c>
      <c r="AW349" s="2099"/>
      <c r="AX349" s="2102">
        <v>1.125</v>
      </c>
      <c r="AY349" s="2103">
        <v>-0.60299999999999998</v>
      </c>
      <c r="AZ349" s="1979"/>
      <c r="BA349" s="1980"/>
      <c r="BB349" s="1920"/>
      <c r="BC349" s="1530" t="s">
        <v>1918</v>
      </c>
      <c r="BD349" s="866" t="s">
        <v>326</v>
      </c>
      <c r="BE349" s="1602"/>
      <c r="BF349" s="1530" t="e">
        <f>MATCH(D349,'&gt;50 only'!D381,0)</f>
        <v>#N/A</v>
      </c>
      <c r="BG349" s="1602"/>
      <c r="BH349" s="1602"/>
      <c r="BI349" s="1602"/>
      <c r="BJ349" s="1602"/>
      <c r="BK349" s="1602"/>
      <c r="BL349" s="1602"/>
      <c r="BM349" s="1646"/>
      <c r="BN349" s="1646"/>
      <c r="BO349" s="1646"/>
      <c r="BP349" s="1646"/>
      <c r="BQ349" s="1646"/>
      <c r="BR349" s="1646"/>
      <c r="BS349" s="1646"/>
      <c r="BT349" s="1646"/>
      <c r="BU349" s="1646"/>
      <c r="BV349" s="1646"/>
      <c r="BW349" s="1646"/>
      <c r="BX349" s="1646"/>
      <c r="BY349" s="1646"/>
      <c r="BZ349" s="1646"/>
      <c r="CA349" s="1646"/>
      <c r="CB349" s="1646"/>
      <c r="CC349" s="1646"/>
      <c r="CD349" s="1646"/>
      <c r="CE349" s="1646"/>
      <c r="CF349" s="1646"/>
      <c r="CG349" s="1646"/>
      <c r="CH349" s="1646"/>
      <c r="CI349" s="1646"/>
      <c r="CJ349" s="1646"/>
      <c r="CK349" s="1646"/>
      <c r="CL349" s="1646"/>
      <c r="CM349" s="1646"/>
      <c r="CN349" s="1646"/>
      <c r="CO349" s="1646"/>
      <c r="CP349" s="1646"/>
      <c r="CQ349" s="1646"/>
      <c r="CR349" s="1646"/>
      <c r="CS349" s="1646"/>
      <c r="CT349" s="1646"/>
      <c r="CU349" s="1646"/>
      <c r="CV349" s="1646"/>
      <c r="CW349" s="1646"/>
      <c r="CX349" s="1646"/>
      <c r="CY349" s="1646"/>
      <c r="CZ349" s="1646"/>
      <c r="DA349" s="1646"/>
      <c r="DB349" s="1646"/>
      <c r="DC349" s="1646"/>
      <c r="DD349" s="1646"/>
      <c r="DE349" s="1646"/>
      <c r="DF349" s="1646"/>
      <c r="DG349" s="1646"/>
      <c r="DH349" s="1646"/>
      <c r="DI349" s="1646"/>
      <c r="DJ349" s="1646"/>
      <c r="DK349" s="1646"/>
      <c r="DL349" s="1646"/>
      <c r="DM349" s="1646"/>
      <c r="DN349" s="1646"/>
      <c r="DO349" s="1646"/>
      <c r="DP349" s="1646"/>
      <c r="DQ349" s="1646"/>
      <c r="DR349" s="1646"/>
      <c r="DS349" s="1646"/>
      <c r="DT349" s="1646"/>
      <c r="DU349" s="1646"/>
      <c r="DV349" s="1646"/>
      <c r="DW349" s="1646"/>
      <c r="DX349" s="1646"/>
      <c r="DY349" s="1646"/>
      <c r="DZ349" s="1646"/>
      <c r="EA349" s="1646"/>
      <c r="EB349" s="1646"/>
      <c r="EC349" s="1646"/>
      <c r="ED349" s="1646"/>
      <c r="EE349" s="1646"/>
      <c r="EF349" s="1646"/>
      <c r="EG349" s="1646"/>
      <c r="EH349" s="1646"/>
      <c r="EI349" s="1646"/>
      <c r="EJ349" s="1646"/>
      <c r="EK349" s="1646"/>
      <c r="EL349" s="1646"/>
      <c r="EM349" s="1646"/>
      <c r="EN349" s="1646"/>
      <c r="EO349" s="1646"/>
      <c r="EP349" s="1646"/>
      <c r="EQ349" s="1646"/>
      <c r="ER349" s="1646"/>
      <c r="ES349" s="1646"/>
      <c r="ET349" s="1646"/>
      <c r="EU349" s="1646"/>
      <c r="EV349" s="1646"/>
      <c r="EW349" s="1646"/>
      <c r="EX349" s="1646"/>
      <c r="EY349" s="1646"/>
      <c r="EZ349" s="1646"/>
      <c r="FA349" s="1646"/>
      <c r="FB349" s="1646"/>
      <c r="FC349" s="1646"/>
      <c r="FD349" s="1646"/>
      <c r="FE349" s="1646"/>
      <c r="FF349" s="1646"/>
      <c r="FG349" s="1646"/>
      <c r="FH349" s="1646"/>
      <c r="FI349" s="1646"/>
      <c r="FJ349" s="1646"/>
      <c r="FK349" s="1646"/>
      <c r="FL349" s="1646"/>
      <c r="FM349" s="1646"/>
      <c r="FN349" s="1646"/>
      <c r="FO349" s="1646"/>
      <c r="FP349" s="1646"/>
      <c r="FQ349" s="1646"/>
      <c r="FR349" s="1646"/>
      <c r="FS349" s="1646"/>
      <c r="FT349" s="1646"/>
      <c r="FU349" s="1646"/>
      <c r="FV349" s="1646"/>
      <c r="FW349" s="1646"/>
      <c r="FX349" s="1646"/>
      <c r="FY349" s="1646"/>
      <c r="FZ349" s="1646"/>
      <c r="GA349" s="1646"/>
      <c r="GB349" s="1646"/>
      <c r="GC349" s="1646"/>
      <c r="GD349" s="1646"/>
      <c r="GE349" s="1646"/>
      <c r="GF349" s="1646"/>
      <c r="GG349" s="1646"/>
      <c r="GH349" s="1646"/>
      <c r="GI349" s="1646"/>
      <c r="GJ349" s="1646"/>
      <c r="GK349" s="1646"/>
      <c r="GL349" s="1646"/>
      <c r="GM349" s="1646"/>
      <c r="GN349" s="1646"/>
      <c r="GO349" s="1646"/>
      <c r="GP349" s="1646"/>
      <c r="GQ349" s="1646"/>
      <c r="GR349" s="1646"/>
      <c r="GS349" s="1646"/>
      <c r="GT349" s="1646"/>
      <c r="GU349" s="1646"/>
      <c r="GV349" s="1646"/>
      <c r="GW349" s="1646"/>
      <c r="GX349" s="1646"/>
      <c r="GY349" s="1646"/>
      <c r="GZ349" s="1646"/>
      <c r="HA349" s="1646"/>
      <c r="HB349" s="1646"/>
      <c r="HC349" s="1646"/>
      <c r="HD349" s="1646"/>
      <c r="HE349" s="1646"/>
      <c r="HF349" s="1646"/>
      <c r="HG349" s="1646"/>
      <c r="HH349" s="1646"/>
      <c r="HI349" s="1646"/>
      <c r="HJ349" s="1646"/>
      <c r="HK349" s="1646"/>
      <c r="HL349" s="1646"/>
      <c r="HM349" s="1646"/>
      <c r="HN349" s="1646"/>
      <c r="HO349" s="1646"/>
      <c r="HP349" s="1646"/>
      <c r="HQ349" s="1646"/>
      <c r="HR349" s="1646"/>
      <c r="HS349" s="1646"/>
    </row>
    <row r="350" spans="1:227" ht="37.299999999999997" x14ac:dyDescent="0.4">
      <c r="A350" s="868" t="s">
        <v>591</v>
      </c>
      <c r="B350" s="868" t="s">
        <v>592</v>
      </c>
      <c r="C350" s="1495" t="s">
        <v>593</v>
      </c>
      <c r="D350" s="335" t="s">
        <v>594</v>
      </c>
      <c r="E350" s="2987"/>
      <c r="F350" s="76">
        <v>0.499</v>
      </c>
      <c r="G350" s="2996"/>
      <c r="H350" s="77">
        <v>0.33</v>
      </c>
      <c r="I350" s="2999"/>
      <c r="J350" s="650"/>
      <c r="K350" s="654">
        <f>SUM(F350:J350)</f>
        <v>0.82899999999999996</v>
      </c>
      <c r="L350" s="1192">
        <f>IF(K350&gt;0,IF(ISNUMBER(F350),F350,0)/K350*100,"")</f>
        <v>60.193003618817855</v>
      </c>
      <c r="M350" s="669">
        <f>IF(K350&gt;0,(IF(ISNUMBER(G350),G350,0)+IF(ISNUMBER(H350),H350,0))/K350*100,"")</f>
        <v>39.806996381182152</v>
      </c>
      <c r="N350" s="506">
        <f t="shared" si="122"/>
        <v>5</v>
      </c>
      <c r="O350" s="710"/>
      <c r="P350" s="698">
        <f>AQ350</f>
        <v>0.67500000000000004</v>
      </c>
      <c r="Q350" s="702" t="s">
        <v>42</v>
      </c>
      <c r="R350" s="710"/>
      <c r="S350" s="3016"/>
      <c r="T350" s="3018"/>
      <c r="U350" s="1484"/>
      <c r="V350" s="1228"/>
      <c r="W350" s="933"/>
      <c r="X350" s="1228"/>
      <c r="Y350" s="710"/>
      <c r="Z350" s="3025">
        <v>8679</v>
      </c>
      <c r="AA350" s="757">
        <f>AR350/Z350*1000000000/365</f>
        <v>230.75696808703734</v>
      </c>
      <c r="AB350" s="3032"/>
      <c r="AC350" s="3035"/>
      <c r="AD350" s="3035"/>
      <c r="AE350" s="3035"/>
      <c r="AF350" s="3035"/>
      <c r="AG350" s="3035"/>
      <c r="AH350" s="3042"/>
      <c r="AI350" s="388">
        <v>8916</v>
      </c>
      <c r="AJ350" s="388">
        <v>9128</v>
      </c>
      <c r="AK350" s="388">
        <v>9334</v>
      </c>
      <c r="AL350" s="389">
        <v>9545</v>
      </c>
      <c r="AM350" s="3048"/>
      <c r="AN350" s="3051"/>
      <c r="AO350" s="3051"/>
      <c r="AP350" s="282"/>
      <c r="AQ350" s="283">
        <v>0.67500000000000004</v>
      </c>
      <c r="AR350" s="272">
        <v>0.73099999999999998</v>
      </c>
      <c r="AS350" s="272">
        <v>0.78500000000000003</v>
      </c>
      <c r="AT350" s="272">
        <v>0.80200000000000005</v>
      </c>
      <c r="AU350" s="272">
        <v>0.82099999999999995</v>
      </c>
      <c r="AV350" s="282"/>
      <c r="AW350" s="558">
        <f>K350-AT350</f>
        <v>2.6999999999999913E-2</v>
      </c>
      <c r="AX350" s="3056"/>
      <c r="AY350" s="1487"/>
      <c r="AZ350" s="3058"/>
      <c r="BA350" s="3058"/>
      <c r="BB350" s="3061"/>
      <c r="BC350" s="2" t="s">
        <v>1430</v>
      </c>
      <c r="BD350" s="2" t="s">
        <v>1707</v>
      </c>
      <c r="BE350" s="334"/>
      <c r="BF350" s="334"/>
      <c r="BG350" s="334"/>
      <c r="BH350" s="334"/>
      <c r="BI350" s="334"/>
      <c r="BJ350" s="334"/>
      <c r="BK350" s="334"/>
      <c r="BL350" s="334"/>
      <c r="BM350" s="334"/>
      <c r="BN350" s="334"/>
      <c r="BO350" s="334"/>
      <c r="BP350" s="334"/>
      <c r="BQ350" s="334"/>
      <c r="BR350" s="334"/>
      <c r="BS350" s="334"/>
      <c r="BT350" s="334"/>
      <c r="BU350" s="334"/>
      <c r="BV350" s="334"/>
      <c r="BW350" s="334"/>
      <c r="BX350" s="334"/>
      <c r="BY350" s="334"/>
      <c r="BZ350" s="334"/>
      <c r="CA350" s="334"/>
      <c r="CB350" s="334"/>
      <c r="CC350" s="334"/>
      <c r="CD350" s="334"/>
      <c r="CE350" s="334"/>
      <c r="CF350" s="334"/>
      <c r="CG350" s="334"/>
      <c r="CH350" s="334"/>
      <c r="CI350" s="334"/>
      <c r="CJ350" s="334"/>
      <c r="CK350" s="334"/>
      <c r="CL350" s="334"/>
      <c r="CM350" s="334"/>
      <c r="CN350" s="334"/>
      <c r="CO350" s="334"/>
      <c r="CP350" s="334"/>
      <c r="CQ350" s="334"/>
      <c r="CR350" s="334"/>
      <c r="CS350" s="334"/>
      <c r="CT350" s="334"/>
      <c r="CU350" s="334"/>
      <c r="CV350" s="334"/>
      <c r="CW350" s="334"/>
      <c r="CX350" s="334"/>
      <c r="CY350" s="334"/>
      <c r="CZ350" s="334"/>
      <c r="DA350" s="334"/>
      <c r="DB350" s="334"/>
      <c r="DC350" s="334"/>
      <c r="DD350" s="334"/>
      <c r="DE350" s="334"/>
      <c r="DF350" s="334"/>
      <c r="DG350" s="334"/>
      <c r="DH350" s="334"/>
      <c r="DI350" s="334"/>
      <c r="DJ350" s="334"/>
      <c r="DK350" s="334"/>
      <c r="DL350" s="334"/>
      <c r="DM350" s="334"/>
      <c r="DN350" s="334"/>
      <c r="DO350" s="334"/>
      <c r="DP350" s="334"/>
      <c r="DQ350" s="334"/>
      <c r="DR350" s="334"/>
      <c r="DS350" s="334"/>
      <c r="DT350" s="334"/>
      <c r="DU350" s="334"/>
      <c r="DV350" s="334"/>
      <c r="DW350" s="334"/>
      <c r="DX350" s="334"/>
      <c r="DY350" s="334"/>
      <c r="DZ350" s="334"/>
      <c r="EA350" s="334"/>
      <c r="EB350" s="334"/>
      <c r="EC350" s="334"/>
      <c r="ED350" s="334"/>
      <c r="EE350" s="334"/>
      <c r="EF350" s="334"/>
      <c r="EG350" s="334"/>
      <c r="EH350" s="334"/>
      <c r="EI350" s="334"/>
      <c r="EJ350" s="334"/>
      <c r="EK350" s="334"/>
      <c r="EL350" s="334"/>
      <c r="EM350" s="334"/>
      <c r="EN350" s="334"/>
      <c r="EO350" s="334"/>
      <c r="EP350" s="334"/>
      <c r="EQ350" s="334"/>
      <c r="ER350" s="334"/>
      <c r="ES350" s="334"/>
      <c r="ET350" s="334"/>
      <c r="EU350" s="334"/>
      <c r="EV350" s="334"/>
      <c r="EW350" s="334"/>
      <c r="EX350" s="334"/>
      <c r="EY350" s="334"/>
      <c r="EZ350" s="334"/>
      <c r="FA350" s="334"/>
      <c r="FB350" s="334"/>
      <c r="FC350" s="334"/>
      <c r="FD350" s="334"/>
      <c r="FE350" s="334"/>
      <c r="FF350" s="334"/>
      <c r="FG350" s="334"/>
      <c r="FH350" s="334"/>
      <c r="FI350" s="334"/>
      <c r="FJ350" s="334"/>
      <c r="FK350" s="334"/>
      <c r="FL350" s="334"/>
      <c r="FM350" s="334"/>
      <c r="FN350" s="334"/>
      <c r="FO350" s="334"/>
      <c r="FP350" s="334"/>
      <c r="FQ350" s="334"/>
      <c r="FR350" s="334"/>
      <c r="FS350" s="334"/>
      <c r="FT350" s="334"/>
      <c r="FU350" s="334"/>
      <c r="FV350" s="334"/>
      <c r="FW350" s="334"/>
      <c r="FX350" s="334"/>
      <c r="FY350" s="334"/>
      <c r="FZ350" s="334"/>
      <c r="GA350" s="334"/>
      <c r="GB350" s="334"/>
      <c r="GC350" s="334"/>
      <c r="GD350" s="334"/>
      <c r="GE350" s="334"/>
      <c r="GF350" s="334"/>
      <c r="GG350" s="334"/>
      <c r="GH350" s="334"/>
      <c r="GI350" s="334"/>
      <c r="GJ350" s="334"/>
      <c r="GK350" s="334"/>
      <c r="GL350" s="334"/>
      <c r="GM350" s="334"/>
      <c r="GN350" s="334"/>
      <c r="GO350" s="334"/>
      <c r="GP350" s="334"/>
      <c r="GQ350" s="334"/>
      <c r="GR350" s="334"/>
      <c r="GS350" s="334"/>
      <c r="GT350" s="334"/>
      <c r="GU350" s="334"/>
      <c r="GV350" s="334"/>
      <c r="GW350" s="334"/>
      <c r="GX350" s="334"/>
      <c r="GY350" s="334"/>
      <c r="GZ350" s="334"/>
      <c r="HA350" s="334"/>
      <c r="HB350" s="334"/>
      <c r="HC350" s="334"/>
      <c r="HD350" s="334"/>
      <c r="HE350" s="334"/>
      <c r="HF350" s="334"/>
      <c r="HG350" s="334"/>
      <c r="HH350" s="334"/>
      <c r="HI350" s="334"/>
      <c r="HJ350" s="334"/>
      <c r="HK350" s="334"/>
      <c r="HL350" s="334"/>
      <c r="HM350" s="334"/>
      <c r="HN350" s="334"/>
      <c r="HO350" s="334"/>
      <c r="HP350" s="334"/>
      <c r="HQ350" s="334"/>
      <c r="HR350" s="334"/>
      <c r="HS350" s="334"/>
    </row>
    <row r="351" spans="1:227" ht="24.9" x14ac:dyDescent="0.4">
      <c r="A351" s="868" t="s">
        <v>1134</v>
      </c>
      <c r="B351" s="868" t="s">
        <v>1173</v>
      </c>
      <c r="C351" s="2978" t="s">
        <v>1174</v>
      </c>
      <c r="D351" s="466" t="s">
        <v>1175</v>
      </c>
      <c r="E351" s="2985" t="s">
        <v>1176</v>
      </c>
      <c r="F351" s="2991">
        <v>4.8000000000000001E-2</v>
      </c>
      <c r="G351" s="644"/>
      <c r="H351" s="2997" t="s">
        <v>202</v>
      </c>
      <c r="I351" s="644"/>
      <c r="J351" s="644"/>
      <c r="K351" s="652">
        <f>IF(ISNUMBER(F351),F351,0)+IF(ISNUMBER(G351),G351,0)+IF(ISNUMBER(H351),H351,0)</f>
        <v>4.8000000000000001E-2</v>
      </c>
      <c r="L351" s="520">
        <f>IF(IF(ISNUMBER(K351),K351,0)&gt;0,IF(ISNUMBER(F351),F351,0)/K351*100,"")</f>
        <v>100</v>
      </c>
      <c r="M351" s="521">
        <f>IF(IF(ISNUMBER(K351),K351,0)&gt;0,(IF(ISNUMBER(G351),G351,0)+IF(ISNUMBER(H351),H351,0))/K351*100,"")</f>
        <v>0</v>
      </c>
      <c r="N351" s="348">
        <f t="shared" si="122"/>
        <v>2</v>
      </c>
      <c r="O351" s="714"/>
      <c r="P351" s="696">
        <f>AQ351</f>
        <v>0.17399999999999999</v>
      </c>
      <c r="Q351" s="706" t="s">
        <v>42</v>
      </c>
      <c r="R351" s="714"/>
      <c r="S351" s="717"/>
      <c r="T351" s="727"/>
      <c r="U351" s="788"/>
      <c r="V351" s="741"/>
      <c r="W351" s="934"/>
      <c r="X351" s="741"/>
      <c r="Y351" s="714"/>
      <c r="Z351" s="753">
        <v>2689</v>
      </c>
      <c r="AA351" s="259">
        <f>AR351/Z351*1000000000/365</f>
        <v>214.98036139115726</v>
      </c>
      <c r="AB351" s="3030"/>
      <c r="AC351" s="776"/>
      <c r="AD351" s="776"/>
      <c r="AE351" s="776"/>
      <c r="AF351" s="776"/>
      <c r="AG351" s="776"/>
      <c r="AH351" s="795"/>
      <c r="AI351" s="261">
        <v>2916</v>
      </c>
      <c r="AJ351" s="261">
        <v>3100</v>
      </c>
      <c r="AK351" s="261">
        <v>3250</v>
      </c>
      <c r="AL351" s="342"/>
      <c r="AM351" s="371"/>
      <c r="AN351" s="261"/>
      <c r="AO351" s="252"/>
      <c r="AP351" s="263"/>
      <c r="AQ351" s="264">
        <v>0.17399999999999999</v>
      </c>
      <c r="AR351" s="252">
        <v>0.21099999999999999</v>
      </c>
      <c r="AS351" s="252">
        <v>0.23899999999999999</v>
      </c>
      <c r="AT351" s="252">
        <v>0.25600000000000001</v>
      </c>
      <c r="AU351" s="252"/>
      <c r="AV351" s="263"/>
      <c r="AW351" s="557">
        <f>K351-AT351</f>
        <v>-0.20800000000000002</v>
      </c>
      <c r="AX351" s="551"/>
      <c r="AY351" s="836"/>
      <c r="AZ351" s="167"/>
      <c r="BA351" s="296"/>
      <c r="BB351" s="166"/>
      <c r="BC351" s="2" t="s">
        <v>1430</v>
      </c>
      <c r="BD351" s="866" t="s">
        <v>1565</v>
      </c>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row>
    <row r="352" spans="1:227" ht="24.9" x14ac:dyDescent="0.4">
      <c r="A352" s="868" t="s">
        <v>1134</v>
      </c>
      <c r="B352" s="868" t="s">
        <v>1173</v>
      </c>
      <c r="C352" s="2978" t="s">
        <v>1174</v>
      </c>
      <c r="D352" s="466" t="s">
        <v>1180</v>
      </c>
      <c r="E352" s="2985" t="s">
        <v>1181</v>
      </c>
      <c r="F352" s="2993">
        <v>0.753</v>
      </c>
      <c r="G352" s="637"/>
      <c r="H352" s="2998" t="s">
        <v>202</v>
      </c>
      <c r="I352" s="644"/>
      <c r="J352" s="644"/>
      <c r="K352" s="652">
        <f>IF(ISNUMBER(F352),F352,0)+IF(ISNUMBER(G352),G352,0)+IF(ISNUMBER(H352),H352,0)</f>
        <v>0.753</v>
      </c>
      <c r="L352" s="520">
        <f>IF(IF(ISNUMBER(K352),K352,0)&gt;0,IF(ISNUMBER(F352),F352,0)/K352*100,"")</f>
        <v>100</v>
      </c>
      <c r="M352" s="521">
        <f>IF(IF(ISNUMBER(K352),K352,0)&gt;0,(IF(ISNUMBER(G352),G352,0)+IF(ISNUMBER(H352),H352,0))/K352*100,"")</f>
        <v>0</v>
      </c>
      <c r="N352" s="504">
        <f t="shared" si="122"/>
        <v>5</v>
      </c>
      <c r="O352" s="691"/>
      <c r="P352" s="696">
        <f>AQ352</f>
        <v>8.7999999999999995E-2</v>
      </c>
      <c r="Q352" s="700" t="s">
        <v>42</v>
      </c>
      <c r="R352" s="691"/>
      <c r="S352" s="717"/>
      <c r="T352" s="727"/>
      <c r="U352" s="788"/>
      <c r="V352" s="737"/>
      <c r="W352" s="934"/>
      <c r="X352" s="737"/>
      <c r="Y352" s="691"/>
      <c r="Z352" s="744">
        <v>1858</v>
      </c>
      <c r="AA352" s="756">
        <f>AR352/Z352*1000000000/365</f>
        <v>157.77754840231799</v>
      </c>
      <c r="AB352" s="764"/>
      <c r="AC352" s="770"/>
      <c r="AD352" s="770"/>
      <c r="AE352" s="770"/>
      <c r="AF352" s="770"/>
      <c r="AG352" s="770"/>
      <c r="AH352" s="788"/>
      <c r="AI352" s="261">
        <v>2029</v>
      </c>
      <c r="AJ352" s="261">
        <v>2169</v>
      </c>
      <c r="AK352" s="261">
        <v>2282</v>
      </c>
      <c r="AL352" s="342"/>
      <c r="AM352" s="1486"/>
      <c r="AN352" s="261"/>
      <c r="AO352" s="252"/>
      <c r="AP352" s="263"/>
      <c r="AQ352" s="264">
        <v>8.7999999999999995E-2</v>
      </c>
      <c r="AR352" s="252">
        <v>0.107</v>
      </c>
      <c r="AS352" s="252">
        <v>0.12</v>
      </c>
      <c r="AT352" s="252">
        <v>0.126</v>
      </c>
      <c r="AU352" s="252"/>
      <c r="AV352" s="263"/>
      <c r="AW352" s="557">
        <f>K352-AT352</f>
        <v>0.627</v>
      </c>
      <c r="AX352" s="551"/>
      <c r="AY352" s="826"/>
      <c r="AZ352" s="167"/>
      <c r="BA352" s="167"/>
      <c r="BB352" s="166"/>
      <c r="BC352" s="2" t="s">
        <v>1430</v>
      </c>
      <c r="BD352" s="866" t="s">
        <v>1645</v>
      </c>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row>
    <row r="353" spans="1:227" ht="37.299999999999997" x14ac:dyDescent="0.4">
      <c r="A353" s="868" t="s">
        <v>38</v>
      </c>
      <c r="B353" s="868" t="s">
        <v>118</v>
      </c>
      <c r="C353" s="610" t="s">
        <v>143</v>
      </c>
      <c r="D353" s="57" t="s">
        <v>144</v>
      </c>
      <c r="E353" s="170"/>
      <c r="F353" s="629">
        <v>0.46210000000000001</v>
      </c>
      <c r="G353" s="637"/>
      <c r="H353" s="637"/>
      <c r="I353" s="644"/>
      <c r="J353" s="644"/>
      <c r="K353" s="503">
        <f>SUM(F353:J353)</f>
        <v>0.46210000000000001</v>
      </c>
      <c r="L353" s="518">
        <f>IF(K353&gt;0,IF(ISNUMBER(F353),F353,0)/K353*100,"")</f>
        <v>100</v>
      </c>
      <c r="M353" s="667">
        <f>IF(K353&gt;0,(IF(ISNUMBER(G353),G353,0)+IF(ISNUMBER(H353),H353,0))/K353*100,"")</f>
        <v>0</v>
      </c>
      <c r="N353" s="504">
        <f t="shared" si="122"/>
        <v>3</v>
      </c>
      <c r="O353" s="1026"/>
      <c r="P353" s="233">
        <f>[1]JH_2015!L88/1000000</f>
        <v>0.28792899999999999</v>
      </c>
      <c r="Q353" s="3010"/>
      <c r="R353" s="1416" t="s">
        <v>42</v>
      </c>
      <c r="S353" s="1497">
        <f>+T353/P353</f>
        <v>0.43331168447777058</v>
      </c>
      <c r="T353" s="1496">
        <f>[1]JH_2015!V88/1000000</f>
        <v>0.124763</v>
      </c>
      <c r="U353" s="1042">
        <v>61.74</v>
      </c>
      <c r="V353" s="235">
        <v>58.3</v>
      </c>
      <c r="W353" s="1041"/>
      <c r="X353" s="235"/>
      <c r="Y353" s="216"/>
      <c r="Z353" s="236">
        <v>4265</v>
      </c>
      <c r="AA353" s="3027">
        <f>P353/Z353*1000000/365*1000</f>
        <v>184.95816537924165</v>
      </c>
      <c r="AB353" s="3029"/>
      <c r="AC353" s="237"/>
      <c r="AD353" s="238"/>
      <c r="AE353" s="237"/>
      <c r="AF353" s="237"/>
      <c r="AG353" s="237"/>
      <c r="AH353" s="3040">
        <f>K353</f>
        <v>0.46210000000000001</v>
      </c>
      <c r="AI353" s="708"/>
      <c r="AJ353" s="708"/>
      <c r="AK353" s="708"/>
      <c r="AL353" s="792"/>
      <c r="AM353" s="3046">
        <f>P353</f>
        <v>0.28792899999999999</v>
      </c>
      <c r="AN353" s="179">
        <v>0.318</v>
      </c>
      <c r="AO353" s="177">
        <f>AVERAGE(AN353,AP353)</f>
        <v>0.36299999999999999</v>
      </c>
      <c r="AP353" s="177">
        <v>0.40799999999999997</v>
      </c>
      <c r="AQ353" s="178">
        <f>AM353</f>
        <v>0.28792899999999999</v>
      </c>
      <c r="AR353" s="179">
        <v>0.42799999999999999</v>
      </c>
      <c r="AS353" s="177">
        <f>AVERAGE(AR353,AT353)</f>
        <v>0.51649999999999996</v>
      </c>
      <c r="AT353" s="177">
        <v>0.60499999999999998</v>
      </c>
      <c r="AU353" s="177"/>
      <c r="AV353" s="177">
        <v>0.61099999999999999</v>
      </c>
      <c r="AW353" s="177"/>
      <c r="AX353" s="546">
        <v>2.9000000000000001E-2</v>
      </c>
      <c r="AY353" s="1093"/>
      <c r="AZ353" s="118"/>
      <c r="BA353" s="118"/>
      <c r="BB353" s="119"/>
      <c r="BC353" s="2" t="s">
        <v>1430</v>
      </c>
      <c r="BD353" s="866" t="s">
        <v>1490</v>
      </c>
      <c r="BE353" s="90"/>
      <c r="BF353" s="90"/>
      <c r="BG353" s="90"/>
      <c r="BH353" s="90"/>
      <c r="BI353" s="90"/>
      <c r="BJ353" s="90"/>
      <c r="BK353" s="90"/>
      <c r="BL353" s="90"/>
      <c r="BM353" s="90"/>
      <c r="BN353" s="90"/>
      <c r="BO353" s="90"/>
      <c r="BP353" s="90"/>
      <c r="BQ353" s="90"/>
      <c r="BR353" s="90"/>
      <c r="BS353" s="90"/>
      <c r="BT353" s="90"/>
      <c r="BU353" s="90"/>
      <c r="BV353" s="90"/>
      <c r="BW353" s="90"/>
      <c r="BX353" s="90"/>
      <c r="BY353" s="90"/>
      <c r="BZ353" s="90"/>
      <c r="CA353" s="90"/>
      <c r="CB353" s="90"/>
      <c r="CC353" s="90"/>
      <c r="CD353" s="90"/>
      <c r="CE353" s="90"/>
      <c r="CF353" s="90"/>
      <c r="CG353" s="90"/>
      <c r="CH353" s="90"/>
      <c r="CI353" s="90"/>
      <c r="CJ353" s="90"/>
      <c r="CK353" s="90"/>
      <c r="CL353" s="90"/>
      <c r="CM353" s="90"/>
      <c r="CN353" s="90"/>
      <c r="CO353" s="90"/>
      <c r="CP353" s="90"/>
      <c r="CQ353" s="90"/>
      <c r="CR353" s="90"/>
      <c r="CS353" s="90"/>
      <c r="CT353" s="90"/>
      <c r="CU353" s="90"/>
      <c r="CV353" s="90"/>
      <c r="CW353" s="90"/>
      <c r="CX353" s="90"/>
      <c r="CY353" s="90"/>
      <c r="CZ353" s="90"/>
      <c r="DA353" s="90"/>
      <c r="DB353" s="90"/>
      <c r="DC353" s="90"/>
      <c r="DD353" s="90"/>
      <c r="DE353" s="90"/>
      <c r="DF353" s="90"/>
      <c r="DG353" s="90"/>
      <c r="DH353" s="90"/>
      <c r="DI353" s="90"/>
      <c r="DJ353" s="90"/>
      <c r="DK353" s="90"/>
      <c r="DL353" s="90"/>
      <c r="DM353" s="90"/>
      <c r="DN353" s="90"/>
      <c r="DO353" s="90"/>
      <c r="DP353" s="90"/>
      <c r="DQ353" s="90"/>
      <c r="DR353" s="90"/>
      <c r="DS353" s="90"/>
      <c r="DT353" s="90"/>
      <c r="DU353" s="90"/>
      <c r="DV353" s="90"/>
      <c r="DW353" s="90"/>
      <c r="DX353" s="90"/>
      <c r="DY353" s="90"/>
      <c r="DZ353" s="90"/>
      <c r="EA353" s="90"/>
      <c r="EB353" s="90"/>
      <c r="EC353" s="90"/>
      <c r="ED353" s="90"/>
      <c r="EE353" s="90"/>
      <c r="EF353" s="90"/>
      <c r="EG353" s="90"/>
      <c r="EH353" s="90"/>
      <c r="EI353" s="90"/>
      <c r="EJ353" s="90"/>
      <c r="EK353" s="90"/>
      <c r="EL353" s="90"/>
      <c r="EM353" s="90"/>
      <c r="EN353" s="90"/>
      <c r="EO353" s="90"/>
      <c r="EP353" s="90"/>
      <c r="EQ353" s="90"/>
      <c r="ER353" s="90"/>
      <c r="ES353" s="90"/>
      <c r="ET353" s="90"/>
      <c r="EU353" s="90"/>
      <c r="EV353" s="90"/>
      <c r="EW353" s="90"/>
      <c r="EX353" s="90"/>
      <c r="EY353" s="90"/>
      <c r="EZ353" s="90"/>
      <c r="FA353" s="90"/>
      <c r="FB353" s="90"/>
      <c r="FC353" s="90"/>
      <c r="FD353" s="90"/>
      <c r="FE353" s="90"/>
      <c r="FF353" s="90"/>
      <c r="FG353" s="90"/>
      <c r="FH353" s="90"/>
      <c r="FI353" s="90"/>
      <c r="FJ353" s="90"/>
      <c r="FK353" s="90"/>
      <c r="FL353" s="90"/>
      <c r="FM353" s="90"/>
      <c r="FN353" s="90"/>
      <c r="FO353" s="90"/>
      <c r="FP353" s="90"/>
      <c r="FQ353" s="90"/>
      <c r="FR353" s="90"/>
      <c r="FS353" s="90"/>
      <c r="FT353" s="90"/>
      <c r="FU353" s="90"/>
      <c r="FV353" s="90"/>
      <c r="FW353" s="90"/>
      <c r="FX353" s="90"/>
      <c r="FY353" s="90"/>
      <c r="FZ353" s="90"/>
      <c r="GA353" s="90"/>
      <c r="GB353" s="90"/>
      <c r="GC353" s="90"/>
      <c r="GD353" s="90"/>
      <c r="GE353" s="90"/>
      <c r="GF353" s="90"/>
      <c r="GG353" s="90"/>
      <c r="GH353" s="90"/>
      <c r="GI353" s="90"/>
      <c r="GJ353" s="90"/>
      <c r="GK353" s="90"/>
      <c r="GL353" s="90"/>
      <c r="GM353" s="90"/>
      <c r="GN353" s="90"/>
      <c r="GO353" s="90"/>
      <c r="GP353" s="90"/>
      <c r="GQ353" s="90"/>
      <c r="GR353" s="90"/>
      <c r="GS353" s="90"/>
      <c r="GT353" s="90"/>
      <c r="GU353" s="90"/>
      <c r="GV353" s="90"/>
      <c r="GW353" s="90"/>
      <c r="GX353" s="90"/>
      <c r="GY353" s="90"/>
      <c r="GZ353" s="90"/>
      <c r="HA353" s="90"/>
      <c r="HB353" s="90"/>
      <c r="HC353" s="90"/>
      <c r="HD353" s="90"/>
      <c r="HE353" s="90"/>
      <c r="HF353" s="90"/>
      <c r="HG353" s="90"/>
      <c r="HH353" s="90"/>
      <c r="HI353" s="90"/>
      <c r="HJ353" s="90"/>
      <c r="HK353" s="90"/>
      <c r="HL353" s="90"/>
      <c r="HM353" s="90"/>
      <c r="HN353" s="90"/>
      <c r="HO353" s="90"/>
      <c r="HP353" s="90"/>
      <c r="HQ353" s="90"/>
      <c r="HR353" s="90"/>
      <c r="HS353" s="90"/>
    </row>
    <row r="354" spans="1:227" ht="21" thickBot="1" x14ac:dyDescent="0.45">
      <c r="A354" s="1564" t="s">
        <v>38</v>
      </c>
      <c r="B354" s="1564" t="s">
        <v>118</v>
      </c>
      <c r="C354" s="1748" t="s">
        <v>143</v>
      </c>
      <c r="D354" s="2984" t="s">
        <v>145</v>
      </c>
      <c r="E354" s="2729"/>
      <c r="F354" s="2231">
        <v>7.7759999999999996E-2</v>
      </c>
      <c r="G354" s="2825"/>
      <c r="H354" s="2825"/>
      <c r="I354" s="3000"/>
      <c r="J354" s="3000"/>
      <c r="K354" s="3002">
        <f>SUM(F354:J354)</f>
        <v>7.7759999999999996E-2</v>
      </c>
      <c r="L354" s="2722">
        <f>IF(K354&gt;0,IF(ISNUMBER(F354),F354,0)/K354*100,"")</f>
        <v>100</v>
      </c>
      <c r="M354" s="2723">
        <f>IF(K354&gt;0,(IF(ISNUMBER(G354),G354,0)+IF(ISNUMBER(H354),H354,0))/K354*100,"")</f>
        <v>0</v>
      </c>
      <c r="N354" s="2404" t="e">
        <f t="shared" si="122"/>
        <v>#REF!</v>
      </c>
      <c r="O354" s="2054"/>
      <c r="P354" s="2825" t="e">
        <f>[1]JH_2015!#REF!/1000000</f>
        <v>#REF!</v>
      </c>
      <c r="Q354" s="3012"/>
      <c r="R354" s="3014" t="s">
        <v>42</v>
      </c>
      <c r="S354" s="3017" t="e">
        <f>+T354/P354</f>
        <v>#REF!</v>
      </c>
      <c r="T354" s="3019" t="e">
        <f>[1]JH_2015!#REF!/1000000</f>
        <v>#REF!</v>
      </c>
      <c r="U354" s="3021">
        <v>60.65</v>
      </c>
      <c r="V354" s="3022"/>
      <c r="W354" s="3021"/>
      <c r="X354" s="3022"/>
      <c r="Y354" s="3023"/>
      <c r="Z354" s="3026"/>
      <c r="AA354" s="3028"/>
      <c r="AB354" s="3033"/>
      <c r="AC354" s="3036"/>
      <c r="AD354" s="3037"/>
      <c r="AE354" s="3036"/>
      <c r="AF354" s="3036"/>
      <c r="AG354" s="3036"/>
      <c r="AH354" s="3043">
        <f>K354</f>
        <v>7.7759999999999996E-2</v>
      </c>
      <c r="AI354" s="2727"/>
      <c r="AJ354" s="2727"/>
      <c r="AK354" s="2727"/>
      <c r="AL354" s="2735"/>
      <c r="AM354" s="3049" t="e">
        <f>P354</f>
        <v>#REF!</v>
      </c>
      <c r="AN354" s="2725">
        <v>2.8000000000000001E-2</v>
      </c>
      <c r="AO354" s="2725">
        <f>AVERAGE(AN354,AP354)</f>
        <v>2.8500000000000001E-2</v>
      </c>
      <c r="AP354" s="2725">
        <v>2.9000000000000001E-2</v>
      </c>
      <c r="AQ354" s="2736" t="e">
        <f>AM354</f>
        <v>#REF!</v>
      </c>
      <c r="AR354" s="2725">
        <v>0.03</v>
      </c>
      <c r="AS354" s="2725">
        <f>AVERAGE(AR354,AT354)</f>
        <v>3.2000000000000001E-2</v>
      </c>
      <c r="AT354" s="2725">
        <v>3.4000000000000002E-2</v>
      </c>
      <c r="AU354" s="2725"/>
      <c r="AV354" s="2725">
        <v>3.4000000000000002E-2</v>
      </c>
      <c r="AW354" s="2725"/>
      <c r="AX354" s="2737">
        <v>4.2999999999999997E-2</v>
      </c>
      <c r="AY354" s="3057"/>
      <c r="AZ354" s="3059"/>
      <c r="BA354" s="3060"/>
      <c r="BB354" s="3062"/>
      <c r="BC354" s="1530" t="s">
        <v>1918</v>
      </c>
      <c r="BD354" s="1602" t="s">
        <v>145</v>
      </c>
      <c r="BE354" s="1602"/>
      <c r="BF354" s="1602"/>
      <c r="BG354" s="1602"/>
      <c r="BH354" s="1602"/>
      <c r="BI354" s="1602"/>
      <c r="BJ354" s="1602"/>
      <c r="BK354" s="1602"/>
      <c r="BL354" s="1602"/>
      <c r="BM354" s="1602"/>
      <c r="BN354" s="1602"/>
      <c r="BO354" s="1602"/>
      <c r="BP354" s="1602"/>
      <c r="BQ354" s="1602"/>
      <c r="BR354" s="1602"/>
      <c r="BS354" s="1602"/>
      <c r="BT354" s="1602"/>
      <c r="BU354" s="1602"/>
      <c r="BV354" s="1602"/>
      <c r="BW354" s="1602"/>
      <c r="BX354" s="1602"/>
      <c r="BY354" s="1602"/>
      <c r="BZ354" s="1602"/>
      <c r="CA354" s="1602"/>
      <c r="CB354" s="1602"/>
      <c r="CC354" s="1602"/>
      <c r="CD354" s="1602"/>
      <c r="CE354" s="1602"/>
      <c r="CF354" s="1602"/>
      <c r="CG354" s="1602"/>
      <c r="CH354" s="1602"/>
      <c r="CI354" s="1602"/>
      <c r="CJ354" s="1602"/>
      <c r="CK354" s="1602"/>
      <c r="CL354" s="1602"/>
      <c r="CM354" s="1602"/>
      <c r="CN354" s="1602"/>
      <c r="CO354" s="1602"/>
      <c r="CP354" s="1602"/>
      <c r="CQ354" s="1602"/>
      <c r="CR354" s="1602"/>
      <c r="CS354" s="1602"/>
      <c r="CT354" s="1602"/>
      <c r="CU354" s="1602"/>
      <c r="CV354" s="1602"/>
      <c r="CW354" s="1602"/>
      <c r="CX354" s="1602"/>
      <c r="CY354" s="1602"/>
      <c r="CZ354" s="1602"/>
      <c r="DA354" s="1602"/>
      <c r="DB354" s="1602"/>
      <c r="DC354" s="1602"/>
      <c r="DD354" s="1602"/>
      <c r="DE354" s="1602"/>
      <c r="DF354" s="1602"/>
      <c r="DG354" s="1602"/>
      <c r="DH354" s="1602"/>
      <c r="DI354" s="1602"/>
      <c r="DJ354" s="1602"/>
      <c r="DK354" s="1602"/>
      <c r="DL354" s="1602"/>
      <c r="DM354" s="1602"/>
      <c r="DN354" s="1602"/>
      <c r="DO354" s="1602"/>
      <c r="DP354" s="1602"/>
      <c r="DQ354" s="1602"/>
      <c r="DR354" s="1602"/>
      <c r="DS354" s="1602"/>
      <c r="DT354" s="1602"/>
      <c r="DU354" s="1602"/>
      <c r="DV354" s="1602"/>
      <c r="DW354" s="1602"/>
      <c r="DX354" s="1602"/>
      <c r="DY354" s="1602"/>
      <c r="DZ354" s="1602"/>
      <c r="EA354" s="1602"/>
      <c r="EB354" s="1602"/>
      <c r="EC354" s="1602"/>
      <c r="ED354" s="1602"/>
      <c r="EE354" s="1602"/>
      <c r="EF354" s="1602"/>
      <c r="EG354" s="1602"/>
      <c r="EH354" s="1602"/>
      <c r="EI354" s="1602"/>
      <c r="EJ354" s="1602"/>
      <c r="EK354" s="1602"/>
      <c r="EL354" s="1602"/>
      <c r="EM354" s="1602"/>
      <c r="EN354" s="1602"/>
      <c r="EO354" s="1602"/>
      <c r="EP354" s="1602"/>
      <c r="EQ354" s="1602"/>
      <c r="ER354" s="1602"/>
      <c r="ES354" s="1602"/>
      <c r="ET354" s="1602"/>
      <c r="EU354" s="1602"/>
      <c r="EV354" s="1602"/>
      <c r="EW354" s="1602"/>
      <c r="EX354" s="1602"/>
      <c r="EY354" s="1602"/>
      <c r="EZ354" s="1602"/>
      <c r="FA354" s="1602"/>
      <c r="FB354" s="1602"/>
      <c r="FC354" s="1602"/>
      <c r="FD354" s="1602"/>
      <c r="FE354" s="1602"/>
      <c r="FF354" s="1602"/>
      <c r="FG354" s="1602"/>
      <c r="FH354" s="1602"/>
      <c r="FI354" s="1602"/>
      <c r="FJ354" s="1602"/>
      <c r="FK354" s="1602"/>
      <c r="FL354" s="1602"/>
      <c r="FM354" s="1602"/>
      <c r="FN354" s="1602"/>
      <c r="FO354" s="1602"/>
      <c r="FP354" s="1602"/>
      <c r="FQ354" s="1602"/>
      <c r="FR354" s="1602"/>
      <c r="FS354" s="1602"/>
      <c r="FT354" s="1602"/>
      <c r="FU354" s="1602"/>
      <c r="FV354" s="1602"/>
      <c r="FW354" s="1602"/>
      <c r="FX354" s="1602"/>
      <c r="FY354" s="1602"/>
      <c r="FZ354" s="1602"/>
      <c r="GA354" s="1602"/>
      <c r="GB354" s="1602"/>
      <c r="GC354" s="1602"/>
      <c r="GD354" s="1602"/>
      <c r="GE354" s="1602"/>
      <c r="GF354" s="1602"/>
      <c r="GG354" s="1602"/>
      <c r="GH354" s="1602"/>
      <c r="GI354" s="1602"/>
      <c r="GJ354" s="1602"/>
      <c r="GK354" s="1602"/>
      <c r="GL354" s="1602"/>
      <c r="GM354" s="1602"/>
      <c r="GN354" s="1602"/>
      <c r="GO354" s="1602"/>
      <c r="GP354" s="1602"/>
      <c r="GQ354" s="1602"/>
      <c r="GR354" s="1602"/>
      <c r="GS354" s="1602"/>
      <c r="GT354" s="1602"/>
      <c r="GU354" s="1602"/>
      <c r="GV354" s="1602"/>
      <c r="GW354" s="1602"/>
      <c r="GX354" s="1602"/>
      <c r="GY354" s="1602"/>
      <c r="GZ354" s="1602"/>
      <c r="HA354" s="1602"/>
      <c r="HB354" s="1602"/>
      <c r="HC354" s="1602"/>
      <c r="HD354" s="1602"/>
      <c r="HE354" s="1602"/>
      <c r="HF354" s="1602"/>
      <c r="HG354" s="1602"/>
      <c r="HH354" s="1602"/>
      <c r="HI354" s="1602"/>
      <c r="HJ354" s="1602"/>
      <c r="HK354" s="1602"/>
      <c r="HL354" s="1602"/>
      <c r="HM354" s="1602"/>
      <c r="HN354" s="1602"/>
      <c r="HO354" s="1602"/>
      <c r="HP354" s="1602"/>
      <c r="HQ354" s="1602"/>
      <c r="HR354" s="1602"/>
      <c r="HS354" s="1602"/>
    </row>
    <row r="355" spans="1:227" ht="37.75" thickTop="1" x14ac:dyDescent="0.4">
      <c r="A355" s="868" t="s">
        <v>865</v>
      </c>
      <c r="B355" s="868" t="s">
        <v>925</v>
      </c>
      <c r="C355" s="363" t="s">
        <v>947</v>
      </c>
      <c r="D355" s="1491" t="s">
        <v>950</v>
      </c>
      <c r="E355" s="423"/>
      <c r="F355" s="628">
        <v>0.14599999999999999</v>
      </c>
      <c r="G355" s="636"/>
      <c r="H355" s="638" t="s">
        <v>202</v>
      </c>
      <c r="I355" s="124"/>
      <c r="J355" s="124"/>
      <c r="K355" s="252">
        <f t="shared" ref="K355:K361" si="126">IF(ISNUMBER(F355),F355,0)+IF(ISNUMBER(G355),G355,0)+IF(ISNUMBER(H355),H355,0)</f>
        <v>0.14599999999999999</v>
      </c>
      <c r="L355" s="520">
        <f>IF(IF(ISNUMBER(K355),K355,0)&gt;0,IF(ISNUMBER(F355),F355,0)/K355*100,"")</f>
        <v>100</v>
      </c>
      <c r="M355" s="521">
        <f>IF(IF(ISNUMBER(K355),K355,0)&gt;0,(IF(ISNUMBER(G355),G355,0)+IF(ISNUMBER(H355),H355,0))/K355*100,"")</f>
        <v>0</v>
      </c>
      <c r="N355" s="348">
        <f t="shared" si="122"/>
        <v>2</v>
      </c>
      <c r="O355" s="676"/>
      <c r="P355" s="534">
        <f>AA355*Z355/1000000000*365</f>
        <v>0.16000000000000003</v>
      </c>
      <c r="Q355" s="227" t="s">
        <v>42</v>
      </c>
      <c r="R355" s="254"/>
      <c r="S355" s="305"/>
      <c r="T355" s="306"/>
      <c r="U355" s="90"/>
      <c r="V355" s="254"/>
      <c r="W355" s="254"/>
      <c r="X355" s="254"/>
      <c r="Y355" s="254"/>
      <c r="Z355" s="258">
        <v>3143</v>
      </c>
      <c r="AA355" s="259">
        <v>139.47062182105049</v>
      </c>
      <c r="AB355" s="260"/>
      <c r="AC355" s="260"/>
      <c r="AD355" s="260"/>
      <c r="AE355" s="260"/>
      <c r="AF355" s="260"/>
      <c r="AG355" s="260"/>
      <c r="AH355" s="90"/>
      <c r="AI355" s="261">
        <v>3321</v>
      </c>
      <c r="AJ355" s="261">
        <v>3480</v>
      </c>
      <c r="AK355" s="261">
        <v>3622</v>
      </c>
      <c r="AL355" s="342">
        <v>3769</v>
      </c>
      <c r="AM355" s="371"/>
      <c r="AN355" s="261"/>
      <c r="AO355" s="252"/>
      <c r="AP355" s="263"/>
      <c r="AQ355" s="264">
        <v>0.16</v>
      </c>
      <c r="AR355" s="252">
        <v>0.16900000000000001</v>
      </c>
      <c r="AS355" s="252">
        <v>0.17699999999999999</v>
      </c>
      <c r="AT355" s="252">
        <v>0.185</v>
      </c>
      <c r="AU355" s="252">
        <v>0.192</v>
      </c>
      <c r="AV355" s="263"/>
      <c r="AW355" s="557">
        <f t="shared" ref="AW355:AW361" si="127">K355-AT355</f>
        <v>-3.9000000000000007E-2</v>
      </c>
      <c r="AX355" s="550"/>
      <c r="AY355" s="167"/>
      <c r="AZ355" s="167"/>
      <c r="BA355" s="167"/>
      <c r="BB355" s="167"/>
      <c r="BC355" s="2" t="s">
        <v>1430</v>
      </c>
      <c r="BD355" s="866" t="s">
        <v>1663</v>
      </c>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row>
    <row r="356" spans="1:227" ht="37.299999999999997" x14ac:dyDescent="0.4">
      <c r="A356" s="868" t="s">
        <v>591</v>
      </c>
      <c r="B356" s="868" t="s">
        <v>671</v>
      </c>
      <c r="C356" s="591" t="s">
        <v>691</v>
      </c>
      <c r="D356" s="2979" t="s">
        <v>693</v>
      </c>
      <c r="E356" s="394"/>
      <c r="F356" s="219">
        <v>7.1999999999999995E-2</v>
      </c>
      <c r="G356" s="124"/>
      <c r="H356" s="124"/>
      <c r="I356" s="124"/>
      <c r="J356" s="124"/>
      <c r="K356" s="252">
        <f t="shared" si="126"/>
        <v>7.1999999999999995E-2</v>
      </c>
      <c r="L356" s="520">
        <f>IF(K356&gt;0,IF(ISNUMBER(F356),F356,0)/K356*100,"")</f>
        <v>100</v>
      </c>
      <c r="M356" s="521">
        <f>IF(K356&gt;0,(IF(ISNUMBER(G356),G356,0)+IF(ISNUMBER(H356),H356,0))/K356*100,"")</f>
        <v>0</v>
      </c>
      <c r="N356" s="504">
        <f t="shared" si="122"/>
        <v>5</v>
      </c>
      <c r="O356" s="3007"/>
      <c r="P356" s="534">
        <f>AQ356</f>
        <v>3.6999999999999998E-2</v>
      </c>
      <c r="Q356" s="227" t="s">
        <v>42</v>
      </c>
      <c r="R356" s="254"/>
      <c r="S356" s="305"/>
      <c r="T356" s="306"/>
      <c r="U356" s="90"/>
      <c r="V356" s="254"/>
      <c r="W356" s="254"/>
      <c r="X356" s="254"/>
      <c r="Y356" s="254"/>
      <c r="Z356" s="258">
        <v>2162</v>
      </c>
      <c r="AA356" s="259">
        <f>AR356/Z356*1000000000/365</f>
        <v>68.42978976847921</v>
      </c>
      <c r="AB356" s="260"/>
      <c r="AC356" s="260"/>
      <c r="AD356" s="260"/>
      <c r="AE356" s="260"/>
      <c r="AF356" s="260"/>
      <c r="AG356" s="260"/>
      <c r="AH356" s="121"/>
      <c r="AI356" s="373">
        <v>2358</v>
      </c>
      <c r="AJ356" s="373">
        <v>2438</v>
      </c>
      <c r="AK356" s="373">
        <v>2501</v>
      </c>
      <c r="AL356" s="342"/>
      <c r="AM356" s="371"/>
      <c r="AN356" s="373"/>
      <c r="AO356" s="292"/>
      <c r="AP356" s="295"/>
      <c r="AQ356" s="264">
        <v>3.6999999999999998E-2</v>
      </c>
      <c r="AR356" s="292">
        <v>5.3999999999999999E-2</v>
      </c>
      <c r="AS356" s="292">
        <v>6.2E-2</v>
      </c>
      <c r="AT356" s="292">
        <v>6.4000000000000001E-2</v>
      </c>
      <c r="AU356" s="292"/>
      <c r="AV356" s="295"/>
      <c r="AW356" s="559">
        <f t="shared" si="127"/>
        <v>7.9999999999999932E-3</v>
      </c>
      <c r="AX356" s="551"/>
      <c r="AY356" s="167"/>
      <c r="AZ356" s="167"/>
      <c r="BA356" s="296"/>
      <c r="BB356" s="167"/>
      <c r="BC356" s="2" t="s">
        <v>1430</v>
      </c>
      <c r="BD356" s="2" t="s">
        <v>1703</v>
      </c>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row>
    <row r="357" spans="1:227" ht="24.9" x14ac:dyDescent="0.4">
      <c r="A357" s="868" t="s">
        <v>1134</v>
      </c>
      <c r="B357" s="868" t="s">
        <v>1135</v>
      </c>
      <c r="C357" s="886" t="s">
        <v>1162</v>
      </c>
      <c r="D357" s="938" t="s">
        <v>1166</v>
      </c>
      <c r="E357" s="2943"/>
      <c r="F357" s="446">
        <v>0.16</v>
      </c>
      <c r="G357" s="124"/>
      <c r="H357" s="447">
        <v>0</v>
      </c>
      <c r="I357" s="124"/>
      <c r="J357" s="124"/>
      <c r="K357" s="252">
        <f t="shared" si="126"/>
        <v>0.16</v>
      </c>
      <c r="L357" s="520">
        <f>IF(IF(ISNUMBER(K357),K357,0)&gt;0,IF(ISNUMBER(F357),F357,0)/K357*100,"")</f>
        <v>100</v>
      </c>
      <c r="M357" s="521">
        <f>IF(IF(ISNUMBER(K357),K357,0)&gt;0,(IF(ISNUMBER(G357),G357,0)+IF(ISNUMBER(H357),H357,0))/K357*100,"")</f>
        <v>0</v>
      </c>
      <c r="N357" s="348">
        <f t="shared" si="122"/>
        <v>5</v>
      </c>
      <c r="O357" s="676"/>
      <c r="P357" s="534">
        <f>AQ357</f>
        <v>0.107</v>
      </c>
      <c r="Q357" s="227" t="s">
        <v>42</v>
      </c>
      <c r="R357" s="254"/>
      <c r="S357" s="305"/>
      <c r="T357" s="306"/>
      <c r="U357" s="90"/>
      <c r="V357" s="254"/>
      <c r="W357" s="254"/>
      <c r="X357" s="254"/>
      <c r="Y357" s="254"/>
      <c r="Z357" s="258">
        <v>3007</v>
      </c>
      <c r="AA357" s="259">
        <f>AR357/Z357*1000000000/365</f>
        <v>119.35620538378487</v>
      </c>
      <c r="AB357" s="260"/>
      <c r="AC357" s="260"/>
      <c r="AD357" s="260"/>
      <c r="AE357" s="260"/>
      <c r="AF357" s="260"/>
      <c r="AG357" s="260"/>
      <c r="AH357" s="121"/>
      <c r="AI357" s="261">
        <v>3176</v>
      </c>
      <c r="AJ357" s="261">
        <v>3309</v>
      </c>
      <c r="AK357" s="261">
        <v>3424</v>
      </c>
      <c r="AL357" s="342"/>
      <c r="AM357" s="371"/>
      <c r="AN357" s="261"/>
      <c r="AO357" s="252"/>
      <c r="AP357" s="263"/>
      <c r="AQ357" s="264">
        <v>0.107</v>
      </c>
      <c r="AR357" s="252">
        <v>0.13100000000000001</v>
      </c>
      <c r="AS357" s="252">
        <v>0.14499999999999999</v>
      </c>
      <c r="AT357" s="252">
        <v>0.15</v>
      </c>
      <c r="AU357" s="252"/>
      <c r="AV357" s="263"/>
      <c r="AW357" s="557">
        <f t="shared" si="127"/>
        <v>1.0000000000000009E-2</v>
      </c>
      <c r="AX357" s="551"/>
      <c r="AY357" s="167"/>
      <c r="AZ357" s="167"/>
      <c r="BA357" s="167"/>
      <c r="BB357" s="167"/>
      <c r="BC357" s="2" t="s">
        <v>1430</v>
      </c>
      <c r="BD357" s="866" t="s">
        <v>1619</v>
      </c>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row>
    <row r="358" spans="1:227" ht="24.9" x14ac:dyDescent="0.4">
      <c r="A358" s="868" t="s">
        <v>1008</v>
      </c>
      <c r="B358" s="868" t="s">
        <v>1052</v>
      </c>
      <c r="C358" s="365" t="s">
        <v>1061</v>
      </c>
      <c r="D358" s="596" t="s">
        <v>1062</v>
      </c>
      <c r="E358" s="423"/>
      <c r="F358" s="219">
        <v>0.3</v>
      </c>
      <c r="G358" s="649" t="s">
        <v>1063</v>
      </c>
      <c r="H358" s="124"/>
      <c r="I358" s="124"/>
      <c r="J358" s="124"/>
      <c r="K358" s="252">
        <f t="shared" si="126"/>
        <v>0.3</v>
      </c>
      <c r="L358" s="520">
        <f>IF(IF(ISNUMBER(K358),K358,0)&gt;0,IF(ISNUMBER(F358),F358,0)/K358*100,"")</f>
        <v>100</v>
      </c>
      <c r="M358" s="521">
        <f>IF(IF(ISNUMBER(K358),K358,0)&gt;0,(IF(ISNUMBER(G358),G358,0)+IF(ISNUMBER(H358),H358,0))/K358*100,"")</f>
        <v>0</v>
      </c>
      <c r="N358" s="504">
        <f t="shared" si="122"/>
        <v>2</v>
      </c>
      <c r="O358" s="676"/>
      <c r="P358" s="534">
        <f>AQ358</f>
        <v>0.50900000000000001</v>
      </c>
      <c r="Q358" s="227" t="s">
        <v>42</v>
      </c>
      <c r="R358" s="254"/>
      <c r="S358" s="305"/>
      <c r="T358" s="306"/>
      <c r="U358" s="90"/>
      <c r="V358" s="254"/>
      <c r="W358" s="254"/>
      <c r="X358" s="254"/>
      <c r="Y358" s="254"/>
      <c r="Z358" s="258">
        <v>8787</v>
      </c>
      <c r="AA358" s="259">
        <f>AR358/Z358*1000000000/365</f>
        <v>172.73338103767864</v>
      </c>
      <c r="AB358" s="260"/>
      <c r="AC358" s="260"/>
      <c r="AD358" s="260"/>
      <c r="AE358" s="260"/>
      <c r="AF358" s="260"/>
      <c r="AG358" s="260"/>
      <c r="AH358" s="121"/>
      <c r="AI358" s="261">
        <v>9565</v>
      </c>
      <c r="AJ358" s="261">
        <v>10368</v>
      </c>
      <c r="AK358" s="261">
        <v>11194</v>
      </c>
      <c r="AL358" s="342">
        <v>12085</v>
      </c>
      <c r="AM358" s="371"/>
      <c r="AN358" s="261"/>
      <c r="AO358" s="252"/>
      <c r="AP358" s="263"/>
      <c r="AQ358" s="264">
        <v>0.50900000000000001</v>
      </c>
      <c r="AR358" s="252">
        <v>0.55400000000000005</v>
      </c>
      <c r="AS358" s="252">
        <v>0.6</v>
      </c>
      <c r="AT358" s="252">
        <v>0.64800000000000002</v>
      </c>
      <c r="AU358" s="252">
        <v>0.7</v>
      </c>
      <c r="AV358" s="263"/>
      <c r="AW358" s="557">
        <f t="shared" si="127"/>
        <v>-0.34800000000000003</v>
      </c>
      <c r="AX358" s="551"/>
      <c r="AY358" s="167"/>
      <c r="AZ358" s="167"/>
      <c r="BA358" s="167"/>
      <c r="BB358" s="167"/>
      <c r="BC358" s="2" t="s">
        <v>1430</v>
      </c>
      <c r="BD358" s="866" t="s">
        <v>1489</v>
      </c>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row>
    <row r="359" spans="1:227" ht="24.9" x14ac:dyDescent="0.4">
      <c r="A359" s="868" t="s">
        <v>1008</v>
      </c>
      <c r="B359" s="868" t="s">
        <v>1052</v>
      </c>
      <c r="C359" s="365" t="s">
        <v>1061</v>
      </c>
      <c r="D359" s="596" t="s">
        <v>1064</v>
      </c>
      <c r="E359" s="423"/>
      <c r="F359" s="219">
        <v>0.3</v>
      </c>
      <c r="G359" s="649" t="s">
        <v>1065</v>
      </c>
      <c r="H359" s="124"/>
      <c r="I359" s="124"/>
      <c r="J359" s="124"/>
      <c r="K359" s="252">
        <f t="shared" si="126"/>
        <v>0.3</v>
      </c>
      <c r="L359" s="520">
        <f>IF(IF(ISNUMBER(K359),K359,0)&gt;0,IF(ISNUMBER(F359),F359,0)/K359*100,"")</f>
        <v>100</v>
      </c>
      <c r="M359" s="521">
        <f>IF(IF(ISNUMBER(K359),K359,0)&gt;0,(IF(ISNUMBER(G359),G359,0)+IF(ISNUMBER(H359),H359,0))/K359*100,"")</f>
        <v>0</v>
      </c>
      <c r="N359" s="504">
        <f t="shared" si="122"/>
        <v>5</v>
      </c>
      <c r="O359" s="676"/>
      <c r="P359" s="534">
        <f>AQ359</f>
        <v>0.23799999999999999</v>
      </c>
      <c r="Q359" s="227" t="s">
        <v>42</v>
      </c>
      <c r="R359" s="254"/>
      <c r="S359" s="305"/>
      <c r="T359" s="306"/>
      <c r="U359" s="90"/>
      <c r="V359" s="254"/>
      <c r="W359" s="254"/>
      <c r="X359" s="254"/>
      <c r="Y359" s="254"/>
      <c r="Z359" s="258">
        <v>4335</v>
      </c>
      <c r="AA359" s="259">
        <f>AR359/Z359*1000000000/365</f>
        <v>159.26435038157084</v>
      </c>
      <c r="AB359" s="260"/>
      <c r="AC359" s="260"/>
      <c r="AD359" s="260"/>
      <c r="AE359" s="260"/>
      <c r="AF359" s="260"/>
      <c r="AG359" s="260"/>
      <c r="AH359" s="121"/>
      <c r="AI359" s="261">
        <v>4588</v>
      </c>
      <c r="AJ359" s="261">
        <v>4842</v>
      </c>
      <c r="AK359" s="261">
        <v>5097</v>
      </c>
      <c r="AL359" s="342">
        <v>5365</v>
      </c>
      <c r="AM359" s="371"/>
      <c r="AN359" s="261"/>
      <c r="AO359" s="252"/>
      <c r="AP359" s="263"/>
      <c r="AQ359" s="264">
        <v>0.23799999999999999</v>
      </c>
      <c r="AR359" s="252">
        <v>0.252</v>
      </c>
      <c r="AS359" s="252">
        <v>0.26600000000000001</v>
      </c>
      <c r="AT359" s="252">
        <v>0.28000000000000003</v>
      </c>
      <c r="AU359" s="252">
        <v>0.29399999999999998</v>
      </c>
      <c r="AV359" s="263"/>
      <c r="AW359" s="557">
        <f t="shared" si="127"/>
        <v>1.9999999999999962E-2</v>
      </c>
      <c r="AX359" s="551"/>
      <c r="AY359" s="167"/>
      <c r="AZ359" s="167"/>
      <c r="BA359" s="167"/>
      <c r="BB359" s="167"/>
      <c r="BC359" s="2" t="s">
        <v>1430</v>
      </c>
      <c r="BD359" s="866" t="s">
        <v>1515</v>
      </c>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row>
    <row r="360" spans="1:227" ht="24.9" x14ac:dyDescent="0.4">
      <c r="A360" s="868" t="s">
        <v>1008</v>
      </c>
      <c r="B360" s="868" t="s">
        <v>1052</v>
      </c>
      <c r="C360" s="365" t="s">
        <v>1061</v>
      </c>
      <c r="D360" s="594" t="s">
        <v>1066</v>
      </c>
      <c r="E360" s="433"/>
      <c r="F360" s="219">
        <v>0.37</v>
      </c>
      <c r="G360" s="649" t="s">
        <v>1067</v>
      </c>
      <c r="H360" s="124"/>
      <c r="I360" s="124"/>
      <c r="J360" s="124"/>
      <c r="K360" s="252">
        <f t="shared" si="126"/>
        <v>0.37</v>
      </c>
      <c r="L360" s="520">
        <f>IF(IF(ISNUMBER(K360),K360,0)&gt;0,IF(ISNUMBER(F360),F360,0)/K360*100,"")</f>
        <v>100</v>
      </c>
      <c r="M360" s="521">
        <f>IF(IF(ISNUMBER(K360),K360,0)&gt;0,(IF(ISNUMBER(G360),G360,0)+IF(ISNUMBER(H360),H360,0))/K360*100,"")</f>
        <v>0</v>
      </c>
      <c r="N360" s="504">
        <f t="shared" si="122"/>
        <v>2</v>
      </c>
      <c r="O360" s="676"/>
      <c r="P360" s="534">
        <f>AQ360</f>
        <v>0.49442029443960889</v>
      </c>
      <c r="Q360" s="227" t="s">
        <v>42</v>
      </c>
      <c r="R360" s="254"/>
      <c r="S360" s="305"/>
      <c r="T360" s="306"/>
      <c r="U360" s="90"/>
      <c r="V360" s="254"/>
      <c r="W360" s="254"/>
      <c r="X360" s="254"/>
      <c r="Y360" s="254"/>
      <c r="Z360" s="258">
        <v>10614</v>
      </c>
      <c r="AA360" s="259">
        <f>AR360/Z360*1000000000/365</f>
        <v>137.33224326817435</v>
      </c>
      <c r="AB360" s="260"/>
      <c r="AC360" s="260"/>
      <c r="AD360" s="260"/>
      <c r="AE360" s="260"/>
      <c r="AF360" s="260"/>
      <c r="AG360" s="260"/>
      <c r="AH360" s="121"/>
      <c r="AI360" s="261">
        <v>11004</v>
      </c>
      <c r="AJ360" s="261">
        <v>11281</v>
      </c>
      <c r="AK360" s="261">
        <v>11550</v>
      </c>
      <c r="AL360" s="342"/>
      <c r="AM360" s="371"/>
      <c r="AN360" s="261"/>
      <c r="AO360" s="252"/>
      <c r="AP360" s="263"/>
      <c r="AQ360" s="264">
        <v>0.49442029443960889</v>
      </c>
      <c r="AR360" s="252">
        <v>0.5320402169676669</v>
      </c>
      <c r="AS360" s="252">
        <v>0.56537575145226193</v>
      </c>
      <c r="AT360" s="252">
        <v>0.59927557003094811</v>
      </c>
      <c r="AU360" s="252"/>
      <c r="AV360" s="263"/>
      <c r="AW360" s="557">
        <f t="shared" si="127"/>
        <v>-0.22927557003094812</v>
      </c>
      <c r="AX360" s="551"/>
      <c r="AY360" s="167"/>
      <c r="AZ360" s="167"/>
      <c r="BA360" s="296"/>
      <c r="BB360" s="296"/>
      <c r="BC360" s="2" t="s">
        <v>1430</v>
      </c>
      <c r="BD360" s="866" t="s">
        <v>1545</v>
      </c>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row>
    <row r="361" spans="1:227" ht="37.299999999999997" x14ac:dyDescent="0.4">
      <c r="A361" s="868" t="s">
        <v>865</v>
      </c>
      <c r="B361" s="868" t="s">
        <v>960</v>
      </c>
      <c r="C361" s="884" t="s">
        <v>983</v>
      </c>
      <c r="D361" s="412" t="s">
        <v>984</v>
      </c>
      <c r="E361" s="423"/>
      <c r="F361" s="628">
        <v>1.1200000000000001</v>
      </c>
      <c r="G361" s="636"/>
      <c r="H361" s="638">
        <v>0.78800000000000003</v>
      </c>
      <c r="I361" s="251"/>
      <c r="J361" s="251"/>
      <c r="K361" s="292">
        <f t="shared" si="126"/>
        <v>1.9080000000000001</v>
      </c>
      <c r="L361" s="520">
        <f>IF(IF(ISNUMBER(K361),K361,0)&gt;0,IF(ISNUMBER(F361),F361,0)/K361*100,"")</f>
        <v>58.700209643605874</v>
      </c>
      <c r="M361" s="521">
        <f>IF(IF(ISNUMBER(K361),K361,0)&gt;0,(IF(ISNUMBER(G361),G361,0)+IF(ISNUMBER(H361),H361,0))/K361*100,"")</f>
        <v>41.299790356394126</v>
      </c>
      <c r="N361" s="504">
        <f t="shared" si="122"/>
        <v>2</v>
      </c>
      <c r="O361" s="254"/>
      <c r="P361" s="696">
        <f>AA361*Z361/1000000000*365</f>
        <v>2.1339999999999995</v>
      </c>
      <c r="Q361" s="227" t="s">
        <v>42</v>
      </c>
      <c r="R361" s="254"/>
      <c r="S361" s="255"/>
      <c r="T361" s="256"/>
      <c r="U361" s="2"/>
      <c r="V361" s="257"/>
      <c r="W361" s="257"/>
      <c r="X361" s="257"/>
      <c r="Y361" s="257"/>
      <c r="Z361" s="258">
        <v>34110</v>
      </c>
      <c r="AA361" s="259">
        <v>171.40355738685878</v>
      </c>
      <c r="AB361" s="293"/>
      <c r="AC361" s="293"/>
      <c r="AD361" s="293"/>
      <c r="AE361" s="293"/>
      <c r="AF361" s="293"/>
      <c r="AG361" s="293"/>
      <c r="AH361" s="121"/>
      <c r="AI361" s="373">
        <v>37504</v>
      </c>
      <c r="AJ361" s="373">
        <v>40466</v>
      </c>
      <c r="AK361" s="373">
        <v>43008</v>
      </c>
      <c r="AL361" s="342">
        <v>45709</v>
      </c>
      <c r="AM361" s="374"/>
      <c r="AN361" s="373"/>
      <c r="AO361" s="292"/>
      <c r="AP361" s="295"/>
      <c r="AQ361" s="264">
        <v>2.1339999999999999</v>
      </c>
      <c r="AR361" s="292">
        <v>2.3460000000000001</v>
      </c>
      <c r="AS361" s="292">
        <v>2.5310000000000001</v>
      </c>
      <c r="AT361" s="292">
        <v>2.69</v>
      </c>
      <c r="AU361" s="292">
        <v>2.859</v>
      </c>
      <c r="AV361" s="295"/>
      <c r="AW361" s="559">
        <f t="shared" si="127"/>
        <v>-0.78199999999999981</v>
      </c>
      <c r="AX361" s="551"/>
      <c r="AY361" s="167"/>
      <c r="AZ361" s="167"/>
      <c r="BA361" s="296"/>
      <c r="BB361" s="296"/>
      <c r="BC361" s="2" t="s">
        <v>1430</v>
      </c>
      <c r="BD361" s="866" t="s">
        <v>1637</v>
      </c>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row>
    <row r="362" spans="1:227" ht="37.299999999999997" x14ac:dyDescent="0.4">
      <c r="A362" s="868" t="s">
        <v>198</v>
      </c>
      <c r="B362" s="868" t="s">
        <v>327</v>
      </c>
      <c r="C362" s="377" t="s">
        <v>360</v>
      </c>
      <c r="D362" s="168" t="s">
        <v>361</v>
      </c>
      <c r="E362" s="2945"/>
      <c r="F362" s="178">
        <v>0.52400000000000002</v>
      </c>
      <c r="G362" s="177"/>
      <c r="H362" s="177"/>
      <c r="I362" s="177"/>
      <c r="J362" s="177"/>
      <c r="K362" s="179">
        <f>SUM(F362:H362)</f>
        <v>0.52400000000000002</v>
      </c>
      <c r="L362" s="518">
        <f>IF(K362&gt;0,IF(ISNUMBER(F362),F362,0)/K362*100,"")</f>
        <v>100</v>
      </c>
      <c r="M362" s="667">
        <f>IF(K362&gt;0,(IF(ISNUMBER(G362),G362,0)+IF(ISNUMBER(H362),H362,0))/K362*100,"")</f>
        <v>0</v>
      </c>
      <c r="N362" s="504">
        <f t="shared" si="122"/>
        <v>5</v>
      </c>
      <c r="O362" s="58"/>
      <c r="P362" s="177">
        <v>0.20300000000000001</v>
      </c>
      <c r="Q362" s="222" t="s">
        <v>42</v>
      </c>
      <c r="R362" s="58"/>
      <c r="S362" s="220" t="s">
        <v>202</v>
      </c>
      <c r="T362" s="220" t="s">
        <v>202</v>
      </c>
      <c r="U362" s="368">
        <v>34.9</v>
      </c>
      <c r="V362" s="58">
        <v>73.97</v>
      </c>
      <c r="W362" s="368">
        <v>34.9</v>
      </c>
      <c r="X362" s="58">
        <v>73.97</v>
      </c>
      <c r="Y362" s="58">
        <v>16.899999999999999</v>
      </c>
      <c r="Z362" s="743">
        <v>3681</v>
      </c>
      <c r="AA362" s="234">
        <v>151.0905687480695</v>
      </c>
      <c r="AB362" s="763">
        <f>O362/AA362*1000000/365*1000</f>
        <v>0</v>
      </c>
      <c r="AC362" s="174"/>
      <c r="AD362" s="174"/>
      <c r="AE362" s="364" t="s">
        <v>205</v>
      </c>
      <c r="AF362" s="174"/>
      <c r="AG362" s="174" t="s">
        <v>42</v>
      </c>
      <c r="AH362" s="175"/>
      <c r="AI362" s="174"/>
      <c r="AJ362" s="174"/>
      <c r="AK362" s="174"/>
      <c r="AL362" s="175"/>
      <c r="AM362" s="179">
        <f>K362</f>
        <v>0.52400000000000002</v>
      </c>
      <c r="AN362" s="177">
        <v>0.20300000000000001</v>
      </c>
      <c r="AO362" s="177">
        <v>0.30199999999999999</v>
      </c>
      <c r="AP362" s="177">
        <v>0.36799999999999999</v>
      </c>
      <c r="AQ362" s="178">
        <v>0.36799999999999999</v>
      </c>
      <c r="AR362" s="179">
        <f>AN362</f>
        <v>0.20300000000000001</v>
      </c>
      <c r="AS362" s="177">
        <v>0.42</v>
      </c>
      <c r="AT362" s="179">
        <f>AVERAGE(AS362,AV362)</f>
        <v>0.498</v>
      </c>
      <c r="AU362" s="179"/>
      <c r="AV362" s="177">
        <v>0.57599999999999996</v>
      </c>
      <c r="AW362" s="177"/>
      <c r="AX362" s="546">
        <v>0.59899999999999998</v>
      </c>
      <c r="AY362" s="828">
        <v>-7.4999999999999997E-2</v>
      </c>
      <c r="AZ362" s="164"/>
      <c r="BA362" s="165"/>
      <c r="BB362" s="167"/>
      <c r="BC362" s="2" t="s">
        <v>1430</v>
      </c>
      <c r="BD362" s="866" t="s">
        <v>361</v>
      </c>
      <c r="BE362" s="90"/>
      <c r="BF362" s="90"/>
      <c r="BG362" s="90"/>
      <c r="BH362" s="90"/>
      <c r="BI362" s="90"/>
      <c r="BJ362" s="90"/>
      <c r="BK362" s="90"/>
      <c r="BL362" s="90"/>
      <c r="BM362" s="167"/>
      <c r="BN362" s="167"/>
      <c r="BO362" s="167"/>
      <c r="BP362" s="167"/>
      <c r="BQ362" s="167"/>
      <c r="BR362" s="167"/>
      <c r="BS362" s="167"/>
      <c r="BT362" s="167"/>
      <c r="BU362" s="167"/>
      <c r="BV362" s="167"/>
      <c r="BW362" s="167"/>
      <c r="BX362" s="167"/>
      <c r="BY362" s="167"/>
      <c r="BZ362" s="167"/>
      <c r="CA362" s="167"/>
      <c r="CB362" s="167"/>
      <c r="CC362" s="167"/>
      <c r="CD362" s="167"/>
      <c r="CE362" s="167"/>
      <c r="CF362" s="167"/>
      <c r="CG362" s="167"/>
      <c r="CH362" s="167"/>
      <c r="CI362" s="167"/>
      <c r="CJ362" s="167"/>
      <c r="CK362" s="167"/>
      <c r="CL362" s="167"/>
      <c r="CM362" s="167"/>
      <c r="CN362" s="167"/>
      <c r="CO362" s="167"/>
      <c r="CP362" s="167"/>
      <c r="CQ362" s="167"/>
      <c r="CR362" s="167"/>
      <c r="CS362" s="167"/>
      <c r="CT362" s="167"/>
      <c r="CU362" s="167"/>
      <c r="CV362" s="167"/>
      <c r="CW362" s="167"/>
      <c r="CX362" s="167"/>
      <c r="CY362" s="167"/>
      <c r="CZ362" s="167"/>
      <c r="DA362" s="167"/>
      <c r="DB362" s="167"/>
      <c r="DC362" s="167"/>
      <c r="DD362" s="167"/>
      <c r="DE362" s="167"/>
      <c r="DF362" s="167"/>
      <c r="DG362" s="167"/>
      <c r="DH362" s="167"/>
      <c r="DI362" s="167"/>
      <c r="DJ362" s="167"/>
      <c r="DK362" s="167"/>
      <c r="DL362" s="167"/>
      <c r="DM362" s="167"/>
      <c r="DN362" s="167"/>
      <c r="DO362" s="167"/>
      <c r="DP362" s="167"/>
      <c r="DQ362" s="167"/>
      <c r="DR362" s="167"/>
      <c r="DS362" s="167"/>
      <c r="DT362" s="167"/>
      <c r="DU362" s="167"/>
      <c r="DV362" s="167"/>
      <c r="DW362" s="167"/>
      <c r="DX362" s="167"/>
      <c r="DY362" s="167"/>
      <c r="DZ362" s="167"/>
      <c r="EA362" s="167"/>
      <c r="EB362" s="167"/>
      <c r="EC362" s="167"/>
      <c r="ED362" s="167"/>
      <c r="EE362" s="167"/>
      <c r="EF362" s="167"/>
      <c r="EG362" s="167"/>
      <c r="EH362" s="167"/>
      <c r="EI362" s="167"/>
      <c r="EJ362" s="167"/>
      <c r="EK362" s="167"/>
      <c r="EL362" s="167"/>
      <c r="EM362" s="167"/>
      <c r="EN362" s="167"/>
      <c r="EO362" s="167"/>
      <c r="EP362" s="167"/>
      <c r="EQ362" s="167"/>
      <c r="ER362" s="167"/>
      <c r="ES362" s="167"/>
      <c r="ET362" s="167"/>
      <c r="EU362" s="167"/>
      <c r="EV362" s="167"/>
      <c r="EW362" s="167"/>
      <c r="EX362" s="167"/>
      <c r="EY362" s="167"/>
      <c r="EZ362" s="167"/>
      <c r="FA362" s="167"/>
      <c r="FB362" s="167"/>
      <c r="FC362" s="167"/>
      <c r="FD362" s="167"/>
      <c r="FE362" s="167"/>
      <c r="FF362" s="167"/>
      <c r="FG362" s="167"/>
      <c r="FH362" s="167"/>
      <c r="FI362" s="167"/>
      <c r="FJ362" s="167"/>
      <c r="FK362" s="167"/>
      <c r="FL362" s="167"/>
      <c r="FM362" s="167"/>
      <c r="FN362" s="167"/>
      <c r="FO362" s="167"/>
      <c r="FP362" s="167"/>
      <c r="FQ362" s="167"/>
      <c r="FR362" s="167"/>
      <c r="FS362" s="167"/>
      <c r="FT362" s="167"/>
      <c r="FU362" s="167"/>
      <c r="FV362" s="167"/>
      <c r="FW362" s="167"/>
      <c r="FX362" s="167"/>
      <c r="FY362" s="167"/>
      <c r="FZ362" s="167"/>
      <c r="GA362" s="167"/>
      <c r="GB362" s="167"/>
      <c r="GC362" s="167"/>
      <c r="GD362" s="167"/>
      <c r="GE362" s="167"/>
      <c r="GF362" s="167"/>
      <c r="GG362" s="167"/>
      <c r="GH362" s="167"/>
      <c r="GI362" s="167"/>
      <c r="GJ362" s="167"/>
      <c r="GK362" s="167"/>
      <c r="GL362" s="167"/>
      <c r="GM362" s="167"/>
      <c r="GN362" s="167"/>
      <c r="GO362" s="167"/>
      <c r="GP362" s="167"/>
      <c r="GQ362" s="167"/>
      <c r="GR362" s="167"/>
      <c r="GS362" s="167"/>
      <c r="GT362" s="167"/>
      <c r="GU362" s="167"/>
      <c r="GV362" s="167"/>
      <c r="GW362" s="167"/>
      <c r="GX362" s="167"/>
      <c r="GY362" s="167"/>
      <c r="GZ362" s="167"/>
      <c r="HA362" s="167"/>
      <c r="HB362" s="167"/>
      <c r="HC362" s="167"/>
      <c r="HD362" s="167"/>
      <c r="HE362" s="167"/>
      <c r="HF362" s="167"/>
      <c r="HG362" s="167"/>
      <c r="HH362" s="167"/>
      <c r="HI362" s="167"/>
      <c r="HJ362" s="167"/>
      <c r="HK362" s="167"/>
      <c r="HL362" s="167"/>
      <c r="HM362" s="167"/>
      <c r="HN362" s="167"/>
      <c r="HO362" s="167"/>
      <c r="HP362" s="167"/>
      <c r="HQ362" s="167"/>
      <c r="HR362" s="167"/>
      <c r="HS362" s="167"/>
    </row>
    <row r="363" spans="1:227" ht="37.299999999999997" x14ac:dyDescent="0.4">
      <c r="A363" s="868" t="s">
        <v>198</v>
      </c>
      <c r="B363" s="868" t="s">
        <v>327</v>
      </c>
      <c r="C363" s="377" t="s">
        <v>360</v>
      </c>
      <c r="D363" s="16" t="s">
        <v>362</v>
      </c>
      <c r="E363" s="2944"/>
      <c r="F363" s="178">
        <v>0.53200000000000003</v>
      </c>
      <c r="G363" s="194"/>
      <c r="H363" s="194"/>
      <c r="I363" s="194"/>
      <c r="J363" s="194"/>
      <c r="K363" s="196">
        <f>SUM(F363:H363)</f>
        <v>0.53200000000000003</v>
      </c>
      <c r="L363" s="661">
        <f>IF(K363&gt;0,IF(ISNUMBER(F363),F363,0)/K363*100,"")</f>
        <v>100</v>
      </c>
      <c r="M363" s="670">
        <f>IF(K363&gt;0,(IF(ISNUMBER(G363),G363,0)+IF(ISNUMBER(H363),H363,0))/K363*100,"")</f>
        <v>0</v>
      </c>
      <c r="N363" s="465">
        <f t="shared" si="122"/>
        <v>3</v>
      </c>
      <c r="O363" s="689"/>
      <c r="P363" s="194">
        <v>0.39800000000000002</v>
      </c>
      <c r="Q363" s="705" t="s">
        <v>42</v>
      </c>
      <c r="R363" s="689"/>
      <c r="S363" s="724" t="s">
        <v>202</v>
      </c>
      <c r="T363" s="724" t="s">
        <v>202</v>
      </c>
      <c r="U363" s="928">
        <v>34.9</v>
      </c>
      <c r="V363" s="689">
        <v>76.22</v>
      </c>
      <c r="W363" s="928">
        <v>34.9</v>
      </c>
      <c r="X363" s="689">
        <v>76.22</v>
      </c>
      <c r="Y363" s="689">
        <v>14.3</v>
      </c>
      <c r="Z363" s="750">
        <v>6060</v>
      </c>
      <c r="AA363" s="759">
        <v>179.93580179935802</v>
      </c>
      <c r="AB363" s="768">
        <f>O363/AA363*1000000/365*1000</f>
        <v>0</v>
      </c>
      <c r="AC363" s="192"/>
      <c r="AD363" s="192"/>
      <c r="AE363" s="777"/>
      <c r="AF363" s="192"/>
      <c r="AG363" s="192"/>
      <c r="AH363" s="193"/>
      <c r="AI363" s="192"/>
      <c r="AJ363" s="192"/>
      <c r="AK363" s="192"/>
      <c r="AL363" s="193"/>
      <c r="AM363" s="196">
        <f>K363</f>
        <v>0.53200000000000003</v>
      </c>
      <c r="AN363" s="194">
        <v>0.39800000000000002</v>
      </c>
      <c r="AO363" s="194">
        <v>0.56299999999999994</v>
      </c>
      <c r="AP363" s="194">
        <v>0.67300000000000004</v>
      </c>
      <c r="AQ363" s="195">
        <v>0.67300000000000004</v>
      </c>
      <c r="AR363" s="196">
        <f>AN363</f>
        <v>0.39800000000000002</v>
      </c>
      <c r="AS363" s="194">
        <v>0.76500000000000001</v>
      </c>
      <c r="AT363" s="196">
        <f>AVERAGE(AS363,AV363)</f>
        <v>0.89749999999999996</v>
      </c>
      <c r="AU363" s="196"/>
      <c r="AV363" s="194">
        <v>1.03</v>
      </c>
      <c r="AW363" s="194"/>
      <c r="AX363" s="548">
        <v>1.075</v>
      </c>
      <c r="AY363" s="828">
        <v>1.075</v>
      </c>
      <c r="AZ363" s="164"/>
      <c r="BA363" s="165"/>
      <c r="BB363" s="167"/>
      <c r="BC363" s="2" t="s">
        <v>1430</v>
      </c>
      <c r="BD363" s="866" t="s">
        <v>362</v>
      </c>
      <c r="BE363" s="90"/>
      <c r="BF363" s="90"/>
      <c r="BG363" s="90"/>
      <c r="BH363" s="90"/>
      <c r="BI363" s="90"/>
      <c r="BJ363" s="90"/>
      <c r="BK363" s="90"/>
      <c r="BL363" s="90"/>
      <c r="BM363" s="167"/>
      <c r="BN363" s="167"/>
      <c r="BO363" s="167"/>
      <c r="BP363" s="167"/>
      <c r="BQ363" s="167"/>
      <c r="BR363" s="167"/>
      <c r="BS363" s="167"/>
      <c r="BT363" s="167"/>
      <c r="BU363" s="167"/>
      <c r="BV363" s="167"/>
      <c r="BW363" s="167"/>
      <c r="BX363" s="167"/>
      <c r="BY363" s="167"/>
      <c r="BZ363" s="167"/>
      <c r="CA363" s="167"/>
      <c r="CB363" s="167"/>
      <c r="CC363" s="167"/>
      <c r="CD363" s="167"/>
      <c r="CE363" s="167"/>
      <c r="CF363" s="167"/>
      <c r="CG363" s="167"/>
      <c r="CH363" s="167"/>
      <c r="CI363" s="167"/>
      <c r="CJ363" s="167"/>
      <c r="CK363" s="167"/>
      <c r="CL363" s="167"/>
      <c r="CM363" s="167"/>
      <c r="CN363" s="167"/>
      <c r="CO363" s="167"/>
      <c r="CP363" s="167"/>
      <c r="CQ363" s="167"/>
      <c r="CR363" s="167"/>
      <c r="CS363" s="167"/>
      <c r="CT363" s="167"/>
      <c r="CU363" s="167"/>
      <c r="CV363" s="167"/>
      <c r="CW363" s="167"/>
      <c r="CX363" s="167"/>
      <c r="CY363" s="167"/>
      <c r="CZ363" s="167"/>
      <c r="DA363" s="167"/>
      <c r="DB363" s="167"/>
      <c r="DC363" s="167"/>
      <c r="DD363" s="167"/>
      <c r="DE363" s="167"/>
      <c r="DF363" s="167"/>
      <c r="DG363" s="167"/>
      <c r="DH363" s="167"/>
      <c r="DI363" s="167"/>
      <c r="DJ363" s="167"/>
      <c r="DK363" s="167"/>
      <c r="DL363" s="167"/>
      <c r="DM363" s="167"/>
      <c r="DN363" s="167"/>
      <c r="DO363" s="167"/>
      <c r="DP363" s="167"/>
      <c r="DQ363" s="167"/>
      <c r="DR363" s="167"/>
      <c r="DS363" s="167"/>
      <c r="DT363" s="167"/>
      <c r="DU363" s="167"/>
      <c r="DV363" s="167"/>
      <c r="DW363" s="167"/>
      <c r="DX363" s="167"/>
      <c r="DY363" s="167"/>
      <c r="DZ363" s="167"/>
      <c r="EA363" s="167"/>
      <c r="EB363" s="167"/>
      <c r="EC363" s="167"/>
      <c r="ED363" s="167"/>
      <c r="EE363" s="167"/>
      <c r="EF363" s="167"/>
      <c r="EG363" s="167"/>
      <c r="EH363" s="167"/>
      <c r="EI363" s="167"/>
      <c r="EJ363" s="167"/>
      <c r="EK363" s="167"/>
      <c r="EL363" s="167"/>
      <c r="EM363" s="167"/>
      <c r="EN363" s="167"/>
      <c r="EO363" s="167"/>
      <c r="EP363" s="167"/>
      <c r="EQ363" s="167"/>
      <c r="ER363" s="167"/>
      <c r="ES363" s="167"/>
      <c r="ET363" s="167"/>
      <c r="EU363" s="167"/>
      <c r="EV363" s="167"/>
      <c r="EW363" s="167"/>
      <c r="EX363" s="167"/>
      <c r="EY363" s="167"/>
      <c r="EZ363" s="167"/>
      <c r="FA363" s="167"/>
      <c r="FB363" s="167"/>
      <c r="FC363" s="167"/>
      <c r="FD363" s="167"/>
      <c r="FE363" s="167"/>
      <c r="FF363" s="167"/>
      <c r="FG363" s="167"/>
      <c r="FH363" s="167"/>
      <c r="FI363" s="167"/>
      <c r="FJ363" s="167"/>
      <c r="FK363" s="167"/>
      <c r="FL363" s="167"/>
      <c r="FM363" s="167"/>
      <c r="FN363" s="167"/>
      <c r="FO363" s="167"/>
      <c r="FP363" s="167"/>
      <c r="FQ363" s="167"/>
      <c r="FR363" s="167"/>
      <c r="FS363" s="167"/>
      <c r="FT363" s="167"/>
      <c r="FU363" s="167"/>
      <c r="FV363" s="167"/>
      <c r="FW363" s="167"/>
      <c r="FX363" s="167"/>
      <c r="FY363" s="167"/>
      <c r="FZ363" s="167"/>
      <c r="GA363" s="167"/>
      <c r="GB363" s="167"/>
      <c r="GC363" s="167"/>
      <c r="GD363" s="167"/>
      <c r="GE363" s="167"/>
      <c r="GF363" s="167"/>
      <c r="GG363" s="167"/>
      <c r="GH363" s="167"/>
      <c r="GI363" s="167"/>
      <c r="GJ363" s="167"/>
      <c r="GK363" s="167"/>
      <c r="GL363" s="167"/>
      <c r="GM363" s="167"/>
      <c r="GN363" s="167"/>
      <c r="GO363" s="167"/>
      <c r="GP363" s="167"/>
      <c r="GQ363" s="167"/>
      <c r="GR363" s="167"/>
      <c r="GS363" s="167"/>
      <c r="GT363" s="167"/>
      <c r="GU363" s="167"/>
      <c r="GV363" s="167"/>
      <c r="GW363" s="167"/>
      <c r="GX363" s="167"/>
      <c r="GY363" s="167"/>
      <c r="GZ363" s="167"/>
      <c r="HA363" s="167"/>
      <c r="HB363" s="167"/>
      <c r="HC363" s="167"/>
      <c r="HD363" s="167"/>
      <c r="HE363" s="167"/>
      <c r="HF363" s="167"/>
      <c r="HG363" s="167"/>
      <c r="HH363" s="167"/>
      <c r="HI363" s="167"/>
      <c r="HJ363" s="167"/>
      <c r="HK363" s="167"/>
      <c r="HL363" s="167"/>
      <c r="HM363" s="167"/>
      <c r="HN363" s="167"/>
      <c r="HO363" s="167"/>
      <c r="HP363" s="167"/>
      <c r="HQ363" s="167"/>
      <c r="HR363" s="167"/>
      <c r="HS363" s="167"/>
    </row>
    <row r="364" spans="1:227" ht="37.299999999999997" x14ac:dyDescent="0.4">
      <c r="A364" s="868" t="s">
        <v>698</v>
      </c>
      <c r="B364" s="868" t="s">
        <v>787</v>
      </c>
      <c r="C364" s="594" t="s">
        <v>798</v>
      </c>
      <c r="D364" s="365" t="s">
        <v>800</v>
      </c>
      <c r="E364" s="2958" t="s">
        <v>1433</v>
      </c>
      <c r="F364" s="219">
        <v>0.67</v>
      </c>
      <c r="G364" s="108"/>
      <c r="H364" s="108" t="s">
        <v>202</v>
      </c>
      <c r="I364" s="124"/>
      <c r="J364" s="124"/>
      <c r="K364" s="252" t="s">
        <v>750</v>
      </c>
      <c r="L364" s="520">
        <v>100</v>
      </c>
      <c r="M364" s="521" t="str">
        <f>IF(IF(ISNUMBER(K364),K364,0)&gt;0,(IF(ISNUMBER(G364),G364,0)+IF(ISNUMBER(H364),H364,0))/K364*100,"")</f>
        <v/>
      </c>
      <c r="N364" s="348">
        <f t="shared" si="122"/>
        <v>1</v>
      </c>
      <c r="O364" s="254"/>
      <c r="P364" s="534">
        <f t="shared" ref="P364:P370" si="128">AQ364</f>
        <v>1.0856929672737834</v>
      </c>
      <c r="Q364" s="227" t="s">
        <v>42</v>
      </c>
      <c r="R364" s="254"/>
      <c r="S364" s="305"/>
      <c r="T364" s="306"/>
      <c r="U364" s="90"/>
      <c r="V364" s="254"/>
      <c r="W364" s="254"/>
      <c r="X364" s="254"/>
      <c r="Y364" s="254"/>
      <c r="Z364" s="258">
        <v>23184</v>
      </c>
      <c r="AA364" s="259">
        <f t="shared" ref="AA364:AA370" si="129">AR364/Z364*1000000000/365</f>
        <v>138.92614552695343</v>
      </c>
      <c r="AB364" s="260"/>
      <c r="AC364" s="260"/>
      <c r="AD364" s="260"/>
      <c r="AE364" s="260"/>
      <c r="AF364" s="260"/>
      <c r="AG364" s="260"/>
      <c r="AH364" s="121"/>
      <c r="AI364" s="261">
        <v>24191</v>
      </c>
      <c r="AJ364" s="261">
        <v>24993</v>
      </c>
      <c r="AK364" s="261">
        <v>25756</v>
      </c>
      <c r="AL364" s="342"/>
      <c r="AM364" s="371"/>
      <c r="AN364" s="261"/>
      <c r="AO364" s="252"/>
      <c r="AP364" s="263"/>
      <c r="AQ364" s="264">
        <v>1.0856929672737834</v>
      </c>
      <c r="AR364" s="252">
        <v>1.1756152716323642</v>
      </c>
      <c r="AS364" s="252">
        <v>1.2587731148367456</v>
      </c>
      <c r="AT364" s="252">
        <v>1.3427333446458889</v>
      </c>
      <c r="AU364" s="252"/>
      <c r="AV364" s="263"/>
      <c r="AW364" s="557"/>
      <c r="AX364" s="551"/>
      <c r="AY364" s="167"/>
      <c r="AZ364" s="167"/>
      <c r="BA364" s="167"/>
      <c r="BB364" s="167"/>
      <c r="BC364" s="2" t="s">
        <v>1430</v>
      </c>
      <c r="BD364" s="1489" t="s">
        <v>1474</v>
      </c>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row>
    <row r="365" spans="1:227" ht="37.299999999999997" x14ac:dyDescent="0.4">
      <c r="A365" s="868" t="s">
        <v>698</v>
      </c>
      <c r="B365" s="868" t="s">
        <v>787</v>
      </c>
      <c r="C365" s="594" t="s">
        <v>798</v>
      </c>
      <c r="D365" s="365" t="s">
        <v>803</v>
      </c>
      <c r="E365" s="170" t="s">
        <v>1433</v>
      </c>
      <c r="F365" s="20">
        <v>0.83</v>
      </c>
      <c r="G365" s="21"/>
      <c r="H365" s="21" t="s">
        <v>202</v>
      </c>
      <c r="I365" s="124"/>
      <c r="J365" s="124"/>
      <c r="K365" s="252" t="s">
        <v>750</v>
      </c>
      <c r="L365" s="520">
        <v>100</v>
      </c>
      <c r="M365" s="521" t="str">
        <f>IF(IF(ISNUMBER(K365),K365,0)&gt;0,(IF(ISNUMBER(G365),G365,0)+IF(ISNUMBER(H365),H365,0))/K365*100,"")</f>
        <v/>
      </c>
      <c r="N365" s="504">
        <f t="shared" si="122"/>
        <v>1</v>
      </c>
      <c r="O365" s="254"/>
      <c r="P365" s="534">
        <f t="shared" si="128"/>
        <v>0.40431613822949897</v>
      </c>
      <c r="Q365" s="227" t="s">
        <v>42</v>
      </c>
      <c r="R365" s="254"/>
      <c r="S365" s="305"/>
      <c r="T365" s="306"/>
      <c r="U365" s="90"/>
      <c r="V365" s="254"/>
      <c r="W365" s="254"/>
      <c r="X365" s="254"/>
      <c r="Y365" s="254"/>
      <c r="Z365" s="258">
        <v>4987</v>
      </c>
      <c r="AA365" s="259">
        <f t="shared" si="129"/>
        <v>238.7144932243562</v>
      </c>
      <c r="AB365" s="260"/>
      <c r="AC365" s="260"/>
      <c r="AD365" s="260"/>
      <c r="AE365" s="260"/>
      <c r="AF365" s="260"/>
      <c r="AG365" s="260"/>
      <c r="AH365" s="121"/>
      <c r="AI365" s="261">
        <v>5203</v>
      </c>
      <c r="AJ365" s="261">
        <v>5376</v>
      </c>
      <c r="AK365" s="261">
        <v>5543</v>
      </c>
      <c r="AL365" s="342"/>
      <c r="AM365" s="371"/>
      <c r="AN365" s="261"/>
      <c r="AO365" s="252"/>
      <c r="AP365" s="263"/>
      <c r="AQ365" s="264">
        <v>0.40431613822949897</v>
      </c>
      <c r="AR365" s="252">
        <v>0.43452124986410046</v>
      </c>
      <c r="AS365" s="252">
        <v>0.46208427255328127</v>
      </c>
      <c r="AT365" s="252">
        <v>0.48996103264027302</v>
      </c>
      <c r="AU365" s="252"/>
      <c r="AV365" s="263"/>
      <c r="AW365" s="557"/>
      <c r="AX365" s="551"/>
      <c r="AY365" s="167"/>
      <c r="AZ365" s="167"/>
      <c r="BA365" s="167"/>
      <c r="BB365" s="167"/>
      <c r="BC365" s="2" t="s">
        <v>1430</v>
      </c>
      <c r="BD365" s="866" t="s">
        <v>1516</v>
      </c>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row>
    <row r="366" spans="1:227" ht="37.299999999999997" x14ac:dyDescent="0.4">
      <c r="A366" s="868" t="s">
        <v>698</v>
      </c>
      <c r="B366" s="868" t="s">
        <v>787</v>
      </c>
      <c r="C366" s="594" t="s">
        <v>798</v>
      </c>
      <c r="D366" s="365" t="s">
        <v>805</v>
      </c>
      <c r="E366" s="433" t="s">
        <v>1458</v>
      </c>
      <c r="F366" s="20"/>
      <c r="G366" s="21"/>
      <c r="H366" s="21"/>
      <c r="I366" s="124"/>
      <c r="J366" s="124"/>
      <c r="K366" s="252" t="s">
        <v>750</v>
      </c>
      <c r="L366" s="520">
        <v>100</v>
      </c>
      <c r="M366" s="521">
        <v>0</v>
      </c>
      <c r="N366" s="504">
        <f t="shared" si="122"/>
        <v>1</v>
      </c>
      <c r="O366" s="254"/>
      <c r="P366" s="534">
        <f t="shared" si="128"/>
        <v>7.8213232440000002E-2</v>
      </c>
      <c r="Q366" s="227" t="s">
        <v>42</v>
      </c>
      <c r="R366" s="254"/>
      <c r="S366" s="305"/>
      <c r="T366" s="306"/>
      <c r="U366" s="90"/>
      <c r="V366" s="254"/>
      <c r="W366" s="254"/>
      <c r="X366" s="254"/>
      <c r="Y366" s="254"/>
      <c r="Z366" s="258">
        <v>1432</v>
      </c>
      <c r="AA366" s="259">
        <f t="shared" si="129"/>
        <v>164.36356916755949</v>
      </c>
      <c r="AB366" s="260"/>
      <c r="AC366" s="260"/>
      <c r="AD366" s="260"/>
      <c r="AE366" s="260"/>
      <c r="AF366" s="260"/>
      <c r="AG366" s="260"/>
      <c r="AH366" s="121"/>
      <c r="AI366" s="261"/>
      <c r="AJ366" s="261"/>
      <c r="AK366" s="261"/>
      <c r="AL366" s="342"/>
      <c r="AM366" s="371"/>
      <c r="AN366" s="261"/>
      <c r="AO366" s="252"/>
      <c r="AP366" s="263"/>
      <c r="AQ366" s="264">
        <v>7.8213232440000002E-2</v>
      </c>
      <c r="AR366" s="252">
        <v>8.5909550332500001E-2</v>
      </c>
      <c r="AS366" s="252">
        <v>9.3016245149999982E-2</v>
      </c>
      <c r="AT366" s="252">
        <v>0.10056705839999999</v>
      </c>
      <c r="AU366" s="252"/>
      <c r="AV366" s="263"/>
      <c r="AW366" s="557"/>
      <c r="AX366" s="551"/>
      <c r="AY366" s="167"/>
      <c r="AZ366" s="167"/>
      <c r="BA366" s="167"/>
      <c r="BB366" s="167"/>
      <c r="BC366" s="90" t="s">
        <v>1430</v>
      </c>
      <c r="BD366" s="2" t="s">
        <v>1543</v>
      </c>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row>
    <row r="367" spans="1:227" ht="37.299999999999997" x14ac:dyDescent="0.4">
      <c r="A367" s="868" t="s">
        <v>698</v>
      </c>
      <c r="B367" s="868" t="s">
        <v>787</v>
      </c>
      <c r="C367" s="594" t="s">
        <v>798</v>
      </c>
      <c r="D367" s="365" t="s">
        <v>802</v>
      </c>
      <c r="E367" s="2958" t="s">
        <v>1433</v>
      </c>
      <c r="F367" s="20" t="s">
        <v>630</v>
      </c>
      <c r="G367" s="21"/>
      <c r="H367" s="21" t="s">
        <v>202</v>
      </c>
      <c r="I367" s="124"/>
      <c r="J367" s="124"/>
      <c r="K367" s="252" t="s">
        <v>750</v>
      </c>
      <c r="L367" s="520">
        <v>100</v>
      </c>
      <c r="M367" s="521" t="str">
        <f>IF(IF(ISNUMBER(K367),K367,0)&gt;0,(IF(ISNUMBER(G367),G367,0)+IF(ISNUMBER(H367),H367,0))/K367*100,"")</f>
        <v/>
      </c>
      <c r="N367" s="504">
        <f t="shared" si="122"/>
        <v>1</v>
      </c>
      <c r="O367" s="254"/>
      <c r="P367" s="534">
        <f t="shared" si="128"/>
        <v>0.72317498858297036</v>
      </c>
      <c r="Q367" s="227" t="s">
        <v>42</v>
      </c>
      <c r="R367" s="254"/>
      <c r="S367" s="305"/>
      <c r="T367" s="306"/>
      <c r="U367" s="90"/>
      <c r="V367" s="254"/>
      <c r="W367" s="254"/>
      <c r="X367" s="254"/>
      <c r="Y367" s="254"/>
      <c r="Z367" s="258">
        <v>16332</v>
      </c>
      <c r="AA367" s="259">
        <f t="shared" si="129"/>
        <v>131.62636459881935</v>
      </c>
      <c r="AB367" s="260"/>
      <c r="AC367" s="260"/>
      <c r="AD367" s="260"/>
      <c r="AE367" s="260"/>
      <c r="AF367" s="260"/>
      <c r="AG367" s="260"/>
      <c r="AH367" s="121"/>
      <c r="AI367" s="261">
        <v>17040</v>
      </c>
      <c r="AJ367" s="261">
        <v>17607</v>
      </c>
      <c r="AK367" s="261">
        <v>18146</v>
      </c>
      <c r="AL367" s="342"/>
      <c r="AM367" s="371"/>
      <c r="AN367" s="261"/>
      <c r="AO367" s="252"/>
      <c r="AP367" s="263"/>
      <c r="AQ367" s="264">
        <v>0.72317498858297036</v>
      </c>
      <c r="AR367" s="252">
        <v>0.78464845211918999</v>
      </c>
      <c r="AS367" s="252">
        <v>0.84188318374879012</v>
      </c>
      <c r="AT367" s="252">
        <v>0.89973428611594031</v>
      </c>
      <c r="AU367" s="252"/>
      <c r="AV367" s="263"/>
      <c r="AW367" s="557"/>
      <c r="AX367" s="551"/>
      <c r="AY367" s="167"/>
      <c r="AZ367" s="167"/>
      <c r="BA367" s="167"/>
      <c r="BB367" s="167"/>
      <c r="BC367" s="2" t="s">
        <v>1430</v>
      </c>
      <c r="BD367" s="866" t="s">
        <v>1606</v>
      </c>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row>
    <row r="368" spans="1:227" ht="37.299999999999997" x14ac:dyDescent="0.4">
      <c r="A368" s="868" t="s">
        <v>698</v>
      </c>
      <c r="B368" s="868" t="s">
        <v>787</v>
      </c>
      <c r="C368" s="594" t="s">
        <v>798</v>
      </c>
      <c r="D368" s="384" t="s">
        <v>804</v>
      </c>
      <c r="E368" s="2958" t="s">
        <v>1433</v>
      </c>
      <c r="F368" s="20">
        <v>0.78</v>
      </c>
      <c r="G368" s="21"/>
      <c r="H368" s="21" t="s">
        <v>202</v>
      </c>
      <c r="I368" s="124"/>
      <c r="J368" s="124"/>
      <c r="K368" s="252" t="s">
        <v>750</v>
      </c>
      <c r="L368" s="520">
        <v>100</v>
      </c>
      <c r="M368" s="521" t="str">
        <f>IF(IF(ISNUMBER(K368),K368,0)&gt;0,(IF(ISNUMBER(G368),G368,0)+IF(ISNUMBER(H368),H368,0))/K368*100,"")</f>
        <v/>
      </c>
      <c r="N368" s="504">
        <f t="shared" si="122"/>
        <v>1</v>
      </c>
      <c r="O368" s="254"/>
      <c r="P368" s="534">
        <f t="shared" si="128"/>
        <v>0.90400000000000003</v>
      </c>
      <c r="Q368" s="227" t="s">
        <v>42</v>
      </c>
      <c r="R368" s="254"/>
      <c r="S368" s="305"/>
      <c r="T368" s="306"/>
      <c r="U368" s="90"/>
      <c r="V368" s="254"/>
      <c r="W368" s="254"/>
      <c r="X368" s="254"/>
      <c r="Y368" s="254"/>
      <c r="Z368" s="258">
        <v>20418</v>
      </c>
      <c r="AA368" s="259">
        <f t="shared" si="129"/>
        <v>134.85280916516047</v>
      </c>
      <c r="AB368" s="260"/>
      <c r="AC368" s="260"/>
      <c r="AD368" s="260"/>
      <c r="AE368" s="260"/>
      <c r="AF368" s="260"/>
      <c r="AG368" s="260"/>
      <c r="AH368" s="121"/>
      <c r="AI368" s="261">
        <v>22704</v>
      </c>
      <c r="AJ368" s="261">
        <v>25060</v>
      </c>
      <c r="AK368" s="261">
        <v>27392</v>
      </c>
      <c r="AL368" s="342">
        <v>29940</v>
      </c>
      <c r="AM368" s="371"/>
      <c r="AN368" s="261"/>
      <c r="AO368" s="252"/>
      <c r="AP368" s="263"/>
      <c r="AQ368" s="264">
        <v>0.90400000000000003</v>
      </c>
      <c r="AR368" s="252">
        <v>1.0049999999999999</v>
      </c>
      <c r="AS368" s="252">
        <v>1.1100000000000001</v>
      </c>
      <c r="AT368" s="252">
        <v>1.2130000000000001</v>
      </c>
      <c r="AU368" s="252">
        <v>1.3260000000000001</v>
      </c>
      <c r="AV368" s="263"/>
      <c r="AW368" s="557"/>
      <c r="AX368" s="551"/>
      <c r="AY368" s="167"/>
      <c r="AZ368" s="167"/>
      <c r="BA368" s="167"/>
      <c r="BB368" s="167"/>
      <c r="BC368" s="2" t="s">
        <v>1430</v>
      </c>
      <c r="BD368" s="866" t="s">
        <v>1628</v>
      </c>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row>
    <row r="369" spans="1:227" ht="37.299999999999997" x14ac:dyDescent="0.4">
      <c r="A369" s="868" t="s">
        <v>698</v>
      </c>
      <c r="B369" s="868" t="s">
        <v>787</v>
      </c>
      <c r="C369" s="594" t="s">
        <v>798</v>
      </c>
      <c r="D369" s="365" t="s">
        <v>799</v>
      </c>
      <c r="E369" s="2958" t="s">
        <v>1433</v>
      </c>
      <c r="F369" s="20">
        <v>0.69599999999999995</v>
      </c>
      <c r="G369" s="21"/>
      <c r="H369" s="21" t="s">
        <v>202</v>
      </c>
      <c r="I369" s="124"/>
      <c r="J369" s="124"/>
      <c r="K369" s="252" t="s">
        <v>750</v>
      </c>
      <c r="L369" s="520">
        <v>100</v>
      </c>
      <c r="M369" s="521" t="str">
        <f>IF(IF(ISNUMBER(K369),K369,0)&gt;0,(IF(ISNUMBER(G369),G369,0)+IF(ISNUMBER(H369),H369,0))/K369*100,"")</f>
        <v/>
      </c>
      <c r="N369" s="504">
        <f t="shared" si="122"/>
        <v>1</v>
      </c>
      <c r="O369" s="254"/>
      <c r="P369" s="534">
        <f t="shared" si="128"/>
        <v>0.38785819974897406</v>
      </c>
      <c r="Q369" s="227" t="s">
        <v>42</v>
      </c>
      <c r="R369" s="254"/>
      <c r="S369" s="305"/>
      <c r="T369" s="306"/>
      <c r="U369" s="90"/>
      <c r="V369" s="254"/>
      <c r="W369" s="254"/>
      <c r="X369" s="254"/>
      <c r="Y369" s="254"/>
      <c r="Z369" s="258">
        <v>7893</v>
      </c>
      <c r="AA369" s="259">
        <f t="shared" si="129"/>
        <v>145.55072874396186</v>
      </c>
      <c r="AB369" s="260"/>
      <c r="AC369" s="260"/>
      <c r="AD369" s="260"/>
      <c r="AE369" s="260"/>
      <c r="AF369" s="260"/>
      <c r="AG369" s="260"/>
      <c r="AH369" s="121"/>
      <c r="AI369" s="261">
        <v>8237</v>
      </c>
      <c r="AJ369" s="261">
        <v>8510</v>
      </c>
      <c r="AK369" s="261">
        <v>8775</v>
      </c>
      <c r="AL369" s="342"/>
      <c r="AM369" s="371"/>
      <c r="AN369" s="261"/>
      <c r="AO369" s="252"/>
      <c r="AP369" s="263"/>
      <c r="AQ369" s="264">
        <v>0.38785819974897406</v>
      </c>
      <c r="AR369" s="252">
        <v>0.41932364422127322</v>
      </c>
      <c r="AS369" s="252">
        <v>0.44826540731792319</v>
      </c>
      <c r="AT369" s="252">
        <v>0.47773685110661307</v>
      </c>
      <c r="AU369" s="252"/>
      <c r="AV369" s="263"/>
      <c r="AW369" s="557"/>
      <c r="AX369" s="551"/>
      <c r="AY369" s="167"/>
      <c r="AZ369" s="167"/>
      <c r="BA369" s="167"/>
      <c r="BB369" s="167"/>
      <c r="BC369" s="2" t="s">
        <v>1430</v>
      </c>
      <c r="BD369" s="866" t="s">
        <v>1367</v>
      </c>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row>
    <row r="370" spans="1:227" ht="37.299999999999997" x14ac:dyDescent="0.4">
      <c r="A370" s="868" t="s">
        <v>698</v>
      </c>
      <c r="B370" s="868" t="s">
        <v>787</v>
      </c>
      <c r="C370" s="594" t="s">
        <v>798</v>
      </c>
      <c r="D370" s="365" t="s">
        <v>801</v>
      </c>
      <c r="E370" s="170" t="s">
        <v>1433</v>
      </c>
      <c r="F370" s="219" t="s">
        <v>630</v>
      </c>
      <c r="G370" s="124"/>
      <c r="H370" s="124" t="s">
        <v>202</v>
      </c>
      <c r="I370" s="124"/>
      <c r="J370" s="124"/>
      <c r="K370" s="252" t="s">
        <v>750</v>
      </c>
      <c r="L370" s="520">
        <v>100</v>
      </c>
      <c r="M370" s="521" t="str">
        <f>IF(IF(ISNUMBER(K370),K370,0)&gt;0,(IF(ISNUMBER(G370),G370,0)+IF(ISNUMBER(H370),H370,0))/K370*100,"")</f>
        <v/>
      </c>
      <c r="N370" s="504">
        <f t="shared" si="122"/>
        <v>1</v>
      </c>
      <c r="O370" s="254"/>
      <c r="P370" s="534">
        <f t="shared" si="128"/>
        <v>1.0701461153054324</v>
      </c>
      <c r="Q370" s="227" t="s">
        <v>42</v>
      </c>
      <c r="R370" s="254"/>
      <c r="S370" s="305"/>
      <c r="T370" s="306"/>
      <c r="U370" s="90"/>
      <c r="V370" s="254"/>
      <c r="W370" s="254"/>
      <c r="X370" s="254"/>
      <c r="Y370" s="254"/>
      <c r="Z370" s="258">
        <v>24062</v>
      </c>
      <c r="AA370" s="259">
        <f t="shared" si="129"/>
        <v>132.19347777551951</v>
      </c>
      <c r="AB370" s="260"/>
      <c r="AC370" s="260"/>
      <c r="AD370" s="260"/>
      <c r="AE370" s="260"/>
      <c r="AF370" s="260"/>
      <c r="AG370" s="260"/>
      <c r="AH370" s="121"/>
      <c r="AI370" s="261">
        <v>25107</v>
      </c>
      <c r="AJ370" s="261">
        <v>25935</v>
      </c>
      <c r="AK370" s="261">
        <v>26730</v>
      </c>
      <c r="AL370" s="342"/>
      <c r="AM370" s="371"/>
      <c r="AN370" s="261"/>
      <c r="AO370" s="252"/>
      <c r="AP370" s="263"/>
      <c r="AQ370" s="264">
        <v>1.0701461153054324</v>
      </c>
      <c r="AR370" s="252">
        <v>1.1610064037156109</v>
      </c>
      <c r="AS370" s="252">
        <v>1.2451432127062501</v>
      </c>
      <c r="AT370" s="252">
        <v>1.3305648424119361</v>
      </c>
      <c r="AU370" s="252"/>
      <c r="AV370" s="263"/>
      <c r="AW370" s="557"/>
      <c r="AX370" s="551"/>
      <c r="AY370" s="167"/>
      <c r="AZ370" s="167"/>
      <c r="BA370" s="167"/>
      <c r="BB370" s="167"/>
      <c r="BC370" s="2" t="s">
        <v>1430</v>
      </c>
      <c r="BD370" s="866" t="s">
        <v>1368</v>
      </c>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row>
    <row r="371" spans="1:227" ht="37.299999999999997" x14ac:dyDescent="0.4">
      <c r="A371" s="868" t="s">
        <v>393</v>
      </c>
      <c r="B371" s="868" t="s">
        <v>556</v>
      </c>
      <c r="C371" s="880" t="s">
        <v>561</v>
      </c>
      <c r="D371" s="1279" t="s">
        <v>562</v>
      </c>
      <c r="E371" s="2975" t="s">
        <v>1821</v>
      </c>
      <c r="F371" s="270"/>
      <c r="G371" s="271"/>
      <c r="H371" s="271"/>
      <c r="I371" s="271"/>
      <c r="J371" s="271"/>
      <c r="K371" s="272">
        <v>0.83376814814814804</v>
      </c>
      <c r="L371" s="524" t="s">
        <v>1435</v>
      </c>
      <c r="M371" s="525" t="s">
        <v>1440</v>
      </c>
      <c r="N371" s="465">
        <v>2</v>
      </c>
      <c r="O371" s="3006"/>
      <c r="P371" s="533">
        <v>1.6206818249999997</v>
      </c>
      <c r="Q371" s="273" t="s">
        <v>42</v>
      </c>
      <c r="R371" s="274"/>
      <c r="S371" s="275"/>
      <c r="T371" s="276"/>
      <c r="U371" s="111"/>
      <c r="V371" s="274"/>
      <c r="W371" s="274"/>
      <c r="X371" s="274"/>
      <c r="Y371" s="274"/>
      <c r="Z371" s="277">
        <v>72476.258673193137</v>
      </c>
      <c r="AA371" s="278"/>
      <c r="AB371" s="279"/>
      <c r="AC371" s="279"/>
      <c r="AD371" s="279"/>
      <c r="AE371" s="279"/>
      <c r="AF371" s="279"/>
      <c r="AG371" s="279"/>
      <c r="AH371" s="280"/>
      <c r="AI371" s="111"/>
      <c r="AJ371" s="111"/>
      <c r="AK371" s="111"/>
      <c r="AL371" s="280"/>
      <c r="AM371" s="281"/>
      <c r="AN371" s="272"/>
      <c r="AO371" s="272"/>
      <c r="AP371" s="282"/>
      <c r="AQ371" s="283"/>
      <c r="AR371" s="272"/>
      <c r="AS371" s="272"/>
      <c r="AT371" s="272">
        <v>3.7998301670740178</v>
      </c>
      <c r="AU371" s="272"/>
      <c r="AV371" s="282"/>
      <c r="AW371" s="558">
        <v>-2.9660620189258697</v>
      </c>
      <c r="AX371" s="552"/>
      <c r="AY371" s="167"/>
      <c r="AZ371" s="167"/>
      <c r="BA371" s="167"/>
      <c r="BB371" s="167"/>
      <c r="BC371" s="2" t="s">
        <v>1802</v>
      </c>
      <c r="BD371" s="866" t="s">
        <v>1847</v>
      </c>
    </row>
    <row r="372" spans="1:227" ht="37.299999999999997" x14ac:dyDescent="0.4">
      <c r="A372" s="868" t="s">
        <v>393</v>
      </c>
      <c r="B372" s="868" t="s">
        <v>556</v>
      </c>
      <c r="C372" s="880" t="s">
        <v>561</v>
      </c>
      <c r="D372" s="1279" t="s">
        <v>565</v>
      </c>
      <c r="E372" s="2951" t="s">
        <v>1821</v>
      </c>
      <c r="F372" s="270"/>
      <c r="G372" s="124"/>
      <c r="H372" s="124"/>
      <c r="I372" s="124"/>
      <c r="J372" s="124"/>
      <c r="K372" s="252">
        <v>0.7376785185185184</v>
      </c>
      <c r="L372" s="520" t="s">
        <v>1435</v>
      </c>
      <c r="M372" s="521" t="s">
        <v>1440</v>
      </c>
      <c r="N372" s="348">
        <v>3</v>
      </c>
      <c r="O372" s="1198"/>
      <c r="P372" s="532">
        <v>0.47719282000000002</v>
      </c>
      <c r="Q372" s="227" t="s">
        <v>42</v>
      </c>
      <c r="R372" s="254"/>
      <c r="S372" s="305"/>
      <c r="T372" s="306"/>
      <c r="U372" s="90"/>
      <c r="V372" s="254"/>
      <c r="W372" s="254"/>
      <c r="X372" s="254"/>
      <c r="Y372" s="254"/>
      <c r="Z372" s="258">
        <v>9686.8662352863776</v>
      </c>
      <c r="AA372" s="259"/>
      <c r="AB372" s="260"/>
      <c r="AC372" s="260"/>
      <c r="AD372" s="260"/>
      <c r="AE372" s="260"/>
      <c r="AF372" s="260"/>
      <c r="AG372" s="260"/>
      <c r="AH372" s="121"/>
      <c r="AI372" s="2"/>
      <c r="AJ372" s="2"/>
      <c r="AK372" s="2"/>
      <c r="AL372" s="121"/>
      <c r="AM372" s="262"/>
      <c r="AN372" s="292"/>
      <c r="AO372" s="292"/>
      <c r="AP372" s="295"/>
      <c r="AQ372" s="264"/>
      <c r="AR372" s="292"/>
      <c r="AS372" s="292"/>
      <c r="AT372" s="292">
        <v>0.91419764436413375</v>
      </c>
      <c r="AU372" s="292"/>
      <c r="AV372" s="295"/>
      <c r="AW372" s="559">
        <v>-0.17651912584561535</v>
      </c>
      <c r="AX372" s="551"/>
      <c r="AY372" s="167"/>
      <c r="AZ372" s="167"/>
      <c r="BA372" s="296"/>
      <c r="BB372" s="167"/>
      <c r="BC372" s="2" t="s">
        <v>1802</v>
      </c>
      <c r="BD372" s="866" t="s">
        <v>1857</v>
      </c>
    </row>
    <row r="373" spans="1:227" ht="37.299999999999997" x14ac:dyDescent="0.4">
      <c r="A373" s="868" t="s">
        <v>393</v>
      </c>
      <c r="B373" s="868" t="s">
        <v>556</v>
      </c>
      <c r="C373" s="880" t="s">
        <v>561</v>
      </c>
      <c r="D373" s="1279" t="s">
        <v>567</v>
      </c>
      <c r="E373" s="2951" t="s">
        <v>1823</v>
      </c>
      <c r="F373" s="270">
        <v>8.7599999999999997E-2</v>
      </c>
      <c r="G373" s="124"/>
      <c r="H373" s="124"/>
      <c r="I373" s="124"/>
      <c r="J373" s="124"/>
      <c r="K373" s="252">
        <v>8.7599999999999997E-2</v>
      </c>
      <c r="L373" s="520">
        <v>100</v>
      </c>
      <c r="M373" s="521">
        <v>0</v>
      </c>
      <c r="N373" s="504">
        <v>2</v>
      </c>
      <c r="O373" s="1028"/>
      <c r="P373" s="532">
        <v>9.0385768822188128E-2</v>
      </c>
      <c r="Q373" s="227" t="s">
        <v>42</v>
      </c>
      <c r="R373" s="254"/>
      <c r="S373" s="305"/>
      <c r="T373" s="306"/>
      <c r="U373" s="90"/>
      <c r="V373" s="254"/>
      <c r="W373" s="254"/>
      <c r="X373" s="254"/>
      <c r="Y373" s="254"/>
      <c r="Z373" s="258">
        <v>4220.2711429434548</v>
      </c>
      <c r="AA373" s="259"/>
      <c r="AB373" s="260"/>
      <c r="AC373" s="260"/>
      <c r="AD373" s="260"/>
      <c r="AE373" s="260"/>
      <c r="AF373" s="260"/>
      <c r="AG373" s="260"/>
      <c r="AH373" s="121"/>
      <c r="AI373" s="2"/>
      <c r="AJ373" s="2"/>
      <c r="AK373" s="2"/>
      <c r="AL373" s="121"/>
      <c r="AM373" s="262"/>
      <c r="AN373" s="292"/>
      <c r="AO373" s="292"/>
      <c r="AP373" s="295"/>
      <c r="AQ373" s="264"/>
      <c r="AR373" s="292"/>
      <c r="AS373" s="292"/>
      <c r="AT373" s="292">
        <v>0.17318950224690846</v>
      </c>
      <c r="AU373" s="292"/>
      <c r="AV373" s="295"/>
      <c r="AW373" s="559">
        <v>-8.5589502246908464E-2</v>
      </c>
      <c r="AX373" s="551"/>
      <c r="AY373" s="167"/>
      <c r="AZ373" s="167"/>
      <c r="BA373" s="296"/>
      <c r="BB373" s="167"/>
      <c r="BC373" s="2" t="s">
        <v>1802</v>
      </c>
      <c r="BD373" s="866" t="s">
        <v>1864</v>
      </c>
    </row>
    <row r="374" spans="1:227" ht="37.299999999999997" x14ac:dyDescent="0.4">
      <c r="A374" s="868" t="s">
        <v>393</v>
      </c>
      <c r="B374" s="868" t="s">
        <v>556</v>
      </c>
      <c r="C374" s="881" t="s">
        <v>561</v>
      </c>
      <c r="D374" s="1279" t="s">
        <v>564</v>
      </c>
      <c r="E374" s="2951" t="s">
        <v>1823</v>
      </c>
      <c r="F374" s="219">
        <v>0.7376785185185184</v>
      </c>
      <c r="G374" s="124"/>
      <c r="H374" s="124"/>
      <c r="I374" s="124"/>
      <c r="J374" s="124"/>
      <c r="K374" s="252">
        <v>0.7376785185185184</v>
      </c>
      <c r="L374" s="520">
        <v>100</v>
      </c>
      <c r="M374" s="521">
        <v>0</v>
      </c>
      <c r="N374" s="504">
        <v>3</v>
      </c>
      <c r="O374" s="1016"/>
      <c r="P374" s="532">
        <v>0.47719282000000002</v>
      </c>
      <c r="Q374" s="227" t="s">
        <v>42</v>
      </c>
      <c r="R374" s="254"/>
      <c r="S374" s="305"/>
      <c r="T374" s="306"/>
      <c r="U374" s="90"/>
      <c r="V374" s="254"/>
      <c r="W374" s="254"/>
      <c r="X374" s="254"/>
      <c r="Y374" s="254"/>
      <c r="Z374" s="258">
        <v>26451.848180421242</v>
      </c>
      <c r="AA374" s="259"/>
      <c r="AB374" s="260"/>
      <c r="AC374" s="260"/>
      <c r="AD374" s="260"/>
      <c r="AE374" s="260"/>
      <c r="AF374" s="260"/>
      <c r="AG374" s="260"/>
      <c r="AH374" s="121"/>
      <c r="AI374" s="90"/>
      <c r="AJ374" s="90"/>
      <c r="AK374" s="90"/>
      <c r="AL374" s="121"/>
      <c r="AM374" s="262"/>
      <c r="AN374" s="252"/>
      <c r="AO374" s="252"/>
      <c r="AP374" s="263"/>
      <c r="AQ374" s="264"/>
      <c r="AR374" s="252"/>
      <c r="AS374" s="252"/>
      <c r="AT374" s="252">
        <v>1.0121157042569067</v>
      </c>
      <c r="AU374" s="252"/>
      <c r="AV374" s="263"/>
      <c r="AW374" s="557">
        <v>-0.27443718573838827</v>
      </c>
      <c r="AX374" s="551"/>
      <c r="AY374" s="166"/>
      <c r="AZ374" s="167"/>
      <c r="BA374" s="296"/>
      <c r="BB374" s="167"/>
      <c r="BC374" s="2" t="s">
        <v>1802</v>
      </c>
      <c r="BD374" s="866"/>
      <c r="BE374" t="s">
        <v>1906</v>
      </c>
    </row>
    <row r="375" spans="1:227" ht="37.299999999999997" x14ac:dyDescent="0.4">
      <c r="A375" s="868" t="s">
        <v>865</v>
      </c>
      <c r="B375" s="868" t="s">
        <v>925</v>
      </c>
      <c r="C375" s="365" t="s">
        <v>926</v>
      </c>
      <c r="D375" s="383" t="s">
        <v>927</v>
      </c>
      <c r="E375" s="407"/>
      <c r="F375" s="628">
        <v>0.44500000000000001</v>
      </c>
      <c r="G375" s="636"/>
      <c r="H375" s="638" t="s">
        <v>202</v>
      </c>
      <c r="I375" s="124"/>
      <c r="J375" s="124"/>
      <c r="K375" s="252">
        <f>IF(ISNUMBER(F375),F375,0)+IF(ISNUMBER(G375),G375,0)+IF(ISNUMBER(H375),H375,0)</f>
        <v>0.44500000000000001</v>
      </c>
      <c r="L375" s="520">
        <f>IF(IF(ISNUMBER(K375),K375,0)&gt;0,IF(ISNUMBER(F375),F375,0)/K375*100,"")</f>
        <v>100</v>
      </c>
      <c r="M375" s="521">
        <f>IF(IF(ISNUMBER(K375),K375,0)&gt;0,(IF(ISNUMBER(G375),G375,0)+IF(ISNUMBER(H375),H375,0))/K375*100,"")</f>
        <v>0</v>
      </c>
      <c r="N375" s="504">
        <f>IF(OR(K375="",NOT(ISNUMBER(K375))),1,IF(P375=0,1,IF(P375&gt;K375,2,IF(AT375&gt;K375,3,IF(AU375&gt;K375,4,5)))))</f>
        <v>5</v>
      </c>
      <c r="O375" s="254"/>
      <c r="P375" s="534">
        <f>AA375*Z375/1000000000*365</f>
        <v>3.5538825084450866E-2</v>
      </c>
      <c r="Q375" s="227" t="s">
        <v>42</v>
      </c>
      <c r="R375" s="254"/>
      <c r="S375" s="305"/>
      <c r="T375" s="306"/>
      <c r="U375" s="90"/>
      <c r="V375" s="254"/>
      <c r="W375" s="254"/>
      <c r="X375" s="254"/>
      <c r="Y375" s="254"/>
      <c r="Z375" s="258">
        <v>762</v>
      </c>
      <c r="AA375" s="259">
        <v>127.77774811940769</v>
      </c>
      <c r="AB375" s="260"/>
      <c r="AC375" s="260"/>
      <c r="AD375" s="260"/>
      <c r="AE375" s="260"/>
      <c r="AF375" s="260"/>
      <c r="AG375" s="260"/>
      <c r="AH375" s="121"/>
      <c r="AI375" s="261">
        <v>812</v>
      </c>
      <c r="AJ375" s="261">
        <v>851</v>
      </c>
      <c r="AK375" s="261">
        <v>889</v>
      </c>
      <c r="AL375" s="342"/>
      <c r="AM375" s="371"/>
      <c r="AN375" s="261"/>
      <c r="AO375" s="252"/>
      <c r="AP375" s="263"/>
      <c r="AQ375" s="264">
        <v>3.5538825084450859E-2</v>
      </c>
      <c r="AR375" s="252">
        <v>3.9306230707630056E-2</v>
      </c>
      <c r="AS375" s="252">
        <v>4.2698497852109829E-2</v>
      </c>
      <c r="AT375" s="252">
        <v>4.6176711868526017E-2</v>
      </c>
      <c r="AU375" s="252"/>
      <c r="AV375" s="263"/>
      <c r="AW375" s="557">
        <f>K375-AT375</f>
        <v>0.398823288131474</v>
      </c>
      <c r="AX375" s="551"/>
      <c r="AY375" s="166"/>
      <c r="AZ375" s="167"/>
      <c r="BA375" s="296"/>
      <c r="BB375" s="296"/>
      <c r="BC375" s="2" t="s">
        <v>1430</v>
      </c>
      <c r="BD375" s="866" t="s">
        <v>1572</v>
      </c>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row>
    <row r="376" spans="1:227" ht="37.299999999999997" x14ac:dyDescent="0.4">
      <c r="A376" s="868" t="s">
        <v>865</v>
      </c>
      <c r="B376" s="868" t="s">
        <v>925</v>
      </c>
      <c r="C376" s="365" t="s">
        <v>926</v>
      </c>
      <c r="D376" s="383" t="s">
        <v>929</v>
      </c>
      <c r="E376" s="232"/>
      <c r="F376" s="628">
        <v>0.56399999999999995</v>
      </c>
      <c r="G376" s="636"/>
      <c r="H376" s="638" t="s">
        <v>202</v>
      </c>
      <c r="I376" s="124"/>
      <c r="J376" s="124"/>
      <c r="K376" s="252">
        <f>IF(ISNUMBER(F376),F376,0)+IF(ISNUMBER(G376),G376,0)+IF(ISNUMBER(H376),H376,0)</f>
        <v>0.56399999999999995</v>
      </c>
      <c r="L376" s="520">
        <f>IF(IF(ISNUMBER(K376),K376,0)&gt;0,IF(ISNUMBER(F376),F376,0)/K376*100,"")</f>
        <v>100</v>
      </c>
      <c r="M376" s="521">
        <f>IF(IF(ISNUMBER(K376),K376,0)&gt;0,(IF(ISNUMBER(G376),G376,0)+IF(ISNUMBER(H376),H376,0))/K376*100,"")</f>
        <v>0</v>
      </c>
      <c r="N376" s="504">
        <f>IF(OR(K376="",NOT(ISNUMBER(K376))),1,IF(P376=0,1,IF(P376&gt;K376,2,IF(AT376&gt;K376,3,IF(AU376&gt;K376,4,5)))))</f>
        <v>5</v>
      </c>
      <c r="O376" s="254"/>
      <c r="P376" s="534">
        <f>AA376*Z376/1000000000*365</f>
        <v>0.1891658148928782</v>
      </c>
      <c r="Q376" s="227" t="s">
        <v>42</v>
      </c>
      <c r="R376" s="254"/>
      <c r="S376" s="305"/>
      <c r="T376" s="306"/>
      <c r="U376" s="90"/>
      <c r="V376" s="254"/>
      <c r="W376" s="254"/>
      <c r="X376" s="254"/>
      <c r="Y376" s="254"/>
      <c r="Z376" s="258">
        <v>3622</v>
      </c>
      <c r="AA376" s="259">
        <v>143.08738447151595</v>
      </c>
      <c r="AB376" s="260"/>
      <c r="AC376" s="260"/>
      <c r="AD376" s="260"/>
      <c r="AE376" s="260"/>
      <c r="AF376" s="260"/>
      <c r="AG376" s="260"/>
      <c r="AH376" s="121"/>
      <c r="AI376" s="261">
        <v>3709</v>
      </c>
      <c r="AJ376" s="261">
        <v>3804</v>
      </c>
      <c r="AK376" s="261">
        <v>3903</v>
      </c>
      <c r="AL376" s="342"/>
      <c r="AM376" s="371"/>
      <c r="AN376" s="261"/>
      <c r="AO376" s="252"/>
      <c r="AP376" s="263"/>
      <c r="AQ376" s="264">
        <v>0.1891658148928782</v>
      </c>
      <c r="AR376" s="252">
        <v>0.2002663620767712</v>
      </c>
      <c r="AS376" s="252">
        <v>0.21212060832332102</v>
      </c>
      <c r="AT376" s="252">
        <v>0.2245408597711992</v>
      </c>
      <c r="AU376" s="252"/>
      <c r="AV376" s="263"/>
      <c r="AW376" s="557">
        <f>K376-AT376</f>
        <v>0.33945914022880075</v>
      </c>
      <c r="AX376" s="551"/>
      <c r="AY376" s="166"/>
      <c r="AZ376" s="167"/>
      <c r="BA376" s="296"/>
      <c r="BB376" s="296"/>
      <c r="BC376" s="2" t="s">
        <v>1430</v>
      </c>
      <c r="BD376" s="866" t="s">
        <v>1643</v>
      </c>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row>
    <row r="377" spans="1:227" ht="37.299999999999997" x14ac:dyDescent="0.4">
      <c r="A377" s="868" t="s">
        <v>865</v>
      </c>
      <c r="B377" s="868" t="s">
        <v>925</v>
      </c>
      <c r="C377" s="365" t="s">
        <v>926</v>
      </c>
      <c r="D377" s="383" t="s">
        <v>928</v>
      </c>
      <c r="E377" s="232"/>
      <c r="F377" s="628">
        <v>0.72199999999999998</v>
      </c>
      <c r="G377" s="636"/>
      <c r="H377" s="638" t="s">
        <v>202</v>
      </c>
      <c r="I377" s="251"/>
      <c r="J377" s="251"/>
      <c r="K377" s="292">
        <f>IF(ISNUMBER(F377),F377,0)+IF(ISNUMBER(G377),G377,0)+IF(ISNUMBER(H377),H377,0)</f>
        <v>0.72199999999999998</v>
      </c>
      <c r="L377" s="520">
        <f>IF(IF(ISNUMBER(K377),K377,0)&gt;0,IF(ISNUMBER(F377),F377,0)/K377*100,"")</f>
        <v>100</v>
      </c>
      <c r="M377" s="520">
        <f>IF(IF(ISNUMBER(K377),K377,0)&gt;0,(IF(ISNUMBER(G377),G377,0)+IF(ISNUMBER(H377),H377,0))/K377*100,"")</f>
        <v>0</v>
      </c>
      <c r="N377" s="504">
        <f>IF(OR(K377="",NOT(ISNUMBER(K377))),1,IF(P377=0,1,IF(P377&gt;K377,2,IF(AT377&gt;K377,3,IF(AU377&gt;K377,4,5)))))</f>
        <v>5</v>
      </c>
      <c r="O377" s="254"/>
      <c r="P377" s="534">
        <f>AA377*Z377/1000000000*365</f>
        <v>0.30903436468056333</v>
      </c>
      <c r="Q377" s="227" t="s">
        <v>42</v>
      </c>
      <c r="R377" s="254"/>
      <c r="S377" s="255"/>
      <c r="T377" s="256"/>
      <c r="U377" s="2"/>
      <c r="V377" s="257"/>
      <c r="W377" s="257"/>
      <c r="X377" s="257"/>
      <c r="Y377" s="257"/>
      <c r="Z377" s="258">
        <v>6352</v>
      </c>
      <c r="AA377" s="259">
        <v>133.29179664287091</v>
      </c>
      <c r="AB377" s="293"/>
      <c r="AC377" s="293"/>
      <c r="AD377" s="293"/>
      <c r="AE377" s="293"/>
      <c r="AF377" s="293"/>
      <c r="AG377" s="293"/>
      <c r="AH377" s="121"/>
      <c r="AI377" s="373">
        <v>6218</v>
      </c>
      <c r="AJ377" s="373">
        <v>6097</v>
      </c>
      <c r="AK377" s="373">
        <v>5989</v>
      </c>
      <c r="AL377" s="342"/>
      <c r="AM377" s="374"/>
      <c r="AN377" s="373"/>
      <c r="AO377" s="292"/>
      <c r="AP377" s="295"/>
      <c r="AQ377" s="264">
        <v>0.30903436468056333</v>
      </c>
      <c r="AR377" s="292">
        <v>0.31350730548676059</v>
      </c>
      <c r="AS377" s="292">
        <v>0.31818490584802817</v>
      </c>
      <c r="AT377" s="292">
        <v>0.32313611035436623</v>
      </c>
      <c r="AU377" s="292"/>
      <c r="AV377" s="295"/>
      <c r="AW377" s="559">
        <f>K377-AT377</f>
        <v>0.39886388964563374</v>
      </c>
      <c r="AX377" s="551"/>
      <c r="AY377" s="166"/>
      <c r="AZ377" s="167"/>
      <c r="BA377" s="296"/>
      <c r="BB377" s="296"/>
      <c r="BC377" s="2" t="s">
        <v>1430</v>
      </c>
      <c r="BD377" s="866" t="s">
        <v>1676</v>
      </c>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row>
    <row r="378" spans="1:227" ht="37.299999999999997" x14ac:dyDescent="0.4">
      <c r="A378" s="868" t="s">
        <v>393</v>
      </c>
      <c r="B378" s="868" t="s">
        <v>394</v>
      </c>
      <c r="C378" s="876" t="s">
        <v>407</v>
      </c>
      <c r="D378" s="266" t="s">
        <v>408</v>
      </c>
      <c r="E378" s="2976"/>
      <c r="F378" s="219">
        <v>0.12166666666666666</v>
      </c>
      <c r="G378" s="124"/>
      <c r="H378" s="124"/>
      <c r="I378" s="124"/>
      <c r="J378" s="124"/>
      <c r="K378" s="252">
        <v>0.12166666666666666</v>
      </c>
      <c r="L378" s="520">
        <f>IF(K378&gt;0,IF(ISNUMBER(F378),F378,0)/K378*100,"")</f>
        <v>100</v>
      </c>
      <c r="M378" s="521">
        <f>IF(K378&gt;0,(IF(ISNUMBER(G378),G378,0)+IF(ISNUMBER(H378),H378,0))/K378*100,"")</f>
        <v>0</v>
      </c>
      <c r="N378" s="504">
        <f>IF(OR(K378="",NOT(ISNUMBER(K378))),1,IF(P378=0,1,IF(P378&gt;K378,2,IF(AT378&gt;K378,3,IF(AU378&gt;K378,4,5)))))</f>
        <v>2</v>
      </c>
      <c r="O378" s="692"/>
      <c r="P378" s="532">
        <v>0.14916058299999999</v>
      </c>
      <c r="Q378" s="227" t="s">
        <v>42</v>
      </c>
      <c r="R378" s="254"/>
      <c r="S378" s="305"/>
      <c r="T378" s="306"/>
      <c r="U378" s="90"/>
      <c r="V378" s="254"/>
      <c r="W378" s="254"/>
      <c r="X378" s="254"/>
      <c r="Y378" s="254"/>
      <c r="Z378" s="258">
        <v>4705.26</v>
      </c>
      <c r="AA378" s="259">
        <f>P378*1000000000/365/Z378</f>
        <v>86.851551562899672</v>
      </c>
      <c r="AB378" s="260"/>
      <c r="AC378" s="260"/>
      <c r="AD378" s="260"/>
      <c r="AE378" s="260"/>
      <c r="AF378" s="260"/>
      <c r="AG378" s="260"/>
      <c r="AH378" s="121"/>
      <c r="AI378" s="90"/>
      <c r="AJ378" s="90"/>
      <c r="AK378" s="90"/>
      <c r="AL378" s="121"/>
      <c r="AM378" s="262"/>
      <c r="AN378" s="252"/>
      <c r="AO378" s="252"/>
      <c r="AP378" s="263"/>
      <c r="AQ378" s="264"/>
      <c r="AR378" s="252"/>
      <c r="AS378" s="252"/>
      <c r="AT378" s="252">
        <v>0.25165889236813166</v>
      </c>
      <c r="AU378" s="252"/>
      <c r="AV378" s="263"/>
      <c r="AW378" s="557">
        <f>K378-AT378</f>
        <v>-0.12999222570146501</v>
      </c>
      <c r="AX378" s="551"/>
      <c r="AY378" s="166"/>
      <c r="AZ378" s="167"/>
      <c r="BA378" s="167"/>
      <c r="BB378" s="167"/>
      <c r="BC378" s="2" t="s">
        <v>1430</v>
      </c>
      <c r="BD378" s="2" t="s">
        <v>1708</v>
      </c>
      <c r="BE378" s="2"/>
      <c r="BF378" s="2"/>
      <c r="BG378" s="2"/>
      <c r="BH378" s="2"/>
      <c r="BI378" s="2"/>
      <c r="BJ378" s="167"/>
      <c r="BK378" s="167"/>
      <c r="BL378" s="167"/>
      <c r="BM378" s="167"/>
      <c r="BN378" s="167"/>
      <c r="BO378" s="167"/>
      <c r="BP378" s="167"/>
      <c r="BQ378" s="167"/>
      <c r="BR378" s="167"/>
      <c r="BS378" s="167"/>
      <c r="BT378" s="167"/>
      <c r="BU378" s="167"/>
      <c r="BV378" s="167"/>
      <c r="BW378" s="167"/>
      <c r="BX378" s="167"/>
      <c r="BY378" s="167"/>
      <c r="BZ378" s="167"/>
      <c r="CA378" s="167"/>
      <c r="CB378" s="167"/>
      <c r="CC378" s="167"/>
      <c r="CD378" s="167"/>
      <c r="CE378" s="167"/>
      <c r="CF378" s="167"/>
      <c r="CG378" s="167"/>
      <c r="CH378" s="167"/>
      <c r="CI378" s="167"/>
      <c r="CJ378" s="167"/>
      <c r="CK378" s="167"/>
      <c r="CL378" s="167"/>
      <c r="CM378" s="167"/>
      <c r="CN378" s="167"/>
      <c r="CO378" s="167"/>
      <c r="CP378" s="167"/>
      <c r="CQ378" s="167"/>
      <c r="CR378" s="167"/>
      <c r="CS378" s="167"/>
      <c r="CT378" s="167"/>
      <c r="CU378" s="167"/>
      <c r="CV378" s="167"/>
      <c r="CW378" s="167"/>
      <c r="CX378" s="167"/>
      <c r="CY378" s="167"/>
      <c r="CZ378" s="167"/>
      <c r="DA378" s="167"/>
      <c r="DB378" s="167"/>
      <c r="DC378" s="167"/>
      <c r="DD378" s="167"/>
      <c r="DE378" s="167"/>
      <c r="DF378" s="167"/>
      <c r="DG378" s="167"/>
      <c r="DH378" s="167"/>
      <c r="DI378" s="167"/>
      <c r="DJ378" s="167"/>
      <c r="DK378" s="167"/>
      <c r="DL378" s="167"/>
      <c r="DM378" s="167"/>
      <c r="DN378" s="167"/>
      <c r="DO378" s="167"/>
      <c r="DP378" s="167"/>
      <c r="DQ378" s="167"/>
      <c r="DR378" s="167"/>
      <c r="DS378" s="167"/>
      <c r="DT378" s="167"/>
      <c r="DU378" s="167"/>
      <c r="DV378" s="167"/>
      <c r="DW378" s="167"/>
      <c r="DX378" s="167"/>
      <c r="DY378" s="167"/>
      <c r="DZ378" s="167"/>
      <c r="EA378" s="167"/>
      <c r="EB378" s="167"/>
      <c r="EC378" s="167"/>
      <c r="ED378" s="167"/>
      <c r="EE378" s="167"/>
      <c r="EF378" s="167"/>
      <c r="EG378" s="167"/>
      <c r="EH378" s="167"/>
      <c r="EI378" s="167"/>
      <c r="EJ378" s="167"/>
      <c r="EK378" s="167"/>
      <c r="EL378" s="167"/>
      <c r="EM378" s="167"/>
      <c r="EN378" s="167"/>
      <c r="EO378" s="167"/>
      <c r="EP378" s="167"/>
      <c r="EQ378" s="167"/>
      <c r="ER378" s="167"/>
      <c r="ES378" s="167"/>
      <c r="ET378" s="167"/>
      <c r="EU378" s="167"/>
      <c r="EV378" s="167"/>
      <c r="EW378" s="167"/>
      <c r="EX378" s="167"/>
      <c r="EY378" s="167"/>
      <c r="EZ378" s="167"/>
      <c r="FA378" s="167"/>
      <c r="FB378" s="167"/>
      <c r="FC378" s="167"/>
      <c r="FD378" s="167"/>
      <c r="FE378" s="167"/>
      <c r="FF378" s="167"/>
      <c r="FG378" s="167"/>
      <c r="FH378" s="167"/>
      <c r="FI378" s="167"/>
      <c r="FJ378" s="167"/>
      <c r="FK378" s="167"/>
      <c r="FL378" s="167"/>
      <c r="FM378" s="167"/>
      <c r="FN378" s="167"/>
      <c r="FO378" s="167"/>
      <c r="FP378" s="167"/>
      <c r="FQ378" s="167"/>
      <c r="FR378" s="167"/>
      <c r="FS378" s="167"/>
      <c r="FT378" s="167"/>
      <c r="FU378" s="167"/>
      <c r="FV378" s="167"/>
      <c r="FW378" s="167"/>
      <c r="FX378" s="167"/>
      <c r="FY378" s="167"/>
      <c r="FZ378" s="167"/>
      <c r="GA378" s="167"/>
      <c r="GB378" s="167"/>
      <c r="GC378" s="167"/>
      <c r="GD378" s="167"/>
      <c r="GE378" s="167"/>
      <c r="GF378" s="167"/>
      <c r="GG378" s="167"/>
      <c r="GH378" s="167"/>
      <c r="GI378" s="167"/>
      <c r="GJ378" s="167"/>
      <c r="GK378" s="167"/>
      <c r="GL378" s="167"/>
      <c r="GM378" s="167"/>
      <c r="GN378" s="167"/>
      <c r="GO378" s="167"/>
      <c r="GP378" s="167"/>
      <c r="GQ378" s="167"/>
      <c r="GR378" s="167"/>
      <c r="GS378" s="167"/>
      <c r="GT378" s="167"/>
      <c r="GU378" s="167"/>
      <c r="GV378" s="167"/>
      <c r="GW378" s="167"/>
      <c r="GX378" s="167"/>
      <c r="GY378" s="167"/>
      <c r="GZ378" s="167"/>
      <c r="HA378" s="167"/>
      <c r="HB378" s="167"/>
      <c r="HC378" s="167"/>
      <c r="HD378" s="167"/>
      <c r="HE378" s="167"/>
      <c r="HF378" s="167"/>
      <c r="HG378" s="167"/>
      <c r="HH378" s="167"/>
      <c r="HI378" s="167"/>
      <c r="HJ378" s="167"/>
      <c r="HK378" s="167"/>
      <c r="HL378" s="167"/>
      <c r="HM378" s="167"/>
      <c r="HN378" s="167"/>
      <c r="HO378" s="167"/>
      <c r="HP378" s="167"/>
      <c r="HQ378" s="167"/>
      <c r="HR378" s="167"/>
      <c r="HS378" s="167"/>
    </row>
    <row r="379" spans="1:227" ht="37.299999999999997" x14ac:dyDescent="0.4">
      <c r="A379" s="868" t="s">
        <v>393</v>
      </c>
      <c r="B379" s="868" t="s">
        <v>413</v>
      </c>
      <c r="C379" s="876" t="s">
        <v>414</v>
      </c>
      <c r="D379" s="1279" t="s">
        <v>415</v>
      </c>
      <c r="E379" s="2951" t="s">
        <v>1809</v>
      </c>
      <c r="F379" s="219"/>
      <c r="G379" s="124"/>
      <c r="H379" s="124"/>
      <c r="I379" s="124"/>
      <c r="J379" s="124"/>
      <c r="K379" s="252">
        <v>0.18921600000000002</v>
      </c>
      <c r="L379" s="520">
        <v>100</v>
      </c>
      <c r="M379" s="521">
        <v>0</v>
      </c>
      <c r="N379" s="504">
        <v>2</v>
      </c>
      <c r="O379" s="684"/>
      <c r="P379" s="532">
        <v>0.27513700499999999</v>
      </c>
      <c r="Q379" s="227" t="s">
        <v>42</v>
      </c>
      <c r="R379" s="254"/>
      <c r="S379" s="305"/>
      <c r="T379" s="306"/>
      <c r="U379" s="90"/>
      <c r="V379" s="254"/>
      <c r="W379" s="254"/>
      <c r="X379" s="254"/>
      <c r="Y379" s="254"/>
      <c r="Z379" s="258">
        <v>9745.0404789299955</v>
      </c>
      <c r="AA379" s="259">
        <v>77.352168554706438</v>
      </c>
      <c r="AB379" s="260"/>
      <c r="AC379" s="260"/>
      <c r="AD379" s="260"/>
      <c r="AE379" s="260"/>
      <c r="AF379" s="260"/>
      <c r="AG379" s="260"/>
      <c r="AH379" s="121"/>
      <c r="AI379" s="90"/>
      <c r="AJ379" s="90"/>
      <c r="AK379" s="90"/>
      <c r="AL379" s="121"/>
      <c r="AM379" s="262"/>
      <c r="AN379" s="252"/>
      <c r="AO379" s="252"/>
      <c r="AP379" s="263"/>
      <c r="AQ379" s="264"/>
      <c r="AR379" s="252"/>
      <c r="AS379" s="252"/>
      <c r="AT379" s="252"/>
      <c r="AU379" s="252"/>
      <c r="AV379" s="263"/>
      <c r="AW379" s="557">
        <v>0.18921600000000002</v>
      </c>
      <c r="AX379" s="551"/>
      <c r="AY379" s="166"/>
      <c r="AZ379" s="167"/>
      <c r="BA379" s="167"/>
      <c r="BB379" s="167"/>
      <c r="BC379" s="2" t="s">
        <v>1802</v>
      </c>
      <c r="BD379" s="866"/>
      <c r="BE379" t="s">
        <v>1909</v>
      </c>
    </row>
    <row r="380" spans="1:227" ht="37.299999999999997" x14ac:dyDescent="0.4">
      <c r="A380" s="868" t="s">
        <v>393</v>
      </c>
      <c r="B380" s="868" t="s">
        <v>413</v>
      </c>
      <c r="C380" s="876" t="s">
        <v>414</v>
      </c>
      <c r="D380" s="1279" t="s">
        <v>419</v>
      </c>
      <c r="E380" s="2951" t="s">
        <v>1809</v>
      </c>
      <c r="F380" s="270"/>
      <c r="G380" s="271"/>
      <c r="H380" s="271"/>
      <c r="I380" s="271"/>
      <c r="J380" s="271"/>
      <c r="K380" s="272">
        <v>0.60706800000000016</v>
      </c>
      <c r="L380" s="520">
        <v>100</v>
      </c>
      <c r="M380" s="521">
        <v>0</v>
      </c>
      <c r="N380" s="465">
        <v>5</v>
      </c>
      <c r="O380" s="1492"/>
      <c r="P380" s="533">
        <v>0.49660484815280392</v>
      </c>
      <c r="Q380" s="273" t="s">
        <v>42</v>
      </c>
      <c r="R380" s="274"/>
      <c r="S380" s="275"/>
      <c r="T380" s="276"/>
      <c r="U380" s="111"/>
      <c r="V380" s="274"/>
      <c r="W380" s="274"/>
      <c r="X380" s="274"/>
      <c r="Y380" s="274"/>
      <c r="Z380" s="277">
        <v>30103.622604004548</v>
      </c>
      <c r="AA380" s="278">
        <v>45.195930261061399</v>
      </c>
      <c r="AB380" s="1044">
        <v>77.352168554706438</v>
      </c>
      <c r="AC380" s="279"/>
      <c r="AD380" s="279"/>
      <c r="AE380" s="279"/>
      <c r="AF380" s="279"/>
      <c r="AG380" s="279"/>
      <c r="AH380" s="280"/>
      <c r="AI380" s="111"/>
      <c r="AJ380" s="111"/>
      <c r="AK380" s="111"/>
      <c r="AL380" s="280"/>
      <c r="AM380" s="281"/>
      <c r="AN380" s="272"/>
      <c r="AO380" s="272"/>
      <c r="AP380" s="282"/>
      <c r="AQ380" s="283"/>
      <c r="AR380" s="272"/>
      <c r="AS380" s="272"/>
      <c r="AT380" s="272"/>
      <c r="AU380" s="272"/>
      <c r="AV380" s="282"/>
      <c r="AW380" s="558">
        <v>0.60706800000000016</v>
      </c>
      <c r="AX380" s="552"/>
      <c r="AY380" s="166"/>
      <c r="AZ380" s="167"/>
      <c r="BA380" s="167"/>
      <c r="BB380" s="167"/>
      <c r="BC380" s="2" t="s">
        <v>1802</v>
      </c>
      <c r="BD380" s="866" t="s">
        <v>419</v>
      </c>
    </row>
    <row r="381" spans="1:227" ht="37.299999999999997" x14ac:dyDescent="0.4">
      <c r="A381" s="868" t="s">
        <v>393</v>
      </c>
      <c r="B381" s="868" t="s">
        <v>413</v>
      </c>
      <c r="C381" s="876" t="s">
        <v>414</v>
      </c>
      <c r="D381" s="1279" t="s">
        <v>417</v>
      </c>
      <c r="E381" s="2956" t="s">
        <v>1809</v>
      </c>
      <c r="F381" s="219"/>
      <c r="G381" s="124"/>
      <c r="H381" s="124"/>
      <c r="I381" s="124"/>
      <c r="J381" s="124"/>
      <c r="K381" s="252">
        <v>0.21024000000000001</v>
      </c>
      <c r="L381" s="520">
        <v>100</v>
      </c>
      <c r="M381" s="521">
        <v>0</v>
      </c>
      <c r="N381" s="504">
        <v>2</v>
      </c>
      <c r="O381" s="684"/>
      <c r="P381" s="532">
        <v>0.32186940499999994</v>
      </c>
      <c r="Q381" s="227" t="s">
        <v>42</v>
      </c>
      <c r="R381" s="254"/>
      <c r="S381" s="305"/>
      <c r="T381" s="306"/>
      <c r="U381" s="90"/>
      <c r="V381" s="254"/>
      <c r="W381" s="254"/>
      <c r="X381" s="254"/>
      <c r="Y381" s="254"/>
      <c r="Z381" s="258">
        <v>11634.399834895477</v>
      </c>
      <c r="AA381" s="259">
        <v>75.795399746917155</v>
      </c>
      <c r="AB381" s="287">
        <v>77.352168554706438</v>
      </c>
      <c r="AC381" s="260"/>
      <c r="AD381" s="260"/>
      <c r="AE381" s="260"/>
      <c r="AF381" s="260"/>
      <c r="AG381" s="260"/>
      <c r="AH381" s="121"/>
      <c r="AI381" s="90"/>
      <c r="AJ381" s="90"/>
      <c r="AK381" s="90"/>
      <c r="AL381" s="121"/>
      <c r="AM381" s="262"/>
      <c r="AN381" s="252"/>
      <c r="AO381" s="252"/>
      <c r="AP381" s="263"/>
      <c r="AQ381" s="264"/>
      <c r="AR381" s="252"/>
      <c r="AS381" s="252"/>
      <c r="AT381" s="252"/>
      <c r="AU381" s="252"/>
      <c r="AV381" s="263"/>
      <c r="AW381" s="557">
        <v>0.21024000000000001</v>
      </c>
      <c r="AX381" s="551"/>
      <c r="AY381" s="166"/>
      <c r="AZ381" s="167"/>
      <c r="BA381" s="167"/>
      <c r="BB381" s="167"/>
      <c r="BC381" s="2" t="s">
        <v>1802</v>
      </c>
      <c r="BD381" s="866" t="s">
        <v>1891</v>
      </c>
      <c r="BE381" t="s">
        <v>1907</v>
      </c>
    </row>
    <row r="382" spans="1:227" ht="37.299999999999997" x14ac:dyDescent="0.4">
      <c r="A382" s="868" t="s">
        <v>393</v>
      </c>
      <c r="B382" s="868" t="s">
        <v>413</v>
      </c>
      <c r="C382" s="876" t="s">
        <v>414</v>
      </c>
      <c r="D382" s="1279" t="s">
        <v>428</v>
      </c>
      <c r="E382" s="2956" t="s">
        <v>1817</v>
      </c>
      <c r="F382" s="219"/>
      <c r="G382" s="124"/>
      <c r="H382" s="124"/>
      <c r="I382" s="124"/>
      <c r="J382" s="124"/>
      <c r="K382" s="252">
        <v>0.64888888888888885</v>
      </c>
      <c r="L382" s="520" t="s">
        <v>1435</v>
      </c>
      <c r="M382" s="521" t="s">
        <v>1440</v>
      </c>
      <c r="N382" s="504">
        <f>IF(OR(K382="",NOT(ISNUMBER(K382))),1,IF(P382=0,1,IF(P382&gt;K382,2,IF(AT382&gt;K382,3,IF(AU382&gt;K382,4,5)))))</f>
        <v>5</v>
      </c>
      <c r="O382" s="684"/>
      <c r="P382" s="532">
        <v>0.56577000289914581</v>
      </c>
      <c r="Q382" s="227" t="s">
        <v>42</v>
      </c>
      <c r="R382" s="254"/>
      <c r="S382" s="305"/>
      <c r="T382" s="306"/>
      <c r="U382" s="90"/>
      <c r="V382" s="254"/>
      <c r="W382" s="254"/>
      <c r="X382" s="254"/>
      <c r="Y382" s="254"/>
      <c r="Z382" s="258">
        <v>22701.011808012256</v>
      </c>
      <c r="AA382" s="259">
        <f>P382*1000000000/365/Z382</f>
        <v>68.281309025896633</v>
      </c>
      <c r="AB382" s="287">
        <v>77.352168554706438</v>
      </c>
      <c r="AC382" s="260"/>
      <c r="AD382" s="260"/>
      <c r="AE382" s="260"/>
      <c r="AF382" s="260"/>
      <c r="AG382" s="260"/>
      <c r="AH382" s="121"/>
      <c r="AI382" s="90"/>
      <c r="AJ382" s="90"/>
      <c r="AK382" s="90"/>
      <c r="AL382" s="121"/>
      <c r="AM382" s="262"/>
      <c r="AN382" s="252"/>
      <c r="AO382" s="252"/>
      <c r="AP382" s="263"/>
      <c r="AQ382" s="264"/>
      <c r="AR382" s="252"/>
      <c r="AS382" s="252"/>
      <c r="AT382" s="252"/>
      <c r="AU382" s="252"/>
      <c r="AV382" s="263"/>
      <c r="AW382" s="557">
        <f>K382-AT382</f>
        <v>0.64888888888888885</v>
      </c>
      <c r="AX382" s="551"/>
      <c r="AY382" s="166"/>
      <c r="AZ382" s="167"/>
      <c r="BA382" s="167"/>
      <c r="BB382" s="167"/>
      <c r="BC382" s="2" t="s">
        <v>1802</v>
      </c>
      <c r="BD382" s="2" t="s">
        <v>1870</v>
      </c>
      <c r="BE382" s="2"/>
      <c r="BF382" s="2"/>
      <c r="BG382" s="2"/>
      <c r="BH382" s="2"/>
      <c r="BI382" s="167"/>
      <c r="BJ382" s="167"/>
      <c r="BK382" s="167"/>
      <c r="BL382" s="167"/>
      <c r="BM382" s="167"/>
      <c r="BN382" s="167"/>
      <c r="BO382" s="167"/>
      <c r="BP382" s="167"/>
      <c r="BQ382" s="167"/>
      <c r="BR382" s="167"/>
      <c r="BS382" s="167"/>
      <c r="BT382" s="167"/>
      <c r="BU382" s="167"/>
      <c r="BV382" s="167"/>
      <c r="BW382" s="167"/>
      <c r="BX382" s="167"/>
      <c r="BY382" s="167"/>
      <c r="BZ382" s="167"/>
      <c r="CA382" s="167"/>
      <c r="CB382" s="167"/>
      <c r="CC382" s="167"/>
      <c r="CD382" s="167"/>
      <c r="CE382" s="167"/>
      <c r="CF382" s="167"/>
      <c r="CG382" s="167"/>
      <c r="CH382" s="167"/>
      <c r="CI382" s="167"/>
      <c r="CJ382" s="167"/>
      <c r="CK382" s="167"/>
      <c r="CL382" s="167"/>
      <c r="CM382" s="167"/>
      <c r="CN382" s="167"/>
      <c r="CO382" s="167"/>
      <c r="CP382" s="167"/>
      <c r="CQ382" s="167"/>
      <c r="CR382" s="167"/>
      <c r="CS382" s="167"/>
      <c r="CT382" s="167"/>
      <c r="CU382" s="167"/>
      <c r="CV382" s="167"/>
      <c r="CW382" s="167"/>
      <c r="CX382" s="167"/>
      <c r="CY382" s="167"/>
      <c r="CZ382" s="167"/>
      <c r="DA382" s="167"/>
      <c r="DB382" s="167"/>
      <c r="DC382" s="167"/>
      <c r="DD382" s="167"/>
      <c r="DE382" s="167"/>
      <c r="DF382" s="167"/>
      <c r="DG382" s="167"/>
      <c r="DH382" s="167"/>
      <c r="DI382" s="167"/>
      <c r="DJ382" s="167"/>
      <c r="DK382" s="167"/>
      <c r="DL382" s="167"/>
      <c r="DM382" s="167"/>
      <c r="DN382" s="167"/>
      <c r="DO382" s="167"/>
      <c r="DP382" s="167"/>
      <c r="DQ382" s="167"/>
      <c r="DR382" s="167"/>
      <c r="DS382" s="167"/>
      <c r="DT382" s="167"/>
      <c r="DU382" s="167"/>
      <c r="DV382" s="167"/>
      <c r="DW382" s="167"/>
      <c r="DX382" s="167"/>
      <c r="DY382" s="167"/>
      <c r="DZ382" s="167"/>
      <c r="EA382" s="167"/>
      <c r="EB382" s="167"/>
      <c r="EC382" s="167"/>
      <c r="ED382" s="167"/>
      <c r="EE382" s="167"/>
      <c r="EF382" s="167"/>
      <c r="EG382" s="167"/>
      <c r="EH382" s="167"/>
      <c r="EI382" s="167"/>
      <c r="EJ382" s="167"/>
      <c r="EK382" s="167"/>
      <c r="EL382" s="167"/>
      <c r="EM382" s="167"/>
      <c r="EN382" s="167"/>
      <c r="EO382" s="167"/>
      <c r="EP382" s="167"/>
      <c r="EQ382" s="167"/>
      <c r="ER382" s="167"/>
      <c r="ES382" s="167"/>
      <c r="ET382" s="167"/>
      <c r="EU382" s="167"/>
      <c r="EV382" s="167"/>
      <c r="EW382" s="167"/>
      <c r="EX382" s="167"/>
      <c r="EY382" s="167"/>
      <c r="EZ382" s="167"/>
      <c r="FA382" s="167"/>
      <c r="FB382" s="167"/>
      <c r="FC382" s="167"/>
      <c r="FD382" s="167"/>
      <c r="FE382" s="167"/>
      <c r="FF382" s="167"/>
      <c r="FG382" s="167"/>
      <c r="FH382" s="167"/>
      <c r="FI382" s="167"/>
      <c r="FJ382" s="167"/>
      <c r="FK382" s="167"/>
      <c r="FL382" s="167"/>
      <c r="FM382" s="167"/>
      <c r="FN382" s="167"/>
      <c r="FO382" s="167"/>
      <c r="FP382" s="167"/>
      <c r="FQ382" s="167"/>
      <c r="FR382" s="167"/>
      <c r="FS382" s="167"/>
      <c r="FT382" s="167"/>
      <c r="FU382" s="167"/>
      <c r="FV382" s="167"/>
      <c r="FW382" s="167"/>
      <c r="FX382" s="167"/>
      <c r="FY382" s="167"/>
      <c r="FZ382" s="167"/>
      <c r="GA382" s="167"/>
      <c r="GB382" s="167"/>
      <c r="GC382" s="167"/>
      <c r="GD382" s="167"/>
      <c r="GE382" s="167"/>
      <c r="GF382" s="167"/>
      <c r="GG382" s="167"/>
      <c r="GH382" s="167"/>
      <c r="GI382" s="167"/>
      <c r="GJ382" s="167"/>
      <c r="GK382" s="167"/>
      <c r="GL382" s="167"/>
      <c r="GM382" s="167"/>
      <c r="GN382" s="167"/>
      <c r="GO382" s="167"/>
      <c r="GP382" s="167"/>
      <c r="GQ382" s="167"/>
      <c r="GR382" s="167"/>
      <c r="GS382" s="167"/>
      <c r="GT382" s="167"/>
      <c r="GU382" s="167"/>
      <c r="GV382" s="167"/>
      <c r="GW382" s="167"/>
      <c r="GX382" s="167"/>
      <c r="GY382" s="167"/>
      <c r="GZ382" s="167"/>
      <c r="HA382" s="167"/>
      <c r="HB382" s="167"/>
      <c r="HC382" s="167"/>
      <c r="HD382" s="167"/>
      <c r="HE382" s="167"/>
      <c r="HF382" s="167"/>
      <c r="HG382" s="167"/>
      <c r="HH382" s="167"/>
      <c r="HI382" s="167"/>
      <c r="HJ382" s="167"/>
      <c r="HK382" s="167"/>
      <c r="HL382" s="167"/>
      <c r="HM382" s="167"/>
      <c r="HN382" s="167"/>
      <c r="HO382" s="167"/>
      <c r="HP382" s="167"/>
      <c r="HQ382" s="167"/>
      <c r="HR382" s="167"/>
      <c r="HS382" s="2"/>
    </row>
    <row r="383" spans="1:227" ht="37.299999999999997" x14ac:dyDescent="0.4">
      <c r="A383" s="868" t="s">
        <v>393</v>
      </c>
      <c r="B383" s="868" t="s">
        <v>413</v>
      </c>
      <c r="C383" s="876" t="s">
        <v>424</v>
      </c>
      <c r="D383" s="1279" t="s">
        <v>425</v>
      </c>
      <c r="E383" s="2956" t="s">
        <v>1908</v>
      </c>
      <c r="F383" s="219"/>
      <c r="G383" s="124"/>
      <c r="H383" s="124"/>
      <c r="I383" s="124"/>
      <c r="J383" s="124"/>
      <c r="K383" s="252">
        <v>7.2999999999999995E-2</v>
      </c>
      <c r="L383" s="520" t="s">
        <v>1435</v>
      </c>
      <c r="M383" s="521" t="s">
        <v>1440</v>
      </c>
      <c r="N383" s="504">
        <f>IF(OR(K383="",NOT(ISNUMBER(K383))),1,IF(P383=0,1,IF(P383&gt;K383,2,IF(AT383&gt;K383,3,IF(AU383&gt;K383,4,5)))))</f>
        <v>2</v>
      </c>
      <c r="O383" s="684"/>
      <c r="P383" s="532">
        <v>0.37076417764088154</v>
      </c>
      <c r="Q383" s="227" t="s">
        <v>42</v>
      </c>
      <c r="R383" s="254"/>
      <c r="S383" s="305"/>
      <c r="T383" s="306"/>
      <c r="U383" s="90"/>
      <c r="V383" s="254"/>
      <c r="W383" s="254"/>
      <c r="X383" s="254"/>
      <c r="Y383" s="254"/>
      <c r="Z383" s="258">
        <v>18669.485277149532</v>
      </c>
      <c r="AA383" s="259">
        <f>P383*1000000000/365/Z383</f>
        <v>54.409227272727271</v>
      </c>
      <c r="AB383" s="287">
        <v>77.352168554706438</v>
      </c>
      <c r="AC383" s="260"/>
      <c r="AD383" s="260"/>
      <c r="AE383" s="260"/>
      <c r="AF383" s="260"/>
      <c r="AG383" s="260"/>
      <c r="AH383" s="121"/>
      <c r="AI383" s="90"/>
      <c r="AJ383" s="90"/>
      <c r="AK383" s="90"/>
      <c r="AL383" s="121"/>
      <c r="AM383" s="262"/>
      <c r="AN383" s="252"/>
      <c r="AO383" s="252"/>
      <c r="AP383" s="263"/>
      <c r="AQ383" s="264"/>
      <c r="AR383" s="252"/>
      <c r="AS383" s="252"/>
      <c r="AT383" s="252"/>
      <c r="AU383" s="252"/>
      <c r="AV383" s="263"/>
      <c r="AW383" s="557">
        <f>K383-AT383</f>
        <v>7.2999999999999995E-2</v>
      </c>
      <c r="AX383" s="551"/>
      <c r="AY383" s="166"/>
      <c r="AZ383" s="167"/>
      <c r="BA383" s="167"/>
      <c r="BB383" s="167"/>
      <c r="BC383" s="2" t="s">
        <v>1802</v>
      </c>
      <c r="BD383" s="2" t="s">
        <v>1874</v>
      </c>
      <c r="BE383" s="2" t="e">
        <f>MATCH(D383,'&gt;50 only'!D375,0)</f>
        <v>#N/A</v>
      </c>
      <c r="BF383" s="2"/>
      <c r="BG383" s="2"/>
      <c r="BH383" s="2"/>
      <c r="BI383" s="167"/>
      <c r="BJ383" s="167"/>
      <c r="BK383" s="167"/>
      <c r="BL383" s="167"/>
      <c r="BM383" s="167"/>
      <c r="BN383" s="167"/>
      <c r="BO383" s="167"/>
      <c r="BP383" s="167"/>
      <c r="BQ383" s="167"/>
      <c r="BR383" s="167"/>
      <c r="BS383" s="167"/>
      <c r="BT383" s="167"/>
      <c r="BU383" s="167"/>
      <c r="BV383" s="167"/>
      <c r="BW383" s="167"/>
      <c r="BX383" s="167"/>
      <c r="BY383" s="167"/>
      <c r="BZ383" s="167"/>
      <c r="CA383" s="167"/>
      <c r="CB383" s="167"/>
      <c r="CC383" s="167"/>
      <c r="CD383" s="167"/>
      <c r="CE383" s="167"/>
      <c r="CF383" s="167"/>
      <c r="CG383" s="167"/>
      <c r="CH383" s="167"/>
      <c r="CI383" s="167"/>
      <c r="CJ383" s="167"/>
      <c r="CK383" s="167"/>
      <c r="CL383" s="167"/>
      <c r="CM383" s="167"/>
      <c r="CN383" s="167"/>
      <c r="CO383" s="167"/>
      <c r="CP383" s="167"/>
      <c r="CQ383" s="167"/>
      <c r="CR383" s="167"/>
      <c r="CS383" s="167"/>
      <c r="CT383" s="167"/>
      <c r="CU383" s="167"/>
      <c r="CV383" s="167"/>
      <c r="CW383" s="167"/>
      <c r="CX383" s="167"/>
      <c r="CY383" s="167"/>
      <c r="CZ383" s="167"/>
      <c r="DA383" s="167"/>
      <c r="DB383" s="167"/>
      <c r="DC383" s="167"/>
      <c r="DD383" s="167"/>
      <c r="DE383" s="167"/>
      <c r="DF383" s="167"/>
      <c r="DG383" s="167"/>
      <c r="DH383" s="167"/>
      <c r="DI383" s="167"/>
      <c r="DJ383" s="167"/>
      <c r="DK383" s="167"/>
      <c r="DL383" s="167"/>
      <c r="DM383" s="167"/>
      <c r="DN383" s="167"/>
      <c r="DO383" s="167"/>
      <c r="DP383" s="167"/>
      <c r="DQ383" s="167"/>
      <c r="DR383" s="167"/>
      <c r="DS383" s="167"/>
      <c r="DT383" s="167"/>
      <c r="DU383" s="167"/>
      <c r="DV383" s="167"/>
      <c r="DW383" s="167"/>
      <c r="DX383" s="167"/>
      <c r="DY383" s="167"/>
      <c r="DZ383" s="167"/>
      <c r="EA383" s="167"/>
      <c r="EB383" s="167"/>
      <c r="EC383" s="167"/>
      <c r="ED383" s="167"/>
      <c r="EE383" s="167"/>
      <c r="EF383" s="167"/>
      <c r="EG383" s="167"/>
      <c r="EH383" s="167"/>
      <c r="EI383" s="167"/>
      <c r="EJ383" s="167"/>
      <c r="EK383" s="167"/>
      <c r="EL383" s="167"/>
      <c r="EM383" s="167"/>
      <c r="EN383" s="167"/>
      <c r="EO383" s="167"/>
      <c r="EP383" s="167"/>
      <c r="EQ383" s="167"/>
      <c r="ER383" s="167"/>
      <c r="ES383" s="167"/>
      <c r="ET383" s="167"/>
      <c r="EU383" s="167"/>
      <c r="EV383" s="167"/>
      <c r="EW383" s="167"/>
      <c r="EX383" s="167"/>
      <c r="EY383" s="167"/>
      <c r="EZ383" s="167"/>
      <c r="FA383" s="167"/>
      <c r="FB383" s="167"/>
      <c r="FC383" s="167"/>
      <c r="FD383" s="167"/>
      <c r="FE383" s="167"/>
      <c r="FF383" s="167"/>
      <c r="FG383" s="167"/>
      <c r="FH383" s="167"/>
      <c r="FI383" s="167"/>
      <c r="FJ383" s="167"/>
      <c r="FK383" s="167"/>
      <c r="FL383" s="167"/>
      <c r="FM383" s="167"/>
      <c r="FN383" s="167"/>
      <c r="FO383" s="167"/>
      <c r="FP383" s="167"/>
      <c r="FQ383" s="167"/>
      <c r="FR383" s="167"/>
      <c r="FS383" s="167"/>
      <c r="FT383" s="167"/>
      <c r="FU383" s="167"/>
      <c r="FV383" s="167"/>
      <c r="FW383" s="167"/>
      <c r="FX383" s="167"/>
      <c r="FY383" s="167"/>
      <c r="FZ383" s="167"/>
      <c r="GA383" s="167"/>
      <c r="GB383" s="167"/>
      <c r="GC383" s="167"/>
      <c r="GD383" s="167"/>
      <c r="GE383" s="167"/>
      <c r="GF383" s="167"/>
      <c r="GG383" s="167"/>
      <c r="GH383" s="167"/>
      <c r="GI383" s="167"/>
      <c r="GJ383" s="167"/>
      <c r="GK383" s="167"/>
      <c r="GL383" s="167"/>
      <c r="GM383" s="167"/>
      <c r="GN383" s="167"/>
      <c r="GO383" s="167"/>
      <c r="GP383" s="167"/>
      <c r="GQ383" s="167"/>
      <c r="GR383" s="167"/>
      <c r="GS383" s="167"/>
      <c r="GT383" s="167"/>
      <c r="GU383" s="167"/>
      <c r="GV383" s="167"/>
      <c r="GW383" s="167"/>
      <c r="GX383" s="167"/>
      <c r="GY383" s="167"/>
      <c r="GZ383" s="167"/>
      <c r="HA383" s="167"/>
      <c r="HB383" s="167"/>
      <c r="HC383" s="167"/>
      <c r="HD383" s="167"/>
      <c r="HE383" s="167"/>
      <c r="HF383" s="167"/>
      <c r="HG383" s="167"/>
      <c r="HH383" s="167"/>
      <c r="HI383" s="167"/>
      <c r="HJ383" s="167"/>
      <c r="HK383" s="167"/>
      <c r="HL383" s="167"/>
      <c r="HM383" s="167"/>
      <c r="HN383" s="167"/>
      <c r="HO383" s="167"/>
      <c r="HP383" s="167"/>
      <c r="HQ383" s="167"/>
      <c r="HR383" s="167"/>
      <c r="HS383" s="2"/>
    </row>
    <row r="384" spans="1:227" ht="37.299999999999997" x14ac:dyDescent="0.4">
      <c r="A384" s="868" t="s">
        <v>393</v>
      </c>
      <c r="B384" s="868" t="s">
        <v>536</v>
      </c>
      <c r="C384" s="880" t="s">
        <v>537</v>
      </c>
      <c r="D384" s="1149" t="s">
        <v>539</v>
      </c>
      <c r="E384" s="416" t="s">
        <v>1458</v>
      </c>
      <c r="F384" s="219"/>
      <c r="G384" s="124"/>
      <c r="H384" s="124"/>
      <c r="I384" s="124"/>
      <c r="J384" s="124"/>
      <c r="K384" s="252"/>
      <c r="L384" s="520">
        <v>100</v>
      </c>
      <c r="M384" s="521">
        <v>0</v>
      </c>
      <c r="N384" s="504">
        <f>IF(OR(K384="",NOT(ISNUMBER(K384))),1,IF(P384=0,1,IF(P384&gt;K384,2,IF(AT384&gt;K384,3,IF(AU384&gt;K384,4,5)))))</f>
        <v>1</v>
      </c>
      <c r="O384" s="967"/>
      <c r="P384" s="532"/>
      <c r="Q384" s="227" t="s">
        <v>42</v>
      </c>
      <c r="R384" s="254"/>
      <c r="S384" s="305"/>
      <c r="T384" s="306"/>
      <c r="U384" s="90"/>
      <c r="V384" s="254"/>
      <c r="W384" s="254"/>
      <c r="X384" s="254"/>
      <c r="Y384" s="254"/>
      <c r="Z384" s="258"/>
      <c r="AA384" s="259"/>
      <c r="AB384" s="260"/>
      <c r="AC384" s="260"/>
      <c r="AD384" s="260"/>
      <c r="AE384" s="260"/>
      <c r="AF384" s="260"/>
      <c r="AG384" s="260"/>
      <c r="AH384" s="121"/>
      <c r="AI384" s="90"/>
      <c r="AJ384" s="90"/>
      <c r="AK384" s="90"/>
      <c r="AL384" s="121"/>
      <c r="AM384" s="262"/>
      <c r="AN384" s="252"/>
      <c r="AO384" s="252"/>
      <c r="AP384" s="263"/>
      <c r="AQ384" s="264"/>
      <c r="AR384" s="252"/>
      <c r="AS384" s="252"/>
      <c r="AT384" s="252"/>
      <c r="AU384" s="252"/>
      <c r="AV384" s="263"/>
      <c r="AW384" s="557">
        <f>K384-AT384</f>
        <v>0</v>
      </c>
      <c r="AX384" s="551"/>
      <c r="AY384" s="166"/>
      <c r="AZ384" s="167"/>
      <c r="BA384" s="167"/>
      <c r="BB384" s="167"/>
      <c r="BC384" s="90" t="s">
        <v>1430</v>
      </c>
      <c r="BD384" s="2" t="s">
        <v>1715</v>
      </c>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row>
    <row r="385" spans="1:227" ht="37.299999999999997" x14ac:dyDescent="0.4">
      <c r="A385" s="868" t="s">
        <v>393</v>
      </c>
      <c r="B385" s="868" t="s">
        <v>536</v>
      </c>
      <c r="C385" s="880" t="s">
        <v>537</v>
      </c>
      <c r="D385" s="1281" t="s">
        <v>542</v>
      </c>
      <c r="E385" s="2956"/>
      <c r="F385" s="219">
        <v>0.27594000000000007</v>
      </c>
      <c r="G385" s="124"/>
      <c r="H385" s="124"/>
      <c r="I385" s="124"/>
      <c r="J385" s="124"/>
      <c r="K385" s="252">
        <v>0.27594000000000007</v>
      </c>
      <c r="L385" s="520">
        <v>100</v>
      </c>
      <c r="M385" s="521">
        <v>0</v>
      </c>
      <c r="N385" s="504">
        <v>2</v>
      </c>
      <c r="O385" s="1028"/>
      <c r="P385" s="532">
        <v>0.32520196799999995</v>
      </c>
      <c r="Q385" s="227" t="s">
        <v>42</v>
      </c>
      <c r="R385" s="254"/>
      <c r="S385" s="305"/>
      <c r="T385" s="306"/>
      <c r="U385" s="90"/>
      <c r="V385" s="254"/>
      <c r="W385" s="254"/>
      <c r="X385" s="254"/>
      <c r="Y385" s="254"/>
      <c r="Z385" s="258">
        <v>15397.046567264353</v>
      </c>
      <c r="AA385" s="259"/>
      <c r="AB385" s="260"/>
      <c r="AC385" s="260"/>
      <c r="AD385" s="260"/>
      <c r="AE385" s="260"/>
      <c r="AF385" s="260"/>
      <c r="AG385" s="260"/>
      <c r="AH385" s="121"/>
      <c r="AI385" s="90"/>
      <c r="AJ385" s="90"/>
      <c r="AK385" s="90"/>
      <c r="AL385" s="121"/>
      <c r="AM385" s="262"/>
      <c r="AN385" s="252"/>
      <c r="AO385" s="252"/>
      <c r="AP385" s="263"/>
      <c r="AQ385" s="264"/>
      <c r="AR385" s="252"/>
      <c r="AS385" s="252"/>
      <c r="AT385" s="252">
        <v>0.6371911884121696</v>
      </c>
      <c r="AU385" s="252"/>
      <c r="AV385" s="263"/>
      <c r="AW385" s="557">
        <v>-0.36125118841216952</v>
      </c>
      <c r="AX385" s="551"/>
      <c r="AY385" s="166"/>
      <c r="AZ385" s="167"/>
      <c r="BA385" s="296"/>
      <c r="BB385" s="167"/>
      <c r="BC385" s="2" t="s">
        <v>1802</v>
      </c>
      <c r="BD385" s="866" t="s">
        <v>1854</v>
      </c>
    </row>
    <row r="386" spans="1:227" ht="37.299999999999997" x14ac:dyDescent="0.4">
      <c r="A386" s="868" t="s">
        <v>393</v>
      </c>
      <c r="B386" s="868" t="s">
        <v>536</v>
      </c>
      <c r="C386" s="881" t="s">
        <v>537</v>
      </c>
      <c r="D386" s="1281" t="s">
        <v>541</v>
      </c>
      <c r="E386" s="2956"/>
      <c r="F386" s="219">
        <v>0.27594000000000007</v>
      </c>
      <c r="G386" s="124"/>
      <c r="H386" s="124"/>
      <c r="I386" s="124"/>
      <c r="J386" s="124"/>
      <c r="K386" s="252">
        <v>0.27594000000000007</v>
      </c>
      <c r="L386" s="520">
        <v>100</v>
      </c>
      <c r="M386" s="521">
        <v>0</v>
      </c>
      <c r="N386" s="504">
        <v>3</v>
      </c>
      <c r="O386" s="1016"/>
      <c r="P386" s="532">
        <v>0.27034862400000004</v>
      </c>
      <c r="Q386" s="227" t="s">
        <v>42</v>
      </c>
      <c r="R386" s="254"/>
      <c r="S386" s="305"/>
      <c r="T386" s="306"/>
      <c r="U386" s="90"/>
      <c r="V386" s="254"/>
      <c r="W386" s="254"/>
      <c r="X386" s="254"/>
      <c r="Y386" s="254"/>
      <c r="Z386" s="258">
        <v>13521.300447975911</v>
      </c>
      <c r="AA386" s="259"/>
      <c r="AB386" s="260"/>
      <c r="AC386" s="260"/>
      <c r="AD386" s="260"/>
      <c r="AE386" s="260"/>
      <c r="AF386" s="260"/>
      <c r="AG386" s="260"/>
      <c r="AH386" s="121"/>
      <c r="AI386" s="90"/>
      <c r="AJ386" s="90"/>
      <c r="AK386" s="90"/>
      <c r="AL386" s="121"/>
      <c r="AM386" s="262"/>
      <c r="AN386" s="252"/>
      <c r="AO386" s="252"/>
      <c r="AP386" s="263"/>
      <c r="AQ386" s="264"/>
      <c r="AR386" s="252"/>
      <c r="AS386" s="252"/>
      <c r="AT386" s="252">
        <v>0.55099247717043642</v>
      </c>
      <c r="AU386" s="252"/>
      <c r="AV386" s="263"/>
      <c r="AW386" s="557">
        <v>-0.27505247717043635</v>
      </c>
      <c r="AX386" s="551"/>
      <c r="AY386" s="166"/>
      <c r="AZ386" s="167"/>
      <c r="BA386" s="296"/>
      <c r="BB386" s="167"/>
      <c r="BC386" s="2" t="s">
        <v>1802</v>
      </c>
      <c r="BD386" s="866" t="s">
        <v>1867</v>
      </c>
    </row>
    <row r="387" spans="1:227" ht="37.299999999999997" x14ac:dyDescent="0.4">
      <c r="A387" s="868" t="s">
        <v>393</v>
      </c>
      <c r="B387" s="868" t="s">
        <v>536</v>
      </c>
      <c r="C387" s="881" t="s">
        <v>537</v>
      </c>
      <c r="D387" s="1281" t="s">
        <v>540</v>
      </c>
      <c r="E387" s="2956"/>
      <c r="F387" s="219">
        <v>6.5699999999999995E-2</v>
      </c>
      <c r="G387" s="124"/>
      <c r="H387" s="124"/>
      <c r="I387" s="124"/>
      <c r="J387" s="124"/>
      <c r="K387" s="252">
        <v>6.5699999999999995E-2</v>
      </c>
      <c r="L387" s="520">
        <v>100</v>
      </c>
      <c r="M387" s="521">
        <v>0</v>
      </c>
      <c r="N387" s="504">
        <v>3</v>
      </c>
      <c r="O387" s="1016"/>
      <c r="P387" s="532">
        <v>5.6295129687499994E-2</v>
      </c>
      <c r="Q387" s="227" t="s">
        <v>42</v>
      </c>
      <c r="R387" s="254"/>
      <c r="S387" s="305"/>
      <c r="T387" s="306"/>
      <c r="U387" s="90"/>
      <c r="V387" s="254"/>
      <c r="W387" s="254"/>
      <c r="X387" s="254"/>
      <c r="Y387" s="254"/>
      <c r="Z387" s="258">
        <v>2617.4860295774033</v>
      </c>
      <c r="AA387" s="259"/>
      <c r="AB387" s="260"/>
      <c r="AC387" s="260"/>
      <c r="AD387" s="260"/>
      <c r="AE387" s="260"/>
      <c r="AF387" s="260"/>
      <c r="AG387" s="260"/>
      <c r="AH387" s="121"/>
      <c r="AI387" s="90"/>
      <c r="AJ387" s="90"/>
      <c r="AK387" s="90"/>
      <c r="AL387" s="121"/>
      <c r="AM387" s="262"/>
      <c r="AN387" s="252"/>
      <c r="AO387" s="252"/>
      <c r="AP387" s="263"/>
      <c r="AQ387" s="264"/>
      <c r="AR387" s="252"/>
      <c r="AS387" s="252"/>
      <c r="AT387" s="252">
        <v>0.11735603891406485</v>
      </c>
      <c r="AU387" s="252"/>
      <c r="AV387" s="263"/>
      <c r="AW387" s="557">
        <v>-5.1656038914064853E-2</v>
      </c>
      <c r="AX387" s="551"/>
      <c r="AY387" s="166"/>
      <c r="AZ387" s="167"/>
      <c r="BA387" s="296"/>
      <c r="BB387" s="167"/>
      <c r="BC387" s="2" t="s">
        <v>1802</v>
      </c>
      <c r="BD387" s="866" t="s">
        <v>1880</v>
      </c>
    </row>
    <row r="388" spans="1:227" ht="37.299999999999997" x14ac:dyDescent="0.4">
      <c r="A388" s="868" t="s">
        <v>865</v>
      </c>
      <c r="B388" s="868" t="s">
        <v>925</v>
      </c>
      <c r="C388" s="365" t="s">
        <v>930</v>
      </c>
      <c r="D388" s="865" t="s">
        <v>932</v>
      </c>
      <c r="E388" s="407"/>
      <c r="F388" s="628">
        <v>0.73599999999999999</v>
      </c>
      <c r="G388" s="636"/>
      <c r="H388" s="638" t="s">
        <v>202</v>
      </c>
      <c r="I388" s="251"/>
      <c r="J388" s="251"/>
      <c r="K388" s="292">
        <f>IF(ISNUMBER(F388),F388,0)+IF(ISNUMBER(G388),G388,0)+IF(ISNUMBER(H388),H388,0)</f>
        <v>0.73599999999999999</v>
      </c>
      <c r="L388" s="520">
        <f>IF(IF(ISNUMBER(K388),K388,0)&gt;0,IF(ISNUMBER(F388),F388,0)/K388*100,"")</f>
        <v>100</v>
      </c>
      <c r="M388" s="521">
        <f>IF(IF(ISNUMBER(K388),K388,0)&gt;0,(IF(ISNUMBER(G388),G388,0)+IF(ISNUMBER(H388),H388,0))/K388*100,"")</f>
        <v>0</v>
      </c>
      <c r="N388" s="504">
        <f>IF(OR(K388="",NOT(ISNUMBER(K388))),1,IF(P388=0,1,IF(P388&gt;K388,2,IF(AT388&gt;K388,3,IF(AU388&gt;K388,4,5)))))</f>
        <v>5</v>
      </c>
      <c r="O388" s="254"/>
      <c r="P388" s="534">
        <f>AA388*Z388/1000000000*365</f>
        <v>0.5069822866509428</v>
      </c>
      <c r="Q388" s="227" t="s">
        <v>42</v>
      </c>
      <c r="R388" s="254"/>
      <c r="S388" s="255"/>
      <c r="T388" s="256"/>
      <c r="U388" s="2"/>
      <c r="V388" s="257"/>
      <c r="W388" s="257"/>
      <c r="X388" s="257"/>
      <c r="Y388" s="257"/>
      <c r="Z388" s="258">
        <v>7463</v>
      </c>
      <c r="AA388" s="259">
        <v>186.11718694452185</v>
      </c>
      <c r="AB388" s="293"/>
      <c r="AC388" s="293"/>
      <c r="AD388" s="293"/>
      <c r="AE388" s="293"/>
      <c r="AF388" s="293"/>
      <c r="AG388" s="293"/>
      <c r="AH388" s="121"/>
      <c r="AI388" s="373">
        <v>7729</v>
      </c>
      <c r="AJ388" s="373">
        <v>7986</v>
      </c>
      <c r="AK388" s="373">
        <v>8235</v>
      </c>
      <c r="AL388" s="342"/>
      <c r="AM388" s="374"/>
      <c r="AN388" s="373"/>
      <c r="AO388" s="292"/>
      <c r="AP388" s="295"/>
      <c r="AQ388" s="264">
        <v>0.5069822866509428</v>
      </c>
      <c r="AR388" s="292">
        <v>0.53995793541138637</v>
      </c>
      <c r="AS388" s="292">
        <v>0.57331344849271726</v>
      </c>
      <c r="AT388" s="292">
        <v>0.60707047418817006</v>
      </c>
      <c r="AU388" s="292"/>
      <c r="AV388" s="295"/>
      <c r="AW388" s="559">
        <f>K388-AT388</f>
        <v>0.12892952581182993</v>
      </c>
      <c r="AX388" s="551"/>
      <c r="AY388" s="166"/>
      <c r="AZ388" s="167"/>
      <c r="BA388" s="296"/>
      <c r="BB388" s="296"/>
      <c r="BC388" s="2" t="s">
        <v>1430</v>
      </c>
      <c r="BD388" s="866" t="s">
        <v>1623</v>
      </c>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row>
    <row r="389" spans="1:227" s="2" customFormat="1" ht="18.75" customHeight="1" x14ac:dyDescent="0.4">
      <c r="A389" s="868" t="s">
        <v>393</v>
      </c>
      <c r="B389" s="868" t="s">
        <v>515</v>
      </c>
      <c r="C389" s="290" t="s">
        <v>525</v>
      </c>
      <c r="D389" s="1279" t="s">
        <v>528</v>
      </c>
      <c r="E389" s="2951"/>
      <c r="F389" s="219">
        <v>0.115632</v>
      </c>
      <c r="G389" s="124"/>
      <c r="H389" s="124"/>
      <c r="I389" s="124"/>
      <c r="J389" s="124"/>
      <c r="K389" s="252">
        <v>0.115632</v>
      </c>
      <c r="L389" s="520">
        <v>100</v>
      </c>
      <c r="M389" s="521">
        <v>0</v>
      </c>
      <c r="N389" s="504">
        <v>2</v>
      </c>
      <c r="O389" s="687"/>
      <c r="P389" s="532">
        <v>0.18299371562499991</v>
      </c>
      <c r="Q389" s="227" t="s">
        <v>42</v>
      </c>
      <c r="R389" s="254"/>
      <c r="S389" s="305"/>
      <c r="T389" s="306"/>
      <c r="U389" s="90"/>
      <c r="V389" s="254"/>
      <c r="W389" s="254"/>
      <c r="X389" s="254"/>
      <c r="Y389" s="254"/>
      <c r="Z389" s="258">
        <v>14770.925945809782</v>
      </c>
      <c r="AA389" s="259">
        <v>33.941856278154908</v>
      </c>
      <c r="AB389" s="260"/>
      <c r="AC389" s="260"/>
      <c r="AD389" s="260"/>
      <c r="AE389" s="260"/>
      <c r="AF389" s="260"/>
      <c r="AG389" s="260"/>
      <c r="AH389" s="121"/>
      <c r="AI389" s="90"/>
      <c r="AJ389" s="90"/>
      <c r="AK389" s="90"/>
      <c r="AL389" s="121"/>
      <c r="AM389" s="262"/>
      <c r="AN389" s="252"/>
      <c r="AO389" s="252"/>
      <c r="AP389" s="263"/>
      <c r="AQ389" s="264"/>
      <c r="AR389" s="252"/>
      <c r="AS389" s="252"/>
      <c r="AT389" s="252">
        <v>0.31998177866357774</v>
      </c>
      <c r="AU389" s="252"/>
      <c r="AV389" s="263"/>
      <c r="AW389" s="557">
        <v>-0.20434977866357773</v>
      </c>
      <c r="AX389" s="551"/>
      <c r="AY389" s="166"/>
      <c r="AZ389" s="167"/>
      <c r="BA389" s="296"/>
      <c r="BB389" s="167"/>
      <c r="BC389" s="2" t="s">
        <v>1802</v>
      </c>
      <c r="BD389" s="2" t="s">
        <v>1848</v>
      </c>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row>
    <row r="390" spans="1:227" s="2" customFormat="1" ht="18.75" customHeight="1" x14ac:dyDescent="0.4">
      <c r="A390" s="868" t="s">
        <v>198</v>
      </c>
      <c r="B390" s="868" t="s">
        <v>199</v>
      </c>
      <c r="C390" s="377" t="s">
        <v>206</v>
      </c>
      <c r="D390" s="57" t="s">
        <v>212</v>
      </c>
      <c r="E390" s="2958" t="s">
        <v>1433</v>
      </c>
      <c r="F390" s="219"/>
      <c r="G390" s="124"/>
      <c r="H390" s="124"/>
      <c r="I390" s="124"/>
      <c r="J390" s="124"/>
      <c r="K390" s="179"/>
      <c r="L390" s="518">
        <v>100</v>
      </c>
      <c r="M390" s="667" t="str">
        <f>IF(K390&gt;0,(IF(ISNUMBER(G390),G390,0)+IF(ISNUMBER(H390),H390,0))/K390*100,"")</f>
        <v/>
      </c>
      <c r="N390" s="504">
        <f>IF(OR(K390="",NOT(ISNUMBER(K390))),1,IF(P390=0,1,IF(P390&gt;K390,2,IF(AT390&gt;K390,3,IF(AU390&gt;K390,4,5)))))</f>
        <v>1</v>
      </c>
      <c r="O390" s="170"/>
      <c r="P390" s="179">
        <v>1.4610000000000001</v>
      </c>
      <c r="Q390" s="222" t="s">
        <v>42</v>
      </c>
      <c r="R390" s="170"/>
      <c r="S390" s="720" t="s">
        <v>202</v>
      </c>
      <c r="T390" s="720" t="s">
        <v>202</v>
      </c>
      <c r="U390" s="368">
        <v>58</v>
      </c>
      <c r="V390" s="170"/>
      <c r="W390" s="368">
        <v>58</v>
      </c>
      <c r="X390" s="170"/>
      <c r="Y390" s="170"/>
      <c r="Z390" s="746">
        <v>37371</v>
      </c>
      <c r="AA390" s="234">
        <v>107.10817816026859</v>
      </c>
      <c r="AB390" s="763">
        <f>O390/AA390*1000000/365*1000</f>
        <v>0</v>
      </c>
      <c r="AC390" s="202"/>
      <c r="AD390" s="202"/>
      <c r="AE390" s="170"/>
      <c r="AF390" s="202"/>
      <c r="AG390" s="202"/>
      <c r="AH390" s="175"/>
      <c r="AI390" s="174"/>
      <c r="AJ390" s="174"/>
      <c r="AK390" s="174"/>
      <c r="AL390" s="175"/>
      <c r="AM390" s="179">
        <f>K390</f>
        <v>0</v>
      </c>
      <c r="AN390" s="179">
        <v>1.4610000000000001</v>
      </c>
      <c r="AO390" s="179">
        <v>1.5980000000000001</v>
      </c>
      <c r="AP390" s="179">
        <v>1.7649999999999999</v>
      </c>
      <c r="AQ390" s="184">
        <v>1.9490000000000001</v>
      </c>
      <c r="AR390" s="179">
        <f>AN390</f>
        <v>1.4610000000000001</v>
      </c>
      <c r="AS390" s="179">
        <v>1.5980000000000001</v>
      </c>
      <c r="AT390" s="179">
        <f>AVERAGE(AS390,AV390)</f>
        <v>1.6815</v>
      </c>
      <c r="AU390" s="179"/>
      <c r="AV390" s="179">
        <v>1.7649999999999999</v>
      </c>
      <c r="AW390" s="179"/>
      <c r="AX390" s="547">
        <v>1.9490000000000001</v>
      </c>
      <c r="AY390" s="863">
        <v>-1.133</v>
      </c>
      <c r="AZ390" s="164"/>
      <c r="BA390" s="165"/>
      <c r="BB390" s="167"/>
      <c r="BC390" s="2" t="s">
        <v>1430</v>
      </c>
      <c r="BD390" s="866" t="s">
        <v>211</v>
      </c>
      <c r="BE390" s="90"/>
      <c r="BF390" s="90"/>
      <c r="BG390" s="90"/>
      <c r="BH390" s="90"/>
      <c r="BI390" s="90"/>
      <c r="BJ390" s="90"/>
      <c r="BK390" s="90"/>
      <c r="BL390" s="90"/>
      <c r="BM390" s="167"/>
      <c r="BN390" s="167"/>
      <c r="BO390" s="167"/>
      <c r="BP390" s="167"/>
      <c r="BQ390" s="167"/>
      <c r="BR390" s="167"/>
      <c r="BS390" s="167"/>
      <c r="BT390" s="167"/>
      <c r="BU390" s="167"/>
      <c r="BV390" s="167"/>
      <c r="BW390" s="167"/>
      <c r="BX390" s="167"/>
      <c r="BY390" s="167"/>
      <c r="BZ390" s="167"/>
      <c r="CA390" s="167"/>
      <c r="CB390" s="167"/>
      <c r="CC390" s="167"/>
      <c r="CD390" s="167"/>
      <c r="CE390" s="167"/>
      <c r="CF390" s="167"/>
      <c r="CG390" s="167"/>
      <c r="CH390" s="167"/>
      <c r="CI390" s="167"/>
      <c r="CJ390" s="167"/>
      <c r="CK390" s="167"/>
      <c r="CL390" s="167"/>
      <c r="CM390" s="167"/>
      <c r="CN390" s="167"/>
      <c r="CO390" s="167"/>
      <c r="CP390" s="167"/>
      <c r="CQ390" s="167"/>
      <c r="CR390" s="167"/>
      <c r="CS390" s="167"/>
      <c r="CT390" s="167"/>
      <c r="CU390" s="167"/>
      <c r="CV390" s="167"/>
      <c r="CW390" s="167"/>
      <c r="CX390" s="167"/>
      <c r="CY390" s="167"/>
      <c r="CZ390" s="167"/>
      <c r="DA390" s="167"/>
      <c r="DB390" s="167"/>
      <c r="DC390" s="167"/>
      <c r="DD390" s="167"/>
      <c r="DE390" s="167"/>
      <c r="DF390" s="167"/>
      <c r="DG390" s="167"/>
      <c r="DH390" s="167"/>
      <c r="DI390" s="167"/>
      <c r="DJ390" s="167"/>
      <c r="DK390" s="167"/>
      <c r="DL390" s="167"/>
      <c r="DM390" s="167"/>
      <c r="DN390" s="167"/>
      <c r="DO390" s="167"/>
      <c r="DP390" s="167"/>
      <c r="DQ390" s="167"/>
      <c r="DR390" s="167"/>
      <c r="DS390" s="167"/>
      <c r="DT390" s="167"/>
      <c r="DU390" s="167"/>
      <c r="DV390" s="167"/>
      <c r="DW390" s="167"/>
      <c r="DX390" s="167"/>
      <c r="DY390" s="167"/>
      <c r="DZ390" s="167"/>
      <c r="EA390" s="167"/>
      <c r="EB390" s="167"/>
      <c r="EC390" s="167"/>
      <c r="ED390" s="167"/>
      <c r="EE390" s="167"/>
      <c r="EF390" s="167"/>
      <c r="EG390" s="167"/>
      <c r="EH390" s="167"/>
      <c r="EI390" s="167"/>
      <c r="EJ390" s="167"/>
      <c r="EK390" s="167"/>
      <c r="EL390" s="167"/>
      <c r="EM390" s="167"/>
      <c r="EN390" s="167"/>
      <c r="EO390" s="167"/>
      <c r="EP390" s="167"/>
      <c r="EQ390" s="167"/>
      <c r="ER390" s="167"/>
      <c r="ES390" s="167"/>
      <c r="ET390" s="167"/>
      <c r="EU390" s="167"/>
      <c r="EV390" s="167"/>
      <c r="EW390" s="167"/>
      <c r="EX390" s="167"/>
      <c r="EY390" s="167"/>
      <c r="EZ390" s="167"/>
      <c r="FA390" s="167"/>
      <c r="FB390" s="167"/>
      <c r="FC390" s="167"/>
      <c r="FD390" s="167"/>
      <c r="FE390" s="167"/>
      <c r="FF390" s="167"/>
      <c r="FG390" s="167"/>
      <c r="FH390" s="167"/>
      <c r="FI390" s="167"/>
      <c r="FJ390" s="167"/>
      <c r="FK390" s="167"/>
      <c r="FL390" s="167"/>
      <c r="FM390" s="167"/>
      <c r="FN390" s="167"/>
      <c r="FO390" s="167"/>
      <c r="FP390" s="167"/>
      <c r="FQ390" s="167"/>
      <c r="FR390" s="167"/>
      <c r="FS390" s="167"/>
      <c r="FT390" s="167"/>
      <c r="FU390" s="167"/>
      <c r="FV390" s="167"/>
      <c r="FW390" s="167"/>
      <c r="FX390" s="167"/>
      <c r="FY390" s="167"/>
      <c r="FZ390" s="167"/>
      <c r="GA390" s="167"/>
      <c r="GB390" s="167"/>
      <c r="GC390" s="167"/>
      <c r="GD390" s="167"/>
      <c r="GE390" s="167"/>
      <c r="GF390" s="167"/>
      <c r="GG390" s="167"/>
      <c r="GH390" s="167"/>
      <c r="GI390" s="167"/>
      <c r="GJ390" s="167"/>
      <c r="GK390" s="167"/>
      <c r="GL390" s="167"/>
      <c r="GM390" s="167"/>
      <c r="GN390" s="167"/>
      <c r="GO390" s="167"/>
      <c r="GP390" s="167"/>
      <c r="GQ390" s="167"/>
      <c r="GR390" s="167"/>
      <c r="GS390" s="167"/>
      <c r="GT390" s="167"/>
      <c r="GU390" s="167"/>
      <c r="GV390" s="167"/>
      <c r="GW390" s="167"/>
      <c r="GX390" s="167"/>
      <c r="GY390" s="167"/>
      <c r="GZ390" s="167"/>
      <c r="HA390" s="167"/>
      <c r="HB390" s="167"/>
      <c r="HC390" s="167"/>
      <c r="HD390" s="167"/>
      <c r="HE390" s="167"/>
      <c r="HF390" s="167"/>
      <c r="HG390" s="167"/>
      <c r="HH390" s="167"/>
      <c r="HI390" s="167"/>
      <c r="HJ390" s="167"/>
      <c r="HK390" s="167"/>
      <c r="HL390" s="167"/>
      <c r="HM390" s="167"/>
      <c r="HN390" s="167"/>
      <c r="HO390" s="167"/>
      <c r="HP390" s="167"/>
      <c r="HQ390" s="167"/>
      <c r="HR390" s="167"/>
      <c r="HS390" s="167"/>
    </row>
    <row r="391" spans="1:227" s="2" customFormat="1" ht="19.5" customHeight="1" x14ac:dyDescent="0.4">
      <c r="A391" s="868" t="s">
        <v>198</v>
      </c>
      <c r="B391" s="868" t="s">
        <v>199</v>
      </c>
      <c r="C391" s="497" t="s">
        <v>206</v>
      </c>
      <c r="D391" s="16" t="s">
        <v>211</v>
      </c>
      <c r="E391" s="2986" t="s">
        <v>1433</v>
      </c>
      <c r="F391" s="2992"/>
      <c r="G391" s="2995"/>
      <c r="H391" s="2995"/>
      <c r="I391" s="2995"/>
      <c r="J391" s="2995"/>
      <c r="K391" s="3001"/>
      <c r="L391" s="3004">
        <v>100</v>
      </c>
      <c r="M391" s="3005" t="str">
        <f>IF(K391&gt;0,(IF(ISNUMBER(G391),G391,0)+IF(ISNUMBER(H391),H391,0))/K391*100,"")</f>
        <v/>
      </c>
      <c r="N391" s="348">
        <f>IF(OR(K391="",NOT(ISNUMBER(K391))),1,IF(P391=0,1,IF(P391&gt;K391,2,IF(AT391&gt;K391,3,IF(AU391&gt;K391,4,5)))))</f>
        <v>1</v>
      </c>
      <c r="O391" s="3008"/>
      <c r="P391" s="2995">
        <v>0.54500000000000004</v>
      </c>
      <c r="Q391" s="3011" t="s">
        <v>42</v>
      </c>
      <c r="R391" s="3013"/>
      <c r="S391" s="3015" t="s">
        <v>202</v>
      </c>
      <c r="T391" s="3015" t="s">
        <v>202</v>
      </c>
      <c r="U391" s="3020">
        <v>58</v>
      </c>
      <c r="V391" s="3013"/>
      <c r="W391" s="3020">
        <v>58</v>
      </c>
      <c r="X391" s="3013"/>
      <c r="Y391" s="3013"/>
      <c r="Z391" s="3024">
        <v>20568</v>
      </c>
      <c r="AA391" s="163">
        <v>72.595813153029326</v>
      </c>
      <c r="AB391" s="3031">
        <f>O391/AA391*1000000/365*1000</f>
        <v>0</v>
      </c>
      <c r="AC391" s="3034"/>
      <c r="AD391" s="3034"/>
      <c r="AE391" s="3038"/>
      <c r="AF391" s="3034"/>
      <c r="AG391" s="3039"/>
      <c r="AH391" s="3041"/>
      <c r="AI391" s="3044"/>
      <c r="AJ391" s="3044"/>
      <c r="AK391" s="3044"/>
      <c r="AL391" s="3045"/>
      <c r="AM391" s="3047">
        <f>K391</f>
        <v>0</v>
      </c>
      <c r="AN391" s="3050">
        <v>0.54500000000000004</v>
      </c>
      <c r="AO391" s="3050">
        <v>0.59599999999999997</v>
      </c>
      <c r="AP391" s="3052">
        <v>0.65800000000000003</v>
      </c>
      <c r="AQ391" s="3053">
        <v>0.72699999999999998</v>
      </c>
      <c r="AR391" s="3054">
        <f>AN391</f>
        <v>0.54500000000000004</v>
      </c>
      <c r="AS391" s="3050">
        <v>0.65100000000000002</v>
      </c>
      <c r="AT391" s="3054">
        <f>AVERAGE(AS391,AV391)</f>
        <v>0.72250000000000003</v>
      </c>
      <c r="AU391" s="3054"/>
      <c r="AV391" s="3050">
        <v>0.79400000000000004</v>
      </c>
      <c r="AW391" s="3052"/>
      <c r="AX391" s="3055">
        <v>0.96799999999999997</v>
      </c>
      <c r="AY391" s="1089">
        <v>-0.36099999999999999</v>
      </c>
      <c r="AZ391" s="1104"/>
      <c r="BA391" s="1117"/>
      <c r="BB391" s="1119"/>
      <c r="BC391" s="2" t="s">
        <v>1430</v>
      </c>
      <c r="BD391" s="866" t="s">
        <v>1469</v>
      </c>
      <c r="BE391" s="90"/>
      <c r="BF391" s="90"/>
      <c r="BG391" s="90"/>
      <c r="BH391" s="90"/>
      <c r="BI391" s="90"/>
      <c r="BJ391" s="90"/>
      <c r="BK391" s="90"/>
      <c r="BL391" s="90"/>
      <c r="BM391" s="167"/>
      <c r="BN391" s="167"/>
      <c r="BO391" s="167"/>
      <c r="BP391" s="167"/>
      <c r="BQ391" s="167"/>
      <c r="BR391" s="167"/>
      <c r="BS391" s="167"/>
      <c r="BT391" s="167"/>
      <c r="BU391" s="167"/>
      <c r="BV391" s="167"/>
      <c r="BW391" s="167"/>
      <c r="BX391" s="167"/>
      <c r="BY391" s="167"/>
      <c r="BZ391" s="167"/>
      <c r="CA391" s="167"/>
      <c r="CB391" s="167"/>
      <c r="CC391" s="167"/>
      <c r="CD391" s="167"/>
      <c r="CE391" s="167"/>
      <c r="CF391" s="167"/>
      <c r="CG391" s="167"/>
      <c r="CH391" s="167"/>
      <c r="CI391" s="167"/>
      <c r="CJ391" s="167"/>
      <c r="CK391" s="167"/>
      <c r="CL391" s="167"/>
      <c r="CM391" s="167"/>
      <c r="CN391" s="167"/>
      <c r="CO391" s="167"/>
      <c r="CP391" s="167"/>
      <c r="CQ391" s="167"/>
      <c r="CR391" s="167"/>
      <c r="CS391" s="167"/>
      <c r="CT391" s="167"/>
      <c r="CU391" s="167"/>
      <c r="CV391" s="167"/>
      <c r="CW391" s="167"/>
      <c r="CX391" s="167"/>
      <c r="CY391" s="167"/>
      <c r="CZ391" s="167"/>
      <c r="DA391" s="167"/>
      <c r="DB391" s="167"/>
      <c r="DC391" s="167"/>
      <c r="DD391" s="167"/>
      <c r="DE391" s="167"/>
      <c r="DF391" s="167"/>
      <c r="DG391" s="167"/>
      <c r="DH391" s="167"/>
      <c r="DI391" s="167"/>
      <c r="DJ391" s="167"/>
      <c r="DK391" s="167"/>
      <c r="DL391" s="167"/>
      <c r="DM391" s="167"/>
      <c r="DN391" s="167"/>
      <c r="DO391" s="167"/>
      <c r="DP391" s="167"/>
      <c r="DQ391" s="167"/>
      <c r="DR391" s="167"/>
      <c r="DS391" s="167"/>
      <c r="DT391" s="167"/>
      <c r="DU391" s="167"/>
      <c r="DV391" s="167"/>
      <c r="DW391" s="167"/>
      <c r="DX391" s="167"/>
      <c r="DY391" s="167"/>
      <c r="DZ391" s="167"/>
      <c r="EA391" s="167"/>
      <c r="EB391" s="167"/>
      <c r="EC391" s="167"/>
      <c r="ED391" s="167"/>
      <c r="EE391" s="167"/>
      <c r="EF391" s="167"/>
      <c r="EG391" s="167"/>
      <c r="EH391" s="167"/>
      <c r="EI391" s="167"/>
      <c r="EJ391" s="167"/>
      <c r="EK391" s="167"/>
      <c r="EL391" s="167"/>
      <c r="EM391" s="167"/>
      <c r="EN391" s="167"/>
      <c r="EO391" s="167"/>
      <c r="EP391" s="167"/>
      <c r="EQ391" s="167"/>
      <c r="ER391" s="167"/>
      <c r="ES391" s="167"/>
      <c r="ET391" s="167"/>
      <c r="EU391" s="167"/>
      <c r="EV391" s="167"/>
      <c r="EW391" s="167"/>
      <c r="EX391" s="167"/>
      <c r="EY391" s="167"/>
      <c r="EZ391" s="167"/>
      <c r="FA391" s="167"/>
      <c r="FB391" s="167"/>
      <c r="FC391" s="167"/>
      <c r="FD391" s="167"/>
      <c r="FE391" s="167"/>
      <c r="FF391" s="167"/>
      <c r="FG391" s="167"/>
      <c r="FH391" s="167"/>
      <c r="FI391" s="167"/>
      <c r="FJ391" s="167"/>
      <c r="FK391" s="167"/>
      <c r="FL391" s="167"/>
      <c r="FM391" s="167"/>
      <c r="FN391" s="167"/>
      <c r="FO391" s="167"/>
      <c r="FP391" s="167"/>
      <c r="FQ391" s="167"/>
      <c r="FR391" s="167"/>
      <c r="FS391" s="167"/>
      <c r="FT391" s="167"/>
      <c r="FU391" s="167"/>
      <c r="FV391" s="167"/>
      <c r="FW391" s="167"/>
      <c r="FX391" s="167"/>
      <c r="FY391" s="167"/>
      <c r="FZ391" s="167"/>
      <c r="GA391" s="167"/>
      <c r="GB391" s="167"/>
      <c r="GC391" s="167"/>
      <c r="GD391" s="167"/>
      <c r="GE391" s="167"/>
      <c r="GF391" s="167"/>
      <c r="GG391" s="167"/>
      <c r="GH391" s="167"/>
      <c r="GI391" s="167"/>
      <c r="GJ391" s="167"/>
      <c r="GK391" s="167"/>
      <c r="GL391" s="167"/>
      <c r="GM391" s="167"/>
      <c r="GN391" s="167"/>
      <c r="GO391" s="167"/>
      <c r="GP391" s="167"/>
      <c r="GQ391" s="167"/>
      <c r="GR391" s="167"/>
      <c r="GS391" s="167"/>
      <c r="GT391" s="167"/>
      <c r="GU391" s="167"/>
      <c r="GV391" s="167"/>
      <c r="GW391" s="167"/>
      <c r="GX391" s="167"/>
      <c r="GY391" s="167"/>
      <c r="GZ391" s="167"/>
      <c r="HA391" s="167"/>
      <c r="HB391" s="167"/>
      <c r="HC391" s="167"/>
      <c r="HD391" s="167"/>
      <c r="HE391" s="167"/>
      <c r="HF391" s="167"/>
      <c r="HG391" s="167"/>
      <c r="HH391" s="167"/>
      <c r="HI391" s="167"/>
      <c r="HJ391" s="167"/>
      <c r="HK391" s="167"/>
      <c r="HL391" s="167"/>
      <c r="HM391" s="167"/>
      <c r="HN391" s="167"/>
      <c r="HO391" s="167"/>
      <c r="HP391" s="167"/>
      <c r="HQ391" s="167"/>
      <c r="HR391" s="167"/>
      <c r="HS391" s="167"/>
    </row>
    <row r="392" spans="1:227" s="2" customFormat="1" ht="17.05" customHeight="1" x14ac:dyDescent="0.3">
      <c r="A392" s="1564" t="s">
        <v>198</v>
      </c>
      <c r="B392" s="1564" t="s">
        <v>199</v>
      </c>
      <c r="C392" s="2544" t="s">
        <v>206</v>
      </c>
      <c r="D392" s="1952" t="s">
        <v>207</v>
      </c>
      <c r="E392" s="1750" t="s">
        <v>1934</v>
      </c>
      <c r="F392" s="2100"/>
      <c r="G392" s="2099"/>
      <c r="H392" s="2099"/>
      <c r="I392" s="2099"/>
      <c r="J392" s="2099"/>
      <c r="K392" s="2101">
        <v>2.032</v>
      </c>
      <c r="L392" s="2382" t="s">
        <v>1435</v>
      </c>
      <c r="M392" s="2383" t="s">
        <v>1440</v>
      </c>
      <c r="N392" s="1575">
        <f>IF(OR(K392="",NOT(ISNUMBER(K392))),1,IF(P392=0,1,IF(P392&gt;K392,2,IF(AT392&gt;K392,3,IF(AU392&gt;K392,4,5)))))</f>
        <v>3</v>
      </c>
      <c r="O392" s="2320"/>
      <c r="P392" s="2099">
        <v>2.032</v>
      </c>
      <c r="Q392" s="2205" t="s">
        <v>42</v>
      </c>
      <c r="R392" s="1857"/>
      <c r="S392" s="2712" t="s">
        <v>202</v>
      </c>
      <c r="T392" s="2712" t="s">
        <v>202</v>
      </c>
      <c r="U392" s="2438">
        <v>58</v>
      </c>
      <c r="V392" s="1857"/>
      <c r="W392" s="2438">
        <v>58</v>
      </c>
      <c r="X392" s="1857"/>
      <c r="Y392" s="1857">
        <v>44.7</v>
      </c>
      <c r="Z392" s="2439">
        <v>76701</v>
      </c>
      <c r="AA392" s="2440">
        <v>72.582147399267711</v>
      </c>
      <c r="AB392" s="2441">
        <f>O392/AA392*1000000/365*1000</f>
        <v>0</v>
      </c>
      <c r="AC392" s="2096"/>
      <c r="AD392" s="2096"/>
      <c r="AE392" s="2010" t="s">
        <v>208</v>
      </c>
      <c r="AF392" s="2096" t="s">
        <v>42</v>
      </c>
      <c r="AG392" s="2096"/>
      <c r="AH392" s="2097"/>
      <c r="AI392" s="2096"/>
      <c r="AJ392" s="2096"/>
      <c r="AK392" s="2096"/>
      <c r="AL392" s="2097"/>
      <c r="AM392" s="2101">
        <f>K392</f>
        <v>2.032</v>
      </c>
      <c r="AN392" s="2099">
        <v>2.032</v>
      </c>
      <c r="AO392" s="2099">
        <v>2.1259999999999999</v>
      </c>
      <c r="AP392" s="2099">
        <v>2.2349999999999999</v>
      </c>
      <c r="AQ392" s="2100">
        <v>2.3490000000000002</v>
      </c>
      <c r="AR392" s="2101">
        <f>AN392</f>
        <v>2.032</v>
      </c>
      <c r="AS392" s="2099">
        <v>2.2229999999999999</v>
      </c>
      <c r="AT392" s="2101">
        <f>AVERAGE(AS392,AV392)</f>
        <v>2.3339999999999996</v>
      </c>
      <c r="AU392" s="2101"/>
      <c r="AV392" s="2099">
        <v>2.4449999999999998</v>
      </c>
      <c r="AW392" s="2099"/>
      <c r="AX392" s="2102">
        <v>2.7120000000000002</v>
      </c>
      <c r="AY392" s="2442">
        <v>-0.68</v>
      </c>
      <c r="AZ392" s="1979"/>
      <c r="BA392" s="1980"/>
      <c r="BB392" s="1646"/>
      <c r="BC392" s="1530" t="s">
        <v>1918</v>
      </c>
      <c r="BD392" s="1602" t="s">
        <v>1872</v>
      </c>
      <c r="BE392" s="1602"/>
      <c r="BF392" s="1530" t="e">
        <f>MATCH(D392,'&gt;50 only'!D379,0)</f>
        <v>#N/A</v>
      </c>
      <c r="BG392" s="1602"/>
      <c r="BH392" s="1602"/>
      <c r="BI392" s="1602"/>
      <c r="BJ392" s="1602"/>
      <c r="BK392" s="1602"/>
      <c r="BL392" s="1602"/>
      <c r="BM392" s="1602"/>
      <c r="BN392" s="1602"/>
      <c r="BO392" s="1602"/>
      <c r="BP392" s="1602"/>
      <c r="BQ392" s="1602"/>
      <c r="BR392" s="1602"/>
      <c r="BS392" s="1602"/>
      <c r="BT392" s="1602"/>
      <c r="BU392" s="1602"/>
      <c r="BV392" s="1602"/>
      <c r="BW392" s="1602"/>
      <c r="BX392" s="1602"/>
      <c r="BY392" s="1602"/>
      <c r="BZ392" s="1602"/>
      <c r="CA392" s="1602"/>
      <c r="CB392" s="1602"/>
      <c r="CC392" s="1602"/>
      <c r="CD392" s="1602"/>
      <c r="CE392" s="1602"/>
      <c r="CF392" s="1602"/>
      <c r="CG392" s="1602"/>
      <c r="CH392" s="1602"/>
      <c r="CI392" s="1602"/>
      <c r="CJ392" s="1602"/>
      <c r="CK392" s="1602"/>
      <c r="CL392" s="1602"/>
      <c r="CM392" s="1602"/>
      <c r="CN392" s="1602"/>
      <c r="CO392" s="1602"/>
      <c r="CP392" s="1602"/>
      <c r="CQ392" s="1602"/>
      <c r="CR392" s="1602"/>
      <c r="CS392" s="1602"/>
      <c r="CT392" s="1602"/>
      <c r="CU392" s="1602"/>
      <c r="CV392" s="1602"/>
      <c r="CW392" s="1602"/>
      <c r="CX392" s="1602"/>
      <c r="CY392" s="1602"/>
      <c r="CZ392" s="1602"/>
      <c r="DA392" s="1602"/>
      <c r="DB392" s="1602"/>
      <c r="DC392" s="1602"/>
      <c r="DD392" s="1602"/>
      <c r="DE392" s="1602"/>
      <c r="DF392" s="1602"/>
      <c r="DG392" s="1602"/>
      <c r="DH392" s="1602"/>
      <c r="DI392" s="1602"/>
      <c r="DJ392" s="1602"/>
      <c r="DK392" s="1602"/>
      <c r="DL392" s="1602"/>
      <c r="DM392" s="1602"/>
      <c r="DN392" s="1602"/>
      <c r="DO392" s="1602"/>
      <c r="DP392" s="1602"/>
      <c r="DQ392" s="1602"/>
      <c r="DR392" s="1602"/>
      <c r="DS392" s="1602"/>
      <c r="DT392" s="1602"/>
      <c r="DU392" s="1602"/>
      <c r="DV392" s="1602"/>
      <c r="DW392" s="1602"/>
      <c r="DX392" s="1602"/>
      <c r="DY392" s="1602"/>
      <c r="DZ392" s="1602"/>
      <c r="EA392" s="1602"/>
      <c r="EB392" s="1602"/>
      <c r="EC392" s="1602"/>
      <c r="ED392" s="1602"/>
      <c r="EE392" s="1602"/>
      <c r="EF392" s="1602"/>
      <c r="EG392" s="1602"/>
      <c r="EH392" s="1602"/>
      <c r="EI392" s="1602"/>
      <c r="EJ392" s="1602"/>
      <c r="EK392" s="1602"/>
      <c r="EL392" s="1602"/>
      <c r="EM392" s="1602"/>
      <c r="EN392" s="1602"/>
      <c r="EO392" s="1602"/>
      <c r="EP392" s="1602"/>
      <c r="EQ392" s="1602"/>
      <c r="ER392" s="1602"/>
      <c r="ES392" s="1602"/>
      <c r="ET392" s="1602"/>
      <c r="EU392" s="1602"/>
      <c r="EV392" s="1602"/>
      <c r="EW392" s="1602"/>
      <c r="EX392" s="1602"/>
      <c r="EY392" s="1602"/>
      <c r="EZ392" s="1602"/>
      <c r="FA392" s="1602"/>
      <c r="FB392" s="1602"/>
      <c r="FC392" s="1602"/>
      <c r="FD392" s="1602"/>
      <c r="FE392" s="1602"/>
      <c r="FF392" s="1602"/>
      <c r="FG392" s="1602"/>
      <c r="FH392" s="1602"/>
      <c r="FI392" s="1602"/>
      <c r="FJ392" s="1602"/>
      <c r="FK392" s="1602"/>
      <c r="FL392" s="1602"/>
      <c r="FM392" s="1602"/>
      <c r="FN392" s="1602"/>
      <c r="FO392" s="1602"/>
      <c r="FP392" s="1602"/>
      <c r="FQ392" s="1602"/>
      <c r="FR392" s="1602"/>
      <c r="FS392" s="1602"/>
      <c r="FT392" s="1602"/>
      <c r="FU392" s="1602"/>
      <c r="FV392" s="1602"/>
      <c r="FW392" s="1602"/>
      <c r="FX392" s="1602"/>
      <c r="FY392" s="1602"/>
      <c r="FZ392" s="1602"/>
      <c r="GA392" s="1602"/>
      <c r="GB392" s="1602"/>
      <c r="GC392" s="1602"/>
      <c r="GD392" s="1602"/>
      <c r="GE392" s="1602"/>
      <c r="GF392" s="1602"/>
      <c r="GG392" s="1602"/>
      <c r="GH392" s="1602"/>
      <c r="GI392" s="1602"/>
      <c r="GJ392" s="1602"/>
      <c r="GK392" s="1602"/>
      <c r="GL392" s="1602"/>
      <c r="GM392" s="1602"/>
      <c r="GN392" s="1602"/>
      <c r="GO392" s="1602"/>
      <c r="GP392" s="1602"/>
      <c r="GQ392" s="1602"/>
      <c r="GR392" s="1602"/>
      <c r="GS392" s="1602"/>
      <c r="GT392" s="1602"/>
      <c r="GU392" s="1602"/>
      <c r="GV392" s="1602"/>
      <c r="GW392" s="1602"/>
      <c r="GX392" s="1602"/>
      <c r="GY392" s="1602"/>
      <c r="GZ392" s="1602"/>
      <c r="HA392" s="1602"/>
      <c r="HB392" s="1602"/>
      <c r="HC392" s="1602"/>
      <c r="HD392" s="1602"/>
      <c r="HE392" s="1602"/>
      <c r="HF392" s="1602"/>
      <c r="HG392" s="1602"/>
      <c r="HH392" s="1602"/>
      <c r="HI392" s="1602"/>
      <c r="HJ392" s="1602"/>
      <c r="HK392" s="1602"/>
      <c r="HL392" s="1602"/>
      <c r="HM392" s="1602"/>
      <c r="HN392" s="1602"/>
      <c r="HO392" s="1602"/>
      <c r="HP392" s="1602"/>
      <c r="HQ392" s="1602"/>
      <c r="HR392" s="1602"/>
      <c r="HS392" s="1602"/>
    </row>
    <row r="393" spans="1:227" s="2" customFormat="1" ht="17.05" customHeight="1" x14ac:dyDescent="0.4">
      <c r="A393" s="868" t="s">
        <v>393</v>
      </c>
      <c r="B393" s="868" t="s">
        <v>394</v>
      </c>
      <c r="C393" s="876" t="s">
        <v>398</v>
      </c>
      <c r="D393" s="1278" t="s">
        <v>400</v>
      </c>
      <c r="E393" s="2942" t="s">
        <v>1820</v>
      </c>
      <c r="F393" s="124" t="s">
        <v>42</v>
      </c>
      <c r="G393" s="124"/>
      <c r="H393" s="124" t="s">
        <v>42</v>
      </c>
      <c r="I393" s="124"/>
      <c r="J393" s="124"/>
      <c r="K393" s="252">
        <v>2.5287805629629627</v>
      </c>
      <c r="L393" s="520">
        <v>100</v>
      </c>
      <c r="M393" s="521">
        <v>0</v>
      </c>
      <c r="N393" s="504">
        <v>2</v>
      </c>
      <c r="O393" s="672"/>
      <c r="P393" s="532">
        <v>2.8417129654520026</v>
      </c>
      <c r="Q393" s="227" t="s">
        <v>42</v>
      </c>
      <c r="R393" s="254"/>
      <c r="S393" s="305"/>
      <c r="T393" s="306"/>
      <c r="U393" s="90"/>
      <c r="V393" s="254"/>
      <c r="W393" s="254"/>
      <c r="X393" s="254"/>
      <c r="Y393" s="254"/>
      <c r="Z393" s="258">
        <v>73908.040068842151</v>
      </c>
      <c r="AA393" s="259">
        <v>105.34056872011801</v>
      </c>
      <c r="AB393" s="260"/>
      <c r="AC393" s="260"/>
      <c r="AD393" s="260"/>
      <c r="AE393" s="260"/>
      <c r="AF393" s="260"/>
      <c r="AG393" s="260"/>
      <c r="AH393" s="121"/>
      <c r="AI393" s="90"/>
      <c r="AJ393" s="90"/>
      <c r="AK393" s="90"/>
      <c r="AL393" s="121"/>
      <c r="AM393" s="262"/>
      <c r="AN393" s="252"/>
      <c r="AO393" s="252"/>
      <c r="AP393" s="263"/>
      <c r="AQ393" s="264"/>
      <c r="AR393" s="252"/>
      <c r="AS393" s="252"/>
      <c r="AT393" s="252">
        <v>6.8223594239151257</v>
      </c>
      <c r="AU393" s="252"/>
      <c r="AV393" s="263"/>
      <c r="AW393" s="557">
        <v>-4.293578860952163</v>
      </c>
      <c r="AX393" s="551"/>
      <c r="AY393" s="167"/>
      <c r="AZ393" s="167"/>
      <c r="BA393" s="167"/>
      <c r="BB393" s="167"/>
      <c r="BC393" s="2" t="s">
        <v>1802</v>
      </c>
      <c r="BD393" s="2" t="s">
        <v>1893</v>
      </c>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row>
    <row r="394" spans="1:227" s="1530" customFormat="1" ht="18.75" customHeight="1" x14ac:dyDescent="0.4">
      <c r="A394" s="868" t="s">
        <v>591</v>
      </c>
      <c r="B394" s="868" t="s">
        <v>671</v>
      </c>
      <c r="C394" s="269" t="s">
        <v>672</v>
      </c>
      <c r="D394" s="372" t="s">
        <v>673</v>
      </c>
      <c r="E394" s="611"/>
      <c r="F394" s="2994">
        <v>0.17</v>
      </c>
      <c r="G394" s="124"/>
      <c r="H394" s="271"/>
      <c r="I394" s="271"/>
      <c r="J394" s="271"/>
      <c r="K394" s="3003">
        <f>IF(ISNUMBER(F394),F394,0)+IF(ISNUMBER(G394),G394,0)+IF(ISNUMBER(H394),H394,0)</f>
        <v>0.17</v>
      </c>
      <c r="L394" s="524">
        <f>IF(K394&gt;0,IF(ISNUMBER(F394),F394,0)/K394*100,"")</f>
        <v>100</v>
      </c>
      <c r="M394" s="525">
        <f>IF(K394&gt;0,(IF(ISNUMBER(G394),G394,0)+IF(ISNUMBER(H394),H394,0))/K394*100,"")</f>
        <v>0</v>
      </c>
      <c r="N394" s="465">
        <f>IF(OR(K394="",NOT(ISNUMBER(K394))),1,IF(P394=0,1,IF(P394&gt;K394,2,IF(AT394&gt;K394,3,IF(AU394&gt;K394,4,5)))))</f>
        <v>2</v>
      </c>
      <c r="O394" s="3009"/>
      <c r="P394" s="537">
        <f>AQ394</f>
        <v>3.2679999999999998</v>
      </c>
      <c r="Q394" s="273" t="s">
        <v>42</v>
      </c>
      <c r="R394" s="274"/>
      <c r="S394" s="275"/>
      <c r="T394" s="276"/>
      <c r="U394" s="111"/>
      <c r="V394" s="274"/>
      <c r="W394" s="274"/>
      <c r="X394" s="274"/>
      <c r="Y394" s="274"/>
      <c r="Z394" s="277">
        <v>53491</v>
      </c>
      <c r="AA394" s="278">
        <f>AR394/Z394*1000000000/365</f>
        <v>189.50825935895503</v>
      </c>
      <c r="AB394" s="279"/>
      <c r="AC394" s="279"/>
      <c r="AD394" s="279"/>
      <c r="AE394" s="279"/>
      <c r="AF394" s="279"/>
      <c r="AG394" s="279"/>
      <c r="AH394" s="280"/>
      <c r="AI394" s="388">
        <v>55622</v>
      </c>
      <c r="AJ394" s="388">
        <v>57578</v>
      </c>
      <c r="AK394" s="388">
        <v>59085</v>
      </c>
      <c r="AL394" s="389"/>
      <c r="AM394" s="390"/>
      <c r="AN394" s="388"/>
      <c r="AO394" s="272"/>
      <c r="AP394" s="282"/>
      <c r="AQ394" s="283">
        <v>3.2679999999999998</v>
      </c>
      <c r="AR394" s="272">
        <v>3.7</v>
      </c>
      <c r="AS394" s="272">
        <v>3.9870000000000001</v>
      </c>
      <c r="AT394" s="272">
        <v>4.0910000000000002</v>
      </c>
      <c r="AU394" s="272"/>
      <c r="AV394" s="282"/>
      <c r="AW394" s="558">
        <f>K394-AT394</f>
        <v>-3.9210000000000003</v>
      </c>
      <c r="AX394" s="552"/>
      <c r="AY394" s="166"/>
      <c r="AZ394" s="167"/>
      <c r="BA394" s="296"/>
      <c r="BB394" s="167"/>
      <c r="BC394" s="2" t="s">
        <v>1430</v>
      </c>
      <c r="BD394" s="866" t="s">
        <v>1517</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row>
    <row r="395" spans="1:227" s="1530" customFormat="1" ht="17.05" customHeight="1" x14ac:dyDescent="0.4">
      <c r="A395" s="868" t="s">
        <v>393</v>
      </c>
      <c r="B395" s="868" t="s">
        <v>448</v>
      </c>
      <c r="C395" s="875" t="s">
        <v>462</v>
      </c>
      <c r="D395" s="1279" t="s">
        <v>463</v>
      </c>
      <c r="E395" s="2951" t="s">
        <v>1816</v>
      </c>
      <c r="F395" s="219"/>
      <c r="G395" s="124"/>
      <c r="H395" s="124"/>
      <c r="I395" s="124"/>
      <c r="J395" s="124"/>
      <c r="K395" s="252">
        <v>0.99630399999999997</v>
      </c>
      <c r="L395" s="520" t="s">
        <v>1435</v>
      </c>
      <c r="M395" s="521" t="s">
        <v>1440</v>
      </c>
      <c r="N395" s="504">
        <v>2</v>
      </c>
      <c r="O395" s="686"/>
      <c r="P395" s="532">
        <v>1.8698229887499997</v>
      </c>
      <c r="Q395" s="227" t="s">
        <v>42</v>
      </c>
      <c r="R395" s="254"/>
      <c r="S395" s="305"/>
      <c r="T395" s="306"/>
      <c r="U395" s="90"/>
      <c r="V395" s="254"/>
      <c r="W395" s="254"/>
      <c r="X395" s="254"/>
      <c r="Y395" s="254"/>
      <c r="Z395" s="258">
        <v>49702.80990624999</v>
      </c>
      <c r="AA395" s="259">
        <v>103.06867395559323</v>
      </c>
      <c r="AB395" s="260"/>
      <c r="AC395" s="260"/>
      <c r="AD395" s="260"/>
      <c r="AE395" s="260"/>
      <c r="AF395" s="260"/>
      <c r="AG395" s="260"/>
      <c r="AH395" s="121"/>
      <c r="AI395" s="90"/>
      <c r="AJ395" s="90"/>
      <c r="AK395" s="90"/>
      <c r="AL395" s="121"/>
      <c r="AM395" s="262"/>
      <c r="AN395" s="252"/>
      <c r="AO395" s="252"/>
      <c r="AP395" s="263"/>
      <c r="AQ395" s="264"/>
      <c r="AR395" s="252"/>
      <c r="AS395" s="252"/>
      <c r="AT395" s="252">
        <v>3.2688126655276162</v>
      </c>
      <c r="AU395" s="252"/>
      <c r="AV395" s="263"/>
      <c r="AW395" s="557">
        <v>-2.2725086655276163</v>
      </c>
      <c r="AX395" s="551"/>
      <c r="AY395" s="167"/>
      <c r="AZ395" s="167"/>
      <c r="BA395" s="167"/>
      <c r="BB395" s="167"/>
      <c r="BC395" s="2" t="s">
        <v>1802</v>
      </c>
      <c r="BD395" s="2" t="s">
        <v>1896</v>
      </c>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row>
    <row r="396" spans="1:227" s="1530" customFormat="1" ht="17.05" customHeight="1" x14ac:dyDescent="0.4">
      <c r="A396" s="868" t="s">
        <v>38</v>
      </c>
      <c r="B396" s="868" t="s">
        <v>39</v>
      </c>
      <c r="C396" s="211" t="s">
        <v>63</v>
      </c>
      <c r="D396" s="604" t="s">
        <v>65</v>
      </c>
      <c r="E396" s="2957"/>
      <c r="F396" s="178">
        <v>0.40200000000000002</v>
      </c>
      <c r="G396" s="177">
        <v>7.4999999999999997E-2</v>
      </c>
      <c r="H396" s="177"/>
      <c r="I396" s="177"/>
      <c r="J396" s="177"/>
      <c r="K396" s="177">
        <f>SUM(F396:J396)</f>
        <v>0.47700000000000004</v>
      </c>
      <c r="L396" s="518">
        <f>IF(K396&gt;0,IF(ISNUMBER(F396),F396,0)/K396*100,"")</f>
        <v>84.276729559748432</v>
      </c>
      <c r="M396" s="667">
        <f>IF(K396&gt;0,(IF(ISNUMBER(G396),G396,0)+IF(ISNUMBER(H396),H396,0))/K396*100,"")</f>
        <v>15.723270440251572</v>
      </c>
      <c r="N396" s="504">
        <f>IF(OR(K396="",NOT(ISNUMBER(K396))),1,IF(P396=0,1,IF(P396&gt;K396,2,IF(AT396&gt;K396,3,IF(AU396&gt;K396,4,5)))))</f>
        <v>5</v>
      </c>
      <c r="O396" s="510"/>
      <c r="P396" s="177">
        <f>[1]JH_2015!L23/1000000</f>
        <v>0.21114390000000002</v>
      </c>
      <c r="Q396" s="58"/>
      <c r="R396" s="58" t="s">
        <v>42</v>
      </c>
      <c r="S396" s="716">
        <f>+T396/P396</f>
        <v>0.56091130267083245</v>
      </c>
      <c r="T396" s="708">
        <f>[1]JH_2015!V23/1000000</f>
        <v>0.118433</v>
      </c>
      <c r="U396" s="58">
        <v>96.36</v>
      </c>
      <c r="V396" s="58">
        <v>81.2</v>
      </c>
      <c r="W396" s="58"/>
      <c r="X396" s="58"/>
      <c r="Y396" s="58"/>
      <c r="Z396" s="743">
        <v>1614</v>
      </c>
      <c r="AA396" s="755">
        <f>P396/Z396*1000000/365*1000</f>
        <v>358.41167184396807</v>
      </c>
      <c r="AB396" s="174"/>
      <c r="AC396" s="174"/>
      <c r="AD396" s="364"/>
      <c r="AE396" s="174"/>
      <c r="AF396" s="174"/>
      <c r="AG396" s="174"/>
      <c r="AH396" s="786">
        <f>K396</f>
        <v>0.47700000000000004</v>
      </c>
      <c r="AI396" s="708"/>
      <c r="AJ396" s="708"/>
      <c r="AK396" s="708"/>
      <c r="AL396" s="792"/>
      <c r="AM396" s="177">
        <v>0.17399999999999999</v>
      </c>
      <c r="AN396" s="179">
        <v>0.191</v>
      </c>
      <c r="AO396" s="177">
        <v>0.221</v>
      </c>
      <c r="AP396" s="179">
        <v>0.25700000000000001</v>
      </c>
      <c r="AQ396" s="178">
        <f>AM396</f>
        <v>0.17399999999999999</v>
      </c>
      <c r="AR396" s="179">
        <v>0.19600000000000001</v>
      </c>
      <c r="AS396" s="177">
        <f>AVERAGE(AR396,AT396)</f>
        <v>0.2175</v>
      </c>
      <c r="AT396" s="177">
        <v>0.23899999999999999</v>
      </c>
      <c r="AU396" s="177"/>
      <c r="AV396" s="179">
        <v>0.29099999999999998</v>
      </c>
      <c r="AW396" s="179"/>
      <c r="AX396" s="547">
        <v>0.186</v>
      </c>
      <c r="AY396" s="119"/>
      <c r="AZ396" s="118"/>
      <c r="BA396" s="118"/>
      <c r="BB396" s="118"/>
      <c r="BC396" s="2" t="s">
        <v>1430</v>
      </c>
      <c r="BD396" s="866" t="s">
        <v>1627</v>
      </c>
      <c r="BE396" s="42"/>
      <c r="BF396" s="42"/>
      <c r="BG396" s="42"/>
      <c r="BH396" s="4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row>
    <row r="397" spans="1:227" s="1530" customFormat="1" ht="18.75" customHeight="1" x14ac:dyDescent="0.25">
      <c r="A397" s="1564" t="s">
        <v>38</v>
      </c>
      <c r="B397" s="1564" t="s">
        <v>39</v>
      </c>
      <c r="C397" s="2259" t="s">
        <v>63</v>
      </c>
      <c r="D397" s="1856" t="s">
        <v>66</v>
      </c>
      <c r="E397" s="1857"/>
      <c r="F397" s="2100">
        <f>0.35+0.215</f>
        <v>0.56499999999999995</v>
      </c>
      <c r="G397" s="2099"/>
      <c r="H397" s="2099">
        <v>0.125</v>
      </c>
      <c r="I397" s="2099"/>
      <c r="J397" s="2099"/>
      <c r="K397" s="2099">
        <f>SUM(F397:J397)</f>
        <v>0.69</v>
      </c>
      <c r="L397" s="2382">
        <f>IF(K397&gt;0,IF(ISNUMBER(F397),F397,0)/K397*100,"")</f>
        <v>81.884057971014485</v>
      </c>
      <c r="M397" s="2383">
        <f>IF(K397&gt;0,(IF(ISNUMBER(G397),G397,0)+IF(ISNUMBER(H397),H397,0))/K397*100,"")</f>
        <v>18.115942028985511</v>
      </c>
      <c r="N397" s="1611" t="e">
        <f>IF(OR(K397="",NOT(ISNUMBER(K397))),1,IF(P397=0,1,IF(P397&gt;K397,2,IF(AT397&gt;K397,3,IF(AU397&gt;K397,4,5)))))</f>
        <v>#REF!</v>
      </c>
      <c r="O397" s="2262"/>
      <c r="P397" s="2491" t="e">
        <f>[1]JH_2015!#REF!/1000000</f>
        <v>#REF!</v>
      </c>
      <c r="Q397" s="1857"/>
      <c r="R397" s="1857" t="s">
        <v>42</v>
      </c>
      <c r="S397" s="2321" t="e">
        <f>+T397/P397</f>
        <v>#REF!</v>
      </c>
      <c r="T397" s="2206" t="e">
        <f>[1]JH_2015!#REF!/1000000</f>
        <v>#REF!</v>
      </c>
      <c r="U397" s="1857">
        <v>96.51</v>
      </c>
      <c r="V397" s="1857"/>
      <c r="W397" s="1857"/>
      <c r="X397" s="1857"/>
      <c r="Y397" s="1857"/>
      <c r="Z397" s="2439">
        <v>7072</v>
      </c>
      <c r="AA397" s="2492" t="e">
        <f>P397/Z397*1000000/365*1000</f>
        <v>#REF!</v>
      </c>
      <c r="AB397" s="2096"/>
      <c r="AC397" s="2096"/>
      <c r="AD397" s="2010"/>
      <c r="AE397" s="2096"/>
      <c r="AF397" s="2096"/>
      <c r="AG397" s="2096"/>
      <c r="AH397" s="2493">
        <f>K397</f>
        <v>0.69</v>
      </c>
      <c r="AI397" s="2206"/>
      <c r="AJ397" s="2206"/>
      <c r="AK397" s="2206"/>
      <c r="AL397" s="2223"/>
      <c r="AM397" s="2099">
        <v>0.879</v>
      </c>
      <c r="AN397" s="2099">
        <v>0.99</v>
      </c>
      <c r="AO397" s="2099">
        <v>1.2070000000000001</v>
      </c>
      <c r="AP397" s="2099">
        <v>1.4710000000000001</v>
      </c>
      <c r="AQ397" s="2100">
        <f>AM397</f>
        <v>0.879</v>
      </c>
      <c r="AR397" s="2099">
        <v>1.05</v>
      </c>
      <c r="AS397" s="2099">
        <f>AVERAGE(AR397,AT397)</f>
        <v>1.2305000000000001</v>
      </c>
      <c r="AT397" s="2099">
        <v>1.411</v>
      </c>
      <c r="AU397" s="2099"/>
      <c r="AV397" s="2099">
        <v>1.8959999999999999</v>
      </c>
      <c r="AW397" s="2099"/>
      <c r="AX397" s="2225">
        <v>-1.206</v>
      </c>
      <c r="AY397" s="1964"/>
      <c r="AZ397" s="1965"/>
      <c r="BA397" s="1965"/>
      <c r="BB397" s="1965"/>
      <c r="BC397" s="1530" t="s">
        <v>1918</v>
      </c>
      <c r="BD397" s="1699" t="s">
        <v>66</v>
      </c>
      <c r="BE397" s="1963"/>
      <c r="BF397" s="1963"/>
      <c r="BG397" s="1963"/>
      <c r="BH397" s="1963"/>
      <c r="BI397" s="1699"/>
      <c r="BJ397" s="1699"/>
      <c r="BK397" s="1699"/>
      <c r="BL397" s="1699"/>
      <c r="BM397" s="1699"/>
      <c r="BN397" s="1699"/>
      <c r="BO397" s="1699"/>
      <c r="BP397" s="1699"/>
      <c r="BQ397" s="1699"/>
      <c r="BR397" s="1699"/>
      <c r="BS397" s="1699"/>
      <c r="BT397" s="1699"/>
      <c r="BU397" s="1699"/>
      <c r="BV397" s="1699"/>
      <c r="BW397" s="1699"/>
      <c r="BX397" s="1699"/>
      <c r="BY397" s="1699"/>
      <c r="BZ397" s="1699"/>
      <c r="CA397" s="1699"/>
      <c r="CB397" s="1699"/>
      <c r="CC397" s="1699"/>
      <c r="CD397" s="1699"/>
      <c r="CE397" s="1699"/>
      <c r="CF397" s="1699"/>
      <c r="CG397" s="1699"/>
      <c r="CH397" s="1699"/>
      <c r="CI397" s="1699"/>
      <c r="CJ397" s="1699"/>
      <c r="CK397" s="1699"/>
      <c r="CL397" s="1699"/>
      <c r="CM397" s="1699"/>
      <c r="CN397" s="1699"/>
      <c r="CO397" s="1699"/>
      <c r="CP397" s="1699"/>
      <c r="CQ397" s="1699"/>
      <c r="CR397" s="1699"/>
      <c r="CS397" s="1699"/>
      <c r="CT397" s="1699"/>
      <c r="CU397" s="1699"/>
      <c r="CV397" s="1699"/>
      <c r="CW397" s="1699"/>
      <c r="CX397" s="1699"/>
      <c r="CY397" s="1699"/>
      <c r="CZ397" s="1699"/>
      <c r="DA397" s="1699"/>
      <c r="DB397" s="1699"/>
      <c r="DC397" s="1699"/>
      <c r="DD397" s="1699"/>
      <c r="DE397" s="1699"/>
      <c r="DF397" s="1699"/>
      <c r="DG397" s="1699"/>
      <c r="DH397" s="1699"/>
      <c r="DI397" s="1699"/>
      <c r="DJ397" s="1699"/>
      <c r="DK397" s="1699"/>
      <c r="DL397" s="1699"/>
      <c r="DM397" s="1699"/>
      <c r="DN397" s="1699"/>
      <c r="DO397" s="1699"/>
      <c r="DP397" s="1699"/>
      <c r="DQ397" s="1699"/>
      <c r="DR397" s="1699"/>
      <c r="DS397" s="1699"/>
      <c r="DT397" s="1699"/>
      <c r="DU397" s="1699"/>
      <c r="DV397" s="1699"/>
      <c r="DW397" s="1699"/>
      <c r="DX397" s="1699"/>
      <c r="DY397" s="1699"/>
      <c r="DZ397" s="1699"/>
      <c r="EA397" s="1699"/>
      <c r="EB397" s="1699"/>
      <c r="EC397" s="1699"/>
      <c r="ED397" s="1699"/>
      <c r="EE397" s="1699"/>
      <c r="EF397" s="1699"/>
      <c r="EG397" s="1699"/>
      <c r="EH397" s="1699"/>
      <c r="EI397" s="1699"/>
      <c r="EJ397" s="1699"/>
      <c r="EK397" s="1699"/>
      <c r="EL397" s="1699"/>
      <c r="EM397" s="1699"/>
      <c r="EN397" s="1699"/>
      <c r="EO397" s="1699"/>
      <c r="EP397" s="1699"/>
      <c r="EQ397" s="1699"/>
      <c r="ER397" s="1699"/>
      <c r="ES397" s="1699"/>
      <c r="ET397" s="1699"/>
      <c r="EU397" s="1699"/>
      <c r="EV397" s="1699"/>
      <c r="EW397" s="1699"/>
      <c r="EX397" s="1699"/>
      <c r="EY397" s="1699"/>
      <c r="EZ397" s="1699"/>
      <c r="FA397" s="1699"/>
      <c r="FB397" s="1699"/>
      <c r="FC397" s="1699"/>
      <c r="FD397" s="1699"/>
      <c r="FE397" s="1699"/>
      <c r="FF397" s="1699"/>
      <c r="FG397" s="1699"/>
      <c r="FH397" s="1699"/>
      <c r="FI397" s="1699"/>
      <c r="FJ397" s="1699"/>
      <c r="FK397" s="1699"/>
      <c r="FL397" s="1699"/>
      <c r="FM397" s="1699"/>
      <c r="FN397" s="1699"/>
      <c r="FO397" s="1699"/>
      <c r="FP397" s="1699"/>
      <c r="FQ397" s="1699"/>
      <c r="FR397" s="1699"/>
      <c r="FS397" s="1699"/>
      <c r="FT397" s="1699"/>
      <c r="FU397" s="1699"/>
      <c r="FV397" s="1699"/>
      <c r="FW397" s="1699"/>
      <c r="FX397" s="1699"/>
      <c r="FY397" s="1699"/>
      <c r="FZ397" s="1699"/>
      <c r="GA397" s="1699"/>
      <c r="GB397" s="1699"/>
      <c r="GC397" s="1699"/>
      <c r="GD397" s="1699"/>
      <c r="GE397" s="1699"/>
      <c r="GF397" s="1699"/>
      <c r="GG397" s="1699"/>
      <c r="GH397" s="1699"/>
      <c r="GI397" s="1699"/>
      <c r="GJ397" s="1699"/>
      <c r="GK397" s="1699"/>
      <c r="GL397" s="1699"/>
      <c r="GM397" s="1699"/>
      <c r="GN397" s="1699"/>
      <c r="GO397" s="1699"/>
      <c r="GP397" s="1699"/>
      <c r="GQ397" s="1699"/>
      <c r="GR397" s="1699"/>
      <c r="GS397" s="1699"/>
      <c r="GT397" s="1699"/>
      <c r="GU397" s="1699"/>
      <c r="GV397" s="1699"/>
      <c r="GW397" s="1699"/>
      <c r="GX397" s="1699"/>
      <c r="GY397" s="1699"/>
      <c r="GZ397" s="1699"/>
      <c r="HA397" s="1699"/>
      <c r="HB397" s="1699"/>
      <c r="HC397" s="1699"/>
      <c r="HD397" s="1699"/>
      <c r="HE397" s="1699"/>
      <c r="HF397" s="1699"/>
      <c r="HG397" s="1699"/>
      <c r="HH397" s="1699"/>
      <c r="HI397" s="1699"/>
      <c r="HJ397" s="1699"/>
      <c r="HK397" s="1699"/>
      <c r="HL397" s="1699"/>
      <c r="HM397" s="1699"/>
      <c r="HN397" s="1699"/>
      <c r="HO397" s="1699"/>
      <c r="HP397" s="1699"/>
      <c r="HQ397" s="1699"/>
      <c r="HR397" s="1699"/>
      <c r="HS397" s="1699"/>
    </row>
  </sheetData>
  <autoFilter ref="A3:HS397">
    <sortState ref="A4:HS397">
      <sortCondition ref="C3:C390"/>
    </sortState>
  </autoFilter>
  <conditionalFormatting sqref="L4:M344">
    <cfRule type="cellIs" dxfId="11" priority="66" operator="greaterThan">
      <formula>50</formula>
    </cfRule>
  </conditionalFormatting>
  <conditionalFormatting sqref="N4:N312">
    <cfRule type="iconSet" priority="406">
      <iconSet iconSet="4TrafficLights" showValue="0">
        <cfvo type="percent" val="0"/>
        <cfvo type="percent" val="25"/>
        <cfvo type="percent" val="50"/>
        <cfvo type="percent" val="75"/>
      </iconSet>
    </cfRule>
    <cfRule type="iconSet" priority="407">
      <iconSet iconSet="4TrafficLights">
        <cfvo type="percent" val="0"/>
        <cfvo type="percent" val="25"/>
        <cfvo type="percent" val="50"/>
        <cfvo type="percent" val="75"/>
      </iconSet>
    </cfRule>
  </conditionalFormatting>
  <conditionalFormatting sqref="AA4:AA344">
    <cfRule type="colorScale" priority="410">
      <colorScale>
        <cfvo type="min"/>
        <cfvo type="percentile" val="50"/>
        <cfvo type="max"/>
        <color rgb="FF5A8AC6"/>
        <color rgb="FFFCFCFF"/>
        <color rgb="FFF8696B"/>
      </colorScale>
    </cfRule>
  </conditionalFormatting>
  <conditionalFormatting sqref="N4:N344">
    <cfRule type="iconSet" priority="412">
      <iconSet iconSet="4TrafficLights" showValue="0">
        <cfvo type="percent" val="0"/>
        <cfvo type="percent" val="25"/>
        <cfvo type="percent" val="50"/>
        <cfvo type="percent" val="75"/>
      </iconSet>
    </cfRule>
  </conditionalFormatting>
  <conditionalFormatting sqref="S345">
    <cfRule type="colorScale" priority="59">
      <colorScale>
        <cfvo type="min"/>
        <cfvo type="percentile" val="50"/>
        <cfvo type="max"/>
        <color rgb="FF63BE7B"/>
        <color rgb="FFFCFCFF"/>
        <color rgb="FFF8696B"/>
      </colorScale>
    </cfRule>
  </conditionalFormatting>
  <conditionalFormatting sqref="S345">
    <cfRule type="colorScale" priority="58">
      <colorScale>
        <cfvo type="min"/>
        <cfvo type="percentile" val="50"/>
        <cfvo type="max"/>
        <color rgb="FF63BE7B"/>
        <color rgb="FFFCFCFF"/>
        <color rgb="FFF8696B"/>
      </colorScale>
    </cfRule>
  </conditionalFormatting>
  <conditionalFormatting sqref="P345">
    <cfRule type="cellIs" dxfId="10" priority="57" operator="greaterThan">
      <formula>$AM345</formula>
    </cfRule>
  </conditionalFormatting>
  <conditionalFormatting sqref="N345">
    <cfRule type="iconSet" priority="60">
      <iconSet iconSet="4TrafficLights">
        <cfvo type="percent" val="0"/>
        <cfvo type="percent" val="25"/>
        <cfvo type="percent" val="50"/>
        <cfvo type="percent" val="75"/>
      </iconSet>
    </cfRule>
  </conditionalFormatting>
  <conditionalFormatting sqref="L345:M388">
    <cfRule type="cellIs" dxfId="9" priority="56" operator="greaterThan">
      <formula>50</formula>
    </cfRule>
  </conditionalFormatting>
  <conditionalFormatting sqref="N345">
    <cfRule type="iconSet" priority="54">
      <iconSet iconSet="4TrafficLights" showValue="0">
        <cfvo type="percent" val="0"/>
        <cfvo type="percent" val="25"/>
        <cfvo type="percent" val="50"/>
        <cfvo type="percent" val="75"/>
      </iconSet>
    </cfRule>
    <cfRule type="iconSet" priority="55">
      <iconSet iconSet="4TrafficLights">
        <cfvo type="percent" val="0"/>
        <cfvo type="percent" val="25"/>
        <cfvo type="percent" val="50"/>
        <cfvo type="percent" val="75"/>
      </iconSet>
    </cfRule>
  </conditionalFormatting>
  <conditionalFormatting sqref="AA345:AA388">
    <cfRule type="colorScale" priority="61">
      <colorScale>
        <cfvo type="min"/>
        <cfvo type="percentile" val="50"/>
        <cfvo type="max"/>
        <color rgb="FF5A8AC6"/>
        <color rgb="FFFCFCFF"/>
        <color rgb="FFF8696B"/>
      </colorScale>
    </cfRule>
  </conditionalFormatting>
  <conditionalFormatting sqref="N345:N388">
    <cfRule type="iconSet" priority="62">
      <iconSet iconSet="4TrafficLights" showValue="0">
        <cfvo type="percent" val="0"/>
        <cfvo type="percent" val="25"/>
        <cfvo type="percent" val="50"/>
        <cfvo type="percent" val="75"/>
      </iconSet>
    </cfRule>
  </conditionalFormatting>
  <conditionalFormatting sqref="S351:S354 S346:S349">
    <cfRule type="colorScale" priority="48">
      <colorScale>
        <cfvo type="min"/>
        <cfvo type="percentile" val="50"/>
        <cfvo type="max"/>
        <color rgb="FF63BE7B"/>
        <color rgb="FFFCFCFF"/>
        <color rgb="FFF8696B"/>
      </colorScale>
    </cfRule>
  </conditionalFormatting>
  <conditionalFormatting sqref="S351:S354 S346:S349">
    <cfRule type="colorScale" priority="49">
      <colorScale>
        <cfvo type="min"/>
        <cfvo type="percentile" val="50"/>
        <cfvo type="max"/>
        <color rgb="FFF8696B"/>
        <color rgb="FFFCFCFF"/>
        <color rgb="FF63BE7B"/>
      </colorScale>
    </cfRule>
  </conditionalFormatting>
  <conditionalFormatting sqref="S351:S354">
    <cfRule type="colorScale" priority="50">
      <colorScale>
        <cfvo type="min"/>
        <cfvo type="percentile" val="50"/>
        <cfvo type="max"/>
        <color rgb="FF63BE7B"/>
        <color rgb="FFFCFCFF"/>
        <color rgb="FFF8696B"/>
      </colorScale>
    </cfRule>
  </conditionalFormatting>
  <conditionalFormatting sqref="AB351:AB354 AB346:AB349">
    <cfRule type="colorScale" priority="51">
      <colorScale>
        <cfvo type="min"/>
        <cfvo type="percentile" val="50"/>
        <cfvo type="max"/>
        <color rgb="FF5A8AC6"/>
        <color rgb="FFFCFCFF"/>
        <color rgb="FFF8696B"/>
      </colorScale>
    </cfRule>
  </conditionalFormatting>
  <conditionalFormatting sqref="U346:U354">
    <cfRule type="colorScale" priority="52">
      <colorScale>
        <cfvo type="min"/>
        <cfvo type="percentile" val="50"/>
        <cfvo type="max"/>
        <color rgb="FF63BE7B"/>
        <color rgb="FFFCFCFF"/>
        <color rgb="FFF8696B"/>
      </colorScale>
    </cfRule>
  </conditionalFormatting>
  <conditionalFormatting sqref="W351:W354 W346:W349">
    <cfRule type="colorScale" priority="53">
      <colorScale>
        <cfvo type="min"/>
        <cfvo type="percentile" val="50"/>
        <cfvo type="max"/>
        <color rgb="FF63BE7B"/>
        <color rgb="FFFCFCFF"/>
        <color rgb="FFF8696B"/>
      </colorScale>
    </cfRule>
  </conditionalFormatting>
  <conditionalFormatting sqref="N346:N373">
    <cfRule type="iconSet" priority="44">
      <iconSet iconSet="4TrafficLights" showValue="0">
        <cfvo type="percent" val="0"/>
        <cfvo type="percent" val="25"/>
        <cfvo type="percent" val="50"/>
        <cfvo type="percent" val="75"/>
      </iconSet>
    </cfRule>
    <cfRule type="iconSet" priority="45">
      <iconSet iconSet="4TrafficLights">
        <cfvo type="percent" val="0"/>
        <cfvo type="percent" val="25"/>
        <cfvo type="percent" val="50"/>
        <cfvo type="percent" val="75"/>
      </iconSet>
    </cfRule>
  </conditionalFormatting>
  <conditionalFormatting sqref="S350">
    <cfRule type="colorScale" priority="43">
      <colorScale>
        <cfvo type="min"/>
        <cfvo type="percentile" val="50"/>
        <cfvo type="max"/>
        <color rgb="FF63BE7B"/>
        <color rgb="FFFCFCFF"/>
        <color rgb="FFF8696B"/>
      </colorScale>
    </cfRule>
  </conditionalFormatting>
  <conditionalFormatting sqref="S350">
    <cfRule type="colorScale" priority="42">
      <colorScale>
        <cfvo type="min"/>
        <cfvo type="percentile" val="50"/>
        <cfvo type="max"/>
        <color rgb="FFF8696B"/>
        <color rgb="FFFCFCFF"/>
        <color rgb="FF63BE7B"/>
      </colorScale>
    </cfRule>
  </conditionalFormatting>
  <conditionalFormatting sqref="S350">
    <cfRule type="colorScale" priority="41">
      <colorScale>
        <cfvo type="min"/>
        <cfvo type="percentile" val="50"/>
        <cfvo type="max"/>
        <color rgb="FF63BE7B"/>
        <color rgb="FFFCFCFF"/>
        <color rgb="FFF8696B"/>
      </colorScale>
    </cfRule>
  </conditionalFormatting>
  <conditionalFormatting sqref="AB350">
    <cfRule type="colorScale" priority="40">
      <colorScale>
        <cfvo type="min"/>
        <cfvo type="percentile" val="50"/>
        <cfvo type="max"/>
        <color rgb="FF5A8AC6"/>
        <color rgb="FFFCFCFF"/>
        <color rgb="FFF8696B"/>
      </colorScale>
    </cfRule>
  </conditionalFormatting>
  <conditionalFormatting sqref="W350">
    <cfRule type="colorScale" priority="39">
      <colorScale>
        <cfvo type="min"/>
        <cfvo type="percentile" val="50"/>
        <cfvo type="max"/>
        <color rgb="FF63BE7B"/>
        <color rgb="FFFCFCFF"/>
        <color rgb="FFF8696B"/>
      </colorScale>
    </cfRule>
  </conditionalFormatting>
  <conditionalFormatting sqref="L389:M389">
    <cfRule type="cellIs" dxfId="8" priority="36" operator="greaterThan">
      <formula>50</formula>
    </cfRule>
  </conditionalFormatting>
  <conditionalFormatting sqref="AA389">
    <cfRule type="colorScale" priority="37">
      <colorScale>
        <cfvo type="min"/>
        <cfvo type="percentile" val="50"/>
        <cfvo type="max"/>
        <color rgb="FF5A8AC6"/>
        <color rgb="FFFCFCFF"/>
        <color rgb="FFF8696B"/>
      </colorScale>
    </cfRule>
  </conditionalFormatting>
  <conditionalFormatting sqref="N389">
    <cfRule type="iconSet" priority="38">
      <iconSet iconSet="4TrafficLights" showValue="0">
        <cfvo type="percent" val="0"/>
        <cfvo type="percent" val="25"/>
        <cfvo type="percent" val="50"/>
        <cfvo type="percent" val="75"/>
      </iconSet>
    </cfRule>
  </conditionalFormatting>
  <conditionalFormatting sqref="L390:M390">
    <cfRule type="cellIs" dxfId="7" priority="33" operator="greaterThan">
      <formula>50</formula>
    </cfRule>
  </conditionalFormatting>
  <conditionalFormatting sqref="AA390">
    <cfRule type="colorScale" priority="34">
      <colorScale>
        <cfvo type="min"/>
        <cfvo type="percentile" val="50"/>
        <cfvo type="max"/>
        <color rgb="FF5A8AC6"/>
        <color rgb="FFFCFCFF"/>
        <color rgb="FFF8696B"/>
      </colorScale>
    </cfRule>
  </conditionalFormatting>
  <conditionalFormatting sqref="N390">
    <cfRule type="iconSet" priority="35">
      <iconSet iconSet="4TrafficLights" showValue="0">
        <cfvo type="percent" val="0"/>
        <cfvo type="percent" val="25"/>
        <cfvo type="percent" val="50"/>
        <cfvo type="percent" val="75"/>
      </iconSet>
    </cfRule>
  </conditionalFormatting>
  <conditionalFormatting sqref="S391">
    <cfRule type="colorScale" priority="29">
      <colorScale>
        <cfvo type="min"/>
        <cfvo type="percentile" val="50"/>
        <cfvo type="max"/>
        <color rgb="FF63BE7B"/>
        <color rgb="FFFCFCFF"/>
        <color rgb="FFF8696B"/>
      </colorScale>
    </cfRule>
  </conditionalFormatting>
  <conditionalFormatting sqref="S391">
    <cfRule type="colorScale" priority="28">
      <colorScale>
        <cfvo type="min"/>
        <cfvo type="percentile" val="50"/>
        <cfvo type="max"/>
        <color rgb="FF63BE7B"/>
        <color rgb="FFFCFCFF"/>
        <color rgb="FFF8696B"/>
      </colorScale>
    </cfRule>
  </conditionalFormatting>
  <conditionalFormatting sqref="N391">
    <cfRule type="iconSet" priority="30">
      <iconSet iconSet="4TrafficLights">
        <cfvo type="percent" val="0"/>
        <cfvo type="percent" val="25"/>
        <cfvo type="percent" val="50"/>
        <cfvo type="percent" val="75"/>
      </iconSet>
    </cfRule>
  </conditionalFormatting>
  <conditionalFormatting sqref="L391:M391">
    <cfRule type="cellIs" dxfId="6" priority="27" operator="greaterThan">
      <formula>50</formula>
    </cfRule>
  </conditionalFormatting>
  <conditionalFormatting sqref="N391">
    <cfRule type="iconSet" priority="25">
      <iconSet iconSet="4TrafficLights" showValue="0">
        <cfvo type="percent" val="0"/>
        <cfvo type="percent" val="25"/>
        <cfvo type="percent" val="50"/>
        <cfvo type="percent" val="75"/>
      </iconSet>
    </cfRule>
    <cfRule type="iconSet" priority="26">
      <iconSet iconSet="4TrafficLights">
        <cfvo type="percent" val="0"/>
        <cfvo type="percent" val="25"/>
        <cfvo type="percent" val="50"/>
        <cfvo type="percent" val="75"/>
      </iconSet>
    </cfRule>
  </conditionalFormatting>
  <conditionalFormatting sqref="AA391">
    <cfRule type="colorScale" priority="31">
      <colorScale>
        <cfvo type="min"/>
        <cfvo type="percentile" val="50"/>
        <cfvo type="max"/>
        <color rgb="FF5A8AC6"/>
        <color rgb="FFFCFCFF"/>
        <color rgb="FFF8696B"/>
      </colorScale>
    </cfRule>
  </conditionalFormatting>
  <conditionalFormatting sqref="N391">
    <cfRule type="iconSet" priority="32">
      <iconSet iconSet="4TrafficLights" showValue="0">
        <cfvo type="percent" val="0"/>
        <cfvo type="percent" val="25"/>
        <cfvo type="percent" val="50"/>
        <cfvo type="percent" val="75"/>
      </iconSet>
    </cfRule>
  </conditionalFormatting>
  <conditionalFormatting sqref="N392">
    <cfRule type="iconSet" priority="21">
      <iconSet iconSet="4TrafficLights" showValue="0">
        <cfvo type="percent" val="0"/>
        <cfvo type="percent" val="25"/>
        <cfvo type="percent" val="50"/>
        <cfvo type="percent" val="75"/>
      </iconSet>
    </cfRule>
    <cfRule type="iconSet" priority="22">
      <iconSet iconSet="4TrafficLights">
        <cfvo type="percent" val="0"/>
        <cfvo type="percent" val="25"/>
        <cfvo type="percent" val="50"/>
        <cfvo type="percent" val="75"/>
      </iconSet>
    </cfRule>
  </conditionalFormatting>
  <conditionalFormatting sqref="L392:M392">
    <cfRule type="cellIs" dxfId="5" priority="20" operator="greaterThan">
      <formula>50</formula>
    </cfRule>
  </conditionalFormatting>
  <conditionalFormatting sqref="AA392">
    <cfRule type="colorScale" priority="23">
      <colorScale>
        <cfvo type="min"/>
        <cfvo type="percentile" val="50"/>
        <cfvo type="max"/>
        <color rgb="FF5A8AC6"/>
        <color rgb="FFFCFCFF"/>
        <color rgb="FFF8696B"/>
      </colorScale>
    </cfRule>
  </conditionalFormatting>
  <conditionalFormatting sqref="N392">
    <cfRule type="iconSet" priority="24">
      <iconSet iconSet="4TrafficLights" showValue="0">
        <cfvo type="percent" val="0"/>
        <cfvo type="percent" val="25"/>
        <cfvo type="percent" val="50"/>
        <cfvo type="percent" val="75"/>
      </iconSet>
    </cfRule>
  </conditionalFormatting>
  <conditionalFormatting sqref="N393">
    <cfRule type="iconSet" priority="16">
      <iconSet iconSet="4TrafficLights" showValue="0">
        <cfvo type="percent" val="0"/>
        <cfvo type="percent" val="25"/>
        <cfvo type="percent" val="50"/>
        <cfvo type="percent" val="75"/>
      </iconSet>
    </cfRule>
    <cfRule type="iconSet" priority="17">
      <iconSet iconSet="4TrafficLights">
        <cfvo type="percent" val="0"/>
        <cfvo type="percent" val="25"/>
        <cfvo type="percent" val="50"/>
        <cfvo type="percent" val="75"/>
      </iconSet>
    </cfRule>
  </conditionalFormatting>
  <conditionalFormatting sqref="L393:M393">
    <cfRule type="cellIs" dxfId="4" priority="15" operator="greaterThan">
      <formula>50</formula>
    </cfRule>
  </conditionalFormatting>
  <conditionalFormatting sqref="AA393">
    <cfRule type="colorScale" priority="18">
      <colorScale>
        <cfvo type="min"/>
        <cfvo type="percentile" val="50"/>
        <cfvo type="max"/>
        <color rgb="FF5A8AC6"/>
        <color rgb="FFFCFCFF"/>
        <color rgb="FFF8696B"/>
      </colorScale>
    </cfRule>
  </conditionalFormatting>
  <conditionalFormatting sqref="N393">
    <cfRule type="iconSet" priority="19">
      <iconSet iconSet="4TrafficLights" showValue="0">
        <cfvo type="percent" val="0"/>
        <cfvo type="percent" val="25"/>
        <cfvo type="percent" val="50"/>
        <cfvo type="percent" val="75"/>
      </iconSet>
    </cfRule>
  </conditionalFormatting>
  <conditionalFormatting sqref="L394:M394">
    <cfRule type="cellIs" dxfId="3" priority="12" operator="greaterThan">
      <formula>50</formula>
    </cfRule>
  </conditionalFormatting>
  <conditionalFormatting sqref="AA394">
    <cfRule type="colorScale" priority="13">
      <colorScale>
        <cfvo type="min"/>
        <cfvo type="percentile" val="50"/>
        <cfvo type="max"/>
        <color rgb="FF5A8AC6"/>
        <color rgb="FFFCFCFF"/>
        <color rgb="FFF8696B"/>
      </colorScale>
    </cfRule>
  </conditionalFormatting>
  <conditionalFormatting sqref="N394">
    <cfRule type="iconSet" priority="14">
      <iconSet iconSet="4TrafficLights" showValue="0">
        <cfvo type="percent" val="0"/>
        <cfvo type="percent" val="25"/>
        <cfvo type="percent" val="50"/>
        <cfvo type="percent" val="75"/>
      </iconSet>
    </cfRule>
  </conditionalFormatting>
  <conditionalFormatting sqref="N395">
    <cfRule type="iconSet" priority="8">
      <iconSet iconSet="4TrafficLights" showValue="0">
        <cfvo type="percent" val="0"/>
        <cfvo type="percent" val="25"/>
        <cfvo type="percent" val="50"/>
        <cfvo type="percent" val="75"/>
      </iconSet>
    </cfRule>
    <cfRule type="iconSet" priority="9">
      <iconSet iconSet="4TrafficLights">
        <cfvo type="percent" val="0"/>
        <cfvo type="percent" val="25"/>
        <cfvo type="percent" val="50"/>
        <cfvo type="percent" val="75"/>
      </iconSet>
    </cfRule>
  </conditionalFormatting>
  <conditionalFormatting sqref="L395:M395">
    <cfRule type="cellIs" dxfId="2" priority="7" operator="greaterThan">
      <formula>50</formula>
    </cfRule>
  </conditionalFormatting>
  <conditionalFormatting sqref="AA395">
    <cfRule type="colorScale" priority="10">
      <colorScale>
        <cfvo type="min"/>
        <cfvo type="percentile" val="50"/>
        <cfvo type="max"/>
        <color rgb="FF5A8AC6"/>
        <color rgb="FFFCFCFF"/>
        <color rgb="FFF8696B"/>
      </colorScale>
    </cfRule>
  </conditionalFormatting>
  <conditionalFormatting sqref="N395">
    <cfRule type="iconSet" priority="11">
      <iconSet iconSet="4TrafficLights" showValue="0">
        <cfvo type="percent" val="0"/>
        <cfvo type="percent" val="25"/>
        <cfvo type="percent" val="50"/>
        <cfvo type="percent" val="75"/>
      </iconSet>
    </cfRule>
  </conditionalFormatting>
  <conditionalFormatting sqref="L396:M396">
    <cfRule type="cellIs" dxfId="1" priority="4" operator="greaterThan">
      <formula>50</formula>
    </cfRule>
  </conditionalFormatting>
  <conditionalFormatting sqref="AA396">
    <cfRule type="colorScale" priority="5">
      <colorScale>
        <cfvo type="min"/>
        <cfvo type="percentile" val="50"/>
        <cfvo type="max"/>
        <color rgb="FF5A8AC6"/>
        <color rgb="FFFCFCFF"/>
        <color rgb="FFF8696B"/>
      </colorScale>
    </cfRule>
  </conditionalFormatting>
  <conditionalFormatting sqref="N396">
    <cfRule type="iconSet" priority="6">
      <iconSet iconSet="4TrafficLights" showValue="0">
        <cfvo type="percent" val="0"/>
        <cfvo type="percent" val="25"/>
        <cfvo type="percent" val="50"/>
        <cfvo type="percent" val="75"/>
      </iconSet>
    </cfRule>
  </conditionalFormatting>
  <conditionalFormatting sqref="L397:M397">
    <cfRule type="cellIs" dxfId="0" priority="1" operator="greaterThan">
      <formula>50</formula>
    </cfRule>
  </conditionalFormatting>
  <conditionalFormatting sqref="AA397">
    <cfRule type="colorScale" priority="2">
      <colorScale>
        <cfvo type="min"/>
        <cfvo type="percentile" val="50"/>
        <cfvo type="max"/>
        <color rgb="FF5A8AC6"/>
        <color rgb="FFFCFCFF"/>
        <color rgb="FFF8696B"/>
      </colorScale>
    </cfRule>
  </conditionalFormatting>
  <conditionalFormatting sqref="N397">
    <cfRule type="iconSet" priority="3">
      <iconSet iconSet="4TrafficLights" showValue="0">
        <cfvo type="percent" val="0"/>
        <cfvo type="percent" val="25"/>
        <cfvo type="percent" val="50"/>
        <cfvo type="percent" val="75"/>
      </iconSet>
    </cfRule>
  </conditionalFormatting>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5"/>
  <sheetViews>
    <sheetView zoomScaleNormal="100" workbookViewId="0">
      <selection activeCell="H7" sqref="H7"/>
    </sheetView>
  </sheetViews>
  <sheetFormatPr defaultRowHeight="14.6" x14ac:dyDescent="0.4"/>
  <cols>
    <col min="1" max="1" width="53.07421875" style="866" customWidth="1"/>
  </cols>
  <sheetData>
    <row r="1" spans="1:4" x14ac:dyDescent="0.4">
      <c r="A1" s="866" t="s">
        <v>1913</v>
      </c>
      <c r="B1" t="s">
        <v>1914</v>
      </c>
      <c r="C1" t="s">
        <v>1915</v>
      </c>
      <c r="D1" t="s">
        <v>1921</v>
      </c>
    </row>
    <row r="2" spans="1:4" x14ac:dyDescent="0.4">
      <c r="A2" s="866" t="s">
        <v>286</v>
      </c>
      <c r="B2">
        <f>MATCH(checks!A2,'&gt;50 only'!$BD$4:$BD$390,0)</f>
        <v>35</v>
      </c>
      <c r="C2">
        <v>35</v>
      </c>
    </row>
    <row r="3" spans="1:4" x14ac:dyDescent="0.4">
      <c r="A3" s="866" t="s">
        <v>1467</v>
      </c>
      <c r="B3">
        <f>MATCH(checks!A3,'&gt;50 only'!$BD$4:$BD$390,0)</f>
        <v>4</v>
      </c>
      <c r="C3">
        <v>4</v>
      </c>
    </row>
    <row r="4" spans="1:4" x14ac:dyDescent="0.4">
      <c r="A4" s="866" t="s">
        <v>1468</v>
      </c>
      <c r="B4">
        <f>MATCH(checks!A4,'&gt;50 only'!$BD$4:$BD$390,0)</f>
        <v>5</v>
      </c>
      <c r="C4">
        <v>5</v>
      </c>
    </row>
    <row r="5" spans="1:4" x14ac:dyDescent="0.4">
      <c r="A5" s="866" t="s">
        <v>90</v>
      </c>
      <c r="B5">
        <f>MATCH(checks!A5,'&gt;50 only'!$BD$4:$BD$390,0)</f>
        <v>116</v>
      </c>
      <c r="C5">
        <v>116</v>
      </c>
    </row>
    <row r="6" spans="1:4" x14ac:dyDescent="0.4">
      <c r="A6" s="866" t="s">
        <v>316</v>
      </c>
      <c r="B6">
        <f>MATCH(checks!A6,'&gt;50 only'!$BD$4:$BD$390,0)</f>
        <v>282</v>
      </c>
      <c r="C6">
        <v>279</v>
      </c>
    </row>
    <row r="7" spans="1:4" x14ac:dyDescent="0.4">
      <c r="A7" s="866" t="s">
        <v>201</v>
      </c>
      <c r="B7">
        <f>MATCH(checks!A7,'&gt;50 only'!$BD$4:$BD$390,0)</f>
        <v>225</v>
      </c>
      <c r="C7" t="e">
        <v>#N/A</v>
      </c>
      <c r="D7" t="s">
        <v>1920</v>
      </c>
    </row>
    <row r="8" spans="1:4" x14ac:dyDescent="0.4">
      <c r="A8" s="866" t="s">
        <v>211</v>
      </c>
      <c r="B8">
        <f>MATCH(checks!A8,'&gt;50 only'!$BD$4:$BD$390,0)</f>
        <v>387</v>
      </c>
      <c r="C8">
        <v>382</v>
      </c>
    </row>
    <row r="9" spans="1:4" x14ac:dyDescent="0.4">
      <c r="A9" s="866" t="s">
        <v>1469</v>
      </c>
      <c r="B9" t="e">
        <f>MATCH(checks!A9,'&gt;50 only'!$BD$4:$BD$390,0)</f>
        <v>#N/A</v>
      </c>
      <c r="C9">
        <v>383</v>
      </c>
    </row>
    <row r="10" spans="1:4" x14ac:dyDescent="0.4">
      <c r="A10" s="866" t="s">
        <v>1470</v>
      </c>
      <c r="B10">
        <f>MATCH(checks!A10,'&gt;50 only'!$BD$4:$BD$390,0)</f>
        <v>22</v>
      </c>
      <c r="C10">
        <v>22</v>
      </c>
    </row>
    <row r="11" spans="1:4" x14ac:dyDescent="0.4">
      <c r="A11" s="866" t="s">
        <v>1649</v>
      </c>
      <c r="B11">
        <f>MATCH(checks!A11,'&gt;50 only'!$BD$4:$BD$390,0)</f>
        <v>10</v>
      </c>
      <c r="C11">
        <v>10</v>
      </c>
    </row>
    <row r="12" spans="1:4" x14ac:dyDescent="0.4">
      <c r="A12" s="866" t="s">
        <v>1844</v>
      </c>
      <c r="B12">
        <f>MATCH(checks!A12,'&gt;50 only'!$BD$4:$BD$390,0)</f>
        <v>285</v>
      </c>
      <c r="C12">
        <v>282</v>
      </c>
    </row>
    <row r="13" spans="1:4" x14ac:dyDescent="0.4">
      <c r="A13" s="866" t="s">
        <v>1471</v>
      </c>
      <c r="B13">
        <f>MATCH(checks!A13,'&gt;50 only'!$BD$4:$BD$390,0)</f>
        <v>213</v>
      </c>
      <c r="C13">
        <v>213</v>
      </c>
    </row>
    <row r="14" spans="1:4" x14ac:dyDescent="0.4">
      <c r="A14" s="866" t="s">
        <v>1472</v>
      </c>
      <c r="B14">
        <f>MATCH(checks!A14,'&gt;50 only'!$BD$4:$BD$390,0)</f>
        <v>23</v>
      </c>
      <c r="C14">
        <v>23</v>
      </c>
    </row>
    <row r="15" spans="1:4" x14ac:dyDescent="0.4">
      <c r="A15" s="866" t="s">
        <v>1473</v>
      </c>
      <c r="B15">
        <f>MATCH(checks!A15,'&gt;50 only'!$BD$4:$BD$390,0)</f>
        <v>287</v>
      </c>
      <c r="C15">
        <v>284</v>
      </c>
    </row>
    <row r="16" spans="1:4" x14ac:dyDescent="0.4">
      <c r="A16" s="866" t="s">
        <v>1845</v>
      </c>
      <c r="B16">
        <f>MATCH(checks!A16,'&gt;50 only'!$BD$4:$BD$390,0)</f>
        <v>230</v>
      </c>
      <c r="C16" t="e">
        <v>#N/A</v>
      </c>
      <c r="D16" t="s">
        <v>1920</v>
      </c>
    </row>
    <row r="17" spans="1:4" x14ac:dyDescent="0.4">
      <c r="A17" s="866" t="s">
        <v>1474</v>
      </c>
      <c r="B17">
        <f>MATCH(checks!A17,'&gt;50 only'!$BD$4:$BD$390,0)</f>
        <v>361</v>
      </c>
      <c r="C17">
        <v>356</v>
      </c>
    </row>
    <row r="18" spans="1:4" x14ac:dyDescent="0.4">
      <c r="A18" s="866" t="s">
        <v>155</v>
      </c>
      <c r="B18">
        <f>MATCH(checks!A18,'&gt;50 only'!$BD$4:$BD$390,0)</f>
        <v>19</v>
      </c>
      <c r="C18">
        <v>19</v>
      </c>
    </row>
    <row r="19" spans="1:4" x14ac:dyDescent="0.4">
      <c r="A19" s="866" t="s">
        <v>1475</v>
      </c>
      <c r="B19">
        <f>MATCH(checks!A19,'&gt;50 only'!$BD$4:$BD$390,0)</f>
        <v>24</v>
      </c>
      <c r="C19">
        <v>24</v>
      </c>
    </row>
    <row r="20" spans="1:4" x14ac:dyDescent="0.4">
      <c r="A20" s="866" t="s">
        <v>132</v>
      </c>
      <c r="B20" t="e">
        <f>MATCH(checks!A20,'&gt;50 only'!$BD$4:$BD$390,0)</f>
        <v>#N/A</v>
      </c>
      <c r="C20" t="e">
        <v>#N/A</v>
      </c>
      <c r="D20" t="s">
        <v>1922</v>
      </c>
    </row>
    <row r="21" spans="1:4" x14ac:dyDescent="0.4">
      <c r="A21" s="866" t="s">
        <v>1476</v>
      </c>
      <c r="B21">
        <f>MATCH(checks!A21,'&gt;50 only'!$BD$4:$BD$390,0)</f>
        <v>241</v>
      </c>
      <c r="C21">
        <v>239</v>
      </c>
    </row>
    <row r="22" spans="1:4" x14ac:dyDescent="0.4">
      <c r="A22" s="866" t="s">
        <v>1477</v>
      </c>
      <c r="B22">
        <f>MATCH(checks!A22,'&gt;50 only'!$BD$4:$BD$390,0)</f>
        <v>6</v>
      </c>
      <c r="C22">
        <v>6</v>
      </c>
    </row>
    <row r="23" spans="1:4" x14ac:dyDescent="0.4">
      <c r="A23" s="866" t="s">
        <v>1478</v>
      </c>
      <c r="B23">
        <f>MATCH(checks!A23,'&gt;50 only'!$BD$4:$BD$390,0)</f>
        <v>343</v>
      </c>
      <c r="C23">
        <v>340</v>
      </c>
    </row>
    <row r="24" spans="1:4" x14ac:dyDescent="0.4">
      <c r="A24" s="866" t="s">
        <v>1479</v>
      </c>
      <c r="B24">
        <f>MATCH(checks!A24,'&gt;50 only'!$BD$4:$BD$390,0)</f>
        <v>251</v>
      </c>
      <c r="C24">
        <v>249</v>
      </c>
    </row>
    <row r="25" spans="1:4" x14ac:dyDescent="0.4">
      <c r="A25" s="866" t="s">
        <v>1480</v>
      </c>
      <c r="B25">
        <f>MATCH(checks!A25,'&gt;50 only'!$BD$4:$BD$390,0)</f>
        <v>252</v>
      </c>
      <c r="C25">
        <v>250</v>
      </c>
    </row>
    <row r="26" spans="1:4" x14ac:dyDescent="0.4">
      <c r="A26" s="866" t="s">
        <v>1482</v>
      </c>
      <c r="B26">
        <f>MATCH(checks!A26,'&gt;50 only'!$BD$4:$BD$390,0)</f>
        <v>84</v>
      </c>
      <c r="C26">
        <v>84</v>
      </c>
    </row>
    <row r="27" spans="1:4" x14ac:dyDescent="0.4">
      <c r="A27" s="866" t="s">
        <v>76</v>
      </c>
      <c r="B27">
        <f>MATCH(checks!A27,'&gt;50 only'!$BD$4:$BD$390,0)</f>
        <v>14</v>
      </c>
      <c r="C27">
        <v>14</v>
      </c>
    </row>
    <row r="28" spans="1:4" x14ac:dyDescent="0.4">
      <c r="A28" s="866" t="s">
        <v>1483</v>
      </c>
      <c r="B28">
        <f>MATCH(checks!A28,'&gt;50 only'!$BD$4:$BD$390,0)</f>
        <v>66</v>
      </c>
      <c r="C28">
        <v>66</v>
      </c>
    </row>
    <row r="29" spans="1:4" x14ac:dyDescent="0.4">
      <c r="A29" s="866" t="s">
        <v>1846</v>
      </c>
      <c r="B29" t="e">
        <f>MATCH(checks!A29,'&gt;50 only'!$BD$4:$BD$390,0)</f>
        <v>#N/A</v>
      </c>
      <c r="C29" t="e">
        <v>#N/A</v>
      </c>
      <c r="D29" t="s">
        <v>1924</v>
      </c>
    </row>
    <row r="30" spans="1:4" x14ac:dyDescent="0.4">
      <c r="A30" s="866" t="s">
        <v>1485</v>
      </c>
      <c r="B30">
        <f>MATCH(checks!A30,'&gt;50 only'!$BD$4:$BD$390,0)</f>
        <v>25</v>
      </c>
      <c r="C30">
        <v>25</v>
      </c>
    </row>
    <row r="31" spans="1:4" x14ac:dyDescent="0.4">
      <c r="A31" s="866" t="s">
        <v>1486</v>
      </c>
      <c r="B31">
        <f>MATCH(checks!A31,'&gt;50 only'!$BD$4:$BD$390,0)</f>
        <v>104</v>
      </c>
      <c r="C31">
        <v>104</v>
      </c>
    </row>
    <row r="32" spans="1:4" x14ac:dyDescent="0.4">
      <c r="A32" s="866" t="s">
        <v>1487</v>
      </c>
      <c r="B32">
        <f>MATCH(checks!A32,'&gt;50 only'!$BD$4:$BD$390,0)</f>
        <v>54</v>
      </c>
      <c r="C32">
        <v>54</v>
      </c>
    </row>
    <row r="33" spans="1:3" x14ac:dyDescent="0.4">
      <c r="A33" s="866" t="s">
        <v>1496</v>
      </c>
      <c r="B33">
        <f>MATCH(checks!A33,'&gt;50 only'!$BD$4:$BD$390,0)</f>
        <v>283</v>
      </c>
      <c r="C33">
        <v>280</v>
      </c>
    </row>
    <row r="34" spans="1:3" x14ac:dyDescent="0.4">
      <c r="A34" s="866" t="s">
        <v>1488</v>
      </c>
      <c r="B34">
        <f>MATCH(checks!A34,'&gt;50 only'!$BD$4:$BD$390,0)</f>
        <v>141</v>
      </c>
      <c r="C34">
        <v>141</v>
      </c>
    </row>
    <row r="35" spans="1:3" x14ac:dyDescent="0.4">
      <c r="A35" s="866" t="s">
        <v>1489</v>
      </c>
      <c r="B35">
        <f>MATCH(checks!A35,'&gt;50 only'!$BD$4:$BD$390,0)</f>
        <v>355</v>
      </c>
      <c r="C35">
        <v>350</v>
      </c>
    </row>
    <row r="36" spans="1:3" x14ac:dyDescent="0.4">
      <c r="A36" s="866" t="s">
        <v>1490</v>
      </c>
      <c r="B36">
        <f>MATCH(checks!A36,'&gt;50 only'!$BD$4:$BD$390,0)</f>
        <v>350</v>
      </c>
      <c r="C36">
        <v>346</v>
      </c>
    </row>
    <row r="37" spans="1:3" x14ac:dyDescent="0.4">
      <c r="A37" s="866" t="s">
        <v>1491</v>
      </c>
      <c r="B37">
        <f>MATCH(checks!A37,'&gt;50 only'!$BD$4:$BD$390,0)</f>
        <v>310</v>
      </c>
      <c r="C37">
        <v>307</v>
      </c>
    </row>
    <row r="38" spans="1:3" x14ac:dyDescent="0.4">
      <c r="A38" s="866" t="s">
        <v>1492</v>
      </c>
      <c r="B38">
        <f>MATCH(checks!A38,'&gt;50 only'!$BD$4:$BD$390,0)</f>
        <v>113</v>
      </c>
      <c r="C38">
        <v>113</v>
      </c>
    </row>
    <row r="39" spans="1:3" x14ac:dyDescent="0.4">
      <c r="A39" s="866" t="s">
        <v>120</v>
      </c>
      <c r="B39">
        <f>MATCH(checks!A39,'&gt;50 only'!$BD$4:$BD$390,0)</f>
        <v>37</v>
      </c>
      <c r="C39">
        <v>37</v>
      </c>
    </row>
    <row r="40" spans="1:3" x14ac:dyDescent="0.4">
      <c r="A40" s="866" t="s">
        <v>936</v>
      </c>
      <c r="B40">
        <f>MATCH(checks!A40,'&gt;50 only'!$BD$4:$BD$390,0)</f>
        <v>72</v>
      </c>
      <c r="C40">
        <v>72</v>
      </c>
    </row>
    <row r="41" spans="1:3" x14ac:dyDescent="0.4">
      <c r="A41" s="866" t="s">
        <v>137</v>
      </c>
      <c r="B41">
        <f>MATCH(checks!A41,'&gt;50 only'!$BD$4:$BD$390,0)</f>
        <v>294</v>
      </c>
      <c r="C41">
        <v>291</v>
      </c>
    </row>
    <row r="42" spans="1:3" x14ac:dyDescent="0.4">
      <c r="A42" s="866" t="s">
        <v>1495</v>
      </c>
      <c r="B42">
        <f>MATCH(checks!A42,'&gt;50 only'!$BD$4:$BD$390,0)</f>
        <v>222</v>
      </c>
      <c r="C42">
        <v>222</v>
      </c>
    </row>
    <row r="43" spans="1:3" x14ac:dyDescent="0.4">
      <c r="A43" s="866" t="s">
        <v>958</v>
      </c>
      <c r="B43">
        <f>MATCH(checks!A43,'&gt;50 only'!$BD$4:$BD$390,0)</f>
        <v>339</v>
      </c>
      <c r="C43">
        <v>336</v>
      </c>
    </row>
    <row r="44" spans="1:3" x14ac:dyDescent="0.4">
      <c r="A44" s="866" t="s">
        <v>1497</v>
      </c>
      <c r="B44">
        <f>MATCH(checks!A44,'&gt;50 only'!$BD$4:$BD$390,0)</f>
        <v>171</v>
      </c>
      <c r="C44">
        <v>171</v>
      </c>
    </row>
    <row r="45" spans="1:3" x14ac:dyDescent="0.4">
      <c r="A45" s="866" t="s">
        <v>1498</v>
      </c>
      <c r="B45">
        <f>MATCH(checks!A45,'&gt;50 only'!$BD$4:$BD$390,0)</f>
        <v>156</v>
      </c>
      <c r="C45">
        <v>156</v>
      </c>
    </row>
    <row r="46" spans="1:3" x14ac:dyDescent="0.4">
      <c r="A46" s="866" t="s">
        <v>203</v>
      </c>
      <c r="B46">
        <f>MATCH(checks!A46,'&gt;50 only'!$BD$4:$BD$390,0)</f>
        <v>224</v>
      </c>
      <c r="C46">
        <v>224</v>
      </c>
    </row>
    <row r="47" spans="1:3" x14ac:dyDescent="0.4">
      <c r="A47" s="866" t="s">
        <v>264</v>
      </c>
      <c r="B47">
        <f>MATCH(checks!A47,'&gt;50 only'!$BD$4:$BD$390,0)</f>
        <v>234</v>
      </c>
      <c r="C47">
        <v>232</v>
      </c>
    </row>
    <row r="48" spans="1:3" x14ac:dyDescent="0.4">
      <c r="A48" s="866" t="s">
        <v>1499</v>
      </c>
      <c r="B48">
        <f>MATCH(checks!A48,'&gt;50 only'!$BD$4:$BD$390,0)</f>
        <v>69</v>
      </c>
      <c r="C48">
        <v>69</v>
      </c>
    </row>
    <row r="49" spans="1:3" x14ac:dyDescent="0.4">
      <c r="A49" s="866" t="s">
        <v>1500</v>
      </c>
      <c r="B49">
        <f>MATCH(checks!A49,'&gt;50 only'!$BD$4:$BD$390,0)</f>
        <v>133</v>
      </c>
      <c r="C49">
        <v>133</v>
      </c>
    </row>
    <row r="50" spans="1:3" x14ac:dyDescent="0.4">
      <c r="A50" s="866" t="s">
        <v>1501</v>
      </c>
      <c r="B50">
        <f>MATCH(checks!A50,'&gt;50 only'!$BD$4:$BD$390,0)</f>
        <v>75</v>
      </c>
      <c r="C50">
        <v>75</v>
      </c>
    </row>
    <row r="51" spans="1:3" x14ac:dyDescent="0.4">
      <c r="A51" s="866" t="s">
        <v>1502</v>
      </c>
      <c r="B51">
        <f>MATCH(checks!A51,'&gt;50 only'!$BD$4:$BD$390,0)</f>
        <v>76</v>
      </c>
      <c r="C51">
        <v>76</v>
      </c>
    </row>
    <row r="52" spans="1:3" x14ac:dyDescent="0.4">
      <c r="A52" s="866" t="s">
        <v>1503</v>
      </c>
      <c r="B52">
        <f>MATCH(checks!A52,'&gt;50 only'!$BD$4:$BD$390,0)</f>
        <v>134</v>
      </c>
      <c r="C52">
        <v>134</v>
      </c>
    </row>
    <row r="53" spans="1:3" x14ac:dyDescent="0.4">
      <c r="A53" s="866" t="s">
        <v>1504</v>
      </c>
      <c r="B53">
        <f>MATCH(checks!A53,'&gt;50 only'!$BD$4:$BD$390,0)</f>
        <v>135</v>
      </c>
      <c r="C53">
        <v>135</v>
      </c>
    </row>
    <row r="54" spans="1:3" x14ac:dyDescent="0.4">
      <c r="A54" s="866" t="s">
        <v>162</v>
      </c>
      <c r="B54">
        <f>MATCH(checks!A54,'&gt;50 only'!$BD$4:$BD$390,0)</f>
        <v>43</v>
      </c>
      <c r="C54">
        <v>43</v>
      </c>
    </row>
    <row r="55" spans="1:3" x14ac:dyDescent="0.4">
      <c r="A55" s="866" t="s">
        <v>1506</v>
      </c>
      <c r="B55">
        <f>MATCH(checks!A55,'&gt;50 only'!$BD$4:$BD$390,0)</f>
        <v>162</v>
      </c>
      <c r="C55">
        <v>162</v>
      </c>
    </row>
    <row r="56" spans="1:3" x14ac:dyDescent="0.4">
      <c r="A56" s="866" t="s">
        <v>1507</v>
      </c>
      <c r="B56">
        <f>MATCH(checks!A56,'&gt;50 only'!$BD$4:$BD$390,0)</f>
        <v>73</v>
      </c>
      <c r="C56">
        <v>73</v>
      </c>
    </row>
    <row r="57" spans="1:3" x14ac:dyDescent="0.4">
      <c r="A57" s="866" t="s">
        <v>1508</v>
      </c>
      <c r="B57">
        <f>MATCH(checks!A57,'&gt;50 only'!$BD$4:$BD$390,0)</f>
        <v>206</v>
      </c>
      <c r="C57">
        <v>206</v>
      </c>
    </row>
    <row r="58" spans="1:3" x14ac:dyDescent="0.4">
      <c r="A58" s="866" t="s">
        <v>1660</v>
      </c>
      <c r="B58">
        <f>MATCH(checks!A58,'&gt;50 only'!$BD$4:$BD$390,0)</f>
        <v>207</v>
      </c>
      <c r="C58">
        <v>207</v>
      </c>
    </row>
    <row r="59" spans="1:3" x14ac:dyDescent="0.4">
      <c r="A59" s="866" t="s">
        <v>1514</v>
      </c>
      <c r="B59">
        <f>MATCH(checks!A59,'&gt;50 only'!$BD$4:$BD$390,0)</f>
        <v>79</v>
      </c>
      <c r="C59">
        <v>79</v>
      </c>
    </row>
    <row r="60" spans="1:3" x14ac:dyDescent="0.4">
      <c r="A60" s="866" t="s">
        <v>1849</v>
      </c>
      <c r="B60">
        <f>MATCH(checks!A60,'&gt;50 only'!$BD$4:$BD$390,0)</f>
        <v>105</v>
      </c>
      <c r="C60">
        <v>105</v>
      </c>
    </row>
    <row r="61" spans="1:3" x14ac:dyDescent="0.4">
      <c r="A61" s="866" t="s">
        <v>1512</v>
      </c>
      <c r="B61">
        <f>MATCH(checks!A61,'&gt;50 only'!$BD$4:$BD$390,0)</f>
        <v>208</v>
      </c>
      <c r="C61">
        <v>208</v>
      </c>
    </row>
    <row r="62" spans="1:3" x14ac:dyDescent="0.4">
      <c r="A62" s="866" t="s">
        <v>1509</v>
      </c>
      <c r="B62">
        <f>MATCH(checks!A62,'&gt;50 only'!$BD$4:$BD$390,0)</f>
        <v>209</v>
      </c>
      <c r="C62">
        <v>209</v>
      </c>
    </row>
    <row r="63" spans="1:3" x14ac:dyDescent="0.4">
      <c r="A63" s="866" t="s">
        <v>1513</v>
      </c>
      <c r="B63">
        <f>MATCH(checks!A63,'&gt;50 only'!$BD$4:$BD$390,0)</f>
        <v>62</v>
      </c>
      <c r="C63">
        <v>62</v>
      </c>
    </row>
    <row r="64" spans="1:3" x14ac:dyDescent="0.4">
      <c r="A64" s="866" t="s">
        <v>1510</v>
      </c>
      <c r="B64">
        <f>MATCH(checks!A64,'&gt;50 only'!$BD$4:$BD$390,0)</f>
        <v>210</v>
      </c>
      <c r="C64">
        <v>210</v>
      </c>
    </row>
    <row r="65" spans="1:4" x14ac:dyDescent="0.4">
      <c r="A65" s="866" t="s">
        <v>1586</v>
      </c>
      <c r="B65">
        <f>MATCH(checks!A65,'&gt;50 only'!$BD$4:$BD$390,0)</f>
        <v>106</v>
      </c>
      <c r="C65">
        <v>106</v>
      </c>
    </row>
    <row r="66" spans="1:4" x14ac:dyDescent="0.4">
      <c r="A66" s="866" t="s">
        <v>1511</v>
      </c>
      <c r="B66">
        <f>MATCH(checks!A66,'&gt;50 only'!$BD$4:$BD$390,0)</f>
        <v>211</v>
      </c>
      <c r="C66">
        <v>211</v>
      </c>
    </row>
    <row r="67" spans="1:4" x14ac:dyDescent="0.4">
      <c r="A67" s="866" t="s">
        <v>1515</v>
      </c>
      <c r="B67">
        <f>MATCH(checks!A67,'&gt;50 only'!$BD$4:$BD$390,0)</f>
        <v>356</v>
      </c>
      <c r="C67">
        <v>351</v>
      </c>
    </row>
    <row r="68" spans="1:4" x14ac:dyDescent="0.4">
      <c r="A68" s="866" t="s">
        <v>1516</v>
      </c>
      <c r="B68">
        <f>MATCH(checks!A68,'&gt;50 only'!$BD$4:$BD$390,0)</f>
        <v>362</v>
      </c>
      <c r="C68">
        <v>357</v>
      </c>
    </row>
    <row r="69" spans="1:4" x14ac:dyDescent="0.4">
      <c r="A69" s="866" t="s">
        <v>1517</v>
      </c>
      <c r="B69" t="e">
        <f>MATCH(checks!A69,'&gt;50 only'!$BD$4:$BD$390,0)</f>
        <v>#N/A</v>
      </c>
      <c r="C69">
        <v>385</v>
      </c>
    </row>
    <row r="70" spans="1:4" x14ac:dyDescent="0.4">
      <c r="A70" s="866" t="s">
        <v>1519</v>
      </c>
      <c r="B70">
        <f>MATCH(checks!A70,'&gt;50 only'!$BD$4:$BD$390,0)</f>
        <v>81</v>
      </c>
      <c r="C70">
        <v>81</v>
      </c>
    </row>
    <row r="71" spans="1:4" x14ac:dyDescent="0.4">
      <c r="A71" s="866" t="s">
        <v>1521</v>
      </c>
      <c r="B71">
        <f>MATCH(checks!A71,'&gt;50 only'!$BD$4:$BD$390,0)</f>
        <v>311</v>
      </c>
      <c r="C71">
        <v>308</v>
      </c>
    </row>
    <row r="72" spans="1:4" x14ac:dyDescent="0.4">
      <c r="A72" s="866" t="s">
        <v>1522</v>
      </c>
      <c r="B72">
        <f>MATCH(checks!A72,'&gt;50 only'!$BD$4:$BD$390,0)</f>
        <v>253</v>
      </c>
      <c r="C72">
        <v>251</v>
      </c>
    </row>
    <row r="73" spans="1:4" x14ac:dyDescent="0.4">
      <c r="A73" s="866" t="s">
        <v>1523</v>
      </c>
      <c r="B73">
        <f>MATCH(checks!A73,'&gt;50 only'!$BD$4:$BD$390,0)</f>
        <v>320</v>
      </c>
      <c r="C73">
        <v>317</v>
      </c>
    </row>
    <row r="74" spans="1:4" x14ac:dyDescent="0.4">
      <c r="A74" s="866" t="s">
        <v>1850</v>
      </c>
      <c r="B74" t="e">
        <f>MATCH(checks!A74,'&gt;50 only'!$BD$4:$BD$390,0)</f>
        <v>#N/A</v>
      </c>
      <c r="C74" t="e">
        <v>#N/A</v>
      </c>
      <c r="D74" t="s">
        <v>1924</v>
      </c>
    </row>
    <row r="75" spans="1:4" x14ac:dyDescent="0.4">
      <c r="A75" s="866" t="s">
        <v>1524</v>
      </c>
      <c r="B75">
        <f>MATCH(checks!A75,'&gt;50 only'!$BD$4:$BD$390,0)</f>
        <v>344</v>
      </c>
      <c r="C75">
        <v>341</v>
      </c>
    </row>
    <row r="76" spans="1:4" x14ac:dyDescent="0.4">
      <c r="A76" s="866" t="s">
        <v>1525</v>
      </c>
      <c r="B76">
        <f>MATCH(checks!A76,'&gt;50 only'!$BD$4:$BD$390,0)</f>
        <v>191</v>
      </c>
      <c r="C76">
        <v>191</v>
      </c>
    </row>
    <row r="77" spans="1:4" x14ac:dyDescent="0.4">
      <c r="A77" s="866" t="s">
        <v>1526</v>
      </c>
      <c r="B77">
        <f>MATCH(checks!A77,'&gt;50 only'!$BD$4:$BD$390,0)</f>
        <v>286</v>
      </c>
      <c r="C77">
        <v>283</v>
      </c>
    </row>
    <row r="78" spans="1:4" x14ac:dyDescent="0.4">
      <c r="A78" s="866" t="s">
        <v>156</v>
      </c>
      <c r="B78">
        <f>MATCH(checks!A78,'&gt;50 only'!$BD$4:$BD$390,0)</f>
        <v>20</v>
      </c>
      <c r="C78">
        <v>20</v>
      </c>
    </row>
    <row r="79" spans="1:4" x14ac:dyDescent="0.4">
      <c r="A79" s="866" t="s">
        <v>1527</v>
      </c>
      <c r="B79">
        <f>MATCH(checks!A79,'&gt;50 only'!$BD$4:$BD$390,0)</f>
        <v>331</v>
      </c>
      <c r="C79">
        <v>328</v>
      </c>
    </row>
    <row r="80" spans="1:4" x14ac:dyDescent="0.4">
      <c r="A80" s="866" t="s">
        <v>1528</v>
      </c>
      <c r="B80">
        <f>MATCH(checks!A80,'&gt;50 only'!$BD$4:$BD$390,0)</f>
        <v>44</v>
      </c>
      <c r="C80">
        <v>44</v>
      </c>
    </row>
    <row r="81" spans="1:3" x14ac:dyDescent="0.4">
      <c r="A81" s="866" t="s">
        <v>125</v>
      </c>
      <c r="B81">
        <f>MATCH(checks!A81,'&gt;50 only'!$BD$4:$BD$390,0)</f>
        <v>38</v>
      </c>
      <c r="C81">
        <v>38</v>
      </c>
    </row>
    <row r="82" spans="1:3" x14ac:dyDescent="0.4">
      <c r="A82" s="866" t="s">
        <v>223</v>
      </c>
      <c r="B82">
        <f>MATCH(checks!A82,'&gt;50 only'!$BD$4:$BD$390,0)</f>
        <v>65</v>
      </c>
      <c r="C82">
        <v>65</v>
      </c>
    </row>
    <row r="83" spans="1:3" x14ac:dyDescent="0.4">
      <c r="A83" s="866" t="s">
        <v>333</v>
      </c>
      <c r="B83">
        <f>MATCH(checks!A83,'&gt;50 only'!$BD$4:$BD$390,0)</f>
        <v>70</v>
      </c>
      <c r="C83">
        <v>70</v>
      </c>
    </row>
    <row r="84" spans="1:3" x14ac:dyDescent="0.4">
      <c r="A84" s="866" t="s">
        <v>1529</v>
      </c>
      <c r="B84">
        <f>MATCH(checks!A84,'&gt;50 only'!$BD$4:$BD$390,0)</f>
        <v>77</v>
      </c>
      <c r="C84">
        <v>77</v>
      </c>
    </row>
    <row r="85" spans="1:3" x14ac:dyDescent="0.4">
      <c r="A85" s="866" t="s">
        <v>1530</v>
      </c>
      <c r="B85">
        <f>MATCH(checks!A85,'&gt;50 only'!$BD$4:$BD$390,0)</f>
        <v>78</v>
      </c>
      <c r="C85">
        <v>78</v>
      </c>
    </row>
    <row r="86" spans="1:3" x14ac:dyDescent="0.4">
      <c r="A86" s="866" t="s">
        <v>1531</v>
      </c>
      <c r="B86">
        <f>MATCH(checks!A86,'&gt;50 only'!$BD$4:$BD$390,0)</f>
        <v>166</v>
      </c>
      <c r="C86">
        <v>166</v>
      </c>
    </row>
    <row r="87" spans="1:3" x14ac:dyDescent="0.4">
      <c r="A87" s="866" t="s">
        <v>912</v>
      </c>
      <c r="B87">
        <f>MATCH(checks!A87,'&gt;50 only'!$BD$4:$BD$390,0)</f>
        <v>159</v>
      </c>
      <c r="C87">
        <v>159</v>
      </c>
    </row>
    <row r="88" spans="1:3" x14ac:dyDescent="0.4">
      <c r="A88" s="866" t="s">
        <v>1536</v>
      </c>
      <c r="B88">
        <f>MATCH(checks!A88,'&gt;50 only'!$BD$4:$BD$390,0)</f>
        <v>249</v>
      </c>
      <c r="C88">
        <v>247</v>
      </c>
    </row>
    <row r="89" spans="1:3" x14ac:dyDescent="0.4">
      <c r="A89" s="866" t="s">
        <v>1532</v>
      </c>
      <c r="B89">
        <f>MATCH(checks!A89,'&gt;50 only'!$BD$4:$BD$390,0)</f>
        <v>26</v>
      </c>
      <c r="C89">
        <v>26</v>
      </c>
    </row>
    <row r="90" spans="1:3" x14ac:dyDescent="0.4">
      <c r="A90" s="866" t="s">
        <v>1537</v>
      </c>
      <c r="B90">
        <f>MATCH(checks!A90,'&gt;50 only'!$BD$4:$BD$390,0)</f>
        <v>142</v>
      </c>
      <c r="C90">
        <v>142</v>
      </c>
    </row>
    <row r="91" spans="1:3" x14ac:dyDescent="0.4">
      <c r="A91" s="866" t="s">
        <v>1538</v>
      </c>
      <c r="B91">
        <f>MATCH(checks!A91,'&gt;50 only'!$BD$4:$BD$390,0)</f>
        <v>7</v>
      </c>
      <c r="C91">
        <v>7</v>
      </c>
    </row>
    <row r="92" spans="1:3" x14ac:dyDescent="0.4">
      <c r="A92" s="866" t="s">
        <v>1539</v>
      </c>
      <c r="B92">
        <f>MATCH(checks!A92,'&gt;50 only'!$BD$4:$BD$390,0)</f>
        <v>143</v>
      </c>
      <c r="C92">
        <v>143</v>
      </c>
    </row>
    <row r="93" spans="1:3" x14ac:dyDescent="0.4">
      <c r="A93" s="866" t="s">
        <v>1533</v>
      </c>
      <c r="B93">
        <f>MATCH(checks!A93,'&gt;50 only'!$BD$4:$BD$390,0)</f>
        <v>242</v>
      </c>
      <c r="C93">
        <v>240</v>
      </c>
    </row>
    <row r="94" spans="1:3" x14ac:dyDescent="0.4">
      <c r="A94" s="866" t="s">
        <v>1638</v>
      </c>
      <c r="B94">
        <f>MATCH(checks!A94,'&gt;50 only'!$BD$4:$BD$390,0)</f>
        <v>56</v>
      </c>
      <c r="C94">
        <v>56</v>
      </c>
    </row>
    <row r="95" spans="1:3" x14ac:dyDescent="0.4">
      <c r="A95" s="866" t="s">
        <v>1534</v>
      </c>
      <c r="B95">
        <f>MATCH(checks!A95,'&gt;50 only'!$BD$4:$BD$390,0)</f>
        <v>27</v>
      </c>
      <c r="C95">
        <v>27</v>
      </c>
    </row>
    <row r="96" spans="1:3" x14ac:dyDescent="0.4">
      <c r="A96" s="866" t="s">
        <v>920</v>
      </c>
      <c r="B96">
        <f>MATCH(checks!A96,'&gt;50 only'!$BD$4:$BD$390,0)</f>
        <v>151</v>
      </c>
      <c r="C96">
        <v>151</v>
      </c>
    </row>
    <row r="97" spans="1:4" x14ac:dyDescent="0.4">
      <c r="A97" s="866" t="s">
        <v>1535</v>
      </c>
      <c r="B97">
        <f>MATCH(checks!A97,'&gt;50 only'!$BD$4:$BD$390,0)</f>
        <v>182</v>
      </c>
      <c r="C97">
        <v>182</v>
      </c>
    </row>
    <row r="98" spans="1:4" x14ac:dyDescent="0.4">
      <c r="A98" s="866" t="s">
        <v>1540</v>
      </c>
      <c r="B98">
        <f>MATCH(checks!A98,'&gt;50 only'!$BD$4:$BD$390,0)</f>
        <v>214</v>
      </c>
      <c r="C98">
        <v>214</v>
      </c>
    </row>
    <row r="99" spans="1:4" x14ac:dyDescent="0.4">
      <c r="A99" s="866" t="s">
        <v>1541</v>
      </c>
      <c r="B99">
        <f>MATCH(checks!A99,'&gt;50 only'!$BD$4:$BD$390,0)</f>
        <v>28</v>
      </c>
      <c r="C99">
        <v>28</v>
      </c>
    </row>
    <row r="100" spans="1:4" x14ac:dyDescent="0.4">
      <c r="A100" s="866" t="s">
        <v>92</v>
      </c>
      <c r="B100">
        <f>MATCH(checks!A100,'&gt;50 only'!$BD$4:$BD$390,0)</f>
        <v>117</v>
      </c>
      <c r="C100">
        <v>117</v>
      </c>
    </row>
    <row r="101" spans="1:4" x14ac:dyDescent="0.4">
      <c r="A101" s="866" t="s">
        <v>287</v>
      </c>
      <c r="B101" t="e">
        <f>MATCH(checks!A101,'&gt;50 only'!$BD$4:$BD$390,0)</f>
        <v>#N/A</v>
      </c>
      <c r="C101" t="e">
        <v>#N/A</v>
      </c>
      <c r="D101" t="s">
        <v>1922</v>
      </c>
    </row>
    <row r="102" spans="1:4" x14ac:dyDescent="0.4">
      <c r="A102" s="866" t="s">
        <v>165</v>
      </c>
      <c r="B102">
        <f>MATCH(checks!A102,'&gt;50 only'!$BD$4:$BD$390,0)</f>
        <v>45</v>
      </c>
      <c r="C102">
        <v>45</v>
      </c>
    </row>
    <row r="103" spans="1:4" x14ac:dyDescent="0.4">
      <c r="A103" s="866" t="s">
        <v>253</v>
      </c>
      <c r="B103">
        <f>MATCH(checks!A103,'&gt;50 only'!$BD$4:$BD$390,0)</f>
        <v>89</v>
      </c>
      <c r="C103">
        <v>89</v>
      </c>
    </row>
    <row r="104" spans="1:4" x14ac:dyDescent="0.4">
      <c r="A104" s="866" t="s">
        <v>1542</v>
      </c>
      <c r="B104">
        <f>MATCH(checks!A104,'&gt;50 only'!$BD$4:$BD$390,0)</f>
        <v>340</v>
      </c>
      <c r="C104">
        <v>337</v>
      </c>
    </row>
    <row r="105" spans="1:4" x14ac:dyDescent="0.4">
      <c r="A105" s="866" t="s">
        <v>1543</v>
      </c>
      <c r="B105">
        <f>MATCH(checks!A105,'&gt;50 only'!$BD$4:$BD$390,0)</f>
        <v>363</v>
      </c>
      <c r="C105">
        <v>358</v>
      </c>
    </row>
    <row r="106" spans="1:4" x14ac:dyDescent="0.4">
      <c r="A106" s="866" t="s">
        <v>1544</v>
      </c>
      <c r="B106">
        <f>MATCH(checks!A106,'&gt;50 only'!$BD$4:$BD$390,0)</f>
        <v>74</v>
      </c>
      <c r="C106">
        <v>74</v>
      </c>
    </row>
    <row r="107" spans="1:4" x14ac:dyDescent="0.4">
      <c r="A107" s="866" t="s">
        <v>113</v>
      </c>
      <c r="B107">
        <f>MATCH(checks!A107,'&gt;50 only'!$BD$4:$BD$390,0)</f>
        <v>271</v>
      </c>
      <c r="C107" t="e">
        <v>#N/A</v>
      </c>
      <c r="D107" t="s">
        <v>1925</v>
      </c>
    </row>
    <row r="108" spans="1:4" x14ac:dyDescent="0.4">
      <c r="A108" s="866" t="s">
        <v>1545</v>
      </c>
      <c r="B108">
        <f>MATCH(checks!A108,'&gt;50 only'!$BD$4:$BD$390,0)</f>
        <v>357</v>
      </c>
      <c r="C108">
        <v>352</v>
      </c>
    </row>
    <row r="109" spans="1:4" x14ac:dyDescent="0.4">
      <c r="A109" s="866" t="s">
        <v>355</v>
      </c>
      <c r="B109">
        <f>MATCH(checks!A109,'&gt;50 only'!$BD$4:$BD$390,0)</f>
        <v>187</v>
      </c>
      <c r="C109">
        <v>187</v>
      </c>
    </row>
    <row r="110" spans="1:4" x14ac:dyDescent="0.4">
      <c r="A110" s="866" t="s">
        <v>361</v>
      </c>
      <c r="B110">
        <f>MATCH(checks!A110,'&gt;50 only'!$BD$4:$BD$390,0)</f>
        <v>359</v>
      </c>
      <c r="C110">
        <v>354</v>
      </c>
    </row>
    <row r="111" spans="1:4" x14ac:dyDescent="0.4">
      <c r="A111" s="866" t="s">
        <v>1546</v>
      </c>
      <c r="B111">
        <f>MATCH(checks!A111,'&gt;50 only'!$BD$4:$BD$390,0)</f>
        <v>152</v>
      </c>
      <c r="C111">
        <v>152</v>
      </c>
    </row>
    <row r="112" spans="1:4" x14ac:dyDescent="0.4">
      <c r="A112" s="866" t="s">
        <v>1547</v>
      </c>
      <c r="B112">
        <f>MATCH(checks!A112,'&gt;50 only'!$BD$4:$BD$390,0)</f>
        <v>8</v>
      </c>
      <c r="C112">
        <v>8</v>
      </c>
    </row>
    <row r="113" spans="1:4" x14ac:dyDescent="0.4">
      <c r="A113" s="866" t="s">
        <v>1856</v>
      </c>
      <c r="B113" t="e">
        <f>MATCH(checks!A113,'&gt;50 only'!$BD$4:$BD$390,0)</f>
        <v>#N/A</v>
      </c>
      <c r="C113" t="e">
        <v>#N/A</v>
      </c>
      <c r="D113" t="s">
        <v>1922</v>
      </c>
    </row>
    <row r="114" spans="1:4" x14ac:dyDescent="0.4">
      <c r="A114" s="866" t="s">
        <v>1548</v>
      </c>
      <c r="B114">
        <f>MATCH(checks!A114,'&gt;50 only'!$BD$4:$BD$390,0)</f>
        <v>172</v>
      </c>
      <c r="C114">
        <v>172</v>
      </c>
    </row>
    <row r="115" spans="1:4" x14ac:dyDescent="0.4">
      <c r="A115" s="866" t="s">
        <v>1549</v>
      </c>
      <c r="B115">
        <f>MATCH(checks!A115,'&gt;50 only'!$BD$4:$BD$390,0)</f>
        <v>188</v>
      </c>
      <c r="C115">
        <v>188</v>
      </c>
    </row>
    <row r="116" spans="1:4" x14ac:dyDescent="0.4">
      <c r="A116" s="866" t="s">
        <v>1550</v>
      </c>
      <c r="B116">
        <f>MATCH(checks!A116,'&gt;50 only'!$BD$4:$BD$390,0)</f>
        <v>167</v>
      </c>
      <c r="C116">
        <v>167</v>
      </c>
    </row>
    <row r="117" spans="1:4" x14ac:dyDescent="0.4">
      <c r="A117" s="866" t="s">
        <v>93</v>
      </c>
      <c r="B117">
        <f>MATCH(checks!A117,'&gt;50 only'!$BD$4:$BD$390,0)</f>
        <v>118</v>
      </c>
      <c r="C117">
        <v>118</v>
      </c>
    </row>
    <row r="118" spans="1:4" x14ac:dyDescent="0.4">
      <c r="A118" s="866" t="s">
        <v>304</v>
      </c>
      <c r="B118" t="e">
        <f>MATCH(checks!A118,'&gt;50 only'!$BD$4:$BD$390,0)</f>
        <v>#N/A</v>
      </c>
      <c r="C118" t="e">
        <v>#N/A</v>
      </c>
      <c r="D118" t="s">
        <v>1926</v>
      </c>
    </row>
    <row r="119" spans="1:4" x14ac:dyDescent="0.4">
      <c r="A119" s="866" t="s">
        <v>1551</v>
      </c>
      <c r="B119">
        <f>MATCH(checks!A119,'&gt;50 only'!$BD$4:$BD$390,0)</f>
        <v>85</v>
      </c>
      <c r="C119">
        <v>85</v>
      </c>
    </row>
    <row r="120" spans="1:4" x14ac:dyDescent="0.4">
      <c r="A120" s="866" t="s">
        <v>1552</v>
      </c>
      <c r="B120">
        <f>MATCH(checks!A120,'&gt;50 only'!$BD$4:$BD$390,0)</f>
        <v>57</v>
      </c>
      <c r="C120">
        <v>57</v>
      </c>
    </row>
    <row r="121" spans="1:4" x14ac:dyDescent="0.4">
      <c r="A121" s="866" t="s">
        <v>923</v>
      </c>
      <c r="B121">
        <f>MATCH(checks!A121,'&gt;50 only'!$BD$4:$BD$390,0)</f>
        <v>153</v>
      </c>
      <c r="C121">
        <v>153</v>
      </c>
    </row>
    <row r="122" spans="1:4" x14ac:dyDescent="0.4">
      <c r="A122" s="866" t="s">
        <v>1553</v>
      </c>
      <c r="B122">
        <f>MATCH(checks!A122,'&gt;50 only'!$BD$4:$BD$390,0)</f>
        <v>82</v>
      </c>
      <c r="C122">
        <v>82</v>
      </c>
    </row>
    <row r="123" spans="1:4" x14ac:dyDescent="0.4">
      <c r="A123" s="866" t="s">
        <v>1554</v>
      </c>
      <c r="B123">
        <f>MATCH(checks!A123,'&gt;50 only'!$BD$4:$BD$390,0)</f>
        <v>150</v>
      </c>
      <c r="C123">
        <v>150</v>
      </c>
    </row>
    <row r="124" spans="1:4" x14ac:dyDescent="0.4">
      <c r="A124" s="866" t="s">
        <v>704</v>
      </c>
      <c r="B124">
        <f>MATCH(checks!A124,'&gt;50 only'!$BD$4:$BD$390,0)</f>
        <v>144</v>
      </c>
      <c r="C124">
        <v>144</v>
      </c>
    </row>
    <row r="125" spans="1:4" x14ac:dyDescent="0.4">
      <c r="A125" s="866" t="s">
        <v>75</v>
      </c>
      <c r="B125">
        <f>MATCH(checks!A125,'&gt;50 only'!$BD$4:$BD$390,0)</f>
        <v>307</v>
      </c>
      <c r="C125">
        <v>304</v>
      </c>
    </row>
    <row r="126" spans="1:4" x14ac:dyDescent="0.4">
      <c r="A126" s="866" t="s">
        <v>1555</v>
      </c>
      <c r="B126">
        <f>MATCH(checks!A126,'&gt;50 only'!$BD$4:$BD$390,0)</f>
        <v>293</v>
      </c>
      <c r="C126">
        <v>290</v>
      </c>
    </row>
    <row r="127" spans="1:4" x14ac:dyDescent="0.4">
      <c r="A127" s="866" t="s">
        <v>1556</v>
      </c>
      <c r="B127">
        <f>MATCH(checks!A127,'&gt;50 only'!$BD$4:$BD$390,0)</f>
        <v>233</v>
      </c>
      <c r="C127">
        <v>229</v>
      </c>
    </row>
    <row r="128" spans="1:4" x14ac:dyDescent="0.4">
      <c r="A128" s="866" t="s">
        <v>1557</v>
      </c>
      <c r="B128">
        <f>MATCH(checks!A128,'&gt;50 only'!$BD$4:$BD$390,0)</f>
        <v>254</v>
      </c>
      <c r="C128">
        <v>252</v>
      </c>
    </row>
    <row r="129" spans="1:4" x14ac:dyDescent="0.4">
      <c r="A129" s="866" t="s">
        <v>1558</v>
      </c>
      <c r="B129">
        <f>MATCH(checks!A129,'&gt;50 only'!$BD$4:$BD$390,0)</f>
        <v>94</v>
      </c>
      <c r="C129">
        <v>94</v>
      </c>
    </row>
    <row r="130" spans="1:4" x14ac:dyDescent="0.4">
      <c r="A130" s="866" t="s">
        <v>1559</v>
      </c>
      <c r="B130">
        <f>MATCH(checks!A130,'&gt;50 only'!$BD$4:$BD$390,0)</f>
        <v>281</v>
      </c>
      <c r="C130">
        <v>278</v>
      </c>
    </row>
    <row r="131" spans="1:4" x14ac:dyDescent="0.4">
      <c r="A131" s="866" t="s">
        <v>303</v>
      </c>
      <c r="B131">
        <f>MATCH(checks!A131,'&gt;50 only'!$BD$4:$BD$390,0)</f>
        <v>175</v>
      </c>
      <c r="C131">
        <v>175</v>
      </c>
    </row>
    <row r="132" spans="1:4" x14ac:dyDescent="0.4">
      <c r="A132" s="866" t="s">
        <v>1560</v>
      </c>
      <c r="B132">
        <f>MATCH(checks!A132,'&gt;50 only'!$BD$4:$BD$390,0)</f>
        <v>86</v>
      </c>
      <c r="C132">
        <v>86</v>
      </c>
    </row>
    <row r="133" spans="1:4" x14ac:dyDescent="0.4">
      <c r="A133" s="866" t="s">
        <v>1561</v>
      </c>
      <c r="B133">
        <f>MATCH(checks!A133,'&gt;50 only'!$BD$4:$BD$390,0)</f>
        <v>300</v>
      </c>
      <c r="C133">
        <v>297</v>
      </c>
    </row>
    <row r="134" spans="1:4" x14ac:dyDescent="0.4">
      <c r="A134" s="866" t="s">
        <v>121</v>
      </c>
      <c r="B134">
        <f>MATCH(checks!A134,'&gt;50 only'!$BD$4:$BD$390,0)</f>
        <v>39</v>
      </c>
      <c r="C134">
        <v>39</v>
      </c>
    </row>
    <row r="135" spans="1:4" x14ac:dyDescent="0.4">
      <c r="A135" s="866" t="s">
        <v>70</v>
      </c>
      <c r="B135">
        <f>MATCH(checks!A135,'&gt;50 only'!$BD$4:$BD$390,0)</f>
        <v>178</v>
      </c>
      <c r="C135">
        <v>178</v>
      </c>
    </row>
    <row r="136" spans="1:4" x14ac:dyDescent="0.4">
      <c r="A136" s="866" t="s">
        <v>1562</v>
      </c>
      <c r="B136">
        <f>MATCH(checks!A136,'&gt;50 only'!$BD$4:$BD$390,0)</f>
        <v>46</v>
      </c>
      <c r="C136">
        <v>46</v>
      </c>
    </row>
    <row r="137" spans="1:4" x14ac:dyDescent="0.4">
      <c r="A137" s="866" t="s">
        <v>1564</v>
      </c>
      <c r="B137">
        <f>MATCH(checks!A137,'&gt;50 only'!$BD$4:$BD$390,0)</f>
        <v>80</v>
      </c>
      <c r="C137">
        <v>80</v>
      </c>
    </row>
    <row r="138" spans="1:4" x14ac:dyDescent="0.4">
      <c r="A138" s="866" t="s">
        <v>1563</v>
      </c>
      <c r="B138">
        <f>MATCH(checks!A138,'&gt;50 only'!$BD$4:$BD$390,0)</f>
        <v>107</v>
      </c>
      <c r="C138">
        <v>107</v>
      </c>
    </row>
    <row r="139" spans="1:4" x14ac:dyDescent="0.4">
      <c r="A139" s="866" t="s">
        <v>1484</v>
      </c>
      <c r="B139">
        <f>MATCH(checks!A139,'&gt;50 only'!$BD$4:$BD$390,0)</f>
        <v>308</v>
      </c>
      <c r="C139">
        <v>305</v>
      </c>
    </row>
    <row r="140" spans="1:4" x14ac:dyDescent="0.4">
      <c r="A140" s="866" t="s">
        <v>1565</v>
      </c>
      <c r="B140">
        <f>MATCH(checks!A140,'&gt;50 only'!$BD$4:$BD$390,0)</f>
        <v>348</v>
      </c>
      <c r="C140">
        <v>344</v>
      </c>
    </row>
    <row r="141" spans="1:4" x14ac:dyDescent="0.4">
      <c r="A141" s="866" t="s">
        <v>1567</v>
      </c>
      <c r="B141">
        <f>MATCH(checks!A141,'&gt;50 only'!$BD$4:$BD$390,0)</f>
        <v>47</v>
      </c>
      <c r="C141">
        <v>47</v>
      </c>
    </row>
    <row r="142" spans="1:4" x14ac:dyDescent="0.4">
      <c r="A142" s="866" t="s">
        <v>924</v>
      </c>
      <c r="B142">
        <f>MATCH(checks!A142,'&gt;50 only'!$BD$4:$BD$390,0)</f>
        <v>154</v>
      </c>
      <c r="C142">
        <v>154</v>
      </c>
    </row>
    <row r="143" spans="1:4" x14ac:dyDescent="0.4">
      <c r="A143" s="866" t="s">
        <v>1566</v>
      </c>
      <c r="B143">
        <f>MATCH(checks!A143,'&gt;50 only'!$BD$4:$BD$390,0)</f>
        <v>212</v>
      </c>
      <c r="C143">
        <v>212</v>
      </c>
    </row>
    <row r="144" spans="1:4" x14ac:dyDescent="0.4">
      <c r="A144" s="866" t="s">
        <v>1862</v>
      </c>
      <c r="B144" t="e">
        <f>MATCH(checks!A144,'&gt;50 only'!$BD$4:$BD$390,0)</f>
        <v>#N/A</v>
      </c>
      <c r="C144" t="e">
        <v>#N/A</v>
      </c>
      <c r="D144" t="s">
        <v>1932</v>
      </c>
    </row>
    <row r="145" spans="1:4" x14ac:dyDescent="0.4">
      <c r="A145" s="866" t="s">
        <v>1568</v>
      </c>
      <c r="B145">
        <f>MATCH(checks!A145,'&gt;50 only'!$BD$4:$BD$390,0)</f>
        <v>114</v>
      </c>
      <c r="C145">
        <v>114</v>
      </c>
    </row>
    <row r="146" spans="1:4" x14ac:dyDescent="0.4">
      <c r="A146" s="866" t="s">
        <v>1569</v>
      </c>
      <c r="B146">
        <f>MATCH(checks!A146,'&gt;50 only'!$BD$4:$BD$390,0)</f>
        <v>321</v>
      </c>
      <c r="C146">
        <v>318</v>
      </c>
    </row>
    <row r="147" spans="1:4" x14ac:dyDescent="0.4">
      <c r="A147" s="866" t="s">
        <v>1570</v>
      </c>
      <c r="B147">
        <f>MATCH(checks!A147,'&gt;50 only'!$BD$4:$BD$390,0)</f>
        <v>95</v>
      </c>
      <c r="C147">
        <v>95</v>
      </c>
    </row>
    <row r="148" spans="1:4" x14ac:dyDescent="0.4">
      <c r="A148" s="866" t="s">
        <v>301</v>
      </c>
      <c r="B148" t="e">
        <f>MATCH(checks!A148,'&gt;50 only'!$BD$4:$BD$390,0)</f>
        <v>#N/A</v>
      </c>
      <c r="C148" t="e">
        <v>#N/A</v>
      </c>
      <c r="D148" t="s">
        <v>1932</v>
      </c>
    </row>
    <row r="149" spans="1:4" x14ac:dyDescent="0.4">
      <c r="A149" s="866" t="s">
        <v>1571</v>
      </c>
      <c r="B149">
        <f>MATCH(checks!A149,'&gt;50 only'!$BD$4:$BD$390,0)</f>
        <v>109</v>
      </c>
      <c r="C149">
        <v>109</v>
      </c>
    </row>
    <row r="150" spans="1:4" x14ac:dyDescent="0.4">
      <c r="A150" s="866" t="s">
        <v>1863</v>
      </c>
      <c r="B150">
        <f>MATCH(checks!A150,'&gt;50 only'!$BD$4:$BD$390,0)</f>
        <v>108</v>
      </c>
      <c r="C150">
        <v>108</v>
      </c>
    </row>
    <row r="151" spans="1:4" x14ac:dyDescent="0.4">
      <c r="A151" s="866" t="s">
        <v>1572</v>
      </c>
      <c r="B151">
        <f>MATCH(checks!A151,'&gt;50 only'!$BD$4:$BD$390,0)</f>
        <v>372</v>
      </c>
      <c r="C151">
        <v>367</v>
      </c>
    </row>
    <row r="152" spans="1:4" x14ac:dyDescent="0.4">
      <c r="A152" s="866" t="s">
        <v>356</v>
      </c>
      <c r="B152">
        <f>MATCH(checks!A152,'&gt;50 only'!$BD$4:$BD$390,0)</f>
        <v>189</v>
      </c>
      <c r="C152">
        <v>189</v>
      </c>
    </row>
    <row r="153" spans="1:4" x14ac:dyDescent="0.4">
      <c r="A153" s="866" t="s">
        <v>1575</v>
      </c>
      <c r="B153">
        <f>MATCH(checks!A153,'&gt;50 only'!$BD$4:$BD$390,0)</f>
        <v>275</v>
      </c>
      <c r="C153">
        <v>272</v>
      </c>
    </row>
    <row r="154" spans="1:4" x14ac:dyDescent="0.4">
      <c r="A154" s="866" t="s">
        <v>1576</v>
      </c>
      <c r="B154">
        <f>MATCH(checks!A154,'&gt;50 only'!$BD$4:$BD$390,0)</f>
        <v>239</v>
      </c>
      <c r="C154">
        <v>237</v>
      </c>
    </row>
    <row r="155" spans="1:4" x14ac:dyDescent="0.4">
      <c r="A155" s="866" t="s">
        <v>1577</v>
      </c>
      <c r="B155">
        <f>MATCH(checks!A155,'&gt;50 only'!$BD$4:$BD$390,0)</f>
        <v>240</v>
      </c>
      <c r="C155">
        <v>238</v>
      </c>
    </row>
    <row r="156" spans="1:4" x14ac:dyDescent="0.4">
      <c r="A156" s="866" t="s">
        <v>813</v>
      </c>
      <c r="B156">
        <f>MATCH(checks!A156,'&gt;50 only'!$BD$4:$BD$390,0)</f>
        <v>192</v>
      </c>
      <c r="C156">
        <v>192</v>
      </c>
    </row>
    <row r="157" spans="1:4" x14ac:dyDescent="0.4">
      <c r="A157" s="866" t="s">
        <v>1578</v>
      </c>
      <c r="B157">
        <f>MATCH(checks!A157,'&gt;50 only'!$BD$4:$BD$390,0)</f>
        <v>96</v>
      </c>
      <c r="C157">
        <v>96</v>
      </c>
    </row>
    <row r="158" spans="1:4" x14ac:dyDescent="0.4">
      <c r="A158" s="866" t="s">
        <v>1579</v>
      </c>
      <c r="B158">
        <f>MATCH(checks!A158,'&gt;50 only'!$BD$4:$BD$390,0)</f>
        <v>180</v>
      </c>
      <c r="C158">
        <v>180</v>
      </c>
    </row>
    <row r="159" spans="1:4" x14ac:dyDescent="0.4">
      <c r="A159" s="866" t="s">
        <v>1580</v>
      </c>
      <c r="B159">
        <f>MATCH(checks!A159,'&gt;50 only'!$BD$4:$BD$390,0)</f>
        <v>193</v>
      </c>
      <c r="C159">
        <v>193</v>
      </c>
    </row>
    <row r="160" spans="1:4" x14ac:dyDescent="0.4">
      <c r="A160" s="866" t="s">
        <v>1581</v>
      </c>
      <c r="B160">
        <f>MATCH(checks!A160,'&gt;50 only'!$BD$4:$BD$390,0)</f>
        <v>97</v>
      </c>
      <c r="C160">
        <v>97</v>
      </c>
    </row>
    <row r="161" spans="1:4" x14ac:dyDescent="0.4">
      <c r="A161" s="866" t="s">
        <v>1582</v>
      </c>
      <c r="B161">
        <f>MATCH(checks!A161,'&gt;50 only'!$BD$4:$BD$390,0)</f>
        <v>256</v>
      </c>
      <c r="C161">
        <v>254</v>
      </c>
    </row>
    <row r="162" spans="1:4" x14ac:dyDescent="0.4">
      <c r="A162" s="866" t="s">
        <v>1583</v>
      </c>
      <c r="B162">
        <f>MATCH(checks!A162,'&gt;50 only'!$BD$4:$BD$390,0)</f>
        <v>322</v>
      </c>
      <c r="C162">
        <v>319</v>
      </c>
    </row>
    <row r="163" spans="1:4" x14ac:dyDescent="0.4">
      <c r="A163" s="866" t="s">
        <v>1584</v>
      </c>
      <c r="B163">
        <f>MATCH(checks!A163,'&gt;50 only'!$BD$4:$BD$390,0)</f>
        <v>323</v>
      </c>
      <c r="C163">
        <v>320</v>
      </c>
    </row>
    <row r="164" spans="1:4" x14ac:dyDescent="0.4">
      <c r="A164" s="866" t="s">
        <v>1587</v>
      </c>
      <c r="B164">
        <f>MATCH(checks!A164,'&gt;50 only'!$BD$4:$BD$390,0)</f>
        <v>257</v>
      </c>
      <c r="C164">
        <v>255</v>
      </c>
    </row>
    <row r="165" spans="1:4" x14ac:dyDescent="0.4">
      <c r="A165" s="866" t="s">
        <v>1588</v>
      </c>
      <c r="B165">
        <f>MATCH(checks!A165,'&gt;50 only'!$BD$4:$BD$390,0)</f>
        <v>98</v>
      </c>
      <c r="C165">
        <v>98</v>
      </c>
    </row>
    <row r="166" spans="1:4" x14ac:dyDescent="0.4">
      <c r="A166" s="866" t="s">
        <v>1589</v>
      </c>
      <c r="B166">
        <f>MATCH(checks!A166,'&gt;50 only'!$BD$4:$BD$390,0)</f>
        <v>243</v>
      </c>
      <c r="C166">
        <v>241</v>
      </c>
    </row>
    <row r="167" spans="1:4" x14ac:dyDescent="0.4">
      <c r="A167" s="866" t="s">
        <v>1591</v>
      </c>
      <c r="B167">
        <f>MATCH(checks!A167,'&gt;50 only'!$BD$4:$BD$390,0)</f>
        <v>341</v>
      </c>
      <c r="C167">
        <v>338</v>
      </c>
    </row>
    <row r="168" spans="1:4" x14ac:dyDescent="0.4">
      <c r="A168" s="866" t="s">
        <v>1868</v>
      </c>
      <c r="B168" t="e">
        <f>MATCH(checks!A168,'&gt;50 only'!$BD$4:$BD$390,0)</f>
        <v>#N/A</v>
      </c>
      <c r="C168" t="e">
        <v>#N/A</v>
      </c>
      <c r="D168" t="s">
        <v>1933</v>
      </c>
    </row>
    <row r="169" spans="1:4" x14ac:dyDescent="0.4">
      <c r="A169" s="866" t="s">
        <v>1593</v>
      </c>
      <c r="B169">
        <f>MATCH(checks!A169,'&gt;50 only'!$BD$4:$BD$390,0)</f>
        <v>181</v>
      </c>
      <c r="C169">
        <v>181</v>
      </c>
    </row>
    <row r="170" spans="1:4" x14ac:dyDescent="0.4">
      <c r="A170" s="866" t="s">
        <v>1594</v>
      </c>
      <c r="B170">
        <f>MATCH(checks!A170,'&gt;50 only'!$BD$4:$BD$390,0)</f>
        <v>52</v>
      </c>
      <c r="C170">
        <v>52</v>
      </c>
    </row>
    <row r="171" spans="1:4" x14ac:dyDescent="0.4">
      <c r="A171" s="866" t="s">
        <v>71</v>
      </c>
      <c r="B171">
        <f>MATCH(checks!A171,'&gt;50 only'!$BD$4:$BD$390,0)</f>
        <v>179</v>
      </c>
      <c r="C171">
        <v>179</v>
      </c>
    </row>
    <row r="172" spans="1:4" x14ac:dyDescent="0.4">
      <c r="A172" s="866" t="s">
        <v>1595</v>
      </c>
      <c r="B172">
        <f>MATCH(checks!A172,'&gt;50 only'!$BD$4:$BD$390,0)</f>
        <v>245</v>
      </c>
      <c r="C172">
        <v>243</v>
      </c>
    </row>
    <row r="173" spans="1:4" x14ac:dyDescent="0.4">
      <c r="A173" s="866" t="s">
        <v>91</v>
      </c>
      <c r="B173">
        <f>MATCH(checks!A173,'&gt;50 only'!$BD$4:$BD$390,0)</f>
        <v>119</v>
      </c>
      <c r="C173">
        <v>119</v>
      </c>
    </row>
    <row r="174" spans="1:4" x14ac:dyDescent="0.4">
      <c r="A174" s="866" t="s">
        <v>77</v>
      </c>
      <c r="B174">
        <f>MATCH(checks!A174,'&gt;50 only'!$BD$4:$BD$390,0)</f>
        <v>15</v>
      </c>
      <c r="C174">
        <v>15</v>
      </c>
    </row>
    <row r="175" spans="1:4" x14ac:dyDescent="0.4">
      <c r="A175" s="866" t="s">
        <v>1597</v>
      </c>
      <c r="B175">
        <f>MATCH(checks!A175,'&gt;50 only'!$BD$4:$BD$390,0)</f>
        <v>137</v>
      </c>
      <c r="C175">
        <v>137</v>
      </c>
    </row>
    <row r="176" spans="1:4" x14ac:dyDescent="0.4">
      <c r="A176" s="866" t="s">
        <v>1598</v>
      </c>
      <c r="B176">
        <f>MATCH(checks!A176,'&gt;50 only'!$BD$4:$BD$390,0)</f>
        <v>194</v>
      </c>
      <c r="C176">
        <v>194</v>
      </c>
    </row>
    <row r="177" spans="1:3" x14ac:dyDescent="0.4">
      <c r="A177" s="866" t="s">
        <v>1599</v>
      </c>
      <c r="B177">
        <f>MATCH(checks!A177,'&gt;50 only'!$BD$4:$BD$390,0)</f>
        <v>215</v>
      </c>
      <c r="C177">
        <v>215</v>
      </c>
    </row>
    <row r="178" spans="1:3" x14ac:dyDescent="0.4">
      <c r="A178" s="866" t="s">
        <v>302</v>
      </c>
      <c r="B178">
        <f>MATCH(checks!A178,'&gt;50 only'!$BD$4:$BD$390,0)</f>
        <v>176</v>
      </c>
      <c r="C178">
        <v>176</v>
      </c>
    </row>
    <row r="179" spans="1:3" x14ac:dyDescent="0.4">
      <c r="A179" s="866" t="s">
        <v>1600</v>
      </c>
      <c r="B179">
        <f>MATCH(checks!A179,'&gt;50 only'!$BD$4:$BD$390,0)</f>
        <v>258</v>
      </c>
      <c r="C179">
        <v>256</v>
      </c>
    </row>
    <row r="180" spans="1:3" x14ac:dyDescent="0.4">
      <c r="A180" s="866" t="s">
        <v>1605</v>
      </c>
      <c r="B180">
        <f>MATCH(checks!A180,'&gt;50 only'!$BD$4:$BD$390,0)</f>
        <v>99</v>
      </c>
      <c r="C180">
        <v>99</v>
      </c>
    </row>
    <row r="181" spans="1:3" x14ac:dyDescent="0.4">
      <c r="A181" s="866" t="s">
        <v>1606</v>
      </c>
      <c r="B181">
        <f>MATCH(checks!A181,'&gt;50 only'!$BD$4:$BD$390,0)</f>
        <v>364</v>
      </c>
      <c r="C181">
        <v>359</v>
      </c>
    </row>
    <row r="182" spans="1:3" x14ac:dyDescent="0.4">
      <c r="A182" s="866" t="s">
        <v>730</v>
      </c>
      <c r="B182">
        <f>MATCH(checks!A182,'&gt;50 only'!$BD$4:$BD$390,0)</f>
        <v>100</v>
      </c>
      <c r="C182">
        <v>100</v>
      </c>
    </row>
    <row r="183" spans="1:3" x14ac:dyDescent="0.4">
      <c r="A183" s="866" t="s">
        <v>1607</v>
      </c>
      <c r="B183">
        <f>MATCH(checks!A183,'&gt;50 only'!$BD$4:$BD$390,0)</f>
        <v>184</v>
      </c>
      <c r="C183">
        <v>184</v>
      </c>
    </row>
    <row r="184" spans="1:3" x14ac:dyDescent="0.4">
      <c r="A184" s="866" t="s">
        <v>1608</v>
      </c>
      <c r="B184">
        <f>MATCH(checks!A184,'&gt;50 only'!$BD$4:$BD$390,0)</f>
        <v>246</v>
      </c>
      <c r="C184">
        <v>244</v>
      </c>
    </row>
    <row r="185" spans="1:3" x14ac:dyDescent="0.4">
      <c r="A185" s="866" t="s">
        <v>1609</v>
      </c>
      <c r="B185">
        <f>MATCH(checks!A185,'&gt;50 only'!$BD$4:$BD$390,0)</f>
        <v>301</v>
      </c>
      <c r="C185">
        <v>298</v>
      </c>
    </row>
    <row r="186" spans="1:3" x14ac:dyDescent="0.4">
      <c r="A186" s="866" t="s">
        <v>1610</v>
      </c>
      <c r="B186">
        <f>MATCH(checks!A186,'&gt;50 only'!$BD$4:$BD$390,0)</f>
        <v>302</v>
      </c>
      <c r="C186">
        <v>299</v>
      </c>
    </row>
    <row r="187" spans="1:3" x14ac:dyDescent="0.4">
      <c r="A187" s="866" t="s">
        <v>1612</v>
      </c>
      <c r="B187">
        <f>MATCH(checks!A187,'&gt;50 only'!$BD$4:$BD$390,0)</f>
        <v>9</v>
      </c>
      <c r="C187">
        <v>9</v>
      </c>
    </row>
    <row r="188" spans="1:3" x14ac:dyDescent="0.4">
      <c r="A188" s="866" t="s">
        <v>1611</v>
      </c>
      <c r="B188">
        <f>MATCH(checks!A188,'&gt;50 only'!$BD$4:$BD$390,0)</f>
        <v>303</v>
      </c>
      <c r="C188">
        <v>300</v>
      </c>
    </row>
    <row r="189" spans="1:3" x14ac:dyDescent="0.4">
      <c r="A189" s="866" t="s">
        <v>1707</v>
      </c>
      <c r="B189">
        <f>MATCH(checks!A189,'&gt;50 only'!$BD$4:$BD$390,0)</f>
        <v>347</v>
      </c>
      <c r="C189">
        <v>343</v>
      </c>
    </row>
    <row r="190" spans="1:3" x14ac:dyDescent="0.4">
      <c r="A190" s="866" t="s">
        <v>1613</v>
      </c>
      <c r="B190">
        <f>MATCH(checks!A190,'&gt;50 only'!$BD$4:$BD$390,0)</f>
        <v>145</v>
      </c>
      <c r="C190">
        <v>145</v>
      </c>
    </row>
    <row r="191" spans="1:3" x14ac:dyDescent="0.4">
      <c r="A191" s="866" t="s">
        <v>1679</v>
      </c>
      <c r="B191">
        <f>MATCH(checks!A191,'&gt;50 only'!$BD$4:$BD$390,0)</f>
        <v>260</v>
      </c>
      <c r="C191">
        <v>258</v>
      </c>
    </row>
    <row r="192" spans="1:3" x14ac:dyDescent="0.4">
      <c r="A192" s="866" t="s">
        <v>1680</v>
      </c>
      <c r="B192">
        <f>MATCH(checks!A192,'&gt;50 only'!$BD$4:$BD$390,0)</f>
        <v>261</v>
      </c>
      <c r="C192">
        <v>259</v>
      </c>
    </row>
    <row r="193" spans="1:4" x14ac:dyDescent="0.4">
      <c r="A193" s="866" t="s">
        <v>1681</v>
      </c>
      <c r="B193">
        <f>MATCH(checks!A193,'&gt;50 only'!$BD$4:$BD$390,0)</f>
        <v>262</v>
      </c>
      <c r="C193">
        <v>260</v>
      </c>
    </row>
    <row r="194" spans="1:4" x14ac:dyDescent="0.4">
      <c r="A194" s="866" t="s">
        <v>1682</v>
      </c>
      <c r="B194">
        <f>MATCH(checks!A194,'&gt;50 only'!$BD$4:$BD$390,0)</f>
        <v>263</v>
      </c>
      <c r="C194">
        <v>261</v>
      </c>
    </row>
    <row r="195" spans="1:4" x14ac:dyDescent="0.4">
      <c r="A195" s="866" t="s">
        <v>1683</v>
      </c>
      <c r="B195">
        <f>MATCH(checks!A195,'&gt;50 only'!$BD$4:$BD$390,0)</f>
        <v>264</v>
      </c>
      <c r="C195">
        <v>262</v>
      </c>
    </row>
    <row r="196" spans="1:4" x14ac:dyDescent="0.4">
      <c r="A196" s="866" t="s">
        <v>1684</v>
      </c>
      <c r="B196">
        <f>MATCH(checks!A196,'&gt;50 only'!$BD$4:$BD$390,0)</f>
        <v>265</v>
      </c>
      <c r="C196">
        <v>263</v>
      </c>
    </row>
    <row r="197" spans="1:4" x14ac:dyDescent="0.4">
      <c r="A197" s="866" t="s">
        <v>1685</v>
      </c>
      <c r="B197">
        <f>MATCH(checks!A197,'&gt;50 only'!$BD$4:$BD$390,0)</f>
        <v>266</v>
      </c>
      <c r="C197">
        <v>264</v>
      </c>
    </row>
    <row r="198" spans="1:4" x14ac:dyDescent="0.4">
      <c r="A198" s="866" t="s">
        <v>1686</v>
      </c>
      <c r="B198">
        <f>MATCH(checks!A198,'&gt;50 only'!$BD$4:$BD$390,0)</f>
        <v>267</v>
      </c>
      <c r="C198">
        <v>265</v>
      </c>
    </row>
    <row r="199" spans="1:4" x14ac:dyDescent="0.4">
      <c r="A199" s="866" t="s">
        <v>1687</v>
      </c>
      <c r="B199">
        <f>MATCH(checks!A199,'&gt;50 only'!$BD$4:$BD$390,0)</f>
        <v>268</v>
      </c>
      <c r="C199">
        <v>266</v>
      </c>
    </row>
    <row r="200" spans="1:4" x14ac:dyDescent="0.4">
      <c r="A200" s="866" t="s">
        <v>1688</v>
      </c>
      <c r="B200">
        <f>MATCH(checks!A200,'&gt;50 only'!$BD$4:$BD$390,0)</f>
        <v>269</v>
      </c>
      <c r="C200">
        <v>267</v>
      </c>
    </row>
    <row r="201" spans="1:4" x14ac:dyDescent="0.4">
      <c r="A201" s="866" t="s">
        <v>1689</v>
      </c>
      <c r="B201">
        <f>MATCH(checks!A201,'&gt;50 only'!$BD$4:$BD$390,0)</f>
        <v>270</v>
      </c>
      <c r="C201">
        <v>268</v>
      </c>
    </row>
    <row r="202" spans="1:4" x14ac:dyDescent="0.4">
      <c r="A202" s="866" t="s">
        <v>1614</v>
      </c>
      <c r="B202">
        <f>MATCH(checks!A202,'&gt;50 only'!$BD$4:$BD$390,0)</f>
        <v>314</v>
      </c>
      <c r="C202">
        <v>311</v>
      </c>
    </row>
    <row r="203" spans="1:4" x14ac:dyDescent="0.4">
      <c r="A203" s="866" t="s">
        <v>1615</v>
      </c>
      <c r="B203">
        <f>MATCH(checks!A203,'&gt;50 only'!$BD$4:$BD$390,0)</f>
        <v>304</v>
      </c>
      <c r="C203">
        <v>301</v>
      </c>
    </row>
    <row r="204" spans="1:4" x14ac:dyDescent="0.4">
      <c r="A204" s="866" t="s">
        <v>1616</v>
      </c>
      <c r="B204">
        <f>MATCH(checks!A204,'&gt;50 only'!$BD$4:$BD$390,0)</f>
        <v>87</v>
      </c>
      <c r="C204">
        <v>87</v>
      </c>
    </row>
    <row r="205" spans="1:4" x14ac:dyDescent="0.4">
      <c r="A205" s="866" t="s">
        <v>1362</v>
      </c>
      <c r="B205">
        <f>MATCH(checks!A205,'&gt;50 only'!$BD$4:$BD$390,0)</f>
        <v>324</v>
      </c>
      <c r="C205">
        <v>321</v>
      </c>
    </row>
    <row r="206" spans="1:4" x14ac:dyDescent="0.4">
      <c r="A206" s="866" t="s">
        <v>1363</v>
      </c>
      <c r="B206">
        <f>MATCH(checks!A206,'&gt;50 only'!$BD$4:$BD$390,0)</f>
        <v>325</v>
      </c>
      <c r="C206">
        <v>322</v>
      </c>
    </row>
    <row r="207" spans="1:4" x14ac:dyDescent="0.4">
      <c r="A207" s="866" t="s">
        <v>1617</v>
      </c>
      <c r="B207">
        <f>MATCH(checks!A207,'&gt;50 only'!$BD$4:$BD$390,0)</f>
        <v>101</v>
      </c>
      <c r="C207">
        <v>101</v>
      </c>
    </row>
    <row r="208" spans="1:4" x14ac:dyDescent="0.4">
      <c r="A208" s="866" t="s">
        <v>1872</v>
      </c>
      <c r="B208" t="e">
        <f>MATCH(checks!A208,'&gt;50 only'!$BD$4:$BD$390,0)</f>
        <v>#N/A</v>
      </c>
      <c r="C208" t="e">
        <v>#N/A</v>
      </c>
      <c r="D208" t="s">
        <v>1935</v>
      </c>
    </row>
    <row r="209" spans="1:4" x14ac:dyDescent="0.4">
      <c r="A209" s="866" t="s">
        <v>1874</v>
      </c>
      <c r="B209">
        <f>MATCH(checks!A209,'&gt;50 only'!$BD$4:$BD$390,0)</f>
        <v>380</v>
      </c>
      <c r="C209">
        <v>375</v>
      </c>
    </row>
    <row r="210" spans="1:4" x14ac:dyDescent="0.4">
      <c r="A210" s="866" t="s">
        <v>209</v>
      </c>
      <c r="B210" t="e">
        <f>MATCH(checks!A210,'&gt;50 only'!$BD$4:$BD$390,0)</f>
        <v>#N/A</v>
      </c>
      <c r="C210" t="e">
        <v>#N/A</v>
      </c>
      <c r="D210" t="s">
        <v>1937</v>
      </c>
    </row>
    <row r="211" spans="1:4" x14ac:dyDescent="0.4">
      <c r="A211" s="866" t="s">
        <v>79</v>
      </c>
      <c r="B211">
        <f>MATCH(checks!A211,'&gt;50 only'!$BD$4:$BD$390,0)</f>
        <v>16</v>
      </c>
      <c r="C211">
        <v>16</v>
      </c>
    </row>
    <row r="212" spans="1:4" x14ac:dyDescent="0.4">
      <c r="A212" s="866" t="s">
        <v>126</v>
      </c>
      <c r="B212">
        <f>MATCH(checks!A212,'&gt;50 only'!$BD$4:$BD$390,0)</f>
        <v>40</v>
      </c>
      <c r="C212">
        <v>40</v>
      </c>
    </row>
    <row r="213" spans="1:4" x14ac:dyDescent="0.4">
      <c r="A213" s="866" t="s">
        <v>265</v>
      </c>
      <c r="B213">
        <f>MATCH(checks!A213,'&gt;50 only'!$BD$4:$BD$390,0)</f>
        <v>238</v>
      </c>
      <c r="C213">
        <v>236</v>
      </c>
    </row>
    <row r="214" spans="1:4" x14ac:dyDescent="0.4">
      <c r="A214" s="866" t="s">
        <v>1621</v>
      </c>
      <c r="B214">
        <f>MATCH(checks!A214,'&gt;50 only'!$BD$4:$BD$390,0)</f>
        <v>342</v>
      </c>
      <c r="C214">
        <v>339</v>
      </c>
    </row>
    <row r="215" spans="1:4" x14ac:dyDescent="0.4">
      <c r="A215" s="866" t="s">
        <v>288</v>
      </c>
      <c r="B215">
        <f>MATCH(checks!A215,'&gt;50 only'!$BD$4:$BD$390,0)</f>
        <v>36</v>
      </c>
      <c r="C215">
        <v>36</v>
      </c>
    </row>
    <row r="216" spans="1:4" x14ac:dyDescent="0.4">
      <c r="A216" s="866" t="s">
        <v>1622</v>
      </c>
      <c r="B216">
        <f>MATCH(checks!A216,'&gt;50 only'!$BD$4:$BD$390,0)</f>
        <v>115</v>
      </c>
      <c r="C216">
        <v>115</v>
      </c>
    </row>
    <row r="217" spans="1:4" x14ac:dyDescent="0.4">
      <c r="A217" s="866" t="s">
        <v>1623</v>
      </c>
      <c r="B217">
        <f>MATCH(checks!A217,'&gt;50 only'!$BD$4:$BD$390,0)</f>
        <v>385</v>
      </c>
      <c r="C217">
        <v>380</v>
      </c>
    </row>
    <row r="218" spans="1:4" x14ac:dyDescent="0.4">
      <c r="A218" s="866" t="s">
        <v>1626</v>
      </c>
      <c r="B218">
        <f>MATCH(checks!A218,'&gt;50 only'!$BD$4:$BD$390,0)</f>
        <v>326</v>
      </c>
      <c r="C218">
        <v>323</v>
      </c>
    </row>
    <row r="219" spans="1:4" x14ac:dyDescent="0.4">
      <c r="A219" s="866" t="s">
        <v>1882</v>
      </c>
      <c r="B219">
        <f>MATCH(checks!A219,'&gt;50 only'!$BD$4:$BD$390,0)</f>
        <v>55</v>
      </c>
      <c r="C219">
        <v>55</v>
      </c>
    </row>
    <row r="220" spans="1:4" x14ac:dyDescent="0.4">
      <c r="A220" s="866" t="s">
        <v>1627</v>
      </c>
      <c r="B220" t="e">
        <f>MATCH(checks!A220,'&gt;50 only'!$BD$4:$BD$390,0)</f>
        <v>#N/A</v>
      </c>
      <c r="C220">
        <v>387</v>
      </c>
    </row>
    <row r="221" spans="1:4" x14ac:dyDescent="0.4">
      <c r="A221" s="866" t="s">
        <v>1625</v>
      </c>
      <c r="B221">
        <f>MATCH(checks!A221,'&gt;50 only'!$BD$4:$BD$390,0)</f>
        <v>110</v>
      </c>
      <c r="C221">
        <v>110</v>
      </c>
    </row>
    <row r="222" spans="1:4" x14ac:dyDescent="0.4">
      <c r="A222" s="866" t="s">
        <v>1628</v>
      </c>
      <c r="B222">
        <f>MATCH(checks!A222,'&gt;50 only'!$BD$4:$BD$390,0)</f>
        <v>365</v>
      </c>
      <c r="C222">
        <v>360</v>
      </c>
    </row>
    <row r="223" spans="1:4" x14ac:dyDescent="0.4">
      <c r="A223" s="866" t="s">
        <v>298</v>
      </c>
      <c r="B223">
        <f>MATCH(checks!A223,'&gt;50 only'!$BD$4:$BD$390,0)</f>
        <v>174</v>
      </c>
      <c r="C223">
        <v>174</v>
      </c>
    </row>
    <row r="224" spans="1:4" x14ac:dyDescent="0.4">
      <c r="A224" s="866" t="s">
        <v>326</v>
      </c>
      <c r="B224">
        <f>MATCH(checks!A224,'&gt;50 only'!$BD$4:$BD$390,0)</f>
        <v>346</v>
      </c>
      <c r="C224" t="e">
        <v>#N/A</v>
      </c>
      <c r="D224" t="s">
        <v>1935</v>
      </c>
    </row>
    <row r="225" spans="1:3" x14ac:dyDescent="0.4">
      <c r="A225" s="866" t="s">
        <v>1885</v>
      </c>
      <c r="B225">
        <f>MATCH(checks!A225,'&gt;50 only'!$BD$4:$BD$390,0)</f>
        <v>49</v>
      </c>
      <c r="C225">
        <v>49</v>
      </c>
    </row>
    <row r="226" spans="1:3" x14ac:dyDescent="0.4">
      <c r="A226" s="866" t="s">
        <v>131</v>
      </c>
      <c r="B226">
        <f>MATCH(checks!A226,'&gt;50 only'!$BD$4:$BD$390,0)</f>
        <v>296</v>
      </c>
      <c r="C226">
        <v>293</v>
      </c>
    </row>
    <row r="227" spans="1:3" x14ac:dyDescent="0.4">
      <c r="A227" s="866" t="s">
        <v>283</v>
      </c>
      <c r="B227">
        <f>MATCH(checks!A227,'&gt;50 only'!$BD$4:$BD$390,0)</f>
        <v>33</v>
      </c>
      <c r="C227">
        <v>33</v>
      </c>
    </row>
    <row r="228" spans="1:3" x14ac:dyDescent="0.4">
      <c r="A228" s="866" t="s">
        <v>1629</v>
      </c>
      <c r="B228">
        <f>MATCH(checks!A228,'&gt;50 only'!$BD$4:$BD$390,0)</f>
        <v>111</v>
      </c>
      <c r="C228">
        <v>111</v>
      </c>
    </row>
    <row r="229" spans="1:3" x14ac:dyDescent="0.4">
      <c r="A229" s="866" t="s">
        <v>1630</v>
      </c>
      <c r="B229">
        <f>MATCH(checks!A229,'&gt;50 only'!$BD$4:$BD$390,0)</f>
        <v>186</v>
      </c>
      <c r="C229">
        <v>186</v>
      </c>
    </row>
    <row r="230" spans="1:3" x14ac:dyDescent="0.4">
      <c r="A230" s="866" t="s">
        <v>1631</v>
      </c>
      <c r="B230">
        <f>MATCH(checks!A230,'&gt;50 only'!$BD$4:$BD$390,0)</f>
        <v>168</v>
      </c>
      <c r="C230">
        <v>168</v>
      </c>
    </row>
    <row r="231" spans="1:3" x14ac:dyDescent="0.4">
      <c r="A231" s="866" t="s">
        <v>1632</v>
      </c>
      <c r="B231">
        <f>MATCH(checks!A231,'&gt;50 only'!$BD$4:$BD$390,0)</f>
        <v>329</v>
      </c>
      <c r="C231">
        <v>326</v>
      </c>
    </row>
    <row r="232" spans="1:3" x14ac:dyDescent="0.4">
      <c r="A232" s="866" t="s">
        <v>1633</v>
      </c>
      <c r="B232">
        <f>MATCH(checks!A232,'&gt;50 only'!$BD$4:$BD$390,0)</f>
        <v>327</v>
      </c>
      <c r="C232">
        <v>324</v>
      </c>
    </row>
    <row r="233" spans="1:3" x14ac:dyDescent="0.4">
      <c r="A233" s="866" t="s">
        <v>1709</v>
      </c>
      <c r="B233">
        <f>MATCH(checks!A233,'&gt;50 only'!$BD$4:$BD$390,0)</f>
        <v>146</v>
      </c>
      <c r="C233">
        <v>146</v>
      </c>
    </row>
    <row r="234" spans="1:3" x14ac:dyDescent="0.4">
      <c r="A234" s="866" t="s">
        <v>1634</v>
      </c>
      <c r="B234">
        <f>MATCH(checks!A234,'&gt;50 only'!$BD$4:$BD$390,0)</f>
        <v>259</v>
      </c>
      <c r="C234">
        <v>257</v>
      </c>
    </row>
    <row r="235" spans="1:3" x14ac:dyDescent="0.4">
      <c r="A235" s="866" t="s">
        <v>1635</v>
      </c>
      <c r="B235">
        <f>MATCH(checks!A235,'&gt;50 only'!$BD$4:$BD$390,0)</f>
        <v>102</v>
      </c>
      <c r="C235">
        <v>102</v>
      </c>
    </row>
    <row r="236" spans="1:3" x14ac:dyDescent="0.4">
      <c r="A236" s="866" t="s">
        <v>1636</v>
      </c>
      <c r="B236">
        <f>MATCH(checks!A236,'&gt;50 only'!$BD$4:$BD$390,0)</f>
        <v>247</v>
      </c>
      <c r="C236">
        <v>245</v>
      </c>
    </row>
    <row r="237" spans="1:3" x14ac:dyDescent="0.4">
      <c r="A237" s="866" t="s">
        <v>1710</v>
      </c>
      <c r="B237">
        <f>MATCH(checks!A237,'&gt;50 only'!$BD$4:$BD$390,0)</f>
        <v>332</v>
      </c>
      <c r="C237">
        <v>329</v>
      </c>
    </row>
    <row r="238" spans="1:3" x14ac:dyDescent="0.4">
      <c r="A238" s="866" t="s">
        <v>1637</v>
      </c>
      <c r="B238">
        <f>MATCH(checks!A238,'&gt;50 only'!$BD$4:$BD$390,0)</f>
        <v>358</v>
      </c>
      <c r="C238">
        <v>353</v>
      </c>
    </row>
    <row r="239" spans="1:3" x14ac:dyDescent="0.4">
      <c r="A239" s="866" t="s">
        <v>1711</v>
      </c>
      <c r="B239">
        <f>MATCH(checks!A239,'&gt;50 only'!$BD$4:$BD$390,0)</f>
        <v>147</v>
      </c>
      <c r="C239">
        <v>147</v>
      </c>
    </row>
    <row r="240" spans="1:3" x14ac:dyDescent="0.4">
      <c r="A240" s="866" t="s">
        <v>74</v>
      </c>
      <c r="B240">
        <f>MATCH(checks!A240,'&gt;50 only'!$BD$4:$BD$390,0)</f>
        <v>309</v>
      </c>
      <c r="C240">
        <v>306</v>
      </c>
    </row>
    <row r="241" spans="1:4" x14ac:dyDescent="0.4">
      <c r="A241" s="866" t="s">
        <v>66</v>
      </c>
      <c r="B241" t="e">
        <f>MATCH(checks!A241,'&gt;50 only'!$BD$4:$BD$390,0)</f>
        <v>#N/A</v>
      </c>
      <c r="C241" t="e">
        <v>#N/A</v>
      </c>
      <c r="D241" t="s">
        <v>1935</v>
      </c>
    </row>
    <row r="242" spans="1:4" x14ac:dyDescent="0.4">
      <c r="A242" s="866" t="s">
        <v>122</v>
      </c>
      <c r="B242" t="e">
        <f>MATCH(checks!A242,'&gt;50 only'!$BD$4:$BD$390,0)</f>
        <v>#N/A</v>
      </c>
      <c r="C242" t="e">
        <v>#N/A</v>
      </c>
      <c r="D242" t="s">
        <v>1938</v>
      </c>
    </row>
    <row r="243" spans="1:4" x14ac:dyDescent="0.4">
      <c r="A243" s="866" t="s">
        <v>1639</v>
      </c>
      <c r="B243">
        <f>MATCH(checks!A243,'&gt;50 only'!$BD$4:$BD$390,0)</f>
        <v>18</v>
      </c>
      <c r="C243">
        <v>18</v>
      </c>
    </row>
    <row r="244" spans="1:4" x14ac:dyDescent="0.4">
      <c r="A244" s="866" t="s">
        <v>49</v>
      </c>
      <c r="B244">
        <f>MATCH(checks!A244,'&gt;50 only'!$BD$4:$BD$390,0)</f>
        <v>34</v>
      </c>
      <c r="C244">
        <v>34</v>
      </c>
    </row>
    <row r="245" spans="1:4" x14ac:dyDescent="0.4">
      <c r="A245" s="866" t="s">
        <v>1641</v>
      </c>
      <c r="B245">
        <f>MATCH(checks!A245,'&gt;50 only'!$BD$4:$BD$390,0)</f>
        <v>244</v>
      </c>
      <c r="C245">
        <v>242</v>
      </c>
    </row>
    <row r="246" spans="1:4" x14ac:dyDescent="0.4">
      <c r="A246" s="866" t="s">
        <v>157</v>
      </c>
      <c r="B246">
        <f>MATCH(checks!A246,'&gt;50 only'!$BD$4:$BD$390,0)</f>
        <v>21</v>
      </c>
      <c r="C246">
        <v>21</v>
      </c>
    </row>
    <row r="247" spans="1:4" x14ac:dyDescent="0.4">
      <c r="A247" s="866" t="s">
        <v>1642</v>
      </c>
      <c r="B247">
        <f>MATCH(checks!A247,'&gt;50 only'!$BD$4:$BD$390,0)</f>
        <v>103</v>
      </c>
      <c r="C247">
        <v>103</v>
      </c>
    </row>
    <row r="248" spans="1:4" x14ac:dyDescent="0.4">
      <c r="A248" s="866" t="s">
        <v>1643</v>
      </c>
      <c r="B248">
        <f>MATCH(checks!A248,'&gt;50 only'!$BD$4:$BD$390,0)</f>
        <v>373</v>
      </c>
      <c r="C248">
        <v>368</v>
      </c>
    </row>
    <row r="249" spans="1:4" x14ac:dyDescent="0.4">
      <c r="A249" s="866" t="s">
        <v>1644</v>
      </c>
      <c r="B249">
        <f>MATCH(checks!A249,'&gt;50 only'!$BD$4:$BD$390,0)</f>
        <v>197</v>
      </c>
      <c r="C249">
        <v>197</v>
      </c>
    </row>
    <row r="250" spans="1:4" x14ac:dyDescent="0.4">
      <c r="A250" s="866" t="s">
        <v>279</v>
      </c>
      <c r="B250">
        <f>MATCH(checks!A250,'&gt;50 only'!$BD$4:$BD$390,0)</f>
        <v>11</v>
      </c>
      <c r="C250">
        <v>11</v>
      </c>
    </row>
    <row r="251" spans="1:4" x14ac:dyDescent="0.4">
      <c r="A251" s="866" t="s">
        <v>1364</v>
      </c>
      <c r="B251">
        <f>MATCH(checks!A251,'&gt;50 only'!$BD$4:$BD$390,0)</f>
        <v>231</v>
      </c>
      <c r="C251">
        <v>230</v>
      </c>
    </row>
    <row r="252" spans="1:4" x14ac:dyDescent="0.4">
      <c r="A252" s="866" t="s">
        <v>1645</v>
      </c>
      <c r="B252">
        <f>MATCH(checks!A252,'&gt;50 only'!$BD$4:$BD$390,0)</f>
        <v>349</v>
      </c>
      <c r="C252">
        <v>345</v>
      </c>
    </row>
    <row r="253" spans="1:4" x14ac:dyDescent="0.4">
      <c r="A253" s="866" t="s">
        <v>1646</v>
      </c>
      <c r="B253">
        <f>MATCH(checks!A253,'&gt;50 only'!$BD$4:$BD$390,0)</f>
        <v>67</v>
      </c>
      <c r="C253">
        <v>67</v>
      </c>
    </row>
    <row r="254" spans="1:4" x14ac:dyDescent="0.4">
      <c r="A254" s="866" t="s">
        <v>1647</v>
      </c>
      <c r="B254">
        <f>MATCH(checks!A254,'&gt;50 only'!$BD$4:$BD$390,0)</f>
        <v>63</v>
      </c>
      <c r="C254">
        <v>63</v>
      </c>
    </row>
    <row r="255" spans="1:4" x14ac:dyDescent="0.4">
      <c r="A255" s="866" t="s">
        <v>1365</v>
      </c>
      <c r="B255">
        <f>MATCH(checks!A255,'&gt;50 only'!$BD$4:$BD$390,0)</f>
        <v>48</v>
      </c>
      <c r="C255">
        <v>48</v>
      </c>
    </row>
    <row r="256" spans="1:4" x14ac:dyDescent="0.4">
      <c r="A256" s="866" t="s">
        <v>1889</v>
      </c>
      <c r="B256" t="e">
        <f>MATCH(checks!A256,'&gt;50 only'!$BD$4:$BD$390,0)</f>
        <v>#N/A</v>
      </c>
      <c r="C256" t="e">
        <v>#N/A</v>
      </c>
      <c r="D256" t="s">
        <v>1939</v>
      </c>
    </row>
    <row r="257" spans="1:4" x14ac:dyDescent="0.4">
      <c r="A257" s="866" t="s">
        <v>1367</v>
      </c>
      <c r="B257">
        <f>MATCH(checks!A257,'&gt;50 only'!$BD$4:$BD$390,0)</f>
        <v>366</v>
      </c>
      <c r="C257">
        <v>361</v>
      </c>
    </row>
    <row r="258" spans="1:4" x14ac:dyDescent="0.4">
      <c r="A258" s="866" t="s">
        <v>1368</v>
      </c>
      <c r="B258">
        <f>MATCH(checks!A258,'&gt;50 only'!$BD$4:$BD$390,0)</f>
        <v>367</v>
      </c>
      <c r="C258">
        <v>362</v>
      </c>
    </row>
    <row r="259" spans="1:4" x14ac:dyDescent="0.4">
      <c r="A259" s="866" t="s">
        <v>1651</v>
      </c>
      <c r="B259">
        <f>MATCH(checks!A259,'&gt;50 only'!$BD$4:$BD$390,0)</f>
        <v>305</v>
      </c>
      <c r="C259">
        <v>302</v>
      </c>
    </row>
    <row r="260" spans="1:4" x14ac:dyDescent="0.4">
      <c r="A260" s="866" t="s">
        <v>1652</v>
      </c>
      <c r="B260">
        <f>MATCH(checks!A260,'&gt;50 only'!$BD$4:$BD$390,0)</f>
        <v>88</v>
      </c>
      <c r="C260">
        <v>88</v>
      </c>
    </row>
    <row r="261" spans="1:4" x14ac:dyDescent="0.4">
      <c r="A261" s="866" t="s">
        <v>1653</v>
      </c>
      <c r="B261">
        <f>MATCH(checks!A261,'&gt;50 only'!$BD$4:$BD$390,0)</f>
        <v>92</v>
      </c>
      <c r="C261">
        <v>92</v>
      </c>
    </row>
    <row r="262" spans="1:4" x14ac:dyDescent="0.4">
      <c r="A262" s="866" t="s">
        <v>1654</v>
      </c>
      <c r="B262">
        <f>MATCH(checks!A262,'&gt;50 only'!$BD$4:$BD$390,0)</f>
        <v>93</v>
      </c>
      <c r="C262">
        <v>93</v>
      </c>
    </row>
    <row r="263" spans="1:4" x14ac:dyDescent="0.4">
      <c r="A263" s="866" t="s">
        <v>1655</v>
      </c>
      <c r="B263">
        <f>MATCH(checks!A263,'&gt;50 only'!$BD$4:$BD$390,0)</f>
        <v>250</v>
      </c>
      <c r="C263">
        <v>248</v>
      </c>
    </row>
    <row r="264" spans="1:4" x14ac:dyDescent="0.4">
      <c r="A264" s="866" t="s">
        <v>1656</v>
      </c>
      <c r="B264">
        <f>MATCH(checks!A264,'&gt;50 only'!$BD$4:$BD$390,0)</f>
        <v>29</v>
      </c>
      <c r="C264">
        <v>29</v>
      </c>
    </row>
    <row r="265" spans="1:4" x14ac:dyDescent="0.4">
      <c r="A265" s="866" t="s">
        <v>1369</v>
      </c>
      <c r="B265">
        <f>MATCH(checks!A265,'&gt;50 only'!$BD$4:$BD$390,0)</f>
        <v>328</v>
      </c>
      <c r="C265">
        <v>325</v>
      </c>
    </row>
    <row r="266" spans="1:4" x14ac:dyDescent="0.4">
      <c r="A266" s="866" t="s">
        <v>1657</v>
      </c>
      <c r="B266">
        <f>MATCH(checks!A266,'&gt;50 only'!$BD$4:$BD$390,0)</f>
        <v>53</v>
      </c>
      <c r="C266">
        <v>53</v>
      </c>
    </row>
    <row r="267" spans="1:4" x14ac:dyDescent="0.4">
      <c r="A267" s="866" t="s">
        <v>1892</v>
      </c>
      <c r="B267">
        <f>MATCH(checks!A267,'&gt;50 only'!$BD$4:$BD$390,0)</f>
        <v>183</v>
      </c>
      <c r="C267" t="e">
        <v>#N/A</v>
      </c>
      <c r="D267" t="s">
        <v>1925</v>
      </c>
    </row>
    <row r="268" spans="1:4" x14ac:dyDescent="0.4">
      <c r="A268" s="866" t="s">
        <v>1658</v>
      </c>
      <c r="B268">
        <f>MATCH(checks!A268,'&gt;50 only'!$BD$4:$BD$390,0)</f>
        <v>30</v>
      </c>
      <c r="C268">
        <v>30</v>
      </c>
    </row>
    <row r="269" spans="1:4" x14ac:dyDescent="0.4">
      <c r="A269" s="866" t="s">
        <v>1698</v>
      </c>
      <c r="B269">
        <f>MATCH(checks!A269,'&gt;50 only'!$BD$4:$BD$390,0)</f>
        <v>227</v>
      </c>
      <c r="C269">
        <v>226</v>
      </c>
    </row>
    <row r="270" spans="1:4" x14ac:dyDescent="0.4">
      <c r="A270" s="866" t="s">
        <v>1370</v>
      </c>
      <c r="B270">
        <f>MATCH(checks!A270,'&gt;50 only'!$BD$4:$BD$390,0)</f>
        <v>169</v>
      </c>
      <c r="C270">
        <v>169</v>
      </c>
    </row>
    <row r="271" spans="1:4" x14ac:dyDescent="0.4">
      <c r="A271" s="866" t="s">
        <v>138</v>
      </c>
      <c r="B271">
        <f>MATCH(checks!A271,'&gt;50 only'!$BD$4:$BD$390,0)</f>
        <v>297</v>
      </c>
      <c r="C271">
        <v>294</v>
      </c>
    </row>
    <row r="272" spans="1:4" x14ac:dyDescent="0.4">
      <c r="A272" s="866" t="s">
        <v>1661</v>
      </c>
      <c r="B272">
        <f>MATCH(checks!A272,'&gt;50 only'!$BD$4:$BD$390,0)</f>
        <v>112</v>
      </c>
      <c r="C272">
        <v>112</v>
      </c>
    </row>
    <row r="273" spans="1:4" x14ac:dyDescent="0.4">
      <c r="A273" s="866" t="s">
        <v>1662</v>
      </c>
      <c r="B273">
        <f>MATCH(checks!A273,'&gt;50 only'!$BD$4:$BD$390,0)</f>
        <v>279</v>
      </c>
      <c r="C273">
        <v>276</v>
      </c>
    </row>
    <row r="274" spans="1:4" x14ac:dyDescent="0.4">
      <c r="A274" s="866" t="s">
        <v>278</v>
      </c>
      <c r="B274">
        <f>MATCH(checks!A274,'&gt;50 only'!$BD$4:$BD$390,0)</f>
        <v>12</v>
      </c>
      <c r="C274">
        <v>12</v>
      </c>
    </row>
    <row r="275" spans="1:4" x14ac:dyDescent="0.4">
      <c r="A275" s="866" t="s">
        <v>98</v>
      </c>
      <c r="B275">
        <f>MATCH(checks!A275,'&gt;50 only'!$BD$4:$BD$390,0)</f>
        <v>120</v>
      </c>
      <c r="C275">
        <v>120</v>
      </c>
    </row>
    <row r="276" spans="1:4" x14ac:dyDescent="0.4">
      <c r="A276" s="866" t="s">
        <v>171</v>
      </c>
      <c r="B276">
        <f>MATCH(checks!A276,'&gt;50 only'!$BD$4:$BD$390,0)</f>
        <v>228</v>
      </c>
      <c r="C276">
        <v>227</v>
      </c>
    </row>
    <row r="277" spans="1:4" x14ac:dyDescent="0.4">
      <c r="A277" s="866" t="s">
        <v>127</v>
      </c>
      <c r="B277">
        <f>MATCH(checks!A277,'&gt;50 only'!$BD$4:$BD$390,0)</f>
        <v>41</v>
      </c>
      <c r="C277">
        <v>41</v>
      </c>
    </row>
    <row r="278" spans="1:4" x14ac:dyDescent="0.4">
      <c r="A278" s="866" t="s">
        <v>1663</v>
      </c>
      <c r="B278">
        <f>MATCH(checks!A278,'&gt;50 only'!$BD$4:$BD$390,0)</f>
        <v>352</v>
      </c>
      <c r="C278">
        <v>347</v>
      </c>
    </row>
    <row r="279" spans="1:4" x14ac:dyDescent="0.4">
      <c r="A279" s="866" t="s">
        <v>124</v>
      </c>
      <c r="B279">
        <f>MATCH(checks!A279,'&gt;50 only'!$BD$4:$BD$390,0)</f>
        <v>42</v>
      </c>
      <c r="C279">
        <v>42</v>
      </c>
    </row>
    <row r="280" spans="1:4" x14ac:dyDescent="0.4">
      <c r="A280" s="866" t="s">
        <v>1714</v>
      </c>
      <c r="B280">
        <f>MATCH(checks!A280,'&gt;50 only'!$BD$4:$BD$390,0)</f>
        <v>317</v>
      </c>
      <c r="C280">
        <v>314</v>
      </c>
    </row>
    <row r="281" spans="1:4" x14ac:dyDescent="0.4">
      <c r="A281" s="866" t="s">
        <v>1371</v>
      </c>
      <c r="B281">
        <f>MATCH(checks!A281,'&gt;50 only'!$BD$4:$BD$390,0)</f>
        <v>160</v>
      </c>
      <c r="C281">
        <v>160</v>
      </c>
    </row>
    <row r="282" spans="1:4" x14ac:dyDescent="0.4">
      <c r="A282" s="866" t="s">
        <v>1664</v>
      </c>
      <c r="B282">
        <f>MATCH(checks!A282,'&gt;50 only'!$BD$4:$BD$390,0)</f>
        <v>31</v>
      </c>
      <c r="C282">
        <v>31</v>
      </c>
    </row>
    <row r="283" spans="1:4" x14ac:dyDescent="0.4">
      <c r="A283" s="866" t="s">
        <v>362</v>
      </c>
      <c r="B283">
        <f>MATCH(checks!A283,'&gt;50 only'!$BD$4:$BD$390,0)</f>
        <v>360</v>
      </c>
      <c r="C283">
        <v>355</v>
      </c>
    </row>
    <row r="284" spans="1:4" x14ac:dyDescent="0.4">
      <c r="A284" s="866" t="s">
        <v>145</v>
      </c>
      <c r="B284">
        <f>MATCH(checks!A284,'&gt;50 only'!$BD$4:$BD$390,0)</f>
        <v>351</v>
      </c>
      <c r="C284" t="e">
        <v>#N/A</v>
      </c>
      <c r="D284" t="s">
        <v>1925</v>
      </c>
    </row>
    <row r="285" spans="1:4" x14ac:dyDescent="0.4">
      <c r="A285" s="866" t="s">
        <v>1665</v>
      </c>
      <c r="B285">
        <f>MATCH(checks!A285,'&gt;50 only'!$BD$4:$BD$390,0)</f>
        <v>32</v>
      </c>
      <c r="C285">
        <v>32</v>
      </c>
    </row>
    <row r="286" spans="1:4" x14ac:dyDescent="0.4">
      <c r="A286" s="866" t="s">
        <v>1666</v>
      </c>
      <c r="B286">
        <f>MATCH(checks!A286,'&gt;50 only'!$BD$4:$BD$390,0)</f>
        <v>148</v>
      </c>
      <c r="C286">
        <v>148</v>
      </c>
    </row>
    <row r="287" spans="1:4" x14ac:dyDescent="0.4">
      <c r="A287" s="866" t="s">
        <v>1372</v>
      </c>
      <c r="B287">
        <f>MATCH(checks!A287,'&gt;50 only'!$BD$4:$BD$390,0)</f>
        <v>170</v>
      </c>
      <c r="C287">
        <v>170</v>
      </c>
    </row>
    <row r="288" spans="1:4" x14ac:dyDescent="0.4">
      <c r="A288" s="866" t="s">
        <v>1667</v>
      </c>
      <c r="B288">
        <f>MATCH(checks!A288,'&gt;50 only'!$BD$4:$BD$390,0)</f>
        <v>149</v>
      </c>
      <c r="C288">
        <v>149</v>
      </c>
    </row>
    <row r="289" spans="1:3" x14ac:dyDescent="0.4">
      <c r="A289" s="866" t="s">
        <v>344</v>
      </c>
      <c r="B289">
        <f>MATCH(checks!A289,'&gt;50 only'!$BD$4:$BD$390,0)</f>
        <v>136</v>
      </c>
      <c r="C289">
        <v>136</v>
      </c>
    </row>
    <row r="290" spans="1:3" x14ac:dyDescent="0.4">
      <c r="A290" s="866" t="s">
        <v>1671</v>
      </c>
      <c r="B290">
        <f>MATCH(checks!A290,'&gt;50 only'!$BD$4:$BD$390,0)</f>
        <v>155</v>
      </c>
      <c r="C290">
        <v>155</v>
      </c>
    </row>
    <row r="291" spans="1:3" x14ac:dyDescent="0.4">
      <c r="A291" s="866" t="s">
        <v>1673</v>
      </c>
      <c r="B291">
        <f>MATCH(checks!A291,'&gt;50 only'!$BD$4:$BD$390,0)</f>
        <v>138</v>
      </c>
      <c r="C291">
        <v>138</v>
      </c>
    </row>
    <row r="292" spans="1:3" x14ac:dyDescent="0.4">
      <c r="A292" s="866" t="s">
        <v>1670</v>
      </c>
      <c r="B292">
        <f>MATCH(checks!A292,'&gt;50 only'!$BD$4:$BD$390,0)</f>
        <v>68</v>
      </c>
      <c r="C292">
        <v>68</v>
      </c>
    </row>
    <row r="293" spans="1:3" x14ac:dyDescent="0.4">
      <c r="A293" s="866" t="s">
        <v>1672</v>
      </c>
      <c r="B293">
        <f>MATCH(checks!A293,'&gt;50 only'!$BD$4:$BD$390,0)</f>
        <v>157</v>
      </c>
      <c r="C293">
        <v>157</v>
      </c>
    </row>
    <row r="294" spans="1:3" x14ac:dyDescent="0.4">
      <c r="A294" s="866" t="s">
        <v>1674</v>
      </c>
      <c r="B294">
        <f>MATCH(checks!A294,'&gt;50 only'!$BD$4:$BD$390,0)</f>
        <v>223</v>
      </c>
      <c r="C294">
        <v>223</v>
      </c>
    </row>
    <row r="295" spans="1:3" x14ac:dyDescent="0.4">
      <c r="A295" s="866" t="s">
        <v>1676</v>
      </c>
      <c r="B295">
        <f>MATCH(checks!A295,'&gt;50 only'!$BD$4:$BD$390,0)</f>
        <v>374</v>
      </c>
      <c r="C295">
        <v>369</v>
      </c>
    </row>
    <row r="296" spans="1:3" x14ac:dyDescent="0.4">
      <c r="A296" s="866" t="s">
        <v>1677</v>
      </c>
      <c r="B296">
        <f>MATCH(checks!A296,'&gt;50 only'!$BD$4:$BD$390,0)</f>
        <v>158</v>
      </c>
      <c r="C296">
        <v>158</v>
      </c>
    </row>
    <row r="297" spans="1:3" x14ac:dyDescent="0.4">
      <c r="A297" s="866" t="s">
        <v>1678</v>
      </c>
      <c r="B297">
        <f>MATCH(checks!A297,'&gt;50 only'!$BD$4:$BD$390,0)</f>
        <v>280</v>
      </c>
      <c r="C297">
        <v>277</v>
      </c>
    </row>
    <row r="298" spans="1:3" x14ac:dyDescent="0.4">
      <c r="A298" s="866" t="s">
        <v>964</v>
      </c>
      <c r="B298">
        <f>MATCH(checks!A298,'&gt;50 only'!$BD$4:$BD$390,0)</f>
        <v>232</v>
      </c>
      <c r="C298">
        <v>231</v>
      </c>
    </row>
    <row r="299" spans="1:3" x14ac:dyDescent="0.4">
      <c r="A299" s="866" t="s">
        <v>1690</v>
      </c>
      <c r="B299">
        <f>MATCH(checks!A299,'&gt;50 only'!$BD$4:$BD$390,0)</f>
        <v>161</v>
      </c>
      <c r="C299">
        <v>161</v>
      </c>
    </row>
    <row r="300" spans="1:3" x14ac:dyDescent="0.4">
      <c r="A300" s="866" t="s">
        <v>280</v>
      </c>
      <c r="B300">
        <f>MATCH(checks!A300,'&gt;50 only'!$BD$4:$BD$390,0)</f>
        <v>13</v>
      </c>
      <c r="C300">
        <v>13</v>
      </c>
    </row>
    <row r="301" spans="1:3" x14ac:dyDescent="0.4">
      <c r="A301" s="866" t="s">
        <v>1692</v>
      </c>
      <c r="B301">
        <f>MATCH(checks!A301,'&gt;50 only'!$BD$4:$BD$390,0)</f>
        <v>318</v>
      </c>
      <c r="C301">
        <v>315</v>
      </c>
    </row>
    <row r="302" spans="1:3" x14ac:dyDescent="0.4">
      <c r="A302" s="866" t="s">
        <v>1373</v>
      </c>
      <c r="B302">
        <f>MATCH(checks!A302,'&gt;50 only'!$BD$4:$BD$390,0)</f>
        <v>185</v>
      </c>
      <c r="C302">
        <v>185</v>
      </c>
    </row>
    <row r="303" spans="1:3" x14ac:dyDescent="0.4">
      <c r="A303" s="866" t="s">
        <v>1693</v>
      </c>
      <c r="B303">
        <f>MATCH(checks!A303,'&gt;50 only'!$BD$4:$BD$390,0)</f>
        <v>298</v>
      </c>
      <c r="C303">
        <v>295</v>
      </c>
    </row>
    <row r="304" spans="1:3" x14ac:dyDescent="0.4">
      <c r="A304" s="866" t="s">
        <v>1694</v>
      </c>
      <c r="B304">
        <f>MATCH(checks!A304,'&gt;50 only'!$BD$4:$BD$390,0)</f>
        <v>195</v>
      </c>
      <c r="C304">
        <v>195</v>
      </c>
    </row>
    <row r="305" spans="1:4" x14ac:dyDescent="0.4">
      <c r="A305" s="866" t="s">
        <v>1897</v>
      </c>
      <c r="B305" t="e">
        <f>MATCH(checks!A305,'&gt;50 only'!$BD$4:$BD$390,0)</f>
        <v>#N/A</v>
      </c>
      <c r="C305" t="e">
        <v>#N/A</v>
      </c>
      <c r="D305" t="s">
        <v>1939</v>
      </c>
    </row>
    <row r="306" spans="1:4" x14ac:dyDescent="0.4">
      <c r="A306" s="866" t="s">
        <v>166</v>
      </c>
      <c r="B306" t="e">
        <f>MATCH(checks!A306,'&gt;50 only'!$BD$4:$BD$390,0)</f>
        <v>#N/A</v>
      </c>
      <c r="C306" t="e">
        <v>#N/A</v>
      </c>
      <c r="D306" t="s">
        <v>1939</v>
      </c>
    </row>
    <row r="309" spans="1:4" x14ac:dyDescent="0.4">
      <c r="A309" s="2"/>
    </row>
    <row r="314" spans="1:4" x14ac:dyDescent="0.4">
      <c r="A314" s="1302"/>
    </row>
    <row r="315" spans="1:4" x14ac:dyDescent="0.4">
      <c r="A315" s="1490"/>
    </row>
    <row r="325" spans="1:1" x14ac:dyDescent="0.4">
      <c r="A325" s="2"/>
    </row>
    <row r="331" spans="1:1" x14ac:dyDescent="0.4">
      <c r="A331" s="2"/>
    </row>
    <row r="333" spans="1:1" x14ac:dyDescent="0.4">
      <c r="A333" s="2"/>
    </row>
    <row r="334" spans="1:1" x14ac:dyDescent="0.4">
      <c r="A334" s="2"/>
    </row>
    <row r="335" spans="1:1" x14ac:dyDescent="0.4">
      <c r="A335" s="2"/>
    </row>
    <row r="346" spans="1:1" x14ac:dyDescent="0.4">
      <c r="A346"/>
    </row>
    <row r="350" spans="1:1" x14ac:dyDescent="0.4">
      <c r="A350" s="2"/>
    </row>
    <row r="368" spans="1:1" x14ac:dyDescent="0.4">
      <c r="A368" s="2"/>
    </row>
    <row r="369" spans="1:1" x14ac:dyDescent="0.4">
      <c r="A369" s="2"/>
    </row>
    <row r="372" spans="1:1" x14ac:dyDescent="0.4">
      <c r="A372" s="1489"/>
    </row>
    <row r="375" spans="1:1" x14ac:dyDescent="0.4">
      <c r="A375" s="1490"/>
    </row>
    <row r="376" spans="1:1" x14ac:dyDescent="0.4">
      <c r="A376" s="1302"/>
    </row>
    <row r="382" spans="1:1" x14ac:dyDescent="0.4">
      <c r="A382" s="2"/>
    </row>
    <row r="383" spans="1:1" x14ac:dyDescent="0.4">
      <c r="A383" s="2"/>
    </row>
    <row r="384" spans="1:1" x14ac:dyDescent="0.4">
      <c r="A384" s="2"/>
    </row>
    <row r="385" spans="1:1" x14ac:dyDescent="0.4">
      <c r="A385" s="2"/>
    </row>
  </sheetData>
  <autoFilter ref="A1:C306"/>
  <sortState ref="A2:A906">
    <sortCondition ref="A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zoomScale="85" zoomScaleNormal="85" workbookViewId="0">
      <selection activeCell="D9" sqref="D9"/>
    </sheetView>
  </sheetViews>
  <sheetFormatPr defaultRowHeight="14.6" x14ac:dyDescent="0.4"/>
  <cols>
    <col min="1" max="1" width="12.69140625" customWidth="1"/>
    <col min="2" max="2" width="29.23046875" customWidth="1"/>
    <col min="3" max="6" width="9.23046875" customWidth="1"/>
    <col min="7" max="8" width="3.3046875"/>
    <col min="9" max="9" width="41.15234375" customWidth="1"/>
    <col min="10" max="10" width="11" customWidth="1"/>
  </cols>
  <sheetData>
    <row r="2" spans="1:12" x14ac:dyDescent="0.4">
      <c r="C2" t="s">
        <v>1350</v>
      </c>
      <c r="I2" t="s">
        <v>1722</v>
      </c>
    </row>
    <row r="3" spans="1:12" x14ac:dyDescent="0.4">
      <c r="I3" s="583" t="s">
        <v>1725</v>
      </c>
    </row>
    <row r="4" spans="1:12" x14ac:dyDescent="0.4">
      <c r="C4" t="s">
        <v>1351</v>
      </c>
      <c r="D4" t="s">
        <v>1716</v>
      </c>
      <c r="E4" t="s">
        <v>1717</v>
      </c>
    </row>
    <row r="5" spans="1:12" x14ac:dyDescent="0.4">
      <c r="C5" t="s">
        <v>1352</v>
      </c>
      <c r="D5" t="s">
        <v>1353</v>
      </c>
      <c r="E5" t="s">
        <v>1352</v>
      </c>
      <c r="I5" t="s">
        <v>1721</v>
      </c>
      <c r="J5">
        <f>SUM('&gt;50 only'!Z4:Z343)</f>
        <v>5920315.0048721014</v>
      </c>
    </row>
    <row r="6" spans="1:12" x14ac:dyDescent="0.4">
      <c r="B6" t="s">
        <v>1354</v>
      </c>
      <c r="C6">
        <v>846</v>
      </c>
      <c r="D6">
        <v>966</v>
      </c>
      <c r="E6">
        <v>906</v>
      </c>
      <c r="I6" t="s">
        <v>1723</v>
      </c>
      <c r="J6">
        <v>53000000</v>
      </c>
    </row>
    <row r="7" spans="1:12" x14ac:dyDescent="0.4">
      <c r="B7" t="s">
        <v>1355</v>
      </c>
      <c r="C7">
        <f>C6-C8</f>
        <v>50</v>
      </c>
      <c r="D7">
        <f>COUNTIF(All!BC4:BC953,"blank")</f>
        <v>14</v>
      </c>
      <c r="E7">
        <v>0</v>
      </c>
      <c r="I7" t="s">
        <v>1746</v>
      </c>
      <c r="J7" s="1137">
        <f>J5/J6</f>
        <v>0.11170405669570002</v>
      </c>
      <c r="K7" t="s">
        <v>1724</v>
      </c>
    </row>
    <row r="8" spans="1:12" x14ac:dyDescent="0.4">
      <c r="B8" t="s">
        <v>1356</v>
      </c>
      <c r="C8">
        <v>796</v>
      </c>
      <c r="D8">
        <f>D6-D7</f>
        <v>952</v>
      </c>
      <c r="E8">
        <v>906</v>
      </c>
      <c r="I8" t="s">
        <v>1742</v>
      </c>
      <c r="J8">
        <v>1730787</v>
      </c>
    </row>
    <row r="9" spans="1:12" x14ac:dyDescent="0.4">
      <c r="B9" t="s">
        <v>1357</v>
      </c>
      <c r="C9" s="583">
        <v>378</v>
      </c>
      <c r="D9">
        <f>COUNTIF(All!BC4:BC953,"y")</f>
        <v>341</v>
      </c>
      <c r="E9">
        <v>304</v>
      </c>
      <c r="I9" t="s">
        <v>1747</v>
      </c>
      <c r="J9" s="1137">
        <f>J8/J5</f>
        <v>0.29234711304646038</v>
      </c>
      <c r="K9" t="s">
        <v>1741</v>
      </c>
    </row>
    <row r="10" spans="1:12" x14ac:dyDescent="0.4">
      <c r="C10" s="862">
        <f>C9/C8</f>
        <v>0.47487437185929648</v>
      </c>
      <c r="D10" s="862">
        <f>D9/D8</f>
        <v>0.35819327731092437</v>
      </c>
      <c r="E10" s="862">
        <f>E9/E8</f>
        <v>0.33554083885209712</v>
      </c>
      <c r="I10" t="s">
        <v>1745</v>
      </c>
      <c r="J10">
        <v>427355</v>
      </c>
    </row>
    <row r="11" spans="1:12" x14ac:dyDescent="0.4">
      <c r="C11" s="862"/>
      <c r="D11" s="862"/>
      <c r="E11" s="862"/>
      <c r="I11" t="s">
        <v>1747</v>
      </c>
      <c r="J11" s="1137">
        <f>J10/J5</f>
        <v>7.2184503636767608E-2</v>
      </c>
      <c r="K11" t="s">
        <v>1743</v>
      </c>
      <c r="L11" t="s">
        <v>1744</v>
      </c>
    </row>
    <row r="12" spans="1:12" x14ac:dyDescent="0.4">
      <c r="A12" t="s">
        <v>1361</v>
      </c>
      <c r="C12" s="862"/>
      <c r="D12" s="862"/>
      <c r="E12" s="862"/>
      <c r="I12" t="s">
        <v>1750</v>
      </c>
      <c r="J12" s="1137"/>
    </row>
    <row r="13" spans="1:12" x14ac:dyDescent="0.4">
      <c r="C13" s="862"/>
      <c r="D13" s="862"/>
      <c r="E13" s="862"/>
      <c r="J13" s="1137"/>
    </row>
    <row r="14" spans="1:12" x14ac:dyDescent="0.4">
      <c r="B14" s="861" t="s">
        <v>1358</v>
      </c>
      <c r="C14">
        <v>13</v>
      </c>
      <c r="D14">
        <v>7</v>
      </c>
    </row>
    <row r="15" spans="1:12" x14ac:dyDescent="0.4">
      <c r="B15" t="s">
        <v>1359</v>
      </c>
      <c r="C15">
        <v>8</v>
      </c>
      <c r="D15">
        <v>66</v>
      </c>
      <c r="I15" s="583" t="s">
        <v>1748</v>
      </c>
    </row>
    <row r="16" spans="1:12" x14ac:dyDescent="0.4">
      <c r="B16" t="s">
        <v>1360</v>
      </c>
      <c r="C16">
        <v>15</v>
      </c>
      <c r="I16" t="s">
        <v>1726</v>
      </c>
      <c r="J16" t="s">
        <v>1727</v>
      </c>
      <c r="K16" t="s">
        <v>1729</v>
      </c>
    </row>
    <row r="17" spans="2:11" x14ac:dyDescent="0.4">
      <c r="I17" t="s">
        <v>1728</v>
      </c>
      <c r="J17" t="s">
        <v>1727</v>
      </c>
      <c r="K17" t="s">
        <v>1729</v>
      </c>
    </row>
    <row r="18" spans="2:11" x14ac:dyDescent="0.4">
      <c r="B18" t="s">
        <v>13</v>
      </c>
      <c r="C18" t="s">
        <v>14</v>
      </c>
      <c r="I18" t="s">
        <v>1738</v>
      </c>
    </row>
    <row r="19" spans="2:11" x14ac:dyDescent="0.4">
      <c r="B19">
        <v>3279</v>
      </c>
      <c r="I19" t="s">
        <v>1730</v>
      </c>
    </row>
    <row r="20" spans="2:11" x14ac:dyDescent="0.4">
      <c r="B20">
        <v>2224</v>
      </c>
      <c r="I20" t="s">
        <v>1731</v>
      </c>
    </row>
    <row r="21" spans="2:11" x14ac:dyDescent="0.4">
      <c r="B21">
        <f>9869*25%</f>
        <v>2467.25</v>
      </c>
      <c r="C21">
        <f>9869*75%</f>
        <v>7401.75</v>
      </c>
      <c r="D21" t="s">
        <v>1916</v>
      </c>
      <c r="E21">
        <v>0.151</v>
      </c>
    </row>
    <row r="22" spans="2:11" x14ac:dyDescent="0.4">
      <c r="B22">
        <v>1920</v>
      </c>
      <c r="D22" t="s">
        <v>1917</v>
      </c>
      <c r="E22">
        <v>5.0999999999999997E-2</v>
      </c>
      <c r="I22" s="583" t="s">
        <v>1732</v>
      </c>
    </row>
    <row r="23" spans="2:11" x14ac:dyDescent="0.4">
      <c r="E23">
        <f>SUM(E21:E22)</f>
        <v>0.20199999999999999</v>
      </c>
      <c r="I23" t="s">
        <v>1733</v>
      </c>
      <c r="J23" t="s">
        <v>1727</v>
      </c>
      <c r="K23" t="s">
        <v>1729</v>
      </c>
    </row>
    <row r="24" spans="2:11" x14ac:dyDescent="0.4">
      <c r="B24">
        <f>SUM(B19:B22)</f>
        <v>9890.25</v>
      </c>
      <c r="C24">
        <f>SUM(C21)</f>
        <v>7401.75</v>
      </c>
      <c r="E24">
        <f>E22/E23</f>
        <v>0.25247524752475248</v>
      </c>
      <c r="I24" t="s">
        <v>1734</v>
      </c>
      <c r="J24" t="s">
        <v>1727</v>
      </c>
      <c r="K24" t="s">
        <v>1729</v>
      </c>
    </row>
    <row r="25" spans="2:11" x14ac:dyDescent="0.4">
      <c r="I25" t="s">
        <v>1738</v>
      </c>
    </row>
    <row r="26" spans="2:11" x14ac:dyDescent="0.4">
      <c r="B26">
        <f>SUM(B24:C24)</f>
        <v>17292</v>
      </c>
      <c r="C26">
        <f>C24/B26</f>
        <v>0.42804476058292851</v>
      </c>
    </row>
    <row r="27" spans="2:11" x14ac:dyDescent="0.4">
      <c r="B27">
        <f>B24/B26</f>
        <v>0.57195523941707149</v>
      </c>
      <c r="I27" s="583" t="s">
        <v>1749</v>
      </c>
    </row>
    <row r="31" spans="2:11" x14ac:dyDescent="0.4">
      <c r="I31" s="583" t="s">
        <v>1751</v>
      </c>
    </row>
    <row r="32" spans="2:11" x14ac:dyDescent="0.4">
      <c r="I32" s="1138" t="s">
        <v>1755</v>
      </c>
    </row>
    <row r="33" spans="9:11" x14ac:dyDescent="0.4">
      <c r="I33" t="s">
        <v>1735</v>
      </c>
      <c r="J33" t="s">
        <v>1737</v>
      </c>
      <c r="K33" t="s">
        <v>1729</v>
      </c>
    </row>
    <row r="34" spans="9:11" x14ac:dyDescent="0.4">
      <c r="I34" t="s">
        <v>1736</v>
      </c>
      <c r="J34" t="s">
        <v>1737</v>
      </c>
      <c r="K34" t="s">
        <v>1729</v>
      </c>
    </row>
    <row r="35" spans="9:11" x14ac:dyDescent="0.4">
      <c r="I35" t="s">
        <v>1738</v>
      </c>
    </row>
    <row r="37" spans="9:11" x14ac:dyDescent="0.4">
      <c r="I37" t="s">
        <v>1752</v>
      </c>
    </row>
    <row r="38" spans="9:11" x14ac:dyDescent="0.4">
      <c r="I38" t="s">
        <v>1757</v>
      </c>
    </row>
    <row r="39" spans="9:11" x14ac:dyDescent="0.4">
      <c r="I39" s="861" t="s">
        <v>1753</v>
      </c>
    </row>
    <row r="40" spans="9:11" x14ac:dyDescent="0.4">
      <c r="I40" t="s">
        <v>1758</v>
      </c>
    </row>
    <row r="41" spans="9:11" x14ac:dyDescent="0.4">
      <c r="I41" s="1283" t="s">
        <v>1754</v>
      </c>
    </row>
    <row r="43" spans="9:11" x14ac:dyDescent="0.4">
      <c r="I43" t="s">
        <v>1739</v>
      </c>
    </row>
    <row r="44" spans="9:11" x14ac:dyDescent="0.4">
      <c r="I44" t="s">
        <v>1740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O952"/>
  <sheetViews>
    <sheetView tabSelected="1" topLeftCell="B16" zoomScaleNormal="100" workbookViewId="0">
      <selection activeCell="I25" sqref="I25"/>
    </sheetView>
  </sheetViews>
  <sheetFormatPr defaultRowHeight="14.6" x14ac:dyDescent="0.4"/>
  <sheetData>
    <row r="2" spans="3:12" ht="15" thickBot="1" x14ac:dyDescent="0.45">
      <c r="C2" t="s">
        <v>1940</v>
      </c>
    </row>
    <row r="3" spans="3:12" x14ac:dyDescent="0.4">
      <c r="C3">
        <v>0</v>
      </c>
      <c r="E3">
        <v>0</v>
      </c>
      <c r="H3" s="3066" t="s">
        <v>1942</v>
      </c>
      <c r="I3" s="3066" t="s">
        <v>1944</v>
      </c>
      <c r="K3" s="3066" t="s">
        <v>1942</v>
      </c>
      <c r="L3" s="3066" t="s">
        <v>1944</v>
      </c>
    </row>
    <row r="4" spans="3:12" x14ac:dyDescent="0.4">
      <c r="C4">
        <v>0</v>
      </c>
      <c r="E4">
        <v>25</v>
      </c>
      <c r="H4" s="3063">
        <v>1</v>
      </c>
      <c r="I4" s="3064">
        <v>377</v>
      </c>
      <c r="K4" s="3063">
        <v>0</v>
      </c>
      <c r="L4" s="3064">
        <v>371</v>
      </c>
    </row>
    <row r="5" spans="3:12" x14ac:dyDescent="0.4">
      <c r="C5">
        <v>0</v>
      </c>
      <c r="E5">
        <v>50</v>
      </c>
      <c r="H5" s="3063">
        <v>10</v>
      </c>
      <c r="I5" s="3064">
        <v>33</v>
      </c>
      <c r="K5" s="3063">
        <v>0.1</v>
      </c>
      <c r="L5" s="3064">
        <v>0</v>
      </c>
    </row>
    <row r="6" spans="3:12" x14ac:dyDescent="0.4">
      <c r="C6">
        <v>0</v>
      </c>
      <c r="E6">
        <v>75</v>
      </c>
      <c r="H6" s="3063">
        <v>20</v>
      </c>
      <c r="I6" s="3064">
        <v>29</v>
      </c>
      <c r="K6" s="3063">
        <v>20</v>
      </c>
      <c r="L6" s="3064">
        <v>68</v>
      </c>
    </row>
    <row r="7" spans="3:12" x14ac:dyDescent="0.4">
      <c r="C7">
        <v>0</v>
      </c>
      <c r="E7">
        <v>99.9</v>
      </c>
      <c r="H7" s="3063">
        <v>30</v>
      </c>
      <c r="I7" s="3064">
        <v>22</v>
      </c>
      <c r="K7" s="3063">
        <v>50</v>
      </c>
      <c r="L7" s="3064">
        <v>58</v>
      </c>
    </row>
    <row r="8" spans="3:12" x14ac:dyDescent="0.4">
      <c r="C8">
        <v>0</v>
      </c>
      <c r="E8">
        <v>100</v>
      </c>
      <c r="H8" s="3063">
        <v>40</v>
      </c>
      <c r="I8" s="3064">
        <v>18</v>
      </c>
      <c r="K8" s="3063">
        <v>80</v>
      </c>
      <c r="L8" s="3064">
        <v>29</v>
      </c>
    </row>
    <row r="9" spans="3:12" x14ac:dyDescent="0.4">
      <c r="C9">
        <v>0</v>
      </c>
      <c r="H9" s="3063">
        <v>50</v>
      </c>
      <c r="I9" s="3064">
        <v>18</v>
      </c>
      <c r="K9" s="3063">
        <v>99.9</v>
      </c>
      <c r="L9" s="3064">
        <v>17</v>
      </c>
    </row>
    <row r="10" spans="3:12" x14ac:dyDescent="0.4">
      <c r="C10">
        <v>0</v>
      </c>
      <c r="H10" s="3063">
        <v>60</v>
      </c>
      <c r="I10" s="3064">
        <v>14</v>
      </c>
      <c r="K10" s="3063">
        <v>100</v>
      </c>
      <c r="L10" s="3064">
        <v>331</v>
      </c>
    </row>
    <row r="11" spans="3:12" ht="15" thickBot="1" x14ac:dyDescent="0.45">
      <c r="C11">
        <v>0</v>
      </c>
      <c r="H11" s="3063">
        <v>70</v>
      </c>
      <c r="I11" s="3064">
        <v>8</v>
      </c>
      <c r="K11" s="3065" t="s">
        <v>1943</v>
      </c>
      <c r="L11" s="3065">
        <v>0</v>
      </c>
    </row>
    <row r="12" spans="3:12" x14ac:dyDescent="0.4">
      <c r="C12">
        <v>0</v>
      </c>
      <c r="H12" s="3063">
        <v>80</v>
      </c>
      <c r="I12" s="3064">
        <v>7</v>
      </c>
    </row>
    <row r="13" spans="3:12" x14ac:dyDescent="0.4">
      <c r="C13">
        <v>0</v>
      </c>
      <c r="H13" s="3063">
        <v>90</v>
      </c>
      <c r="I13" s="3064">
        <v>6</v>
      </c>
    </row>
    <row r="14" spans="3:12" x14ac:dyDescent="0.4">
      <c r="C14">
        <v>0</v>
      </c>
      <c r="H14" s="3063">
        <v>100</v>
      </c>
      <c r="I14" s="3064">
        <v>342</v>
      </c>
    </row>
    <row r="15" spans="3:12" ht="15" thickBot="1" x14ac:dyDescent="0.45">
      <c r="C15">
        <v>0</v>
      </c>
      <c r="H15" s="3065" t="s">
        <v>1943</v>
      </c>
      <c r="I15" s="3065">
        <v>0</v>
      </c>
    </row>
    <row r="16" spans="3:12" x14ac:dyDescent="0.4">
      <c r="C16">
        <v>0</v>
      </c>
      <c r="K16" s="3066" t="s">
        <v>1440</v>
      </c>
      <c r="L16" s="3066" t="s">
        <v>1944</v>
      </c>
    </row>
    <row r="17" spans="3:12" x14ac:dyDescent="0.4">
      <c r="C17">
        <v>0</v>
      </c>
      <c r="K17" s="3063">
        <v>0</v>
      </c>
      <c r="L17" s="3064">
        <v>371</v>
      </c>
    </row>
    <row r="18" spans="3:12" x14ac:dyDescent="0.4">
      <c r="C18">
        <v>0</v>
      </c>
      <c r="G18" s="3067">
        <v>0</v>
      </c>
      <c r="H18" s="3068">
        <v>371</v>
      </c>
      <c r="I18">
        <f>H18/SUM(H18:H26)</f>
        <v>0.39052631578947367</v>
      </c>
      <c r="K18" s="3063" t="s">
        <v>1945</v>
      </c>
      <c r="L18" s="3064">
        <v>76</v>
      </c>
    </row>
    <row r="19" spans="3:12" x14ac:dyDescent="0.4">
      <c r="C19">
        <v>0</v>
      </c>
      <c r="G19" s="3067" t="s">
        <v>1945</v>
      </c>
      <c r="H19" s="3068">
        <v>76</v>
      </c>
      <c r="K19" s="3063" t="s">
        <v>1946</v>
      </c>
      <c r="L19" s="3064">
        <v>50</v>
      </c>
    </row>
    <row r="20" spans="3:12" x14ac:dyDescent="0.4">
      <c r="C20">
        <v>0</v>
      </c>
      <c r="E20">
        <f>SUM(H19:H25)</f>
        <v>566</v>
      </c>
      <c r="G20" s="3067" t="s">
        <v>1946</v>
      </c>
      <c r="H20" s="3068">
        <v>50</v>
      </c>
      <c r="K20" s="3063" t="s">
        <v>1947</v>
      </c>
      <c r="L20" s="3064">
        <v>25</v>
      </c>
    </row>
    <row r="21" spans="3:12" x14ac:dyDescent="0.4">
      <c r="C21">
        <v>0</v>
      </c>
      <c r="E21">
        <f>H25/E20</f>
        <v>0.5848056537102474</v>
      </c>
      <c r="G21" s="1301" t="s">
        <v>1440</v>
      </c>
      <c r="H21" s="3068">
        <v>46</v>
      </c>
      <c r="K21" s="3063" t="s">
        <v>1948</v>
      </c>
      <c r="L21" s="3064">
        <v>21</v>
      </c>
    </row>
    <row r="22" spans="3:12" x14ac:dyDescent="0.4">
      <c r="C22">
        <v>0</v>
      </c>
      <c r="G22" s="1301" t="s">
        <v>1435</v>
      </c>
      <c r="H22" s="3068">
        <v>17</v>
      </c>
      <c r="K22" s="3063">
        <v>100</v>
      </c>
      <c r="L22" s="3064">
        <v>331</v>
      </c>
    </row>
    <row r="23" spans="3:12" ht="15" thickBot="1" x14ac:dyDescent="0.45">
      <c r="C23">
        <v>0</v>
      </c>
      <c r="G23" s="3067" t="s">
        <v>1947</v>
      </c>
      <c r="H23" s="3068">
        <v>25</v>
      </c>
      <c r="K23" s="3065" t="s">
        <v>1435</v>
      </c>
      <c r="L23" s="3065">
        <v>0</v>
      </c>
    </row>
    <row r="24" spans="3:12" x14ac:dyDescent="0.4">
      <c r="C24">
        <v>0</v>
      </c>
      <c r="G24" s="3067" t="s">
        <v>1948</v>
      </c>
      <c r="H24" s="3068">
        <v>21</v>
      </c>
    </row>
    <row r="25" spans="3:12" x14ac:dyDescent="0.4">
      <c r="C25">
        <v>0</v>
      </c>
      <c r="G25" s="3067">
        <v>100</v>
      </c>
      <c r="H25" s="3068">
        <v>331</v>
      </c>
      <c r="I25">
        <f>H25/SUM(H18:H26)</f>
        <v>0.34842105263157896</v>
      </c>
    </row>
    <row r="26" spans="3:12" x14ac:dyDescent="0.4">
      <c r="C26">
        <v>0</v>
      </c>
      <c r="G26" s="3067" t="s">
        <v>382</v>
      </c>
      <c r="H26" s="3068">
        <v>13</v>
      </c>
    </row>
    <row r="27" spans="3:12" x14ac:dyDescent="0.4">
      <c r="C27">
        <v>0</v>
      </c>
    </row>
    <row r="28" spans="3:12" x14ac:dyDescent="0.4">
      <c r="C28">
        <v>0</v>
      </c>
      <c r="J28" t="s">
        <v>1949</v>
      </c>
      <c r="K28">
        <f>SUM(L17:L22)</f>
        <v>874</v>
      </c>
    </row>
    <row r="29" spans="3:12" x14ac:dyDescent="0.4">
      <c r="C29">
        <v>0</v>
      </c>
      <c r="F29" s="861" t="s">
        <v>1952</v>
      </c>
      <c r="G29">
        <f>SUM(H18:H25)</f>
        <v>937</v>
      </c>
      <c r="J29" t="s">
        <v>1950</v>
      </c>
      <c r="K29">
        <f>17+46+13</f>
        <v>76</v>
      </c>
    </row>
    <row r="30" spans="3:12" x14ac:dyDescent="0.4">
      <c r="C30">
        <v>0</v>
      </c>
      <c r="F30" t="s">
        <v>1953</v>
      </c>
      <c r="G30">
        <f>SUM(H22:H25)</f>
        <v>394</v>
      </c>
      <c r="H30">
        <f>G30/G29</f>
        <v>0.42049092849519742</v>
      </c>
      <c r="I30" t="s">
        <v>1954</v>
      </c>
      <c r="K30">
        <f>K29/K28</f>
        <v>8.6956521739130432E-2</v>
      </c>
    </row>
    <row r="31" spans="3:12" x14ac:dyDescent="0.4">
      <c r="C31">
        <v>0</v>
      </c>
      <c r="F31" t="s">
        <v>1955</v>
      </c>
      <c r="G31" s="1137">
        <f>H18/G29</f>
        <v>0.39594450373532553</v>
      </c>
      <c r="J31" t="s">
        <v>1431</v>
      </c>
      <c r="K31">
        <v>13</v>
      </c>
    </row>
    <row r="32" spans="3:12" x14ac:dyDescent="0.4">
      <c r="C32">
        <v>0</v>
      </c>
      <c r="F32" t="s">
        <v>1956</v>
      </c>
      <c r="G32" s="1137">
        <f>H25/G29</f>
        <v>0.35325506937033085</v>
      </c>
      <c r="J32" t="s">
        <v>1440</v>
      </c>
      <c r="K32">
        <v>46</v>
      </c>
    </row>
    <row r="33" spans="3:15" x14ac:dyDescent="0.4">
      <c r="C33">
        <v>0</v>
      </c>
      <c r="F33" t="s">
        <v>1957</v>
      </c>
      <c r="G33" s="1137">
        <f>SUM(H19:H24)/G29</f>
        <v>0.25080042689434368</v>
      </c>
      <c r="J33" t="s">
        <v>1435</v>
      </c>
      <c r="K33">
        <v>17</v>
      </c>
    </row>
    <row r="34" spans="3:15" x14ac:dyDescent="0.4">
      <c r="C34">
        <v>0</v>
      </c>
    </row>
    <row r="35" spans="3:15" x14ac:dyDescent="0.4">
      <c r="C35">
        <v>0</v>
      </c>
    </row>
    <row r="36" spans="3:15" x14ac:dyDescent="0.4">
      <c r="C36">
        <v>0</v>
      </c>
    </row>
    <row r="37" spans="3:15" x14ac:dyDescent="0.4">
      <c r="C37">
        <v>0</v>
      </c>
      <c r="M37" t="s">
        <v>1951</v>
      </c>
      <c r="O37" t="s">
        <v>1435</v>
      </c>
    </row>
    <row r="38" spans="3:15" x14ac:dyDescent="0.4">
      <c r="C38">
        <v>0</v>
      </c>
      <c r="O38">
        <v>331</v>
      </c>
    </row>
    <row r="39" spans="3:15" x14ac:dyDescent="0.4">
      <c r="C39">
        <v>0</v>
      </c>
      <c r="O39">
        <v>21</v>
      </c>
    </row>
    <row r="40" spans="3:15" x14ac:dyDescent="0.4">
      <c r="C40">
        <v>0</v>
      </c>
      <c r="O40">
        <v>25</v>
      </c>
    </row>
    <row r="41" spans="3:15" x14ac:dyDescent="0.4">
      <c r="C41">
        <v>0</v>
      </c>
      <c r="O41">
        <f>SUM(O38:O40)/K28</f>
        <v>0.43135011441647597</v>
      </c>
    </row>
    <row r="42" spans="3:15" x14ac:dyDescent="0.4">
      <c r="C42">
        <v>0</v>
      </c>
    </row>
    <row r="43" spans="3:15" x14ac:dyDescent="0.4">
      <c r="C43">
        <v>0</v>
      </c>
    </row>
    <row r="44" spans="3:15" x14ac:dyDescent="0.4">
      <c r="C44">
        <v>0</v>
      </c>
    </row>
    <row r="45" spans="3:15" x14ac:dyDescent="0.4">
      <c r="C45">
        <v>0</v>
      </c>
    </row>
    <row r="46" spans="3:15" x14ac:dyDescent="0.4">
      <c r="C46">
        <v>0</v>
      </c>
    </row>
    <row r="47" spans="3:15" x14ac:dyDescent="0.4">
      <c r="C47">
        <v>0</v>
      </c>
    </row>
    <row r="48" spans="3:15" x14ac:dyDescent="0.4">
      <c r="C48">
        <v>0</v>
      </c>
    </row>
    <row r="49" spans="3:3" x14ac:dyDescent="0.4">
      <c r="C49">
        <v>0</v>
      </c>
    </row>
    <row r="50" spans="3:3" x14ac:dyDescent="0.4">
      <c r="C50">
        <v>0</v>
      </c>
    </row>
    <row r="51" spans="3:3" x14ac:dyDescent="0.4">
      <c r="C51">
        <v>0</v>
      </c>
    </row>
    <row r="52" spans="3:3" x14ac:dyDescent="0.4">
      <c r="C52">
        <v>0</v>
      </c>
    </row>
    <row r="53" spans="3:3" x14ac:dyDescent="0.4">
      <c r="C53">
        <v>0</v>
      </c>
    </row>
    <row r="54" spans="3:3" x14ac:dyDescent="0.4">
      <c r="C54">
        <v>0</v>
      </c>
    </row>
    <row r="55" spans="3:3" x14ac:dyDescent="0.4">
      <c r="C55">
        <v>0</v>
      </c>
    </row>
    <row r="56" spans="3:3" x14ac:dyDescent="0.4">
      <c r="C56">
        <v>0</v>
      </c>
    </row>
    <row r="57" spans="3:3" x14ac:dyDescent="0.4">
      <c r="C57">
        <v>0</v>
      </c>
    </row>
    <row r="58" spans="3:3" x14ac:dyDescent="0.4">
      <c r="C58">
        <v>0</v>
      </c>
    </row>
    <row r="59" spans="3:3" x14ac:dyDescent="0.4">
      <c r="C59">
        <v>0</v>
      </c>
    </row>
    <row r="60" spans="3:3" x14ac:dyDescent="0.4">
      <c r="C60">
        <v>0</v>
      </c>
    </row>
    <row r="61" spans="3:3" x14ac:dyDescent="0.4">
      <c r="C61">
        <v>0</v>
      </c>
    </row>
    <row r="62" spans="3:3" x14ac:dyDescent="0.4">
      <c r="C62">
        <v>0</v>
      </c>
    </row>
    <row r="63" spans="3:3" x14ac:dyDescent="0.4">
      <c r="C63">
        <v>0</v>
      </c>
    </row>
    <row r="64" spans="3:3" x14ac:dyDescent="0.4">
      <c r="C64">
        <v>0</v>
      </c>
    </row>
    <row r="65" spans="3:3" x14ac:dyDescent="0.4">
      <c r="C65">
        <v>0</v>
      </c>
    </row>
    <row r="66" spans="3:3" x14ac:dyDescent="0.4">
      <c r="C66">
        <v>0</v>
      </c>
    </row>
    <row r="67" spans="3:3" x14ac:dyDescent="0.4">
      <c r="C67">
        <v>0</v>
      </c>
    </row>
    <row r="68" spans="3:3" x14ac:dyDescent="0.4">
      <c r="C68">
        <v>0</v>
      </c>
    </row>
    <row r="69" spans="3:3" x14ac:dyDescent="0.4">
      <c r="C69">
        <v>0</v>
      </c>
    </row>
    <row r="70" spans="3:3" x14ac:dyDescent="0.4">
      <c r="C70">
        <v>0</v>
      </c>
    </row>
    <row r="71" spans="3:3" x14ac:dyDescent="0.4">
      <c r="C71">
        <v>0</v>
      </c>
    </row>
    <row r="72" spans="3:3" x14ac:dyDescent="0.4">
      <c r="C72">
        <v>0</v>
      </c>
    </row>
    <row r="73" spans="3:3" x14ac:dyDescent="0.4">
      <c r="C73">
        <v>0</v>
      </c>
    </row>
    <row r="74" spans="3:3" x14ac:dyDescent="0.4">
      <c r="C74">
        <v>0</v>
      </c>
    </row>
    <row r="75" spans="3:3" x14ac:dyDescent="0.4">
      <c r="C75">
        <v>0</v>
      </c>
    </row>
    <row r="76" spans="3:3" x14ac:dyDescent="0.4">
      <c r="C76">
        <v>0</v>
      </c>
    </row>
    <row r="77" spans="3:3" x14ac:dyDescent="0.4">
      <c r="C77">
        <v>0</v>
      </c>
    </row>
    <row r="78" spans="3:3" x14ac:dyDescent="0.4">
      <c r="C78">
        <v>0</v>
      </c>
    </row>
    <row r="79" spans="3:3" x14ac:dyDescent="0.4">
      <c r="C79">
        <v>0</v>
      </c>
    </row>
    <row r="80" spans="3:3" x14ac:dyDescent="0.4">
      <c r="C80">
        <v>0</v>
      </c>
    </row>
    <row r="81" spans="3:3" x14ac:dyDescent="0.4">
      <c r="C81">
        <v>0</v>
      </c>
    </row>
    <row r="82" spans="3:3" x14ac:dyDescent="0.4">
      <c r="C82">
        <v>0</v>
      </c>
    </row>
    <row r="83" spans="3:3" x14ac:dyDescent="0.4">
      <c r="C83">
        <v>0</v>
      </c>
    </row>
    <row r="84" spans="3:3" x14ac:dyDescent="0.4">
      <c r="C84">
        <v>0</v>
      </c>
    </row>
    <row r="85" spans="3:3" x14ac:dyDescent="0.4">
      <c r="C85">
        <v>0</v>
      </c>
    </row>
    <row r="86" spans="3:3" x14ac:dyDescent="0.4">
      <c r="C86">
        <v>0</v>
      </c>
    </row>
    <row r="87" spans="3:3" x14ac:dyDescent="0.4">
      <c r="C87">
        <v>0</v>
      </c>
    </row>
    <row r="88" spans="3:3" x14ac:dyDescent="0.4">
      <c r="C88">
        <v>0</v>
      </c>
    </row>
    <row r="89" spans="3:3" x14ac:dyDescent="0.4">
      <c r="C89">
        <v>0</v>
      </c>
    </row>
    <row r="90" spans="3:3" x14ac:dyDescent="0.4">
      <c r="C90">
        <v>0</v>
      </c>
    </row>
    <row r="91" spans="3:3" x14ac:dyDescent="0.4">
      <c r="C91">
        <v>0</v>
      </c>
    </row>
    <row r="92" spans="3:3" x14ac:dyDescent="0.4">
      <c r="C92">
        <v>0</v>
      </c>
    </row>
    <row r="93" spans="3:3" x14ac:dyDescent="0.4">
      <c r="C93">
        <v>0</v>
      </c>
    </row>
    <row r="94" spans="3:3" x14ac:dyDescent="0.4">
      <c r="C94">
        <v>0</v>
      </c>
    </row>
    <row r="95" spans="3:3" x14ac:dyDescent="0.4">
      <c r="C95">
        <v>0</v>
      </c>
    </row>
    <row r="96" spans="3:3" x14ac:dyDescent="0.4">
      <c r="C96">
        <v>0</v>
      </c>
    </row>
    <row r="97" spans="3:3" x14ac:dyDescent="0.4">
      <c r="C97">
        <v>0</v>
      </c>
    </row>
    <row r="98" spans="3:3" x14ac:dyDescent="0.4">
      <c r="C98">
        <v>0</v>
      </c>
    </row>
    <row r="99" spans="3:3" x14ac:dyDescent="0.4">
      <c r="C99">
        <v>0</v>
      </c>
    </row>
    <row r="100" spans="3:3" x14ac:dyDescent="0.4">
      <c r="C100">
        <v>0</v>
      </c>
    </row>
    <row r="101" spans="3:3" x14ac:dyDescent="0.4">
      <c r="C101">
        <v>0</v>
      </c>
    </row>
    <row r="102" spans="3:3" x14ac:dyDescent="0.4">
      <c r="C102">
        <v>0</v>
      </c>
    </row>
    <row r="103" spans="3:3" x14ac:dyDescent="0.4">
      <c r="C103">
        <v>0</v>
      </c>
    </row>
    <row r="104" spans="3:3" x14ac:dyDescent="0.4">
      <c r="C104">
        <v>0</v>
      </c>
    </row>
    <row r="105" spans="3:3" x14ac:dyDescent="0.4">
      <c r="C105">
        <v>0</v>
      </c>
    </row>
    <row r="106" spans="3:3" x14ac:dyDescent="0.4">
      <c r="C106">
        <v>0</v>
      </c>
    </row>
    <row r="107" spans="3:3" x14ac:dyDescent="0.4">
      <c r="C107">
        <v>0</v>
      </c>
    </row>
    <row r="108" spans="3:3" x14ac:dyDescent="0.4">
      <c r="C108">
        <v>0</v>
      </c>
    </row>
    <row r="109" spans="3:3" x14ac:dyDescent="0.4">
      <c r="C109">
        <v>0</v>
      </c>
    </row>
    <row r="110" spans="3:3" x14ac:dyDescent="0.4">
      <c r="C110">
        <v>0</v>
      </c>
    </row>
    <row r="111" spans="3:3" x14ac:dyDescent="0.4">
      <c r="C111">
        <v>0</v>
      </c>
    </row>
    <row r="112" spans="3:3" x14ac:dyDescent="0.4">
      <c r="C112">
        <v>0</v>
      </c>
    </row>
    <row r="113" spans="3:3" x14ac:dyDescent="0.4">
      <c r="C113">
        <v>0</v>
      </c>
    </row>
    <row r="114" spans="3:3" x14ac:dyDescent="0.4">
      <c r="C114">
        <v>0</v>
      </c>
    </row>
    <row r="115" spans="3:3" x14ac:dyDescent="0.4">
      <c r="C115">
        <v>0</v>
      </c>
    </row>
    <row r="116" spans="3:3" x14ac:dyDescent="0.4">
      <c r="C116">
        <v>0</v>
      </c>
    </row>
    <row r="117" spans="3:3" x14ac:dyDescent="0.4">
      <c r="C117">
        <v>0</v>
      </c>
    </row>
    <row r="118" spans="3:3" x14ac:dyDescent="0.4">
      <c r="C118">
        <v>0</v>
      </c>
    </row>
    <row r="119" spans="3:3" x14ac:dyDescent="0.4">
      <c r="C119">
        <v>0</v>
      </c>
    </row>
    <row r="120" spans="3:3" x14ac:dyDescent="0.4">
      <c r="C120">
        <v>0</v>
      </c>
    </row>
    <row r="121" spans="3:3" x14ac:dyDescent="0.4">
      <c r="C121">
        <v>0</v>
      </c>
    </row>
    <row r="122" spans="3:3" x14ac:dyDescent="0.4">
      <c r="C122">
        <v>0</v>
      </c>
    </row>
    <row r="123" spans="3:3" x14ac:dyDescent="0.4">
      <c r="C123">
        <v>0</v>
      </c>
    </row>
    <row r="124" spans="3:3" x14ac:dyDescent="0.4">
      <c r="C124">
        <v>0</v>
      </c>
    </row>
    <row r="125" spans="3:3" x14ac:dyDescent="0.4">
      <c r="C125">
        <v>0</v>
      </c>
    </row>
    <row r="126" spans="3:3" x14ac:dyDescent="0.4">
      <c r="C126">
        <v>0</v>
      </c>
    </row>
    <row r="127" spans="3:3" x14ac:dyDescent="0.4">
      <c r="C127">
        <v>0</v>
      </c>
    </row>
    <row r="128" spans="3:3" x14ac:dyDescent="0.4">
      <c r="C128">
        <v>0</v>
      </c>
    </row>
    <row r="129" spans="3:3" x14ac:dyDescent="0.4">
      <c r="C129">
        <v>0</v>
      </c>
    </row>
    <row r="130" spans="3:3" x14ac:dyDescent="0.4">
      <c r="C130">
        <v>0</v>
      </c>
    </row>
    <row r="131" spans="3:3" x14ac:dyDescent="0.4">
      <c r="C131">
        <v>0</v>
      </c>
    </row>
    <row r="132" spans="3:3" x14ac:dyDescent="0.4">
      <c r="C132">
        <v>0</v>
      </c>
    </row>
    <row r="133" spans="3:3" x14ac:dyDescent="0.4">
      <c r="C133">
        <v>0</v>
      </c>
    </row>
    <row r="134" spans="3:3" x14ac:dyDescent="0.4">
      <c r="C134">
        <v>0</v>
      </c>
    </row>
    <row r="135" spans="3:3" x14ac:dyDescent="0.4">
      <c r="C135">
        <v>0</v>
      </c>
    </row>
    <row r="136" spans="3:3" x14ac:dyDescent="0.4">
      <c r="C136">
        <v>0</v>
      </c>
    </row>
    <row r="137" spans="3:3" x14ac:dyDescent="0.4">
      <c r="C137">
        <v>0</v>
      </c>
    </row>
    <row r="138" spans="3:3" x14ac:dyDescent="0.4">
      <c r="C138">
        <v>0</v>
      </c>
    </row>
    <row r="139" spans="3:3" x14ac:dyDescent="0.4">
      <c r="C139">
        <v>0</v>
      </c>
    </row>
    <row r="140" spans="3:3" x14ac:dyDescent="0.4">
      <c r="C140">
        <v>0</v>
      </c>
    </row>
    <row r="141" spans="3:3" x14ac:dyDescent="0.4">
      <c r="C141">
        <v>0</v>
      </c>
    </row>
    <row r="142" spans="3:3" x14ac:dyDescent="0.4">
      <c r="C142">
        <v>0</v>
      </c>
    </row>
    <row r="143" spans="3:3" x14ac:dyDescent="0.4">
      <c r="C143">
        <v>0</v>
      </c>
    </row>
    <row r="144" spans="3:3" x14ac:dyDescent="0.4">
      <c r="C144">
        <v>0</v>
      </c>
    </row>
    <row r="145" spans="3:3" x14ac:dyDescent="0.4">
      <c r="C145">
        <v>0</v>
      </c>
    </row>
    <row r="146" spans="3:3" x14ac:dyDescent="0.4">
      <c r="C146">
        <v>0</v>
      </c>
    </row>
    <row r="147" spans="3:3" x14ac:dyDescent="0.4">
      <c r="C147">
        <v>0</v>
      </c>
    </row>
    <row r="148" spans="3:3" x14ac:dyDescent="0.4">
      <c r="C148">
        <v>0</v>
      </c>
    </row>
    <row r="149" spans="3:3" x14ac:dyDescent="0.4">
      <c r="C149">
        <v>0</v>
      </c>
    </row>
    <row r="150" spans="3:3" x14ac:dyDescent="0.4">
      <c r="C150">
        <v>0</v>
      </c>
    </row>
    <row r="151" spans="3:3" x14ac:dyDescent="0.4">
      <c r="C151">
        <v>0</v>
      </c>
    </row>
    <row r="152" spans="3:3" x14ac:dyDescent="0.4">
      <c r="C152">
        <v>0</v>
      </c>
    </row>
    <row r="153" spans="3:3" x14ac:dyDescent="0.4">
      <c r="C153">
        <v>0</v>
      </c>
    </row>
    <row r="154" spans="3:3" x14ac:dyDescent="0.4">
      <c r="C154">
        <v>0</v>
      </c>
    </row>
    <row r="155" spans="3:3" x14ac:dyDescent="0.4">
      <c r="C155">
        <v>0</v>
      </c>
    </row>
    <row r="156" spans="3:3" x14ac:dyDescent="0.4">
      <c r="C156">
        <v>0</v>
      </c>
    </row>
    <row r="157" spans="3:3" x14ac:dyDescent="0.4">
      <c r="C157">
        <v>0</v>
      </c>
    </row>
    <row r="158" spans="3:3" x14ac:dyDescent="0.4">
      <c r="C158">
        <v>0</v>
      </c>
    </row>
    <row r="159" spans="3:3" x14ac:dyDescent="0.4">
      <c r="C159">
        <v>0</v>
      </c>
    </row>
    <row r="160" spans="3:3" x14ac:dyDescent="0.4">
      <c r="C160">
        <v>0</v>
      </c>
    </row>
    <row r="161" spans="3:3" x14ac:dyDescent="0.4">
      <c r="C161">
        <v>0</v>
      </c>
    </row>
    <row r="162" spans="3:3" x14ac:dyDescent="0.4">
      <c r="C162">
        <v>0</v>
      </c>
    </row>
    <row r="163" spans="3:3" x14ac:dyDescent="0.4">
      <c r="C163">
        <v>0</v>
      </c>
    </row>
    <row r="164" spans="3:3" x14ac:dyDescent="0.4">
      <c r="C164">
        <v>0</v>
      </c>
    </row>
    <row r="165" spans="3:3" x14ac:dyDescent="0.4">
      <c r="C165">
        <v>0</v>
      </c>
    </row>
    <row r="166" spans="3:3" x14ac:dyDescent="0.4">
      <c r="C166">
        <v>0</v>
      </c>
    </row>
    <row r="167" spans="3:3" x14ac:dyDescent="0.4">
      <c r="C167">
        <v>0</v>
      </c>
    </row>
    <row r="168" spans="3:3" x14ac:dyDescent="0.4">
      <c r="C168">
        <v>0</v>
      </c>
    </row>
    <row r="169" spans="3:3" x14ac:dyDescent="0.4">
      <c r="C169">
        <v>0</v>
      </c>
    </row>
    <row r="170" spans="3:3" x14ac:dyDescent="0.4">
      <c r="C170">
        <v>0</v>
      </c>
    </row>
    <row r="171" spans="3:3" x14ac:dyDescent="0.4">
      <c r="C171">
        <v>0</v>
      </c>
    </row>
    <row r="172" spans="3:3" x14ac:dyDescent="0.4">
      <c r="C172">
        <v>0</v>
      </c>
    </row>
    <row r="173" spans="3:3" x14ac:dyDescent="0.4">
      <c r="C173">
        <v>0</v>
      </c>
    </row>
    <row r="174" spans="3:3" x14ac:dyDescent="0.4">
      <c r="C174">
        <v>0</v>
      </c>
    </row>
    <row r="175" spans="3:3" x14ac:dyDescent="0.4">
      <c r="C175">
        <v>0</v>
      </c>
    </row>
    <row r="176" spans="3:3" x14ac:dyDescent="0.4">
      <c r="C176">
        <v>0</v>
      </c>
    </row>
    <row r="177" spans="3:3" x14ac:dyDescent="0.4">
      <c r="C177">
        <v>0</v>
      </c>
    </row>
    <row r="178" spans="3:3" x14ac:dyDescent="0.4">
      <c r="C178">
        <v>0</v>
      </c>
    </row>
    <row r="179" spans="3:3" x14ac:dyDescent="0.4">
      <c r="C179">
        <v>0</v>
      </c>
    </row>
    <row r="180" spans="3:3" x14ac:dyDescent="0.4">
      <c r="C180">
        <v>0</v>
      </c>
    </row>
    <row r="181" spans="3:3" x14ac:dyDescent="0.4">
      <c r="C181">
        <v>0</v>
      </c>
    </row>
    <row r="182" spans="3:3" x14ac:dyDescent="0.4">
      <c r="C182">
        <v>0</v>
      </c>
    </row>
    <row r="183" spans="3:3" x14ac:dyDescent="0.4">
      <c r="C183">
        <v>0</v>
      </c>
    </row>
    <row r="184" spans="3:3" x14ac:dyDescent="0.4">
      <c r="C184">
        <v>0</v>
      </c>
    </row>
    <row r="185" spans="3:3" x14ac:dyDescent="0.4">
      <c r="C185">
        <v>0</v>
      </c>
    </row>
    <row r="186" spans="3:3" x14ac:dyDescent="0.4">
      <c r="C186">
        <v>0</v>
      </c>
    </row>
    <row r="187" spans="3:3" x14ac:dyDescent="0.4">
      <c r="C187">
        <v>0</v>
      </c>
    </row>
    <row r="188" spans="3:3" x14ac:dyDescent="0.4">
      <c r="C188">
        <v>0</v>
      </c>
    </row>
    <row r="189" spans="3:3" x14ac:dyDescent="0.4">
      <c r="C189">
        <v>0</v>
      </c>
    </row>
    <row r="190" spans="3:3" x14ac:dyDescent="0.4">
      <c r="C190">
        <v>0</v>
      </c>
    </row>
    <row r="191" spans="3:3" x14ac:dyDescent="0.4">
      <c r="C191">
        <v>0</v>
      </c>
    </row>
    <row r="192" spans="3:3" x14ac:dyDescent="0.4">
      <c r="C192">
        <v>0</v>
      </c>
    </row>
    <row r="193" spans="3:3" x14ac:dyDescent="0.4">
      <c r="C193">
        <v>0</v>
      </c>
    </row>
    <row r="194" spans="3:3" x14ac:dyDescent="0.4">
      <c r="C194">
        <v>0</v>
      </c>
    </row>
    <row r="195" spans="3:3" x14ac:dyDescent="0.4">
      <c r="C195">
        <v>0</v>
      </c>
    </row>
    <row r="196" spans="3:3" x14ac:dyDescent="0.4">
      <c r="C196">
        <v>0</v>
      </c>
    </row>
    <row r="197" spans="3:3" x14ac:dyDescent="0.4">
      <c r="C197">
        <v>0</v>
      </c>
    </row>
    <row r="198" spans="3:3" x14ac:dyDescent="0.4">
      <c r="C198">
        <v>0</v>
      </c>
    </row>
    <row r="199" spans="3:3" x14ac:dyDescent="0.4">
      <c r="C199">
        <v>0</v>
      </c>
    </row>
    <row r="200" spans="3:3" x14ac:dyDescent="0.4">
      <c r="C200">
        <v>0</v>
      </c>
    </row>
    <row r="201" spans="3:3" x14ac:dyDescent="0.4">
      <c r="C201">
        <v>0</v>
      </c>
    </row>
    <row r="202" spans="3:3" x14ac:dyDescent="0.4">
      <c r="C202">
        <v>0</v>
      </c>
    </row>
    <row r="203" spans="3:3" x14ac:dyDescent="0.4">
      <c r="C203">
        <v>0</v>
      </c>
    </row>
    <row r="204" spans="3:3" x14ac:dyDescent="0.4">
      <c r="C204">
        <v>0</v>
      </c>
    </row>
    <row r="205" spans="3:3" x14ac:dyDescent="0.4">
      <c r="C205">
        <v>0</v>
      </c>
    </row>
    <row r="206" spans="3:3" x14ac:dyDescent="0.4">
      <c r="C206">
        <v>0</v>
      </c>
    </row>
    <row r="207" spans="3:3" x14ac:dyDescent="0.4">
      <c r="C207">
        <v>0</v>
      </c>
    </row>
    <row r="208" spans="3:3" x14ac:dyDescent="0.4">
      <c r="C208">
        <v>0</v>
      </c>
    </row>
    <row r="209" spans="3:3" x14ac:dyDescent="0.4">
      <c r="C209">
        <v>0</v>
      </c>
    </row>
    <row r="210" spans="3:3" x14ac:dyDescent="0.4">
      <c r="C210">
        <v>0</v>
      </c>
    </row>
    <row r="211" spans="3:3" x14ac:dyDescent="0.4">
      <c r="C211">
        <v>0</v>
      </c>
    </row>
    <row r="212" spans="3:3" x14ac:dyDescent="0.4">
      <c r="C212">
        <v>0</v>
      </c>
    </row>
    <row r="213" spans="3:3" x14ac:dyDescent="0.4">
      <c r="C213">
        <v>0</v>
      </c>
    </row>
    <row r="214" spans="3:3" x14ac:dyDescent="0.4">
      <c r="C214">
        <v>0</v>
      </c>
    </row>
    <row r="215" spans="3:3" x14ac:dyDescent="0.4">
      <c r="C215">
        <v>0</v>
      </c>
    </row>
    <row r="216" spans="3:3" x14ac:dyDescent="0.4">
      <c r="C216">
        <v>0</v>
      </c>
    </row>
    <row r="217" spans="3:3" x14ac:dyDescent="0.4">
      <c r="C217">
        <v>0</v>
      </c>
    </row>
    <row r="218" spans="3:3" x14ac:dyDescent="0.4">
      <c r="C218">
        <v>0</v>
      </c>
    </row>
    <row r="219" spans="3:3" x14ac:dyDescent="0.4">
      <c r="C219">
        <v>0</v>
      </c>
    </row>
    <row r="220" spans="3:3" x14ac:dyDescent="0.4">
      <c r="C220">
        <v>0</v>
      </c>
    </row>
    <row r="221" spans="3:3" x14ac:dyDescent="0.4">
      <c r="C221">
        <v>0</v>
      </c>
    </row>
    <row r="222" spans="3:3" x14ac:dyDescent="0.4">
      <c r="C222">
        <v>0</v>
      </c>
    </row>
    <row r="223" spans="3:3" x14ac:dyDescent="0.4">
      <c r="C223">
        <v>0</v>
      </c>
    </row>
    <row r="224" spans="3:3" x14ac:dyDescent="0.4">
      <c r="C224">
        <v>0</v>
      </c>
    </row>
    <row r="225" spans="3:3" x14ac:dyDescent="0.4">
      <c r="C225">
        <v>0</v>
      </c>
    </row>
    <row r="226" spans="3:3" x14ac:dyDescent="0.4">
      <c r="C226">
        <v>0</v>
      </c>
    </row>
    <row r="227" spans="3:3" x14ac:dyDescent="0.4">
      <c r="C227">
        <v>0</v>
      </c>
    </row>
    <row r="228" spans="3:3" x14ac:dyDescent="0.4">
      <c r="C228">
        <v>0</v>
      </c>
    </row>
    <row r="229" spans="3:3" x14ac:dyDescent="0.4">
      <c r="C229">
        <v>0</v>
      </c>
    </row>
    <row r="230" spans="3:3" x14ac:dyDescent="0.4">
      <c r="C230">
        <v>0</v>
      </c>
    </row>
    <row r="231" spans="3:3" x14ac:dyDescent="0.4">
      <c r="C231">
        <v>0</v>
      </c>
    </row>
    <row r="232" spans="3:3" x14ac:dyDescent="0.4">
      <c r="C232">
        <v>0</v>
      </c>
    </row>
    <row r="233" spans="3:3" x14ac:dyDescent="0.4">
      <c r="C233">
        <v>0</v>
      </c>
    </row>
    <row r="234" spans="3:3" x14ac:dyDescent="0.4">
      <c r="C234">
        <v>0</v>
      </c>
    </row>
    <row r="235" spans="3:3" x14ac:dyDescent="0.4">
      <c r="C235">
        <v>0</v>
      </c>
    </row>
    <row r="236" spans="3:3" x14ac:dyDescent="0.4">
      <c r="C236">
        <v>0</v>
      </c>
    </row>
    <row r="237" spans="3:3" x14ac:dyDescent="0.4">
      <c r="C237">
        <v>0</v>
      </c>
    </row>
    <row r="238" spans="3:3" x14ac:dyDescent="0.4">
      <c r="C238">
        <v>0</v>
      </c>
    </row>
    <row r="239" spans="3:3" x14ac:dyDescent="0.4">
      <c r="C239">
        <v>0</v>
      </c>
    </row>
    <row r="240" spans="3:3" x14ac:dyDescent="0.4">
      <c r="C240">
        <v>0</v>
      </c>
    </row>
    <row r="241" spans="3:3" x14ac:dyDescent="0.4">
      <c r="C241">
        <v>0</v>
      </c>
    </row>
    <row r="242" spans="3:3" x14ac:dyDescent="0.4">
      <c r="C242">
        <v>0</v>
      </c>
    </row>
    <row r="243" spans="3:3" x14ac:dyDescent="0.4">
      <c r="C243">
        <v>0</v>
      </c>
    </row>
    <row r="244" spans="3:3" x14ac:dyDescent="0.4">
      <c r="C244">
        <v>0</v>
      </c>
    </row>
    <row r="245" spans="3:3" x14ac:dyDescent="0.4">
      <c r="C245">
        <v>0</v>
      </c>
    </row>
    <row r="246" spans="3:3" x14ac:dyDescent="0.4">
      <c r="C246">
        <v>0</v>
      </c>
    </row>
    <row r="247" spans="3:3" x14ac:dyDescent="0.4">
      <c r="C247">
        <v>0</v>
      </c>
    </row>
    <row r="248" spans="3:3" x14ac:dyDescent="0.4">
      <c r="C248">
        <v>0</v>
      </c>
    </row>
    <row r="249" spans="3:3" x14ac:dyDescent="0.4">
      <c r="C249">
        <v>0</v>
      </c>
    </row>
    <row r="250" spans="3:3" x14ac:dyDescent="0.4">
      <c r="C250">
        <v>0</v>
      </c>
    </row>
    <row r="251" spans="3:3" x14ac:dyDescent="0.4">
      <c r="C251">
        <v>0</v>
      </c>
    </row>
    <row r="252" spans="3:3" x14ac:dyDescent="0.4">
      <c r="C252">
        <v>0</v>
      </c>
    </row>
    <row r="253" spans="3:3" x14ac:dyDescent="0.4">
      <c r="C253">
        <v>0</v>
      </c>
    </row>
    <row r="254" spans="3:3" x14ac:dyDescent="0.4">
      <c r="C254">
        <v>0</v>
      </c>
    </row>
    <row r="255" spans="3:3" x14ac:dyDescent="0.4">
      <c r="C255">
        <v>0</v>
      </c>
    </row>
    <row r="256" spans="3:3" x14ac:dyDescent="0.4">
      <c r="C256">
        <v>0</v>
      </c>
    </row>
    <row r="257" spans="3:3" x14ac:dyDescent="0.4">
      <c r="C257">
        <v>0</v>
      </c>
    </row>
    <row r="258" spans="3:3" x14ac:dyDescent="0.4">
      <c r="C258">
        <v>0</v>
      </c>
    </row>
    <row r="259" spans="3:3" x14ac:dyDescent="0.4">
      <c r="C259">
        <v>0</v>
      </c>
    </row>
    <row r="260" spans="3:3" x14ac:dyDescent="0.4">
      <c r="C260">
        <v>0</v>
      </c>
    </row>
    <row r="261" spans="3:3" x14ac:dyDescent="0.4">
      <c r="C261">
        <v>0</v>
      </c>
    </row>
    <row r="262" spans="3:3" x14ac:dyDescent="0.4">
      <c r="C262">
        <v>0</v>
      </c>
    </row>
    <row r="263" spans="3:3" x14ac:dyDescent="0.4">
      <c r="C263">
        <v>0</v>
      </c>
    </row>
    <row r="264" spans="3:3" x14ac:dyDescent="0.4">
      <c r="C264">
        <v>0</v>
      </c>
    </row>
    <row r="265" spans="3:3" x14ac:dyDescent="0.4">
      <c r="C265">
        <v>0</v>
      </c>
    </row>
    <row r="266" spans="3:3" x14ac:dyDescent="0.4">
      <c r="C266">
        <v>0</v>
      </c>
    </row>
    <row r="267" spans="3:3" x14ac:dyDescent="0.4">
      <c r="C267">
        <v>0</v>
      </c>
    </row>
    <row r="268" spans="3:3" x14ac:dyDescent="0.4">
      <c r="C268">
        <v>0</v>
      </c>
    </row>
    <row r="269" spans="3:3" x14ac:dyDescent="0.4">
      <c r="C269">
        <v>0</v>
      </c>
    </row>
    <row r="270" spans="3:3" x14ac:dyDescent="0.4">
      <c r="C270">
        <v>0</v>
      </c>
    </row>
    <row r="271" spans="3:3" x14ac:dyDescent="0.4">
      <c r="C271">
        <v>0</v>
      </c>
    </row>
    <row r="272" spans="3:3" x14ac:dyDescent="0.4">
      <c r="C272">
        <v>0</v>
      </c>
    </row>
    <row r="273" spans="3:3" x14ac:dyDescent="0.4">
      <c r="C273">
        <v>0</v>
      </c>
    </row>
    <row r="274" spans="3:3" x14ac:dyDescent="0.4">
      <c r="C274">
        <v>0</v>
      </c>
    </row>
    <row r="275" spans="3:3" x14ac:dyDescent="0.4">
      <c r="C275">
        <v>0</v>
      </c>
    </row>
    <row r="276" spans="3:3" x14ac:dyDescent="0.4">
      <c r="C276">
        <v>0</v>
      </c>
    </row>
    <row r="277" spans="3:3" x14ac:dyDescent="0.4">
      <c r="C277">
        <v>0</v>
      </c>
    </row>
    <row r="278" spans="3:3" x14ac:dyDescent="0.4">
      <c r="C278">
        <v>0</v>
      </c>
    </row>
    <row r="279" spans="3:3" x14ac:dyDescent="0.4">
      <c r="C279">
        <v>0</v>
      </c>
    </row>
    <row r="280" spans="3:3" x14ac:dyDescent="0.4">
      <c r="C280">
        <v>0</v>
      </c>
    </row>
    <row r="281" spans="3:3" x14ac:dyDescent="0.4">
      <c r="C281">
        <v>0</v>
      </c>
    </row>
    <row r="282" spans="3:3" x14ac:dyDescent="0.4">
      <c r="C282">
        <v>0</v>
      </c>
    </row>
    <row r="283" spans="3:3" x14ac:dyDescent="0.4">
      <c r="C283">
        <v>0</v>
      </c>
    </row>
    <row r="284" spans="3:3" x14ac:dyDescent="0.4">
      <c r="C284">
        <v>0</v>
      </c>
    </row>
    <row r="285" spans="3:3" x14ac:dyDescent="0.4">
      <c r="C285">
        <v>0</v>
      </c>
    </row>
    <row r="286" spans="3:3" x14ac:dyDescent="0.4">
      <c r="C286">
        <v>0</v>
      </c>
    </row>
    <row r="287" spans="3:3" x14ac:dyDescent="0.4">
      <c r="C287">
        <v>0</v>
      </c>
    </row>
    <row r="288" spans="3:3" x14ac:dyDescent="0.4">
      <c r="C288">
        <v>0</v>
      </c>
    </row>
    <row r="289" spans="3:3" x14ac:dyDescent="0.4">
      <c r="C289">
        <v>0</v>
      </c>
    </row>
    <row r="290" spans="3:3" x14ac:dyDescent="0.4">
      <c r="C290">
        <v>0</v>
      </c>
    </row>
    <row r="291" spans="3:3" x14ac:dyDescent="0.4">
      <c r="C291">
        <v>0</v>
      </c>
    </row>
    <row r="292" spans="3:3" x14ac:dyDescent="0.4">
      <c r="C292">
        <v>0</v>
      </c>
    </row>
    <row r="293" spans="3:3" x14ac:dyDescent="0.4">
      <c r="C293">
        <v>0</v>
      </c>
    </row>
    <row r="294" spans="3:3" x14ac:dyDescent="0.4">
      <c r="C294">
        <v>0</v>
      </c>
    </row>
    <row r="295" spans="3:3" x14ac:dyDescent="0.4">
      <c r="C295">
        <v>0</v>
      </c>
    </row>
    <row r="296" spans="3:3" x14ac:dyDescent="0.4">
      <c r="C296">
        <v>0</v>
      </c>
    </row>
    <row r="297" spans="3:3" x14ac:dyDescent="0.4">
      <c r="C297">
        <v>0</v>
      </c>
    </row>
    <row r="298" spans="3:3" x14ac:dyDescent="0.4">
      <c r="C298">
        <v>0</v>
      </c>
    </row>
    <row r="299" spans="3:3" x14ac:dyDescent="0.4">
      <c r="C299">
        <v>0</v>
      </c>
    </row>
    <row r="300" spans="3:3" x14ac:dyDescent="0.4">
      <c r="C300">
        <v>0</v>
      </c>
    </row>
    <row r="301" spans="3:3" x14ac:dyDescent="0.4">
      <c r="C301">
        <v>0</v>
      </c>
    </row>
    <row r="302" spans="3:3" x14ac:dyDescent="0.4">
      <c r="C302">
        <v>0</v>
      </c>
    </row>
    <row r="303" spans="3:3" x14ac:dyDescent="0.4">
      <c r="C303">
        <v>0</v>
      </c>
    </row>
    <row r="304" spans="3:3" x14ac:dyDescent="0.4">
      <c r="C304">
        <v>0</v>
      </c>
    </row>
    <row r="305" spans="3:3" x14ac:dyDescent="0.4">
      <c r="C305">
        <v>0</v>
      </c>
    </row>
    <row r="306" spans="3:3" x14ac:dyDescent="0.4">
      <c r="C306">
        <v>0</v>
      </c>
    </row>
    <row r="307" spans="3:3" x14ac:dyDescent="0.4">
      <c r="C307">
        <v>0</v>
      </c>
    </row>
    <row r="308" spans="3:3" x14ac:dyDescent="0.4">
      <c r="C308">
        <v>0</v>
      </c>
    </row>
    <row r="309" spans="3:3" x14ac:dyDescent="0.4">
      <c r="C309">
        <v>0</v>
      </c>
    </row>
    <row r="310" spans="3:3" x14ac:dyDescent="0.4">
      <c r="C310">
        <v>0</v>
      </c>
    </row>
    <row r="311" spans="3:3" x14ac:dyDescent="0.4">
      <c r="C311">
        <v>0</v>
      </c>
    </row>
    <row r="312" spans="3:3" x14ac:dyDescent="0.4">
      <c r="C312">
        <v>0</v>
      </c>
    </row>
    <row r="313" spans="3:3" x14ac:dyDescent="0.4">
      <c r="C313">
        <v>0</v>
      </c>
    </row>
    <row r="314" spans="3:3" x14ac:dyDescent="0.4">
      <c r="C314">
        <v>0</v>
      </c>
    </row>
    <row r="315" spans="3:3" x14ac:dyDescent="0.4">
      <c r="C315">
        <v>0</v>
      </c>
    </row>
    <row r="316" spans="3:3" x14ac:dyDescent="0.4">
      <c r="C316">
        <v>0</v>
      </c>
    </row>
    <row r="317" spans="3:3" x14ac:dyDescent="0.4">
      <c r="C317">
        <v>0</v>
      </c>
    </row>
    <row r="318" spans="3:3" x14ac:dyDescent="0.4">
      <c r="C318">
        <v>0</v>
      </c>
    </row>
    <row r="319" spans="3:3" x14ac:dyDescent="0.4">
      <c r="C319">
        <v>0</v>
      </c>
    </row>
    <row r="320" spans="3:3" x14ac:dyDescent="0.4">
      <c r="C320">
        <v>0</v>
      </c>
    </row>
    <row r="321" spans="3:3" x14ac:dyDescent="0.4">
      <c r="C321">
        <v>0</v>
      </c>
    </row>
    <row r="322" spans="3:3" x14ac:dyDescent="0.4">
      <c r="C322">
        <v>0</v>
      </c>
    </row>
    <row r="323" spans="3:3" x14ac:dyDescent="0.4">
      <c r="C323">
        <v>0</v>
      </c>
    </row>
    <row r="324" spans="3:3" x14ac:dyDescent="0.4">
      <c r="C324">
        <v>0</v>
      </c>
    </row>
    <row r="325" spans="3:3" x14ac:dyDescent="0.4">
      <c r="C325">
        <v>0</v>
      </c>
    </row>
    <row r="326" spans="3:3" x14ac:dyDescent="0.4">
      <c r="C326">
        <v>0</v>
      </c>
    </row>
    <row r="327" spans="3:3" x14ac:dyDescent="0.4">
      <c r="C327">
        <v>0</v>
      </c>
    </row>
    <row r="328" spans="3:3" x14ac:dyDescent="0.4">
      <c r="C328">
        <v>0</v>
      </c>
    </row>
    <row r="329" spans="3:3" x14ac:dyDescent="0.4">
      <c r="C329">
        <v>0</v>
      </c>
    </row>
    <row r="330" spans="3:3" x14ac:dyDescent="0.4">
      <c r="C330">
        <v>0</v>
      </c>
    </row>
    <row r="331" spans="3:3" x14ac:dyDescent="0.4">
      <c r="C331">
        <v>0</v>
      </c>
    </row>
    <row r="332" spans="3:3" x14ac:dyDescent="0.4">
      <c r="C332">
        <v>0</v>
      </c>
    </row>
    <row r="333" spans="3:3" x14ac:dyDescent="0.4">
      <c r="C333">
        <v>0</v>
      </c>
    </row>
    <row r="334" spans="3:3" x14ac:dyDescent="0.4">
      <c r="C334">
        <v>0</v>
      </c>
    </row>
    <row r="335" spans="3:3" x14ac:dyDescent="0.4">
      <c r="C335">
        <v>0</v>
      </c>
    </row>
    <row r="336" spans="3:3" x14ac:dyDescent="0.4">
      <c r="C336">
        <v>0</v>
      </c>
    </row>
    <row r="337" spans="3:3" x14ac:dyDescent="0.4">
      <c r="C337">
        <v>0</v>
      </c>
    </row>
    <row r="338" spans="3:3" x14ac:dyDescent="0.4">
      <c r="C338">
        <v>0</v>
      </c>
    </row>
    <row r="339" spans="3:3" x14ac:dyDescent="0.4">
      <c r="C339">
        <v>0</v>
      </c>
    </row>
    <row r="340" spans="3:3" x14ac:dyDescent="0.4">
      <c r="C340">
        <v>0</v>
      </c>
    </row>
    <row r="341" spans="3:3" x14ac:dyDescent="0.4">
      <c r="C341">
        <v>0</v>
      </c>
    </row>
    <row r="342" spans="3:3" x14ac:dyDescent="0.4">
      <c r="C342">
        <v>0</v>
      </c>
    </row>
    <row r="343" spans="3:3" x14ac:dyDescent="0.4">
      <c r="C343">
        <v>0</v>
      </c>
    </row>
    <row r="344" spans="3:3" x14ac:dyDescent="0.4">
      <c r="C344">
        <v>0</v>
      </c>
    </row>
    <row r="345" spans="3:3" x14ac:dyDescent="0.4">
      <c r="C345">
        <v>0</v>
      </c>
    </row>
    <row r="346" spans="3:3" x14ac:dyDescent="0.4">
      <c r="C346">
        <v>0</v>
      </c>
    </row>
    <row r="347" spans="3:3" x14ac:dyDescent="0.4">
      <c r="C347">
        <v>0</v>
      </c>
    </row>
    <row r="348" spans="3:3" x14ac:dyDescent="0.4">
      <c r="C348">
        <v>0</v>
      </c>
    </row>
    <row r="349" spans="3:3" x14ac:dyDescent="0.4">
      <c r="C349">
        <v>0</v>
      </c>
    </row>
    <row r="350" spans="3:3" x14ac:dyDescent="0.4">
      <c r="C350">
        <v>0</v>
      </c>
    </row>
    <row r="351" spans="3:3" x14ac:dyDescent="0.4">
      <c r="C351">
        <v>0</v>
      </c>
    </row>
    <row r="352" spans="3:3" x14ac:dyDescent="0.4">
      <c r="C352">
        <v>0</v>
      </c>
    </row>
    <row r="353" spans="3:3" x14ac:dyDescent="0.4">
      <c r="C353">
        <v>0</v>
      </c>
    </row>
    <row r="354" spans="3:3" x14ac:dyDescent="0.4">
      <c r="C354">
        <v>0</v>
      </c>
    </row>
    <row r="355" spans="3:3" x14ac:dyDescent="0.4">
      <c r="C355">
        <v>0</v>
      </c>
    </row>
    <row r="356" spans="3:3" x14ac:dyDescent="0.4">
      <c r="C356">
        <v>0</v>
      </c>
    </row>
    <row r="357" spans="3:3" x14ac:dyDescent="0.4">
      <c r="C357">
        <v>0</v>
      </c>
    </row>
    <row r="358" spans="3:3" x14ac:dyDescent="0.4">
      <c r="C358">
        <v>0</v>
      </c>
    </row>
    <row r="359" spans="3:3" x14ac:dyDescent="0.4">
      <c r="C359">
        <v>0</v>
      </c>
    </row>
    <row r="360" spans="3:3" x14ac:dyDescent="0.4">
      <c r="C360">
        <v>0</v>
      </c>
    </row>
    <row r="361" spans="3:3" x14ac:dyDescent="0.4">
      <c r="C361">
        <v>0</v>
      </c>
    </row>
    <row r="362" spans="3:3" x14ac:dyDescent="0.4">
      <c r="C362">
        <v>0</v>
      </c>
    </row>
    <row r="363" spans="3:3" x14ac:dyDescent="0.4">
      <c r="C363">
        <v>0</v>
      </c>
    </row>
    <row r="364" spans="3:3" x14ac:dyDescent="0.4">
      <c r="C364">
        <v>0</v>
      </c>
    </row>
    <row r="365" spans="3:3" x14ac:dyDescent="0.4">
      <c r="C365">
        <v>0</v>
      </c>
    </row>
    <row r="366" spans="3:3" x14ac:dyDescent="0.4">
      <c r="C366">
        <v>0</v>
      </c>
    </row>
    <row r="367" spans="3:3" x14ac:dyDescent="0.4">
      <c r="C367">
        <v>0</v>
      </c>
    </row>
    <row r="368" spans="3:3" x14ac:dyDescent="0.4">
      <c r="C368">
        <v>0</v>
      </c>
    </row>
    <row r="369" spans="3:3" x14ac:dyDescent="0.4">
      <c r="C369">
        <v>0</v>
      </c>
    </row>
    <row r="370" spans="3:3" x14ac:dyDescent="0.4">
      <c r="C370">
        <v>0</v>
      </c>
    </row>
    <row r="371" spans="3:3" x14ac:dyDescent="0.4">
      <c r="C371">
        <v>0</v>
      </c>
    </row>
    <row r="372" spans="3:3" x14ac:dyDescent="0.4">
      <c r="C372">
        <v>0</v>
      </c>
    </row>
    <row r="373" spans="3:3" x14ac:dyDescent="0.4">
      <c r="C373">
        <v>0</v>
      </c>
    </row>
    <row r="374" spans="3:3" x14ac:dyDescent="0.4">
      <c r="C374">
        <v>0.32414910858995138</v>
      </c>
    </row>
    <row r="375" spans="3:3" x14ac:dyDescent="0.4">
      <c r="C375">
        <v>0.33519553072625696</v>
      </c>
    </row>
    <row r="376" spans="3:3" x14ac:dyDescent="0.4">
      <c r="C376">
        <v>0.40538050488299243</v>
      </c>
    </row>
    <row r="377" spans="3:3" x14ac:dyDescent="0.4">
      <c r="C377">
        <v>0.49578582052553299</v>
      </c>
    </row>
    <row r="378" spans="3:3" x14ac:dyDescent="0.4">
      <c r="C378">
        <v>0.65457614074394799</v>
      </c>
    </row>
    <row r="379" spans="3:3" x14ac:dyDescent="0.4">
      <c r="C379">
        <v>0.85412452236457626</v>
      </c>
    </row>
    <row r="380" spans="3:3" x14ac:dyDescent="0.4">
      <c r="C380">
        <v>1.0508241656100492</v>
      </c>
    </row>
    <row r="381" spans="3:3" x14ac:dyDescent="0.4">
      <c r="C381">
        <v>1.4064697609001409</v>
      </c>
    </row>
    <row r="382" spans="3:3" x14ac:dyDescent="0.4">
      <c r="C382">
        <v>1.4332247557003257</v>
      </c>
    </row>
    <row r="383" spans="3:3" x14ac:dyDescent="0.4">
      <c r="C383">
        <v>1.5101772816808932</v>
      </c>
    </row>
    <row r="384" spans="3:3" x14ac:dyDescent="0.4">
      <c r="C384">
        <v>2.2633744855967075</v>
      </c>
    </row>
    <row r="385" spans="3:3" x14ac:dyDescent="0.4">
      <c r="C385">
        <v>2.6960784313725492</v>
      </c>
    </row>
    <row r="386" spans="3:3" x14ac:dyDescent="0.4">
      <c r="C386">
        <v>2.9218843172331548</v>
      </c>
    </row>
    <row r="387" spans="3:3" x14ac:dyDescent="0.4">
      <c r="C387">
        <v>2.9914529914529919</v>
      </c>
    </row>
    <row r="388" spans="3:3" x14ac:dyDescent="0.4">
      <c r="C388">
        <v>3</v>
      </c>
    </row>
    <row r="389" spans="3:3" x14ac:dyDescent="0.4">
      <c r="C389">
        <v>3.1543995572772556</v>
      </c>
    </row>
    <row r="390" spans="3:3" x14ac:dyDescent="0.4">
      <c r="C390">
        <v>3.3079722130334104</v>
      </c>
    </row>
    <row r="391" spans="3:3" x14ac:dyDescent="0.4">
      <c r="C391">
        <v>3.5532994923857872</v>
      </c>
    </row>
    <row r="392" spans="3:3" x14ac:dyDescent="0.4">
      <c r="C392">
        <v>3.8167938931297711</v>
      </c>
    </row>
    <row r="393" spans="3:3" x14ac:dyDescent="0.4">
      <c r="C393">
        <v>4.2027194066749072</v>
      </c>
    </row>
    <row r="394" spans="3:3" x14ac:dyDescent="0.4">
      <c r="C394">
        <v>4.6728971962616823</v>
      </c>
    </row>
    <row r="395" spans="3:3" x14ac:dyDescent="0.4">
      <c r="C395">
        <v>5.2132701421800949</v>
      </c>
    </row>
    <row r="396" spans="3:3" x14ac:dyDescent="0.4">
      <c r="C396">
        <v>5.3995680345572357</v>
      </c>
    </row>
    <row r="397" spans="3:3" x14ac:dyDescent="0.4">
      <c r="C397">
        <v>5.5555555555555562</v>
      </c>
    </row>
    <row r="398" spans="3:3" x14ac:dyDescent="0.4">
      <c r="C398">
        <v>5.964214711729622</v>
      </c>
    </row>
    <row r="399" spans="3:3" x14ac:dyDescent="0.4">
      <c r="C399">
        <v>6</v>
      </c>
    </row>
    <row r="400" spans="3:3" x14ac:dyDescent="0.4">
      <c r="C400">
        <v>6.25</v>
      </c>
    </row>
    <row r="401" spans="3:3" x14ac:dyDescent="0.4">
      <c r="C401">
        <v>6.3444108761329305</v>
      </c>
    </row>
    <row r="402" spans="3:3" x14ac:dyDescent="0.4">
      <c r="C402">
        <v>6.5040650406504072</v>
      </c>
    </row>
    <row r="403" spans="3:3" x14ac:dyDescent="0.4">
      <c r="C403">
        <v>6.693198263386396</v>
      </c>
    </row>
    <row r="404" spans="3:3" x14ac:dyDescent="0.4">
      <c r="C404">
        <v>7.6693651469961654</v>
      </c>
    </row>
    <row r="405" spans="3:3" x14ac:dyDescent="0.4">
      <c r="C405">
        <v>8.1196581196581192</v>
      </c>
    </row>
    <row r="406" spans="3:3" x14ac:dyDescent="0.4">
      <c r="C406">
        <v>8.7023522228360406</v>
      </c>
    </row>
    <row r="407" spans="3:3" x14ac:dyDescent="0.4">
      <c r="C407">
        <v>8.9215686274509807</v>
      </c>
    </row>
    <row r="408" spans="3:3" x14ac:dyDescent="0.4">
      <c r="C408">
        <v>9.3085106382978697</v>
      </c>
    </row>
    <row r="409" spans="3:3" x14ac:dyDescent="0.4">
      <c r="C409">
        <v>9.622744669218152</v>
      </c>
    </row>
    <row r="410" spans="3:3" x14ac:dyDescent="0.4">
      <c r="C410">
        <v>9.8684210526315788</v>
      </c>
    </row>
    <row r="411" spans="3:3" x14ac:dyDescent="0.4">
      <c r="C411">
        <v>10</v>
      </c>
    </row>
    <row r="412" spans="3:3" x14ac:dyDescent="0.4">
      <c r="C412">
        <v>10</v>
      </c>
    </row>
    <row r="413" spans="3:3" x14ac:dyDescent="0.4">
      <c r="C413">
        <v>10.474827010260082</v>
      </c>
    </row>
    <row r="414" spans="3:3" x14ac:dyDescent="0.4">
      <c r="C414">
        <v>10.487804878048781</v>
      </c>
    </row>
    <row r="415" spans="3:3" x14ac:dyDescent="0.4">
      <c r="C415">
        <v>10.569105691056912</v>
      </c>
    </row>
    <row r="416" spans="3:3" x14ac:dyDescent="0.4">
      <c r="C416">
        <v>10.691823899371071</v>
      </c>
    </row>
    <row r="417" spans="3:3" x14ac:dyDescent="0.4">
      <c r="C417">
        <v>11.25</v>
      </c>
    </row>
    <row r="418" spans="3:3" x14ac:dyDescent="0.4">
      <c r="C418">
        <v>11.627906976744187</v>
      </c>
    </row>
    <row r="419" spans="3:3" x14ac:dyDescent="0.4">
      <c r="C419">
        <v>11.949685534591193</v>
      </c>
    </row>
    <row r="420" spans="3:3" x14ac:dyDescent="0.4">
      <c r="C420">
        <v>12.336308282592375</v>
      </c>
    </row>
    <row r="421" spans="3:3" x14ac:dyDescent="0.4">
      <c r="C421">
        <v>12.499999999999998</v>
      </c>
    </row>
    <row r="422" spans="3:3" x14ac:dyDescent="0.4">
      <c r="C422">
        <v>12.676056338028168</v>
      </c>
    </row>
    <row r="423" spans="3:3" x14ac:dyDescent="0.4">
      <c r="C423">
        <v>13.043478260869565</v>
      </c>
    </row>
    <row r="424" spans="3:3" x14ac:dyDescent="0.4">
      <c r="C424">
        <v>13.249211356466878</v>
      </c>
    </row>
    <row r="425" spans="3:3" x14ac:dyDescent="0.4">
      <c r="C425">
        <v>13.380281690140846</v>
      </c>
    </row>
    <row r="426" spans="3:3" x14ac:dyDescent="0.4">
      <c r="C426">
        <v>13.677571935356719</v>
      </c>
    </row>
    <row r="427" spans="3:3" x14ac:dyDescent="0.4">
      <c r="C427">
        <v>14.553014553014554</v>
      </c>
    </row>
    <row r="428" spans="3:3" x14ac:dyDescent="0.4">
      <c r="C428">
        <v>14.757281553398057</v>
      </c>
    </row>
    <row r="429" spans="3:3" x14ac:dyDescent="0.4">
      <c r="C429">
        <v>15.454545454545457</v>
      </c>
    </row>
    <row r="430" spans="3:3" x14ac:dyDescent="0.4">
      <c r="C430">
        <v>15.560916767189386</v>
      </c>
    </row>
    <row r="431" spans="3:3" x14ac:dyDescent="0.4">
      <c r="C431">
        <v>16.281669150521612</v>
      </c>
    </row>
    <row r="432" spans="3:3" x14ac:dyDescent="0.4">
      <c r="C432">
        <v>16.482412060301506</v>
      </c>
    </row>
    <row r="433" spans="3:3" x14ac:dyDescent="0.4">
      <c r="C433">
        <v>16.754270696452039</v>
      </c>
    </row>
    <row r="434" spans="3:3" x14ac:dyDescent="0.4">
      <c r="C434">
        <v>17</v>
      </c>
    </row>
    <row r="435" spans="3:3" x14ac:dyDescent="0.4">
      <c r="C435">
        <v>17</v>
      </c>
    </row>
    <row r="436" spans="3:3" x14ac:dyDescent="0.4">
      <c r="C436">
        <v>17.161217161217159</v>
      </c>
    </row>
    <row r="437" spans="3:3" x14ac:dyDescent="0.4">
      <c r="C437">
        <v>17.329910141206675</v>
      </c>
    </row>
    <row r="438" spans="3:3" x14ac:dyDescent="0.4">
      <c r="C438">
        <v>17.84037558685446</v>
      </c>
    </row>
    <row r="439" spans="3:3" x14ac:dyDescent="0.4">
      <c r="C439">
        <v>18.70824053452116</v>
      </c>
    </row>
    <row r="440" spans="3:3" x14ac:dyDescent="0.4">
      <c r="C440">
        <v>18.981481481481481</v>
      </c>
    </row>
    <row r="441" spans="3:3" x14ac:dyDescent="0.4">
      <c r="C441">
        <v>19.770773638968482</v>
      </c>
    </row>
    <row r="442" spans="3:3" x14ac:dyDescent="0.4">
      <c r="C442">
        <v>21</v>
      </c>
    </row>
    <row r="443" spans="3:3" x14ac:dyDescent="0.4">
      <c r="C443">
        <v>21.276595744680854</v>
      </c>
    </row>
    <row r="444" spans="3:3" x14ac:dyDescent="0.4">
      <c r="C444">
        <v>21.505376344086024</v>
      </c>
    </row>
    <row r="445" spans="3:3" x14ac:dyDescent="0.4">
      <c r="C445">
        <v>21.509911429776462</v>
      </c>
    </row>
    <row r="446" spans="3:3" x14ac:dyDescent="0.4">
      <c r="C446">
        <v>22.488755622188901</v>
      </c>
    </row>
    <row r="447" spans="3:3" x14ac:dyDescent="0.4">
      <c r="C447">
        <v>22.868497109826592</v>
      </c>
    </row>
    <row r="448" spans="3:3" x14ac:dyDescent="0.4">
      <c r="C448">
        <v>23.302107728337234</v>
      </c>
    </row>
    <row r="449" spans="3:3" x14ac:dyDescent="0.4">
      <c r="C449">
        <v>24.547803617571056</v>
      </c>
    </row>
    <row r="450" spans="3:3" x14ac:dyDescent="0.4">
      <c r="C450">
        <v>25.423728813559322</v>
      </c>
    </row>
    <row r="451" spans="3:3" x14ac:dyDescent="0.4">
      <c r="C451">
        <v>25.862068965517242</v>
      </c>
    </row>
    <row r="452" spans="3:3" x14ac:dyDescent="0.4">
      <c r="C452">
        <v>25.916561314791398</v>
      </c>
    </row>
    <row r="453" spans="3:3" x14ac:dyDescent="0.4">
      <c r="C453">
        <v>26.03601648947711</v>
      </c>
    </row>
    <row r="454" spans="3:3" x14ac:dyDescent="0.4">
      <c r="C454">
        <v>26.152832674571808</v>
      </c>
    </row>
    <row r="455" spans="3:3" x14ac:dyDescent="0.4">
      <c r="C455">
        <v>26.501766784452297</v>
      </c>
    </row>
    <row r="456" spans="3:3" x14ac:dyDescent="0.4">
      <c r="C456">
        <v>27</v>
      </c>
    </row>
    <row r="457" spans="3:3" x14ac:dyDescent="0.4">
      <c r="C457">
        <v>27.027027027027028</v>
      </c>
    </row>
    <row r="458" spans="3:3" x14ac:dyDescent="0.4">
      <c r="C458">
        <v>27.15289982425308</v>
      </c>
    </row>
    <row r="459" spans="3:3" x14ac:dyDescent="0.4">
      <c r="C459">
        <v>27.58620689655173</v>
      </c>
    </row>
    <row r="460" spans="3:3" x14ac:dyDescent="0.4">
      <c r="C460">
        <v>28.671328671328666</v>
      </c>
    </row>
    <row r="461" spans="3:3" x14ac:dyDescent="0.4">
      <c r="C461">
        <v>29.328621908127207</v>
      </c>
    </row>
    <row r="462" spans="3:3" x14ac:dyDescent="0.4">
      <c r="C462">
        <v>29.56989247311828</v>
      </c>
    </row>
    <row r="463" spans="3:3" x14ac:dyDescent="0.4">
      <c r="C463">
        <v>29.885057471264364</v>
      </c>
    </row>
    <row r="464" spans="3:3" x14ac:dyDescent="0.4">
      <c r="C464">
        <v>30.367361902263866</v>
      </c>
    </row>
    <row r="465" spans="3:3" x14ac:dyDescent="0.4">
      <c r="C465">
        <v>32.126696832579185</v>
      </c>
    </row>
    <row r="466" spans="3:3" x14ac:dyDescent="0.4">
      <c r="C466">
        <v>32.714285714285715</v>
      </c>
    </row>
    <row r="467" spans="3:3" x14ac:dyDescent="0.4">
      <c r="C467">
        <v>33</v>
      </c>
    </row>
    <row r="468" spans="3:3" x14ac:dyDescent="0.4">
      <c r="C468">
        <v>33</v>
      </c>
    </row>
    <row r="469" spans="3:3" x14ac:dyDescent="0.4">
      <c r="C469">
        <v>33.403805496828753</v>
      </c>
    </row>
    <row r="470" spans="3:3" x14ac:dyDescent="0.4">
      <c r="C470">
        <v>33.431952662721891</v>
      </c>
    </row>
    <row r="471" spans="3:3" x14ac:dyDescent="0.4">
      <c r="C471">
        <v>33.518005540166207</v>
      </c>
    </row>
    <row r="472" spans="3:3" x14ac:dyDescent="0.4">
      <c r="C472">
        <v>33.636363636363633</v>
      </c>
    </row>
    <row r="473" spans="3:3" x14ac:dyDescent="0.4">
      <c r="C473">
        <v>33.649289099526058</v>
      </c>
    </row>
    <row r="474" spans="3:3" x14ac:dyDescent="0.4">
      <c r="C474">
        <v>33.834586466165412</v>
      </c>
    </row>
    <row r="475" spans="3:3" x14ac:dyDescent="0.4">
      <c r="C475">
        <v>33.86060306475531</v>
      </c>
    </row>
    <row r="476" spans="3:3" x14ac:dyDescent="0.4">
      <c r="C476">
        <v>35.257731958762889</v>
      </c>
    </row>
    <row r="477" spans="3:3" x14ac:dyDescent="0.4">
      <c r="C477">
        <v>36.225266362252661</v>
      </c>
    </row>
    <row r="478" spans="3:3" x14ac:dyDescent="0.4">
      <c r="C478">
        <v>37.005609089601613</v>
      </c>
    </row>
    <row r="479" spans="3:3" x14ac:dyDescent="0.4">
      <c r="C479">
        <v>38.971229293809941</v>
      </c>
    </row>
    <row r="480" spans="3:3" x14ac:dyDescent="0.4">
      <c r="C480">
        <v>39.393939393939398</v>
      </c>
    </row>
    <row r="481" spans="3:3" x14ac:dyDescent="0.4">
      <c r="C481">
        <v>40</v>
      </c>
    </row>
    <row r="482" spans="3:3" x14ac:dyDescent="0.4">
      <c r="C482">
        <v>40.59539918809201</v>
      </c>
    </row>
    <row r="483" spans="3:3" x14ac:dyDescent="0.4">
      <c r="C483">
        <v>40.713402058826681</v>
      </c>
    </row>
    <row r="484" spans="3:3" x14ac:dyDescent="0.4">
      <c r="C484">
        <v>40.92526690391459</v>
      </c>
    </row>
    <row r="485" spans="3:3" x14ac:dyDescent="0.4">
      <c r="C485">
        <v>41.131788834029621</v>
      </c>
    </row>
    <row r="486" spans="3:3" x14ac:dyDescent="0.4">
      <c r="C486">
        <v>41.340782122905026</v>
      </c>
    </row>
    <row r="487" spans="3:3" x14ac:dyDescent="0.4">
      <c r="C487">
        <v>41.818181818181813</v>
      </c>
    </row>
    <row r="488" spans="3:3" x14ac:dyDescent="0.4">
      <c r="C488">
        <v>42.988668555240793</v>
      </c>
    </row>
    <row r="489" spans="3:3" x14ac:dyDescent="0.4">
      <c r="C489">
        <v>44.22979156075241</v>
      </c>
    </row>
    <row r="490" spans="3:3" x14ac:dyDescent="0.4">
      <c r="C490">
        <v>44.22979156075241</v>
      </c>
    </row>
    <row r="491" spans="3:3" x14ac:dyDescent="0.4">
      <c r="C491">
        <v>44.554455445544555</v>
      </c>
    </row>
    <row r="492" spans="3:3" x14ac:dyDescent="0.4">
      <c r="C492">
        <v>45.023696682464454</v>
      </c>
    </row>
    <row r="493" spans="3:3" x14ac:dyDescent="0.4">
      <c r="C493">
        <v>45.267104029990627</v>
      </c>
    </row>
    <row r="494" spans="3:3" x14ac:dyDescent="0.4">
      <c r="C494">
        <v>46.163927815303957</v>
      </c>
    </row>
    <row r="495" spans="3:3" x14ac:dyDescent="0.4">
      <c r="C495">
        <v>48.913043478260867</v>
      </c>
    </row>
    <row r="496" spans="3:3" x14ac:dyDescent="0.4">
      <c r="C496">
        <v>49.09297052154195</v>
      </c>
    </row>
    <row r="497" spans="3:3" x14ac:dyDescent="0.4">
      <c r="C497">
        <v>49.608062709966404</v>
      </c>
    </row>
    <row r="498" spans="3:3" x14ac:dyDescent="0.4">
      <c r="C498">
        <v>50</v>
      </c>
    </row>
    <row r="499" spans="3:3" x14ac:dyDescent="0.4">
      <c r="C499">
        <v>50</v>
      </c>
    </row>
    <row r="500" spans="3:3" x14ac:dyDescent="0.4">
      <c r="C500">
        <v>50.56818181818182</v>
      </c>
    </row>
    <row r="501" spans="3:3" x14ac:dyDescent="0.4">
      <c r="C501">
        <v>51.679586563307502</v>
      </c>
    </row>
    <row r="502" spans="3:3" x14ac:dyDescent="0.4">
      <c r="C502">
        <v>53.271028037383175</v>
      </c>
    </row>
    <row r="503" spans="3:3" x14ac:dyDescent="0.4">
      <c r="C503">
        <v>53.333333333333336</v>
      </c>
    </row>
    <row r="504" spans="3:3" x14ac:dyDescent="0.4">
      <c r="C504">
        <v>53.846153846153854</v>
      </c>
    </row>
    <row r="505" spans="3:3" x14ac:dyDescent="0.4">
      <c r="C505">
        <v>53.886693017127804</v>
      </c>
    </row>
    <row r="506" spans="3:3" x14ac:dyDescent="0.4">
      <c r="C506">
        <v>55.36105032822757</v>
      </c>
    </row>
    <row r="507" spans="3:3" x14ac:dyDescent="0.4">
      <c r="C507">
        <v>56.000000000000007</v>
      </c>
    </row>
    <row r="508" spans="3:3" x14ac:dyDescent="0.4">
      <c r="C508">
        <v>56.310679611650485</v>
      </c>
    </row>
    <row r="509" spans="3:3" x14ac:dyDescent="0.4">
      <c r="C509">
        <v>57</v>
      </c>
    </row>
    <row r="510" spans="3:3" x14ac:dyDescent="0.4">
      <c r="C510">
        <v>57.803468208092482</v>
      </c>
    </row>
    <row r="511" spans="3:3" x14ac:dyDescent="0.4">
      <c r="C511">
        <v>58.139534883720934</v>
      </c>
    </row>
    <row r="512" spans="3:3" x14ac:dyDescent="0.4">
      <c r="C512">
        <v>58.333333333333336</v>
      </c>
    </row>
    <row r="513" spans="3:3" x14ac:dyDescent="0.4">
      <c r="C513">
        <v>58.700209643605874</v>
      </c>
    </row>
    <row r="514" spans="3:3" x14ac:dyDescent="0.4">
      <c r="C514">
        <v>60.193003618817855</v>
      </c>
    </row>
    <row r="515" spans="3:3" x14ac:dyDescent="0.4">
      <c r="C515">
        <v>60.227272727272727</v>
      </c>
    </row>
    <row r="516" spans="3:3" x14ac:dyDescent="0.4">
      <c r="C516">
        <v>65</v>
      </c>
    </row>
    <row r="517" spans="3:3" x14ac:dyDescent="0.4">
      <c r="C517">
        <v>65.573770491803288</v>
      </c>
    </row>
    <row r="518" spans="3:3" x14ac:dyDescent="0.4">
      <c r="C518">
        <v>65.851364063969896</v>
      </c>
    </row>
    <row r="519" spans="3:3" x14ac:dyDescent="0.4">
      <c r="C519">
        <v>68.35443037974683</v>
      </c>
    </row>
    <row r="520" spans="3:3" x14ac:dyDescent="0.4">
      <c r="C520">
        <v>69.055374592833871</v>
      </c>
    </row>
    <row r="521" spans="3:3" x14ac:dyDescent="0.4">
      <c r="C521">
        <v>69.543147208121823</v>
      </c>
    </row>
    <row r="522" spans="3:3" x14ac:dyDescent="0.4">
      <c r="C522">
        <v>71.29840546697038</v>
      </c>
    </row>
    <row r="523" spans="3:3" x14ac:dyDescent="0.4">
      <c r="C523">
        <v>71.355498721227619</v>
      </c>
    </row>
    <row r="524" spans="3:3" x14ac:dyDescent="0.4">
      <c r="C524">
        <v>71.51898734177216</v>
      </c>
    </row>
    <row r="525" spans="3:3" x14ac:dyDescent="0.4">
      <c r="C525">
        <v>76.158158322206845</v>
      </c>
    </row>
    <row r="526" spans="3:3" x14ac:dyDescent="0.4">
      <c r="C526">
        <v>76.879432624113463</v>
      </c>
    </row>
    <row r="527" spans="3:3" x14ac:dyDescent="0.4">
      <c r="C527">
        <v>79.061976549413743</v>
      </c>
    </row>
    <row r="528" spans="3:3" x14ac:dyDescent="0.4">
      <c r="C528">
        <v>80</v>
      </c>
    </row>
    <row r="529" spans="3:3" x14ac:dyDescent="0.4">
      <c r="C529">
        <v>81.884057971014485</v>
      </c>
    </row>
    <row r="530" spans="3:3" x14ac:dyDescent="0.4">
      <c r="C530">
        <v>84.276729559748432</v>
      </c>
    </row>
    <row r="531" spans="3:3" x14ac:dyDescent="0.4">
      <c r="C531">
        <v>86.666666666666671</v>
      </c>
    </row>
    <row r="532" spans="3:3" x14ac:dyDescent="0.4">
      <c r="C532">
        <v>87.726475745178263</v>
      </c>
    </row>
    <row r="533" spans="3:3" x14ac:dyDescent="0.4">
      <c r="C533">
        <v>89.171974522292984</v>
      </c>
    </row>
    <row r="534" spans="3:3" x14ac:dyDescent="0.4">
      <c r="C534">
        <v>89.600899381675092</v>
      </c>
    </row>
    <row r="535" spans="3:3" x14ac:dyDescent="0.4">
      <c r="C535">
        <v>90.275761973875163</v>
      </c>
    </row>
    <row r="536" spans="3:3" x14ac:dyDescent="0.4">
      <c r="C536">
        <v>90.985485103132163</v>
      </c>
    </row>
    <row r="537" spans="3:3" x14ac:dyDescent="0.4">
      <c r="C537">
        <v>91.533180778032047</v>
      </c>
    </row>
    <row r="538" spans="3:3" x14ac:dyDescent="0.4">
      <c r="C538">
        <v>91.549295774647874</v>
      </c>
    </row>
    <row r="539" spans="3:3" x14ac:dyDescent="0.4">
      <c r="C539">
        <v>92.625368731563412</v>
      </c>
    </row>
    <row r="540" spans="3:3" x14ac:dyDescent="0.4">
      <c r="C540">
        <v>93.984962406015043</v>
      </c>
    </row>
    <row r="541" spans="3:3" x14ac:dyDescent="0.4">
      <c r="C541">
        <v>94.540491355777974</v>
      </c>
    </row>
    <row r="542" spans="3:3" x14ac:dyDescent="0.4">
      <c r="C542">
        <v>95.945945945945937</v>
      </c>
    </row>
    <row r="543" spans="3:3" x14ac:dyDescent="0.4">
      <c r="C543">
        <v>95.945945945945937</v>
      </c>
    </row>
    <row r="544" spans="3:3" x14ac:dyDescent="0.4">
      <c r="C544">
        <v>96.875</v>
      </c>
    </row>
    <row r="545" spans="3:3" x14ac:dyDescent="0.4">
      <c r="C545">
        <v>99.4</v>
      </c>
    </row>
    <row r="546" spans="3:3" x14ac:dyDescent="0.4">
      <c r="C546">
        <v>100</v>
      </c>
    </row>
    <row r="547" spans="3:3" x14ac:dyDescent="0.4">
      <c r="C547">
        <v>100</v>
      </c>
    </row>
    <row r="548" spans="3:3" x14ac:dyDescent="0.4">
      <c r="C548">
        <v>100</v>
      </c>
    </row>
    <row r="549" spans="3:3" x14ac:dyDescent="0.4">
      <c r="C549">
        <v>100</v>
      </c>
    </row>
    <row r="550" spans="3:3" x14ac:dyDescent="0.4">
      <c r="C550">
        <v>100</v>
      </c>
    </row>
    <row r="551" spans="3:3" x14ac:dyDescent="0.4">
      <c r="C551">
        <v>100</v>
      </c>
    </row>
    <row r="552" spans="3:3" x14ac:dyDescent="0.4">
      <c r="C552">
        <v>100</v>
      </c>
    </row>
    <row r="553" spans="3:3" x14ac:dyDescent="0.4">
      <c r="C553">
        <v>100</v>
      </c>
    </row>
    <row r="554" spans="3:3" x14ac:dyDescent="0.4">
      <c r="C554">
        <v>100</v>
      </c>
    </row>
    <row r="555" spans="3:3" x14ac:dyDescent="0.4">
      <c r="C555">
        <v>100</v>
      </c>
    </row>
    <row r="556" spans="3:3" x14ac:dyDescent="0.4">
      <c r="C556">
        <v>100</v>
      </c>
    </row>
    <row r="557" spans="3:3" x14ac:dyDescent="0.4">
      <c r="C557">
        <v>100</v>
      </c>
    </row>
    <row r="558" spans="3:3" x14ac:dyDescent="0.4">
      <c r="C558">
        <v>100</v>
      </c>
    </row>
    <row r="559" spans="3:3" x14ac:dyDescent="0.4">
      <c r="C559">
        <v>100</v>
      </c>
    </row>
    <row r="560" spans="3:3" x14ac:dyDescent="0.4">
      <c r="C560">
        <v>100</v>
      </c>
    </row>
    <row r="561" spans="3:3" x14ac:dyDescent="0.4">
      <c r="C561">
        <v>100</v>
      </c>
    </row>
    <row r="562" spans="3:3" x14ac:dyDescent="0.4">
      <c r="C562">
        <v>100</v>
      </c>
    </row>
    <row r="563" spans="3:3" x14ac:dyDescent="0.4">
      <c r="C563">
        <v>100</v>
      </c>
    </row>
    <row r="564" spans="3:3" x14ac:dyDescent="0.4">
      <c r="C564">
        <v>100</v>
      </c>
    </row>
    <row r="565" spans="3:3" x14ac:dyDescent="0.4">
      <c r="C565">
        <v>100</v>
      </c>
    </row>
    <row r="566" spans="3:3" x14ac:dyDescent="0.4">
      <c r="C566">
        <v>100</v>
      </c>
    </row>
    <row r="567" spans="3:3" x14ac:dyDescent="0.4">
      <c r="C567">
        <v>100</v>
      </c>
    </row>
    <row r="568" spans="3:3" x14ac:dyDescent="0.4">
      <c r="C568">
        <v>100</v>
      </c>
    </row>
    <row r="569" spans="3:3" x14ac:dyDescent="0.4">
      <c r="C569">
        <v>100</v>
      </c>
    </row>
    <row r="570" spans="3:3" x14ac:dyDescent="0.4">
      <c r="C570">
        <v>100</v>
      </c>
    </row>
    <row r="571" spans="3:3" x14ac:dyDescent="0.4">
      <c r="C571">
        <v>100</v>
      </c>
    </row>
    <row r="572" spans="3:3" x14ac:dyDescent="0.4">
      <c r="C572">
        <v>100</v>
      </c>
    </row>
    <row r="573" spans="3:3" x14ac:dyDescent="0.4">
      <c r="C573">
        <v>100</v>
      </c>
    </row>
    <row r="574" spans="3:3" x14ac:dyDescent="0.4">
      <c r="C574">
        <v>100</v>
      </c>
    </row>
    <row r="575" spans="3:3" x14ac:dyDescent="0.4">
      <c r="C575">
        <v>100</v>
      </c>
    </row>
    <row r="576" spans="3:3" x14ac:dyDescent="0.4">
      <c r="C576">
        <v>100</v>
      </c>
    </row>
    <row r="577" spans="3:3" x14ac:dyDescent="0.4">
      <c r="C577">
        <v>100</v>
      </c>
    </row>
    <row r="578" spans="3:3" x14ac:dyDescent="0.4">
      <c r="C578">
        <v>100</v>
      </c>
    </row>
    <row r="579" spans="3:3" x14ac:dyDescent="0.4">
      <c r="C579">
        <v>100</v>
      </c>
    </row>
    <row r="580" spans="3:3" x14ac:dyDescent="0.4">
      <c r="C580">
        <v>100</v>
      </c>
    </row>
    <row r="581" spans="3:3" x14ac:dyDescent="0.4">
      <c r="C581">
        <v>100</v>
      </c>
    </row>
    <row r="582" spans="3:3" x14ac:dyDescent="0.4">
      <c r="C582">
        <v>100</v>
      </c>
    </row>
    <row r="583" spans="3:3" x14ac:dyDescent="0.4">
      <c r="C583">
        <v>100</v>
      </c>
    </row>
    <row r="584" spans="3:3" x14ac:dyDescent="0.4">
      <c r="C584">
        <v>100</v>
      </c>
    </row>
    <row r="585" spans="3:3" x14ac:dyDescent="0.4">
      <c r="C585">
        <v>100</v>
      </c>
    </row>
    <row r="586" spans="3:3" x14ac:dyDescent="0.4">
      <c r="C586">
        <v>100</v>
      </c>
    </row>
    <row r="587" spans="3:3" x14ac:dyDescent="0.4">
      <c r="C587">
        <v>100</v>
      </c>
    </row>
    <row r="588" spans="3:3" x14ac:dyDescent="0.4">
      <c r="C588">
        <v>100</v>
      </c>
    </row>
    <row r="589" spans="3:3" x14ac:dyDescent="0.4">
      <c r="C589">
        <v>100</v>
      </c>
    </row>
    <row r="590" spans="3:3" x14ac:dyDescent="0.4">
      <c r="C590">
        <v>100</v>
      </c>
    </row>
    <row r="591" spans="3:3" x14ac:dyDescent="0.4">
      <c r="C591">
        <v>100</v>
      </c>
    </row>
    <row r="592" spans="3:3" x14ac:dyDescent="0.4">
      <c r="C592">
        <v>100</v>
      </c>
    </row>
    <row r="593" spans="3:3" x14ac:dyDescent="0.4">
      <c r="C593">
        <v>100</v>
      </c>
    </row>
    <row r="594" spans="3:3" x14ac:dyDescent="0.4">
      <c r="C594">
        <v>100</v>
      </c>
    </row>
    <row r="595" spans="3:3" x14ac:dyDescent="0.4">
      <c r="C595">
        <v>100</v>
      </c>
    </row>
    <row r="596" spans="3:3" x14ac:dyDescent="0.4">
      <c r="C596">
        <v>100</v>
      </c>
    </row>
    <row r="597" spans="3:3" x14ac:dyDescent="0.4">
      <c r="C597">
        <v>100</v>
      </c>
    </row>
    <row r="598" spans="3:3" x14ac:dyDescent="0.4">
      <c r="C598">
        <v>100</v>
      </c>
    </row>
    <row r="599" spans="3:3" x14ac:dyDescent="0.4">
      <c r="C599">
        <v>100</v>
      </c>
    </row>
    <row r="600" spans="3:3" x14ac:dyDescent="0.4">
      <c r="C600">
        <v>100</v>
      </c>
    </row>
    <row r="601" spans="3:3" x14ac:dyDescent="0.4">
      <c r="C601">
        <v>100</v>
      </c>
    </row>
    <row r="602" spans="3:3" x14ac:dyDescent="0.4">
      <c r="C602">
        <v>100</v>
      </c>
    </row>
    <row r="603" spans="3:3" x14ac:dyDescent="0.4">
      <c r="C603">
        <v>100</v>
      </c>
    </row>
    <row r="604" spans="3:3" x14ac:dyDescent="0.4">
      <c r="C604">
        <v>100</v>
      </c>
    </row>
    <row r="605" spans="3:3" x14ac:dyDescent="0.4">
      <c r="C605">
        <v>100</v>
      </c>
    </row>
    <row r="606" spans="3:3" x14ac:dyDescent="0.4">
      <c r="C606">
        <v>100</v>
      </c>
    </row>
    <row r="607" spans="3:3" x14ac:dyDescent="0.4">
      <c r="C607">
        <v>100</v>
      </c>
    </row>
    <row r="608" spans="3:3" x14ac:dyDescent="0.4">
      <c r="C608">
        <v>100</v>
      </c>
    </row>
    <row r="609" spans="3:3" x14ac:dyDescent="0.4">
      <c r="C609">
        <v>100</v>
      </c>
    </row>
    <row r="610" spans="3:3" x14ac:dyDescent="0.4">
      <c r="C610">
        <v>100</v>
      </c>
    </row>
    <row r="611" spans="3:3" x14ac:dyDescent="0.4">
      <c r="C611">
        <v>100</v>
      </c>
    </row>
    <row r="612" spans="3:3" x14ac:dyDescent="0.4">
      <c r="C612">
        <v>100</v>
      </c>
    </row>
    <row r="613" spans="3:3" x14ac:dyDescent="0.4">
      <c r="C613">
        <v>100</v>
      </c>
    </row>
    <row r="614" spans="3:3" x14ac:dyDescent="0.4">
      <c r="C614">
        <v>100</v>
      </c>
    </row>
    <row r="615" spans="3:3" x14ac:dyDescent="0.4">
      <c r="C615">
        <v>100</v>
      </c>
    </row>
    <row r="616" spans="3:3" x14ac:dyDescent="0.4">
      <c r="C616">
        <v>100</v>
      </c>
    </row>
    <row r="617" spans="3:3" x14ac:dyDescent="0.4">
      <c r="C617">
        <v>100</v>
      </c>
    </row>
    <row r="618" spans="3:3" x14ac:dyDescent="0.4">
      <c r="C618">
        <v>100</v>
      </c>
    </row>
    <row r="619" spans="3:3" x14ac:dyDescent="0.4">
      <c r="C619">
        <v>100</v>
      </c>
    </row>
    <row r="620" spans="3:3" x14ac:dyDescent="0.4">
      <c r="C620">
        <v>100</v>
      </c>
    </row>
    <row r="621" spans="3:3" x14ac:dyDescent="0.4">
      <c r="C621">
        <v>100</v>
      </c>
    </row>
    <row r="622" spans="3:3" x14ac:dyDescent="0.4">
      <c r="C622">
        <v>100</v>
      </c>
    </row>
    <row r="623" spans="3:3" x14ac:dyDescent="0.4">
      <c r="C623">
        <v>100</v>
      </c>
    </row>
    <row r="624" spans="3:3" x14ac:dyDescent="0.4">
      <c r="C624">
        <v>100</v>
      </c>
    </row>
    <row r="625" spans="3:3" x14ac:dyDescent="0.4">
      <c r="C625">
        <v>100</v>
      </c>
    </row>
    <row r="626" spans="3:3" x14ac:dyDescent="0.4">
      <c r="C626">
        <v>100</v>
      </c>
    </row>
    <row r="627" spans="3:3" x14ac:dyDescent="0.4">
      <c r="C627">
        <v>100</v>
      </c>
    </row>
    <row r="628" spans="3:3" x14ac:dyDescent="0.4">
      <c r="C628">
        <v>100</v>
      </c>
    </row>
    <row r="629" spans="3:3" x14ac:dyDescent="0.4">
      <c r="C629">
        <v>100</v>
      </c>
    </row>
    <row r="630" spans="3:3" x14ac:dyDescent="0.4">
      <c r="C630">
        <v>100</v>
      </c>
    </row>
    <row r="631" spans="3:3" x14ac:dyDescent="0.4">
      <c r="C631">
        <v>100</v>
      </c>
    </row>
    <row r="632" spans="3:3" x14ac:dyDescent="0.4">
      <c r="C632">
        <v>100</v>
      </c>
    </row>
    <row r="633" spans="3:3" x14ac:dyDescent="0.4">
      <c r="C633">
        <v>100</v>
      </c>
    </row>
    <row r="634" spans="3:3" x14ac:dyDescent="0.4">
      <c r="C634">
        <v>100</v>
      </c>
    </row>
    <row r="635" spans="3:3" x14ac:dyDescent="0.4">
      <c r="C635">
        <v>100</v>
      </c>
    </row>
    <row r="636" spans="3:3" x14ac:dyDescent="0.4">
      <c r="C636">
        <v>100</v>
      </c>
    </row>
    <row r="637" spans="3:3" x14ac:dyDescent="0.4">
      <c r="C637">
        <v>100</v>
      </c>
    </row>
    <row r="638" spans="3:3" x14ac:dyDescent="0.4">
      <c r="C638">
        <v>100</v>
      </c>
    </row>
    <row r="639" spans="3:3" x14ac:dyDescent="0.4">
      <c r="C639">
        <v>100</v>
      </c>
    </row>
    <row r="640" spans="3:3" x14ac:dyDescent="0.4">
      <c r="C640">
        <v>100</v>
      </c>
    </row>
    <row r="641" spans="3:3" x14ac:dyDescent="0.4">
      <c r="C641">
        <v>100</v>
      </c>
    </row>
    <row r="642" spans="3:3" x14ac:dyDescent="0.4">
      <c r="C642">
        <v>100</v>
      </c>
    </row>
    <row r="643" spans="3:3" x14ac:dyDescent="0.4">
      <c r="C643">
        <v>100</v>
      </c>
    </row>
    <row r="644" spans="3:3" x14ac:dyDescent="0.4">
      <c r="C644">
        <v>100</v>
      </c>
    </row>
    <row r="645" spans="3:3" x14ac:dyDescent="0.4">
      <c r="C645">
        <v>100</v>
      </c>
    </row>
    <row r="646" spans="3:3" x14ac:dyDescent="0.4">
      <c r="C646">
        <v>100</v>
      </c>
    </row>
    <row r="647" spans="3:3" x14ac:dyDescent="0.4">
      <c r="C647">
        <v>100</v>
      </c>
    </row>
    <row r="648" spans="3:3" x14ac:dyDescent="0.4">
      <c r="C648">
        <v>100</v>
      </c>
    </row>
    <row r="649" spans="3:3" x14ac:dyDescent="0.4">
      <c r="C649">
        <v>100</v>
      </c>
    </row>
    <row r="650" spans="3:3" x14ac:dyDescent="0.4">
      <c r="C650">
        <v>100</v>
      </c>
    </row>
    <row r="651" spans="3:3" x14ac:dyDescent="0.4">
      <c r="C651">
        <v>100</v>
      </c>
    </row>
    <row r="652" spans="3:3" x14ac:dyDescent="0.4">
      <c r="C652">
        <v>100</v>
      </c>
    </row>
    <row r="653" spans="3:3" x14ac:dyDescent="0.4">
      <c r="C653">
        <v>100</v>
      </c>
    </row>
    <row r="654" spans="3:3" x14ac:dyDescent="0.4">
      <c r="C654">
        <v>100</v>
      </c>
    </row>
    <row r="655" spans="3:3" x14ac:dyDescent="0.4">
      <c r="C655">
        <v>100</v>
      </c>
    </row>
    <row r="656" spans="3:3" x14ac:dyDescent="0.4">
      <c r="C656">
        <v>100</v>
      </c>
    </row>
    <row r="657" spans="3:3" x14ac:dyDescent="0.4">
      <c r="C657">
        <v>100</v>
      </c>
    </row>
    <row r="658" spans="3:3" x14ac:dyDescent="0.4">
      <c r="C658">
        <v>100</v>
      </c>
    </row>
    <row r="659" spans="3:3" x14ac:dyDescent="0.4">
      <c r="C659">
        <v>100</v>
      </c>
    </row>
    <row r="660" spans="3:3" x14ac:dyDescent="0.4">
      <c r="C660">
        <v>100</v>
      </c>
    </row>
    <row r="661" spans="3:3" x14ac:dyDescent="0.4">
      <c r="C661">
        <v>100</v>
      </c>
    </row>
    <row r="662" spans="3:3" x14ac:dyDescent="0.4">
      <c r="C662">
        <v>100</v>
      </c>
    </row>
    <row r="663" spans="3:3" x14ac:dyDescent="0.4">
      <c r="C663">
        <v>100</v>
      </c>
    </row>
    <row r="664" spans="3:3" x14ac:dyDescent="0.4">
      <c r="C664">
        <v>100</v>
      </c>
    </row>
    <row r="665" spans="3:3" x14ac:dyDescent="0.4">
      <c r="C665">
        <v>100</v>
      </c>
    </row>
    <row r="666" spans="3:3" x14ac:dyDescent="0.4">
      <c r="C666">
        <v>100</v>
      </c>
    </row>
    <row r="667" spans="3:3" x14ac:dyDescent="0.4">
      <c r="C667">
        <v>100</v>
      </c>
    </row>
    <row r="668" spans="3:3" x14ac:dyDescent="0.4">
      <c r="C668">
        <v>100</v>
      </c>
    </row>
    <row r="669" spans="3:3" x14ac:dyDescent="0.4">
      <c r="C669">
        <v>100</v>
      </c>
    </row>
    <row r="670" spans="3:3" x14ac:dyDescent="0.4">
      <c r="C670">
        <v>100</v>
      </c>
    </row>
    <row r="671" spans="3:3" x14ac:dyDescent="0.4">
      <c r="C671">
        <v>100</v>
      </c>
    </row>
    <row r="672" spans="3:3" x14ac:dyDescent="0.4">
      <c r="C672">
        <v>100</v>
      </c>
    </row>
    <row r="673" spans="3:3" x14ac:dyDescent="0.4">
      <c r="C673">
        <v>100</v>
      </c>
    </row>
    <row r="674" spans="3:3" x14ac:dyDescent="0.4">
      <c r="C674">
        <v>100</v>
      </c>
    </row>
    <row r="675" spans="3:3" x14ac:dyDescent="0.4">
      <c r="C675">
        <v>100</v>
      </c>
    </row>
    <row r="676" spans="3:3" x14ac:dyDescent="0.4">
      <c r="C676">
        <v>100</v>
      </c>
    </row>
    <row r="677" spans="3:3" x14ac:dyDescent="0.4">
      <c r="C677">
        <v>100</v>
      </c>
    </row>
    <row r="678" spans="3:3" x14ac:dyDescent="0.4">
      <c r="C678">
        <v>100</v>
      </c>
    </row>
    <row r="679" spans="3:3" x14ac:dyDescent="0.4">
      <c r="C679">
        <v>100</v>
      </c>
    </row>
    <row r="680" spans="3:3" x14ac:dyDescent="0.4">
      <c r="C680">
        <v>100</v>
      </c>
    </row>
    <row r="681" spans="3:3" x14ac:dyDescent="0.4">
      <c r="C681">
        <v>100</v>
      </c>
    </row>
    <row r="682" spans="3:3" x14ac:dyDescent="0.4">
      <c r="C682">
        <v>100</v>
      </c>
    </row>
    <row r="683" spans="3:3" x14ac:dyDescent="0.4">
      <c r="C683">
        <v>100</v>
      </c>
    </row>
    <row r="684" spans="3:3" x14ac:dyDescent="0.4">
      <c r="C684">
        <v>100</v>
      </c>
    </row>
    <row r="685" spans="3:3" x14ac:dyDescent="0.4">
      <c r="C685">
        <v>100</v>
      </c>
    </row>
    <row r="686" spans="3:3" x14ac:dyDescent="0.4">
      <c r="C686">
        <v>100</v>
      </c>
    </row>
    <row r="687" spans="3:3" x14ac:dyDescent="0.4">
      <c r="C687">
        <v>100</v>
      </c>
    </row>
    <row r="688" spans="3:3" x14ac:dyDescent="0.4">
      <c r="C688">
        <v>100</v>
      </c>
    </row>
    <row r="689" spans="3:3" x14ac:dyDescent="0.4">
      <c r="C689">
        <v>100</v>
      </c>
    </row>
    <row r="690" spans="3:3" x14ac:dyDescent="0.4">
      <c r="C690">
        <v>100</v>
      </c>
    </row>
    <row r="691" spans="3:3" x14ac:dyDescent="0.4">
      <c r="C691">
        <v>100</v>
      </c>
    </row>
    <row r="692" spans="3:3" x14ac:dyDescent="0.4">
      <c r="C692">
        <v>100</v>
      </c>
    </row>
    <row r="693" spans="3:3" x14ac:dyDescent="0.4">
      <c r="C693">
        <v>100</v>
      </c>
    </row>
    <row r="694" spans="3:3" x14ac:dyDescent="0.4">
      <c r="C694">
        <v>100</v>
      </c>
    </row>
    <row r="695" spans="3:3" x14ac:dyDescent="0.4">
      <c r="C695">
        <v>100</v>
      </c>
    </row>
    <row r="696" spans="3:3" x14ac:dyDescent="0.4">
      <c r="C696">
        <v>100</v>
      </c>
    </row>
    <row r="697" spans="3:3" x14ac:dyDescent="0.4">
      <c r="C697">
        <v>100</v>
      </c>
    </row>
    <row r="698" spans="3:3" x14ac:dyDescent="0.4">
      <c r="C698">
        <v>100</v>
      </c>
    </row>
    <row r="699" spans="3:3" x14ac:dyDescent="0.4">
      <c r="C699">
        <v>100</v>
      </c>
    </row>
    <row r="700" spans="3:3" x14ac:dyDescent="0.4">
      <c r="C700">
        <v>100</v>
      </c>
    </row>
    <row r="701" spans="3:3" x14ac:dyDescent="0.4">
      <c r="C701">
        <v>100</v>
      </c>
    </row>
    <row r="702" spans="3:3" x14ac:dyDescent="0.4">
      <c r="C702">
        <v>100</v>
      </c>
    </row>
    <row r="703" spans="3:3" x14ac:dyDescent="0.4">
      <c r="C703">
        <v>100</v>
      </c>
    </row>
    <row r="704" spans="3:3" x14ac:dyDescent="0.4">
      <c r="C704">
        <v>100</v>
      </c>
    </row>
    <row r="705" spans="3:3" x14ac:dyDescent="0.4">
      <c r="C705">
        <v>100</v>
      </c>
    </row>
    <row r="706" spans="3:3" x14ac:dyDescent="0.4">
      <c r="C706">
        <v>100</v>
      </c>
    </row>
    <row r="707" spans="3:3" x14ac:dyDescent="0.4">
      <c r="C707">
        <v>100</v>
      </c>
    </row>
    <row r="708" spans="3:3" x14ac:dyDescent="0.4">
      <c r="C708">
        <v>100</v>
      </c>
    </row>
    <row r="709" spans="3:3" x14ac:dyDescent="0.4">
      <c r="C709">
        <v>100</v>
      </c>
    </row>
    <row r="710" spans="3:3" x14ac:dyDescent="0.4">
      <c r="C710">
        <v>100</v>
      </c>
    </row>
    <row r="711" spans="3:3" x14ac:dyDescent="0.4">
      <c r="C711">
        <v>100</v>
      </c>
    </row>
    <row r="712" spans="3:3" x14ac:dyDescent="0.4">
      <c r="C712">
        <v>100</v>
      </c>
    </row>
    <row r="713" spans="3:3" x14ac:dyDescent="0.4">
      <c r="C713">
        <v>100</v>
      </c>
    </row>
    <row r="714" spans="3:3" x14ac:dyDescent="0.4">
      <c r="C714">
        <v>100</v>
      </c>
    </row>
    <row r="715" spans="3:3" x14ac:dyDescent="0.4">
      <c r="C715">
        <v>100</v>
      </c>
    </row>
    <row r="716" spans="3:3" x14ac:dyDescent="0.4">
      <c r="C716">
        <v>100</v>
      </c>
    </row>
    <row r="717" spans="3:3" x14ac:dyDescent="0.4">
      <c r="C717">
        <v>100</v>
      </c>
    </row>
    <row r="718" spans="3:3" x14ac:dyDescent="0.4">
      <c r="C718">
        <v>100</v>
      </c>
    </row>
    <row r="719" spans="3:3" x14ac:dyDescent="0.4">
      <c r="C719">
        <v>100</v>
      </c>
    </row>
    <row r="720" spans="3:3" x14ac:dyDescent="0.4">
      <c r="C720">
        <v>100</v>
      </c>
    </row>
    <row r="721" spans="3:3" x14ac:dyDescent="0.4">
      <c r="C721">
        <v>100</v>
      </c>
    </row>
    <row r="722" spans="3:3" x14ac:dyDescent="0.4">
      <c r="C722">
        <v>100</v>
      </c>
    </row>
    <row r="723" spans="3:3" x14ac:dyDescent="0.4">
      <c r="C723">
        <v>100</v>
      </c>
    </row>
    <row r="724" spans="3:3" x14ac:dyDescent="0.4">
      <c r="C724">
        <v>100</v>
      </c>
    </row>
    <row r="725" spans="3:3" x14ac:dyDescent="0.4">
      <c r="C725">
        <v>100</v>
      </c>
    </row>
    <row r="726" spans="3:3" x14ac:dyDescent="0.4">
      <c r="C726">
        <v>100</v>
      </c>
    </row>
    <row r="727" spans="3:3" x14ac:dyDescent="0.4">
      <c r="C727">
        <v>100</v>
      </c>
    </row>
    <row r="728" spans="3:3" x14ac:dyDescent="0.4">
      <c r="C728">
        <v>100</v>
      </c>
    </row>
    <row r="729" spans="3:3" x14ac:dyDescent="0.4">
      <c r="C729">
        <v>100</v>
      </c>
    </row>
    <row r="730" spans="3:3" x14ac:dyDescent="0.4">
      <c r="C730">
        <v>100</v>
      </c>
    </row>
    <row r="731" spans="3:3" x14ac:dyDescent="0.4">
      <c r="C731">
        <v>100</v>
      </c>
    </row>
    <row r="732" spans="3:3" x14ac:dyDescent="0.4">
      <c r="C732">
        <v>100</v>
      </c>
    </row>
    <row r="733" spans="3:3" x14ac:dyDescent="0.4">
      <c r="C733">
        <v>100</v>
      </c>
    </row>
    <row r="734" spans="3:3" x14ac:dyDescent="0.4">
      <c r="C734">
        <v>100</v>
      </c>
    </row>
    <row r="735" spans="3:3" x14ac:dyDescent="0.4">
      <c r="C735">
        <v>100</v>
      </c>
    </row>
    <row r="736" spans="3:3" x14ac:dyDescent="0.4">
      <c r="C736">
        <v>100</v>
      </c>
    </row>
    <row r="737" spans="3:3" x14ac:dyDescent="0.4">
      <c r="C737">
        <v>100</v>
      </c>
    </row>
    <row r="738" spans="3:3" x14ac:dyDescent="0.4">
      <c r="C738">
        <v>100</v>
      </c>
    </row>
    <row r="739" spans="3:3" x14ac:dyDescent="0.4">
      <c r="C739">
        <v>100</v>
      </c>
    </row>
    <row r="740" spans="3:3" x14ac:dyDescent="0.4">
      <c r="C740">
        <v>100</v>
      </c>
    </row>
    <row r="741" spans="3:3" x14ac:dyDescent="0.4">
      <c r="C741">
        <v>100</v>
      </c>
    </row>
    <row r="742" spans="3:3" x14ac:dyDescent="0.4">
      <c r="C742">
        <v>100</v>
      </c>
    </row>
    <row r="743" spans="3:3" x14ac:dyDescent="0.4">
      <c r="C743">
        <v>100</v>
      </c>
    </row>
    <row r="744" spans="3:3" x14ac:dyDescent="0.4">
      <c r="C744">
        <v>100</v>
      </c>
    </row>
    <row r="745" spans="3:3" x14ac:dyDescent="0.4">
      <c r="C745">
        <v>100</v>
      </c>
    </row>
    <row r="746" spans="3:3" x14ac:dyDescent="0.4">
      <c r="C746">
        <v>100</v>
      </c>
    </row>
    <row r="747" spans="3:3" x14ac:dyDescent="0.4">
      <c r="C747">
        <v>100</v>
      </c>
    </row>
    <row r="748" spans="3:3" x14ac:dyDescent="0.4">
      <c r="C748">
        <v>100</v>
      </c>
    </row>
    <row r="749" spans="3:3" x14ac:dyDescent="0.4">
      <c r="C749">
        <v>100</v>
      </c>
    </row>
    <row r="750" spans="3:3" x14ac:dyDescent="0.4">
      <c r="C750">
        <v>100</v>
      </c>
    </row>
    <row r="751" spans="3:3" x14ac:dyDescent="0.4">
      <c r="C751">
        <v>100</v>
      </c>
    </row>
    <row r="752" spans="3:3" x14ac:dyDescent="0.4">
      <c r="C752">
        <v>100</v>
      </c>
    </row>
    <row r="753" spans="3:3" x14ac:dyDescent="0.4">
      <c r="C753">
        <v>100</v>
      </c>
    </row>
    <row r="754" spans="3:3" x14ac:dyDescent="0.4">
      <c r="C754">
        <v>100</v>
      </c>
    </row>
    <row r="755" spans="3:3" x14ac:dyDescent="0.4">
      <c r="C755">
        <v>100</v>
      </c>
    </row>
    <row r="756" spans="3:3" x14ac:dyDescent="0.4">
      <c r="C756">
        <v>100</v>
      </c>
    </row>
    <row r="757" spans="3:3" x14ac:dyDescent="0.4">
      <c r="C757">
        <v>100</v>
      </c>
    </row>
    <row r="758" spans="3:3" x14ac:dyDescent="0.4">
      <c r="C758">
        <v>100</v>
      </c>
    </row>
    <row r="759" spans="3:3" x14ac:dyDescent="0.4">
      <c r="C759">
        <v>100</v>
      </c>
    </row>
    <row r="760" spans="3:3" x14ac:dyDescent="0.4">
      <c r="C760">
        <v>100</v>
      </c>
    </row>
    <row r="761" spans="3:3" x14ac:dyDescent="0.4">
      <c r="C761">
        <v>100</v>
      </c>
    </row>
    <row r="762" spans="3:3" x14ac:dyDescent="0.4">
      <c r="C762">
        <v>100</v>
      </c>
    </row>
    <row r="763" spans="3:3" x14ac:dyDescent="0.4">
      <c r="C763">
        <v>100</v>
      </c>
    </row>
    <row r="764" spans="3:3" x14ac:dyDescent="0.4">
      <c r="C764">
        <v>100</v>
      </c>
    </row>
    <row r="765" spans="3:3" x14ac:dyDescent="0.4">
      <c r="C765">
        <v>100</v>
      </c>
    </row>
    <row r="766" spans="3:3" x14ac:dyDescent="0.4">
      <c r="C766">
        <v>100</v>
      </c>
    </row>
    <row r="767" spans="3:3" x14ac:dyDescent="0.4">
      <c r="C767">
        <v>100</v>
      </c>
    </row>
    <row r="768" spans="3:3" x14ac:dyDescent="0.4">
      <c r="C768">
        <v>100</v>
      </c>
    </row>
    <row r="769" spans="3:3" x14ac:dyDescent="0.4">
      <c r="C769">
        <v>100</v>
      </c>
    </row>
    <row r="770" spans="3:3" x14ac:dyDescent="0.4">
      <c r="C770">
        <v>100</v>
      </c>
    </row>
    <row r="771" spans="3:3" x14ac:dyDescent="0.4">
      <c r="C771">
        <v>100</v>
      </c>
    </row>
    <row r="772" spans="3:3" x14ac:dyDescent="0.4">
      <c r="C772">
        <v>100</v>
      </c>
    </row>
    <row r="773" spans="3:3" x14ac:dyDescent="0.4">
      <c r="C773">
        <v>100</v>
      </c>
    </row>
    <row r="774" spans="3:3" x14ac:dyDescent="0.4">
      <c r="C774">
        <v>100</v>
      </c>
    </row>
    <row r="775" spans="3:3" x14ac:dyDescent="0.4">
      <c r="C775">
        <v>100</v>
      </c>
    </row>
    <row r="776" spans="3:3" x14ac:dyDescent="0.4">
      <c r="C776">
        <v>100</v>
      </c>
    </row>
    <row r="777" spans="3:3" x14ac:dyDescent="0.4">
      <c r="C777">
        <v>100</v>
      </c>
    </row>
    <row r="778" spans="3:3" x14ac:dyDescent="0.4">
      <c r="C778">
        <v>100</v>
      </c>
    </row>
    <row r="779" spans="3:3" x14ac:dyDescent="0.4">
      <c r="C779">
        <v>100</v>
      </c>
    </row>
    <row r="780" spans="3:3" x14ac:dyDescent="0.4">
      <c r="C780">
        <v>100</v>
      </c>
    </row>
    <row r="781" spans="3:3" x14ac:dyDescent="0.4">
      <c r="C781">
        <v>100</v>
      </c>
    </row>
    <row r="782" spans="3:3" x14ac:dyDescent="0.4">
      <c r="C782">
        <v>100</v>
      </c>
    </row>
    <row r="783" spans="3:3" x14ac:dyDescent="0.4">
      <c r="C783">
        <v>100</v>
      </c>
    </row>
    <row r="784" spans="3:3" x14ac:dyDescent="0.4">
      <c r="C784">
        <v>100</v>
      </c>
    </row>
    <row r="785" spans="3:3" x14ac:dyDescent="0.4">
      <c r="C785">
        <v>100</v>
      </c>
    </row>
    <row r="786" spans="3:3" x14ac:dyDescent="0.4">
      <c r="C786">
        <v>100</v>
      </c>
    </row>
    <row r="787" spans="3:3" x14ac:dyDescent="0.4">
      <c r="C787">
        <v>100</v>
      </c>
    </row>
    <row r="788" spans="3:3" x14ac:dyDescent="0.4">
      <c r="C788">
        <v>100</v>
      </c>
    </row>
    <row r="789" spans="3:3" x14ac:dyDescent="0.4">
      <c r="C789">
        <v>100</v>
      </c>
    </row>
    <row r="790" spans="3:3" x14ac:dyDescent="0.4">
      <c r="C790">
        <v>100</v>
      </c>
    </row>
    <row r="791" spans="3:3" x14ac:dyDescent="0.4">
      <c r="C791">
        <v>100</v>
      </c>
    </row>
    <row r="792" spans="3:3" x14ac:dyDescent="0.4">
      <c r="C792">
        <v>100</v>
      </c>
    </row>
    <row r="793" spans="3:3" x14ac:dyDescent="0.4">
      <c r="C793">
        <v>100</v>
      </c>
    </row>
    <row r="794" spans="3:3" x14ac:dyDescent="0.4">
      <c r="C794">
        <v>100</v>
      </c>
    </row>
    <row r="795" spans="3:3" x14ac:dyDescent="0.4">
      <c r="C795">
        <v>100</v>
      </c>
    </row>
    <row r="796" spans="3:3" x14ac:dyDescent="0.4">
      <c r="C796">
        <v>100</v>
      </c>
    </row>
    <row r="797" spans="3:3" x14ac:dyDescent="0.4">
      <c r="C797">
        <v>100</v>
      </c>
    </row>
    <row r="798" spans="3:3" x14ac:dyDescent="0.4">
      <c r="C798">
        <v>100</v>
      </c>
    </row>
    <row r="799" spans="3:3" x14ac:dyDescent="0.4">
      <c r="C799">
        <v>100</v>
      </c>
    </row>
    <row r="800" spans="3:3" x14ac:dyDescent="0.4">
      <c r="C800">
        <v>100</v>
      </c>
    </row>
    <row r="801" spans="3:3" x14ac:dyDescent="0.4">
      <c r="C801">
        <v>100</v>
      </c>
    </row>
    <row r="802" spans="3:3" x14ac:dyDescent="0.4">
      <c r="C802">
        <v>100</v>
      </c>
    </row>
    <row r="803" spans="3:3" x14ac:dyDescent="0.4">
      <c r="C803">
        <v>100</v>
      </c>
    </row>
    <row r="804" spans="3:3" x14ac:dyDescent="0.4">
      <c r="C804">
        <v>100</v>
      </c>
    </row>
    <row r="805" spans="3:3" x14ac:dyDescent="0.4">
      <c r="C805">
        <v>100</v>
      </c>
    </row>
    <row r="806" spans="3:3" x14ac:dyDescent="0.4">
      <c r="C806">
        <v>100</v>
      </c>
    </row>
    <row r="807" spans="3:3" x14ac:dyDescent="0.4">
      <c r="C807">
        <v>100</v>
      </c>
    </row>
    <row r="808" spans="3:3" x14ac:dyDescent="0.4">
      <c r="C808">
        <v>100</v>
      </c>
    </row>
    <row r="809" spans="3:3" x14ac:dyDescent="0.4">
      <c r="C809">
        <v>100</v>
      </c>
    </row>
    <row r="810" spans="3:3" x14ac:dyDescent="0.4">
      <c r="C810">
        <v>100</v>
      </c>
    </row>
    <row r="811" spans="3:3" x14ac:dyDescent="0.4">
      <c r="C811">
        <v>100</v>
      </c>
    </row>
    <row r="812" spans="3:3" x14ac:dyDescent="0.4">
      <c r="C812">
        <v>100</v>
      </c>
    </row>
    <row r="813" spans="3:3" x14ac:dyDescent="0.4">
      <c r="C813">
        <v>100</v>
      </c>
    </row>
    <row r="814" spans="3:3" x14ac:dyDescent="0.4">
      <c r="C814">
        <v>100</v>
      </c>
    </row>
    <row r="815" spans="3:3" x14ac:dyDescent="0.4">
      <c r="C815">
        <v>100</v>
      </c>
    </row>
    <row r="816" spans="3:3" x14ac:dyDescent="0.4">
      <c r="C816">
        <v>100</v>
      </c>
    </row>
    <row r="817" spans="3:3" x14ac:dyDescent="0.4">
      <c r="C817">
        <v>100</v>
      </c>
    </row>
    <row r="818" spans="3:3" x14ac:dyDescent="0.4">
      <c r="C818">
        <v>100</v>
      </c>
    </row>
    <row r="819" spans="3:3" x14ac:dyDescent="0.4">
      <c r="C819">
        <v>100</v>
      </c>
    </row>
    <row r="820" spans="3:3" x14ac:dyDescent="0.4">
      <c r="C820">
        <v>100</v>
      </c>
    </row>
    <row r="821" spans="3:3" x14ac:dyDescent="0.4">
      <c r="C821">
        <v>100</v>
      </c>
    </row>
    <row r="822" spans="3:3" x14ac:dyDescent="0.4">
      <c r="C822">
        <v>100</v>
      </c>
    </row>
    <row r="823" spans="3:3" x14ac:dyDescent="0.4">
      <c r="C823">
        <v>100</v>
      </c>
    </row>
    <row r="824" spans="3:3" x14ac:dyDescent="0.4">
      <c r="C824">
        <v>100</v>
      </c>
    </row>
    <row r="825" spans="3:3" x14ac:dyDescent="0.4">
      <c r="C825">
        <v>100</v>
      </c>
    </row>
    <row r="826" spans="3:3" x14ac:dyDescent="0.4">
      <c r="C826">
        <v>100</v>
      </c>
    </row>
    <row r="827" spans="3:3" x14ac:dyDescent="0.4">
      <c r="C827">
        <v>100</v>
      </c>
    </row>
    <row r="828" spans="3:3" x14ac:dyDescent="0.4">
      <c r="C828">
        <v>100</v>
      </c>
    </row>
    <row r="829" spans="3:3" x14ac:dyDescent="0.4">
      <c r="C829">
        <v>100</v>
      </c>
    </row>
    <row r="830" spans="3:3" x14ac:dyDescent="0.4">
      <c r="C830">
        <v>100</v>
      </c>
    </row>
    <row r="831" spans="3:3" x14ac:dyDescent="0.4">
      <c r="C831">
        <v>100</v>
      </c>
    </row>
    <row r="832" spans="3:3" x14ac:dyDescent="0.4">
      <c r="C832">
        <v>100</v>
      </c>
    </row>
    <row r="833" spans="3:3" x14ac:dyDescent="0.4">
      <c r="C833">
        <v>100</v>
      </c>
    </row>
    <row r="834" spans="3:3" x14ac:dyDescent="0.4">
      <c r="C834">
        <v>100</v>
      </c>
    </row>
    <row r="835" spans="3:3" x14ac:dyDescent="0.4">
      <c r="C835">
        <v>100</v>
      </c>
    </row>
    <row r="836" spans="3:3" x14ac:dyDescent="0.4">
      <c r="C836">
        <v>100</v>
      </c>
    </row>
    <row r="837" spans="3:3" x14ac:dyDescent="0.4">
      <c r="C837">
        <v>100</v>
      </c>
    </row>
    <row r="838" spans="3:3" x14ac:dyDescent="0.4">
      <c r="C838">
        <v>100</v>
      </c>
    </row>
    <row r="839" spans="3:3" x14ac:dyDescent="0.4">
      <c r="C839">
        <v>100</v>
      </c>
    </row>
    <row r="840" spans="3:3" x14ac:dyDescent="0.4">
      <c r="C840">
        <v>100</v>
      </c>
    </row>
    <row r="841" spans="3:3" x14ac:dyDescent="0.4">
      <c r="C841">
        <v>100</v>
      </c>
    </row>
    <row r="842" spans="3:3" x14ac:dyDescent="0.4">
      <c r="C842">
        <v>100</v>
      </c>
    </row>
    <row r="843" spans="3:3" x14ac:dyDescent="0.4">
      <c r="C843">
        <v>100</v>
      </c>
    </row>
    <row r="844" spans="3:3" x14ac:dyDescent="0.4">
      <c r="C844">
        <v>100</v>
      </c>
    </row>
    <row r="845" spans="3:3" x14ac:dyDescent="0.4">
      <c r="C845">
        <v>100</v>
      </c>
    </row>
    <row r="846" spans="3:3" x14ac:dyDescent="0.4">
      <c r="C846">
        <v>100</v>
      </c>
    </row>
    <row r="847" spans="3:3" x14ac:dyDescent="0.4">
      <c r="C847">
        <v>100</v>
      </c>
    </row>
    <row r="848" spans="3:3" x14ac:dyDescent="0.4">
      <c r="C848">
        <v>100</v>
      </c>
    </row>
    <row r="849" spans="3:3" x14ac:dyDescent="0.4">
      <c r="C849">
        <v>100</v>
      </c>
    </row>
    <row r="850" spans="3:3" x14ac:dyDescent="0.4">
      <c r="C850">
        <v>100</v>
      </c>
    </row>
    <row r="851" spans="3:3" x14ac:dyDescent="0.4">
      <c r="C851">
        <v>100</v>
      </c>
    </row>
    <row r="852" spans="3:3" x14ac:dyDescent="0.4">
      <c r="C852">
        <v>100</v>
      </c>
    </row>
    <row r="853" spans="3:3" x14ac:dyDescent="0.4">
      <c r="C853">
        <v>100</v>
      </c>
    </row>
    <row r="854" spans="3:3" x14ac:dyDescent="0.4">
      <c r="C854">
        <v>100</v>
      </c>
    </row>
    <row r="855" spans="3:3" x14ac:dyDescent="0.4">
      <c r="C855">
        <v>100</v>
      </c>
    </row>
    <row r="856" spans="3:3" x14ac:dyDescent="0.4">
      <c r="C856">
        <v>100</v>
      </c>
    </row>
    <row r="857" spans="3:3" x14ac:dyDescent="0.4">
      <c r="C857">
        <v>100</v>
      </c>
    </row>
    <row r="858" spans="3:3" x14ac:dyDescent="0.4">
      <c r="C858">
        <v>100</v>
      </c>
    </row>
    <row r="859" spans="3:3" x14ac:dyDescent="0.4">
      <c r="C859">
        <v>100</v>
      </c>
    </row>
    <row r="860" spans="3:3" x14ac:dyDescent="0.4">
      <c r="C860">
        <v>100</v>
      </c>
    </row>
    <row r="861" spans="3:3" x14ac:dyDescent="0.4">
      <c r="C861">
        <v>100</v>
      </c>
    </row>
    <row r="862" spans="3:3" x14ac:dyDescent="0.4">
      <c r="C862">
        <v>100</v>
      </c>
    </row>
    <row r="863" spans="3:3" x14ac:dyDescent="0.4">
      <c r="C863">
        <v>100</v>
      </c>
    </row>
    <row r="864" spans="3:3" x14ac:dyDescent="0.4">
      <c r="C864">
        <v>100</v>
      </c>
    </row>
    <row r="865" spans="3:3" x14ac:dyDescent="0.4">
      <c r="C865">
        <v>100</v>
      </c>
    </row>
    <row r="866" spans="3:3" x14ac:dyDescent="0.4">
      <c r="C866">
        <v>100</v>
      </c>
    </row>
    <row r="867" spans="3:3" x14ac:dyDescent="0.4">
      <c r="C867">
        <v>100</v>
      </c>
    </row>
    <row r="868" spans="3:3" x14ac:dyDescent="0.4">
      <c r="C868">
        <v>100</v>
      </c>
    </row>
    <row r="869" spans="3:3" x14ac:dyDescent="0.4">
      <c r="C869">
        <v>100</v>
      </c>
    </row>
    <row r="870" spans="3:3" x14ac:dyDescent="0.4">
      <c r="C870">
        <v>100</v>
      </c>
    </row>
    <row r="871" spans="3:3" x14ac:dyDescent="0.4">
      <c r="C871">
        <v>100</v>
      </c>
    </row>
    <row r="872" spans="3:3" x14ac:dyDescent="0.4">
      <c r="C872">
        <v>100</v>
      </c>
    </row>
    <row r="873" spans="3:3" x14ac:dyDescent="0.4">
      <c r="C873">
        <v>100</v>
      </c>
    </row>
    <row r="874" spans="3:3" x14ac:dyDescent="0.4">
      <c r="C874">
        <v>100</v>
      </c>
    </row>
    <row r="875" spans="3:3" x14ac:dyDescent="0.4">
      <c r="C875">
        <v>100</v>
      </c>
    </row>
    <row r="876" spans="3:3" x14ac:dyDescent="0.4">
      <c r="C876">
        <v>100</v>
      </c>
    </row>
    <row r="877" spans="3:3" x14ac:dyDescent="0.4">
      <c r="C877" t="s">
        <v>1941</v>
      </c>
    </row>
    <row r="878" spans="3:3" x14ac:dyDescent="0.4">
      <c r="C878" t="s">
        <v>1941</v>
      </c>
    </row>
    <row r="879" spans="3:3" x14ac:dyDescent="0.4">
      <c r="C879" t="s">
        <v>1941</v>
      </c>
    </row>
    <row r="880" spans="3:3" x14ac:dyDescent="0.4">
      <c r="C880" t="s">
        <v>1941</v>
      </c>
    </row>
    <row r="881" spans="3:3" x14ac:dyDescent="0.4">
      <c r="C881" t="s">
        <v>1941</v>
      </c>
    </row>
    <row r="882" spans="3:3" x14ac:dyDescent="0.4">
      <c r="C882" t="s">
        <v>1941</v>
      </c>
    </row>
    <row r="883" spans="3:3" x14ac:dyDescent="0.4">
      <c r="C883" t="s">
        <v>1941</v>
      </c>
    </row>
    <row r="884" spans="3:3" x14ac:dyDescent="0.4">
      <c r="C884" t="s">
        <v>1941</v>
      </c>
    </row>
    <row r="885" spans="3:3" x14ac:dyDescent="0.4">
      <c r="C885" t="s">
        <v>1941</v>
      </c>
    </row>
    <row r="886" spans="3:3" x14ac:dyDescent="0.4">
      <c r="C886" t="s">
        <v>1941</v>
      </c>
    </row>
    <row r="887" spans="3:3" x14ac:dyDescent="0.4">
      <c r="C887" t="s">
        <v>1941</v>
      </c>
    </row>
    <row r="888" spans="3:3" x14ac:dyDescent="0.4">
      <c r="C888" t="s">
        <v>1941</v>
      </c>
    </row>
    <row r="889" spans="3:3" x14ac:dyDescent="0.4">
      <c r="C889" t="s">
        <v>1941</v>
      </c>
    </row>
    <row r="890" spans="3:3" x14ac:dyDescent="0.4">
      <c r="C890" t="s">
        <v>1440</v>
      </c>
    </row>
    <row r="891" spans="3:3" x14ac:dyDescent="0.4">
      <c r="C891" t="s">
        <v>1440</v>
      </c>
    </row>
    <row r="892" spans="3:3" x14ac:dyDescent="0.4">
      <c r="C892" t="s">
        <v>1440</v>
      </c>
    </row>
    <row r="893" spans="3:3" x14ac:dyDescent="0.4">
      <c r="C893" t="s">
        <v>1440</v>
      </c>
    </row>
    <row r="894" spans="3:3" x14ac:dyDescent="0.4">
      <c r="C894" t="s">
        <v>1440</v>
      </c>
    </row>
    <row r="895" spans="3:3" x14ac:dyDescent="0.4">
      <c r="C895" t="s">
        <v>1440</v>
      </c>
    </row>
    <row r="896" spans="3:3" x14ac:dyDescent="0.4">
      <c r="C896" t="s">
        <v>1440</v>
      </c>
    </row>
    <row r="897" spans="3:3" x14ac:dyDescent="0.4">
      <c r="C897" t="s">
        <v>1440</v>
      </c>
    </row>
    <row r="898" spans="3:3" x14ac:dyDescent="0.4">
      <c r="C898" t="s">
        <v>1440</v>
      </c>
    </row>
    <row r="899" spans="3:3" x14ac:dyDescent="0.4">
      <c r="C899" t="s">
        <v>1440</v>
      </c>
    </row>
    <row r="900" spans="3:3" x14ac:dyDescent="0.4">
      <c r="C900" t="s">
        <v>1440</v>
      </c>
    </row>
    <row r="901" spans="3:3" x14ac:dyDescent="0.4">
      <c r="C901" t="s">
        <v>1440</v>
      </c>
    </row>
    <row r="902" spans="3:3" x14ac:dyDescent="0.4">
      <c r="C902" t="s">
        <v>1440</v>
      </c>
    </row>
    <row r="903" spans="3:3" x14ac:dyDescent="0.4">
      <c r="C903" t="s">
        <v>1440</v>
      </c>
    </row>
    <row r="904" spans="3:3" x14ac:dyDescent="0.4">
      <c r="C904" t="s">
        <v>1440</v>
      </c>
    </row>
    <row r="905" spans="3:3" x14ac:dyDescent="0.4">
      <c r="C905" t="s">
        <v>1440</v>
      </c>
    </row>
    <row r="906" spans="3:3" x14ac:dyDescent="0.4">
      <c r="C906" t="s">
        <v>1440</v>
      </c>
    </row>
    <row r="907" spans="3:3" x14ac:dyDescent="0.4">
      <c r="C907" t="s">
        <v>1440</v>
      </c>
    </row>
    <row r="908" spans="3:3" x14ac:dyDescent="0.4">
      <c r="C908" t="s">
        <v>1440</v>
      </c>
    </row>
    <row r="909" spans="3:3" x14ac:dyDescent="0.4">
      <c r="C909" t="s">
        <v>1440</v>
      </c>
    </row>
    <row r="910" spans="3:3" x14ac:dyDescent="0.4">
      <c r="C910" t="s">
        <v>1440</v>
      </c>
    </row>
    <row r="911" spans="3:3" x14ac:dyDescent="0.4">
      <c r="C911" t="s">
        <v>1440</v>
      </c>
    </row>
    <row r="912" spans="3:3" x14ac:dyDescent="0.4">
      <c r="C912" t="s">
        <v>1440</v>
      </c>
    </row>
    <row r="913" spans="3:3" x14ac:dyDescent="0.4">
      <c r="C913" t="s">
        <v>1440</v>
      </c>
    </row>
    <row r="914" spans="3:3" x14ac:dyDescent="0.4">
      <c r="C914" t="s">
        <v>1440</v>
      </c>
    </row>
    <row r="915" spans="3:3" x14ac:dyDescent="0.4">
      <c r="C915" t="s">
        <v>1440</v>
      </c>
    </row>
    <row r="916" spans="3:3" x14ac:dyDescent="0.4">
      <c r="C916" t="s">
        <v>1440</v>
      </c>
    </row>
    <row r="917" spans="3:3" x14ac:dyDescent="0.4">
      <c r="C917" t="s">
        <v>1440</v>
      </c>
    </row>
    <row r="918" spans="3:3" x14ac:dyDescent="0.4">
      <c r="C918" t="s">
        <v>1440</v>
      </c>
    </row>
    <row r="919" spans="3:3" x14ac:dyDescent="0.4">
      <c r="C919" t="s">
        <v>1440</v>
      </c>
    </row>
    <row r="920" spans="3:3" x14ac:dyDescent="0.4">
      <c r="C920" t="s">
        <v>1440</v>
      </c>
    </row>
    <row r="921" spans="3:3" x14ac:dyDescent="0.4">
      <c r="C921" t="s">
        <v>1440</v>
      </c>
    </row>
    <row r="922" spans="3:3" x14ac:dyDescent="0.4">
      <c r="C922" t="s">
        <v>1440</v>
      </c>
    </row>
    <row r="923" spans="3:3" x14ac:dyDescent="0.4">
      <c r="C923" t="s">
        <v>1440</v>
      </c>
    </row>
    <row r="924" spans="3:3" x14ac:dyDescent="0.4">
      <c r="C924" t="s">
        <v>1440</v>
      </c>
    </row>
    <row r="925" spans="3:3" x14ac:dyDescent="0.4">
      <c r="C925" t="s">
        <v>1440</v>
      </c>
    </row>
    <row r="926" spans="3:3" x14ac:dyDescent="0.4">
      <c r="C926" t="s">
        <v>1440</v>
      </c>
    </row>
    <row r="927" spans="3:3" x14ac:dyDescent="0.4">
      <c r="C927" t="s">
        <v>1440</v>
      </c>
    </row>
    <row r="928" spans="3:3" x14ac:dyDescent="0.4">
      <c r="C928" t="s">
        <v>1440</v>
      </c>
    </row>
    <row r="929" spans="3:3" x14ac:dyDescent="0.4">
      <c r="C929" t="s">
        <v>1440</v>
      </c>
    </row>
    <row r="930" spans="3:3" x14ac:dyDescent="0.4">
      <c r="C930" t="s">
        <v>1440</v>
      </c>
    </row>
    <row r="931" spans="3:3" x14ac:dyDescent="0.4">
      <c r="C931" t="s">
        <v>1440</v>
      </c>
    </row>
    <row r="932" spans="3:3" x14ac:dyDescent="0.4">
      <c r="C932" t="s">
        <v>1440</v>
      </c>
    </row>
    <row r="933" spans="3:3" x14ac:dyDescent="0.4">
      <c r="C933" t="s">
        <v>1440</v>
      </c>
    </row>
    <row r="934" spans="3:3" x14ac:dyDescent="0.4">
      <c r="C934" t="s">
        <v>1440</v>
      </c>
    </row>
    <row r="935" spans="3:3" x14ac:dyDescent="0.4">
      <c r="C935" t="s">
        <v>1440</v>
      </c>
    </row>
    <row r="936" spans="3:3" x14ac:dyDescent="0.4">
      <c r="C936" t="s">
        <v>1435</v>
      </c>
    </row>
    <row r="937" spans="3:3" x14ac:dyDescent="0.4">
      <c r="C937" t="s">
        <v>1435</v>
      </c>
    </row>
    <row r="938" spans="3:3" x14ac:dyDescent="0.4">
      <c r="C938" t="s">
        <v>1435</v>
      </c>
    </row>
    <row r="939" spans="3:3" x14ac:dyDescent="0.4">
      <c r="C939" t="s">
        <v>1435</v>
      </c>
    </row>
    <row r="940" spans="3:3" x14ac:dyDescent="0.4">
      <c r="C940" t="s">
        <v>1435</v>
      </c>
    </row>
    <row r="941" spans="3:3" x14ac:dyDescent="0.4">
      <c r="C941" t="s">
        <v>1435</v>
      </c>
    </row>
    <row r="942" spans="3:3" x14ac:dyDescent="0.4">
      <c r="C942" t="s">
        <v>1435</v>
      </c>
    </row>
    <row r="943" spans="3:3" x14ac:dyDescent="0.4">
      <c r="C943" t="s">
        <v>1435</v>
      </c>
    </row>
    <row r="944" spans="3:3" x14ac:dyDescent="0.4">
      <c r="C944" t="s">
        <v>1435</v>
      </c>
    </row>
    <row r="945" spans="3:3" x14ac:dyDescent="0.4">
      <c r="C945" t="s">
        <v>1435</v>
      </c>
    </row>
    <row r="946" spans="3:3" x14ac:dyDescent="0.4">
      <c r="C946" t="s">
        <v>1435</v>
      </c>
    </row>
    <row r="947" spans="3:3" x14ac:dyDescent="0.4">
      <c r="C947" t="s">
        <v>1435</v>
      </c>
    </row>
    <row r="948" spans="3:3" x14ac:dyDescent="0.4">
      <c r="C948" t="s">
        <v>1435</v>
      </c>
    </row>
    <row r="949" spans="3:3" x14ac:dyDescent="0.4">
      <c r="C949" t="s">
        <v>1435</v>
      </c>
    </row>
    <row r="950" spans="3:3" x14ac:dyDescent="0.4">
      <c r="C950" t="s">
        <v>1435</v>
      </c>
    </row>
    <row r="951" spans="3:3" x14ac:dyDescent="0.4">
      <c r="C951" t="s">
        <v>1435</v>
      </c>
    </row>
    <row r="952" spans="3:3" x14ac:dyDescent="0.4">
      <c r="C952" t="s">
        <v>1435</v>
      </c>
    </row>
  </sheetData>
  <autoFilter ref="C2:C952">
    <sortState ref="C3:C952">
      <sortCondition ref="C2:C952"/>
    </sortState>
  </autoFilter>
  <sortState ref="K17:K22">
    <sortCondition ref="K17"/>
  </sortState>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9"/>
  <sheetViews>
    <sheetView workbookViewId="0">
      <selection activeCell="C18" sqref="C18"/>
    </sheetView>
  </sheetViews>
  <sheetFormatPr defaultRowHeight="14.6" x14ac:dyDescent="0.4"/>
  <sheetData>
    <row r="4" spans="2:3" x14ac:dyDescent="0.4">
      <c r="B4" t="s">
        <v>1764</v>
      </c>
    </row>
    <row r="5" spans="2:3" x14ac:dyDescent="0.4">
      <c r="B5" t="s">
        <v>1765</v>
      </c>
    </row>
    <row r="6" spans="2:3" x14ac:dyDescent="0.4">
      <c r="B6" t="s">
        <v>1835</v>
      </c>
    </row>
    <row r="7" spans="2:3" x14ac:dyDescent="0.4">
      <c r="B7" t="s">
        <v>1766</v>
      </c>
    </row>
    <row r="9" spans="2:3" x14ac:dyDescent="0.4">
      <c r="B9" t="s">
        <v>1767</v>
      </c>
    </row>
    <row r="10" spans="2:3" x14ac:dyDescent="0.4">
      <c r="C10" t="s">
        <v>1800</v>
      </c>
    </row>
    <row r="12" spans="2:3" x14ac:dyDescent="0.4">
      <c r="B12" t="s">
        <v>1836</v>
      </c>
    </row>
    <row r="13" spans="2:3" x14ac:dyDescent="0.4">
      <c r="B13" t="s">
        <v>1838</v>
      </c>
    </row>
    <row r="15" spans="2:3" x14ac:dyDescent="0.4">
      <c r="B15" t="s">
        <v>1837</v>
      </c>
    </row>
    <row r="16" spans="2:3" x14ac:dyDescent="0.4">
      <c r="B16" t="s">
        <v>1839</v>
      </c>
    </row>
    <row r="17" spans="3:3" x14ac:dyDescent="0.4">
      <c r="C17" t="s">
        <v>1842</v>
      </c>
    </row>
    <row r="18" spans="3:3" x14ac:dyDescent="0.4">
      <c r="C18" t="s">
        <v>1841</v>
      </c>
    </row>
    <row r="19" spans="3:3" x14ac:dyDescent="0.4">
      <c r="C19" t="s">
        <v>1840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 (original)</vt:lpstr>
      <vt:lpstr>Legend</vt:lpstr>
      <vt:lpstr>All</vt:lpstr>
      <vt:lpstr>&gt;50 only</vt:lpstr>
      <vt:lpstr>checks</vt:lpstr>
      <vt:lpstr>stats</vt:lpstr>
      <vt:lpstr>Sheet1</vt:lpstr>
      <vt:lpstr>NOTES - ERRORS to fix</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Theys Radmann</dc:creator>
  <cp:lastModifiedBy>Helen</cp:lastModifiedBy>
  <dcterms:created xsi:type="dcterms:W3CDTF">2016-05-23T16:36:49Z</dcterms:created>
  <dcterms:modified xsi:type="dcterms:W3CDTF">2018-12-03T12:26:28Z</dcterms:modified>
</cp:coreProperties>
</file>